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385" windowHeight="8370" tabRatio="770" activeTab="1"/>
  </bookViews>
  <sheets>
    <sheet name="首页" sheetId="1" r:id="rId1"/>
    <sheet name="敏感性分析" sheetId="4" r:id="rId2"/>
    <sheet name="主要假设阐述" sheetId="2" r:id="rId3"/>
    <sheet name="主要成果输出" sheetId="3" r:id="rId4"/>
    <sheet name="利润表（汇总）" sheetId="5" r:id="rId5"/>
    <sheet name="现金流（汇总）" sheetId="6" r:id="rId6"/>
    <sheet name="测算过程表start=&gt;" sheetId="7" r:id="rId7"/>
    <sheet name="1、规划指标" sheetId="8" r:id="rId8"/>
    <sheet name="2、土地成本" sheetId="9" r:id="rId9"/>
    <sheet name="3、建安及前期成本" sheetId="10" r:id="rId10"/>
    <sheet name="4、付款进度" sheetId="11" r:id="rId11"/>
    <sheet name="5、销售定价" sheetId="12" r:id="rId12"/>
    <sheet name="6、销售进度" sheetId="13" r:id="rId13"/>
    <sheet name="8、融资与资金成本" sheetId="14" r:id="rId14"/>
    <sheet name="7、回款进度" sheetId="15" r:id="rId15"/>
    <sheet name="9、税金与费用" sheetId="16" r:id="rId16"/>
    <sheet name="土增税、所得税清算" sheetId="17" r:id="rId17"/>
    <sheet name="增值税计算底稿" sheetId="18" r:id="rId18"/>
    <sheet name="附表 现金流（一期）" sheetId="19" r:id="rId19"/>
    <sheet name="附表 现金流（二期）" sheetId="20" r:id="rId20"/>
    <sheet name="附表 现金流（三期）" sheetId="21" r:id="rId21"/>
    <sheet name="附表 现金流（四期）" sheetId="22" r:id="rId22"/>
    <sheet name="土地成本对净利影响" sheetId="23" r:id="rId23"/>
    <sheet name="财务测算" sheetId="24" r:id="rId24"/>
    <sheet name="现金流量表" sheetId="25" r:id="rId25"/>
  </sheets>
  <externalReferences>
    <externalReference r:id="rId26"/>
    <externalReference r:id="rId27"/>
  </externalReferences>
  <definedNames>
    <definedName name="_xlnm.Print_Area" localSheetId="17">增值税计算底稿!$A$1:$L$61</definedName>
    <definedName name="_xlnm.Print_Area" localSheetId="3">主要成果输出!$A$1:$E$101</definedName>
    <definedName name="_xlnm.Print_Area" localSheetId="2">主要假设阐述!$A$1:$S$148</definedName>
    <definedName name="_xlnm.Print_Titles" localSheetId="8">'2、土地成本'!$A:$CV</definedName>
    <definedName name="_xlnm.Print_Titles" localSheetId="10">'4、付款进度'!$A:$AX</definedName>
    <definedName name="_xlnm.Print_Titles" localSheetId="5">'现金流（汇总）'!$A:$D</definedName>
  </definedNames>
  <calcPr calcId="145621"/>
</workbook>
</file>

<file path=xl/calcChain.xml><?xml version="1.0" encoding="utf-8"?>
<calcChain xmlns="http://schemas.openxmlformats.org/spreadsheetml/2006/main">
  <c r="D95" i="4" l="1"/>
  <c r="D94" i="4"/>
  <c r="D93" i="4"/>
  <c r="D92" i="4"/>
  <c r="D91" i="4"/>
  <c r="D90" i="4"/>
  <c r="D89" i="4"/>
  <c r="D88" i="4"/>
  <c r="D87" i="4"/>
  <c r="D86" i="4"/>
  <c r="D85" i="4"/>
  <c r="D84" i="4"/>
  <c r="D83" i="4"/>
  <c r="D82" i="4"/>
  <c r="D80" i="4"/>
  <c r="D79" i="4"/>
  <c r="D78" i="4"/>
  <c r="D77" i="4"/>
  <c r="D76" i="4"/>
  <c r="D75" i="4"/>
  <c r="D74" i="4"/>
  <c r="D73" i="4"/>
  <c r="D72" i="4"/>
  <c r="D71" i="4"/>
  <c r="D70" i="4"/>
  <c r="D69" i="4"/>
  <c r="D68" i="4"/>
  <c r="D67" i="4"/>
  <c r="D65" i="4"/>
  <c r="D64" i="4"/>
  <c r="D63" i="4"/>
  <c r="D62" i="4"/>
  <c r="D61" i="4"/>
  <c r="D60" i="4"/>
  <c r="D59" i="4"/>
  <c r="D58" i="4"/>
  <c r="D57" i="4"/>
  <c r="D56" i="4"/>
  <c r="D55" i="4"/>
  <c r="D54" i="4"/>
  <c r="D53" i="4"/>
  <c r="D52" i="4"/>
  <c r="D38" i="4"/>
  <c r="D39" i="4"/>
  <c r="D40" i="4"/>
  <c r="D41" i="4"/>
  <c r="D42" i="4"/>
  <c r="D43" i="4"/>
  <c r="D44" i="4"/>
  <c r="D45" i="4"/>
  <c r="D46" i="4"/>
  <c r="D47" i="4"/>
  <c r="D48" i="4"/>
  <c r="D49" i="4"/>
  <c r="D50" i="4"/>
  <c r="D37" i="4"/>
  <c r="E3" i="4" l="1"/>
  <c r="E17" i="4" s="1"/>
  <c r="F3" i="4"/>
  <c r="F17" i="4" s="1"/>
  <c r="G3" i="4"/>
  <c r="G17" i="4" s="1"/>
  <c r="H3" i="4"/>
  <c r="H17" i="4" s="1"/>
  <c r="I3" i="4"/>
  <c r="I17" i="4" s="1"/>
  <c r="J3" i="4"/>
  <c r="J17" i="4" s="1"/>
  <c r="K3" i="4"/>
  <c r="K17" i="4" s="1"/>
  <c r="L3" i="4"/>
  <c r="L17" i="4" s="1"/>
  <c r="D3" i="4"/>
  <c r="D17" i="4" s="1"/>
  <c r="C31" i="4"/>
  <c r="D7" i="9" s="1"/>
  <c r="E7" i="9" s="1"/>
  <c r="H7" i="9" s="1"/>
  <c r="C67" i="2"/>
  <c r="C68" i="2"/>
  <c r="C69" i="2"/>
  <c r="C70" i="2"/>
  <c r="C71" i="2"/>
  <c r="C72" i="2"/>
  <c r="C73" i="2"/>
  <c r="C74" i="2"/>
  <c r="C75" i="2"/>
  <c r="C76" i="2"/>
  <c r="C77" i="2"/>
  <c r="C78" i="2"/>
  <c r="C79" i="2"/>
  <c r="C66" i="2"/>
  <c r="C52" i="2"/>
  <c r="C53" i="2"/>
  <c r="C54" i="2"/>
  <c r="C55" i="2"/>
  <c r="C56" i="2"/>
  <c r="C57" i="2"/>
  <c r="C58" i="2"/>
  <c r="C59" i="2"/>
  <c r="C60" i="2"/>
  <c r="C61" i="2"/>
  <c r="C62" i="2"/>
  <c r="C63" i="2"/>
  <c r="C64" i="2"/>
  <c r="C51" i="2"/>
  <c r="E95" i="4"/>
  <c r="E94" i="4"/>
  <c r="E93" i="4"/>
  <c r="E92" i="4"/>
  <c r="E91" i="4"/>
  <c r="E90" i="4"/>
  <c r="E89" i="4"/>
  <c r="E88" i="4"/>
  <c r="E87" i="4"/>
  <c r="E86" i="4"/>
  <c r="E85" i="4"/>
  <c r="E84" i="4"/>
  <c r="E83" i="4"/>
  <c r="E82" i="4"/>
  <c r="E80" i="4"/>
  <c r="E79" i="4"/>
  <c r="E78" i="4"/>
  <c r="E77" i="4"/>
  <c r="E76" i="4"/>
  <c r="E75" i="4"/>
  <c r="E74" i="4"/>
  <c r="E73" i="4"/>
  <c r="E72" i="4"/>
  <c r="E71" i="4"/>
  <c r="E70" i="4"/>
  <c r="E69" i="4"/>
  <c r="E68" i="4"/>
  <c r="E67" i="4"/>
  <c r="E65" i="4"/>
  <c r="C49" i="2" s="1"/>
  <c r="E64" i="4"/>
  <c r="C48" i="2" s="1"/>
  <c r="E63" i="4"/>
  <c r="C47" i="2" s="1"/>
  <c r="E62" i="4"/>
  <c r="C46" i="2" s="1"/>
  <c r="E61" i="4"/>
  <c r="C45" i="2" s="1"/>
  <c r="E60" i="4"/>
  <c r="C44" i="2" s="1"/>
  <c r="E59" i="4"/>
  <c r="C43" i="2" s="1"/>
  <c r="E58" i="4"/>
  <c r="C42" i="2" s="1"/>
  <c r="E57" i="4"/>
  <c r="C41" i="2" s="1"/>
  <c r="E56" i="4"/>
  <c r="C40" i="2" s="1"/>
  <c r="E55" i="4"/>
  <c r="C39" i="2" s="1"/>
  <c r="E54" i="4"/>
  <c r="C38" i="2" s="1"/>
  <c r="E53" i="4"/>
  <c r="C37" i="2" s="1"/>
  <c r="E52" i="4"/>
  <c r="C36" i="2" s="1"/>
  <c r="E48" i="4"/>
  <c r="C32" i="2" s="1"/>
  <c r="E45" i="4"/>
  <c r="C29" i="2" s="1"/>
  <c r="E47" i="4"/>
  <c r="C31" i="2" s="1"/>
  <c r="E50" i="4"/>
  <c r="C34" i="2" s="1"/>
  <c r="E41" i="4"/>
  <c r="C25" i="2" s="1"/>
  <c r="E42" i="4"/>
  <c r="C26" i="2" s="1"/>
  <c r="E43" i="4"/>
  <c r="C27" i="2" s="1"/>
  <c r="E44" i="4"/>
  <c r="C28" i="2" s="1"/>
  <c r="E46" i="4"/>
  <c r="C30" i="2" s="1"/>
  <c r="E49" i="4"/>
  <c r="C33" i="2" s="1"/>
  <c r="E37" i="4"/>
  <c r="C21" i="2" s="1"/>
  <c r="E38" i="4"/>
  <c r="C22" i="2" s="1"/>
  <c r="E39" i="4"/>
  <c r="C23" i="2" s="1"/>
  <c r="E40" i="4"/>
  <c r="C24" i="2" s="1"/>
  <c r="B41" i="4"/>
  <c r="B56" i="4" s="1"/>
  <c r="B71" i="4" s="1"/>
  <c r="B86" i="4" s="1"/>
  <c r="B42" i="4"/>
  <c r="B57" i="4" s="1"/>
  <c r="B72" i="4" s="1"/>
  <c r="B87" i="4" s="1"/>
  <c r="B43" i="4"/>
  <c r="B58" i="4" s="1"/>
  <c r="B73" i="4" s="1"/>
  <c r="B88" i="4" s="1"/>
  <c r="B44" i="4"/>
  <c r="B45" i="4"/>
  <c r="B60" i="4" s="1"/>
  <c r="B75" i="4" s="1"/>
  <c r="B90" i="4" s="1"/>
  <c r="B46" i="4"/>
  <c r="B61" i="4" s="1"/>
  <c r="B76" i="4" s="1"/>
  <c r="B91" i="4" s="1"/>
  <c r="B47" i="4"/>
  <c r="B62" i="4" s="1"/>
  <c r="B77" i="4" s="1"/>
  <c r="B92" i="4" s="1"/>
  <c r="B48" i="4"/>
  <c r="B49" i="4"/>
  <c r="B64" i="4" s="1"/>
  <c r="B79" i="4" s="1"/>
  <c r="B94" i="4" s="1"/>
  <c r="B38" i="4"/>
  <c r="B53" i="4" s="1"/>
  <c r="B68" i="4" s="1"/>
  <c r="B83" i="4" s="1"/>
  <c r="B39" i="4"/>
  <c r="B54" i="4" s="1"/>
  <c r="B69" i="4" s="1"/>
  <c r="B84" i="4" s="1"/>
  <c r="B40" i="4"/>
  <c r="B37" i="4"/>
  <c r="B52" i="4" s="1"/>
  <c r="B67" i="4" s="1"/>
  <c r="B82" i="4" s="1"/>
  <c r="B65" i="4"/>
  <c r="B80" i="4" s="1"/>
  <c r="B95" i="4" s="1"/>
  <c r="B63" i="4"/>
  <c r="B78" i="4" s="1"/>
  <c r="B93" i="4" s="1"/>
  <c r="B59" i="4"/>
  <c r="B74" i="4" s="1"/>
  <c r="B89" i="4" s="1"/>
  <c r="B55" i="4"/>
  <c r="B70" i="4" s="1"/>
  <c r="B85" i="4" s="1"/>
  <c r="J11" i="1" l="1"/>
  <c r="J13" i="1"/>
  <c r="BQ2" i="25"/>
  <c r="BP2" i="25"/>
  <c r="BO2" i="25"/>
  <c r="BN2" i="25"/>
  <c r="BM2" i="25"/>
  <c r="BL2" i="25"/>
  <c r="BK2" i="25"/>
  <c r="BJ2" i="25"/>
  <c r="BI2" i="25"/>
  <c r="BH2" i="25"/>
  <c r="BG2" i="25"/>
  <c r="BF2" i="25"/>
  <c r="BE2" i="25"/>
  <c r="BD2" i="25"/>
  <c r="BC2"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X2" i="25"/>
  <c r="W2" i="25"/>
  <c r="V2" i="25"/>
  <c r="U2" i="25"/>
  <c r="T2" i="25"/>
  <c r="S2" i="25"/>
  <c r="R2" i="25"/>
  <c r="Q2" i="25"/>
  <c r="P2" i="25"/>
  <c r="O2" i="25"/>
  <c r="N2" i="25"/>
  <c r="M2" i="25"/>
  <c r="L2" i="25"/>
  <c r="K2" i="25"/>
  <c r="J2" i="25"/>
  <c r="I2" i="25"/>
  <c r="H2" i="25"/>
  <c r="G2" i="25"/>
  <c r="F2" i="25"/>
  <c r="E2" i="25"/>
  <c r="D2" i="25"/>
  <c r="C2" i="25"/>
  <c r="D11" i="23"/>
  <c r="E3" i="23"/>
  <c r="D3" i="23"/>
  <c r="AT43" i="22"/>
  <c r="AU43" i="22" s="1"/>
  <c r="D41" i="22"/>
  <c r="CV32" i="22"/>
  <c r="CU32" i="22"/>
  <c r="CT32" i="22"/>
  <c r="CS32" i="22"/>
  <c r="CR32" i="22"/>
  <c r="CQ32" i="22"/>
  <c r="CP32" i="22"/>
  <c r="CO32" i="22"/>
  <c r="CN32" i="22"/>
  <c r="CM32" i="22"/>
  <c r="CL32" i="22"/>
  <c r="CK32" i="22"/>
  <c r="CJ32" i="22"/>
  <c r="CI32" i="22"/>
  <c r="CH32" i="22"/>
  <c r="CG32" i="22"/>
  <c r="CF32" i="22"/>
  <c r="CE32" i="22"/>
  <c r="CD32" i="22"/>
  <c r="CC32" i="22"/>
  <c r="CB32" i="22"/>
  <c r="CA32" i="22"/>
  <c r="BZ32" i="22"/>
  <c r="BY32" i="22"/>
  <c r="BX32" i="22"/>
  <c r="BW32" i="22"/>
  <c r="BV32" i="22"/>
  <c r="BU32" i="22"/>
  <c r="BT32" i="22"/>
  <c r="BS32" i="22"/>
  <c r="BR32" i="22"/>
  <c r="BQ32" i="22"/>
  <c r="BP32" i="22"/>
  <c r="BO32" i="22"/>
  <c r="BN32" i="22"/>
  <c r="BM32" i="22"/>
  <c r="BL32" i="22"/>
  <c r="BK32" i="22"/>
  <c r="BJ32" i="22"/>
  <c r="BI32" i="22"/>
  <c r="BH32" i="22"/>
  <c r="BG32" i="22"/>
  <c r="BF32" i="22"/>
  <c r="BE32" i="22"/>
  <c r="BD32" i="22"/>
  <c r="BC32" i="22"/>
  <c r="BB32" i="22"/>
  <c r="BA32" i="22"/>
  <c r="AZ32" i="22"/>
  <c r="AY32" i="22"/>
  <c r="AX32" i="22"/>
  <c r="AW32" i="22"/>
  <c r="AV32" i="22"/>
  <c r="AU32" i="22"/>
  <c r="AT32" i="22"/>
  <c r="AS32" i="22"/>
  <c r="AR32" i="22"/>
  <c r="AQ32" i="22"/>
  <c r="AP32" i="22"/>
  <c r="AO32" i="22"/>
  <c r="AN32" i="22"/>
  <c r="AM32" i="22"/>
  <c r="AL32" i="22"/>
  <c r="AK32" i="22"/>
  <c r="AJ32" i="22"/>
  <c r="AI32" i="22"/>
  <c r="AH32" i="22"/>
  <c r="AG32" i="22"/>
  <c r="AF32" i="22"/>
  <c r="AE32" i="22"/>
  <c r="AD32" i="22"/>
  <c r="AC32" i="22"/>
  <c r="AB32" i="22"/>
  <c r="AA32" i="22"/>
  <c r="Z32" i="22"/>
  <c r="Y32" i="22"/>
  <c r="X32" i="22"/>
  <c r="W32" i="22"/>
  <c r="V32" i="22"/>
  <c r="U32" i="22"/>
  <c r="T32" i="22"/>
  <c r="S32" i="22"/>
  <c r="R32" i="22"/>
  <c r="Q32" i="22"/>
  <c r="P32" i="22"/>
  <c r="O32" i="22"/>
  <c r="N32" i="22"/>
  <c r="M32" i="22"/>
  <c r="L32" i="22"/>
  <c r="K32" i="22"/>
  <c r="J32" i="22"/>
  <c r="I32" i="22"/>
  <c r="H32" i="22"/>
  <c r="G32" i="22"/>
  <c r="F32" i="22"/>
  <c r="E32" i="22"/>
  <c r="E33" i="22" s="1"/>
  <c r="F33" i="22" s="1"/>
  <c r="G33" i="22" s="1"/>
  <c r="H33" i="22" s="1"/>
  <c r="I33" i="22" s="1"/>
  <c r="J33" i="22" s="1"/>
  <c r="K33" i="22" s="1"/>
  <c r="L33" i="22" s="1"/>
  <c r="M33" i="22" s="1"/>
  <c r="N33" i="22" s="1"/>
  <c r="O33" i="22" s="1"/>
  <c r="P33" i="22" s="1"/>
  <c r="Q33" i="22" s="1"/>
  <c r="R33" i="22" s="1"/>
  <c r="S33" i="22" s="1"/>
  <c r="T33" i="22" s="1"/>
  <c r="U33" i="22" s="1"/>
  <c r="V33" i="22" s="1"/>
  <c r="W33" i="22" s="1"/>
  <c r="X33" i="22" s="1"/>
  <c r="Y33" i="22" s="1"/>
  <c r="Z33" i="22" s="1"/>
  <c r="AA33" i="22" s="1"/>
  <c r="AB33" i="22" s="1"/>
  <c r="AC33" i="22" s="1"/>
  <c r="AD33" i="22" s="1"/>
  <c r="AE33" i="22" s="1"/>
  <c r="AF33" i="22" s="1"/>
  <c r="AG33" i="22" s="1"/>
  <c r="AH33" i="22" s="1"/>
  <c r="AI33" i="22" s="1"/>
  <c r="AJ33" i="22" s="1"/>
  <c r="AK33" i="22" s="1"/>
  <c r="AL33" i="22" s="1"/>
  <c r="AM33" i="22" s="1"/>
  <c r="AN33" i="22" s="1"/>
  <c r="AO33" i="22" s="1"/>
  <c r="AP33" i="22" s="1"/>
  <c r="AQ33" i="22" s="1"/>
  <c r="AR33" i="22" s="1"/>
  <c r="AS33" i="22" s="1"/>
  <c r="AT33" i="22" s="1"/>
  <c r="AU33" i="22" s="1"/>
  <c r="AV33" i="22" s="1"/>
  <c r="AW33" i="22" s="1"/>
  <c r="AX33" i="22" s="1"/>
  <c r="AY33" i="22" s="1"/>
  <c r="AZ33" i="22" s="1"/>
  <c r="BA33" i="22" s="1"/>
  <c r="BB33" i="22" s="1"/>
  <c r="BC33" i="22" s="1"/>
  <c r="BD33" i="22" s="1"/>
  <c r="BE33" i="22" s="1"/>
  <c r="BF33" i="22" s="1"/>
  <c r="BG33" i="22" s="1"/>
  <c r="BH33" i="22" s="1"/>
  <c r="BI33" i="22" s="1"/>
  <c r="BJ33" i="22" s="1"/>
  <c r="BK33" i="22" s="1"/>
  <c r="BL33" i="22" s="1"/>
  <c r="BM33" i="22" s="1"/>
  <c r="BN33" i="22" s="1"/>
  <c r="BO33" i="22" s="1"/>
  <c r="BP33" i="22" s="1"/>
  <c r="BQ33" i="22" s="1"/>
  <c r="BR33" i="22" s="1"/>
  <c r="BS33" i="22" s="1"/>
  <c r="BT33" i="22" s="1"/>
  <c r="BU33" i="22" s="1"/>
  <c r="BV33" i="22" s="1"/>
  <c r="BW33" i="22" s="1"/>
  <c r="BX33" i="22" s="1"/>
  <c r="BY33" i="22" s="1"/>
  <c r="BZ33" i="22" s="1"/>
  <c r="CA33" i="22" s="1"/>
  <c r="CB33" i="22" s="1"/>
  <c r="CC33" i="22" s="1"/>
  <c r="CD33" i="22" s="1"/>
  <c r="CE33" i="22" s="1"/>
  <c r="CF33" i="22" s="1"/>
  <c r="CG33" i="22" s="1"/>
  <c r="CH33" i="22" s="1"/>
  <c r="CI33" i="22" s="1"/>
  <c r="CJ33" i="22" s="1"/>
  <c r="CK33" i="22" s="1"/>
  <c r="CL33" i="22" s="1"/>
  <c r="CM33" i="22" s="1"/>
  <c r="CN33" i="22" s="1"/>
  <c r="CO33" i="22" s="1"/>
  <c r="CP33" i="22" s="1"/>
  <c r="CQ33" i="22" s="1"/>
  <c r="CR33" i="22" s="1"/>
  <c r="CS33" i="22" s="1"/>
  <c r="CT33" i="22" s="1"/>
  <c r="CU33" i="22" s="1"/>
  <c r="CV33" i="22" s="1"/>
  <c r="D33" i="22" s="1"/>
  <c r="D31" i="22"/>
  <c r="D30" i="22"/>
  <c r="E27" i="22"/>
  <c r="F27" i="22" s="1"/>
  <c r="G27" i="22" s="1"/>
  <c r="H27" i="22" s="1"/>
  <c r="I27" i="22" s="1"/>
  <c r="J27" i="22" s="1"/>
  <c r="K27" i="22" s="1"/>
  <c r="L27" i="22" s="1"/>
  <c r="M27" i="22" s="1"/>
  <c r="N27" i="22" s="1"/>
  <c r="O27" i="22" s="1"/>
  <c r="P27" i="22" s="1"/>
  <c r="Q27" i="22" s="1"/>
  <c r="R27" i="22" s="1"/>
  <c r="S27" i="22" s="1"/>
  <c r="T27" i="22" s="1"/>
  <c r="U27" i="22" s="1"/>
  <c r="V27" i="22" s="1"/>
  <c r="W27" i="22" s="1"/>
  <c r="X27" i="22" s="1"/>
  <c r="Y27" i="22" s="1"/>
  <c r="Z27" i="22" s="1"/>
  <c r="AA27" i="22" s="1"/>
  <c r="AB27" i="22" s="1"/>
  <c r="AC27" i="22" s="1"/>
  <c r="AD27" i="22" s="1"/>
  <c r="AE27" i="22" s="1"/>
  <c r="AF27" i="22" s="1"/>
  <c r="AG27" i="22" s="1"/>
  <c r="AH27" i="22" s="1"/>
  <c r="AI27" i="22" s="1"/>
  <c r="AJ27" i="22" s="1"/>
  <c r="AK27" i="22" s="1"/>
  <c r="AL27" i="22" s="1"/>
  <c r="AM27" i="22" s="1"/>
  <c r="AN27" i="22" s="1"/>
  <c r="AO27" i="22" s="1"/>
  <c r="AP27" i="22" s="1"/>
  <c r="AQ27" i="22" s="1"/>
  <c r="AR27" i="22" s="1"/>
  <c r="AS27" i="22" s="1"/>
  <c r="AT27" i="22" s="1"/>
  <c r="AU27" i="22" s="1"/>
  <c r="AV27" i="22" s="1"/>
  <c r="AW27" i="22" s="1"/>
  <c r="AX27" i="22" s="1"/>
  <c r="AY27" i="22" s="1"/>
  <c r="AZ27" i="22" s="1"/>
  <c r="BA27" i="22" s="1"/>
  <c r="BB27" i="22" s="1"/>
  <c r="BC27" i="22" s="1"/>
  <c r="BD27" i="22" s="1"/>
  <c r="BE27" i="22" s="1"/>
  <c r="BF27" i="22" s="1"/>
  <c r="BG27" i="22" s="1"/>
  <c r="BH27" i="22" s="1"/>
  <c r="BI27" i="22" s="1"/>
  <c r="BJ27" i="22" s="1"/>
  <c r="BK27" i="22" s="1"/>
  <c r="BL27" i="22" s="1"/>
  <c r="BM27" i="22" s="1"/>
  <c r="BN27" i="22" s="1"/>
  <c r="BO27" i="22" s="1"/>
  <c r="BP27" i="22" s="1"/>
  <c r="BQ27" i="22" s="1"/>
  <c r="BR27" i="22" s="1"/>
  <c r="BS27" i="22" s="1"/>
  <c r="BT27" i="22" s="1"/>
  <c r="BU27" i="22" s="1"/>
  <c r="BV27" i="22" s="1"/>
  <c r="BW27" i="22" s="1"/>
  <c r="BX27" i="22" s="1"/>
  <c r="BY27" i="22" s="1"/>
  <c r="BZ27" i="22" s="1"/>
  <c r="CA27" i="22" s="1"/>
  <c r="CB27" i="22" s="1"/>
  <c r="CC27" i="22" s="1"/>
  <c r="CD27" i="22" s="1"/>
  <c r="CE27" i="22" s="1"/>
  <c r="CF27" i="22" s="1"/>
  <c r="CG27" i="22" s="1"/>
  <c r="CH27" i="22" s="1"/>
  <c r="CI27" i="22" s="1"/>
  <c r="CJ27" i="22" s="1"/>
  <c r="CK27" i="22" s="1"/>
  <c r="CL27" i="22" s="1"/>
  <c r="CM27" i="22" s="1"/>
  <c r="CN27" i="22" s="1"/>
  <c r="CO27" i="22" s="1"/>
  <c r="CP27" i="22" s="1"/>
  <c r="CQ27" i="22" s="1"/>
  <c r="CR27" i="22" s="1"/>
  <c r="CS27" i="22" s="1"/>
  <c r="CT27" i="22" s="1"/>
  <c r="CU27" i="22" s="1"/>
  <c r="CV27" i="22" s="1"/>
  <c r="D27" i="22" s="1"/>
  <c r="CV22" i="22"/>
  <c r="CU22" i="22"/>
  <c r="CT22" i="22"/>
  <c r="CS22" i="22"/>
  <c r="CR22" i="22"/>
  <c r="CQ22" i="22"/>
  <c r="CP22" i="22"/>
  <c r="CO22" i="22"/>
  <c r="CN22" i="22"/>
  <c r="CM22" i="22"/>
  <c r="CL22" i="22"/>
  <c r="CK22" i="22"/>
  <c r="CJ22" i="22"/>
  <c r="CI22" i="22"/>
  <c r="CH22" i="22"/>
  <c r="CG22" i="22"/>
  <c r="CF22" i="22"/>
  <c r="CE22" i="22"/>
  <c r="CD22" i="22"/>
  <c r="CC22" i="22"/>
  <c r="CB22" i="22"/>
  <c r="CA22" i="22"/>
  <c r="BZ22" i="22"/>
  <c r="BY22" i="22"/>
  <c r="BX22" i="22"/>
  <c r="BW22" i="22"/>
  <c r="BV22" i="22"/>
  <c r="BU22" i="22"/>
  <c r="BT22" i="22"/>
  <c r="BS22" i="22"/>
  <c r="BR22" i="22"/>
  <c r="BQ22" i="22"/>
  <c r="BP22" i="22"/>
  <c r="BO22" i="22"/>
  <c r="BN22" i="22"/>
  <c r="BM22" i="22"/>
  <c r="BL22" i="22"/>
  <c r="BK22" i="22"/>
  <c r="BJ22" i="22"/>
  <c r="BI22" i="22"/>
  <c r="BH22" i="22"/>
  <c r="BG22" i="22"/>
  <c r="BF22" i="22"/>
  <c r="BE22" i="22"/>
  <c r="BD22" i="22"/>
  <c r="BC22" i="22"/>
  <c r="BB22" i="22"/>
  <c r="BA22" i="22"/>
  <c r="AZ22" i="22"/>
  <c r="AY22" i="22"/>
  <c r="AX22" i="22"/>
  <c r="AW22" i="22"/>
  <c r="AV22" i="22"/>
  <c r="AU22" i="22"/>
  <c r="AT22" i="22"/>
  <c r="AS22" i="22"/>
  <c r="AR22" i="22"/>
  <c r="AQ22" i="22"/>
  <c r="AP22" i="22"/>
  <c r="AO22" i="22"/>
  <c r="AN22" i="22"/>
  <c r="AM22" i="22"/>
  <c r="AL22" i="22"/>
  <c r="AK22" i="22"/>
  <c r="AJ22" i="22"/>
  <c r="AI22" i="22"/>
  <c r="AH22" i="22"/>
  <c r="AG22" i="22"/>
  <c r="AF22" i="22"/>
  <c r="AE22" i="22"/>
  <c r="AD22" i="22"/>
  <c r="AC22" i="22"/>
  <c r="AB22" i="22"/>
  <c r="AA22" i="22"/>
  <c r="Z22" i="22"/>
  <c r="Y22" i="22"/>
  <c r="X22" i="22"/>
  <c r="W22" i="22"/>
  <c r="V22" i="22"/>
  <c r="U22" i="22"/>
  <c r="T22" i="22"/>
  <c r="S22" i="22"/>
  <c r="R22" i="22"/>
  <c r="Q22" i="22"/>
  <c r="P22" i="22"/>
  <c r="O22" i="22"/>
  <c r="N22" i="22"/>
  <c r="M22" i="22"/>
  <c r="L22" i="22"/>
  <c r="K22" i="22"/>
  <c r="J22" i="22"/>
  <c r="I22" i="22"/>
  <c r="H22" i="22"/>
  <c r="G22" i="22"/>
  <c r="F22" i="22"/>
  <c r="E22" i="22"/>
  <c r="D22" i="22"/>
  <c r="CV21" i="22"/>
  <c r="CU21" i="22"/>
  <c r="CT21" i="22"/>
  <c r="CS21" i="22"/>
  <c r="CR21" i="22"/>
  <c r="CQ21" i="22"/>
  <c r="CP21" i="22"/>
  <c r="CO21" i="22"/>
  <c r="CN21" i="22"/>
  <c r="CM21" i="22"/>
  <c r="CL21" i="22"/>
  <c r="CK21" i="22"/>
  <c r="CJ21" i="22"/>
  <c r="CI21" i="22"/>
  <c r="CH21" i="22"/>
  <c r="CG21" i="22"/>
  <c r="CF21" i="22"/>
  <c r="CE21" i="22"/>
  <c r="CD21" i="22"/>
  <c r="CC21" i="22"/>
  <c r="CB21" i="22"/>
  <c r="CA21" i="22"/>
  <c r="BZ21" i="22"/>
  <c r="BY21" i="22"/>
  <c r="BX21" i="22"/>
  <c r="BW21" i="22"/>
  <c r="BV21" i="22"/>
  <c r="BU21" i="22"/>
  <c r="BT21" i="22"/>
  <c r="BS21" i="22"/>
  <c r="BR21" i="22"/>
  <c r="BQ21" i="22"/>
  <c r="BP21" i="22"/>
  <c r="BO21" i="22"/>
  <c r="BN21" i="22"/>
  <c r="BM21" i="22"/>
  <c r="BL21" i="22"/>
  <c r="BK21" i="22"/>
  <c r="BJ21" i="22"/>
  <c r="BI21" i="22"/>
  <c r="BH21" i="22"/>
  <c r="BG21" i="22"/>
  <c r="BF21" i="22"/>
  <c r="BE21" i="22"/>
  <c r="BD21" i="22"/>
  <c r="BC21" i="22"/>
  <c r="BB21" i="22"/>
  <c r="BA21" i="22"/>
  <c r="AZ21" i="22"/>
  <c r="AY21" i="22"/>
  <c r="AX21" i="22"/>
  <c r="AW21" i="22"/>
  <c r="AV21" i="22"/>
  <c r="AU21" i="22"/>
  <c r="AT21" i="22"/>
  <c r="AS21" i="22"/>
  <c r="AR21" i="22"/>
  <c r="AQ21" i="22"/>
  <c r="AP21" i="22"/>
  <c r="AO21" i="22"/>
  <c r="AN21" i="22"/>
  <c r="AM21" i="22"/>
  <c r="AL21" i="22"/>
  <c r="AK21" i="22"/>
  <c r="AJ21" i="22"/>
  <c r="AI21" i="22"/>
  <c r="AH21" i="22"/>
  <c r="AG21" i="22"/>
  <c r="AF21" i="22"/>
  <c r="AE21" i="22"/>
  <c r="AD21" i="22"/>
  <c r="AC21" i="22"/>
  <c r="AB21" i="22"/>
  <c r="AA21" i="22"/>
  <c r="Z21" i="22"/>
  <c r="Y21" i="22"/>
  <c r="X21" i="22"/>
  <c r="W21" i="22"/>
  <c r="V21" i="22"/>
  <c r="U21" i="22"/>
  <c r="T21" i="22"/>
  <c r="S21" i="22"/>
  <c r="R21" i="22"/>
  <c r="Q21" i="22"/>
  <c r="P21" i="22"/>
  <c r="O21" i="22"/>
  <c r="N21" i="22"/>
  <c r="M21" i="22"/>
  <c r="L21" i="22"/>
  <c r="K21" i="22"/>
  <c r="J21" i="22"/>
  <c r="I21" i="22"/>
  <c r="H21" i="22"/>
  <c r="G21" i="22"/>
  <c r="F21" i="22"/>
  <c r="E21" i="22"/>
  <c r="D21" i="22" s="1"/>
  <c r="CV19" i="22"/>
  <c r="CU19" i="22"/>
  <c r="CT19" i="22"/>
  <c r="CS19" i="22"/>
  <c r="CR19" i="22"/>
  <c r="CQ19" i="22"/>
  <c r="CP19" i="22"/>
  <c r="CO19" i="22"/>
  <c r="CN19" i="22"/>
  <c r="CM19" i="22"/>
  <c r="CL19" i="22"/>
  <c r="CK19" i="22"/>
  <c r="CJ19" i="22"/>
  <c r="CI19" i="22"/>
  <c r="CH19" i="22"/>
  <c r="CG19" i="22"/>
  <c r="CF19" i="22"/>
  <c r="CE19" i="22"/>
  <c r="CD19" i="22"/>
  <c r="CC19" i="22"/>
  <c r="CB19" i="22"/>
  <c r="CA19" i="22"/>
  <c r="BZ19" i="22"/>
  <c r="BY19" i="22"/>
  <c r="BX19" i="22"/>
  <c r="BW19" i="22"/>
  <c r="BV19" i="22"/>
  <c r="BU19" i="22"/>
  <c r="BT19" i="22"/>
  <c r="BS19" i="22"/>
  <c r="BR19" i="22"/>
  <c r="BQ19" i="22"/>
  <c r="BP19" i="22"/>
  <c r="BO19" i="22"/>
  <c r="BN19" i="22"/>
  <c r="BM19" i="22"/>
  <c r="BL19" i="22"/>
  <c r="BK19" i="22"/>
  <c r="BJ19" i="22"/>
  <c r="BI19" i="22"/>
  <c r="BH19" i="22"/>
  <c r="BG19" i="22"/>
  <c r="BF19" i="22"/>
  <c r="BE19" i="22"/>
  <c r="BD19" i="22"/>
  <c r="BC19" i="22"/>
  <c r="BB19" i="22"/>
  <c r="BA19" i="22"/>
  <c r="AZ19" i="22"/>
  <c r="AY19" i="22"/>
  <c r="AX19" i="22"/>
  <c r="AW19" i="22"/>
  <c r="AV19" i="22"/>
  <c r="AU19" i="22"/>
  <c r="AT19" i="22"/>
  <c r="AS19" i="22"/>
  <c r="AR19" i="22"/>
  <c r="AQ19" i="22"/>
  <c r="AP19" i="22"/>
  <c r="AO19" i="22"/>
  <c r="AN19" i="22"/>
  <c r="AM19" i="22"/>
  <c r="AL19" i="22"/>
  <c r="AK19" i="22"/>
  <c r="AJ19" i="22"/>
  <c r="AI19" i="22"/>
  <c r="AH19" i="22"/>
  <c r="AG19" i="22"/>
  <c r="AF19" i="22"/>
  <c r="AE19" i="22"/>
  <c r="AD19" i="22"/>
  <c r="AC19" i="22"/>
  <c r="AB19" i="22"/>
  <c r="AA19" i="22"/>
  <c r="Z19" i="22"/>
  <c r="Y19" i="22"/>
  <c r="X19" i="22"/>
  <c r="W19" i="22"/>
  <c r="V19" i="22"/>
  <c r="U19" i="22"/>
  <c r="T19" i="22"/>
  <c r="S19" i="22"/>
  <c r="R19" i="22"/>
  <c r="Q19" i="22"/>
  <c r="P19" i="22"/>
  <c r="O19" i="22"/>
  <c r="N19" i="22"/>
  <c r="M19" i="22"/>
  <c r="L19" i="22"/>
  <c r="K19" i="22"/>
  <c r="J19" i="22"/>
  <c r="I19" i="22"/>
  <c r="H19" i="22"/>
  <c r="G19" i="22"/>
  <c r="D19" i="22" s="1"/>
  <c r="F19" i="22"/>
  <c r="E19" i="22"/>
  <c r="CV18" i="22"/>
  <c r="CU18" i="22"/>
  <c r="CT18" i="22"/>
  <c r="CS18" i="22"/>
  <c r="CR18" i="22"/>
  <c r="CQ18" i="22"/>
  <c r="CP18" i="22"/>
  <c r="CO18" i="22"/>
  <c r="CN18" i="22"/>
  <c r="CM18" i="22"/>
  <c r="CL18" i="22"/>
  <c r="CK18" i="22"/>
  <c r="CJ18" i="22"/>
  <c r="CI18" i="22"/>
  <c r="CH18" i="22"/>
  <c r="CG18" i="22"/>
  <c r="CF18" i="22"/>
  <c r="CE18" i="22"/>
  <c r="CD18" i="22"/>
  <c r="CC18" i="22"/>
  <c r="CB18" i="22"/>
  <c r="CA18" i="22"/>
  <c r="BZ18" i="22"/>
  <c r="BY18" i="22"/>
  <c r="BX18" i="22"/>
  <c r="BW18" i="22"/>
  <c r="BV18" i="22"/>
  <c r="BU18" i="22"/>
  <c r="BT18" i="22"/>
  <c r="BS18" i="22"/>
  <c r="BR18" i="22"/>
  <c r="BQ18" i="22"/>
  <c r="BP18" i="22"/>
  <c r="BO18" i="22"/>
  <c r="BN18" i="22"/>
  <c r="BM18" i="22"/>
  <c r="BL18" i="22"/>
  <c r="BK18" i="22"/>
  <c r="BJ18" i="22"/>
  <c r="BI18" i="22"/>
  <c r="BH18" i="22"/>
  <c r="BG18" i="22"/>
  <c r="BF18" i="22"/>
  <c r="BE18" i="22"/>
  <c r="BD18" i="22"/>
  <c r="BC18" i="22"/>
  <c r="BB18" i="22"/>
  <c r="BA18" i="22"/>
  <c r="AZ18" i="22"/>
  <c r="AY18" i="22"/>
  <c r="AX18" i="22"/>
  <c r="AW18" i="22"/>
  <c r="AV18" i="22"/>
  <c r="AU18" i="22"/>
  <c r="AT18" i="22"/>
  <c r="AS18" i="22"/>
  <c r="AR18" i="22"/>
  <c r="AQ18" i="22"/>
  <c r="AP18" i="22"/>
  <c r="AO18" i="22"/>
  <c r="AN18" i="22"/>
  <c r="AM18" i="22"/>
  <c r="AL18" i="22"/>
  <c r="AK18" i="22"/>
  <c r="AJ18" i="22"/>
  <c r="AI18" i="22"/>
  <c r="AH18" i="22"/>
  <c r="AG18" i="22"/>
  <c r="AF18" i="22"/>
  <c r="AE18" i="22"/>
  <c r="AD18" i="22"/>
  <c r="AC18" i="22"/>
  <c r="AB18" i="22"/>
  <c r="AA18" i="22"/>
  <c r="Z18" i="22"/>
  <c r="Y18" i="22"/>
  <c r="X18" i="22"/>
  <c r="W18" i="22"/>
  <c r="V18" i="22"/>
  <c r="U18" i="22"/>
  <c r="T18" i="22"/>
  <c r="S18" i="22"/>
  <c r="R18" i="22"/>
  <c r="Q18" i="22"/>
  <c r="P18" i="22"/>
  <c r="O18" i="22"/>
  <c r="N18" i="22"/>
  <c r="M18" i="22"/>
  <c r="L18" i="22"/>
  <c r="K18" i="22"/>
  <c r="J18" i="22"/>
  <c r="I18" i="22"/>
  <c r="H18" i="22"/>
  <c r="G18" i="22"/>
  <c r="F18" i="22"/>
  <c r="E18" i="22"/>
  <c r="D18" i="22"/>
  <c r="D10" i="22"/>
  <c r="E9" i="22"/>
  <c r="D8" i="22"/>
  <c r="E7" i="22"/>
  <c r="D6" i="22"/>
  <c r="E5" i="22"/>
  <c r="L2" i="22"/>
  <c r="M2" i="22" s="1"/>
  <c r="N2" i="22" s="1"/>
  <c r="O2" i="22" s="1"/>
  <c r="P2" i="22" s="1"/>
  <c r="Q2" i="22" s="1"/>
  <c r="R2" i="22" s="1"/>
  <c r="S2" i="22" s="1"/>
  <c r="T2" i="22" s="1"/>
  <c r="U2" i="22" s="1"/>
  <c r="V2" i="22" s="1"/>
  <c r="W2" i="22" s="1"/>
  <c r="X2" i="22" s="1"/>
  <c r="Y2" i="22" s="1"/>
  <c r="Z2" i="22" s="1"/>
  <c r="AA2" i="22" s="1"/>
  <c r="AB2" i="22" s="1"/>
  <c r="AC2" i="22" s="1"/>
  <c r="AD2" i="22" s="1"/>
  <c r="AE2" i="22" s="1"/>
  <c r="AF2" i="22" s="1"/>
  <c r="AG2" i="22" s="1"/>
  <c r="AH2" i="22" s="1"/>
  <c r="AI2" i="22" s="1"/>
  <c r="AJ2" i="22" s="1"/>
  <c r="AK2" i="22" s="1"/>
  <c r="AL2" i="22" s="1"/>
  <c r="AM2" i="22" s="1"/>
  <c r="AN2" i="22" s="1"/>
  <c r="AO2" i="22" s="1"/>
  <c r="AP2" i="22" s="1"/>
  <c r="AQ2" i="22" s="1"/>
  <c r="AR2" i="22" s="1"/>
  <c r="AS2" i="22" s="1"/>
  <c r="AT2" i="22" s="1"/>
  <c r="AU2" i="22" s="1"/>
  <c r="AV2" i="22" s="1"/>
  <c r="AW2" i="22" s="1"/>
  <c r="AX2" i="22" s="1"/>
  <c r="AY2" i="22" s="1"/>
  <c r="AZ2" i="22" s="1"/>
  <c r="BA2" i="22" s="1"/>
  <c r="BB2" i="22" s="1"/>
  <c r="BC2" i="22" s="1"/>
  <c r="BD2" i="22" s="1"/>
  <c r="BE2" i="22" s="1"/>
  <c r="BF2" i="22" s="1"/>
  <c r="BG2" i="22" s="1"/>
  <c r="BH2" i="22" s="1"/>
  <c r="BI2" i="22" s="1"/>
  <c r="BJ2" i="22" s="1"/>
  <c r="BK2" i="22" s="1"/>
  <c r="BL2" i="22" s="1"/>
  <c r="BM2" i="22" s="1"/>
  <c r="BN2" i="22" s="1"/>
  <c r="BO2" i="22" s="1"/>
  <c r="BP2" i="22" s="1"/>
  <c r="BQ2" i="22" s="1"/>
  <c r="BR2" i="22" s="1"/>
  <c r="BS2" i="22" s="1"/>
  <c r="BT2" i="22" s="1"/>
  <c r="BU2" i="22" s="1"/>
  <c r="BV2" i="22" s="1"/>
  <c r="BW2" i="22" s="1"/>
  <c r="BX2" i="22" s="1"/>
  <c r="BY2" i="22" s="1"/>
  <c r="BZ2" i="22" s="1"/>
  <c r="CA2" i="22" s="1"/>
  <c r="CB2" i="22" s="1"/>
  <c r="CC2" i="22" s="1"/>
  <c r="CD2" i="22" s="1"/>
  <c r="CE2" i="22" s="1"/>
  <c r="CF2" i="22" s="1"/>
  <c r="CG2" i="22" s="1"/>
  <c r="CH2" i="22" s="1"/>
  <c r="CI2" i="22" s="1"/>
  <c r="CJ2" i="22" s="1"/>
  <c r="CK2" i="22" s="1"/>
  <c r="CL2" i="22" s="1"/>
  <c r="CM2" i="22" s="1"/>
  <c r="CN2" i="22" s="1"/>
  <c r="CO2" i="22" s="1"/>
  <c r="CP2" i="22" s="1"/>
  <c r="CQ2" i="22" s="1"/>
  <c r="CR2" i="22" s="1"/>
  <c r="CS2" i="22" s="1"/>
  <c r="CT2" i="22" s="1"/>
  <c r="CU2" i="22" s="1"/>
  <c r="CV2" i="22" s="1"/>
  <c r="H2" i="22"/>
  <c r="I2" i="22" s="1"/>
  <c r="J2" i="22" s="1"/>
  <c r="K2" i="22" s="1"/>
  <c r="G2" i="22"/>
  <c r="F2" i="22"/>
  <c r="E2" i="22"/>
  <c r="AT43" i="21"/>
  <c r="AU43" i="21" s="1"/>
  <c r="D41" i="21"/>
  <c r="E33" i="21"/>
  <c r="F33" i="21" s="1"/>
  <c r="G33" i="21" s="1"/>
  <c r="H33" i="21" s="1"/>
  <c r="I33" i="21" s="1"/>
  <c r="J33" i="21" s="1"/>
  <c r="K33" i="21" s="1"/>
  <c r="L33" i="21" s="1"/>
  <c r="M33" i="21" s="1"/>
  <c r="N33" i="21" s="1"/>
  <c r="O33" i="21" s="1"/>
  <c r="P33" i="21" s="1"/>
  <c r="Q33" i="21" s="1"/>
  <c r="R33" i="21" s="1"/>
  <c r="S33" i="21" s="1"/>
  <c r="T33" i="21" s="1"/>
  <c r="U33" i="21" s="1"/>
  <c r="V33" i="21" s="1"/>
  <c r="W33" i="21" s="1"/>
  <c r="X33" i="21" s="1"/>
  <c r="Y33" i="21" s="1"/>
  <c r="Z33" i="21" s="1"/>
  <c r="AA33" i="21" s="1"/>
  <c r="AB33" i="21" s="1"/>
  <c r="AC33" i="21" s="1"/>
  <c r="AD33" i="21" s="1"/>
  <c r="AE33" i="21" s="1"/>
  <c r="AF33" i="21" s="1"/>
  <c r="AG33" i="21" s="1"/>
  <c r="AH33" i="21" s="1"/>
  <c r="AI33" i="21" s="1"/>
  <c r="AJ33" i="21" s="1"/>
  <c r="AK33" i="21" s="1"/>
  <c r="AL33" i="21" s="1"/>
  <c r="AM33" i="21" s="1"/>
  <c r="AN33" i="21" s="1"/>
  <c r="AO33" i="21" s="1"/>
  <c r="AP33" i="21" s="1"/>
  <c r="AQ33" i="21" s="1"/>
  <c r="AR33" i="21" s="1"/>
  <c r="AS33" i="21" s="1"/>
  <c r="AT33" i="21" s="1"/>
  <c r="AU33" i="21" s="1"/>
  <c r="AV33" i="21" s="1"/>
  <c r="AW33" i="21" s="1"/>
  <c r="AX33" i="21" s="1"/>
  <c r="AY33" i="21" s="1"/>
  <c r="AZ33" i="21" s="1"/>
  <c r="BA33" i="21" s="1"/>
  <c r="BB33" i="21" s="1"/>
  <c r="BC33" i="21" s="1"/>
  <c r="BD33" i="21" s="1"/>
  <c r="BE33" i="21" s="1"/>
  <c r="BF33" i="21" s="1"/>
  <c r="BG33" i="21" s="1"/>
  <c r="BH33" i="21" s="1"/>
  <c r="BI33" i="21" s="1"/>
  <c r="BJ33" i="21" s="1"/>
  <c r="BK33" i="21" s="1"/>
  <c r="BL33" i="21" s="1"/>
  <c r="BM33" i="21" s="1"/>
  <c r="BN33" i="21" s="1"/>
  <c r="BO33" i="21" s="1"/>
  <c r="BP33" i="21" s="1"/>
  <c r="BQ33" i="21" s="1"/>
  <c r="BR33" i="21" s="1"/>
  <c r="BS33" i="21" s="1"/>
  <c r="BT33" i="21" s="1"/>
  <c r="BU33" i="21" s="1"/>
  <c r="BV33" i="21" s="1"/>
  <c r="BW33" i="21" s="1"/>
  <c r="BX33" i="21" s="1"/>
  <c r="BY33" i="21" s="1"/>
  <c r="BZ33" i="21" s="1"/>
  <c r="CA33" i="21" s="1"/>
  <c r="CB33" i="21" s="1"/>
  <c r="CC33" i="21" s="1"/>
  <c r="CD33" i="21" s="1"/>
  <c r="CE33" i="21" s="1"/>
  <c r="CF33" i="21" s="1"/>
  <c r="CG33" i="21" s="1"/>
  <c r="CH33" i="21" s="1"/>
  <c r="CI33" i="21" s="1"/>
  <c r="CJ33" i="21" s="1"/>
  <c r="CK33" i="21" s="1"/>
  <c r="CL33" i="21" s="1"/>
  <c r="CM33" i="21" s="1"/>
  <c r="CN33" i="21" s="1"/>
  <c r="CO33" i="21" s="1"/>
  <c r="CP33" i="21" s="1"/>
  <c r="CQ33" i="21" s="1"/>
  <c r="CR33" i="21" s="1"/>
  <c r="CS33" i="21" s="1"/>
  <c r="CT33" i="21" s="1"/>
  <c r="CU33" i="21" s="1"/>
  <c r="CV33" i="21" s="1"/>
  <c r="D33" i="21" s="1"/>
  <c r="CV32" i="21"/>
  <c r="CU32" i="21"/>
  <c r="CT32" i="21"/>
  <c r="CS32" i="21"/>
  <c r="CR32" i="21"/>
  <c r="CQ32" i="21"/>
  <c r="CP32" i="21"/>
  <c r="CO32" i="21"/>
  <c r="CN32" i="21"/>
  <c r="CM32" i="21"/>
  <c r="CL32" i="21"/>
  <c r="CK32" i="21"/>
  <c r="CJ32" i="21"/>
  <c r="CI32" i="21"/>
  <c r="CH32" i="21"/>
  <c r="CG32" i="21"/>
  <c r="CF32" i="21"/>
  <c r="CE32" i="21"/>
  <c r="CD32" i="21"/>
  <c r="CC32" i="21"/>
  <c r="CB32" i="21"/>
  <c r="CA32" i="21"/>
  <c r="BZ32" i="21"/>
  <c r="BY32" i="21"/>
  <c r="BX32" i="21"/>
  <c r="BW32" i="21"/>
  <c r="BV32" i="21"/>
  <c r="BU32" i="21"/>
  <c r="BT32" i="21"/>
  <c r="BS32" i="21"/>
  <c r="BR32" i="21"/>
  <c r="BQ32" i="21"/>
  <c r="BP32" i="21"/>
  <c r="BO32" i="21"/>
  <c r="BN32" i="21"/>
  <c r="BM32" i="21"/>
  <c r="BL32" i="21"/>
  <c r="BK32" i="21"/>
  <c r="BJ32" i="21"/>
  <c r="BI32" i="21"/>
  <c r="BH32" i="21"/>
  <c r="BG32" i="21"/>
  <c r="BF32" i="21"/>
  <c r="BE32" i="21"/>
  <c r="BD32" i="21"/>
  <c r="BC32" i="21"/>
  <c r="BB32" i="21"/>
  <c r="BA32" i="21"/>
  <c r="AZ32" i="21"/>
  <c r="AY32" i="21"/>
  <c r="AX32" i="21"/>
  <c r="AW32" i="21"/>
  <c r="AV32" i="21"/>
  <c r="AU32" i="21"/>
  <c r="AT32" i="21"/>
  <c r="AS32" i="21"/>
  <c r="AR32" i="21"/>
  <c r="AQ32" i="21"/>
  <c r="AP32" i="21"/>
  <c r="AO32" i="21"/>
  <c r="AN32" i="21"/>
  <c r="AM32" i="21"/>
  <c r="AL32" i="21"/>
  <c r="AK32"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D32" i="21" s="1"/>
  <c r="E32" i="21"/>
  <c r="D31" i="21"/>
  <c r="D30" i="21"/>
  <c r="E27" i="21"/>
  <c r="F27" i="21" s="1"/>
  <c r="G27" i="21" s="1"/>
  <c r="H27" i="21" s="1"/>
  <c r="I27" i="21" s="1"/>
  <c r="J27" i="21" s="1"/>
  <c r="K27" i="21" s="1"/>
  <c r="L27" i="21" s="1"/>
  <c r="M27" i="21" s="1"/>
  <c r="N27" i="21" s="1"/>
  <c r="O27" i="21" s="1"/>
  <c r="P27" i="21" s="1"/>
  <c r="Q27" i="21" s="1"/>
  <c r="R27" i="21" s="1"/>
  <c r="S27" i="21" s="1"/>
  <c r="T27" i="21" s="1"/>
  <c r="U27" i="21" s="1"/>
  <c r="V27" i="21" s="1"/>
  <c r="W27" i="21" s="1"/>
  <c r="X27" i="21" s="1"/>
  <c r="Y27" i="21" s="1"/>
  <c r="Z27" i="21" s="1"/>
  <c r="AA27" i="21" s="1"/>
  <c r="AB27" i="21" s="1"/>
  <c r="AC27" i="21" s="1"/>
  <c r="AD27" i="21" s="1"/>
  <c r="AE27" i="21" s="1"/>
  <c r="AF27" i="21" s="1"/>
  <c r="AG27" i="21" s="1"/>
  <c r="AH27" i="21" s="1"/>
  <c r="AI27" i="21" s="1"/>
  <c r="AJ27" i="21" s="1"/>
  <c r="AK27" i="21" s="1"/>
  <c r="AL27" i="21" s="1"/>
  <c r="AM27" i="21" s="1"/>
  <c r="AN27" i="21" s="1"/>
  <c r="AO27" i="21" s="1"/>
  <c r="AP27" i="21" s="1"/>
  <c r="AQ27" i="21" s="1"/>
  <c r="AR27" i="21" s="1"/>
  <c r="AS27" i="21" s="1"/>
  <c r="AT27" i="21" s="1"/>
  <c r="AU27" i="21" s="1"/>
  <c r="AV27" i="21" s="1"/>
  <c r="AW27" i="21" s="1"/>
  <c r="AX27" i="21" s="1"/>
  <c r="AY27" i="21" s="1"/>
  <c r="AZ27" i="21" s="1"/>
  <c r="BA27" i="21" s="1"/>
  <c r="BB27" i="21" s="1"/>
  <c r="BC27" i="21" s="1"/>
  <c r="BD27" i="21" s="1"/>
  <c r="BE27" i="21" s="1"/>
  <c r="BF27" i="21" s="1"/>
  <c r="BG27" i="21" s="1"/>
  <c r="BH27" i="21" s="1"/>
  <c r="BI27" i="21" s="1"/>
  <c r="BJ27" i="21" s="1"/>
  <c r="BK27" i="21" s="1"/>
  <c r="BL27" i="21" s="1"/>
  <c r="BM27" i="21" s="1"/>
  <c r="BN27" i="21" s="1"/>
  <c r="BO27" i="21" s="1"/>
  <c r="BP27" i="21" s="1"/>
  <c r="BQ27" i="21" s="1"/>
  <c r="BR27" i="21" s="1"/>
  <c r="BS27" i="21" s="1"/>
  <c r="BT27" i="21" s="1"/>
  <c r="BU27" i="21" s="1"/>
  <c r="BV27" i="21" s="1"/>
  <c r="BW27" i="21" s="1"/>
  <c r="BX27" i="21" s="1"/>
  <c r="BY27" i="21" s="1"/>
  <c r="BZ27" i="21" s="1"/>
  <c r="CA27" i="21" s="1"/>
  <c r="CB27" i="21" s="1"/>
  <c r="CC27" i="21" s="1"/>
  <c r="CD27" i="21" s="1"/>
  <c r="CE27" i="21" s="1"/>
  <c r="CF27" i="21" s="1"/>
  <c r="CG27" i="21" s="1"/>
  <c r="CH27" i="21" s="1"/>
  <c r="CI27" i="21" s="1"/>
  <c r="CJ27" i="21" s="1"/>
  <c r="CK27" i="21" s="1"/>
  <c r="CL27" i="21" s="1"/>
  <c r="CM27" i="21" s="1"/>
  <c r="CN27" i="21" s="1"/>
  <c r="CO27" i="21" s="1"/>
  <c r="CP27" i="21" s="1"/>
  <c r="CQ27" i="21" s="1"/>
  <c r="CR27" i="21" s="1"/>
  <c r="CS27" i="21" s="1"/>
  <c r="CT27" i="21" s="1"/>
  <c r="CU27" i="21" s="1"/>
  <c r="CV27" i="21" s="1"/>
  <c r="D27" i="21" s="1"/>
  <c r="CV22" i="21"/>
  <c r="CU22" i="21"/>
  <c r="CT22" i="21"/>
  <c r="CS22" i="21"/>
  <c r="CR22" i="21"/>
  <c r="CQ22" i="21"/>
  <c r="CP22" i="21"/>
  <c r="CO22" i="21"/>
  <c r="CN22" i="21"/>
  <c r="CM22" i="21"/>
  <c r="CL22" i="21"/>
  <c r="CK22" i="21"/>
  <c r="CJ22" i="21"/>
  <c r="CI22" i="21"/>
  <c r="CH22" i="21"/>
  <c r="CG22" i="21"/>
  <c r="CF22" i="21"/>
  <c r="CE22" i="21"/>
  <c r="CD22" i="21"/>
  <c r="CC22" i="21"/>
  <c r="CB22" i="21"/>
  <c r="CA22" i="21"/>
  <c r="BZ22" i="21"/>
  <c r="BY22" i="21"/>
  <c r="BX22" i="21"/>
  <c r="BW22" i="21"/>
  <c r="BV22" i="21"/>
  <c r="BU22" i="21"/>
  <c r="BT22" i="21"/>
  <c r="BS22" i="21"/>
  <c r="BR22" i="21"/>
  <c r="BQ22" i="21"/>
  <c r="BP22" i="21"/>
  <c r="BO22" i="21"/>
  <c r="BN22" i="21"/>
  <c r="BM22" i="21"/>
  <c r="BL22" i="21"/>
  <c r="BK22" i="21"/>
  <c r="BJ22" i="21"/>
  <c r="BI22" i="21"/>
  <c r="BH22" i="21"/>
  <c r="BG22" i="21"/>
  <c r="BF22" i="21"/>
  <c r="BE22" i="21"/>
  <c r="BD22" i="21"/>
  <c r="BC22" i="21"/>
  <c r="BB22" i="21"/>
  <c r="BA22" i="21"/>
  <c r="AZ22" i="21"/>
  <c r="AY22" i="21"/>
  <c r="AX22" i="21"/>
  <c r="AW22" i="21"/>
  <c r="AV22" i="21"/>
  <c r="AU22" i="21"/>
  <c r="AT22" i="21"/>
  <c r="AS22" i="21"/>
  <c r="AR22" i="21"/>
  <c r="AQ22" i="21"/>
  <c r="AP22" i="21"/>
  <c r="AO22" i="21"/>
  <c r="AN22" i="21"/>
  <c r="AM22" i="21"/>
  <c r="AL22" i="21"/>
  <c r="AK22"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D22" i="21" s="1"/>
  <c r="CV21" i="21"/>
  <c r="CU21" i="21"/>
  <c r="CT21" i="21"/>
  <c r="CS21" i="21"/>
  <c r="CR21" i="21"/>
  <c r="CQ21" i="21"/>
  <c r="CP21" i="21"/>
  <c r="CO21" i="21"/>
  <c r="CN21" i="21"/>
  <c r="CM21" i="21"/>
  <c r="CL21" i="21"/>
  <c r="CK21" i="21"/>
  <c r="CJ21" i="21"/>
  <c r="CI21" i="21"/>
  <c r="CH21" i="21"/>
  <c r="CG21" i="21"/>
  <c r="CF21" i="21"/>
  <c r="CE21" i="21"/>
  <c r="CD21" i="21"/>
  <c r="CC21" i="21"/>
  <c r="CB21" i="21"/>
  <c r="CA21" i="21"/>
  <c r="BZ21" i="21"/>
  <c r="BY21" i="21"/>
  <c r="BX21" i="21"/>
  <c r="BW21" i="21"/>
  <c r="BV21" i="21"/>
  <c r="BU21" i="21"/>
  <c r="BT21" i="21"/>
  <c r="BS21" i="21"/>
  <c r="BR21" i="21"/>
  <c r="BQ21" i="21"/>
  <c r="BP21" i="21"/>
  <c r="BO21" i="21"/>
  <c r="BN21" i="21"/>
  <c r="BM21" i="21"/>
  <c r="BL21" i="21"/>
  <c r="BK21" i="21"/>
  <c r="BJ21" i="21"/>
  <c r="BI21" i="21"/>
  <c r="BH21" i="21"/>
  <c r="BG21" i="21"/>
  <c r="BF21" i="21"/>
  <c r="BE21" i="21"/>
  <c r="BD21" i="21"/>
  <c r="BC21" i="21"/>
  <c r="BB21" i="21"/>
  <c r="BA21" i="21"/>
  <c r="AZ21" i="21"/>
  <c r="AY21" i="21"/>
  <c r="AX21" i="21"/>
  <c r="AW21" i="21"/>
  <c r="AV21" i="21"/>
  <c r="AU21" i="21"/>
  <c r="AT21" i="21"/>
  <c r="AS21" i="21"/>
  <c r="AR21" i="21"/>
  <c r="AQ21" i="21"/>
  <c r="AP21" i="21"/>
  <c r="AO21" i="21"/>
  <c r="AN21" i="21"/>
  <c r="AM21" i="21"/>
  <c r="AL21" i="21"/>
  <c r="AK21"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D21" i="21" s="1"/>
  <c r="E21" i="21"/>
  <c r="CV19" i="21"/>
  <c r="CU19" i="21"/>
  <c r="CT19" i="21"/>
  <c r="CS19" i="21"/>
  <c r="CR19" i="21"/>
  <c r="CQ19" i="21"/>
  <c r="CP19" i="21"/>
  <c r="CO19" i="21"/>
  <c r="CN19" i="21"/>
  <c r="CM19" i="21"/>
  <c r="CL19" i="21"/>
  <c r="CK19" i="21"/>
  <c r="CJ19" i="21"/>
  <c r="CI19" i="21"/>
  <c r="CH19" i="21"/>
  <c r="CG19" i="21"/>
  <c r="CF19" i="21"/>
  <c r="CE19" i="21"/>
  <c r="CD19" i="21"/>
  <c r="CC19" i="21"/>
  <c r="CB19" i="21"/>
  <c r="CA19" i="21"/>
  <c r="BZ19" i="21"/>
  <c r="BY19" i="21"/>
  <c r="BX19" i="21"/>
  <c r="BW19" i="21"/>
  <c r="BV19" i="21"/>
  <c r="BU19" i="21"/>
  <c r="BT19" i="21"/>
  <c r="BS19" i="21"/>
  <c r="BR19" i="21"/>
  <c r="BQ19" i="21"/>
  <c r="BP19" i="21"/>
  <c r="BO19" i="21"/>
  <c r="BN19" i="21"/>
  <c r="BM19" i="21"/>
  <c r="BL19" i="21"/>
  <c r="BK19" i="21"/>
  <c r="BJ19" i="21"/>
  <c r="BI19" i="21"/>
  <c r="BH19" i="21"/>
  <c r="BG19" i="21"/>
  <c r="BF19" i="21"/>
  <c r="BE19" i="21"/>
  <c r="BD19" i="21"/>
  <c r="BC19" i="21"/>
  <c r="BB19" i="21"/>
  <c r="BA19" i="21"/>
  <c r="AZ19" i="21"/>
  <c r="AY19" i="21"/>
  <c r="AX19" i="21"/>
  <c r="AW19" i="21"/>
  <c r="AV19" i="21"/>
  <c r="AU19" i="21"/>
  <c r="AT19" i="21"/>
  <c r="AS19" i="21"/>
  <c r="AR19" i="21"/>
  <c r="AQ19" i="21"/>
  <c r="AP19" i="21"/>
  <c r="AO19" i="21"/>
  <c r="AN19" i="21"/>
  <c r="AM19" i="21"/>
  <c r="AL19" i="21"/>
  <c r="AK19"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CV18" i="21"/>
  <c r="CU18" i="21"/>
  <c r="CT18" i="21"/>
  <c r="CS18" i="21"/>
  <c r="CR18" i="21"/>
  <c r="CQ18" i="21"/>
  <c r="CP18" i="21"/>
  <c r="CO18" i="21"/>
  <c r="CN18" i="21"/>
  <c r="CM18" i="21"/>
  <c r="CL18" i="21"/>
  <c r="CK18" i="21"/>
  <c r="CJ18" i="21"/>
  <c r="CI18" i="21"/>
  <c r="CH18" i="21"/>
  <c r="CG18" i="21"/>
  <c r="CF18" i="21"/>
  <c r="CE18" i="21"/>
  <c r="CD18" i="21"/>
  <c r="CC18" i="21"/>
  <c r="CB18" i="21"/>
  <c r="CA18" i="21"/>
  <c r="BZ18" i="21"/>
  <c r="BY18" i="21"/>
  <c r="BX18" i="21"/>
  <c r="BW18" i="21"/>
  <c r="BV18" i="21"/>
  <c r="BU18" i="21"/>
  <c r="BT18" i="21"/>
  <c r="BS18" i="21"/>
  <c r="BR18" i="21"/>
  <c r="BQ18" i="21"/>
  <c r="BP18" i="21"/>
  <c r="BO18" i="21"/>
  <c r="BN18" i="21"/>
  <c r="BM18" i="21"/>
  <c r="BL18" i="21"/>
  <c r="BK18" i="21"/>
  <c r="BJ18" i="21"/>
  <c r="BI18" i="21"/>
  <c r="BH18" i="21"/>
  <c r="BG18" i="21"/>
  <c r="BF18" i="21"/>
  <c r="BE18" i="21"/>
  <c r="BD18" i="21"/>
  <c r="BC18" i="21"/>
  <c r="BB18" i="21"/>
  <c r="BA18" i="21"/>
  <c r="AZ18" i="21"/>
  <c r="AY18" i="21"/>
  <c r="AX18" i="21"/>
  <c r="AW18" i="21"/>
  <c r="AV18" i="21"/>
  <c r="AU18" i="21"/>
  <c r="AT18" i="21"/>
  <c r="AS18" i="21"/>
  <c r="AR18" i="21"/>
  <c r="AQ18" i="21"/>
  <c r="AP18" i="21"/>
  <c r="AO18" i="21"/>
  <c r="AN18" i="21"/>
  <c r="AM18" i="21"/>
  <c r="AL18" i="21"/>
  <c r="AK18"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0" i="21"/>
  <c r="E9" i="21"/>
  <c r="D8" i="21"/>
  <c r="E7" i="21"/>
  <c r="D6" i="21"/>
  <c r="E5" i="21"/>
  <c r="E2" i="21"/>
  <c r="F2" i="21" s="1"/>
  <c r="G2" i="21" s="1"/>
  <c r="H2" i="21" s="1"/>
  <c r="I2" i="21" s="1"/>
  <c r="J2" i="21" s="1"/>
  <c r="K2" i="21" s="1"/>
  <c r="L2" i="21" s="1"/>
  <c r="M2" i="21" s="1"/>
  <c r="N2" i="21" s="1"/>
  <c r="O2" i="21" s="1"/>
  <c r="P2" i="21" s="1"/>
  <c r="Q2" i="21" s="1"/>
  <c r="R2" i="21" s="1"/>
  <c r="S2" i="21" s="1"/>
  <c r="T2" i="21" s="1"/>
  <c r="U2" i="21" s="1"/>
  <c r="V2" i="21" s="1"/>
  <c r="W2" i="21" s="1"/>
  <c r="X2" i="21" s="1"/>
  <c r="Y2" i="21" s="1"/>
  <c r="Z2" i="21" s="1"/>
  <c r="AA2" i="21" s="1"/>
  <c r="AB2" i="21" s="1"/>
  <c r="AC2" i="21" s="1"/>
  <c r="AD2" i="21" s="1"/>
  <c r="AE2" i="21" s="1"/>
  <c r="AF2" i="21" s="1"/>
  <c r="AG2" i="21" s="1"/>
  <c r="AH2" i="21" s="1"/>
  <c r="AI2" i="21" s="1"/>
  <c r="AJ2" i="21" s="1"/>
  <c r="AK2" i="21" s="1"/>
  <c r="AL2" i="21" s="1"/>
  <c r="AM2" i="21" s="1"/>
  <c r="AN2" i="21" s="1"/>
  <c r="AO2" i="21" s="1"/>
  <c r="AP2" i="21" s="1"/>
  <c r="AQ2" i="21" s="1"/>
  <c r="AR2" i="21" s="1"/>
  <c r="AS2" i="21" s="1"/>
  <c r="AT2" i="21" s="1"/>
  <c r="AU2" i="21" s="1"/>
  <c r="AV2" i="21" s="1"/>
  <c r="AW2" i="21" s="1"/>
  <c r="AX2" i="21" s="1"/>
  <c r="AY2" i="21" s="1"/>
  <c r="AZ2" i="21" s="1"/>
  <c r="BA2" i="21" s="1"/>
  <c r="BB2" i="21" s="1"/>
  <c r="BC2" i="21" s="1"/>
  <c r="BD2" i="21" s="1"/>
  <c r="BE2" i="21" s="1"/>
  <c r="BF2" i="21" s="1"/>
  <c r="BG2" i="21" s="1"/>
  <c r="BH2" i="21" s="1"/>
  <c r="BI2" i="21" s="1"/>
  <c r="BJ2" i="21" s="1"/>
  <c r="BK2" i="21" s="1"/>
  <c r="BL2" i="21" s="1"/>
  <c r="BM2" i="21" s="1"/>
  <c r="BN2" i="21" s="1"/>
  <c r="BO2" i="21" s="1"/>
  <c r="BP2" i="21" s="1"/>
  <c r="BQ2" i="21" s="1"/>
  <c r="BR2" i="21" s="1"/>
  <c r="BS2" i="21" s="1"/>
  <c r="BT2" i="21" s="1"/>
  <c r="BU2" i="21" s="1"/>
  <c r="BV2" i="21" s="1"/>
  <c r="BW2" i="21" s="1"/>
  <c r="BX2" i="21" s="1"/>
  <c r="BY2" i="21" s="1"/>
  <c r="BZ2" i="21" s="1"/>
  <c r="CA2" i="21" s="1"/>
  <c r="CB2" i="21" s="1"/>
  <c r="CC2" i="21" s="1"/>
  <c r="CD2" i="21" s="1"/>
  <c r="CE2" i="21" s="1"/>
  <c r="CF2" i="21" s="1"/>
  <c r="CG2" i="21" s="1"/>
  <c r="CH2" i="21" s="1"/>
  <c r="CI2" i="21" s="1"/>
  <c r="CJ2" i="21" s="1"/>
  <c r="CK2" i="21" s="1"/>
  <c r="CL2" i="21" s="1"/>
  <c r="CM2" i="21" s="1"/>
  <c r="CN2" i="21" s="1"/>
  <c r="CO2" i="21" s="1"/>
  <c r="CP2" i="21" s="1"/>
  <c r="CQ2" i="21" s="1"/>
  <c r="CR2" i="21" s="1"/>
  <c r="CS2" i="21" s="1"/>
  <c r="CT2" i="21" s="1"/>
  <c r="CU2" i="21" s="1"/>
  <c r="CV2" i="21" s="1"/>
  <c r="AT43" i="20"/>
  <c r="AU43" i="20" s="1"/>
  <c r="D41" i="20"/>
  <c r="E33" i="20"/>
  <c r="F33" i="20" s="1"/>
  <c r="G33" i="20" s="1"/>
  <c r="H33" i="20" s="1"/>
  <c r="I33" i="20" s="1"/>
  <c r="J33" i="20" s="1"/>
  <c r="K33" i="20" s="1"/>
  <c r="L33" i="20" s="1"/>
  <c r="M33" i="20" s="1"/>
  <c r="N33" i="20" s="1"/>
  <c r="O33" i="20" s="1"/>
  <c r="P33" i="20" s="1"/>
  <c r="Q33" i="20" s="1"/>
  <c r="R33" i="20" s="1"/>
  <c r="S33" i="20" s="1"/>
  <c r="T33" i="20" s="1"/>
  <c r="U33" i="20" s="1"/>
  <c r="V33" i="20" s="1"/>
  <c r="W33" i="20" s="1"/>
  <c r="X33" i="20" s="1"/>
  <c r="Y33" i="20" s="1"/>
  <c r="Z33" i="20" s="1"/>
  <c r="AA33" i="20" s="1"/>
  <c r="AB33" i="20" s="1"/>
  <c r="AC33" i="20" s="1"/>
  <c r="AD33" i="20" s="1"/>
  <c r="AE33" i="20" s="1"/>
  <c r="AF33" i="20" s="1"/>
  <c r="AG33" i="20" s="1"/>
  <c r="AH33" i="20" s="1"/>
  <c r="AI33" i="20" s="1"/>
  <c r="AJ33" i="20" s="1"/>
  <c r="AK33" i="20" s="1"/>
  <c r="AL33" i="20" s="1"/>
  <c r="AM33" i="20" s="1"/>
  <c r="AN33" i="20" s="1"/>
  <c r="AO33" i="20" s="1"/>
  <c r="AP33" i="20" s="1"/>
  <c r="AQ33" i="20" s="1"/>
  <c r="AR33" i="20" s="1"/>
  <c r="AS33" i="20" s="1"/>
  <c r="AT33" i="20" s="1"/>
  <c r="AU33" i="20" s="1"/>
  <c r="AV33" i="20" s="1"/>
  <c r="AW33" i="20" s="1"/>
  <c r="AX33" i="20" s="1"/>
  <c r="AY33" i="20" s="1"/>
  <c r="AZ33" i="20" s="1"/>
  <c r="BA33" i="20" s="1"/>
  <c r="BB33" i="20" s="1"/>
  <c r="BC33" i="20" s="1"/>
  <c r="BD33" i="20" s="1"/>
  <c r="BE33" i="20" s="1"/>
  <c r="BF33" i="20" s="1"/>
  <c r="BG33" i="20" s="1"/>
  <c r="BH33" i="20" s="1"/>
  <c r="BI33" i="20" s="1"/>
  <c r="BJ33" i="20" s="1"/>
  <c r="BK33" i="20" s="1"/>
  <c r="BL33" i="20" s="1"/>
  <c r="BM33" i="20" s="1"/>
  <c r="BN33" i="20" s="1"/>
  <c r="BO33" i="20" s="1"/>
  <c r="BP33" i="20" s="1"/>
  <c r="BQ33" i="20" s="1"/>
  <c r="BR33" i="20" s="1"/>
  <c r="BS33" i="20" s="1"/>
  <c r="BT33" i="20" s="1"/>
  <c r="BU33" i="20" s="1"/>
  <c r="BV33" i="20" s="1"/>
  <c r="BW33" i="20" s="1"/>
  <c r="BX33" i="20" s="1"/>
  <c r="BY33" i="20" s="1"/>
  <c r="BZ33" i="20" s="1"/>
  <c r="CA33" i="20" s="1"/>
  <c r="CB33" i="20" s="1"/>
  <c r="CC33" i="20" s="1"/>
  <c r="CD33" i="20" s="1"/>
  <c r="CE33" i="20" s="1"/>
  <c r="CF33" i="20" s="1"/>
  <c r="CG33" i="20" s="1"/>
  <c r="CH33" i="20" s="1"/>
  <c r="CI33" i="20" s="1"/>
  <c r="CJ33" i="20" s="1"/>
  <c r="CK33" i="20" s="1"/>
  <c r="CL33" i="20" s="1"/>
  <c r="CM33" i="20" s="1"/>
  <c r="CN33" i="20" s="1"/>
  <c r="CO33" i="20" s="1"/>
  <c r="CP33" i="20" s="1"/>
  <c r="CQ33" i="20" s="1"/>
  <c r="CR33" i="20" s="1"/>
  <c r="CS33" i="20" s="1"/>
  <c r="CT33" i="20" s="1"/>
  <c r="CU33" i="20" s="1"/>
  <c r="CV33" i="20" s="1"/>
  <c r="D33" i="20" s="1"/>
  <c r="CV32" i="20"/>
  <c r="CU32" i="20"/>
  <c r="CT32" i="20"/>
  <c r="CS32" i="20"/>
  <c r="CR32" i="20"/>
  <c r="CQ32" i="20"/>
  <c r="CP32" i="20"/>
  <c r="CO32" i="20"/>
  <c r="CN32" i="20"/>
  <c r="CM32" i="20"/>
  <c r="CL32" i="20"/>
  <c r="CK32" i="20"/>
  <c r="CJ32" i="20"/>
  <c r="CI32" i="20"/>
  <c r="CH32" i="20"/>
  <c r="CG32" i="20"/>
  <c r="CF32" i="20"/>
  <c r="CE32" i="20"/>
  <c r="CD32" i="20"/>
  <c r="CC32" i="20"/>
  <c r="CB32" i="20"/>
  <c r="CA32" i="20"/>
  <c r="BZ32" i="20"/>
  <c r="BY32" i="20"/>
  <c r="BX32" i="20"/>
  <c r="BW32" i="20"/>
  <c r="BV32" i="20"/>
  <c r="BU32" i="20"/>
  <c r="BT32" i="20"/>
  <c r="BS32" i="20"/>
  <c r="BR32" i="20"/>
  <c r="BQ32" i="20"/>
  <c r="BP32" i="20"/>
  <c r="BO32" i="20"/>
  <c r="BN32" i="20"/>
  <c r="BM32" i="20"/>
  <c r="BL32" i="20"/>
  <c r="BK32" i="20"/>
  <c r="BJ32" i="20"/>
  <c r="BI32" i="20"/>
  <c r="BH32" i="20"/>
  <c r="BG32" i="20"/>
  <c r="BF32" i="20"/>
  <c r="BE32" i="20"/>
  <c r="BD32" i="20"/>
  <c r="BC32" i="20"/>
  <c r="BB32" i="20"/>
  <c r="BA32" i="20"/>
  <c r="AZ32" i="20"/>
  <c r="AY32" i="20"/>
  <c r="AX32" i="20"/>
  <c r="AW32" i="20"/>
  <c r="AV32" i="20"/>
  <c r="AU32" i="20"/>
  <c r="AT32" i="20"/>
  <c r="AS32" i="20"/>
  <c r="AR32" i="20"/>
  <c r="AQ32" i="20"/>
  <c r="AP32" i="20"/>
  <c r="AO32" i="20"/>
  <c r="AN32" i="20"/>
  <c r="AM32" i="20"/>
  <c r="AL32" i="20"/>
  <c r="AK32" i="20"/>
  <c r="AJ32" i="20"/>
  <c r="AI32" i="20"/>
  <c r="AH32" i="20"/>
  <c r="AG32" i="20"/>
  <c r="AF32" i="20"/>
  <c r="AE32" i="20"/>
  <c r="AD32" i="20"/>
  <c r="AC32" i="20"/>
  <c r="AB32" i="20"/>
  <c r="AA32" i="20"/>
  <c r="Z32" i="20"/>
  <c r="Y32" i="20"/>
  <c r="X32" i="20"/>
  <c r="W32" i="20"/>
  <c r="V32" i="20"/>
  <c r="U32" i="20"/>
  <c r="T32" i="20"/>
  <c r="S32" i="20"/>
  <c r="R32" i="20"/>
  <c r="Q32" i="20"/>
  <c r="P32" i="20"/>
  <c r="O32" i="20"/>
  <c r="N32" i="20"/>
  <c r="M32" i="20"/>
  <c r="L32" i="20"/>
  <c r="K32" i="20"/>
  <c r="J32" i="20"/>
  <c r="I32" i="20"/>
  <c r="H32" i="20"/>
  <c r="G32" i="20"/>
  <c r="F32" i="20"/>
  <c r="E32" i="20"/>
  <c r="D32" i="20"/>
  <c r="D31" i="20"/>
  <c r="D30" i="20"/>
  <c r="BY26" i="20"/>
  <c r="BX26" i="20"/>
  <c r="BW26" i="20"/>
  <c r="BV26" i="20"/>
  <c r="BU26" i="20"/>
  <c r="BT26" i="20"/>
  <c r="BS26" i="20"/>
  <c r="BR26" i="20"/>
  <c r="BQ26" i="20"/>
  <c r="BP26" i="20"/>
  <c r="BO26" i="20"/>
  <c r="BN26" i="20"/>
  <c r="BM26" i="20"/>
  <c r="BL26" i="20"/>
  <c r="BK26" i="20"/>
  <c r="BJ26" i="20"/>
  <c r="BI26" i="20"/>
  <c r="BH26" i="20"/>
  <c r="BG26" i="20"/>
  <c r="BF26" i="20"/>
  <c r="BE26" i="20"/>
  <c r="BD26" i="20"/>
  <c r="BC26" i="20"/>
  <c r="BB26" i="20"/>
  <c r="BA26" i="20"/>
  <c r="AZ26" i="20"/>
  <c r="E9" i="20"/>
  <c r="E7" i="20"/>
  <c r="E5" i="20"/>
  <c r="E2" i="20"/>
  <c r="F2" i="20" s="1"/>
  <c r="G2" i="20" s="1"/>
  <c r="H2" i="20" s="1"/>
  <c r="I2" i="20" s="1"/>
  <c r="J2" i="20" s="1"/>
  <c r="K2" i="20" s="1"/>
  <c r="L2" i="20" s="1"/>
  <c r="M2" i="20" s="1"/>
  <c r="N2" i="20" s="1"/>
  <c r="O2" i="20" s="1"/>
  <c r="P2" i="20" s="1"/>
  <c r="Q2" i="20" s="1"/>
  <c r="R2" i="20" s="1"/>
  <c r="S2" i="20" s="1"/>
  <c r="T2" i="20" s="1"/>
  <c r="U2" i="20" s="1"/>
  <c r="V2" i="20" s="1"/>
  <c r="W2" i="20" s="1"/>
  <c r="X2" i="20" s="1"/>
  <c r="Y2" i="20" s="1"/>
  <c r="Z2" i="20" s="1"/>
  <c r="AA2" i="20" s="1"/>
  <c r="AB2" i="20" s="1"/>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Y2" i="20" s="1"/>
  <c r="AZ2" i="20" s="1"/>
  <c r="BA2" i="20" s="1"/>
  <c r="BB2" i="20" s="1"/>
  <c r="BC2" i="20" s="1"/>
  <c r="BD2" i="20" s="1"/>
  <c r="BE2" i="20" s="1"/>
  <c r="BF2" i="20" s="1"/>
  <c r="BG2" i="20" s="1"/>
  <c r="BH2" i="20" s="1"/>
  <c r="BI2" i="20" s="1"/>
  <c r="BJ2" i="20" s="1"/>
  <c r="BK2" i="20" s="1"/>
  <c r="BL2" i="20" s="1"/>
  <c r="BM2" i="20" s="1"/>
  <c r="BN2" i="20" s="1"/>
  <c r="BO2" i="20" s="1"/>
  <c r="BP2" i="20" s="1"/>
  <c r="BQ2" i="20" s="1"/>
  <c r="BR2" i="20" s="1"/>
  <c r="BS2" i="20" s="1"/>
  <c r="BT2" i="20" s="1"/>
  <c r="BU2" i="20" s="1"/>
  <c r="BV2" i="20" s="1"/>
  <c r="BW2" i="20" s="1"/>
  <c r="BX2" i="20" s="1"/>
  <c r="BY2" i="20" s="1"/>
  <c r="BZ2" i="20" s="1"/>
  <c r="CA2" i="20" s="1"/>
  <c r="CB2" i="20" s="1"/>
  <c r="CC2" i="20" s="1"/>
  <c r="CD2" i="20" s="1"/>
  <c r="CE2" i="20" s="1"/>
  <c r="CF2" i="20" s="1"/>
  <c r="CG2" i="20" s="1"/>
  <c r="CH2" i="20" s="1"/>
  <c r="CI2" i="20" s="1"/>
  <c r="CJ2" i="20" s="1"/>
  <c r="CK2" i="20" s="1"/>
  <c r="CL2" i="20" s="1"/>
  <c r="CM2" i="20" s="1"/>
  <c r="CN2" i="20" s="1"/>
  <c r="CO2" i="20" s="1"/>
  <c r="CP2" i="20" s="1"/>
  <c r="CQ2" i="20" s="1"/>
  <c r="CR2" i="20" s="1"/>
  <c r="CS2" i="20" s="1"/>
  <c r="CT2" i="20" s="1"/>
  <c r="CU2" i="20" s="1"/>
  <c r="CV2" i="20" s="1"/>
  <c r="AT43" i="19"/>
  <c r="AU43" i="19" s="1"/>
  <c r="D41" i="19"/>
  <c r="E33" i="19"/>
  <c r="F33" i="19" s="1"/>
  <c r="G33" i="19" s="1"/>
  <c r="H33" i="19" s="1"/>
  <c r="I33" i="19" s="1"/>
  <c r="J33" i="19" s="1"/>
  <c r="K33" i="19" s="1"/>
  <c r="L33" i="19" s="1"/>
  <c r="M33" i="19" s="1"/>
  <c r="N33" i="19" s="1"/>
  <c r="O33" i="19" s="1"/>
  <c r="P33" i="19" s="1"/>
  <c r="Q33" i="19" s="1"/>
  <c r="R33" i="19" s="1"/>
  <c r="S33" i="19" s="1"/>
  <c r="T33" i="19" s="1"/>
  <c r="U33" i="19" s="1"/>
  <c r="V33" i="19" s="1"/>
  <c r="W33" i="19" s="1"/>
  <c r="X33" i="19" s="1"/>
  <c r="Y33" i="19" s="1"/>
  <c r="Z33" i="19" s="1"/>
  <c r="AA33" i="19" s="1"/>
  <c r="AB33" i="19" s="1"/>
  <c r="AC33" i="19" s="1"/>
  <c r="AD33" i="19" s="1"/>
  <c r="AE33" i="19" s="1"/>
  <c r="AF33" i="19" s="1"/>
  <c r="AG33" i="19" s="1"/>
  <c r="AH33" i="19" s="1"/>
  <c r="AI33" i="19" s="1"/>
  <c r="AJ33" i="19" s="1"/>
  <c r="AK33" i="19" s="1"/>
  <c r="AL33" i="19" s="1"/>
  <c r="AM33" i="19" s="1"/>
  <c r="AN33" i="19" s="1"/>
  <c r="AO33" i="19" s="1"/>
  <c r="AP33" i="19" s="1"/>
  <c r="AQ33" i="19" s="1"/>
  <c r="AR33" i="19" s="1"/>
  <c r="AS33" i="19" s="1"/>
  <c r="AT33" i="19" s="1"/>
  <c r="AU33" i="19" s="1"/>
  <c r="AV33" i="19" s="1"/>
  <c r="AW33" i="19" s="1"/>
  <c r="AX33" i="19" s="1"/>
  <c r="AY33" i="19" s="1"/>
  <c r="AZ33" i="19" s="1"/>
  <c r="BA33" i="19" s="1"/>
  <c r="BB33" i="19" s="1"/>
  <c r="BC33" i="19" s="1"/>
  <c r="BD33" i="19" s="1"/>
  <c r="BE33" i="19" s="1"/>
  <c r="BF33" i="19" s="1"/>
  <c r="BG33" i="19" s="1"/>
  <c r="BH33" i="19" s="1"/>
  <c r="BI33" i="19" s="1"/>
  <c r="BJ33" i="19" s="1"/>
  <c r="BK33" i="19" s="1"/>
  <c r="BL33" i="19" s="1"/>
  <c r="BM33" i="19" s="1"/>
  <c r="BN33" i="19" s="1"/>
  <c r="BO33" i="19" s="1"/>
  <c r="BP33" i="19" s="1"/>
  <c r="BQ33" i="19" s="1"/>
  <c r="BR33" i="19" s="1"/>
  <c r="BS33" i="19" s="1"/>
  <c r="BT33" i="19" s="1"/>
  <c r="BU33" i="19" s="1"/>
  <c r="BV33" i="19" s="1"/>
  <c r="BW33" i="19" s="1"/>
  <c r="BX33" i="19" s="1"/>
  <c r="BY33" i="19" s="1"/>
  <c r="BZ33" i="19" s="1"/>
  <c r="CA33" i="19" s="1"/>
  <c r="CB33" i="19" s="1"/>
  <c r="CC33" i="19" s="1"/>
  <c r="CD33" i="19" s="1"/>
  <c r="CE33" i="19" s="1"/>
  <c r="CF33" i="19" s="1"/>
  <c r="CG33" i="19" s="1"/>
  <c r="CH33" i="19" s="1"/>
  <c r="CI33" i="19" s="1"/>
  <c r="CJ33" i="19" s="1"/>
  <c r="CK33" i="19" s="1"/>
  <c r="CL33" i="19" s="1"/>
  <c r="CM33" i="19" s="1"/>
  <c r="CN33" i="19" s="1"/>
  <c r="CO33" i="19" s="1"/>
  <c r="CP33" i="19" s="1"/>
  <c r="CQ33" i="19" s="1"/>
  <c r="CR33" i="19" s="1"/>
  <c r="CS33" i="19" s="1"/>
  <c r="CT33" i="19" s="1"/>
  <c r="CU33" i="19" s="1"/>
  <c r="CV32" i="19"/>
  <c r="CU32" i="19"/>
  <c r="CT32" i="19"/>
  <c r="CS32" i="19"/>
  <c r="CR32" i="19"/>
  <c r="CQ32" i="19"/>
  <c r="CP32" i="19"/>
  <c r="CO32" i="19"/>
  <c r="CN32" i="19"/>
  <c r="CM32" i="19"/>
  <c r="CL32" i="19"/>
  <c r="CK32" i="19"/>
  <c r="CJ32" i="19"/>
  <c r="CI32" i="19"/>
  <c r="CH32" i="19"/>
  <c r="CG32" i="19"/>
  <c r="CF32" i="19"/>
  <c r="CE32" i="19"/>
  <c r="CD32" i="19"/>
  <c r="CC32" i="19"/>
  <c r="CB32" i="19"/>
  <c r="CA32" i="19"/>
  <c r="BZ32" i="19"/>
  <c r="BY32" i="19"/>
  <c r="BX32" i="19"/>
  <c r="BW32" i="19"/>
  <c r="BV32" i="19"/>
  <c r="BU32" i="19"/>
  <c r="BT32" i="19"/>
  <c r="BS32" i="19"/>
  <c r="BR32" i="19"/>
  <c r="BQ32" i="19"/>
  <c r="BP32" i="19"/>
  <c r="BO32" i="19"/>
  <c r="BN32" i="19"/>
  <c r="BM32" i="19"/>
  <c r="BL32" i="19"/>
  <c r="BK32" i="19"/>
  <c r="BJ32" i="19"/>
  <c r="BI32" i="19"/>
  <c r="BH32" i="19"/>
  <c r="BG32" i="19"/>
  <c r="BF32" i="19"/>
  <c r="BE32" i="19"/>
  <c r="BD32" i="19"/>
  <c r="BC32" i="19"/>
  <c r="BB32" i="19"/>
  <c r="BA32" i="19"/>
  <c r="AZ32" i="19"/>
  <c r="AY32" i="19"/>
  <c r="AX32" i="19"/>
  <c r="AW32" i="19"/>
  <c r="AV32" i="19"/>
  <c r="AU32" i="19"/>
  <c r="AT32" i="19"/>
  <c r="AS32" i="19"/>
  <c r="AR32" i="19"/>
  <c r="AQ32"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L32" i="19"/>
  <c r="K32" i="19"/>
  <c r="J32" i="19"/>
  <c r="I32" i="19"/>
  <c r="H32" i="19"/>
  <c r="G32" i="19"/>
  <c r="F32" i="19"/>
  <c r="E32" i="19"/>
  <c r="D31" i="19"/>
  <c r="D30" i="19"/>
  <c r="CV27" i="19"/>
  <c r="CU27" i="19"/>
  <c r="CT27" i="19"/>
  <c r="CS27" i="19"/>
  <c r="CR27" i="19"/>
  <c r="CQ27" i="19"/>
  <c r="CP27" i="19"/>
  <c r="CM27" i="19"/>
  <c r="CI27" i="19"/>
  <c r="CE27" i="19"/>
  <c r="CA27" i="19"/>
  <c r="BW27" i="19"/>
  <c r="BS27" i="19"/>
  <c r="BO27" i="19"/>
  <c r="BK27" i="19"/>
  <c r="BG27" i="19"/>
  <c r="BC27" i="19"/>
  <c r="D27" i="19"/>
  <c r="CO26" i="19"/>
  <c r="CO27" i="19" s="1"/>
  <c r="CN26" i="19"/>
  <c r="CN27" i="19" s="1"/>
  <c r="CM26" i="19"/>
  <c r="CL26" i="19"/>
  <c r="CL27" i="19" s="1"/>
  <c r="CK26" i="19"/>
  <c r="CK27" i="19" s="1"/>
  <c r="CJ26" i="19"/>
  <c r="CJ27" i="19" s="1"/>
  <c r="CI26" i="19"/>
  <c r="CH26" i="19"/>
  <c r="CH27" i="19" s="1"/>
  <c r="CG26" i="19"/>
  <c r="CG27" i="19" s="1"/>
  <c r="CF26" i="19"/>
  <c r="CF27" i="19" s="1"/>
  <c r="CE26" i="19"/>
  <c r="CD26" i="19"/>
  <c r="CD27" i="19" s="1"/>
  <c r="CC26" i="19"/>
  <c r="CC27" i="19" s="1"/>
  <c r="CB26" i="19"/>
  <c r="CB27" i="19" s="1"/>
  <c r="CA26" i="19"/>
  <c r="BZ26" i="19"/>
  <c r="BZ27" i="19" s="1"/>
  <c r="BY26" i="19"/>
  <c r="BY27" i="19" s="1"/>
  <c r="BX26" i="19"/>
  <c r="BX27" i="19" s="1"/>
  <c r="BW26" i="19"/>
  <c r="BV26" i="19"/>
  <c r="BV27" i="19" s="1"/>
  <c r="BU26" i="19"/>
  <c r="BU27" i="19" s="1"/>
  <c r="BT26" i="19"/>
  <c r="BT27" i="19" s="1"/>
  <c r="BS26" i="19"/>
  <c r="BR26" i="19"/>
  <c r="BR27" i="19" s="1"/>
  <c r="BQ26" i="19"/>
  <c r="BQ27" i="19" s="1"/>
  <c r="BP26" i="19"/>
  <c r="BP27" i="19" s="1"/>
  <c r="BO26" i="19"/>
  <c r="BN26" i="19"/>
  <c r="BN27" i="19" s="1"/>
  <c r="BM26" i="19"/>
  <c r="BM27" i="19" s="1"/>
  <c r="BL26" i="19"/>
  <c r="BL27" i="19" s="1"/>
  <c r="BK26" i="19"/>
  <c r="BJ26" i="19"/>
  <c r="BJ27" i="19" s="1"/>
  <c r="BI26" i="19"/>
  <c r="BI27" i="19" s="1"/>
  <c r="BH26" i="19"/>
  <c r="BH27" i="19" s="1"/>
  <c r="BG26" i="19"/>
  <c r="BF26" i="19"/>
  <c r="BF27" i="19" s="1"/>
  <c r="BE26" i="19"/>
  <c r="BE27" i="19" s="1"/>
  <c r="BD26" i="19"/>
  <c r="BD27" i="19" s="1"/>
  <c r="BC26" i="19"/>
  <c r="BB26" i="19"/>
  <c r="BB27" i="19" s="1"/>
  <c r="BA26" i="19"/>
  <c r="BA27" i="19" s="1"/>
  <c r="AZ26" i="19"/>
  <c r="AZ27" i="19" s="1"/>
  <c r="CV15" i="19"/>
  <c r="E9" i="19"/>
  <c r="E7" i="19"/>
  <c r="E5" i="19"/>
  <c r="E2" i="19"/>
  <c r="F2" i="19" s="1"/>
  <c r="G2" i="19" s="1"/>
  <c r="H2" i="19" s="1"/>
  <c r="I2" i="19" s="1"/>
  <c r="J2" i="19" s="1"/>
  <c r="K2" i="19" s="1"/>
  <c r="L2" i="19" s="1"/>
  <c r="M2" i="19" s="1"/>
  <c r="N2" i="19" s="1"/>
  <c r="O2" i="19" s="1"/>
  <c r="P2" i="19" s="1"/>
  <c r="Q2" i="19" s="1"/>
  <c r="R2" i="19" s="1"/>
  <c r="S2" i="19" s="1"/>
  <c r="T2" i="19" s="1"/>
  <c r="U2" i="19" s="1"/>
  <c r="V2" i="19" s="1"/>
  <c r="W2" i="19" s="1"/>
  <c r="X2" i="19" s="1"/>
  <c r="Y2" i="19" s="1"/>
  <c r="Z2" i="19" s="1"/>
  <c r="AA2" i="19" s="1"/>
  <c r="AB2" i="19" s="1"/>
  <c r="AC2" i="19" s="1"/>
  <c r="AD2" i="19" s="1"/>
  <c r="AE2" i="19" s="1"/>
  <c r="AF2" i="19" s="1"/>
  <c r="AG2" i="19" s="1"/>
  <c r="AH2" i="19" s="1"/>
  <c r="AI2" i="19" s="1"/>
  <c r="AJ2" i="19" s="1"/>
  <c r="AK2" i="19" s="1"/>
  <c r="AL2" i="19" s="1"/>
  <c r="AM2" i="19" s="1"/>
  <c r="AN2" i="19" s="1"/>
  <c r="AO2" i="19" s="1"/>
  <c r="AP2" i="19" s="1"/>
  <c r="AQ2" i="19" s="1"/>
  <c r="AR2" i="19" s="1"/>
  <c r="AS2" i="19" s="1"/>
  <c r="AT2" i="19" s="1"/>
  <c r="AU2" i="19" s="1"/>
  <c r="AV2" i="19" s="1"/>
  <c r="AW2" i="19" s="1"/>
  <c r="AX2" i="19" s="1"/>
  <c r="AY2" i="19" s="1"/>
  <c r="AZ2" i="19" s="1"/>
  <c r="BA2" i="19" s="1"/>
  <c r="BB2" i="19" s="1"/>
  <c r="BC2" i="19" s="1"/>
  <c r="BD2" i="19" s="1"/>
  <c r="BE2" i="19" s="1"/>
  <c r="BF2" i="19" s="1"/>
  <c r="BG2" i="19" s="1"/>
  <c r="BH2" i="19" s="1"/>
  <c r="BI2" i="19" s="1"/>
  <c r="BJ2" i="19" s="1"/>
  <c r="BK2" i="19" s="1"/>
  <c r="BL2" i="19" s="1"/>
  <c r="BM2" i="19" s="1"/>
  <c r="BN2" i="19" s="1"/>
  <c r="BO2" i="19" s="1"/>
  <c r="BP2" i="19" s="1"/>
  <c r="BQ2" i="19" s="1"/>
  <c r="BR2" i="19" s="1"/>
  <c r="BS2" i="19" s="1"/>
  <c r="BT2" i="19" s="1"/>
  <c r="BU2" i="19" s="1"/>
  <c r="BV2" i="19" s="1"/>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F48" i="18"/>
  <c r="E48" i="18"/>
  <c r="F42" i="18"/>
  <c r="E42" i="18"/>
  <c r="F33" i="18"/>
  <c r="E33" i="18"/>
  <c r="F26" i="18"/>
  <c r="E26" i="18"/>
  <c r="E13" i="18" s="1"/>
  <c r="I25" i="18"/>
  <c r="H25" i="18"/>
  <c r="I24" i="18"/>
  <c r="I19" i="18" s="1"/>
  <c r="H24" i="18"/>
  <c r="E24" i="18"/>
  <c r="I23" i="18"/>
  <c r="H23" i="18"/>
  <c r="I22" i="18"/>
  <c r="H22" i="18"/>
  <c r="I21" i="18"/>
  <c r="H21" i="18"/>
  <c r="H19" i="18" s="1"/>
  <c r="I20" i="18"/>
  <c r="H20" i="18"/>
  <c r="F19" i="18"/>
  <c r="E19" i="18"/>
  <c r="D19" i="18"/>
  <c r="F14" i="18"/>
  <c r="F13" i="18" s="1"/>
  <c r="E14" i="18"/>
  <c r="CV66" i="16"/>
  <c r="CV13" i="22" s="1"/>
  <c r="CU66" i="16"/>
  <c r="CU13" i="22" s="1"/>
  <c r="CT66" i="16"/>
  <c r="CT13" i="22" s="1"/>
  <c r="CS66" i="16"/>
  <c r="CS13" i="22" s="1"/>
  <c r="CR66" i="16"/>
  <c r="CR13" i="22" s="1"/>
  <c r="CQ66" i="16"/>
  <c r="CQ13" i="22" s="1"/>
  <c r="CP66" i="16"/>
  <c r="CP13" i="22" s="1"/>
  <c r="CO66" i="16"/>
  <c r="CO13" i="22" s="1"/>
  <c r="CN66" i="16"/>
  <c r="CN13" i="22" s="1"/>
  <c r="CM66" i="16"/>
  <c r="CM13" i="22" s="1"/>
  <c r="CL66" i="16"/>
  <c r="CL13" i="22" s="1"/>
  <c r="CK66" i="16"/>
  <c r="CK13" i="22" s="1"/>
  <c r="CJ66" i="16"/>
  <c r="CJ13" i="22" s="1"/>
  <c r="CI66" i="16"/>
  <c r="CI13" i="22" s="1"/>
  <c r="CH66" i="16"/>
  <c r="CH13" i="22" s="1"/>
  <c r="CG66" i="16"/>
  <c r="CG13" i="22" s="1"/>
  <c r="CF66" i="16"/>
  <c r="CF13" i="22" s="1"/>
  <c r="CE66" i="16"/>
  <c r="CE13" i="22" s="1"/>
  <c r="CD66" i="16"/>
  <c r="CD13" i="22" s="1"/>
  <c r="CC66" i="16"/>
  <c r="CC13" i="22" s="1"/>
  <c r="CB66" i="16"/>
  <c r="CB13" i="22" s="1"/>
  <c r="CA66" i="16"/>
  <c r="CA13" i="22" s="1"/>
  <c r="BZ66" i="16"/>
  <c r="BZ13" i="22" s="1"/>
  <c r="BY66" i="16"/>
  <c r="BY13" i="22" s="1"/>
  <c r="BX66" i="16"/>
  <c r="BX13" i="22" s="1"/>
  <c r="BW66" i="16"/>
  <c r="BW13" i="22" s="1"/>
  <c r="BV66" i="16"/>
  <c r="BV13" i="22" s="1"/>
  <c r="BU66" i="16"/>
  <c r="BU13" i="22" s="1"/>
  <c r="BT66" i="16"/>
  <c r="BT13" i="22" s="1"/>
  <c r="BS66" i="16"/>
  <c r="BS13" i="22" s="1"/>
  <c r="BR66" i="16"/>
  <c r="BR13" i="22" s="1"/>
  <c r="BQ66" i="16"/>
  <c r="BQ13" i="22" s="1"/>
  <c r="BP66" i="16"/>
  <c r="BP13" i="22" s="1"/>
  <c r="BO66" i="16"/>
  <c r="BO13" i="22" s="1"/>
  <c r="BN66" i="16"/>
  <c r="BN13" i="22" s="1"/>
  <c r="BM66" i="16"/>
  <c r="BM13" i="22" s="1"/>
  <c r="BL66" i="16"/>
  <c r="BL13" i="22" s="1"/>
  <c r="BK66" i="16"/>
  <c r="BK13" i="22" s="1"/>
  <c r="BJ66" i="16"/>
  <c r="BJ13" i="22" s="1"/>
  <c r="BI66" i="16"/>
  <c r="BI13" i="22" s="1"/>
  <c r="BH66" i="16"/>
  <c r="BH13" i="22" s="1"/>
  <c r="BG66" i="16"/>
  <c r="BG13" i="22" s="1"/>
  <c r="BF66" i="16"/>
  <c r="BF13" i="22" s="1"/>
  <c r="BE66" i="16"/>
  <c r="BE13" i="22" s="1"/>
  <c r="BD66" i="16"/>
  <c r="BD13" i="22" s="1"/>
  <c r="BC66" i="16"/>
  <c r="BC13" i="22" s="1"/>
  <c r="BB66" i="16"/>
  <c r="BB13" i="22" s="1"/>
  <c r="BA66" i="16"/>
  <c r="BA13" i="22" s="1"/>
  <c r="AZ66" i="16"/>
  <c r="AZ13" i="22" s="1"/>
  <c r="AY66" i="16"/>
  <c r="AY13" i="22" s="1"/>
  <c r="AX66" i="16"/>
  <c r="AX13" i="22" s="1"/>
  <c r="AW66" i="16"/>
  <c r="AW13" i="22" s="1"/>
  <c r="AV66" i="16"/>
  <c r="AV13" i="22" s="1"/>
  <c r="AU66" i="16"/>
  <c r="AU13" i="22" s="1"/>
  <c r="AT66" i="16"/>
  <c r="AT13" i="22" s="1"/>
  <c r="AS66" i="16"/>
  <c r="AS13" i="22" s="1"/>
  <c r="AR66" i="16"/>
  <c r="AR13" i="22" s="1"/>
  <c r="AQ66" i="16"/>
  <c r="AQ13" i="22" s="1"/>
  <c r="AP66" i="16"/>
  <c r="AP13" i="22" s="1"/>
  <c r="AO66" i="16"/>
  <c r="AO13" i="22" s="1"/>
  <c r="AN66" i="16"/>
  <c r="AN13" i="22" s="1"/>
  <c r="AM66" i="16"/>
  <c r="AM13" i="22" s="1"/>
  <c r="AL66" i="16"/>
  <c r="AL13" i="22" s="1"/>
  <c r="AK66" i="16"/>
  <c r="AK13" i="22" s="1"/>
  <c r="AJ66" i="16"/>
  <c r="AJ13" i="22" s="1"/>
  <c r="AI66" i="16"/>
  <c r="AI13" i="22" s="1"/>
  <c r="AH66" i="16"/>
  <c r="AH13" i="22" s="1"/>
  <c r="AG66" i="16"/>
  <c r="AG13" i="22" s="1"/>
  <c r="AF66" i="16"/>
  <c r="AF13" i="22" s="1"/>
  <c r="AE66" i="16"/>
  <c r="AE13" i="22" s="1"/>
  <c r="AD66" i="16"/>
  <c r="AD13" i="22" s="1"/>
  <c r="AC66" i="16"/>
  <c r="AC13" i="22" s="1"/>
  <c r="AB66" i="16"/>
  <c r="AB13" i="22" s="1"/>
  <c r="AA66" i="16"/>
  <c r="AA13" i="22" s="1"/>
  <c r="Z66" i="16"/>
  <c r="Z13" i="22" s="1"/>
  <c r="Y66" i="16"/>
  <c r="Y13" i="22" s="1"/>
  <c r="X66" i="16"/>
  <c r="X13" i="22" s="1"/>
  <c r="W66" i="16"/>
  <c r="W13" i="22" s="1"/>
  <c r="V66" i="16"/>
  <c r="V13" i="22" s="1"/>
  <c r="U66" i="16"/>
  <c r="U13" i="22" s="1"/>
  <c r="T66" i="16"/>
  <c r="T13" i="22" s="1"/>
  <c r="S66" i="16"/>
  <c r="S13" i="22" s="1"/>
  <c r="R66" i="16"/>
  <c r="R13" i="22" s="1"/>
  <c r="Q66" i="16"/>
  <c r="Q13" i="22" s="1"/>
  <c r="P66" i="16"/>
  <c r="P13" i="22" s="1"/>
  <c r="O66" i="16"/>
  <c r="O13" i="22" s="1"/>
  <c r="N66" i="16"/>
  <c r="N13" i="22" s="1"/>
  <c r="M66" i="16"/>
  <c r="M13" i="22" s="1"/>
  <c r="L66" i="16"/>
  <c r="L13" i="22" s="1"/>
  <c r="K66" i="16"/>
  <c r="K13" i="22" s="1"/>
  <c r="J66" i="16"/>
  <c r="J13" i="22" s="1"/>
  <c r="I66" i="16"/>
  <c r="I13" i="22" s="1"/>
  <c r="H66" i="16"/>
  <c r="H13" i="22" s="1"/>
  <c r="G66" i="16"/>
  <c r="G13" i="22" s="1"/>
  <c r="F66" i="16"/>
  <c r="F13" i="22" s="1"/>
  <c r="E66" i="16"/>
  <c r="CV65" i="16"/>
  <c r="CV15" i="22" s="1"/>
  <c r="CV50" i="16"/>
  <c r="CV13" i="21" s="1"/>
  <c r="CU50" i="16"/>
  <c r="CU13" i="21" s="1"/>
  <c r="CT50" i="16"/>
  <c r="CT13" i="21" s="1"/>
  <c r="CS50" i="16"/>
  <c r="CS13" i="21" s="1"/>
  <c r="CR50" i="16"/>
  <c r="CR13" i="21" s="1"/>
  <c r="CQ50" i="16"/>
  <c r="CQ13" i="21" s="1"/>
  <c r="CP50" i="16"/>
  <c r="CP13" i="21" s="1"/>
  <c r="CO50" i="16"/>
  <c r="CO13" i="21" s="1"/>
  <c r="CN50" i="16"/>
  <c r="CN13" i="21" s="1"/>
  <c r="CM50" i="16"/>
  <c r="CM13" i="21" s="1"/>
  <c r="CL50" i="16"/>
  <c r="CL13" i="21" s="1"/>
  <c r="CK50" i="16"/>
  <c r="CK13" i="21" s="1"/>
  <c r="CJ50" i="16"/>
  <c r="CJ13" i="21" s="1"/>
  <c r="CI50" i="16"/>
  <c r="CI13" i="21" s="1"/>
  <c r="CH50" i="16"/>
  <c r="CH13" i="21" s="1"/>
  <c r="CG50" i="16"/>
  <c r="CG13" i="21" s="1"/>
  <c r="CF50" i="16"/>
  <c r="CF13" i="21" s="1"/>
  <c r="CE50" i="16"/>
  <c r="CE13" i="21" s="1"/>
  <c r="CD50" i="16"/>
  <c r="CD13" i="21" s="1"/>
  <c r="CC50" i="16"/>
  <c r="CC13" i="21" s="1"/>
  <c r="CB50" i="16"/>
  <c r="CB13" i="21" s="1"/>
  <c r="CA50" i="16"/>
  <c r="CA13" i="21" s="1"/>
  <c r="BZ50" i="16"/>
  <c r="BZ13" i="21" s="1"/>
  <c r="BY50" i="16"/>
  <c r="BY13" i="21" s="1"/>
  <c r="BX50" i="16"/>
  <c r="BX13" i="21" s="1"/>
  <c r="BW50" i="16"/>
  <c r="BW13" i="21" s="1"/>
  <c r="BV50" i="16"/>
  <c r="BV13" i="21" s="1"/>
  <c r="BU50" i="16"/>
  <c r="BU13" i="21" s="1"/>
  <c r="BT50" i="16"/>
  <c r="BT13" i="21" s="1"/>
  <c r="BS50" i="16"/>
  <c r="BS13" i="21" s="1"/>
  <c r="BR50" i="16"/>
  <c r="BR13" i="21" s="1"/>
  <c r="BQ50" i="16"/>
  <c r="BQ13" i="21" s="1"/>
  <c r="BP50" i="16"/>
  <c r="BP13" i="21" s="1"/>
  <c r="BO50" i="16"/>
  <c r="BO13" i="21" s="1"/>
  <c r="BN50" i="16"/>
  <c r="BN13" i="21" s="1"/>
  <c r="BM50" i="16"/>
  <c r="BM13" i="21" s="1"/>
  <c r="BL50" i="16"/>
  <c r="BL13" i="21" s="1"/>
  <c r="BK50" i="16"/>
  <c r="BK13" i="21" s="1"/>
  <c r="BJ50" i="16"/>
  <c r="BJ13" i="21" s="1"/>
  <c r="BI50" i="16"/>
  <c r="BI13" i="21" s="1"/>
  <c r="BH50" i="16"/>
  <c r="BH13" i="21" s="1"/>
  <c r="BG50" i="16"/>
  <c r="BG13" i="21" s="1"/>
  <c r="BF50" i="16"/>
  <c r="BF13" i="21" s="1"/>
  <c r="BE50" i="16"/>
  <c r="BE13" i="21" s="1"/>
  <c r="BD50" i="16"/>
  <c r="BD13" i="21" s="1"/>
  <c r="BC50" i="16"/>
  <c r="BC13" i="21" s="1"/>
  <c r="BB50" i="16"/>
  <c r="BB13" i="21" s="1"/>
  <c r="BA50" i="16"/>
  <c r="BA13" i="21" s="1"/>
  <c r="AZ50" i="16"/>
  <c r="AZ13" i="21" s="1"/>
  <c r="AY50" i="16"/>
  <c r="AY13" i="21" s="1"/>
  <c r="AX50" i="16"/>
  <c r="AX13" i="21" s="1"/>
  <c r="AW50" i="16"/>
  <c r="AW13" i="21" s="1"/>
  <c r="AV50" i="16"/>
  <c r="AV13" i="21" s="1"/>
  <c r="AU50" i="16"/>
  <c r="AU13" i="21" s="1"/>
  <c r="AT50" i="16"/>
  <c r="AT13" i="21" s="1"/>
  <c r="AS50" i="16"/>
  <c r="AS13" i="21" s="1"/>
  <c r="AR50" i="16"/>
  <c r="AR13" i="21" s="1"/>
  <c r="AQ50" i="16"/>
  <c r="AQ13" i="21" s="1"/>
  <c r="AP50" i="16"/>
  <c r="AP13" i="21" s="1"/>
  <c r="AO50" i="16"/>
  <c r="AO13" i="21" s="1"/>
  <c r="AN50" i="16"/>
  <c r="AN13" i="21" s="1"/>
  <c r="AM50" i="16"/>
  <c r="AM13" i="21" s="1"/>
  <c r="AL50" i="16"/>
  <c r="AL13" i="21" s="1"/>
  <c r="AK50" i="16"/>
  <c r="AK13" i="21" s="1"/>
  <c r="AJ50" i="16"/>
  <c r="AJ13" i="21" s="1"/>
  <c r="AI50" i="16"/>
  <c r="AI13" i="21" s="1"/>
  <c r="AH50" i="16"/>
  <c r="AH13" i="21" s="1"/>
  <c r="AG50" i="16"/>
  <c r="AG13" i="21" s="1"/>
  <c r="AF50" i="16"/>
  <c r="AF13" i="21" s="1"/>
  <c r="AE50" i="16"/>
  <c r="AE13" i="21" s="1"/>
  <c r="AD50" i="16"/>
  <c r="AD13" i="21" s="1"/>
  <c r="AC50" i="16"/>
  <c r="AC13" i="21" s="1"/>
  <c r="AB50" i="16"/>
  <c r="AB13" i="21" s="1"/>
  <c r="AA50" i="16"/>
  <c r="AA13" i="21" s="1"/>
  <c r="Z50" i="16"/>
  <c r="Z13" i="21" s="1"/>
  <c r="Y50" i="16"/>
  <c r="Y13" i="21" s="1"/>
  <c r="X50" i="16"/>
  <c r="X13" i="21" s="1"/>
  <c r="W50" i="16"/>
  <c r="W13" i="21" s="1"/>
  <c r="V50" i="16"/>
  <c r="V13" i="21" s="1"/>
  <c r="U50" i="16"/>
  <c r="U13" i="21" s="1"/>
  <c r="T50" i="16"/>
  <c r="T13" i="21" s="1"/>
  <c r="S50" i="16"/>
  <c r="S13" i="21" s="1"/>
  <c r="R50" i="16"/>
  <c r="R13" i="21" s="1"/>
  <c r="Q50" i="16"/>
  <c r="Q13" i="21" s="1"/>
  <c r="P50" i="16"/>
  <c r="P13" i="21" s="1"/>
  <c r="O50" i="16"/>
  <c r="O13" i="21" s="1"/>
  <c r="N50" i="16"/>
  <c r="N13" i="21" s="1"/>
  <c r="M50" i="16"/>
  <c r="M13" i="21" s="1"/>
  <c r="L50" i="16"/>
  <c r="L13" i="21" s="1"/>
  <c r="K50" i="16"/>
  <c r="K13" i="21" s="1"/>
  <c r="J50" i="16"/>
  <c r="J13" i="21" s="1"/>
  <c r="I50" i="16"/>
  <c r="I13" i="21" s="1"/>
  <c r="H50" i="16"/>
  <c r="H13" i="21" s="1"/>
  <c r="G50" i="16"/>
  <c r="G13" i="21" s="1"/>
  <c r="F50" i="16"/>
  <c r="F13" i="21" s="1"/>
  <c r="E50" i="16"/>
  <c r="E13" i="21" s="1"/>
  <c r="CV49" i="16"/>
  <c r="CV15" i="21" s="1"/>
  <c r="CV33" i="16"/>
  <c r="CV13" i="20" s="1"/>
  <c r="CU33" i="16"/>
  <c r="CU13" i="20" s="1"/>
  <c r="CT33" i="16"/>
  <c r="CT13" i="20" s="1"/>
  <c r="CS33" i="16"/>
  <c r="CS13" i="20" s="1"/>
  <c r="CR33" i="16"/>
  <c r="CR13" i="20" s="1"/>
  <c r="CQ33" i="16"/>
  <c r="CQ13" i="20" s="1"/>
  <c r="CP33" i="16"/>
  <c r="CP13" i="20" s="1"/>
  <c r="CO33" i="16"/>
  <c r="CO13" i="20" s="1"/>
  <c r="CN33" i="16"/>
  <c r="CN13" i="20" s="1"/>
  <c r="CM33" i="16"/>
  <c r="CM13" i="20" s="1"/>
  <c r="CL33" i="16"/>
  <c r="CL13" i="20" s="1"/>
  <c r="CK33" i="16"/>
  <c r="CK13" i="20" s="1"/>
  <c r="CJ33" i="16"/>
  <c r="CJ13" i="20" s="1"/>
  <c r="CI33" i="16"/>
  <c r="CI13" i="20" s="1"/>
  <c r="CH33" i="16"/>
  <c r="CH13" i="20" s="1"/>
  <c r="CG33" i="16"/>
  <c r="CG13" i="20" s="1"/>
  <c r="CF33" i="16"/>
  <c r="CF13" i="20" s="1"/>
  <c r="CE33" i="16"/>
  <c r="CE13" i="20" s="1"/>
  <c r="CD33" i="16"/>
  <c r="CD13" i="20" s="1"/>
  <c r="CC33" i="16"/>
  <c r="CC13" i="20" s="1"/>
  <c r="CB33" i="16"/>
  <c r="CB13" i="20" s="1"/>
  <c r="CA33" i="16"/>
  <c r="CA13" i="20" s="1"/>
  <c r="BZ33" i="16"/>
  <c r="BZ13" i="20" s="1"/>
  <c r="BY33" i="16"/>
  <c r="BY13" i="20" s="1"/>
  <c r="BX33" i="16"/>
  <c r="BX13" i="20" s="1"/>
  <c r="BW33" i="16"/>
  <c r="BW13" i="20" s="1"/>
  <c r="BV33" i="16"/>
  <c r="BV13" i="20" s="1"/>
  <c r="BU33" i="16"/>
  <c r="BU13" i="20" s="1"/>
  <c r="BT33" i="16"/>
  <c r="BT13" i="20" s="1"/>
  <c r="BS33" i="16"/>
  <c r="BS13" i="20" s="1"/>
  <c r="BR33" i="16"/>
  <c r="BR13" i="20" s="1"/>
  <c r="BQ33" i="16"/>
  <c r="BQ13" i="20" s="1"/>
  <c r="BP33" i="16"/>
  <c r="BP13" i="20" s="1"/>
  <c r="BO33" i="16"/>
  <c r="BO13" i="20" s="1"/>
  <c r="BN33" i="16"/>
  <c r="BN13" i="20" s="1"/>
  <c r="BM33" i="16"/>
  <c r="BM13" i="20" s="1"/>
  <c r="BL33" i="16"/>
  <c r="BL13" i="20" s="1"/>
  <c r="BK33" i="16"/>
  <c r="BK13" i="20" s="1"/>
  <c r="BJ33" i="16"/>
  <c r="BJ13" i="20" s="1"/>
  <c r="BI33" i="16"/>
  <c r="BI13" i="20" s="1"/>
  <c r="BH33" i="16"/>
  <c r="BH13" i="20" s="1"/>
  <c r="BG33" i="16"/>
  <c r="BG13" i="20" s="1"/>
  <c r="BF33" i="16"/>
  <c r="BF13" i="20" s="1"/>
  <c r="BE33" i="16"/>
  <c r="BE13" i="20" s="1"/>
  <c r="BD33" i="16"/>
  <c r="BD13" i="20" s="1"/>
  <c r="BC33" i="16"/>
  <c r="BC13" i="20" s="1"/>
  <c r="BB33" i="16"/>
  <c r="BB13" i="20" s="1"/>
  <c r="BA33" i="16"/>
  <c r="BA13" i="20" s="1"/>
  <c r="AZ33" i="16"/>
  <c r="AZ13" i="20" s="1"/>
  <c r="AY33" i="16"/>
  <c r="AY13" i="20" s="1"/>
  <c r="AX33" i="16"/>
  <c r="AX13" i="20" s="1"/>
  <c r="AW33" i="16"/>
  <c r="AW13" i="20" s="1"/>
  <c r="AV33" i="16"/>
  <c r="AV13" i="20" s="1"/>
  <c r="AU33" i="16"/>
  <c r="AU13" i="20" s="1"/>
  <c r="AT33" i="16"/>
  <c r="AT13" i="20" s="1"/>
  <c r="AS33" i="16"/>
  <c r="AS13" i="20" s="1"/>
  <c r="AR33" i="16"/>
  <c r="AR13" i="20" s="1"/>
  <c r="CV32" i="16"/>
  <c r="CV15" i="20" s="1"/>
  <c r="CV16" i="16"/>
  <c r="CV13" i="19" s="1"/>
  <c r="CU16" i="16"/>
  <c r="CU13" i="19" s="1"/>
  <c r="CT16" i="16"/>
  <c r="CT13" i="19" s="1"/>
  <c r="CS16" i="16"/>
  <c r="CS13" i="19" s="1"/>
  <c r="CR16" i="16"/>
  <c r="CR13" i="19" s="1"/>
  <c r="CQ16" i="16"/>
  <c r="CQ13" i="19" s="1"/>
  <c r="CP16" i="16"/>
  <c r="CP13" i="19" s="1"/>
  <c r="CO16" i="16"/>
  <c r="CO13" i="19" s="1"/>
  <c r="CN16" i="16"/>
  <c r="CN13" i="19" s="1"/>
  <c r="CM16" i="16"/>
  <c r="CM13" i="19" s="1"/>
  <c r="CL16" i="16"/>
  <c r="CL13" i="19" s="1"/>
  <c r="CK16" i="16"/>
  <c r="CK13" i="19" s="1"/>
  <c r="CJ16" i="16"/>
  <c r="CJ13" i="19" s="1"/>
  <c r="CI16" i="16"/>
  <c r="CI13" i="19" s="1"/>
  <c r="CH16" i="16"/>
  <c r="CH13" i="19" s="1"/>
  <c r="CG16" i="16"/>
  <c r="CG13" i="19" s="1"/>
  <c r="CF16" i="16"/>
  <c r="CF13" i="19" s="1"/>
  <c r="CE16" i="16"/>
  <c r="CE13" i="19" s="1"/>
  <c r="CD16" i="16"/>
  <c r="CD13" i="19" s="1"/>
  <c r="CC16" i="16"/>
  <c r="CC13" i="19" s="1"/>
  <c r="CB16" i="16"/>
  <c r="CB13" i="19" s="1"/>
  <c r="CA16" i="16"/>
  <c r="CA13" i="19" s="1"/>
  <c r="BZ16" i="16"/>
  <c r="BZ13" i="19" s="1"/>
  <c r="BY16" i="16"/>
  <c r="BY13" i="19" s="1"/>
  <c r="BX16" i="16"/>
  <c r="BX13" i="19" s="1"/>
  <c r="BW16" i="16"/>
  <c r="BW13" i="19" s="1"/>
  <c r="BV16" i="16"/>
  <c r="BV13" i="19" s="1"/>
  <c r="BU16" i="16"/>
  <c r="BU13" i="19" s="1"/>
  <c r="BT16" i="16"/>
  <c r="BT13" i="19" s="1"/>
  <c r="BS16" i="16"/>
  <c r="BS13" i="19" s="1"/>
  <c r="BR16" i="16"/>
  <c r="BR13" i="19" s="1"/>
  <c r="BQ16" i="16"/>
  <c r="BQ13" i="19" s="1"/>
  <c r="BP16" i="16"/>
  <c r="BP13" i="19" s="1"/>
  <c r="BO16" i="16"/>
  <c r="BO13" i="19" s="1"/>
  <c r="BN16" i="16"/>
  <c r="BN13" i="19" s="1"/>
  <c r="BM16" i="16"/>
  <c r="BM13" i="19" s="1"/>
  <c r="BL16" i="16"/>
  <c r="BL13" i="19" s="1"/>
  <c r="BK16" i="16"/>
  <c r="BK13" i="19" s="1"/>
  <c r="BJ16" i="16"/>
  <c r="BJ13" i="19" s="1"/>
  <c r="BI16" i="16"/>
  <c r="BI13" i="19" s="1"/>
  <c r="BH16" i="16"/>
  <c r="BH13" i="19" s="1"/>
  <c r="BG16" i="16"/>
  <c r="BG13" i="19" s="1"/>
  <c r="BF16" i="16"/>
  <c r="BF13" i="19" s="1"/>
  <c r="BE16" i="16"/>
  <c r="BE13" i="19" s="1"/>
  <c r="BD16" i="16"/>
  <c r="BD13" i="19" s="1"/>
  <c r="BC16" i="16"/>
  <c r="BC13" i="19" s="1"/>
  <c r="BB16" i="16"/>
  <c r="BB13" i="19" s="1"/>
  <c r="BA16" i="16"/>
  <c r="BA13" i="19" s="1"/>
  <c r="AZ16" i="16"/>
  <c r="AZ13" i="19" s="1"/>
  <c r="AY16" i="16"/>
  <c r="AY13" i="19" s="1"/>
  <c r="AX16" i="16"/>
  <c r="AX13" i="19" s="1"/>
  <c r="AW16" i="16"/>
  <c r="AW13" i="19" s="1"/>
  <c r="AV16" i="16"/>
  <c r="AV13" i="19" s="1"/>
  <c r="AU16" i="16"/>
  <c r="AU13" i="19" s="1"/>
  <c r="AT16" i="16"/>
  <c r="AT13" i="19" s="1"/>
  <c r="AS16" i="16"/>
  <c r="AS13" i="19" s="1"/>
  <c r="AR16" i="16"/>
  <c r="AR13" i="19" s="1"/>
  <c r="E8" i="16"/>
  <c r="E7" i="16"/>
  <c r="E6" i="16"/>
  <c r="CV4" i="16"/>
  <c r="D106" i="15"/>
  <c r="E106" i="15" s="1"/>
  <c r="F106" i="15" s="1"/>
  <c r="G106" i="15" s="1"/>
  <c r="H106" i="15" s="1"/>
  <c r="I106" i="15" s="1"/>
  <c r="J106" i="15" s="1"/>
  <c r="K106" i="15" s="1"/>
  <c r="L106" i="15" s="1"/>
  <c r="M106" i="15" s="1"/>
  <c r="N106" i="15" s="1"/>
  <c r="O106" i="15" s="1"/>
  <c r="P106" i="15" s="1"/>
  <c r="Q106" i="15" s="1"/>
  <c r="R106" i="15" s="1"/>
  <c r="S106" i="15" s="1"/>
  <c r="T106" i="15" s="1"/>
  <c r="U106" i="15" s="1"/>
  <c r="V106" i="15" s="1"/>
  <c r="W106" i="15" s="1"/>
  <c r="X106" i="15" s="1"/>
  <c r="Y106" i="15" s="1"/>
  <c r="Z106" i="15" s="1"/>
  <c r="AA106" i="15" s="1"/>
  <c r="AB106" i="15" s="1"/>
  <c r="AC106" i="15" s="1"/>
  <c r="AD106" i="15" s="1"/>
  <c r="AE106" i="15" s="1"/>
  <c r="AF106" i="15" s="1"/>
  <c r="AG106" i="15" s="1"/>
  <c r="AH106" i="15" s="1"/>
  <c r="AI106" i="15" s="1"/>
  <c r="AJ106" i="15" s="1"/>
  <c r="AK106" i="15" s="1"/>
  <c r="AL106" i="15" s="1"/>
  <c r="AM106" i="15" s="1"/>
  <c r="AN106" i="15" s="1"/>
  <c r="AO106" i="15" s="1"/>
  <c r="AP106" i="15" s="1"/>
  <c r="AQ106" i="15" s="1"/>
  <c r="AR106" i="15" s="1"/>
  <c r="AS106" i="15" s="1"/>
  <c r="AT106" i="15" s="1"/>
  <c r="AU106" i="15" s="1"/>
  <c r="AV106" i="15" s="1"/>
  <c r="AW106" i="15" s="1"/>
  <c r="AX106" i="15" s="1"/>
  <c r="AY106" i="15" s="1"/>
  <c r="AZ106" i="15" s="1"/>
  <c r="BA106" i="15" s="1"/>
  <c r="BB106" i="15" s="1"/>
  <c r="BC106" i="15" s="1"/>
  <c r="BD106" i="15" s="1"/>
  <c r="BE106" i="15" s="1"/>
  <c r="BF106" i="15" s="1"/>
  <c r="BG106" i="15" s="1"/>
  <c r="BH106" i="15" s="1"/>
  <c r="BI106" i="15" s="1"/>
  <c r="BJ106" i="15" s="1"/>
  <c r="BK106" i="15" s="1"/>
  <c r="BL106" i="15" s="1"/>
  <c r="BM106" i="15" s="1"/>
  <c r="BN106" i="15" s="1"/>
  <c r="BO106" i="15" s="1"/>
  <c r="BP106" i="15" s="1"/>
  <c r="BQ106" i="15" s="1"/>
  <c r="BR106" i="15" s="1"/>
  <c r="BS106" i="15" s="1"/>
  <c r="BT106" i="15" s="1"/>
  <c r="BU106" i="15" s="1"/>
  <c r="BV106" i="15" s="1"/>
  <c r="BW106" i="15" s="1"/>
  <c r="BX106" i="15" s="1"/>
  <c r="BY106" i="15" s="1"/>
  <c r="BZ106" i="15" s="1"/>
  <c r="CA106" i="15" s="1"/>
  <c r="CB106" i="15" s="1"/>
  <c r="CC106" i="15" s="1"/>
  <c r="CD106" i="15" s="1"/>
  <c r="CE106" i="15" s="1"/>
  <c r="CF106" i="15" s="1"/>
  <c r="CG106" i="15" s="1"/>
  <c r="CH106" i="15" s="1"/>
  <c r="CI106" i="15" s="1"/>
  <c r="CJ106" i="15" s="1"/>
  <c r="CK106" i="15" s="1"/>
  <c r="CL106" i="15" s="1"/>
  <c r="CM106" i="15" s="1"/>
  <c r="CN106" i="15" s="1"/>
  <c r="CO106" i="15" s="1"/>
  <c r="CP106" i="15" s="1"/>
  <c r="CQ106" i="15" s="1"/>
  <c r="CR106" i="15" s="1"/>
  <c r="CS106" i="15" s="1"/>
  <c r="CT106" i="15" s="1"/>
  <c r="C106" i="15"/>
  <c r="C85" i="15"/>
  <c r="D85" i="15" s="1"/>
  <c r="E85" i="15" s="1"/>
  <c r="F85" i="15" s="1"/>
  <c r="G85" i="15" s="1"/>
  <c r="H85" i="15" s="1"/>
  <c r="I85" i="15" s="1"/>
  <c r="J85" i="15" s="1"/>
  <c r="K85" i="15" s="1"/>
  <c r="L85" i="15" s="1"/>
  <c r="M85" i="15" s="1"/>
  <c r="N85" i="15" s="1"/>
  <c r="O85" i="15" s="1"/>
  <c r="P85" i="15" s="1"/>
  <c r="Q85" i="15" s="1"/>
  <c r="R85" i="15" s="1"/>
  <c r="S85" i="15" s="1"/>
  <c r="T85" i="15" s="1"/>
  <c r="U85" i="15" s="1"/>
  <c r="V85" i="15" s="1"/>
  <c r="W85" i="15" s="1"/>
  <c r="X85" i="15" s="1"/>
  <c r="Y85" i="15" s="1"/>
  <c r="Z85" i="15" s="1"/>
  <c r="AA85" i="15" s="1"/>
  <c r="AB85" i="15" s="1"/>
  <c r="AC85" i="15" s="1"/>
  <c r="AD85" i="15" s="1"/>
  <c r="AE85" i="15" s="1"/>
  <c r="AF85" i="15" s="1"/>
  <c r="AG85" i="15" s="1"/>
  <c r="AH85" i="15" s="1"/>
  <c r="AI85" i="15" s="1"/>
  <c r="AJ85" i="15" s="1"/>
  <c r="AK85" i="15" s="1"/>
  <c r="AL85" i="15" s="1"/>
  <c r="AM85" i="15" s="1"/>
  <c r="AN85" i="15" s="1"/>
  <c r="AO85" i="15" s="1"/>
  <c r="AP85" i="15" s="1"/>
  <c r="AQ85" i="15" s="1"/>
  <c r="AR85" i="15" s="1"/>
  <c r="AS85" i="15" s="1"/>
  <c r="AT85" i="15" s="1"/>
  <c r="AU85" i="15" s="1"/>
  <c r="AV85" i="15" s="1"/>
  <c r="AW85" i="15" s="1"/>
  <c r="AX85" i="15" s="1"/>
  <c r="AY85" i="15" s="1"/>
  <c r="AZ85" i="15" s="1"/>
  <c r="BA85" i="15" s="1"/>
  <c r="BB85" i="15" s="1"/>
  <c r="BC85" i="15" s="1"/>
  <c r="BD85" i="15" s="1"/>
  <c r="BE85" i="15" s="1"/>
  <c r="BF85" i="15" s="1"/>
  <c r="BG85" i="15" s="1"/>
  <c r="BH85" i="15" s="1"/>
  <c r="BI85" i="15" s="1"/>
  <c r="BJ85" i="15" s="1"/>
  <c r="BK85" i="15" s="1"/>
  <c r="BL85" i="15" s="1"/>
  <c r="BM85" i="15" s="1"/>
  <c r="BN85" i="15" s="1"/>
  <c r="BO85" i="15" s="1"/>
  <c r="BP85" i="15" s="1"/>
  <c r="BQ85" i="15" s="1"/>
  <c r="BR85" i="15" s="1"/>
  <c r="BS85" i="15" s="1"/>
  <c r="BT85" i="15" s="1"/>
  <c r="BU85" i="15" s="1"/>
  <c r="BV85" i="15" s="1"/>
  <c r="BW85" i="15" s="1"/>
  <c r="BX85" i="15" s="1"/>
  <c r="BY85" i="15" s="1"/>
  <c r="BZ85" i="15" s="1"/>
  <c r="CA85" i="15" s="1"/>
  <c r="CB85" i="15" s="1"/>
  <c r="CC85" i="15" s="1"/>
  <c r="CD85" i="15" s="1"/>
  <c r="CE85" i="15" s="1"/>
  <c r="CF85" i="15" s="1"/>
  <c r="CG85" i="15" s="1"/>
  <c r="CH85" i="15" s="1"/>
  <c r="CI85" i="15" s="1"/>
  <c r="CJ85" i="15" s="1"/>
  <c r="CK85" i="15" s="1"/>
  <c r="CL85" i="15" s="1"/>
  <c r="CM85" i="15" s="1"/>
  <c r="CN85" i="15" s="1"/>
  <c r="CO85" i="15" s="1"/>
  <c r="CP85" i="15" s="1"/>
  <c r="CQ85" i="15" s="1"/>
  <c r="CR85" i="15" s="1"/>
  <c r="CS85" i="15" s="1"/>
  <c r="CT85" i="15" s="1"/>
  <c r="C64" i="15"/>
  <c r="D64" i="15" s="1"/>
  <c r="E64" i="15" s="1"/>
  <c r="F64" i="15" s="1"/>
  <c r="G64" i="15" s="1"/>
  <c r="H64" i="15" s="1"/>
  <c r="I64" i="15" s="1"/>
  <c r="J64" i="15" s="1"/>
  <c r="K64" i="15" s="1"/>
  <c r="L64" i="15" s="1"/>
  <c r="M64" i="15" s="1"/>
  <c r="N64" i="15" s="1"/>
  <c r="O64" i="15" s="1"/>
  <c r="P64" i="15" s="1"/>
  <c r="Q64" i="15" s="1"/>
  <c r="R64" i="15" s="1"/>
  <c r="S64" i="15" s="1"/>
  <c r="T64" i="15" s="1"/>
  <c r="U64" i="15" s="1"/>
  <c r="V64" i="15" s="1"/>
  <c r="W64" i="15" s="1"/>
  <c r="X64" i="15" s="1"/>
  <c r="Y64" i="15" s="1"/>
  <c r="Z64" i="15" s="1"/>
  <c r="AA64" i="15" s="1"/>
  <c r="AB64" i="15" s="1"/>
  <c r="AC64" i="15" s="1"/>
  <c r="AD64" i="15" s="1"/>
  <c r="AE64" i="15" s="1"/>
  <c r="AF64" i="15" s="1"/>
  <c r="AG64" i="15" s="1"/>
  <c r="AH64" i="15" s="1"/>
  <c r="AI64" i="15" s="1"/>
  <c r="AJ64" i="15" s="1"/>
  <c r="AK64" i="15" s="1"/>
  <c r="AL64" i="15" s="1"/>
  <c r="AM64" i="15" s="1"/>
  <c r="AN64" i="15" s="1"/>
  <c r="AO64" i="15" s="1"/>
  <c r="AP64" i="15" s="1"/>
  <c r="AQ64" i="15" s="1"/>
  <c r="AR64" i="15" s="1"/>
  <c r="AS64" i="15" s="1"/>
  <c r="AT64" i="15" s="1"/>
  <c r="AU64" i="15" s="1"/>
  <c r="AV64" i="15" s="1"/>
  <c r="AW64" i="15" s="1"/>
  <c r="AX64" i="15" s="1"/>
  <c r="AY64" i="15" s="1"/>
  <c r="AZ64" i="15" s="1"/>
  <c r="BA64" i="15" s="1"/>
  <c r="BB64" i="15" s="1"/>
  <c r="BC64" i="15" s="1"/>
  <c r="BD64" i="15" s="1"/>
  <c r="BE64" i="15" s="1"/>
  <c r="BF64" i="15" s="1"/>
  <c r="BG64" i="15" s="1"/>
  <c r="BH64" i="15" s="1"/>
  <c r="BI64" i="15" s="1"/>
  <c r="BJ64" i="15" s="1"/>
  <c r="BK64" i="15" s="1"/>
  <c r="BL64" i="15" s="1"/>
  <c r="BM64" i="15" s="1"/>
  <c r="BN64" i="15" s="1"/>
  <c r="BO64" i="15" s="1"/>
  <c r="BP64" i="15" s="1"/>
  <c r="BQ64" i="15" s="1"/>
  <c r="BR64" i="15" s="1"/>
  <c r="BS64" i="15" s="1"/>
  <c r="BT64" i="15" s="1"/>
  <c r="BU64" i="15" s="1"/>
  <c r="BV64" i="15" s="1"/>
  <c r="BW64" i="15" s="1"/>
  <c r="BX64" i="15" s="1"/>
  <c r="BY64" i="15" s="1"/>
  <c r="BZ64" i="15" s="1"/>
  <c r="CA64" i="15" s="1"/>
  <c r="CB64" i="15" s="1"/>
  <c r="CC64" i="15" s="1"/>
  <c r="CD64" i="15" s="1"/>
  <c r="CE64" i="15" s="1"/>
  <c r="CF64" i="15" s="1"/>
  <c r="CG64" i="15" s="1"/>
  <c r="CH64" i="15" s="1"/>
  <c r="CI64" i="15" s="1"/>
  <c r="CJ64" i="15" s="1"/>
  <c r="CK64" i="15" s="1"/>
  <c r="CL64" i="15" s="1"/>
  <c r="CM64" i="15" s="1"/>
  <c r="CN64" i="15" s="1"/>
  <c r="CO64" i="15" s="1"/>
  <c r="CP64" i="15" s="1"/>
  <c r="CQ64" i="15" s="1"/>
  <c r="CR64" i="15" s="1"/>
  <c r="CS64" i="15" s="1"/>
  <c r="CT64" i="15" s="1"/>
  <c r="C43" i="15"/>
  <c r="D43" i="15" s="1"/>
  <c r="E43" i="15" s="1"/>
  <c r="F43" i="15" s="1"/>
  <c r="G43" i="15" s="1"/>
  <c r="H43" i="15" s="1"/>
  <c r="I43" i="15" s="1"/>
  <c r="J43" i="15" s="1"/>
  <c r="K43" i="15" s="1"/>
  <c r="L43" i="15" s="1"/>
  <c r="M43" i="15" s="1"/>
  <c r="N43" i="15" s="1"/>
  <c r="O43" i="15" s="1"/>
  <c r="P43" i="15" s="1"/>
  <c r="Q43" i="15" s="1"/>
  <c r="R43" i="15" s="1"/>
  <c r="S43" i="15" s="1"/>
  <c r="T43" i="15" s="1"/>
  <c r="U43" i="15" s="1"/>
  <c r="V43" i="15" s="1"/>
  <c r="W43" i="15" s="1"/>
  <c r="X43" i="15" s="1"/>
  <c r="Y43" i="15" s="1"/>
  <c r="Z43" i="15" s="1"/>
  <c r="AA43" i="15" s="1"/>
  <c r="AB43" i="15" s="1"/>
  <c r="AC43" i="15" s="1"/>
  <c r="AD43" i="15" s="1"/>
  <c r="AE43" i="15" s="1"/>
  <c r="AF43" i="15" s="1"/>
  <c r="AG43" i="15" s="1"/>
  <c r="AH43" i="15" s="1"/>
  <c r="AI43" i="15" s="1"/>
  <c r="AJ43" i="15" s="1"/>
  <c r="AK43" i="15" s="1"/>
  <c r="AL43" i="15" s="1"/>
  <c r="AM43" i="15" s="1"/>
  <c r="AN43" i="15" s="1"/>
  <c r="AO43" i="15" s="1"/>
  <c r="AP43" i="15" s="1"/>
  <c r="AQ43" i="15" s="1"/>
  <c r="AR43" i="15" s="1"/>
  <c r="AS43" i="15" s="1"/>
  <c r="AT43" i="15" s="1"/>
  <c r="AU43" i="15" s="1"/>
  <c r="AV43" i="15" s="1"/>
  <c r="AW43" i="15" s="1"/>
  <c r="AX43" i="15" s="1"/>
  <c r="AY43" i="15" s="1"/>
  <c r="AZ43" i="15" s="1"/>
  <c r="BA43" i="15" s="1"/>
  <c r="BB43" i="15" s="1"/>
  <c r="BC43" i="15" s="1"/>
  <c r="BD43" i="15" s="1"/>
  <c r="BE43" i="15" s="1"/>
  <c r="BF43" i="15" s="1"/>
  <c r="BG43" i="15" s="1"/>
  <c r="BH43" i="15" s="1"/>
  <c r="BI43" i="15" s="1"/>
  <c r="BJ43" i="15" s="1"/>
  <c r="BK43" i="15" s="1"/>
  <c r="BL43" i="15" s="1"/>
  <c r="BM43" i="15" s="1"/>
  <c r="BN43" i="15" s="1"/>
  <c r="BO43" i="15" s="1"/>
  <c r="BP43" i="15" s="1"/>
  <c r="BQ43" i="15" s="1"/>
  <c r="BR43" i="15" s="1"/>
  <c r="BS43" i="15" s="1"/>
  <c r="BT43" i="15" s="1"/>
  <c r="BU43" i="15" s="1"/>
  <c r="BV43" i="15" s="1"/>
  <c r="BW43" i="15" s="1"/>
  <c r="BX43" i="15" s="1"/>
  <c r="BY43" i="15" s="1"/>
  <c r="BZ43" i="15" s="1"/>
  <c r="CA43" i="15" s="1"/>
  <c r="CB43" i="15" s="1"/>
  <c r="CC43" i="15" s="1"/>
  <c r="CD43" i="15" s="1"/>
  <c r="CE43" i="15" s="1"/>
  <c r="CF43" i="15" s="1"/>
  <c r="CG43" i="15" s="1"/>
  <c r="CH43" i="15" s="1"/>
  <c r="CI43" i="15" s="1"/>
  <c r="CJ43" i="15" s="1"/>
  <c r="CK43" i="15" s="1"/>
  <c r="CL43" i="15" s="1"/>
  <c r="CM43" i="15" s="1"/>
  <c r="CN43" i="15" s="1"/>
  <c r="CO43" i="15" s="1"/>
  <c r="CP43" i="15" s="1"/>
  <c r="CQ43" i="15" s="1"/>
  <c r="CR43" i="15" s="1"/>
  <c r="CS43" i="15" s="1"/>
  <c r="CT43" i="15" s="1"/>
  <c r="D22" i="15"/>
  <c r="E22" i="15" s="1"/>
  <c r="F22" i="15" s="1"/>
  <c r="G22" i="15" s="1"/>
  <c r="H22" i="15" s="1"/>
  <c r="I22" i="15" s="1"/>
  <c r="J22" i="15" s="1"/>
  <c r="K22" i="15" s="1"/>
  <c r="L22" i="15" s="1"/>
  <c r="M22" i="15" s="1"/>
  <c r="N22" i="15" s="1"/>
  <c r="O22" i="15" s="1"/>
  <c r="P22" i="15" s="1"/>
  <c r="Q22" i="15" s="1"/>
  <c r="R22" i="15" s="1"/>
  <c r="S22" i="15" s="1"/>
  <c r="T22" i="15" s="1"/>
  <c r="U22" i="15" s="1"/>
  <c r="V22" i="15" s="1"/>
  <c r="W22" i="15" s="1"/>
  <c r="X22" i="15" s="1"/>
  <c r="Y22" i="15" s="1"/>
  <c r="Z22" i="15" s="1"/>
  <c r="AA22" i="15" s="1"/>
  <c r="AB22" i="15" s="1"/>
  <c r="AC22" i="15" s="1"/>
  <c r="AD22" i="15" s="1"/>
  <c r="AE22" i="15" s="1"/>
  <c r="AF22" i="15" s="1"/>
  <c r="AG22" i="15" s="1"/>
  <c r="AH22" i="15" s="1"/>
  <c r="AI22" i="15" s="1"/>
  <c r="AJ22" i="15" s="1"/>
  <c r="AK22" i="15" s="1"/>
  <c r="AL22" i="15" s="1"/>
  <c r="AM22" i="15" s="1"/>
  <c r="AN22" i="15" s="1"/>
  <c r="AO22" i="15" s="1"/>
  <c r="AP22" i="15" s="1"/>
  <c r="AQ22" i="15" s="1"/>
  <c r="AR22" i="15" s="1"/>
  <c r="AS22" i="15" s="1"/>
  <c r="AT22" i="15" s="1"/>
  <c r="AU22" i="15" s="1"/>
  <c r="AV22" i="15" s="1"/>
  <c r="AW22" i="15" s="1"/>
  <c r="AX22" i="15" s="1"/>
  <c r="AY22" i="15" s="1"/>
  <c r="AZ22" i="15" s="1"/>
  <c r="BA22" i="15" s="1"/>
  <c r="BB22" i="15" s="1"/>
  <c r="BC22" i="15" s="1"/>
  <c r="BD22" i="15" s="1"/>
  <c r="BE22" i="15" s="1"/>
  <c r="BF22" i="15" s="1"/>
  <c r="BG22" i="15" s="1"/>
  <c r="BH22" i="15" s="1"/>
  <c r="BI22" i="15" s="1"/>
  <c r="BJ22" i="15" s="1"/>
  <c r="BK22" i="15" s="1"/>
  <c r="BL22" i="15" s="1"/>
  <c r="BM22" i="15" s="1"/>
  <c r="BN22" i="15" s="1"/>
  <c r="BO22" i="15" s="1"/>
  <c r="BP22" i="15" s="1"/>
  <c r="BQ22" i="15" s="1"/>
  <c r="BR22" i="15" s="1"/>
  <c r="BS22" i="15" s="1"/>
  <c r="BT22" i="15" s="1"/>
  <c r="BU22" i="15" s="1"/>
  <c r="BV22" i="15" s="1"/>
  <c r="BW22" i="15" s="1"/>
  <c r="BX22" i="15" s="1"/>
  <c r="BY22" i="15" s="1"/>
  <c r="BZ22" i="15" s="1"/>
  <c r="CA22" i="15" s="1"/>
  <c r="CB22" i="15" s="1"/>
  <c r="CC22" i="15" s="1"/>
  <c r="CD22" i="15" s="1"/>
  <c r="CE22" i="15" s="1"/>
  <c r="CF22" i="15" s="1"/>
  <c r="CG22" i="15" s="1"/>
  <c r="CH22" i="15" s="1"/>
  <c r="CI22" i="15" s="1"/>
  <c r="CJ22" i="15" s="1"/>
  <c r="CK22" i="15" s="1"/>
  <c r="CL22" i="15" s="1"/>
  <c r="CM22" i="15" s="1"/>
  <c r="CN22" i="15" s="1"/>
  <c r="CO22" i="15" s="1"/>
  <c r="CP22" i="15" s="1"/>
  <c r="CQ22" i="15" s="1"/>
  <c r="CR22" i="15" s="1"/>
  <c r="CS22" i="15" s="1"/>
  <c r="CT22" i="15" s="1"/>
  <c r="C22" i="15"/>
  <c r="J17" i="15"/>
  <c r="I17" i="15"/>
  <c r="H17" i="15"/>
  <c r="G17" i="15"/>
  <c r="F17" i="15"/>
  <c r="E17" i="15"/>
  <c r="D17" i="15"/>
  <c r="C17" i="15"/>
  <c r="J16" i="15"/>
  <c r="I16" i="15"/>
  <c r="H16" i="15"/>
  <c r="G16" i="15"/>
  <c r="F16" i="15"/>
  <c r="E16" i="15"/>
  <c r="D16" i="15"/>
  <c r="C16" i="15"/>
  <c r="J15" i="15"/>
  <c r="I15" i="15"/>
  <c r="H15" i="15"/>
  <c r="G15" i="15"/>
  <c r="F15" i="15"/>
  <c r="E15" i="15"/>
  <c r="D15" i="15"/>
  <c r="C15" i="15"/>
  <c r="J14" i="15"/>
  <c r="I14" i="15"/>
  <c r="H14" i="15"/>
  <c r="G14" i="15"/>
  <c r="F14" i="15"/>
  <c r="E14" i="15"/>
  <c r="D14" i="15"/>
  <c r="C14" i="15"/>
  <c r="J13" i="15"/>
  <c r="I13" i="15"/>
  <c r="H13" i="15"/>
  <c r="G13" i="15"/>
  <c r="F13" i="15"/>
  <c r="E13" i="15"/>
  <c r="D13" i="15"/>
  <c r="C13" i="15"/>
  <c r="J12" i="15"/>
  <c r="I12" i="15"/>
  <c r="H12" i="15"/>
  <c r="G12" i="15"/>
  <c r="F12" i="15"/>
  <c r="E12" i="15"/>
  <c r="D12" i="15"/>
  <c r="C12" i="15"/>
  <c r="J11" i="15"/>
  <c r="I11" i="15"/>
  <c r="H11" i="15"/>
  <c r="G11" i="15"/>
  <c r="F11" i="15"/>
  <c r="E11" i="15"/>
  <c r="D11" i="15"/>
  <c r="C11" i="15"/>
  <c r="J10" i="15"/>
  <c r="I10" i="15"/>
  <c r="H10" i="15"/>
  <c r="G10" i="15"/>
  <c r="F10" i="15"/>
  <c r="E10" i="15"/>
  <c r="D10" i="15"/>
  <c r="C10" i="15"/>
  <c r="J9" i="15"/>
  <c r="I9" i="15"/>
  <c r="H9" i="15"/>
  <c r="G9" i="15"/>
  <c r="F9" i="15"/>
  <c r="E9" i="15"/>
  <c r="D9" i="15"/>
  <c r="C9" i="15"/>
  <c r="J8" i="15"/>
  <c r="I8" i="15"/>
  <c r="H8" i="15"/>
  <c r="G8" i="15"/>
  <c r="F8" i="15"/>
  <c r="E8" i="15"/>
  <c r="D8" i="15"/>
  <c r="C8" i="15"/>
  <c r="J7" i="15"/>
  <c r="I7" i="15"/>
  <c r="H7" i="15"/>
  <c r="G7" i="15"/>
  <c r="F7" i="15"/>
  <c r="E7" i="15"/>
  <c r="D7" i="15"/>
  <c r="C7" i="15"/>
  <c r="J6" i="15"/>
  <c r="I6" i="15"/>
  <c r="H6" i="15"/>
  <c r="G6" i="15"/>
  <c r="F6" i="15"/>
  <c r="E6" i="15"/>
  <c r="D6" i="15"/>
  <c r="C6" i="15"/>
  <c r="J5" i="15"/>
  <c r="I5" i="15"/>
  <c r="H5" i="15"/>
  <c r="G5" i="15"/>
  <c r="F5" i="15"/>
  <c r="E5" i="15"/>
  <c r="D5" i="15"/>
  <c r="C5" i="15"/>
  <c r="J4" i="15"/>
  <c r="I4" i="15"/>
  <c r="H4" i="15"/>
  <c r="G4" i="15"/>
  <c r="F4" i="15"/>
  <c r="E4" i="15"/>
  <c r="D4" i="15"/>
  <c r="C4" i="15"/>
  <c r="CT152" i="14"/>
  <c r="CS152" i="14"/>
  <c r="CR152" i="14"/>
  <c r="CQ152" i="14"/>
  <c r="CP152" i="14"/>
  <c r="CO152" i="14"/>
  <c r="CN152" i="14"/>
  <c r="CM152" i="14"/>
  <c r="CL152" i="14"/>
  <c r="CK152" i="14"/>
  <c r="CJ152" i="14"/>
  <c r="CI152" i="14"/>
  <c r="CH152" i="14"/>
  <c r="CG152" i="14"/>
  <c r="CF152" i="14"/>
  <c r="CE152" i="14"/>
  <c r="CD152" i="14"/>
  <c r="CC152" i="14"/>
  <c r="CB152" i="14"/>
  <c r="CA152" i="14"/>
  <c r="BZ152" i="14"/>
  <c r="BY152" i="14"/>
  <c r="BX152" i="14"/>
  <c r="BW152" i="14"/>
  <c r="BV152" i="14"/>
  <c r="BU152" i="14"/>
  <c r="BT152" i="14"/>
  <c r="BS152" i="14"/>
  <c r="BR152" i="14"/>
  <c r="BQ152" i="14"/>
  <c r="BP152" i="14"/>
  <c r="BO152" i="14"/>
  <c r="BN152" i="14"/>
  <c r="BM152" i="14"/>
  <c r="BL152" i="14"/>
  <c r="BK152" i="14"/>
  <c r="BJ152" i="14"/>
  <c r="BI152" i="14"/>
  <c r="BH152" i="14"/>
  <c r="BG152" i="14"/>
  <c r="BF152" i="14"/>
  <c r="BE152" i="14"/>
  <c r="BD152" i="14"/>
  <c r="BC152" i="14"/>
  <c r="BB152" i="14"/>
  <c r="BA152" i="14"/>
  <c r="AZ152" i="14"/>
  <c r="AY152" i="14"/>
  <c r="AX152" i="14"/>
  <c r="AW152" i="14"/>
  <c r="AV152" i="14"/>
  <c r="AU152" i="14"/>
  <c r="AT152" i="14"/>
  <c r="AS152" i="14"/>
  <c r="AR152" i="14"/>
  <c r="AQ152" i="14"/>
  <c r="AP152" i="14"/>
  <c r="AO152" i="14"/>
  <c r="AN152" i="14"/>
  <c r="AM152" i="14"/>
  <c r="AL152" i="14"/>
  <c r="AK152" i="14"/>
  <c r="AJ152" i="14"/>
  <c r="AI152" i="14"/>
  <c r="AH152" i="14"/>
  <c r="AG152" i="14"/>
  <c r="AF152" i="14"/>
  <c r="AE152" i="14"/>
  <c r="AD152" i="14"/>
  <c r="AC152" i="14"/>
  <c r="AB152" i="14"/>
  <c r="AA152" i="14"/>
  <c r="Z152" i="14"/>
  <c r="Y152" i="14"/>
  <c r="X152" i="14"/>
  <c r="W152" i="14"/>
  <c r="V152" i="14"/>
  <c r="U152" i="14"/>
  <c r="T152" i="14"/>
  <c r="S152" i="14"/>
  <c r="R152" i="14"/>
  <c r="Q152" i="14"/>
  <c r="P152" i="14"/>
  <c r="O152" i="14"/>
  <c r="N152" i="14"/>
  <c r="M152" i="14"/>
  <c r="L152" i="14"/>
  <c r="K152" i="14"/>
  <c r="J152" i="14"/>
  <c r="I152" i="14"/>
  <c r="H152" i="14"/>
  <c r="G152" i="14"/>
  <c r="F152" i="14"/>
  <c r="E152" i="14"/>
  <c r="D152" i="14"/>
  <c r="C152" i="14"/>
  <c r="CT143" i="14"/>
  <c r="CS143" i="14"/>
  <c r="CR143" i="14"/>
  <c r="CQ143" i="14"/>
  <c r="CP143" i="14"/>
  <c r="CO143" i="14"/>
  <c r="CN143" i="14"/>
  <c r="CM143" i="14"/>
  <c r="CL143" i="14"/>
  <c r="CK143" i="14"/>
  <c r="CJ143" i="14"/>
  <c r="CI143" i="14"/>
  <c r="CH143" i="14"/>
  <c r="CG143" i="14"/>
  <c r="CF143" i="14"/>
  <c r="CE143" i="14"/>
  <c r="CD143" i="14"/>
  <c r="CC143" i="14"/>
  <c r="CB143" i="14"/>
  <c r="CA143" i="14"/>
  <c r="BZ143" i="14"/>
  <c r="BY143" i="14"/>
  <c r="BX143" i="14"/>
  <c r="BW143" i="14"/>
  <c r="BV143" i="14"/>
  <c r="BU143" i="14"/>
  <c r="BT143" i="14"/>
  <c r="BS143" i="14"/>
  <c r="BR143" i="14"/>
  <c r="BQ143" i="14"/>
  <c r="BP143" i="14"/>
  <c r="BO143" i="14"/>
  <c r="BN143" i="14"/>
  <c r="BM143" i="14"/>
  <c r="BL143" i="14"/>
  <c r="BK143" i="14"/>
  <c r="BJ143" i="14"/>
  <c r="BI143" i="14"/>
  <c r="BH143" i="14"/>
  <c r="BG143" i="14"/>
  <c r="BF143" i="14"/>
  <c r="BE143" i="14"/>
  <c r="BD143" i="14"/>
  <c r="BC143" i="14"/>
  <c r="BB143" i="14"/>
  <c r="BA143" i="14"/>
  <c r="AZ143" i="14"/>
  <c r="AY143" i="14"/>
  <c r="AX143" i="14"/>
  <c r="AW143" i="14"/>
  <c r="AV143" i="14"/>
  <c r="AU143" i="14"/>
  <c r="AT143" i="14"/>
  <c r="AS143" i="14"/>
  <c r="AR143" i="14"/>
  <c r="AQ143" i="14"/>
  <c r="AP143" i="14"/>
  <c r="AO143" i="14"/>
  <c r="AN143" i="14"/>
  <c r="AM143" i="14"/>
  <c r="AL143" i="14"/>
  <c r="AK143" i="14"/>
  <c r="AJ143" i="14"/>
  <c r="AI143" i="14"/>
  <c r="AH143" i="14"/>
  <c r="AG143" i="14"/>
  <c r="AF143" i="14"/>
  <c r="AE143" i="14"/>
  <c r="AD143" i="14"/>
  <c r="AC143" i="14"/>
  <c r="AB143" i="14"/>
  <c r="AA143" i="14"/>
  <c r="Z143" i="14"/>
  <c r="Y143" i="14"/>
  <c r="X143" i="14"/>
  <c r="W143" i="14"/>
  <c r="V143" i="14"/>
  <c r="U143" i="14"/>
  <c r="T143" i="14"/>
  <c r="S143" i="14"/>
  <c r="R143" i="14"/>
  <c r="Q143" i="14"/>
  <c r="P143" i="14"/>
  <c r="O143" i="14"/>
  <c r="N143" i="14"/>
  <c r="M143" i="14"/>
  <c r="L143" i="14"/>
  <c r="K143" i="14"/>
  <c r="J143" i="14"/>
  <c r="I143" i="14"/>
  <c r="H143" i="14"/>
  <c r="G143" i="14"/>
  <c r="F143" i="14"/>
  <c r="E143" i="14"/>
  <c r="D143" i="14"/>
  <c r="C143" i="14"/>
  <c r="C144" i="14" s="1"/>
  <c r="B142" i="14"/>
  <c r="B141" i="14"/>
  <c r="CT137" i="14"/>
  <c r="CS137" i="14"/>
  <c r="CR137" i="14"/>
  <c r="CQ137" i="14"/>
  <c r="CP137" i="14"/>
  <c r="CO137" i="14"/>
  <c r="CN137" i="14"/>
  <c r="CM137" i="14"/>
  <c r="CL137" i="14"/>
  <c r="CK137" i="14"/>
  <c r="CJ137" i="14"/>
  <c r="CI137" i="14"/>
  <c r="CH137" i="14"/>
  <c r="CG137" i="14"/>
  <c r="CF137" i="14"/>
  <c r="CE137" i="14"/>
  <c r="CD137" i="14"/>
  <c r="CC137" i="14"/>
  <c r="CB137" i="14"/>
  <c r="CA137" i="14"/>
  <c r="BZ137" i="14"/>
  <c r="BY137" i="14"/>
  <c r="BX137" i="14"/>
  <c r="BW137" i="14"/>
  <c r="BV137" i="14"/>
  <c r="BU137" i="14"/>
  <c r="BT137" i="14"/>
  <c r="BS137" i="14"/>
  <c r="BR137" i="14"/>
  <c r="BQ137" i="14"/>
  <c r="BP137" i="14"/>
  <c r="BO137" i="14"/>
  <c r="BN137" i="14"/>
  <c r="BM137" i="14"/>
  <c r="BL137" i="14"/>
  <c r="BK137" i="14"/>
  <c r="BJ137" i="14"/>
  <c r="BI137" i="14"/>
  <c r="BH137" i="14"/>
  <c r="BG137" i="14"/>
  <c r="BF137" i="14"/>
  <c r="BE137" i="14"/>
  <c r="BD137" i="14"/>
  <c r="BC137" i="14"/>
  <c r="BB137" i="14"/>
  <c r="BA137" i="14"/>
  <c r="AZ137" i="14"/>
  <c r="AY137" i="14"/>
  <c r="AX137" i="14"/>
  <c r="AW137" i="14"/>
  <c r="AV137" i="14"/>
  <c r="AU137" i="14"/>
  <c r="AT137" i="14"/>
  <c r="AS137" i="14"/>
  <c r="AR137" i="14"/>
  <c r="AQ137" i="14"/>
  <c r="AP137" i="14"/>
  <c r="AO137" i="14"/>
  <c r="AN137" i="14"/>
  <c r="AM137" i="14"/>
  <c r="AL137" i="14"/>
  <c r="AK137" i="14"/>
  <c r="AJ137" i="14"/>
  <c r="AI137" i="14"/>
  <c r="AH137" i="14"/>
  <c r="AG137" i="14"/>
  <c r="AF137" i="14"/>
  <c r="AE137" i="14"/>
  <c r="AD137" i="14"/>
  <c r="AC137" i="14"/>
  <c r="AB137" i="14"/>
  <c r="AA137" i="14"/>
  <c r="Z137" i="14"/>
  <c r="Y137" i="14"/>
  <c r="X137" i="14"/>
  <c r="W137" i="14"/>
  <c r="V137" i="14"/>
  <c r="U137" i="14"/>
  <c r="T137" i="14"/>
  <c r="S137" i="14"/>
  <c r="R137" i="14"/>
  <c r="Q137" i="14"/>
  <c r="P137" i="14"/>
  <c r="O137" i="14"/>
  <c r="N137" i="14"/>
  <c r="M137" i="14"/>
  <c r="L137" i="14"/>
  <c r="K137" i="14"/>
  <c r="J137" i="14"/>
  <c r="I137" i="14"/>
  <c r="H137" i="14"/>
  <c r="G137" i="14"/>
  <c r="F137" i="14"/>
  <c r="E137" i="14"/>
  <c r="D137" i="14"/>
  <c r="C137" i="14"/>
  <c r="C138" i="14" s="1"/>
  <c r="B137" i="14"/>
  <c r="B136" i="14"/>
  <c r="B135" i="14"/>
  <c r="E133" i="14"/>
  <c r="F133" i="14" s="1"/>
  <c r="G133" i="14" s="1"/>
  <c r="H133" i="14" s="1"/>
  <c r="I133" i="14" s="1"/>
  <c r="J133" i="14" s="1"/>
  <c r="K133" i="14" s="1"/>
  <c r="L133" i="14" s="1"/>
  <c r="M133" i="14" s="1"/>
  <c r="N133" i="14" s="1"/>
  <c r="O133" i="14" s="1"/>
  <c r="P133" i="14" s="1"/>
  <c r="Q133" i="14" s="1"/>
  <c r="R133" i="14" s="1"/>
  <c r="S133" i="14" s="1"/>
  <c r="T133" i="14" s="1"/>
  <c r="U133" i="14" s="1"/>
  <c r="V133" i="14" s="1"/>
  <c r="W133" i="14" s="1"/>
  <c r="X133" i="14" s="1"/>
  <c r="Y133" i="14" s="1"/>
  <c r="Z133" i="14" s="1"/>
  <c r="AA133" i="14" s="1"/>
  <c r="AB133" i="14" s="1"/>
  <c r="AC133" i="14" s="1"/>
  <c r="AD133" i="14" s="1"/>
  <c r="AE133" i="14" s="1"/>
  <c r="AF133" i="14" s="1"/>
  <c r="AG133" i="14" s="1"/>
  <c r="AH133" i="14" s="1"/>
  <c r="AI133" i="14" s="1"/>
  <c r="AJ133" i="14" s="1"/>
  <c r="AK133" i="14" s="1"/>
  <c r="AL133" i="14" s="1"/>
  <c r="AM133" i="14" s="1"/>
  <c r="AN133" i="14" s="1"/>
  <c r="AO133" i="14" s="1"/>
  <c r="AP133" i="14" s="1"/>
  <c r="AQ133" i="14" s="1"/>
  <c r="AR133" i="14" s="1"/>
  <c r="AS133" i="14" s="1"/>
  <c r="AT133" i="14" s="1"/>
  <c r="AU133" i="14" s="1"/>
  <c r="AV133" i="14" s="1"/>
  <c r="AW133" i="14" s="1"/>
  <c r="AX133" i="14" s="1"/>
  <c r="AY133" i="14" s="1"/>
  <c r="AZ133" i="14" s="1"/>
  <c r="BA133" i="14" s="1"/>
  <c r="BB133" i="14" s="1"/>
  <c r="BC133" i="14" s="1"/>
  <c r="BD133" i="14" s="1"/>
  <c r="BE133" i="14" s="1"/>
  <c r="BF133" i="14" s="1"/>
  <c r="BG133" i="14" s="1"/>
  <c r="BH133" i="14" s="1"/>
  <c r="BI133" i="14" s="1"/>
  <c r="BJ133" i="14" s="1"/>
  <c r="BK133" i="14" s="1"/>
  <c r="BL133" i="14" s="1"/>
  <c r="BM133" i="14" s="1"/>
  <c r="BN133" i="14" s="1"/>
  <c r="BO133" i="14" s="1"/>
  <c r="BP133" i="14" s="1"/>
  <c r="BQ133" i="14" s="1"/>
  <c r="BR133" i="14" s="1"/>
  <c r="BS133" i="14" s="1"/>
  <c r="BT133" i="14" s="1"/>
  <c r="BU133" i="14" s="1"/>
  <c r="BV133" i="14" s="1"/>
  <c r="BW133" i="14" s="1"/>
  <c r="BX133" i="14" s="1"/>
  <c r="BY133" i="14" s="1"/>
  <c r="BZ133" i="14" s="1"/>
  <c r="CA133" i="14" s="1"/>
  <c r="CB133" i="14" s="1"/>
  <c r="CC133" i="14" s="1"/>
  <c r="CD133" i="14" s="1"/>
  <c r="CE133" i="14" s="1"/>
  <c r="CF133" i="14" s="1"/>
  <c r="CG133" i="14" s="1"/>
  <c r="CH133" i="14" s="1"/>
  <c r="CI133" i="14" s="1"/>
  <c r="CJ133" i="14" s="1"/>
  <c r="CK133" i="14" s="1"/>
  <c r="CL133" i="14" s="1"/>
  <c r="CM133" i="14" s="1"/>
  <c r="CN133" i="14" s="1"/>
  <c r="CO133" i="14" s="1"/>
  <c r="CP133" i="14" s="1"/>
  <c r="CQ133" i="14" s="1"/>
  <c r="CR133" i="14" s="1"/>
  <c r="CS133" i="14" s="1"/>
  <c r="CT133" i="14" s="1"/>
  <c r="D133" i="14"/>
  <c r="C133" i="14"/>
  <c r="CT128" i="14"/>
  <c r="CS128" i="14"/>
  <c r="CR128" i="14"/>
  <c r="CQ128" i="14"/>
  <c r="CP128" i="14"/>
  <c r="CO128" i="14"/>
  <c r="CN128" i="14"/>
  <c r="CM128" i="14"/>
  <c r="CL128" i="14"/>
  <c r="CK128" i="14"/>
  <c r="CJ128" i="14"/>
  <c r="CI128" i="14"/>
  <c r="CH128" i="14"/>
  <c r="CG128" i="14"/>
  <c r="CF128" i="14"/>
  <c r="CE128" i="14"/>
  <c r="CD128" i="14"/>
  <c r="CC128" i="14"/>
  <c r="CB128" i="14"/>
  <c r="CA128" i="14"/>
  <c r="BZ128" i="14"/>
  <c r="BY128" i="14"/>
  <c r="BX128" i="14"/>
  <c r="BW128" i="14"/>
  <c r="BV128" i="14"/>
  <c r="BU128" i="14"/>
  <c r="BT128" i="14"/>
  <c r="BS128" i="14"/>
  <c r="BR128" i="14"/>
  <c r="BQ128" i="14"/>
  <c r="BP128" i="14"/>
  <c r="BO128" i="14"/>
  <c r="BN128" i="14"/>
  <c r="BM128" i="14"/>
  <c r="BL128" i="14"/>
  <c r="BK128" i="14"/>
  <c r="BJ128" i="14"/>
  <c r="BI128" i="14"/>
  <c r="BH128" i="14"/>
  <c r="BG128" i="14"/>
  <c r="BF128" i="14"/>
  <c r="BE128" i="14"/>
  <c r="BD128" i="14"/>
  <c r="BC128" i="14"/>
  <c r="BB128" i="14"/>
  <c r="BA128" i="14"/>
  <c r="AZ128" i="14"/>
  <c r="AY128" i="14"/>
  <c r="AX128" i="14"/>
  <c r="AW128" i="14"/>
  <c r="AV128" i="14"/>
  <c r="AU128" i="14"/>
  <c r="AT128" i="14"/>
  <c r="AS128" i="14"/>
  <c r="AR128" i="14"/>
  <c r="AQ128" i="14"/>
  <c r="AP128" i="14"/>
  <c r="AO128" i="14"/>
  <c r="AN128" i="14"/>
  <c r="AM128" i="14"/>
  <c r="AL128" i="14"/>
  <c r="AK128" i="14"/>
  <c r="AJ128" i="14"/>
  <c r="AI128" i="14"/>
  <c r="AH128" i="14"/>
  <c r="AG128" i="14"/>
  <c r="AF128" i="14"/>
  <c r="AE128" i="14"/>
  <c r="AD128" i="14"/>
  <c r="AC128" i="14"/>
  <c r="AB128" i="14"/>
  <c r="AA128" i="14"/>
  <c r="Z128" i="14"/>
  <c r="Y128" i="14"/>
  <c r="X128" i="14"/>
  <c r="W128" i="14"/>
  <c r="V128" i="14"/>
  <c r="U128" i="14"/>
  <c r="T128" i="14"/>
  <c r="S128" i="14"/>
  <c r="R128" i="14"/>
  <c r="Q128" i="14"/>
  <c r="P128" i="14"/>
  <c r="O128" i="14"/>
  <c r="N128" i="14"/>
  <c r="M128" i="14"/>
  <c r="L128" i="14"/>
  <c r="K128" i="14"/>
  <c r="J128" i="14"/>
  <c r="I128" i="14"/>
  <c r="H128" i="14"/>
  <c r="G128" i="14"/>
  <c r="F128" i="14"/>
  <c r="E128" i="14"/>
  <c r="D128" i="14"/>
  <c r="C128" i="14"/>
  <c r="CT119" i="14"/>
  <c r="CS119" i="14"/>
  <c r="CR119" i="14"/>
  <c r="CQ119" i="14"/>
  <c r="CP119" i="14"/>
  <c r="CO119" i="14"/>
  <c r="CN119" i="14"/>
  <c r="CM119" i="14"/>
  <c r="CL119" i="14"/>
  <c r="CK119" i="14"/>
  <c r="CJ119" i="14"/>
  <c r="CI119" i="14"/>
  <c r="CH119" i="14"/>
  <c r="CG119" i="14"/>
  <c r="CF119" i="14"/>
  <c r="CE119" i="14"/>
  <c r="CD119" i="14"/>
  <c r="CC119" i="14"/>
  <c r="CB119" i="14"/>
  <c r="CA119" i="14"/>
  <c r="BZ119" i="14"/>
  <c r="BY119" i="14"/>
  <c r="BX119" i="14"/>
  <c r="BW119" i="14"/>
  <c r="BV119" i="14"/>
  <c r="BU119" i="14"/>
  <c r="BT119" i="14"/>
  <c r="BS119" i="14"/>
  <c r="BR119" i="14"/>
  <c r="BQ119" i="14"/>
  <c r="BP119" i="14"/>
  <c r="BO119" i="14"/>
  <c r="BN119" i="14"/>
  <c r="BM119" i="14"/>
  <c r="BL119" i="14"/>
  <c r="BK119" i="14"/>
  <c r="BJ119" i="14"/>
  <c r="BI119" i="14"/>
  <c r="BH119" i="14"/>
  <c r="BG119" i="14"/>
  <c r="BF119" i="14"/>
  <c r="BE119" i="14"/>
  <c r="BD119" i="14"/>
  <c r="BC119" i="14"/>
  <c r="BB119" i="14"/>
  <c r="BA119" i="14"/>
  <c r="AZ119" i="14"/>
  <c r="AY119" i="14"/>
  <c r="AX119" i="14"/>
  <c r="AW119" i="14"/>
  <c r="AV119" i="14"/>
  <c r="AU119" i="14"/>
  <c r="AT119" i="14"/>
  <c r="AS119" i="14"/>
  <c r="AR119" i="14"/>
  <c r="AQ119" i="14"/>
  <c r="AP119" i="14"/>
  <c r="AO119" i="14"/>
  <c r="AN119" i="14"/>
  <c r="AM119" i="14"/>
  <c r="AL119" i="14"/>
  <c r="AK119" i="14"/>
  <c r="AJ119" i="14"/>
  <c r="AI119" i="14"/>
  <c r="AH119" i="14"/>
  <c r="AG119" i="14"/>
  <c r="AF119" i="14"/>
  <c r="AE119" i="14"/>
  <c r="AD119" i="14"/>
  <c r="AC119" i="14"/>
  <c r="AB119" i="14"/>
  <c r="AA119" i="14"/>
  <c r="Z119" i="14"/>
  <c r="Y119" i="14"/>
  <c r="X119" i="14"/>
  <c r="W119" i="14"/>
  <c r="V119" i="14"/>
  <c r="U119" i="14"/>
  <c r="T119" i="14"/>
  <c r="S119" i="14"/>
  <c r="R119" i="14"/>
  <c r="Q119" i="14"/>
  <c r="P119" i="14"/>
  <c r="O119" i="14"/>
  <c r="N119" i="14"/>
  <c r="M119" i="14"/>
  <c r="L119" i="14"/>
  <c r="K119" i="14"/>
  <c r="J119" i="14"/>
  <c r="I119" i="14"/>
  <c r="H119" i="14"/>
  <c r="G119" i="14"/>
  <c r="F119" i="14"/>
  <c r="E119" i="14"/>
  <c r="D119" i="14"/>
  <c r="C119" i="14"/>
  <c r="B119" i="14" s="1"/>
  <c r="B118" i="14"/>
  <c r="B117" i="14"/>
  <c r="C114" i="14"/>
  <c r="D114" i="14" s="1"/>
  <c r="CT113" i="14"/>
  <c r="CS113" i="14"/>
  <c r="CR113" i="14"/>
  <c r="CQ113" i="14"/>
  <c r="CP113" i="14"/>
  <c r="CO113" i="14"/>
  <c r="CN113" i="14"/>
  <c r="CM113" i="14"/>
  <c r="CL113" i="14"/>
  <c r="CK113" i="14"/>
  <c r="CJ113" i="14"/>
  <c r="CI113" i="14"/>
  <c r="CH113" i="14"/>
  <c r="CG113" i="14"/>
  <c r="CF113" i="14"/>
  <c r="CE113" i="14"/>
  <c r="CD113" i="14"/>
  <c r="CC113" i="14"/>
  <c r="CB113" i="14"/>
  <c r="CA113" i="14"/>
  <c r="BZ113" i="14"/>
  <c r="BY113" i="14"/>
  <c r="BX113" i="14"/>
  <c r="BW113" i="14"/>
  <c r="BV113" i="14"/>
  <c r="BU113" i="14"/>
  <c r="BT113" i="14"/>
  <c r="BS113" i="14"/>
  <c r="BR113" i="14"/>
  <c r="BQ113" i="14"/>
  <c r="BP113" i="14"/>
  <c r="BO113" i="14"/>
  <c r="BN113" i="14"/>
  <c r="BM113" i="14"/>
  <c r="BL113" i="14"/>
  <c r="BK113" i="14"/>
  <c r="BJ113" i="14"/>
  <c r="BI113" i="14"/>
  <c r="BH113" i="14"/>
  <c r="BG113" i="14"/>
  <c r="BF113" i="14"/>
  <c r="BE113" i="14"/>
  <c r="BD113" i="14"/>
  <c r="BC113" i="14"/>
  <c r="BB113" i="14"/>
  <c r="BA113" i="14"/>
  <c r="AZ113" i="14"/>
  <c r="AY113" i="14"/>
  <c r="AX113" i="14"/>
  <c r="AW113" i="14"/>
  <c r="AV113" i="14"/>
  <c r="AU113" i="14"/>
  <c r="AT113" i="14"/>
  <c r="AS113" i="14"/>
  <c r="AR113" i="14"/>
  <c r="AQ113" i="14"/>
  <c r="AP113" i="14"/>
  <c r="AO113" i="14"/>
  <c r="AN113" i="14"/>
  <c r="AM113" i="14"/>
  <c r="AL113" i="14"/>
  <c r="AK113" i="14"/>
  <c r="AJ113" i="14"/>
  <c r="AI113" i="14"/>
  <c r="AH113" i="14"/>
  <c r="AG113" i="14"/>
  <c r="AF113" i="14"/>
  <c r="AE113" i="14"/>
  <c r="AD113" i="14"/>
  <c r="AC113" i="14"/>
  <c r="AB113" i="14"/>
  <c r="AA113" i="14"/>
  <c r="Z113" i="14"/>
  <c r="Y113" i="14"/>
  <c r="X113" i="14"/>
  <c r="W113" i="14"/>
  <c r="V113" i="14"/>
  <c r="U113" i="14"/>
  <c r="T113" i="14"/>
  <c r="S113" i="14"/>
  <c r="R113" i="14"/>
  <c r="Q113" i="14"/>
  <c r="P113" i="14"/>
  <c r="O113" i="14"/>
  <c r="N113" i="14"/>
  <c r="M113" i="14"/>
  <c r="L113" i="14"/>
  <c r="K113" i="14"/>
  <c r="J113" i="14"/>
  <c r="I113" i="14"/>
  <c r="H113" i="14"/>
  <c r="G113" i="14"/>
  <c r="F113" i="14"/>
  <c r="E113" i="14"/>
  <c r="D113" i="14"/>
  <c r="C113" i="14"/>
  <c r="B113" i="14" s="1"/>
  <c r="B112" i="14"/>
  <c r="B111" i="14"/>
  <c r="C109" i="14"/>
  <c r="D109" i="14" s="1"/>
  <c r="E109" i="14" s="1"/>
  <c r="F109" i="14" s="1"/>
  <c r="G109" i="14" s="1"/>
  <c r="H109" i="14" s="1"/>
  <c r="I109" i="14" s="1"/>
  <c r="J109" i="14" s="1"/>
  <c r="K109" i="14" s="1"/>
  <c r="L109" i="14" s="1"/>
  <c r="M109" i="14" s="1"/>
  <c r="N109" i="14" s="1"/>
  <c r="O109" i="14" s="1"/>
  <c r="P109" i="14" s="1"/>
  <c r="Q109" i="14" s="1"/>
  <c r="R109" i="14" s="1"/>
  <c r="S109" i="14" s="1"/>
  <c r="T109" i="14" s="1"/>
  <c r="U109" i="14" s="1"/>
  <c r="V109" i="14" s="1"/>
  <c r="W109" i="14" s="1"/>
  <c r="X109" i="14" s="1"/>
  <c r="Y109" i="14" s="1"/>
  <c r="Z109" i="14" s="1"/>
  <c r="AA109" i="14" s="1"/>
  <c r="AB109" i="14" s="1"/>
  <c r="AC109" i="14" s="1"/>
  <c r="AD109" i="14" s="1"/>
  <c r="AE109" i="14" s="1"/>
  <c r="AF109" i="14" s="1"/>
  <c r="AG109" i="14" s="1"/>
  <c r="AH109" i="14" s="1"/>
  <c r="AI109" i="14" s="1"/>
  <c r="AJ109" i="14" s="1"/>
  <c r="AK109" i="14" s="1"/>
  <c r="AL109" i="14" s="1"/>
  <c r="AM109" i="14" s="1"/>
  <c r="AN109" i="14" s="1"/>
  <c r="AO109" i="14" s="1"/>
  <c r="AP109" i="14" s="1"/>
  <c r="AQ109" i="14" s="1"/>
  <c r="AR109" i="14" s="1"/>
  <c r="AS109" i="14" s="1"/>
  <c r="AT109" i="14" s="1"/>
  <c r="AU109" i="14" s="1"/>
  <c r="AV109" i="14" s="1"/>
  <c r="AW109" i="14" s="1"/>
  <c r="AX109" i="14" s="1"/>
  <c r="AY109" i="14" s="1"/>
  <c r="AZ109" i="14" s="1"/>
  <c r="BA109" i="14" s="1"/>
  <c r="BB109" i="14" s="1"/>
  <c r="BC109" i="14" s="1"/>
  <c r="BD109" i="14" s="1"/>
  <c r="BE109" i="14" s="1"/>
  <c r="BF109" i="14" s="1"/>
  <c r="BG109" i="14" s="1"/>
  <c r="BH109" i="14" s="1"/>
  <c r="BI109" i="14" s="1"/>
  <c r="BJ109" i="14" s="1"/>
  <c r="BK109" i="14" s="1"/>
  <c r="BL109" i="14" s="1"/>
  <c r="BM109" i="14" s="1"/>
  <c r="BN109" i="14" s="1"/>
  <c r="BO109" i="14" s="1"/>
  <c r="BP109" i="14" s="1"/>
  <c r="BQ109" i="14" s="1"/>
  <c r="BR109" i="14" s="1"/>
  <c r="BS109" i="14" s="1"/>
  <c r="BT109" i="14" s="1"/>
  <c r="BU109" i="14" s="1"/>
  <c r="BV109" i="14" s="1"/>
  <c r="BW109" i="14" s="1"/>
  <c r="BX109" i="14" s="1"/>
  <c r="BY109" i="14" s="1"/>
  <c r="BZ109" i="14" s="1"/>
  <c r="CA109" i="14" s="1"/>
  <c r="CB109" i="14" s="1"/>
  <c r="CC109" i="14" s="1"/>
  <c r="CD109" i="14" s="1"/>
  <c r="CE109" i="14" s="1"/>
  <c r="CF109" i="14" s="1"/>
  <c r="CG109" i="14" s="1"/>
  <c r="CH109" i="14" s="1"/>
  <c r="CI109" i="14" s="1"/>
  <c r="CJ109" i="14" s="1"/>
  <c r="CK109" i="14" s="1"/>
  <c r="CL109" i="14" s="1"/>
  <c r="CM109" i="14" s="1"/>
  <c r="CN109" i="14" s="1"/>
  <c r="CO109" i="14" s="1"/>
  <c r="CP109" i="14" s="1"/>
  <c r="CQ109" i="14" s="1"/>
  <c r="CR109" i="14" s="1"/>
  <c r="CS109" i="14" s="1"/>
  <c r="CT109" i="14" s="1"/>
  <c r="CT104" i="14"/>
  <c r="CS104" i="14"/>
  <c r="CR104" i="14"/>
  <c r="CQ104" i="14"/>
  <c r="CP104" i="14"/>
  <c r="CO104" i="14"/>
  <c r="CN104" i="14"/>
  <c r="CM104" i="14"/>
  <c r="CL104" i="14"/>
  <c r="CK104" i="14"/>
  <c r="CJ104" i="14"/>
  <c r="CI104" i="14"/>
  <c r="CH104" i="14"/>
  <c r="CG104" i="14"/>
  <c r="CF104" i="14"/>
  <c r="CE104" i="14"/>
  <c r="CD104" i="14"/>
  <c r="CC104" i="14"/>
  <c r="CB104" i="14"/>
  <c r="CA104" i="14"/>
  <c r="BZ104" i="14"/>
  <c r="BY104" i="14"/>
  <c r="BX104" i="14"/>
  <c r="BW104" i="14"/>
  <c r="BV104" i="14"/>
  <c r="BU104" i="14"/>
  <c r="BT104" i="14"/>
  <c r="BS104" i="14"/>
  <c r="BR104" i="14"/>
  <c r="BQ104" i="14"/>
  <c r="BP104" i="14"/>
  <c r="BO104" i="14"/>
  <c r="BN104" i="14"/>
  <c r="BM104" i="14"/>
  <c r="BL104" i="14"/>
  <c r="BK104" i="14"/>
  <c r="BJ104" i="14"/>
  <c r="BI104" i="14"/>
  <c r="BH104" i="14"/>
  <c r="BG104" i="14"/>
  <c r="BF104" i="14"/>
  <c r="BE104" i="14"/>
  <c r="BD104" i="14"/>
  <c r="BC104" i="14"/>
  <c r="BB104" i="14"/>
  <c r="BA104" i="14"/>
  <c r="AZ104" i="14"/>
  <c r="AY104" i="14"/>
  <c r="AX104" i="14"/>
  <c r="AW104" i="14"/>
  <c r="AV104" i="14"/>
  <c r="AU104" i="14"/>
  <c r="AT104" i="14"/>
  <c r="AS104" i="14"/>
  <c r="AR104" i="14"/>
  <c r="AQ104" i="14"/>
  <c r="AP104" i="14"/>
  <c r="E85" i="14"/>
  <c r="F85" i="14" s="1"/>
  <c r="G85" i="14" s="1"/>
  <c r="H85" i="14" s="1"/>
  <c r="I85" i="14" s="1"/>
  <c r="J85" i="14" s="1"/>
  <c r="K85" i="14" s="1"/>
  <c r="L85" i="14" s="1"/>
  <c r="M85" i="14" s="1"/>
  <c r="N85" i="14" s="1"/>
  <c r="O85" i="14" s="1"/>
  <c r="P85" i="14" s="1"/>
  <c r="Q85" i="14" s="1"/>
  <c r="R85" i="14" s="1"/>
  <c r="S85" i="14" s="1"/>
  <c r="T85" i="14" s="1"/>
  <c r="U85" i="14" s="1"/>
  <c r="V85" i="14" s="1"/>
  <c r="W85" i="14" s="1"/>
  <c r="X85" i="14" s="1"/>
  <c r="Y85" i="14" s="1"/>
  <c r="Z85" i="14" s="1"/>
  <c r="AA85" i="14" s="1"/>
  <c r="AB85" i="14" s="1"/>
  <c r="AC85" i="14" s="1"/>
  <c r="AD85" i="14" s="1"/>
  <c r="AE85" i="14" s="1"/>
  <c r="AF85" i="14" s="1"/>
  <c r="AG85" i="14" s="1"/>
  <c r="AH85" i="14" s="1"/>
  <c r="AI85" i="14" s="1"/>
  <c r="AJ85" i="14" s="1"/>
  <c r="AK85" i="14" s="1"/>
  <c r="AL85" i="14" s="1"/>
  <c r="AM85" i="14" s="1"/>
  <c r="AN85" i="14" s="1"/>
  <c r="AO85" i="14" s="1"/>
  <c r="AP85" i="14" s="1"/>
  <c r="AQ85" i="14" s="1"/>
  <c r="AR85" i="14" s="1"/>
  <c r="AS85" i="14" s="1"/>
  <c r="AT85" i="14" s="1"/>
  <c r="AU85" i="14" s="1"/>
  <c r="AV85" i="14" s="1"/>
  <c r="AW85" i="14" s="1"/>
  <c r="AX85" i="14" s="1"/>
  <c r="AY85" i="14" s="1"/>
  <c r="AZ85" i="14" s="1"/>
  <c r="BA85" i="14" s="1"/>
  <c r="BB85" i="14" s="1"/>
  <c r="BC85" i="14" s="1"/>
  <c r="BD85" i="14" s="1"/>
  <c r="BE85" i="14" s="1"/>
  <c r="BF85" i="14" s="1"/>
  <c r="BG85" i="14" s="1"/>
  <c r="BH85" i="14" s="1"/>
  <c r="BI85" i="14" s="1"/>
  <c r="BJ85" i="14" s="1"/>
  <c r="BK85" i="14" s="1"/>
  <c r="BL85" i="14" s="1"/>
  <c r="BM85" i="14" s="1"/>
  <c r="BN85" i="14" s="1"/>
  <c r="BO85" i="14" s="1"/>
  <c r="BP85" i="14" s="1"/>
  <c r="BQ85" i="14" s="1"/>
  <c r="BR85" i="14" s="1"/>
  <c r="BS85" i="14" s="1"/>
  <c r="BT85" i="14" s="1"/>
  <c r="BU85" i="14" s="1"/>
  <c r="BV85" i="14" s="1"/>
  <c r="BW85" i="14" s="1"/>
  <c r="BX85" i="14" s="1"/>
  <c r="BY85" i="14" s="1"/>
  <c r="BZ85" i="14" s="1"/>
  <c r="CA85" i="14" s="1"/>
  <c r="CB85" i="14" s="1"/>
  <c r="CC85" i="14" s="1"/>
  <c r="CD85" i="14" s="1"/>
  <c r="CE85" i="14" s="1"/>
  <c r="CF85" i="14" s="1"/>
  <c r="CG85" i="14" s="1"/>
  <c r="CH85" i="14" s="1"/>
  <c r="CI85" i="14" s="1"/>
  <c r="CJ85" i="14" s="1"/>
  <c r="CK85" i="14" s="1"/>
  <c r="CL85" i="14" s="1"/>
  <c r="CM85" i="14" s="1"/>
  <c r="CN85" i="14" s="1"/>
  <c r="CO85" i="14" s="1"/>
  <c r="CP85" i="14" s="1"/>
  <c r="CQ85" i="14" s="1"/>
  <c r="CR85" i="14" s="1"/>
  <c r="CS85" i="14" s="1"/>
  <c r="CT85" i="14" s="1"/>
  <c r="D85" i="14"/>
  <c r="C85" i="14"/>
  <c r="CT80" i="14"/>
  <c r="CS80" i="14"/>
  <c r="CR80" i="14"/>
  <c r="CQ80" i="14"/>
  <c r="CP80" i="14"/>
  <c r="CO80" i="14"/>
  <c r="CN80" i="14"/>
  <c r="CM80" i="14"/>
  <c r="CL80" i="14"/>
  <c r="CK80" i="14"/>
  <c r="CJ80" i="14"/>
  <c r="CI80" i="14"/>
  <c r="CH80" i="14"/>
  <c r="CG80" i="14"/>
  <c r="CF80" i="14"/>
  <c r="CE80" i="14"/>
  <c r="CD80" i="14"/>
  <c r="CC80" i="14"/>
  <c r="CB80" i="14"/>
  <c r="CA80" i="14"/>
  <c r="BZ80" i="14"/>
  <c r="BY80" i="14"/>
  <c r="BX80" i="14"/>
  <c r="BW80" i="14"/>
  <c r="BV80" i="14"/>
  <c r="BU80" i="14"/>
  <c r="BT80" i="14"/>
  <c r="BS80" i="14"/>
  <c r="BR80" i="14"/>
  <c r="BQ80" i="14"/>
  <c r="BP80" i="14"/>
  <c r="BO80" i="14"/>
  <c r="BN80" i="14"/>
  <c r="BM80" i="14"/>
  <c r="BL80" i="14"/>
  <c r="BK80" i="14"/>
  <c r="BJ80" i="14"/>
  <c r="BI80" i="14"/>
  <c r="BH80" i="14"/>
  <c r="BG80" i="14"/>
  <c r="BF80" i="14"/>
  <c r="BE80" i="14"/>
  <c r="BD80" i="14"/>
  <c r="BC80" i="14"/>
  <c r="BB80" i="14"/>
  <c r="BA80" i="14"/>
  <c r="AZ80" i="14"/>
  <c r="AY80" i="14"/>
  <c r="AX80" i="14"/>
  <c r="AW80" i="14"/>
  <c r="AV80" i="14"/>
  <c r="AU80" i="14"/>
  <c r="AT80" i="14"/>
  <c r="AS80" i="14"/>
  <c r="AR80" i="14"/>
  <c r="AQ80" i="14"/>
  <c r="AP80" i="14"/>
  <c r="D67" i="14"/>
  <c r="E67" i="14" s="1"/>
  <c r="F67" i="14" s="1"/>
  <c r="G67" i="14" s="1"/>
  <c r="H67" i="14" s="1"/>
  <c r="I67" i="14" s="1"/>
  <c r="J67" i="14" s="1"/>
  <c r="K67" i="14" s="1"/>
  <c r="L67" i="14" s="1"/>
  <c r="M67" i="14" s="1"/>
  <c r="N67" i="14" s="1"/>
  <c r="O67" i="14" s="1"/>
  <c r="P67" i="14" s="1"/>
  <c r="Q67" i="14" s="1"/>
  <c r="R67" i="14" s="1"/>
  <c r="S67" i="14" s="1"/>
  <c r="T67" i="14" s="1"/>
  <c r="U67" i="14" s="1"/>
  <c r="V67" i="14" s="1"/>
  <c r="W67" i="14" s="1"/>
  <c r="X67" i="14" s="1"/>
  <c r="Y67" i="14" s="1"/>
  <c r="Z67" i="14" s="1"/>
  <c r="AA67" i="14" s="1"/>
  <c r="AB67" i="14" s="1"/>
  <c r="AC67" i="14" s="1"/>
  <c r="AD67" i="14" s="1"/>
  <c r="AE67" i="14" s="1"/>
  <c r="AF67" i="14" s="1"/>
  <c r="AG67" i="14" s="1"/>
  <c r="AH67" i="14" s="1"/>
  <c r="AI67" i="14" s="1"/>
  <c r="AJ67" i="14" s="1"/>
  <c r="AK67" i="14" s="1"/>
  <c r="AL67" i="14" s="1"/>
  <c r="AM67" i="14" s="1"/>
  <c r="AN67" i="14" s="1"/>
  <c r="AO67" i="14" s="1"/>
  <c r="AP67" i="14" s="1"/>
  <c r="AQ67" i="14" s="1"/>
  <c r="AR67" i="14" s="1"/>
  <c r="AS67" i="14" s="1"/>
  <c r="AT67" i="14" s="1"/>
  <c r="AU67" i="14" s="1"/>
  <c r="AV67" i="14" s="1"/>
  <c r="AW67" i="14" s="1"/>
  <c r="AX67" i="14" s="1"/>
  <c r="AY67" i="14" s="1"/>
  <c r="AZ67" i="14" s="1"/>
  <c r="BA67" i="14" s="1"/>
  <c r="BB67" i="14" s="1"/>
  <c r="BC67" i="14" s="1"/>
  <c r="BD67" i="14" s="1"/>
  <c r="BE67" i="14" s="1"/>
  <c r="BF67" i="14" s="1"/>
  <c r="BG67" i="14" s="1"/>
  <c r="BH67" i="14" s="1"/>
  <c r="BI67" i="14" s="1"/>
  <c r="BJ67" i="14" s="1"/>
  <c r="BK67" i="14" s="1"/>
  <c r="BL67" i="14" s="1"/>
  <c r="BM67" i="14" s="1"/>
  <c r="BN67" i="14" s="1"/>
  <c r="BO67" i="14" s="1"/>
  <c r="BP67" i="14" s="1"/>
  <c r="BQ67" i="14" s="1"/>
  <c r="BR67" i="14" s="1"/>
  <c r="BS67" i="14" s="1"/>
  <c r="BT67" i="14" s="1"/>
  <c r="BU67" i="14" s="1"/>
  <c r="BV67" i="14" s="1"/>
  <c r="BW67" i="14" s="1"/>
  <c r="BX67" i="14" s="1"/>
  <c r="BY67" i="14" s="1"/>
  <c r="BZ67" i="14" s="1"/>
  <c r="CA67" i="14" s="1"/>
  <c r="CB67" i="14" s="1"/>
  <c r="CC67" i="14" s="1"/>
  <c r="CD67" i="14" s="1"/>
  <c r="CE67" i="14" s="1"/>
  <c r="CF67" i="14" s="1"/>
  <c r="CG67" i="14" s="1"/>
  <c r="CH67" i="14" s="1"/>
  <c r="CI67" i="14" s="1"/>
  <c r="CJ67" i="14" s="1"/>
  <c r="CK67" i="14" s="1"/>
  <c r="CL67" i="14" s="1"/>
  <c r="CM67" i="14" s="1"/>
  <c r="CN67" i="14" s="1"/>
  <c r="CO67" i="14" s="1"/>
  <c r="CP67" i="14" s="1"/>
  <c r="CQ67" i="14" s="1"/>
  <c r="CR67" i="14" s="1"/>
  <c r="CS67" i="14" s="1"/>
  <c r="CT67" i="14" s="1"/>
  <c r="C67" i="14"/>
  <c r="E60" i="14"/>
  <c r="F60" i="14" s="1"/>
  <c r="G60" i="14" s="1"/>
  <c r="H60" i="14" s="1"/>
  <c r="I60" i="14" s="1"/>
  <c r="J60" i="14" s="1"/>
  <c r="K60" i="14" s="1"/>
  <c r="L60" i="14" s="1"/>
  <c r="M60" i="14" s="1"/>
  <c r="N60" i="14" s="1"/>
  <c r="O60" i="14" s="1"/>
  <c r="P60" i="14" s="1"/>
  <c r="Q60" i="14" s="1"/>
  <c r="R60" i="14" s="1"/>
  <c r="S60" i="14" s="1"/>
  <c r="T60" i="14" s="1"/>
  <c r="U60" i="14" s="1"/>
  <c r="V60" i="14" s="1"/>
  <c r="W60" i="14" s="1"/>
  <c r="X60" i="14" s="1"/>
  <c r="Y60" i="14" s="1"/>
  <c r="Z60" i="14" s="1"/>
  <c r="AA60" i="14" s="1"/>
  <c r="AB60" i="14" s="1"/>
  <c r="AC60" i="14" s="1"/>
  <c r="AD60" i="14" s="1"/>
  <c r="AE60" i="14" s="1"/>
  <c r="AF60" i="14" s="1"/>
  <c r="AG60" i="14" s="1"/>
  <c r="AH60" i="14" s="1"/>
  <c r="AI60" i="14" s="1"/>
  <c r="AJ60" i="14" s="1"/>
  <c r="AK60" i="14" s="1"/>
  <c r="AL60" i="14" s="1"/>
  <c r="AM60" i="14" s="1"/>
  <c r="AN60" i="14" s="1"/>
  <c r="AO60" i="14" s="1"/>
  <c r="AP60" i="14" s="1"/>
  <c r="AQ60" i="14" s="1"/>
  <c r="AR60" i="14" s="1"/>
  <c r="AS60" i="14" s="1"/>
  <c r="AT60" i="14" s="1"/>
  <c r="AU60" i="14" s="1"/>
  <c r="AV60" i="14" s="1"/>
  <c r="AW60" i="14" s="1"/>
  <c r="AX60" i="14" s="1"/>
  <c r="AY60" i="14" s="1"/>
  <c r="AZ60" i="14" s="1"/>
  <c r="BA60" i="14" s="1"/>
  <c r="BB60" i="14" s="1"/>
  <c r="BC60" i="14" s="1"/>
  <c r="BD60" i="14" s="1"/>
  <c r="BE60" i="14" s="1"/>
  <c r="BF60" i="14" s="1"/>
  <c r="BG60" i="14" s="1"/>
  <c r="BH60" i="14" s="1"/>
  <c r="BI60" i="14" s="1"/>
  <c r="BJ60" i="14" s="1"/>
  <c r="BK60" i="14" s="1"/>
  <c r="BL60" i="14" s="1"/>
  <c r="BM60" i="14" s="1"/>
  <c r="BN60" i="14" s="1"/>
  <c r="BO60" i="14" s="1"/>
  <c r="BP60" i="14" s="1"/>
  <c r="BQ60" i="14" s="1"/>
  <c r="BR60" i="14" s="1"/>
  <c r="BS60" i="14" s="1"/>
  <c r="BT60" i="14" s="1"/>
  <c r="BU60" i="14" s="1"/>
  <c r="BV60" i="14" s="1"/>
  <c r="BW60" i="14" s="1"/>
  <c r="BX60" i="14" s="1"/>
  <c r="BY60" i="14" s="1"/>
  <c r="BZ60" i="14" s="1"/>
  <c r="CA60" i="14" s="1"/>
  <c r="CB60" i="14" s="1"/>
  <c r="CC60" i="14" s="1"/>
  <c r="CD60" i="14" s="1"/>
  <c r="CE60" i="14" s="1"/>
  <c r="CF60" i="14" s="1"/>
  <c r="CG60" i="14" s="1"/>
  <c r="CH60" i="14" s="1"/>
  <c r="CI60" i="14" s="1"/>
  <c r="CJ60" i="14" s="1"/>
  <c r="CK60" i="14" s="1"/>
  <c r="CL60" i="14" s="1"/>
  <c r="CM60" i="14" s="1"/>
  <c r="CN60" i="14" s="1"/>
  <c r="CO60" i="14" s="1"/>
  <c r="CP60" i="14" s="1"/>
  <c r="CQ60" i="14" s="1"/>
  <c r="CR60" i="14" s="1"/>
  <c r="CS60" i="14" s="1"/>
  <c r="CT60" i="14" s="1"/>
  <c r="D60" i="14"/>
  <c r="C60" i="14"/>
  <c r="C39" i="14"/>
  <c r="D39" i="14" s="1"/>
  <c r="E39" i="14" s="1"/>
  <c r="F39" i="14" s="1"/>
  <c r="G39" i="14" s="1"/>
  <c r="H39" i="14" s="1"/>
  <c r="I39" i="14" s="1"/>
  <c r="J39" i="14" s="1"/>
  <c r="K39" i="14" s="1"/>
  <c r="L39" i="14" s="1"/>
  <c r="M39" i="14" s="1"/>
  <c r="N39" i="14" s="1"/>
  <c r="O39" i="14" s="1"/>
  <c r="P39" i="14" s="1"/>
  <c r="Q39" i="14" s="1"/>
  <c r="R39" i="14" s="1"/>
  <c r="S39" i="14" s="1"/>
  <c r="T39" i="14" s="1"/>
  <c r="U39" i="14" s="1"/>
  <c r="V39" i="14" s="1"/>
  <c r="W39" i="14" s="1"/>
  <c r="X39" i="14" s="1"/>
  <c r="Y39" i="14" s="1"/>
  <c r="Z39" i="14" s="1"/>
  <c r="AA39" i="14" s="1"/>
  <c r="AB39" i="14" s="1"/>
  <c r="AC39" i="14" s="1"/>
  <c r="AD39" i="14" s="1"/>
  <c r="AE39" i="14" s="1"/>
  <c r="AF39" i="14" s="1"/>
  <c r="AG39" i="14" s="1"/>
  <c r="AH39" i="14" s="1"/>
  <c r="AI39" i="14" s="1"/>
  <c r="AJ39" i="14" s="1"/>
  <c r="AK39" i="14" s="1"/>
  <c r="AL39" i="14" s="1"/>
  <c r="AM39" i="14" s="1"/>
  <c r="AN39" i="14" s="1"/>
  <c r="AO39" i="14" s="1"/>
  <c r="AP39" i="14" s="1"/>
  <c r="AQ39" i="14" s="1"/>
  <c r="AR39" i="14" s="1"/>
  <c r="AS39" i="14" s="1"/>
  <c r="AT39" i="14" s="1"/>
  <c r="AU39" i="14" s="1"/>
  <c r="AV39" i="14" s="1"/>
  <c r="AW39" i="14" s="1"/>
  <c r="AX39" i="14" s="1"/>
  <c r="AY39" i="14" s="1"/>
  <c r="AZ39" i="14" s="1"/>
  <c r="BA39" i="14" s="1"/>
  <c r="BB39" i="14" s="1"/>
  <c r="BC39" i="14" s="1"/>
  <c r="BD39" i="14" s="1"/>
  <c r="BE39" i="14" s="1"/>
  <c r="BF39" i="14" s="1"/>
  <c r="BG39" i="14" s="1"/>
  <c r="BH39" i="14" s="1"/>
  <c r="BI39" i="14" s="1"/>
  <c r="BJ39" i="14" s="1"/>
  <c r="BK39" i="14" s="1"/>
  <c r="BL39" i="14" s="1"/>
  <c r="BM39" i="14" s="1"/>
  <c r="BN39" i="14" s="1"/>
  <c r="BO39" i="14" s="1"/>
  <c r="BP39" i="14" s="1"/>
  <c r="BQ39" i="14" s="1"/>
  <c r="BR39" i="14" s="1"/>
  <c r="BS39" i="14" s="1"/>
  <c r="BT39" i="14" s="1"/>
  <c r="BU39" i="14" s="1"/>
  <c r="BV39" i="14" s="1"/>
  <c r="BW39" i="14" s="1"/>
  <c r="BX39" i="14" s="1"/>
  <c r="BY39" i="14" s="1"/>
  <c r="BZ39" i="14" s="1"/>
  <c r="CA39" i="14" s="1"/>
  <c r="CB39" i="14" s="1"/>
  <c r="CC39" i="14" s="1"/>
  <c r="CD39" i="14" s="1"/>
  <c r="CE39" i="14" s="1"/>
  <c r="CF39" i="14" s="1"/>
  <c r="CG39" i="14" s="1"/>
  <c r="CH39" i="14" s="1"/>
  <c r="CI39" i="14" s="1"/>
  <c r="CJ39" i="14" s="1"/>
  <c r="CK39" i="14" s="1"/>
  <c r="CL39" i="14" s="1"/>
  <c r="CM39" i="14" s="1"/>
  <c r="CN39" i="14" s="1"/>
  <c r="CO39" i="14" s="1"/>
  <c r="CP39" i="14" s="1"/>
  <c r="CQ39" i="14" s="1"/>
  <c r="CR39" i="14" s="1"/>
  <c r="CS39" i="14" s="1"/>
  <c r="CT39" i="14" s="1"/>
  <c r="D33" i="14"/>
  <c r="E33" i="14" s="1"/>
  <c r="C33" i="14"/>
  <c r="C42" i="14" s="1"/>
  <c r="CT32" i="14"/>
  <c r="CS32" i="14"/>
  <c r="CR32" i="14"/>
  <c r="CQ32" i="14"/>
  <c r="CP32" i="14"/>
  <c r="CO32" i="14"/>
  <c r="CN32" i="14"/>
  <c r="CM32" i="14"/>
  <c r="CL32" i="14"/>
  <c r="CK32" i="14"/>
  <c r="CJ32" i="14"/>
  <c r="CI32" i="14"/>
  <c r="CH32" i="14"/>
  <c r="CG32" i="14"/>
  <c r="CF32" i="14"/>
  <c r="CE32" i="14"/>
  <c r="CD32" i="14"/>
  <c r="CC32" i="14"/>
  <c r="CB32" i="14"/>
  <c r="CA32" i="14"/>
  <c r="BZ32" i="14"/>
  <c r="BY32" i="14"/>
  <c r="BX32" i="14"/>
  <c r="BW32" i="14"/>
  <c r="BV32" i="14"/>
  <c r="BU32" i="14"/>
  <c r="BT32" i="14"/>
  <c r="BS32" i="14"/>
  <c r="BR32" i="14"/>
  <c r="BQ32" i="14"/>
  <c r="BP32" i="14"/>
  <c r="BO32" i="14"/>
  <c r="BN32" i="14"/>
  <c r="BM32" i="14"/>
  <c r="BL32" i="14"/>
  <c r="BK32" i="14"/>
  <c r="BJ32" i="14"/>
  <c r="BI32" i="14"/>
  <c r="BH32" i="14"/>
  <c r="BG32" i="14"/>
  <c r="BF32" i="14"/>
  <c r="BE32" i="14"/>
  <c r="BD32" i="14"/>
  <c r="BC32" i="14"/>
  <c r="BB32" i="14"/>
  <c r="BA32" i="14"/>
  <c r="AZ32" i="14"/>
  <c r="AY32" i="14"/>
  <c r="AX32" i="14"/>
  <c r="AW32" i="14"/>
  <c r="AV32" i="14"/>
  <c r="AU32" i="14"/>
  <c r="AT32" i="14"/>
  <c r="AS32" i="14"/>
  <c r="AR32" i="14"/>
  <c r="AQ32" i="14"/>
  <c r="AP32" i="14"/>
  <c r="AO32" i="14"/>
  <c r="AN32" i="14"/>
  <c r="AM32" i="14"/>
  <c r="AL32" i="14"/>
  <c r="AK32" i="14"/>
  <c r="AJ32" i="14"/>
  <c r="AI32" i="14"/>
  <c r="AH32" i="14"/>
  <c r="AG32" i="14"/>
  <c r="AF32" i="14"/>
  <c r="AE32" i="14"/>
  <c r="AD32" i="14"/>
  <c r="AC32" i="14"/>
  <c r="AA32" i="14"/>
  <c r="Z32" i="14"/>
  <c r="Y32" i="14"/>
  <c r="X32" i="14"/>
  <c r="W32" i="14"/>
  <c r="V32" i="14"/>
  <c r="U32" i="14"/>
  <c r="T32" i="14"/>
  <c r="S32" i="14"/>
  <c r="R32" i="14"/>
  <c r="Q32" i="14"/>
  <c r="P32" i="14"/>
  <c r="O32" i="14"/>
  <c r="N32" i="14"/>
  <c r="L32" i="14"/>
  <c r="K32" i="14"/>
  <c r="J32" i="14"/>
  <c r="I32" i="14"/>
  <c r="H32" i="14"/>
  <c r="G32" i="14"/>
  <c r="E32" i="14"/>
  <c r="D32" i="14"/>
  <c r="C32" i="14"/>
  <c r="N29" i="14"/>
  <c r="N30" i="14" s="1"/>
  <c r="M29" i="14"/>
  <c r="M30" i="14" s="1"/>
  <c r="L29" i="14"/>
  <c r="L30" i="14" s="1"/>
  <c r="K29" i="14"/>
  <c r="K30" i="14" s="1"/>
  <c r="J29" i="14"/>
  <c r="J30" i="14" s="1"/>
  <c r="I29" i="14"/>
  <c r="I30" i="14" s="1"/>
  <c r="H29" i="14"/>
  <c r="H30" i="14" s="1"/>
  <c r="G29" i="14"/>
  <c r="G30" i="14" s="1"/>
  <c r="F29" i="14"/>
  <c r="F30" i="14" s="1"/>
  <c r="E29" i="14"/>
  <c r="E30" i="14" s="1"/>
  <c r="D29" i="14"/>
  <c r="D30" i="14" s="1"/>
  <c r="C29" i="14"/>
  <c r="C30" i="14" s="1"/>
  <c r="C26" i="14"/>
  <c r="D26" i="14" s="1"/>
  <c r="E26" i="14" s="1"/>
  <c r="F26" i="14" s="1"/>
  <c r="G26" i="14" s="1"/>
  <c r="H26" i="14" s="1"/>
  <c r="I26" i="14" s="1"/>
  <c r="J26" i="14" s="1"/>
  <c r="K26" i="14" s="1"/>
  <c r="L26" i="14" s="1"/>
  <c r="M26" i="14" s="1"/>
  <c r="N26" i="14" s="1"/>
  <c r="O26" i="14" s="1"/>
  <c r="P26" i="14" s="1"/>
  <c r="Q26" i="14" s="1"/>
  <c r="R26" i="14" s="1"/>
  <c r="S26" i="14" s="1"/>
  <c r="T26" i="14" s="1"/>
  <c r="U26" i="14" s="1"/>
  <c r="V26" i="14" s="1"/>
  <c r="W26" i="14" s="1"/>
  <c r="X26" i="14" s="1"/>
  <c r="Y26" i="14" s="1"/>
  <c r="Z26" i="14" s="1"/>
  <c r="AA26" i="14" s="1"/>
  <c r="AB26" i="14" s="1"/>
  <c r="AC26" i="14" s="1"/>
  <c r="AD26" i="14" s="1"/>
  <c r="AE26" i="14" s="1"/>
  <c r="AF26" i="14" s="1"/>
  <c r="AG26" i="14" s="1"/>
  <c r="AH26" i="14" s="1"/>
  <c r="AI26" i="14" s="1"/>
  <c r="AJ26" i="14" s="1"/>
  <c r="AK26" i="14" s="1"/>
  <c r="AL26" i="14" s="1"/>
  <c r="AM26" i="14" s="1"/>
  <c r="AN26" i="14" s="1"/>
  <c r="AO26" i="14" s="1"/>
  <c r="AP26" i="14" s="1"/>
  <c r="AQ26" i="14" s="1"/>
  <c r="AR26" i="14" s="1"/>
  <c r="AS26" i="14" s="1"/>
  <c r="AT26" i="14" s="1"/>
  <c r="AU26" i="14" s="1"/>
  <c r="AV26" i="14" s="1"/>
  <c r="AW26" i="14" s="1"/>
  <c r="AX26" i="14" s="1"/>
  <c r="AY26" i="14" s="1"/>
  <c r="AZ26" i="14" s="1"/>
  <c r="BA26" i="14" s="1"/>
  <c r="BB26" i="14" s="1"/>
  <c r="BC26" i="14" s="1"/>
  <c r="BD26" i="14" s="1"/>
  <c r="BE26" i="14" s="1"/>
  <c r="BF26" i="14" s="1"/>
  <c r="BG26" i="14" s="1"/>
  <c r="BH26" i="14" s="1"/>
  <c r="BI26" i="14" s="1"/>
  <c r="BJ26" i="14" s="1"/>
  <c r="BK26" i="14" s="1"/>
  <c r="BL26" i="14" s="1"/>
  <c r="BM26" i="14" s="1"/>
  <c r="BN26" i="14" s="1"/>
  <c r="BO26" i="14" s="1"/>
  <c r="BP26" i="14" s="1"/>
  <c r="BQ26" i="14" s="1"/>
  <c r="BR26" i="14" s="1"/>
  <c r="BS26" i="14" s="1"/>
  <c r="BT26" i="14" s="1"/>
  <c r="BU26" i="14" s="1"/>
  <c r="BV26" i="14" s="1"/>
  <c r="BW26" i="14" s="1"/>
  <c r="BX26" i="14" s="1"/>
  <c r="BY26" i="14" s="1"/>
  <c r="BZ26" i="14" s="1"/>
  <c r="CA26" i="14" s="1"/>
  <c r="CB26" i="14" s="1"/>
  <c r="CC26" i="14" s="1"/>
  <c r="CD26" i="14" s="1"/>
  <c r="CE26" i="14" s="1"/>
  <c r="CF26" i="14" s="1"/>
  <c r="CG26" i="14" s="1"/>
  <c r="CH26" i="14" s="1"/>
  <c r="CI26" i="14" s="1"/>
  <c r="CJ26" i="14" s="1"/>
  <c r="CK26" i="14" s="1"/>
  <c r="CL26" i="14" s="1"/>
  <c r="CM26" i="14" s="1"/>
  <c r="CN26" i="14" s="1"/>
  <c r="CO26" i="14" s="1"/>
  <c r="CP26" i="14" s="1"/>
  <c r="CQ26" i="14" s="1"/>
  <c r="CR26" i="14" s="1"/>
  <c r="CS26" i="14" s="1"/>
  <c r="CT26" i="14" s="1"/>
  <c r="C24" i="14"/>
  <c r="C41" i="14" s="1"/>
  <c r="CT23" i="14"/>
  <c r="CS23" i="14"/>
  <c r="CR23" i="14"/>
  <c r="CQ23" i="14"/>
  <c r="CP23" i="14"/>
  <c r="CO23" i="14"/>
  <c r="CN23" i="14"/>
  <c r="CM23" i="14"/>
  <c r="CL23" i="14"/>
  <c r="CK23" i="14"/>
  <c r="CJ23" i="14"/>
  <c r="CI23" i="14"/>
  <c r="CH23" i="14"/>
  <c r="CG23" i="14"/>
  <c r="CF23" i="14"/>
  <c r="CE23" i="14"/>
  <c r="CD23" i="14"/>
  <c r="CC23" i="14"/>
  <c r="CB23" i="14"/>
  <c r="CA23" i="14"/>
  <c r="BZ23" i="14"/>
  <c r="BY23" i="14"/>
  <c r="BX23" i="14"/>
  <c r="BW23" i="14"/>
  <c r="BV23" i="14"/>
  <c r="BU23" i="14"/>
  <c r="BT23" i="14"/>
  <c r="BS23" i="14"/>
  <c r="BR23" i="14"/>
  <c r="BQ23" i="14"/>
  <c r="BP23" i="14"/>
  <c r="BO23" i="14"/>
  <c r="BN23" i="14"/>
  <c r="BM23" i="14"/>
  <c r="BL23" i="14"/>
  <c r="BK23" i="14"/>
  <c r="BJ23" i="14"/>
  <c r="BI23" i="14"/>
  <c r="BH23" i="14"/>
  <c r="BG23" i="14"/>
  <c r="BF23" i="14"/>
  <c r="BE23" i="14"/>
  <c r="BD23" i="14"/>
  <c r="BC23" i="14"/>
  <c r="BB23" i="14"/>
  <c r="BA23" i="14"/>
  <c r="AZ23" i="14"/>
  <c r="AY23" i="14"/>
  <c r="AX23" i="14"/>
  <c r="AW23" i="14"/>
  <c r="AV23" i="14"/>
  <c r="AU23" i="14"/>
  <c r="AT23" i="14"/>
  <c r="AS23" i="14"/>
  <c r="AR23" i="14"/>
  <c r="AQ23" i="14"/>
  <c r="AP23" i="14"/>
  <c r="AO23" i="14"/>
  <c r="AN23" i="14"/>
  <c r="AM23" i="14"/>
  <c r="AL23" i="14"/>
  <c r="AK23" i="14"/>
  <c r="AJ23" i="14"/>
  <c r="AI23" i="14"/>
  <c r="AH23" i="14"/>
  <c r="AG23" i="14"/>
  <c r="AF23" i="14"/>
  <c r="AE23" i="14"/>
  <c r="AD23" i="14"/>
  <c r="AC23" i="14"/>
  <c r="AA23" i="14"/>
  <c r="Z23" i="14"/>
  <c r="Y23" i="14"/>
  <c r="X23" i="14"/>
  <c r="W23" i="14"/>
  <c r="V23" i="14"/>
  <c r="U23" i="14"/>
  <c r="T23" i="14"/>
  <c r="S23" i="14"/>
  <c r="R23" i="14"/>
  <c r="Q23" i="14"/>
  <c r="P23" i="14"/>
  <c r="O23" i="14"/>
  <c r="N23" i="14"/>
  <c r="L23" i="14"/>
  <c r="I23" i="14"/>
  <c r="H23" i="14"/>
  <c r="G23" i="14"/>
  <c r="F23" i="14"/>
  <c r="E23" i="14"/>
  <c r="D23" i="14"/>
  <c r="C23" i="14"/>
  <c r="C17" i="14"/>
  <c r="D17" i="14" s="1"/>
  <c r="E17" i="14" s="1"/>
  <c r="F17" i="14" s="1"/>
  <c r="G17" i="14" s="1"/>
  <c r="H17" i="14" s="1"/>
  <c r="I17" i="14" s="1"/>
  <c r="J17" i="14" s="1"/>
  <c r="K17" i="14" s="1"/>
  <c r="L17" i="14" s="1"/>
  <c r="M17" i="14" s="1"/>
  <c r="N17" i="14" s="1"/>
  <c r="O17" i="14" s="1"/>
  <c r="P17" i="14" s="1"/>
  <c r="Q17" i="14" s="1"/>
  <c r="R17" i="14" s="1"/>
  <c r="S17" i="14" s="1"/>
  <c r="T17" i="14" s="1"/>
  <c r="U17" i="14" s="1"/>
  <c r="V17" i="14" s="1"/>
  <c r="W17" i="14" s="1"/>
  <c r="X17" i="14" s="1"/>
  <c r="Y17" i="14" s="1"/>
  <c r="Z17" i="14" s="1"/>
  <c r="AA17" i="14" s="1"/>
  <c r="AB17" i="14" s="1"/>
  <c r="AC17" i="14" s="1"/>
  <c r="AD17" i="14" s="1"/>
  <c r="AE17" i="14" s="1"/>
  <c r="AF17" i="14" s="1"/>
  <c r="AG17" i="14" s="1"/>
  <c r="AH17" i="14" s="1"/>
  <c r="AI17" i="14" s="1"/>
  <c r="AJ17" i="14" s="1"/>
  <c r="AK17" i="14" s="1"/>
  <c r="AL17" i="14" s="1"/>
  <c r="AM17" i="14" s="1"/>
  <c r="AN17" i="14" s="1"/>
  <c r="AO17" i="14" s="1"/>
  <c r="AP17" i="14" s="1"/>
  <c r="AQ17" i="14" s="1"/>
  <c r="AR17" i="14" s="1"/>
  <c r="AS17" i="14" s="1"/>
  <c r="AT17" i="14" s="1"/>
  <c r="AU17" i="14" s="1"/>
  <c r="AV17" i="14" s="1"/>
  <c r="AW17" i="14" s="1"/>
  <c r="AX17" i="14" s="1"/>
  <c r="AY17" i="14" s="1"/>
  <c r="AZ17" i="14" s="1"/>
  <c r="BA17" i="14" s="1"/>
  <c r="BB17" i="14" s="1"/>
  <c r="BC17" i="14" s="1"/>
  <c r="BD17" i="14" s="1"/>
  <c r="BE17" i="14" s="1"/>
  <c r="BF17" i="14" s="1"/>
  <c r="BG17" i="14" s="1"/>
  <c r="BH17" i="14" s="1"/>
  <c r="BI17" i="14" s="1"/>
  <c r="BJ17" i="14" s="1"/>
  <c r="BK17" i="14" s="1"/>
  <c r="BL17" i="14" s="1"/>
  <c r="BM17" i="14" s="1"/>
  <c r="BN17" i="14" s="1"/>
  <c r="BO17" i="14" s="1"/>
  <c r="BP17" i="14" s="1"/>
  <c r="BQ17" i="14" s="1"/>
  <c r="BR17" i="14" s="1"/>
  <c r="BS17" i="14" s="1"/>
  <c r="BT17" i="14" s="1"/>
  <c r="BU17" i="14" s="1"/>
  <c r="BV17" i="14" s="1"/>
  <c r="BW17" i="14" s="1"/>
  <c r="BX17" i="14" s="1"/>
  <c r="BY17" i="14" s="1"/>
  <c r="BZ17" i="14" s="1"/>
  <c r="CA17" i="14" s="1"/>
  <c r="CB17" i="14" s="1"/>
  <c r="CC17" i="14" s="1"/>
  <c r="CD17" i="14" s="1"/>
  <c r="CE17" i="14" s="1"/>
  <c r="CF17" i="14" s="1"/>
  <c r="CG17" i="14" s="1"/>
  <c r="CH17" i="14" s="1"/>
  <c r="CI17" i="14" s="1"/>
  <c r="CJ17" i="14" s="1"/>
  <c r="CK17" i="14" s="1"/>
  <c r="CL17" i="14" s="1"/>
  <c r="CM17" i="14" s="1"/>
  <c r="CN17" i="14" s="1"/>
  <c r="CO17" i="14" s="1"/>
  <c r="CP17" i="14" s="1"/>
  <c r="CQ17" i="14" s="1"/>
  <c r="CR17" i="14" s="1"/>
  <c r="CS17" i="14" s="1"/>
  <c r="CT17" i="14" s="1"/>
  <c r="B10" i="14"/>
  <c r="C350" i="13"/>
  <c r="D350" i="13" s="1"/>
  <c r="E350" i="13" s="1"/>
  <c r="F350" i="13" s="1"/>
  <c r="G350" i="13" s="1"/>
  <c r="H350" i="13" s="1"/>
  <c r="I350" i="13" s="1"/>
  <c r="J350" i="13" s="1"/>
  <c r="K350" i="13" s="1"/>
  <c r="L350" i="13" s="1"/>
  <c r="M350" i="13" s="1"/>
  <c r="N350" i="13" s="1"/>
  <c r="O350" i="13" s="1"/>
  <c r="P350" i="13" s="1"/>
  <c r="Q350" i="13" s="1"/>
  <c r="R350" i="13" s="1"/>
  <c r="S350" i="13" s="1"/>
  <c r="T350" i="13" s="1"/>
  <c r="U350" i="13" s="1"/>
  <c r="V350" i="13" s="1"/>
  <c r="W350" i="13" s="1"/>
  <c r="X350" i="13" s="1"/>
  <c r="Y350" i="13" s="1"/>
  <c r="Z350" i="13" s="1"/>
  <c r="AA350" i="13" s="1"/>
  <c r="AB350" i="13" s="1"/>
  <c r="AC350" i="13" s="1"/>
  <c r="AD350" i="13" s="1"/>
  <c r="AE350" i="13" s="1"/>
  <c r="AF350" i="13" s="1"/>
  <c r="AG350" i="13" s="1"/>
  <c r="AH350" i="13" s="1"/>
  <c r="AI350" i="13" s="1"/>
  <c r="AJ350" i="13" s="1"/>
  <c r="AK350" i="13" s="1"/>
  <c r="AL350" i="13" s="1"/>
  <c r="AM350" i="13" s="1"/>
  <c r="AN350" i="13" s="1"/>
  <c r="AO350" i="13" s="1"/>
  <c r="AP350" i="13" s="1"/>
  <c r="AQ350" i="13" s="1"/>
  <c r="AR350" i="13" s="1"/>
  <c r="AS350" i="13" s="1"/>
  <c r="AT350" i="13" s="1"/>
  <c r="AU350" i="13" s="1"/>
  <c r="AV350" i="13" s="1"/>
  <c r="AW350" i="13" s="1"/>
  <c r="AX350" i="13" s="1"/>
  <c r="AY350" i="13" s="1"/>
  <c r="AZ350" i="13" s="1"/>
  <c r="BA350" i="13" s="1"/>
  <c r="BB350" i="13" s="1"/>
  <c r="BC350" i="13" s="1"/>
  <c r="BD350" i="13" s="1"/>
  <c r="BE350" i="13" s="1"/>
  <c r="BF350" i="13" s="1"/>
  <c r="BG350" i="13" s="1"/>
  <c r="BH350" i="13" s="1"/>
  <c r="BI350" i="13" s="1"/>
  <c r="BJ350" i="13" s="1"/>
  <c r="BK350" i="13" s="1"/>
  <c r="BL350" i="13" s="1"/>
  <c r="BM350" i="13" s="1"/>
  <c r="BN350" i="13" s="1"/>
  <c r="BO350" i="13" s="1"/>
  <c r="BP350" i="13" s="1"/>
  <c r="BQ350" i="13" s="1"/>
  <c r="BR350" i="13" s="1"/>
  <c r="BS350" i="13" s="1"/>
  <c r="BT350" i="13" s="1"/>
  <c r="BU350" i="13" s="1"/>
  <c r="BV350" i="13" s="1"/>
  <c r="BW350" i="13" s="1"/>
  <c r="BX350" i="13" s="1"/>
  <c r="BY350" i="13" s="1"/>
  <c r="BZ350" i="13" s="1"/>
  <c r="CA350" i="13" s="1"/>
  <c r="CB350" i="13" s="1"/>
  <c r="CC350" i="13" s="1"/>
  <c r="CD350" i="13" s="1"/>
  <c r="CE350" i="13" s="1"/>
  <c r="CF350" i="13" s="1"/>
  <c r="CG350" i="13" s="1"/>
  <c r="CH350" i="13" s="1"/>
  <c r="CI350" i="13" s="1"/>
  <c r="CJ350" i="13" s="1"/>
  <c r="CK350" i="13" s="1"/>
  <c r="CL350" i="13" s="1"/>
  <c r="CM350" i="13" s="1"/>
  <c r="CN350" i="13" s="1"/>
  <c r="CO350" i="13" s="1"/>
  <c r="CP350" i="13" s="1"/>
  <c r="CQ350" i="13" s="1"/>
  <c r="CR350" i="13" s="1"/>
  <c r="CS350" i="13" s="1"/>
  <c r="CT350" i="13" s="1"/>
  <c r="C331" i="13"/>
  <c r="D331" i="13" s="1"/>
  <c r="E331" i="13" s="1"/>
  <c r="F331" i="13" s="1"/>
  <c r="G331" i="13" s="1"/>
  <c r="H331" i="13" s="1"/>
  <c r="I331" i="13" s="1"/>
  <c r="J331" i="13" s="1"/>
  <c r="K331" i="13" s="1"/>
  <c r="L331" i="13" s="1"/>
  <c r="M331" i="13" s="1"/>
  <c r="N331" i="13" s="1"/>
  <c r="O331" i="13" s="1"/>
  <c r="P331" i="13" s="1"/>
  <c r="Q331" i="13" s="1"/>
  <c r="R331" i="13" s="1"/>
  <c r="S331" i="13" s="1"/>
  <c r="T331" i="13" s="1"/>
  <c r="U331" i="13" s="1"/>
  <c r="V331" i="13" s="1"/>
  <c r="W331" i="13" s="1"/>
  <c r="X331" i="13" s="1"/>
  <c r="Y331" i="13" s="1"/>
  <c r="Z331" i="13" s="1"/>
  <c r="AA331" i="13" s="1"/>
  <c r="AB331" i="13" s="1"/>
  <c r="AC331" i="13" s="1"/>
  <c r="AD331" i="13" s="1"/>
  <c r="AE331" i="13" s="1"/>
  <c r="AF331" i="13" s="1"/>
  <c r="AG331" i="13" s="1"/>
  <c r="AH331" i="13" s="1"/>
  <c r="AI331" i="13" s="1"/>
  <c r="AJ331" i="13" s="1"/>
  <c r="AK331" i="13" s="1"/>
  <c r="AL331" i="13" s="1"/>
  <c r="AM331" i="13" s="1"/>
  <c r="AN331" i="13" s="1"/>
  <c r="AO331" i="13" s="1"/>
  <c r="AP331" i="13" s="1"/>
  <c r="AQ331" i="13" s="1"/>
  <c r="AR331" i="13" s="1"/>
  <c r="AS331" i="13" s="1"/>
  <c r="AT331" i="13" s="1"/>
  <c r="AU331" i="13" s="1"/>
  <c r="AV331" i="13" s="1"/>
  <c r="AW331" i="13" s="1"/>
  <c r="AX331" i="13" s="1"/>
  <c r="AY331" i="13" s="1"/>
  <c r="AZ331" i="13" s="1"/>
  <c r="BA331" i="13" s="1"/>
  <c r="BB331" i="13" s="1"/>
  <c r="BC331" i="13" s="1"/>
  <c r="BD331" i="13" s="1"/>
  <c r="BE331" i="13" s="1"/>
  <c r="BF331" i="13" s="1"/>
  <c r="BG331" i="13" s="1"/>
  <c r="BH331" i="13" s="1"/>
  <c r="BI331" i="13" s="1"/>
  <c r="BJ331" i="13" s="1"/>
  <c r="BK331" i="13" s="1"/>
  <c r="BL331" i="13" s="1"/>
  <c r="BM331" i="13" s="1"/>
  <c r="BN331" i="13" s="1"/>
  <c r="BO331" i="13" s="1"/>
  <c r="BP331" i="13" s="1"/>
  <c r="BQ331" i="13" s="1"/>
  <c r="BR331" i="13" s="1"/>
  <c r="BS331" i="13" s="1"/>
  <c r="BT331" i="13" s="1"/>
  <c r="BU331" i="13" s="1"/>
  <c r="BV331" i="13" s="1"/>
  <c r="BW331" i="13" s="1"/>
  <c r="BX331" i="13" s="1"/>
  <c r="BY331" i="13" s="1"/>
  <c r="BZ331" i="13" s="1"/>
  <c r="CA331" i="13" s="1"/>
  <c r="CB331" i="13" s="1"/>
  <c r="CC331" i="13" s="1"/>
  <c r="CD331" i="13" s="1"/>
  <c r="CE331" i="13" s="1"/>
  <c r="CF331" i="13" s="1"/>
  <c r="CG331" i="13" s="1"/>
  <c r="CH331" i="13" s="1"/>
  <c r="CI331" i="13" s="1"/>
  <c r="CJ331" i="13" s="1"/>
  <c r="CK331" i="13" s="1"/>
  <c r="CL331" i="13" s="1"/>
  <c r="CM331" i="13" s="1"/>
  <c r="CN331" i="13" s="1"/>
  <c r="CO331" i="13" s="1"/>
  <c r="CP331" i="13" s="1"/>
  <c r="CQ331" i="13" s="1"/>
  <c r="CR331" i="13" s="1"/>
  <c r="CS331" i="13" s="1"/>
  <c r="CT331" i="13" s="1"/>
  <c r="D312" i="13"/>
  <c r="E312" i="13" s="1"/>
  <c r="F312" i="13" s="1"/>
  <c r="G312" i="13" s="1"/>
  <c r="H312" i="13" s="1"/>
  <c r="I312" i="13" s="1"/>
  <c r="J312" i="13" s="1"/>
  <c r="K312" i="13" s="1"/>
  <c r="L312" i="13" s="1"/>
  <c r="M312" i="13" s="1"/>
  <c r="N312" i="13" s="1"/>
  <c r="O312" i="13" s="1"/>
  <c r="P312" i="13" s="1"/>
  <c r="Q312" i="13" s="1"/>
  <c r="R312" i="13" s="1"/>
  <c r="S312" i="13" s="1"/>
  <c r="T312" i="13" s="1"/>
  <c r="U312" i="13" s="1"/>
  <c r="V312" i="13" s="1"/>
  <c r="W312" i="13" s="1"/>
  <c r="X312" i="13" s="1"/>
  <c r="Y312" i="13" s="1"/>
  <c r="Z312" i="13" s="1"/>
  <c r="AA312" i="13" s="1"/>
  <c r="AB312" i="13" s="1"/>
  <c r="AC312" i="13" s="1"/>
  <c r="AD312" i="13" s="1"/>
  <c r="AE312" i="13" s="1"/>
  <c r="AF312" i="13" s="1"/>
  <c r="AG312" i="13" s="1"/>
  <c r="AH312" i="13" s="1"/>
  <c r="AI312" i="13" s="1"/>
  <c r="AJ312" i="13" s="1"/>
  <c r="AK312" i="13" s="1"/>
  <c r="AL312" i="13" s="1"/>
  <c r="AM312" i="13" s="1"/>
  <c r="AN312" i="13" s="1"/>
  <c r="AO312" i="13" s="1"/>
  <c r="AP312" i="13" s="1"/>
  <c r="AQ312" i="13" s="1"/>
  <c r="AR312" i="13" s="1"/>
  <c r="AS312" i="13" s="1"/>
  <c r="AT312" i="13" s="1"/>
  <c r="AU312" i="13" s="1"/>
  <c r="AV312" i="13" s="1"/>
  <c r="AW312" i="13" s="1"/>
  <c r="AX312" i="13" s="1"/>
  <c r="AY312" i="13" s="1"/>
  <c r="AZ312" i="13" s="1"/>
  <c r="BA312" i="13" s="1"/>
  <c r="BB312" i="13" s="1"/>
  <c r="BC312" i="13" s="1"/>
  <c r="BD312" i="13" s="1"/>
  <c r="BE312" i="13" s="1"/>
  <c r="BF312" i="13" s="1"/>
  <c r="BG312" i="13" s="1"/>
  <c r="BH312" i="13" s="1"/>
  <c r="BI312" i="13" s="1"/>
  <c r="BJ312" i="13" s="1"/>
  <c r="BK312" i="13" s="1"/>
  <c r="BL312" i="13" s="1"/>
  <c r="BM312" i="13" s="1"/>
  <c r="BN312" i="13" s="1"/>
  <c r="BO312" i="13" s="1"/>
  <c r="BP312" i="13" s="1"/>
  <c r="BQ312" i="13" s="1"/>
  <c r="BR312" i="13" s="1"/>
  <c r="BS312" i="13" s="1"/>
  <c r="BT312" i="13" s="1"/>
  <c r="BU312" i="13" s="1"/>
  <c r="BV312" i="13" s="1"/>
  <c r="BW312" i="13" s="1"/>
  <c r="BX312" i="13" s="1"/>
  <c r="BY312" i="13" s="1"/>
  <c r="BZ312" i="13" s="1"/>
  <c r="CA312" i="13" s="1"/>
  <c r="CB312" i="13" s="1"/>
  <c r="CC312" i="13" s="1"/>
  <c r="CD312" i="13" s="1"/>
  <c r="CE312" i="13" s="1"/>
  <c r="CF312" i="13" s="1"/>
  <c r="CG312" i="13" s="1"/>
  <c r="CH312" i="13" s="1"/>
  <c r="CI312" i="13" s="1"/>
  <c r="CJ312" i="13" s="1"/>
  <c r="CK312" i="13" s="1"/>
  <c r="CL312" i="13" s="1"/>
  <c r="CM312" i="13" s="1"/>
  <c r="CN312" i="13" s="1"/>
  <c r="CO312" i="13" s="1"/>
  <c r="CP312" i="13" s="1"/>
  <c r="CQ312" i="13" s="1"/>
  <c r="CR312" i="13" s="1"/>
  <c r="CS312" i="13" s="1"/>
  <c r="CT312" i="13" s="1"/>
  <c r="C312" i="13"/>
  <c r="F290" i="13"/>
  <c r="G290" i="13" s="1"/>
  <c r="H290" i="13" s="1"/>
  <c r="I290" i="13" s="1"/>
  <c r="J290" i="13" s="1"/>
  <c r="K290" i="13" s="1"/>
  <c r="L290" i="13" s="1"/>
  <c r="M290" i="13" s="1"/>
  <c r="N290" i="13" s="1"/>
  <c r="O290" i="13" s="1"/>
  <c r="P290" i="13" s="1"/>
  <c r="Q290" i="13" s="1"/>
  <c r="R290" i="13" s="1"/>
  <c r="S290" i="13" s="1"/>
  <c r="T290" i="13" s="1"/>
  <c r="U290" i="13" s="1"/>
  <c r="V290" i="13" s="1"/>
  <c r="W290" i="13" s="1"/>
  <c r="X290" i="13" s="1"/>
  <c r="Y290" i="13" s="1"/>
  <c r="Z290" i="13" s="1"/>
  <c r="AA290" i="13" s="1"/>
  <c r="AB290" i="13" s="1"/>
  <c r="AC290" i="13" s="1"/>
  <c r="AD290" i="13" s="1"/>
  <c r="AE290" i="13" s="1"/>
  <c r="AF290" i="13" s="1"/>
  <c r="AG290" i="13" s="1"/>
  <c r="AH290" i="13" s="1"/>
  <c r="AI290" i="13" s="1"/>
  <c r="AJ290" i="13" s="1"/>
  <c r="AK290" i="13" s="1"/>
  <c r="AL290" i="13" s="1"/>
  <c r="AM290" i="13" s="1"/>
  <c r="AN290" i="13" s="1"/>
  <c r="AO290" i="13" s="1"/>
  <c r="AP290" i="13" s="1"/>
  <c r="AQ290" i="13" s="1"/>
  <c r="AR290" i="13" s="1"/>
  <c r="AS290" i="13" s="1"/>
  <c r="AT290" i="13" s="1"/>
  <c r="AU290" i="13" s="1"/>
  <c r="AV290" i="13" s="1"/>
  <c r="AW290" i="13" s="1"/>
  <c r="AX290" i="13" s="1"/>
  <c r="AY290" i="13" s="1"/>
  <c r="AZ290" i="13" s="1"/>
  <c r="BA290" i="13" s="1"/>
  <c r="BB290" i="13" s="1"/>
  <c r="BC290" i="13" s="1"/>
  <c r="BD290" i="13" s="1"/>
  <c r="BE290" i="13" s="1"/>
  <c r="BF290" i="13" s="1"/>
  <c r="BG290" i="13" s="1"/>
  <c r="BH290" i="13" s="1"/>
  <c r="BI290" i="13" s="1"/>
  <c r="BJ290" i="13" s="1"/>
  <c r="BK290" i="13" s="1"/>
  <c r="BL290" i="13" s="1"/>
  <c r="BM290" i="13" s="1"/>
  <c r="BN290" i="13" s="1"/>
  <c r="BO290" i="13" s="1"/>
  <c r="BP290" i="13" s="1"/>
  <c r="BQ290" i="13" s="1"/>
  <c r="BR290" i="13" s="1"/>
  <c r="BS290" i="13" s="1"/>
  <c r="BT290" i="13" s="1"/>
  <c r="BU290" i="13" s="1"/>
  <c r="BV290" i="13" s="1"/>
  <c r="BW290" i="13" s="1"/>
  <c r="BX290" i="13" s="1"/>
  <c r="BY290" i="13" s="1"/>
  <c r="BZ290" i="13" s="1"/>
  <c r="CA290" i="13" s="1"/>
  <c r="CB290" i="13" s="1"/>
  <c r="CC290" i="13" s="1"/>
  <c r="CD290" i="13" s="1"/>
  <c r="CE290" i="13" s="1"/>
  <c r="CF290" i="13" s="1"/>
  <c r="CG290" i="13" s="1"/>
  <c r="CH290" i="13" s="1"/>
  <c r="CI290" i="13" s="1"/>
  <c r="CJ290" i="13" s="1"/>
  <c r="CK290" i="13" s="1"/>
  <c r="CL290" i="13" s="1"/>
  <c r="CM290" i="13" s="1"/>
  <c r="CN290" i="13" s="1"/>
  <c r="CO290" i="13" s="1"/>
  <c r="CP290" i="13" s="1"/>
  <c r="CQ290" i="13" s="1"/>
  <c r="CR290" i="13" s="1"/>
  <c r="CS290" i="13" s="1"/>
  <c r="CT290" i="13" s="1"/>
  <c r="E290" i="13"/>
  <c r="D290" i="13"/>
  <c r="C290" i="13"/>
  <c r="C271" i="13"/>
  <c r="D271" i="13" s="1"/>
  <c r="E271" i="13" s="1"/>
  <c r="F271" i="13" s="1"/>
  <c r="G271" i="13" s="1"/>
  <c r="H271" i="13" s="1"/>
  <c r="I271" i="13" s="1"/>
  <c r="J271" i="13" s="1"/>
  <c r="K271" i="13" s="1"/>
  <c r="L271" i="13" s="1"/>
  <c r="M271" i="13" s="1"/>
  <c r="N271" i="13" s="1"/>
  <c r="O271" i="13" s="1"/>
  <c r="P271" i="13" s="1"/>
  <c r="Q271" i="13" s="1"/>
  <c r="R271" i="13" s="1"/>
  <c r="S271" i="13" s="1"/>
  <c r="T271" i="13" s="1"/>
  <c r="U271" i="13" s="1"/>
  <c r="V271" i="13" s="1"/>
  <c r="W271" i="13" s="1"/>
  <c r="X271" i="13" s="1"/>
  <c r="Y271" i="13" s="1"/>
  <c r="Z271" i="13" s="1"/>
  <c r="AA271" i="13" s="1"/>
  <c r="AB271" i="13" s="1"/>
  <c r="AC271" i="13" s="1"/>
  <c r="AD271" i="13" s="1"/>
  <c r="AE271" i="13" s="1"/>
  <c r="AF271" i="13" s="1"/>
  <c r="AG271" i="13" s="1"/>
  <c r="AH271" i="13" s="1"/>
  <c r="AI271" i="13" s="1"/>
  <c r="AJ271" i="13" s="1"/>
  <c r="AK271" i="13" s="1"/>
  <c r="AL271" i="13" s="1"/>
  <c r="AM271" i="13" s="1"/>
  <c r="AN271" i="13" s="1"/>
  <c r="AO271" i="13" s="1"/>
  <c r="AP271" i="13" s="1"/>
  <c r="AQ271" i="13" s="1"/>
  <c r="AR271" i="13" s="1"/>
  <c r="AS271" i="13" s="1"/>
  <c r="AT271" i="13" s="1"/>
  <c r="AU271" i="13" s="1"/>
  <c r="AV271" i="13" s="1"/>
  <c r="AW271" i="13" s="1"/>
  <c r="AX271" i="13" s="1"/>
  <c r="AY271" i="13" s="1"/>
  <c r="AZ271" i="13" s="1"/>
  <c r="BA271" i="13" s="1"/>
  <c r="BB271" i="13" s="1"/>
  <c r="BC271" i="13" s="1"/>
  <c r="BD271" i="13" s="1"/>
  <c r="BE271" i="13" s="1"/>
  <c r="BF271" i="13" s="1"/>
  <c r="BG271" i="13" s="1"/>
  <c r="BH271" i="13" s="1"/>
  <c r="BI271" i="13" s="1"/>
  <c r="BJ271" i="13" s="1"/>
  <c r="BK271" i="13" s="1"/>
  <c r="BL271" i="13" s="1"/>
  <c r="BM271" i="13" s="1"/>
  <c r="BN271" i="13" s="1"/>
  <c r="BO271" i="13" s="1"/>
  <c r="BP271" i="13" s="1"/>
  <c r="BQ271" i="13" s="1"/>
  <c r="BR271" i="13" s="1"/>
  <c r="BS271" i="13" s="1"/>
  <c r="BT271" i="13" s="1"/>
  <c r="BU271" i="13" s="1"/>
  <c r="BV271" i="13" s="1"/>
  <c r="BW271" i="13" s="1"/>
  <c r="BX271" i="13" s="1"/>
  <c r="BY271" i="13" s="1"/>
  <c r="BZ271" i="13" s="1"/>
  <c r="CA271" i="13" s="1"/>
  <c r="CB271" i="13" s="1"/>
  <c r="CC271" i="13" s="1"/>
  <c r="CD271" i="13" s="1"/>
  <c r="CE271" i="13" s="1"/>
  <c r="CF271" i="13" s="1"/>
  <c r="CG271" i="13" s="1"/>
  <c r="CH271" i="13" s="1"/>
  <c r="CI271" i="13" s="1"/>
  <c r="CJ271" i="13" s="1"/>
  <c r="CK271" i="13" s="1"/>
  <c r="CL271" i="13" s="1"/>
  <c r="CM271" i="13" s="1"/>
  <c r="CN271" i="13" s="1"/>
  <c r="CO271" i="13" s="1"/>
  <c r="CP271" i="13" s="1"/>
  <c r="CQ271" i="13" s="1"/>
  <c r="CR271" i="13" s="1"/>
  <c r="CS271" i="13" s="1"/>
  <c r="CT271" i="13" s="1"/>
  <c r="D252" i="13"/>
  <c r="E252" i="13" s="1"/>
  <c r="F252" i="13" s="1"/>
  <c r="G252" i="13" s="1"/>
  <c r="H252" i="13" s="1"/>
  <c r="I252" i="13" s="1"/>
  <c r="J252" i="13" s="1"/>
  <c r="K252" i="13" s="1"/>
  <c r="L252" i="13" s="1"/>
  <c r="M252" i="13" s="1"/>
  <c r="N252" i="13" s="1"/>
  <c r="O252" i="13" s="1"/>
  <c r="P252" i="13" s="1"/>
  <c r="Q252" i="13" s="1"/>
  <c r="R252" i="13" s="1"/>
  <c r="S252" i="13" s="1"/>
  <c r="T252" i="13" s="1"/>
  <c r="U252" i="13" s="1"/>
  <c r="V252" i="13" s="1"/>
  <c r="W252" i="13" s="1"/>
  <c r="X252" i="13" s="1"/>
  <c r="Y252" i="13" s="1"/>
  <c r="Z252" i="13" s="1"/>
  <c r="AA252" i="13" s="1"/>
  <c r="AB252" i="13" s="1"/>
  <c r="AC252" i="13" s="1"/>
  <c r="AD252" i="13" s="1"/>
  <c r="AE252" i="13" s="1"/>
  <c r="AF252" i="13" s="1"/>
  <c r="AG252" i="13" s="1"/>
  <c r="AH252" i="13" s="1"/>
  <c r="AI252" i="13" s="1"/>
  <c r="AJ252" i="13" s="1"/>
  <c r="AK252" i="13" s="1"/>
  <c r="AL252" i="13" s="1"/>
  <c r="AM252" i="13" s="1"/>
  <c r="AN252" i="13" s="1"/>
  <c r="AO252" i="13" s="1"/>
  <c r="AP252" i="13" s="1"/>
  <c r="AQ252" i="13" s="1"/>
  <c r="AR252" i="13" s="1"/>
  <c r="AS252" i="13" s="1"/>
  <c r="AT252" i="13" s="1"/>
  <c r="AU252" i="13" s="1"/>
  <c r="AV252" i="13" s="1"/>
  <c r="AW252" i="13" s="1"/>
  <c r="AX252" i="13" s="1"/>
  <c r="AY252" i="13" s="1"/>
  <c r="AZ252" i="13" s="1"/>
  <c r="BA252" i="13" s="1"/>
  <c r="BB252" i="13" s="1"/>
  <c r="BC252" i="13" s="1"/>
  <c r="BD252" i="13" s="1"/>
  <c r="BE252" i="13" s="1"/>
  <c r="BF252" i="13" s="1"/>
  <c r="BG252" i="13" s="1"/>
  <c r="BH252" i="13" s="1"/>
  <c r="BI252" i="13" s="1"/>
  <c r="BJ252" i="13" s="1"/>
  <c r="BK252" i="13" s="1"/>
  <c r="BL252" i="13" s="1"/>
  <c r="BM252" i="13" s="1"/>
  <c r="BN252" i="13" s="1"/>
  <c r="BO252" i="13" s="1"/>
  <c r="BP252" i="13" s="1"/>
  <c r="BQ252" i="13" s="1"/>
  <c r="BR252" i="13" s="1"/>
  <c r="BS252" i="13" s="1"/>
  <c r="BT252" i="13" s="1"/>
  <c r="BU252" i="13" s="1"/>
  <c r="BV252" i="13" s="1"/>
  <c r="BW252" i="13" s="1"/>
  <c r="BX252" i="13" s="1"/>
  <c r="BY252" i="13" s="1"/>
  <c r="BZ252" i="13" s="1"/>
  <c r="CA252" i="13" s="1"/>
  <c r="CB252" i="13" s="1"/>
  <c r="CC252" i="13" s="1"/>
  <c r="CD252" i="13" s="1"/>
  <c r="CE252" i="13" s="1"/>
  <c r="CF252" i="13" s="1"/>
  <c r="CG252" i="13" s="1"/>
  <c r="CH252" i="13" s="1"/>
  <c r="CI252" i="13" s="1"/>
  <c r="CJ252" i="13" s="1"/>
  <c r="CK252" i="13" s="1"/>
  <c r="CL252" i="13" s="1"/>
  <c r="CM252" i="13" s="1"/>
  <c r="CN252" i="13" s="1"/>
  <c r="CO252" i="13" s="1"/>
  <c r="CP252" i="13" s="1"/>
  <c r="CQ252" i="13" s="1"/>
  <c r="CR252" i="13" s="1"/>
  <c r="CS252" i="13" s="1"/>
  <c r="CT252" i="13" s="1"/>
  <c r="C252" i="13"/>
  <c r="S248" i="13"/>
  <c r="R248" i="13"/>
  <c r="Q248" i="13"/>
  <c r="P248" i="13"/>
  <c r="O248" i="13"/>
  <c r="N248" i="13"/>
  <c r="M248" i="13"/>
  <c r="L248" i="13"/>
  <c r="K248" i="13"/>
  <c r="J248" i="13"/>
  <c r="I248" i="13"/>
  <c r="F248" i="13"/>
  <c r="D248" i="13"/>
  <c r="C248" i="13"/>
  <c r="S247" i="13"/>
  <c r="Q247" i="13"/>
  <c r="P247" i="13"/>
  <c r="R247" i="13" s="1"/>
  <c r="O247" i="13"/>
  <c r="N247" i="13"/>
  <c r="L247" i="13"/>
  <c r="K247" i="13"/>
  <c r="M247" i="13" s="1"/>
  <c r="J247" i="13"/>
  <c r="I247" i="13"/>
  <c r="G247" i="13"/>
  <c r="H247" i="13" s="1"/>
  <c r="F247" i="13"/>
  <c r="D247" i="13"/>
  <c r="C247" i="13"/>
  <c r="S246" i="13"/>
  <c r="R246" i="13"/>
  <c r="Q246" i="13"/>
  <c r="P246" i="13"/>
  <c r="O246" i="13"/>
  <c r="N246" i="13"/>
  <c r="M246" i="13"/>
  <c r="L246" i="13"/>
  <c r="K246" i="13"/>
  <c r="J246" i="13"/>
  <c r="I246" i="13"/>
  <c r="F246" i="13"/>
  <c r="D246" i="13"/>
  <c r="C246" i="13"/>
  <c r="S245" i="13"/>
  <c r="Q245" i="13"/>
  <c r="P245" i="13"/>
  <c r="R245" i="13" s="1"/>
  <c r="O245" i="13"/>
  <c r="N245" i="13"/>
  <c r="L245" i="13"/>
  <c r="K245" i="13"/>
  <c r="M245" i="13" s="1"/>
  <c r="J245" i="13"/>
  <c r="I245" i="13"/>
  <c r="G245" i="13"/>
  <c r="H245" i="13" s="1"/>
  <c r="F245" i="13"/>
  <c r="D245" i="13"/>
  <c r="C245" i="13"/>
  <c r="S244" i="13"/>
  <c r="R244" i="13"/>
  <c r="Q244" i="13"/>
  <c r="P244" i="13"/>
  <c r="O244" i="13"/>
  <c r="N244" i="13"/>
  <c r="M244" i="13"/>
  <c r="L244" i="13"/>
  <c r="K244" i="13"/>
  <c r="J244" i="13"/>
  <c r="I244" i="13"/>
  <c r="F244" i="13"/>
  <c r="D244" i="13"/>
  <c r="C244" i="13"/>
  <c r="S243" i="13"/>
  <c r="Q243" i="13"/>
  <c r="P243" i="13"/>
  <c r="R243" i="13" s="1"/>
  <c r="O243" i="13"/>
  <c r="N243" i="13"/>
  <c r="L243" i="13"/>
  <c r="K243" i="13"/>
  <c r="M243" i="13" s="1"/>
  <c r="J243" i="13"/>
  <c r="I243" i="13"/>
  <c r="G243" i="13"/>
  <c r="H243" i="13" s="1"/>
  <c r="F243" i="13"/>
  <c r="D243" i="13"/>
  <c r="C243" i="13"/>
  <c r="S242" i="13"/>
  <c r="R242" i="13"/>
  <c r="Q242" i="13"/>
  <c r="P242" i="13"/>
  <c r="O242" i="13"/>
  <c r="N242" i="13"/>
  <c r="M242" i="13"/>
  <c r="L242" i="13"/>
  <c r="K242" i="13"/>
  <c r="J242" i="13"/>
  <c r="I242" i="13"/>
  <c r="F242" i="13"/>
  <c r="D242" i="13"/>
  <c r="C242" i="13"/>
  <c r="S241" i="13"/>
  <c r="Q241" i="13"/>
  <c r="P241" i="13"/>
  <c r="R241" i="13" s="1"/>
  <c r="O241" i="13"/>
  <c r="N241" i="13"/>
  <c r="L241" i="13"/>
  <c r="K241" i="13"/>
  <c r="M241" i="13" s="1"/>
  <c r="J241" i="13"/>
  <c r="I241" i="13"/>
  <c r="G241" i="13"/>
  <c r="H241" i="13" s="1"/>
  <c r="F241" i="13"/>
  <c r="D241" i="13"/>
  <c r="C241" i="13"/>
  <c r="S240" i="13"/>
  <c r="R240" i="13"/>
  <c r="Q240" i="13"/>
  <c r="P240" i="13"/>
  <c r="O240" i="13"/>
  <c r="N240" i="13"/>
  <c r="M240" i="13"/>
  <c r="L240" i="13"/>
  <c r="K240" i="13"/>
  <c r="J240" i="13"/>
  <c r="I240" i="13"/>
  <c r="F240" i="13"/>
  <c r="D240" i="13"/>
  <c r="C240" i="13"/>
  <c r="S239" i="13"/>
  <c r="Q239" i="13"/>
  <c r="P239" i="13"/>
  <c r="R239" i="13" s="1"/>
  <c r="O239" i="13"/>
  <c r="N239" i="13"/>
  <c r="L239" i="13"/>
  <c r="K239" i="13"/>
  <c r="M239" i="13" s="1"/>
  <c r="J239" i="13"/>
  <c r="I239" i="13"/>
  <c r="G239" i="13"/>
  <c r="H239" i="13" s="1"/>
  <c r="F239" i="13"/>
  <c r="D239" i="13"/>
  <c r="C239" i="13"/>
  <c r="S238" i="13"/>
  <c r="R238" i="13"/>
  <c r="Q238" i="13"/>
  <c r="P238" i="13"/>
  <c r="O238" i="13"/>
  <c r="N238" i="13"/>
  <c r="M238" i="13"/>
  <c r="L238" i="13"/>
  <c r="K238" i="13"/>
  <c r="J238" i="13"/>
  <c r="I238" i="13"/>
  <c r="F238" i="13"/>
  <c r="D238" i="13"/>
  <c r="C238" i="13"/>
  <c r="S237" i="13"/>
  <c r="Q237" i="13"/>
  <c r="P237" i="13"/>
  <c r="R237" i="13" s="1"/>
  <c r="O237" i="13"/>
  <c r="N237" i="13"/>
  <c r="L237" i="13"/>
  <c r="K237" i="13"/>
  <c r="M237" i="13" s="1"/>
  <c r="J237" i="13"/>
  <c r="I237" i="13"/>
  <c r="G237" i="13"/>
  <c r="H237" i="13" s="1"/>
  <c r="F237" i="13"/>
  <c r="D237" i="13"/>
  <c r="C237" i="13"/>
  <c r="S236" i="13"/>
  <c r="R236" i="13"/>
  <c r="Q236" i="13"/>
  <c r="P236" i="13"/>
  <c r="O236" i="13"/>
  <c r="N236" i="13"/>
  <c r="M236" i="13"/>
  <c r="L236" i="13"/>
  <c r="K236" i="13"/>
  <c r="J236" i="13"/>
  <c r="I236" i="13"/>
  <c r="F236" i="13"/>
  <c r="D236" i="13"/>
  <c r="C236" i="13"/>
  <c r="S235" i="13"/>
  <c r="Q235" i="13"/>
  <c r="P235" i="13"/>
  <c r="R235" i="13" s="1"/>
  <c r="O235" i="13"/>
  <c r="N235" i="13"/>
  <c r="L235" i="13"/>
  <c r="K235" i="13"/>
  <c r="M235" i="13" s="1"/>
  <c r="J235" i="13"/>
  <c r="I235" i="13"/>
  <c r="G235" i="13"/>
  <c r="H235" i="13" s="1"/>
  <c r="F235" i="13"/>
  <c r="D235" i="13"/>
  <c r="C235" i="13"/>
  <c r="D213" i="13"/>
  <c r="E213" i="13" s="1"/>
  <c r="F213" i="13" s="1"/>
  <c r="G213" i="13" s="1"/>
  <c r="H213" i="13" s="1"/>
  <c r="I213" i="13" s="1"/>
  <c r="J213" i="13" s="1"/>
  <c r="K213" i="13" s="1"/>
  <c r="L213" i="13" s="1"/>
  <c r="M213" i="13" s="1"/>
  <c r="N213" i="13" s="1"/>
  <c r="O213" i="13" s="1"/>
  <c r="P213" i="13" s="1"/>
  <c r="Q213" i="13" s="1"/>
  <c r="R213" i="13" s="1"/>
  <c r="S213" i="13" s="1"/>
  <c r="T213" i="13" s="1"/>
  <c r="U213" i="13" s="1"/>
  <c r="V213" i="13" s="1"/>
  <c r="W213" i="13" s="1"/>
  <c r="X213" i="13" s="1"/>
  <c r="Y213" i="13" s="1"/>
  <c r="Z213" i="13" s="1"/>
  <c r="AA213" i="13" s="1"/>
  <c r="AB213" i="13" s="1"/>
  <c r="AC213" i="13" s="1"/>
  <c r="AD213" i="13" s="1"/>
  <c r="AE213" i="13" s="1"/>
  <c r="AF213" i="13" s="1"/>
  <c r="AG213" i="13" s="1"/>
  <c r="AH213" i="13" s="1"/>
  <c r="AI213" i="13" s="1"/>
  <c r="AJ213" i="13" s="1"/>
  <c r="AK213" i="13" s="1"/>
  <c r="AL213" i="13" s="1"/>
  <c r="AM213" i="13" s="1"/>
  <c r="AN213" i="13" s="1"/>
  <c r="AO213" i="13" s="1"/>
  <c r="AP213" i="13" s="1"/>
  <c r="AQ213" i="13" s="1"/>
  <c r="AR213" i="13" s="1"/>
  <c r="AS213" i="13" s="1"/>
  <c r="AT213" i="13" s="1"/>
  <c r="AU213" i="13" s="1"/>
  <c r="AV213" i="13" s="1"/>
  <c r="AW213" i="13" s="1"/>
  <c r="AX213" i="13" s="1"/>
  <c r="AY213" i="13" s="1"/>
  <c r="AZ213" i="13" s="1"/>
  <c r="BA213" i="13" s="1"/>
  <c r="BB213" i="13" s="1"/>
  <c r="BC213" i="13" s="1"/>
  <c r="BD213" i="13" s="1"/>
  <c r="BE213" i="13" s="1"/>
  <c r="BF213" i="13" s="1"/>
  <c r="BG213" i="13" s="1"/>
  <c r="BH213" i="13" s="1"/>
  <c r="BI213" i="13" s="1"/>
  <c r="BJ213" i="13" s="1"/>
  <c r="BK213" i="13" s="1"/>
  <c r="BL213" i="13" s="1"/>
  <c r="BM213" i="13" s="1"/>
  <c r="BN213" i="13" s="1"/>
  <c r="BO213" i="13" s="1"/>
  <c r="BP213" i="13" s="1"/>
  <c r="BQ213" i="13" s="1"/>
  <c r="BR213" i="13" s="1"/>
  <c r="BS213" i="13" s="1"/>
  <c r="BT213" i="13" s="1"/>
  <c r="BU213" i="13" s="1"/>
  <c r="BV213" i="13" s="1"/>
  <c r="BW213" i="13" s="1"/>
  <c r="BX213" i="13" s="1"/>
  <c r="BY213" i="13" s="1"/>
  <c r="BZ213" i="13" s="1"/>
  <c r="CA213" i="13" s="1"/>
  <c r="CB213" i="13" s="1"/>
  <c r="CC213" i="13" s="1"/>
  <c r="CD213" i="13" s="1"/>
  <c r="CE213" i="13" s="1"/>
  <c r="CF213" i="13" s="1"/>
  <c r="CG213" i="13" s="1"/>
  <c r="CH213" i="13" s="1"/>
  <c r="CI213" i="13" s="1"/>
  <c r="CJ213" i="13" s="1"/>
  <c r="CK213" i="13" s="1"/>
  <c r="CL213" i="13" s="1"/>
  <c r="CM213" i="13" s="1"/>
  <c r="CN213" i="13" s="1"/>
  <c r="CO213" i="13" s="1"/>
  <c r="CP213" i="13" s="1"/>
  <c r="CQ213" i="13" s="1"/>
  <c r="CR213" i="13" s="1"/>
  <c r="CS213" i="13" s="1"/>
  <c r="CT213" i="13" s="1"/>
  <c r="C213" i="13"/>
  <c r="D194" i="13"/>
  <c r="E194" i="13" s="1"/>
  <c r="F194" i="13" s="1"/>
  <c r="G194" i="13" s="1"/>
  <c r="H194" i="13" s="1"/>
  <c r="I194" i="13" s="1"/>
  <c r="J194" i="13" s="1"/>
  <c r="K194" i="13" s="1"/>
  <c r="L194" i="13" s="1"/>
  <c r="M194" i="13" s="1"/>
  <c r="N194" i="13" s="1"/>
  <c r="O194" i="13" s="1"/>
  <c r="P194" i="13" s="1"/>
  <c r="Q194" i="13" s="1"/>
  <c r="R194" i="13" s="1"/>
  <c r="S194" i="13" s="1"/>
  <c r="T194" i="13" s="1"/>
  <c r="U194" i="13" s="1"/>
  <c r="V194" i="13" s="1"/>
  <c r="W194" i="13" s="1"/>
  <c r="X194" i="13" s="1"/>
  <c r="Y194" i="13" s="1"/>
  <c r="Z194" i="13" s="1"/>
  <c r="AA194" i="13" s="1"/>
  <c r="AB194" i="13" s="1"/>
  <c r="AC194" i="13" s="1"/>
  <c r="AD194" i="13" s="1"/>
  <c r="AE194" i="13" s="1"/>
  <c r="AF194" i="13" s="1"/>
  <c r="AG194" i="13" s="1"/>
  <c r="AH194" i="13" s="1"/>
  <c r="AI194" i="13" s="1"/>
  <c r="AJ194" i="13" s="1"/>
  <c r="AK194" i="13" s="1"/>
  <c r="AL194" i="13" s="1"/>
  <c r="AM194" i="13" s="1"/>
  <c r="AN194" i="13" s="1"/>
  <c r="AO194" i="13" s="1"/>
  <c r="AP194" i="13" s="1"/>
  <c r="AQ194" i="13" s="1"/>
  <c r="AR194" i="13" s="1"/>
  <c r="AS194" i="13" s="1"/>
  <c r="AT194" i="13" s="1"/>
  <c r="AU194" i="13" s="1"/>
  <c r="AV194" i="13" s="1"/>
  <c r="AW194" i="13" s="1"/>
  <c r="AX194" i="13" s="1"/>
  <c r="AY194" i="13" s="1"/>
  <c r="AZ194" i="13" s="1"/>
  <c r="BA194" i="13" s="1"/>
  <c r="BB194" i="13" s="1"/>
  <c r="BC194" i="13" s="1"/>
  <c r="BD194" i="13" s="1"/>
  <c r="BE194" i="13" s="1"/>
  <c r="BF194" i="13" s="1"/>
  <c r="BG194" i="13" s="1"/>
  <c r="BH194" i="13" s="1"/>
  <c r="BI194" i="13" s="1"/>
  <c r="BJ194" i="13" s="1"/>
  <c r="BK194" i="13" s="1"/>
  <c r="BL194" i="13" s="1"/>
  <c r="BM194" i="13" s="1"/>
  <c r="BN194" i="13" s="1"/>
  <c r="BO194" i="13" s="1"/>
  <c r="BP194" i="13" s="1"/>
  <c r="BQ194" i="13" s="1"/>
  <c r="BR194" i="13" s="1"/>
  <c r="BS194" i="13" s="1"/>
  <c r="BT194" i="13" s="1"/>
  <c r="BU194" i="13" s="1"/>
  <c r="BV194" i="13" s="1"/>
  <c r="BW194" i="13" s="1"/>
  <c r="BX194" i="13" s="1"/>
  <c r="BY194" i="13" s="1"/>
  <c r="BZ194" i="13" s="1"/>
  <c r="CA194" i="13" s="1"/>
  <c r="CB194" i="13" s="1"/>
  <c r="CC194" i="13" s="1"/>
  <c r="CD194" i="13" s="1"/>
  <c r="CE194" i="13" s="1"/>
  <c r="CF194" i="13" s="1"/>
  <c r="CG194" i="13" s="1"/>
  <c r="CH194" i="13" s="1"/>
  <c r="CI194" i="13" s="1"/>
  <c r="CJ194" i="13" s="1"/>
  <c r="CK194" i="13" s="1"/>
  <c r="CL194" i="13" s="1"/>
  <c r="CM194" i="13" s="1"/>
  <c r="CN194" i="13" s="1"/>
  <c r="CO194" i="13" s="1"/>
  <c r="CP194" i="13" s="1"/>
  <c r="CQ194" i="13" s="1"/>
  <c r="CR194" i="13" s="1"/>
  <c r="CS194" i="13" s="1"/>
  <c r="CT194" i="13" s="1"/>
  <c r="C194" i="13"/>
  <c r="C179" i="13"/>
  <c r="J175" i="13"/>
  <c r="K175" i="13" s="1"/>
  <c r="L175" i="13" s="1"/>
  <c r="M175" i="13" s="1"/>
  <c r="N175" i="13" s="1"/>
  <c r="O175" i="13" s="1"/>
  <c r="P175" i="13" s="1"/>
  <c r="Q175" i="13" s="1"/>
  <c r="R175" i="13" s="1"/>
  <c r="S175" i="13" s="1"/>
  <c r="T175" i="13" s="1"/>
  <c r="U175" i="13" s="1"/>
  <c r="V175" i="13" s="1"/>
  <c r="W175" i="13" s="1"/>
  <c r="X175" i="13" s="1"/>
  <c r="Y175" i="13" s="1"/>
  <c r="Z175" i="13" s="1"/>
  <c r="AA175" i="13" s="1"/>
  <c r="AB175" i="13" s="1"/>
  <c r="AC175" i="13" s="1"/>
  <c r="AD175" i="13" s="1"/>
  <c r="AE175" i="13" s="1"/>
  <c r="AF175" i="13" s="1"/>
  <c r="AG175" i="13" s="1"/>
  <c r="AH175" i="13" s="1"/>
  <c r="AI175" i="13" s="1"/>
  <c r="AJ175" i="13" s="1"/>
  <c r="AK175" i="13" s="1"/>
  <c r="AL175" i="13" s="1"/>
  <c r="AM175" i="13" s="1"/>
  <c r="AN175" i="13" s="1"/>
  <c r="AO175" i="13" s="1"/>
  <c r="AP175" i="13" s="1"/>
  <c r="AQ175" i="13" s="1"/>
  <c r="AR175" i="13" s="1"/>
  <c r="AS175" i="13" s="1"/>
  <c r="AT175" i="13" s="1"/>
  <c r="AU175" i="13" s="1"/>
  <c r="AV175" i="13" s="1"/>
  <c r="AW175" i="13" s="1"/>
  <c r="AX175" i="13" s="1"/>
  <c r="AY175" i="13" s="1"/>
  <c r="AZ175" i="13" s="1"/>
  <c r="BA175" i="13" s="1"/>
  <c r="BB175" i="13" s="1"/>
  <c r="BC175" i="13" s="1"/>
  <c r="BD175" i="13" s="1"/>
  <c r="BE175" i="13" s="1"/>
  <c r="BF175" i="13" s="1"/>
  <c r="BG175" i="13" s="1"/>
  <c r="BH175" i="13" s="1"/>
  <c r="BI175" i="13" s="1"/>
  <c r="BJ175" i="13" s="1"/>
  <c r="BK175" i="13" s="1"/>
  <c r="BL175" i="13" s="1"/>
  <c r="BM175" i="13" s="1"/>
  <c r="BN175" i="13" s="1"/>
  <c r="BO175" i="13" s="1"/>
  <c r="BP175" i="13" s="1"/>
  <c r="BQ175" i="13" s="1"/>
  <c r="BR175" i="13" s="1"/>
  <c r="BS175" i="13" s="1"/>
  <c r="BT175" i="13" s="1"/>
  <c r="BU175" i="13" s="1"/>
  <c r="BV175" i="13" s="1"/>
  <c r="BW175" i="13" s="1"/>
  <c r="BX175" i="13" s="1"/>
  <c r="BY175" i="13" s="1"/>
  <c r="BZ175" i="13" s="1"/>
  <c r="CA175" i="13" s="1"/>
  <c r="CB175" i="13" s="1"/>
  <c r="CC175" i="13" s="1"/>
  <c r="CD175" i="13" s="1"/>
  <c r="CE175" i="13" s="1"/>
  <c r="CF175" i="13" s="1"/>
  <c r="CG175" i="13" s="1"/>
  <c r="CH175" i="13" s="1"/>
  <c r="CI175" i="13" s="1"/>
  <c r="CJ175" i="13" s="1"/>
  <c r="CK175" i="13" s="1"/>
  <c r="CL175" i="13" s="1"/>
  <c r="CM175" i="13" s="1"/>
  <c r="CN175" i="13" s="1"/>
  <c r="CO175" i="13" s="1"/>
  <c r="CP175" i="13" s="1"/>
  <c r="CQ175" i="13" s="1"/>
  <c r="CR175" i="13" s="1"/>
  <c r="CS175" i="13" s="1"/>
  <c r="CT175" i="13" s="1"/>
  <c r="F175" i="13"/>
  <c r="G175" i="13" s="1"/>
  <c r="H175" i="13" s="1"/>
  <c r="I175" i="13" s="1"/>
  <c r="E175" i="13"/>
  <c r="D175" i="13"/>
  <c r="C175" i="13"/>
  <c r="S171" i="13"/>
  <c r="R171" i="13"/>
  <c r="Q171" i="13"/>
  <c r="P171" i="13"/>
  <c r="O171" i="13"/>
  <c r="N171" i="13"/>
  <c r="L171" i="13"/>
  <c r="K171" i="13"/>
  <c r="M171" i="13" s="1"/>
  <c r="J171" i="13"/>
  <c r="I171" i="13"/>
  <c r="G171" i="13"/>
  <c r="H171" i="13" s="1"/>
  <c r="F171" i="13"/>
  <c r="D171" i="13"/>
  <c r="C171" i="13"/>
  <c r="S170" i="13"/>
  <c r="Q170" i="13"/>
  <c r="P170" i="13"/>
  <c r="R170" i="13" s="1"/>
  <c r="O170" i="13"/>
  <c r="N170" i="13"/>
  <c r="M170" i="13"/>
  <c r="L170" i="13"/>
  <c r="K170" i="13"/>
  <c r="J170" i="13"/>
  <c r="I170" i="13"/>
  <c r="H170" i="13"/>
  <c r="G170" i="13"/>
  <c r="F170" i="13"/>
  <c r="D170" i="13"/>
  <c r="C170" i="13"/>
  <c r="S169" i="13"/>
  <c r="R169" i="13"/>
  <c r="Q169" i="13"/>
  <c r="P169" i="13"/>
  <c r="O169" i="13"/>
  <c r="N169" i="13"/>
  <c r="L169" i="13"/>
  <c r="K169" i="13"/>
  <c r="M169" i="13" s="1"/>
  <c r="J169" i="13"/>
  <c r="I169" i="13"/>
  <c r="G169" i="13"/>
  <c r="H169" i="13" s="1"/>
  <c r="F169" i="13"/>
  <c r="D169" i="13"/>
  <c r="C169" i="13"/>
  <c r="S168" i="13"/>
  <c r="Q168" i="13"/>
  <c r="P168" i="13"/>
  <c r="R168" i="13" s="1"/>
  <c r="O168" i="13"/>
  <c r="N168" i="13"/>
  <c r="M168" i="13"/>
  <c r="L168" i="13"/>
  <c r="K168" i="13"/>
  <c r="J168" i="13"/>
  <c r="I168" i="13"/>
  <c r="H168" i="13"/>
  <c r="G168" i="13"/>
  <c r="F168" i="13"/>
  <c r="D168" i="13"/>
  <c r="C168" i="13"/>
  <c r="S167" i="13"/>
  <c r="R167" i="13"/>
  <c r="Q167" i="13"/>
  <c r="P167" i="13"/>
  <c r="O167" i="13"/>
  <c r="N167" i="13"/>
  <c r="L167" i="13"/>
  <c r="K167" i="13"/>
  <c r="M167" i="13" s="1"/>
  <c r="J167" i="13"/>
  <c r="I167" i="13"/>
  <c r="G167" i="13"/>
  <c r="H167" i="13" s="1"/>
  <c r="F167" i="13"/>
  <c r="D167" i="13"/>
  <c r="C167" i="13"/>
  <c r="S166" i="13"/>
  <c r="Q166" i="13"/>
  <c r="P166" i="13"/>
  <c r="R166" i="13" s="1"/>
  <c r="O166" i="13"/>
  <c r="N166" i="13"/>
  <c r="M166" i="13"/>
  <c r="L166" i="13"/>
  <c r="K166" i="13"/>
  <c r="J166" i="13"/>
  <c r="I166" i="13"/>
  <c r="H166" i="13"/>
  <c r="G166" i="13"/>
  <c r="F166" i="13"/>
  <c r="D166" i="13"/>
  <c r="C166" i="13"/>
  <c r="S165" i="13"/>
  <c r="R165" i="13"/>
  <c r="Q165" i="13"/>
  <c r="P165" i="13"/>
  <c r="O165" i="13"/>
  <c r="N165" i="13"/>
  <c r="L165" i="13"/>
  <c r="K165" i="13"/>
  <c r="M165" i="13" s="1"/>
  <c r="J165" i="13"/>
  <c r="I165" i="13"/>
  <c r="G165" i="13"/>
  <c r="H165" i="13" s="1"/>
  <c r="F165" i="13"/>
  <c r="D165" i="13"/>
  <c r="C165" i="13"/>
  <c r="S164" i="13"/>
  <c r="Q164" i="13"/>
  <c r="P164" i="13"/>
  <c r="R164" i="13" s="1"/>
  <c r="O164" i="13"/>
  <c r="N164" i="13"/>
  <c r="M164" i="13"/>
  <c r="L164" i="13"/>
  <c r="K164" i="13"/>
  <c r="J164" i="13"/>
  <c r="I164" i="13"/>
  <c r="H164" i="13"/>
  <c r="G164" i="13"/>
  <c r="F164" i="13"/>
  <c r="D164" i="13"/>
  <c r="C164" i="13"/>
  <c r="S163" i="13"/>
  <c r="R163" i="13"/>
  <c r="Q163" i="13"/>
  <c r="P163" i="13"/>
  <c r="O163" i="13"/>
  <c r="N163" i="13"/>
  <c r="L163" i="13"/>
  <c r="K163" i="13"/>
  <c r="M163" i="13" s="1"/>
  <c r="J163" i="13"/>
  <c r="I163" i="13"/>
  <c r="G163" i="13"/>
  <c r="H163" i="13" s="1"/>
  <c r="F163" i="13"/>
  <c r="D163" i="13"/>
  <c r="C163" i="13"/>
  <c r="S162" i="13"/>
  <c r="Q162" i="13"/>
  <c r="P162" i="13"/>
  <c r="R162" i="13" s="1"/>
  <c r="O162" i="13"/>
  <c r="N162" i="13"/>
  <c r="M162" i="13"/>
  <c r="L162" i="13"/>
  <c r="K162" i="13"/>
  <c r="J162" i="13"/>
  <c r="I162" i="13"/>
  <c r="H162" i="13"/>
  <c r="G162" i="13"/>
  <c r="F162" i="13"/>
  <c r="D162" i="13"/>
  <c r="C162" i="13"/>
  <c r="S161" i="13"/>
  <c r="R161" i="13"/>
  <c r="Q161" i="13"/>
  <c r="P161" i="13"/>
  <c r="O161" i="13"/>
  <c r="N161" i="13"/>
  <c r="L161" i="13"/>
  <c r="K161" i="13"/>
  <c r="M161" i="13" s="1"/>
  <c r="J161" i="13"/>
  <c r="I161" i="13"/>
  <c r="G161" i="13"/>
  <c r="H161" i="13" s="1"/>
  <c r="F161" i="13"/>
  <c r="D161" i="13"/>
  <c r="C161" i="13"/>
  <c r="S160" i="13"/>
  <c r="Q160" i="13"/>
  <c r="P160" i="13"/>
  <c r="R160" i="13" s="1"/>
  <c r="O160" i="13"/>
  <c r="N160" i="13"/>
  <c r="M160" i="13"/>
  <c r="L160" i="13"/>
  <c r="K160" i="13"/>
  <c r="J160" i="13"/>
  <c r="I160" i="13"/>
  <c r="H160" i="13"/>
  <c r="G160" i="13"/>
  <c r="F160" i="13"/>
  <c r="D160" i="13"/>
  <c r="C160" i="13"/>
  <c r="S159" i="13"/>
  <c r="R159" i="13"/>
  <c r="Q159" i="13"/>
  <c r="P159" i="13"/>
  <c r="O159" i="13"/>
  <c r="N159" i="13"/>
  <c r="L159" i="13"/>
  <c r="K159" i="13"/>
  <c r="M159" i="13" s="1"/>
  <c r="J159" i="13"/>
  <c r="I159" i="13"/>
  <c r="G159" i="13"/>
  <c r="H159" i="13" s="1"/>
  <c r="F159" i="13"/>
  <c r="D159" i="13"/>
  <c r="C159" i="13"/>
  <c r="S158" i="13"/>
  <c r="Q158" i="13"/>
  <c r="P158" i="13"/>
  <c r="R158" i="13" s="1"/>
  <c r="O158" i="13"/>
  <c r="N158" i="13"/>
  <c r="M158" i="13"/>
  <c r="L158" i="13"/>
  <c r="K158" i="13"/>
  <c r="J158" i="13"/>
  <c r="I158" i="13"/>
  <c r="H158" i="13"/>
  <c r="G158" i="13"/>
  <c r="F158" i="13"/>
  <c r="D158" i="13"/>
  <c r="C158" i="13"/>
  <c r="D136" i="13"/>
  <c r="E136" i="13" s="1"/>
  <c r="F136" i="13" s="1"/>
  <c r="G136" i="13" s="1"/>
  <c r="H136" i="13" s="1"/>
  <c r="I136" i="13" s="1"/>
  <c r="J136" i="13" s="1"/>
  <c r="K136" i="13" s="1"/>
  <c r="L136" i="13" s="1"/>
  <c r="M136" i="13" s="1"/>
  <c r="N136" i="13" s="1"/>
  <c r="O136" i="13" s="1"/>
  <c r="P136" i="13" s="1"/>
  <c r="Q136" i="13" s="1"/>
  <c r="R136" i="13" s="1"/>
  <c r="S136" i="13" s="1"/>
  <c r="T136" i="13" s="1"/>
  <c r="U136" i="13" s="1"/>
  <c r="V136" i="13" s="1"/>
  <c r="W136" i="13" s="1"/>
  <c r="X136" i="13" s="1"/>
  <c r="Y136" i="13" s="1"/>
  <c r="Z136" i="13" s="1"/>
  <c r="AA136" i="13" s="1"/>
  <c r="AB136" i="13" s="1"/>
  <c r="AC136" i="13" s="1"/>
  <c r="AD136" i="13" s="1"/>
  <c r="AE136" i="13" s="1"/>
  <c r="AF136" i="13" s="1"/>
  <c r="AG136" i="13" s="1"/>
  <c r="AH136" i="13" s="1"/>
  <c r="AI136" i="13" s="1"/>
  <c r="AJ136" i="13" s="1"/>
  <c r="AK136" i="13" s="1"/>
  <c r="AL136" i="13" s="1"/>
  <c r="AM136" i="13" s="1"/>
  <c r="AN136" i="13" s="1"/>
  <c r="AO136" i="13" s="1"/>
  <c r="AP136" i="13" s="1"/>
  <c r="AQ136" i="13" s="1"/>
  <c r="AR136" i="13" s="1"/>
  <c r="AS136" i="13" s="1"/>
  <c r="AT136" i="13" s="1"/>
  <c r="AU136" i="13" s="1"/>
  <c r="AV136" i="13" s="1"/>
  <c r="AW136" i="13" s="1"/>
  <c r="AX136" i="13" s="1"/>
  <c r="AY136" i="13" s="1"/>
  <c r="AZ136" i="13" s="1"/>
  <c r="BA136" i="13" s="1"/>
  <c r="BB136" i="13" s="1"/>
  <c r="BC136" i="13" s="1"/>
  <c r="BD136" i="13" s="1"/>
  <c r="BE136" i="13" s="1"/>
  <c r="BF136" i="13" s="1"/>
  <c r="BG136" i="13" s="1"/>
  <c r="BH136" i="13" s="1"/>
  <c r="BI136" i="13" s="1"/>
  <c r="BJ136" i="13" s="1"/>
  <c r="BK136" i="13" s="1"/>
  <c r="BL136" i="13" s="1"/>
  <c r="BM136" i="13" s="1"/>
  <c r="BN136" i="13" s="1"/>
  <c r="BO136" i="13" s="1"/>
  <c r="BP136" i="13" s="1"/>
  <c r="BQ136" i="13" s="1"/>
  <c r="BR136" i="13" s="1"/>
  <c r="BS136" i="13" s="1"/>
  <c r="BT136" i="13" s="1"/>
  <c r="BU136" i="13" s="1"/>
  <c r="BV136" i="13" s="1"/>
  <c r="BW136" i="13" s="1"/>
  <c r="BX136" i="13" s="1"/>
  <c r="BY136" i="13" s="1"/>
  <c r="BZ136" i="13" s="1"/>
  <c r="CA136" i="13" s="1"/>
  <c r="CB136" i="13" s="1"/>
  <c r="CC136" i="13" s="1"/>
  <c r="CD136" i="13" s="1"/>
  <c r="CE136" i="13" s="1"/>
  <c r="CF136" i="13" s="1"/>
  <c r="CG136" i="13" s="1"/>
  <c r="CH136" i="13" s="1"/>
  <c r="CI136" i="13" s="1"/>
  <c r="CJ136" i="13" s="1"/>
  <c r="CK136" i="13" s="1"/>
  <c r="CL136" i="13" s="1"/>
  <c r="CM136" i="13" s="1"/>
  <c r="CN136" i="13" s="1"/>
  <c r="CO136" i="13" s="1"/>
  <c r="CP136" i="13" s="1"/>
  <c r="CQ136" i="13" s="1"/>
  <c r="CR136" i="13" s="1"/>
  <c r="CS136" i="13" s="1"/>
  <c r="CT136" i="13" s="1"/>
  <c r="C136" i="13"/>
  <c r="F117" i="13"/>
  <c r="G117" i="13" s="1"/>
  <c r="H117" i="13" s="1"/>
  <c r="I117" i="13" s="1"/>
  <c r="J117" i="13" s="1"/>
  <c r="K117" i="13" s="1"/>
  <c r="L117" i="13" s="1"/>
  <c r="M117" i="13" s="1"/>
  <c r="N117" i="13" s="1"/>
  <c r="O117" i="13" s="1"/>
  <c r="P117" i="13" s="1"/>
  <c r="Q117" i="13" s="1"/>
  <c r="R117" i="13" s="1"/>
  <c r="S117" i="13" s="1"/>
  <c r="T117" i="13" s="1"/>
  <c r="U117" i="13" s="1"/>
  <c r="V117" i="13" s="1"/>
  <c r="W117" i="13" s="1"/>
  <c r="X117" i="13" s="1"/>
  <c r="Y117" i="13" s="1"/>
  <c r="Z117" i="13" s="1"/>
  <c r="AA117" i="13" s="1"/>
  <c r="AB117" i="13" s="1"/>
  <c r="AC117" i="13" s="1"/>
  <c r="AD117" i="13" s="1"/>
  <c r="AE117" i="13" s="1"/>
  <c r="AF117" i="13" s="1"/>
  <c r="AG117" i="13" s="1"/>
  <c r="AH117" i="13" s="1"/>
  <c r="AI117" i="13" s="1"/>
  <c r="AJ117" i="13" s="1"/>
  <c r="AK117" i="13" s="1"/>
  <c r="AL117" i="13" s="1"/>
  <c r="AM117" i="13" s="1"/>
  <c r="AN117" i="13" s="1"/>
  <c r="AO117" i="13" s="1"/>
  <c r="AP117" i="13" s="1"/>
  <c r="AQ117" i="13" s="1"/>
  <c r="AR117" i="13" s="1"/>
  <c r="AS117" i="13" s="1"/>
  <c r="AT117" i="13" s="1"/>
  <c r="AU117" i="13" s="1"/>
  <c r="AV117" i="13" s="1"/>
  <c r="AW117" i="13" s="1"/>
  <c r="AX117" i="13" s="1"/>
  <c r="AY117" i="13" s="1"/>
  <c r="AZ117" i="13" s="1"/>
  <c r="BA117" i="13" s="1"/>
  <c r="BB117" i="13" s="1"/>
  <c r="BC117" i="13" s="1"/>
  <c r="BD117" i="13" s="1"/>
  <c r="BE117" i="13" s="1"/>
  <c r="BF117" i="13" s="1"/>
  <c r="BG117" i="13" s="1"/>
  <c r="BH117" i="13" s="1"/>
  <c r="BI117" i="13" s="1"/>
  <c r="BJ117" i="13" s="1"/>
  <c r="BK117" i="13" s="1"/>
  <c r="BL117" i="13" s="1"/>
  <c r="BM117" i="13" s="1"/>
  <c r="BN117" i="13" s="1"/>
  <c r="BO117" i="13" s="1"/>
  <c r="BP117" i="13" s="1"/>
  <c r="BQ117" i="13" s="1"/>
  <c r="BR117" i="13" s="1"/>
  <c r="BS117" i="13" s="1"/>
  <c r="BT117" i="13" s="1"/>
  <c r="BU117" i="13" s="1"/>
  <c r="BV117" i="13" s="1"/>
  <c r="BW117" i="13" s="1"/>
  <c r="BX117" i="13" s="1"/>
  <c r="BY117" i="13" s="1"/>
  <c r="BZ117" i="13" s="1"/>
  <c r="CA117" i="13" s="1"/>
  <c r="CB117" i="13" s="1"/>
  <c r="CC117" i="13" s="1"/>
  <c r="CD117" i="13" s="1"/>
  <c r="CE117" i="13" s="1"/>
  <c r="CF117" i="13" s="1"/>
  <c r="CG117" i="13" s="1"/>
  <c r="CH117" i="13" s="1"/>
  <c r="CI117" i="13" s="1"/>
  <c r="CJ117" i="13" s="1"/>
  <c r="CK117" i="13" s="1"/>
  <c r="CL117" i="13" s="1"/>
  <c r="CM117" i="13" s="1"/>
  <c r="CN117" i="13" s="1"/>
  <c r="CO117" i="13" s="1"/>
  <c r="CP117" i="13" s="1"/>
  <c r="CQ117" i="13" s="1"/>
  <c r="CR117" i="13" s="1"/>
  <c r="CS117" i="13" s="1"/>
  <c r="CT117" i="13" s="1"/>
  <c r="C117" i="13"/>
  <c r="D117" i="13" s="1"/>
  <c r="E117" i="13" s="1"/>
  <c r="AF112" i="13"/>
  <c r="AB112" i="13"/>
  <c r="X112" i="13"/>
  <c r="T112" i="13"/>
  <c r="P112" i="13"/>
  <c r="L112" i="13"/>
  <c r="H112" i="13"/>
  <c r="D112" i="13"/>
  <c r="C111" i="13"/>
  <c r="C107" i="13"/>
  <c r="C103" i="13"/>
  <c r="R102" i="13"/>
  <c r="N102" i="13"/>
  <c r="J102" i="13"/>
  <c r="F102" i="13"/>
  <c r="C99" i="13"/>
  <c r="E98" i="13"/>
  <c r="F98" i="13" s="1"/>
  <c r="G98" i="13" s="1"/>
  <c r="H98" i="13" s="1"/>
  <c r="I98" i="13" s="1"/>
  <c r="J98" i="13" s="1"/>
  <c r="K98" i="13" s="1"/>
  <c r="L98" i="13" s="1"/>
  <c r="M98" i="13" s="1"/>
  <c r="N98" i="13" s="1"/>
  <c r="O98" i="13" s="1"/>
  <c r="P98" i="13" s="1"/>
  <c r="Q98" i="13" s="1"/>
  <c r="R98" i="13" s="1"/>
  <c r="S98" i="13" s="1"/>
  <c r="T98" i="13" s="1"/>
  <c r="U98" i="13" s="1"/>
  <c r="V98" i="13" s="1"/>
  <c r="W98" i="13" s="1"/>
  <c r="X98" i="13" s="1"/>
  <c r="Y98" i="13" s="1"/>
  <c r="Z98" i="13" s="1"/>
  <c r="AA98" i="13" s="1"/>
  <c r="AB98" i="13" s="1"/>
  <c r="AC98" i="13" s="1"/>
  <c r="AD98" i="13" s="1"/>
  <c r="AE98" i="13" s="1"/>
  <c r="AF98" i="13" s="1"/>
  <c r="AG98" i="13" s="1"/>
  <c r="AH98" i="13" s="1"/>
  <c r="AI98" i="13" s="1"/>
  <c r="AJ98" i="13" s="1"/>
  <c r="AK98" i="13" s="1"/>
  <c r="AL98" i="13" s="1"/>
  <c r="AM98" i="13" s="1"/>
  <c r="AN98" i="13" s="1"/>
  <c r="AO98" i="13" s="1"/>
  <c r="AP98" i="13" s="1"/>
  <c r="AQ98" i="13" s="1"/>
  <c r="AR98" i="13" s="1"/>
  <c r="AS98" i="13" s="1"/>
  <c r="AT98" i="13" s="1"/>
  <c r="AU98" i="13" s="1"/>
  <c r="AV98" i="13" s="1"/>
  <c r="AW98" i="13" s="1"/>
  <c r="AX98" i="13" s="1"/>
  <c r="AY98" i="13" s="1"/>
  <c r="AZ98" i="13" s="1"/>
  <c r="BA98" i="13" s="1"/>
  <c r="BB98" i="13" s="1"/>
  <c r="BC98" i="13" s="1"/>
  <c r="BD98" i="13" s="1"/>
  <c r="BE98" i="13" s="1"/>
  <c r="BF98" i="13" s="1"/>
  <c r="BG98" i="13" s="1"/>
  <c r="BH98" i="13" s="1"/>
  <c r="BI98" i="13" s="1"/>
  <c r="BJ98" i="13" s="1"/>
  <c r="BK98" i="13" s="1"/>
  <c r="BL98" i="13" s="1"/>
  <c r="BM98" i="13" s="1"/>
  <c r="BN98" i="13" s="1"/>
  <c r="BO98" i="13" s="1"/>
  <c r="BP98" i="13" s="1"/>
  <c r="BQ98" i="13" s="1"/>
  <c r="BR98" i="13" s="1"/>
  <c r="BS98" i="13" s="1"/>
  <c r="BT98" i="13" s="1"/>
  <c r="BU98" i="13" s="1"/>
  <c r="BV98" i="13" s="1"/>
  <c r="BW98" i="13" s="1"/>
  <c r="BX98" i="13" s="1"/>
  <c r="BY98" i="13" s="1"/>
  <c r="BZ98" i="13" s="1"/>
  <c r="CA98" i="13" s="1"/>
  <c r="CB98" i="13" s="1"/>
  <c r="CC98" i="13" s="1"/>
  <c r="CD98" i="13" s="1"/>
  <c r="CE98" i="13" s="1"/>
  <c r="CF98" i="13" s="1"/>
  <c r="CG98" i="13" s="1"/>
  <c r="CH98" i="13" s="1"/>
  <c r="CI98" i="13" s="1"/>
  <c r="CJ98" i="13" s="1"/>
  <c r="CK98" i="13" s="1"/>
  <c r="CL98" i="13" s="1"/>
  <c r="CM98" i="13" s="1"/>
  <c r="CN98" i="13" s="1"/>
  <c r="CO98" i="13" s="1"/>
  <c r="CP98" i="13" s="1"/>
  <c r="CQ98" i="13" s="1"/>
  <c r="CR98" i="13" s="1"/>
  <c r="CS98" i="13" s="1"/>
  <c r="CT98" i="13" s="1"/>
  <c r="D98" i="13"/>
  <c r="C98" i="13"/>
  <c r="S94" i="13"/>
  <c r="R94" i="13"/>
  <c r="Q94" i="13"/>
  <c r="P94" i="13"/>
  <c r="O94" i="13"/>
  <c r="N94" i="13"/>
  <c r="M94" i="13"/>
  <c r="L94" i="13"/>
  <c r="K94" i="13"/>
  <c r="J94" i="13"/>
  <c r="I94" i="13"/>
  <c r="D94" i="13"/>
  <c r="C94" i="13"/>
  <c r="S93" i="13"/>
  <c r="Q93" i="13"/>
  <c r="P93" i="13"/>
  <c r="R93" i="13" s="1"/>
  <c r="O93" i="13"/>
  <c r="N93" i="13"/>
  <c r="L93" i="13"/>
  <c r="K93" i="13"/>
  <c r="M93" i="13" s="1"/>
  <c r="J93" i="13"/>
  <c r="I93" i="13"/>
  <c r="H93" i="13"/>
  <c r="G93" i="13"/>
  <c r="F93" i="13"/>
  <c r="D93" i="13"/>
  <c r="C93" i="13"/>
  <c r="S92" i="13"/>
  <c r="R92" i="13"/>
  <c r="Q92" i="13"/>
  <c r="P92" i="13"/>
  <c r="O92" i="13"/>
  <c r="N92" i="13"/>
  <c r="M92" i="13"/>
  <c r="L92" i="13"/>
  <c r="K92" i="13"/>
  <c r="J92" i="13"/>
  <c r="I92" i="13"/>
  <c r="F92" i="13"/>
  <c r="D92" i="13"/>
  <c r="C92" i="13"/>
  <c r="S91" i="13"/>
  <c r="Q91" i="13"/>
  <c r="P91" i="13"/>
  <c r="R91" i="13" s="1"/>
  <c r="O91" i="13"/>
  <c r="N91" i="13"/>
  <c r="L91" i="13"/>
  <c r="K91" i="13"/>
  <c r="M91" i="13" s="1"/>
  <c r="J91" i="13"/>
  <c r="I91" i="13"/>
  <c r="H91" i="13"/>
  <c r="G91" i="13"/>
  <c r="F91" i="13"/>
  <c r="D91" i="13"/>
  <c r="C91" i="13"/>
  <c r="S90" i="13"/>
  <c r="R90" i="13"/>
  <c r="Q90" i="13"/>
  <c r="P90" i="13"/>
  <c r="O90" i="13"/>
  <c r="N90" i="13"/>
  <c r="M90" i="13"/>
  <c r="L90" i="13"/>
  <c r="K90" i="13"/>
  <c r="J90" i="13"/>
  <c r="I90" i="13"/>
  <c r="F90" i="13"/>
  <c r="D90" i="13"/>
  <c r="C90" i="13"/>
  <c r="S89" i="13"/>
  <c r="Q89" i="13"/>
  <c r="P89" i="13"/>
  <c r="R89" i="13" s="1"/>
  <c r="O89" i="13"/>
  <c r="N89" i="13"/>
  <c r="L89" i="13"/>
  <c r="K89" i="13"/>
  <c r="M89" i="13" s="1"/>
  <c r="J89" i="13"/>
  <c r="I89" i="13"/>
  <c r="H89" i="13"/>
  <c r="G89" i="13"/>
  <c r="F89" i="13"/>
  <c r="D89" i="13"/>
  <c r="C89" i="13"/>
  <c r="S88" i="13"/>
  <c r="R88" i="13"/>
  <c r="Q88" i="13"/>
  <c r="P88" i="13"/>
  <c r="O88" i="13"/>
  <c r="N88" i="13"/>
  <c r="M88" i="13"/>
  <c r="L88" i="13"/>
  <c r="K88" i="13"/>
  <c r="J88" i="13"/>
  <c r="I88" i="13"/>
  <c r="F88" i="13"/>
  <c r="D88" i="13"/>
  <c r="C88" i="13"/>
  <c r="S87" i="13"/>
  <c r="Q87" i="13"/>
  <c r="P87" i="13"/>
  <c r="R87" i="13" s="1"/>
  <c r="O87" i="13"/>
  <c r="N87" i="13"/>
  <c r="L87" i="13"/>
  <c r="K87" i="13"/>
  <c r="M87" i="13" s="1"/>
  <c r="J87" i="13"/>
  <c r="I87" i="13"/>
  <c r="H87" i="13"/>
  <c r="G87" i="13"/>
  <c r="F87" i="13"/>
  <c r="D87" i="13"/>
  <c r="C87" i="13"/>
  <c r="S86" i="13"/>
  <c r="R86" i="13"/>
  <c r="Q86" i="13"/>
  <c r="P86" i="13"/>
  <c r="O86" i="13"/>
  <c r="N86" i="13"/>
  <c r="M86" i="13"/>
  <c r="L86" i="13"/>
  <c r="K86" i="13"/>
  <c r="J86" i="13"/>
  <c r="I86" i="13"/>
  <c r="F86" i="13"/>
  <c r="D86" i="13"/>
  <c r="C86" i="13"/>
  <c r="S85" i="13"/>
  <c r="Q85" i="13"/>
  <c r="P85" i="13"/>
  <c r="R85" i="13" s="1"/>
  <c r="O85" i="13"/>
  <c r="N85" i="13"/>
  <c r="L85" i="13"/>
  <c r="K85" i="13"/>
  <c r="M85" i="13" s="1"/>
  <c r="J85" i="13"/>
  <c r="I85" i="13"/>
  <c r="H85" i="13"/>
  <c r="G85" i="13"/>
  <c r="F85" i="13"/>
  <c r="D85" i="13"/>
  <c r="C85" i="13"/>
  <c r="S84" i="13"/>
  <c r="R84" i="13"/>
  <c r="Q84" i="13"/>
  <c r="P84" i="13"/>
  <c r="O84" i="13"/>
  <c r="N84" i="13"/>
  <c r="M84" i="13"/>
  <c r="L84" i="13"/>
  <c r="K84" i="13"/>
  <c r="J84" i="13"/>
  <c r="I84" i="13"/>
  <c r="F84" i="13"/>
  <c r="D84" i="13"/>
  <c r="C84" i="13"/>
  <c r="S83" i="13"/>
  <c r="Q83" i="13"/>
  <c r="P83" i="13"/>
  <c r="R83" i="13" s="1"/>
  <c r="O83" i="13"/>
  <c r="N83" i="13"/>
  <c r="L83" i="13"/>
  <c r="K83" i="13"/>
  <c r="M83" i="13" s="1"/>
  <c r="J83" i="13"/>
  <c r="I83" i="13"/>
  <c r="H83" i="13"/>
  <c r="G83" i="13"/>
  <c r="F83" i="13"/>
  <c r="D83" i="13"/>
  <c r="C83" i="13"/>
  <c r="S82" i="13"/>
  <c r="R82" i="13"/>
  <c r="Q82" i="13"/>
  <c r="P82" i="13"/>
  <c r="O82" i="13"/>
  <c r="N82" i="13"/>
  <c r="M82" i="13"/>
  <c r="L82" i="13"/>
  <c r="K82" i="13"/>
  <c r="J82" i="13"/>
  <c r="I82" i="13"/>
  <c r="F82" i="13"/>
  <c r="D82" i="13"/>
  <c r="C82" i="13"/>
  <c r="S81" i="13"/>
  <c r="Q81" i="13"/>
  <c r="P81" i="13"/>
  <c r="R81" i="13" s="1"/>
  <c r="O81" i="13"/>
  <c r="N81" i="13"/>
  <c r="L81" i="13"/>
  <c r="K81" i="13"/>
  <c r="M81" i="13" s="1"/>
  <c r="J81" i="13"/>
  <c r="I81" i="13"/>
  <c r="H81" i="13"/>
  <c r="G81" i="13"/>
  <c r="F81" i="13"/>
  <c r="D81" i="13"/>
  <c r="C81" i="13"/>
  <c r="F59" i="13"/>
  <c r="G59" i="13" s="1"/>
  <c r="H59" i="13" s="1"/>
  <c r="I59" i="13" s="1"/>
  <c r="J59" i="13" s="1"/>
  <c r="K59" i="13" s="1"/>
  <c r="L59" i="13" s="1"/>
  <c r="M59" i="13" s="1"/>
  <c r="N59" i="13" s="1"/>
  <c r="O59" i="13" s="1"/>
  <c r="P59" i="13" s="1"/>
  <c r="Q59" i="13" s="1"/>
  <c r="R59" i="13" s="1"/>
  <c r="S59" i="13" s="1"/>
  <c r="T59" i="13" s="1"/>
  <c r="U59" i="13" s="1"/>
  <c r="V59" i="13" s="1"/>
  <c r="W59" i="13" s="1"/>
  <c r="X59" i="13" s="1"/>
  <c r="Y59" i="13" s="1"/>
  <c r="Z59" i="13" s="1"/>
  <c r="AA59" i="13" s="1"/>
  <c r="AB59" i="13" s="1"/>
  <c r="AC59" i="13" s="1"/>
  <c r="AD59" i="13" s="1"/>
  <c r="AE59" i="13" s="1"/>
  <c r="AF59" i="13" s="1"/>
  <c r="AG59" i="13" s="1"/>
  <c r="AH59" i="13" s="1"/>
  <c r="AI59" i="13" s="1"/>
  <c r="AJ59" i="13" s="1"/>
  <c r="AK59" i="13" s="1"/>
  <c r="AL59" i="13" s="1"/>
  <c r="AM59" i="13" s="1"/>
  <c r="AN59" i="13" s="1"/>
  <c r="AO59" i="13" s="1"/>
  <c r="AP59" i="13" s="1"/>
  <c r="AQ59" i="13" s="1"/>
  <c r="AR59" i="13" s="1"/>
  <c r="AS59" i="13" s="1"/>
  <c r="AT59" i="13" s="1"/>
  <c r="AU59" i="13" s="1"/>
  <c r="AV59" i="13" s="1"/>
  <c r="AW59" i="13" s="1"/>
  <c r="AX59" i="13" s="1"/>
  <c r="AY59" i="13" s="1"/>
  <c r="AZ59" i="13" s="1"/>
  <c r="BA59" i="13" s="1"/>
  <c r="BB59" i="13" s="1"/>
  <c r="BC59" i="13" s="1"/>
  <c r="BD59" i="13" s="1"/>
  <c r="BE59" i="13" s="1"/>
  <c r="BF59" i="13" s="1"/>
  <c r="BG59" i="13" s="1"/>
  <c r="BH59" i="13" s="1"/>
  <c r="BI59" i="13" s="1"/>
  <c r="BJ59" i="13" s="1"/>
  <c r="BK59" i="13" s="1"/>
  <c r="BL59" i="13" s="1"/>
  <c r="BM59" i="13" s="1"/>
  <c r="BN59" i="13" s="1"/>
  <c r="BO59" i="13" s="1"/>
  <c r="BP59" i="13" s="1"/>
  <c r="BQ59" i="13" s="1"/>
  <c r="BR59" i="13" s="1"/>
  <c r="BS59" i="13" s="1"/>
  <c r="BT59" i="13" s="1"/>
  <c r="BU59" i="13" s="1"/>
  <c r="BV59" i="13" s="1"/>
  <c r="BW59" i="13" s="1"/>
  <c r="BX59" i="13" s="1"/>
  <c r="BY59" i="13" s="1"/>
  <c r="BZ59" i="13" s="1"/>
  <c r="CA59" i="13" s="1"/>
  <c r="CB59" i="13" s="1"/>
  <c r="CC59" i="13" s="1"/>
  <c r="CD59" i="13" s="1"/>
  <c r="CE59" i="13" s="1"/>
  <c r="CF59" i="13" s="1"/>
  <c r="CG59" i="13" s="1"/>
  <c r="CH59" i="13" s="1"/>
  <c r="CI59" i="13" s="1"/>
  <c r="CJ59" i="13" s="1"/>
  <c r="CK59" i="13" s="1"/>
  <c r="CL59" i="13" s="1"/>
  <c r="CM59" i="13" s="1"/>
  <c r="CN59" i="13" s="1"/>
  <c r="CO59" i="13" s="1"/>
  <c r="CP59" i="13" s="1"/>
  <c r="CQ59" i="13" s="1"/>
  <c r="CR59" i="13" s="1"/>
  <c r="CS59" i="13" s="1"/>
  <c r="CT59" i="13" s="1"/>
  <c r="D59" i="13"/>
  <c r="E59" i="13" s="1"/>
  <c r="C59" i="13"/>
  <c r="J40" i="13"/>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F40" i="13"/>
  <c r="G40" i="13" s="1"/>
  <c r="H40" i="13" s="1"/>
  <c r="I40" i="13" s="1"/>
  <c r="D40" i="13"/>
  <c r="E40" i="13" s="1"/>
  <c r="C40" i="13"/>
  <c r="AF35" i="13"/>
  <c r="AB35" i="13"/>
  <c r="X35" i="13"/>
  <c r="T35" i="13"/>
  <c r="P35" i="13"/>
  <c r="L35" i="13"/>
  <c r="H35" i="13"/>
  <c r="D35" i="13"/>
  <c r="C34" i="13"/>
  <c r="U32" i="13"/>
  <c r="Q32" i="13"/>
  <c r="M32" i="13"/>
  <c r="I32" i="13"/>
  <c r="E32" i="13"/>
  <c r="C30" i="13"/>
  <c r="C26" i="13"/>
  <c r="N25" i="13"/>
  <c r="J25" i="13"/>
  <c r="F25" i="13"/>
  <c r="C22" i="13"/>
  <c r="M21" i="13"/>
  <c r="N21" i="13" s="1"/>
  <c r="O21" i="13" s="1"/>
  <c r="P21" i="13" s="1"/>
  <c r="Q21" i="13" s="1"/>
  <c r="R21" i="13" s="1"/>
  <c r="S21" i="13" s="1"/>
  <c r="T21" i="13" s="1"/>
  <c r="U21" i="13" s="1"/>
  <c r="V21" i="13" s="1"/>
  <c r="W21" i="13" s="1"/>
  <c r="X21" i="13" s="1"/>
  <c r="Y21" i="13" s="1"/>
  <c r="Z21" i="13" s="1"/>
  <c r="AA21" i="13" s="1"/>
  <c r="AB21" i="13" s="1"/>
  <c r="AC21" i="13" s="1"/>
  <c r="AD21" i="13" s="1"/>
  <c r="AE21" i="13" s="1"/>
  <c r="AF21" i="13" s="1"/>
  <c r="AG21" i="13" s="1"/>
  <c r="AH21" i="13" s="1"/>
  <c r="AI21" i="13" s="1"/>
  <c r="AJ21" i="13" s="1"/>
  <c r="AK21" i="13" s="1"/>
  <c r="AL21" i="13" s="1"/>
  <c r="AM21" i="13" s="1"/>
  <c r="AN21" i="13" s="1"/>
  <c r="AO21" i="13" s="1"/>
  <c r="AP21" i="13" s="1"/>
  <c r="AQ21" i="13" s="1"/>
  <c r="AR21" i="13" s="1"/>
  <c r="AS21" i="13" s="1"/>
  <c r="AT21" i="13" s="1"/>
  <c r="AU21" i="13" s="1"/>
  <c r="AV21" i="13" s="1"/>
  <c r="AW21" i="13" s="1"/>
  <c r="AX21" i="13" s="1"/>
  <c r="AY21" i="13" s="1"/>
  <c r="AZ21" i="13" s="1"/>
  <c r="BA21" i="13" s="1"/>
  <c r="BB21" i="13" s="1"/>
  <c r="BC21" i="13" s="1"/>
  <c r="BD21" i="13" s="1"/>
  <c r="BE21" i="13" s="1"/>
  <c r="BF21" i="13" s="1"/>
  <c r="BG21" i="13" s="1"/>
  <c r="BH21" i="13" s="1"/>
  <c r="BI21" i="13" s="1"/>
  <c r="BJ21" i="13" s="1"/>
  <c r="BK21" i="13" s="1"/>
  <c r="BL21" i="13" s="1"/>
  <c r="BM21" i="13" s="1"/>
  <c r="BN21" i="13" s="1"/>
  <c r="BO21" i="13" s="1"/>
  <c r="BP21" i="13" s="1"/>
  <c r="BQ21" i="13" s="1"/>
  <c r="BR21" i="13" s="1"/>
  <c r="BS21" i="13" s="1"/>
  <c r="BT21" i="13" s="1"/>
  <c r="BU21" i="13" s="1"/>
  <c r="BV21" i="13" s="1"/>
  <c r="BW21" i="13" s="1"/>
  <c r="BX21" i="13" s="1"/>
  <c r="BY21" i="13" s="1"/>
  <c r="BZ21" i="13" s="1"/>
  <c r="CA21" i="13" s="1"/>
  <c r="CB21" i="13" s="1"/>
  <c r="CC21" i="13" s="1"/>
  <c r="CD21" i="13" s="1"/>
  <c r="CE21" i="13" s="1"/>
  <c r="CF21" i="13" s="1"/>
  <c r="CG21" i="13" s="1"/>
  <c r="CH21" i="13" s="1"/>
  <c r="CI21" i="13" s="1"/>
  <c r="CJ21" i="13" s="1"/>
  <c r="CK21" i="13" s="1"/>
  <c r="CL21" i="13" s="1"/>
  <c r="CM21" i="13" s="1"/>
  <c r="CN21" i="13" s="1"/>
  <c r="CO21" i="13" s="1"/>
  <c r="CP21" i="13" s="1"/>
  <c r="CQ21" i="13" s="1"/>
  <c r="CR21" i="13" s="1"/>
  <c r="CS21" i="13" s="1"/>
  <c r="CT21" i="13" s="1"/>
  <c r="I21" i="13"/>
  <c r="J21" i="13" s="1"/>
  <c r="K21" i="13" s="1"/>
  <c r="L21" i="13" s="1"/>
  <c r="E21" i="13"/>
  <c r="F21" i="13" s="1"/>
  <c r="G21" i="13" s="1"/>
  <c r="H21" i="13" s="1"/>
  <c r="C21" i="13"/>
  <c r="D21" i="13" s="1"/>
  <c r="S17" i="13"/>
  <c r="R17" i="13"/>
  <c r="Q17" i="13"/>
  <c r="P17" i="13"/>
  <c r="O17" i="13"/>
  <c r="N17" i="13"/>
  <c r="L17" i="13"/>
  <c r="K17" i="13"/>
  <c r="M17" i="13" s="1"/>
  <c r="J17" i="13"/>
  <c r="I17" i="13"/>
  <c r="D17" i="13"/>
  <c r="C17" i="13"/>
  <c r="B17" i="13"/>
  <c r="A35" i="13" s="1"/>
  <c r="A54" i="13" s="1"/>
  <c r="A73" i="13" s="1"/>
  <c r="S16" i="13"/>
  <c r="Q16" i="13"/>
  <c r="P16" i="13"/>
  <c r="R16" i="13" s="1"/>
  <c r="O16" i="13"/>
  <c r="N16" i="13"/>
  <c r="M16" i="13"/>
  <c r="L16" i="13"/>
  <c r="K16" i="13"/>
  <c r="J16" i="13"/>
  <c r="I16" i="13"/>
  <c r="F16" i="13"/>
  <c r="D16" i="13"/>
  <c r="C16" i="13"/>
  <c r="S15" i="13"/>
  <c r="R15" i="13"/>
  <c r="Q15" i="13"/>
  <c r="P15" i="13"/>
  <c r="O15" i="13"/>
  <c r="N15" i="13"/>
  <c r="L15" i="13"/>
  <c r="K15" i="13"/>
  <c r="M15" i="13" s="1"/>
  <c r="J15" i="13"/>
  <c r="I15" i="13"/>
  <c r="F15" i="13"/>
  <c r="D15" i="13"/>
  <c r="C15" i="13"/>
  <c r="S14" i="13"/>
  <c r="Q14" i="13"/>
  <c r="P14" i="13"/>
  <c r="R14" i="13" s="1"/>
  <c r="O14" i="13"/>
  <c r="N14" i="13"/>
  <c r="L14" i="13"/>
  <c r="M14" i="13" s="1"/>
  <c r="K14" i="13"/>
  <c r="J14" i="13"/>
  <c r="I14" i="13"/>
  <c r="F14" i="13"/>
  <c r="D14" i="13"/>
  <c r="C14" i="13"/>
  <c r="S13" i="13"/>
  <c r="R13" i="13"/>
  <c r="Q13" i="13"/>
  <c r="P13" i="13"/>
  <c r="O13" i="13"/>
  <c r="N13" i="13"/>
  <c r="L13" i="13"/>
  <c r="K13" i="13"/>
  <c r="M13" i="13" s="1"/>
  <c r="J13" i="13"/>
  <c r="I13" i="13"/>
  <c r="F13" i="13"/>
  <c r="D13" i="13"/>
  <c r="C13" i="13"/>
  <c r="S12" i="13"/>
  <c r="Q12" i="13"/>
  <c r="P12" i="13"/>
  <c r="R12" i="13" s="1"/>
  <c r="O12" i="13"/>
  <c r="N12" i="13"/>
  <c r="M12" i="13"/>
  <c r="L12" i="13"/>
  <c r="K12" i="13"/>
  <c r="J12" i="13"/>
  <c r="I12" i="13"/>
  <c r="F12" i="13"/>
  <c r="D12" i="13"/>
  <c r="C12" i="13"/>
  <c r="S11" i="13"/>
  <c r="R11" i="13"/>
  <c r="Q11" i="13"/>
  <c r="P11" i="13"/>
  <c r="O11" i="13"/>
  <c r="N11" i="13"/>
  <c r="L11" i="13"/>
  <c r="K11" i="13"/>
  <c r="M11" i="13" s="1"/>
  <c r="J11" i="13"/>
  <c r="I11" i="13"/>
  <c r="F11" i="13"/>
  <c r="D11" i="13"/>
  <c r="C11" i="13"/>
  <c r="S10" i="13"/>
  <c r="Q10" i="13"/>
  <c r="P10" i="13"/>
  <c r="R10" i="13" s="1"/>
  <c r="O10" i="13"/>
  <c r="N10" i="13"/>
  <c r="M10" i="13"/>
  <c r="L10" i="13"/>
  <c r="K10" i="13"/>
  <c r="J10" i="13"/>
  <c r="I10" i="13"/>
  <c r="F10" i="13"/>
  <c r="D10" i="13"/>
  <c r="C10" i="13"/>
  <c r="S9" i="13"/>
  <c r="R9" i="13"/>
  <c r="Q9" i="13"/>
  <c r="P9" i="13"/>
  <c r="O9" i="13"/>
  <c r="N9" i="13"/>
  <c r="L9" i="13"/>
  <c r="K9" i="13"/>
  <c r="M9" i="13" s="1"/>
  <c r="J9" i="13"/>
  <c r="I9" i="13"/>
  <c r="F9" i="13"/>
  <c r="D9" i="13"/>
  <c r="C9" i="13"/>
  <c r="S8" i="13"/>
  <c r="Q8" i="13"/>
  <c r="P8" i="13"/>
  <c r="R8" i="13" s="1"/>
  <c r="O8" i="13"/>
  <c r="N8" i="13"/>
  <c r="M8" i="13"/>
  <c r="L8" i="13"/>
  <c r="K8" i="13"/>
  <c r="J8" i="13"/>
  <c r="I8" i="13"/>
  <c r="F8" i="13"/>
  <c r="D8" i="13"/>
  <c r="C8" i="13"/>
  <c r="S7" i="13"/>
  <c r="R7" i="13"/>
  <c r="Q7" i="13"/>
  <c r="P7" i="13"/>
  <c r="O7" i="13"/>
  <c r="N7" i="13"/>
  <c r="L7" i="13"/>
  <c r="K7" i="13"/>
  <c r="M7" i="13" s="1"/>
  <c r="J7" i="13"/>
  <c r="I7" i="13"/>
  <c r="F7" i="13"/>
  <c r="D7" i="13"/>
  <c r="C7" i="13"/>
  <c r="S6" i="13"/>
  <c r="Q6" i="13"/>
  <c r="P6" i="13"/>
  <c r="R6" i="13" s="1"/>
  <c r="O6" i="13"/>
  <c r="N6" i="13"/>
  <c r="M6" i="13"/>
  <c r="L6" i="13"/>
  <c r="K6" i="13"/>
  <c r="J6" i="13"/>
  <c r="I6" i="13"/>
  <c r="F6" i="13"/>
  <c r="D6" i="13"/>
  <c r="C6" i="13"/>
  <c r="S5" i="13"/>
  <c r="R5" i="13"/>
  <c r="Q5" i="13"/>
  <c r="P5" i="13"/>
  <c r="O5" i="13"/>
  <c r="N5" i="13"/>
  <c r="L5" i="13"/>
  <c r="K5" i="13"/>
  <c r="M5" i="13" s="1"/>
  <c r="J5" i="13"/>
  <c r="I5" i="13"/>
  <c r="F5" i="13"/>
  <c r="D5" i="13"/>
  <c r="C5" i="13"/>
  <c r="S4" i="13"/>
  <c r="Q4" i="13"/>
  <c r="P4" i="13"/>
  <c r="R4" i="13" s="1"/>
  <c r="O4" i="13"/>
  <c r="N4" i="13"/>
  <c r="M4" i="13"/>
  <c r="L4" i="13"/>
  <c r="K4" i="13"/>
  <c r="J4" i="13"/>
  <c r="I4" i="13"/>
  <c r="F4" i="13"/>
  <c r="D4" i="13"/>
  <c r="C4" i="13"/>
  <c r="A17" i="12"/>
  <c r="CV100" i="11"/>
  <c r="C100" i="11"/>
  <c r="CV99" i="11"/>
  <c r="C99" i="11"/>
  <c r="CV98" i="11"/>
  <c r="C98" i="11"/>
  <c r="CV97" i="11"/>
  <c r="C97" i="11"/>
  <c r="CV87" i="11"/>
  <c r="C87" i="11"/>
  <c r="CV86" i="11"/>
  <c r="C86" i="11"/>
  <c r="CV85" i="11"/>
  <c r="C85" i="11"/>
  <c r="CV84" i="11"/>
  <c r="C84" i="11"/>
  <c r="CV74" i="11"/>
  <c r="C74" i="11"/>
  <c r="CV73" i="11"/>
  <c r="C73" i="11"/>
  <c r="CV72" i="11"/>
  <c r="C72" i="11"/>
  <c r="CV71" i="11"/>
  <c r="C71" i="11"/>
  <c r="CV61" i="11"/>
  <c r="C61" i="11"/>
  <c r="CV60" i="11"/>
  <c r="C60" i="11"/>
  <c r="CV59" i="11"/>
  <c r="C59" i="11"/>
  <c r="CV58" i="11"/>
  <c r="C58" i="11"/>
  <c r="CV48" i="11"/>
  <c r="C48" i="11"/>
  <c r="CV47" i="11"/>
  <c r="C47" i="11"/>
  <c r="CV46" i="11"/>
  <c r="C46" i="11"/>
  <c r="CV45" i="11"/>
  <c r="C45" i="11"/>
  <c r="CV35" i="11"/>
  <c r="C35" i="11"/>
  <c r="CV34" i="11"/>
  <c r="C34" i="11"/>
  <c r="CV33" i="11"/>
  <c r="C33" i="11"/>
  <c r="CV32" i="11"/>
  <c r="C32" i="11"/>
  <c r="CV22" i="11"/>
  <c r="C22" i="11"/>
  <c r="CV21" i="11"/>
  <c r="C21" i="11"/>
  <c r="CV20" i="11"/>
  <c r="C20" i="11"/>
  <c r="CV19" i="11"/>
  <c r="C19" i="11"/>
  <c r="CV9" i="11"/>
  <c r="C9" i="11"/>
  <c r="CV8" i="11"/>
  <c r="C8" i="11"/>
  <c r="CV7" i="11"/>
  <c r="C7" i="11"/>
  <c r="CV6" i="11"/>
  <c r="C6" i="11"/>
  <c r="G145" i="10"/>
  <c r="C53" i="11" s="1"/>
  <c r="E145" i="10"/>
  <c r="C40" i="11" s="1"/>
  <c r="M144" i="10"/>
  <c r="H144" i="10"/>
  <c r="F144" i="10"/>
  <c r="G127" i="10"/>
  <c r="C52" i="11" s="1"/>
  <c r="E127" i="10"/>
  <c r="C39" i="11" s="1"/>
  <c r="H126" i="10"/>
  <c r="F126" i="10"/>
  <c r="M126" i="10" s="1"/>
  <c r="H108" i="10"/>
  <c r="G108" i="10"/>
  <c r="E108" i="10"/>
  <c r="F108" i="10" s="1"/>
  <c r="M108" i="10" s="1"/>
  <c r="A108" i="10"/>
  <c r="A126" i="10" s="1"/>
  <c r="A144" i="10" s="1"/>
  <c r="G98" i="10"/>
  <c r="G109" i="10" s="1"/>
  <c r="C51" i="11" s="1"/>
  <c r="E98" i="10"/>
  <c r="E109" i="10" s="1"/>
  <c r="C38" i="11" s="1"/>
  <c r="H90" i="10"/>
  <c r="G90" i="10"/>
  <c r="E90" i="10"/>
  <c r="F90" i="10" s="1"/>
  <c r="M90" i="10" s="1"/>
  <c r="G87" i="10"/>
  <c r="E87" i="10"/>
  <c r="G80" i="10"/>
  <c r="G91" i="10" s="1"/>
  <c r="C50" i="11" s="1"/>
  <c r="E80" i="10"/>
  <c r="E91" i="10" s="1"/>
  <c r="C37" i="11" s="1"/>
  <c r="E72" i="10"/>
  <c r="D53" i="18" s="1"/>
  <c r="E71" i="10"/>
  <c r="D52" i="18" s="1"/>
  <c r="E70" i="10"/>
  <c r="D51" i="18" s="1"/>
  <c r="E69" i="10"/>
  <c r="D50" i="18" s="1"/>
  <c r="E68" i="10"/>
  <c r="D49" i="18" s="1"/>
  <c r="E66" i="10"/>
  <c r="D47" i="18" s="1"/>
  <c r="E65" i="10"/>
  <c r="D46" i="18" s="1"/>
  <c r="E64" i="10"/>
  <c r="D45" i="18" s="1"/>
  <c r="E63" i="10"/>
  <c r="D44" i="18" s="1"/>
  <c r="E62" i="10"/>
  <c r="D43" i="18" s="1"/>
  <c r="E61" i="10"/>
  <c r="E60" i="10"/>
  <c r="D41" i="18" s="1"/>
  <c r="E59" i="10"/>
  <c r="D40" i="18" s="1"/>
  <c r="E58" i="10"/>
  <c r="D39" i="18" s="1"/>
  <c r="E57" i="10"/>
  <c r="D38" i="18" s="1"/>
  <c r="E56" i="10"/>
  <c r="D37" i="18" s="1"/>
  <c r="E55" i="10"/>
  <c r="D36" i="18" s="1"/>
  <c r="E54" i="10"/>
  <c r="D35" i="18" s="1"/>
  <c r="E53" i="10"/>
  <c r="D34" i="18" s="1"/>
  <c r="E52" i="10"/>
  <c r="E51" i="10"/>
  <c r="D32" i="18" s="1"/>
  <c r="E50" i="10"/>
  <c r="D31" i="18" s="1"/>
  <c r="E49" i="10"/>
  <c r="D30" i="18" s="1"/>
  <c r="E48" i="10"/>
  <c r="D29" i="18" s="1"/>
  <c r="E47" i="10"/>
  <c r="D28" i="18" s="1"/>
  <c r="E46" i="10"/>
  <c r="D27" i="18" s="1"/>
  <c r="E45" i="10"/>
  <c r="E44" i="10"/>
  <c r="E43" i="10"/>
  <c r="E42" i="10"/>
  <c r="E41" i="10"/>
  <c r="E40" i="10"/>
  <c r="E39" i="10"/>
  <c r="E38" i="10"/>
  <c r="E37" i="10"/>
  <c r="E36" i="10"/>
  <c r="E35" i="10"/>
  <c r="E34" i="10"/>
  <c r="E33" i="10"/>
  <c r="E32" i="10"/>
  <c r="E31" i="10"/>
  <c r="E30" i="10"/>
  <c r="E29" i="10"/>
  <c r="B29" i="10"/>
  <c r="B44" i="10" s="1"/>
  <c r="E28" i="10"/>
  <c r="E27" i="10"/>
  <c r="E26" i="10"/>
  <c r="E25" i="10"/>
  <c r="E24" i="10"/>
  <c r="E23" i="10"/>
  <c r="E22" i="10"/>
  <c r="E21" i="10"/>
  <c r="E20" i="10"/>
  <c r="E19" i="10"/>
  <c r="E18" i="10"/>
  <c r="E17" i="10"/>
  <c r="E16" i="10"/>
  <c r="E15" i="10"/>
  <c r="E14" i="10"/>
  <c r="D18" i="18" s="1"/>
  <c r="H18" i="18" s="1"/>
  <c r="I18" i="18" s="1"/>
  <c r="E13" i="10"/>
  <c r="D17" i="18" s="1"/>
  <c r="H17" i="18" s="1"/>
  <c r="I17" i="18" s="1"/>
  <c r="E12" i="10"/>
  <c r="D16" i="18" s="1"/>
  <c r="H16" i="18" s="1"/>
  <c r="I16" i="18" s="1"/>
  <c r="E11" i="10"/>
  <c r="D15" i="18" s="1"/>
  <c r="E9" i="10"/>
  <c r="E8" i="10"/>
  <c r="D8" i="10"/>
  <c r="E7" i="10"/>
  <c r="H3" i="10"/>
  <c r="D2" i="10"/>
  <c r="B2" i="10"/>
  <c r="E77" i="9"/>
  <c r="F77" i="9" s="1"/>
  <c r="G77" i="9" s="1"/>
  <c r="H77" i="9" s="1"/>
  <c r="I77" i="9" s="1"/>
  <c r="J77" i="9" s="1"/>
  <c r="K77" i="9" s="1"/>
  <c r="L77" i="9" s="1"/>
  <c r="M77" i="9" s="1"/>
  <c r="N77" i="9" s="1"/>
  <c r="O77" i="9" s="1"/>
  <c r="P77" i="9" s="1"/>
  <c r="Q77" i="9" s="1"/>
  <c r="R77" i="9" s="1"/>
  <c r="S77" i="9" s="1"/>
  <c r="T77" i="9" s="1"/>
  <c r="U77" i="9" s="1"/>
  <c r="V77" i="9" s="1"/>
  <c r="W77" i="9" s="1"/>
  <c r="X77" i="9" s="1"/>
  <c r="Y77" i="9" s="1"/>
  <c r="Z77" i="9" s="1"/>
  <c r="AA77" i="9" s="1"/>
  <c r="AB77" i="9" s="1"/>
  <c r="AC77" i="9" s="1"/>
  <c r="AD77" i="9" s="1"/>
  <c r="AE77" i="9" s="1"/>
  <c r="AF77" i="9" s="1"/>
  <c r="AG77" i="9" s="1"/>
  <c r="AH77" i="9" s="1"/>
  <c r="AI77" i="9" s="1"/>
  <c r="AJ77" i="9" s="1"/>
  <c r="AK77" i="9" s="1"/>
  <c r="AL77" i="9" s="1"/>
  <c r="AM77" i="9" s="1"/>
  <c r="AN77" i="9" s="1"/>
  <c r="AO77" i="9" s="1"/>
  <c r="AP77" i="9" s="1"/>
  <c r="AQ77" i="9" s="1"/>
  <c r="AR77" i="9" s="1"/>
  <c r="AS77" i="9" s="1"/>
  <c r="AT77" i="9" s="1"/>
  <c r="AU77" i="9" s="1"/>
  <c r="AV77" i="9" s="1"/>
  <c r="AW77" i="9" s="1"/>
  <c r="AX77" i="9" s="1"/>
  <c r="AY77" i="9" s="1"/>
  <c r="AZ77" i="9" s="1"/>
  <c r="BA77" i="9" s="1"/>
  <c r="BB77" i="9" s="1"/>
  <c r="BC77" i="9" s="1"/>
  <c r="BD77" i="9" s="1"/>
  <c r="BE77" i="9" s="1"/>
  <c r="BF77" i="9" s="1"/>
  <c r="BG77" i="9" s="1"/>
  <c r="BH77" i="9" s="1"/>
  <c r="BI77" i="9" s="1"/>
  <c r="BJ77" i="9" s="1"/>
  <c r="BK77" i="9" s="1"/>
  <c r="BL77" i="9" s="1"/>
  <c r="BM77" i="9" s="1"/>
  <c r="BN77" i="9" s="1"/>
  <c r="BO77" i="9" s="1"/>
  <c r="BP77" i="9" s="1"/>
  <c r="BQ77" i="9" s="1"/>
  <c r="BR77" i="9" s="1"/>
  <c r="BS77" i="9" s="1"/>
  <c r="BT77" i="9" s="1"/>
  <c r="BU77" i="9" s="1"/>
  <c r="BV77" i="9" s="1"/>
  <c r="BW77" i="9" s="1"/>
  <c r="BX77" i="9" s="1"/>
  <c r="BY77" i="9" s="1"/>
  <c r="BZ77" i="9" s="1"/>
  <c r="CA77" i="9" s="1"/>
  <c r="CB77" i="9" s="1"/>
  <c r="CC77" i="9" s="1"/>
  <c r="CD77" i="9" s="1"/>
  <c r="CE77" i="9" s="1"/>
  <c r="CF77" i="9" s="1"/>
  <c r="CG77" i="9" s="1"/>
  <c r="CH77" i="9" s="1"/>
  <c r="CI77" i="9" s="1"/>
  <c r="CJ77" i="9" s="1"/>
  <c r="CK77" i="9" s="1"/>
  <c r="CL77" i="9" s="1"/>
  <c r="CM77" i="9" s="1"/>
  <c r="CN77" i="9" s="1"/>
  <c r="CO77" i="9" s="1"/>
  <c r="CP77" i="9" s="1"/>
  <c r="CQ77" i="9" s="1"/>
  <c r="CR77" i="9" s="1"/>
  <c r="CS77" i="9" s="1"/>
  <c r="CT77" i="9" s="1"/>
  <c r="CU77" i="9" s="1"/>
  <c r="CV77" i="9" s="1"/>
  <c r="E59" i="9"/>
  <c r="F59" i="9" s="1"/>
  <c r="G59" i="9" s="1"/>
  <c r="H59" i="9" s="1"/>
  <c r="I59" i="9" s="1"/>
  <c r="J59" i="9" s="1"/>
  <c r="K59" i="9" s="1"/>
  <c r="L59" i="9" s="1"/>
  <c r="M59" i="9" s="1"/>
  <c r="N59" i="9" s="1"/>
  <c r="O59" i="9" s="1"/>
  <c r="P59" i="9" s="1"/>
  <c r="Q59" i="9" s="1"/>
  <c r="R59" i="9" s="1"/>
  <c r="S59" i="9" s="1"/>
  <c r="T59" i="9" s="1"/>
  <c r="U59" i="9" s="1"/>
  <c r="V59" i="9" s="1"/>
  <c r="W59" i="9" s="1"/>
  <c r="X59" i="9" s="1"/>
  <c r="Y59" i="9" s="1"/>
  <c r="Z59" i="9" s="1"/>
  <c r="AA59" i="9" s="1"/>
  <c r="AB59" i="9" s="1"/>
  <c r="AC59" i="9" s="1"/>
  <c r="AD59" i="9" s="1"/>
  <c r="AE59" i="9" s="1"/>
  <c r="AF59" i="9" s="1"/>
  <c r="AG59" i="9" s="1"/>
  <c r="AH59" i="9" s="1"/>
  <c r="AI59" i="9" s="1"/>
  <c r="AJ59" i="9" s="1"/>
  <c r="AK59" i="9" s="1"/>
  <c r="AL59" i="9" s="1"/>
  <c r="AM59" i="9" s="1"/>
  <c r="AN59" i="9" s="1"/>
  <c r="AO59" i="9" s="1"/>
  <c r="AP59" i="9" s="1"/>
  <c r="AQ59" i="9" s="1"/>
  <c r="AR59" i="9" s="1"/>
  <c r="AS59" i="9" s="1"/>
  <c r="AT59" i="9" s="1"/>
  <c r="AU59" i="9" s="1"/>
  <c r="AV59" i="9" s="1"/>
  <c r="AW59" i="9" s="1"/>
  <c r="AX59" i="9" s="1"/>
  <c r="AY59" i="9" s="1"/>
  <c r="AZ59" i="9" s="1"/>
  <c r="BA59" i="9" s="1"/>
  <c r="BB59" i="9" s="1"/>
  <c r="BC59" i="9" s="1"/>
  <c r="BD59" i="9" s="1"/>
  <c r="BE59" i="9" s="1"/>
  <c r="BF59" i="9" s="1"/>
  <c r="BG59" i="9" s="1"/>
  <c r="BH59" i="9" s="1"/>
  <c r="BI59" i="9" s="1"/>
  <c r="BJ59" i="9" s="1"/>
  <c r="BK59" i="9" s="1"/>
  <c r="BL59" i="9" s="1"/>
  <c r="BM59" i="9" s="1"/>
  <c r="BN59" i="9" s="1"/>
  <c r="BO59" i="9" s="1"/>
  <c r="BP59" i="9" s="1"/>
  <c r="BQ59" i="9" s="1"/>
  <c r="BR59" i="9" s="1"/>
  <c r="BS59" i="9" s="1"/>
  <c r="BT59" i="9" s="1"/>
  <c r="BU59" i="9" s="1"/>
  <c r="BV59" i="9" s="1"/>
  <c r="BW59" i="9" s="1"/>
  <c r="BX59" i="9" s="1"/>
  <c r="BY59" i="9" s="1"/>
  <c r="BZ59" i="9" s="1"/>
  <c r="CA59" i="9" s="1"/>
  <c r="CB59" i="9" s="1"/>
  <c r="CC59" i="9" s="1"/>
  <c r="CD59" i="9" s="1"/>
  <c r="CE59" i="9" s="1"/>
  <c r="CF59" i="9" s="1"/>
  <c r="CG59" i="9" s="1"/>
  <c r="CH59" i="9" s="1"/>
  <c r="CI59" i="9" s="1"/>
  <c r="CJ59" i="9" s="1"/>
  <c r="CK59" i="9" s="1"/>
  <c r="CL59" i="9" s="1"/>
  <c r="CM59" i="9" s="1"/>
  <c r="CN59" i="9" s="1"/>
  <c r="CO59" i="9" s="1"/>
  <c r="CP59" i="9" s="1"/>
  <c r="CQ59" i="9" s="1"/>
  <c r="CR59" i="9" s="1"/>
  <c r="CS59" i="9" s="1"/>
  <c r="CT59" i="9" s="1"/>
  <c r="CU59" i="9" s="1"/>
  <c r="CV59" i="9" s="1"/>
  <c r="E41" i="9"/>
  <c r="F41" i="9" s="1"/>
  <c r="G41" i="9" s="1"/>
  <c r="H41" i="9" s="1"/>
  <c r="I41" i="9" s="1"/>
  <c r="J41" i="9" s="1"/>
  <c r="K41" i="9" s="1"/>
  <c r="L41" i="9" s="1"/>
  <c r="M41" i="9" s="1"/>
  <c r="N41" i="9" s="1"/>
  <c r="O41" i="9" s="1"/>
  <c r="P41" i="9" s="1"/>
  <c r="Q41" i="9" s="1"/>
  <c r="R41" i="9" s="1"/>
  <c r="S41" i="9" s="1"/>
  <c r="T41" i="9" s="1"/>
  <c r="U41" i="9" s="1"/>
  <c r="V41" i="9" s="1"/>
  <c r="W41" i="9" s="1"/>
  <c r="X41" i="9" s="1"/>
  <c r="Y41" i="9" s="1"/>
  <c r="Z41" i="9" s="1"/>
  <c r="AA41" i="9" s="1"/>
  <c r="AB41" i="9" s="1"/>
  <c r="AC41" i="9" s="1"/>
  <c r="AD41" i="9" s="1"/>
  <c r="AE41" i="9" s="1"/>
  <c r="AF41" i="9" s="1"/>
  <c r="AG41" i="9" s="1"/>
  <c r="AH41" i="9" s="1"/>
  <c r="AI41" i="9" s="1"/>
  <c r="AJ41" i="9" s="1"/>
  <c r="AK41" i="9" s="1"/>
  <c r="AL41" i="9" s="1"/>
  <c r="AM41" i="9" s="1"/>
  <c r="AN41" i="9" s="1"/>
  <c r="AO41" i="9" s="1"/>
  <c r="AP41" i="9" s="1"/>
  <c r="AQ41" i="9" s="1"/>
  <c r="AR41" i="9" s="1"/>
  <c r="AS41" i="9" s="1"/>
  <c r="AT41" i="9" s="1"/>
  <c r="AU41" i="9" s="1"/>
  <c r="AV41" i="9" s="1"/>
  <c r="AW41" i="9" s="1"/>
  <c r="AX41" i="9" s="1"/>
  <c r="AY41" i="9" s="1"/>
  <c r="AZ41" i="9" s="1"/>
  <c r="BA41" i="9" s="1"/>
  <c r="BB41" i="9" s="1"/>
  <c r="BC41" i="9" s="1"/>
  <c r="BD41" i="9" s="1"/>
  <c r="BE41" i="9" s="1"/>
  <c r="BF41" i="9" s="1"/>
  <c r="BG41" i="9" s="1"/>
  <c r="BH41" i="9" s="1"/>
  <c r="BI41" i="9" s="1"/>
  <c r="BJ41" i="9" s="1"/>
  <c r="BK41" i="9" s="1"/>
  <c r="BL41" i="9" s="1"/>
  <c r="BM41" i="9" s="1"/>
  <c r="BN41" i="9" s="1"/>
  <c r="BO41" i="9" s="1"/>
  <c r="BP41" i="9" s="1"/>
  <c r="BQ41" i="9" s="1"/>
  <c r="BR41" i="9" s="1"/>
  <c r="BS41" i="9" s="1"/>
  <c r="BT41" i="9" s="1"/>
  <c r="BU41" i="9" s="1"/>
  <c r="BV41" i="9" s="1"/>
  <c r="BW41" i="9" s="1"/>
  <c r="BX41" i="9" s="1"/>
  <c r="BY41" i="9" s="1"/>
  <c r="BZ41" i="9" s="1"/>
  <c r="CA41" i="9" s="1"/>
  <c r="CB41" i="9" s="1"/>
  <c r="CC41" i="9" s="1"/>
  <c r="CD41" i="9" s="1"/>
  <c r="CE41" i="9" s="1"/>
  <c r="CF41" i="9" s="1"/>
  <c r="CG41" i="9" s="1"/>
  <c r="CH41" i="9" s="1"/>
  <c r="CI41" i="9" s="1"/>
  <c r="CJ41" i="9" s="1"/>
  <c r="CK41" i="9" s="1"/>
  <c r="CL41" i="9" s="1"/>
  <c r="CM41" i="9" s="1"/>
  <c r="CN41" i="9" s="1"/>
  <c r="CO41" i="9" s="1"/>
  <c r="CP41" i="9" s="1"/>
  <c r="CQ41" i="9" s="1"/>
  <c r="CR41" i="9" s="1"/>
  <c r="CS41" i="9" s="1"/>
  <c r="CT41" i="9" s="1"/>
  <c r="CU41" i="9" s="1"/>
  <c r="CV41" i="9" s="1"/>
  <c r="E23" i="9"/>
  <c r="F23" i="9" s="1"/>
  <c r="G23" i="9" s="1"/>
  <c r="H23" i="9" s="1"/>
  <c r="I23" i="9" s="1"/>
  <c r="J23" i="9" s="1"/>
  <c r="K23" i="9" s="1"/>
  <c r="L23" i="9" s="1"/>
  <c r="M23" i="9" s="1"/>
  <c r="N23" i="9" s="1"/>
  <c r="O23" i="9" s="1"/>
  <c r="P23" i="9" s="1"/>
  <c r="Q23" i="9" s="1"/>
  <c r="R23" i="9" s="1"/>
  <c r="S23" i="9" s="1"/>
  <c r="T23" i="9" s="1"/>
  <c r="U23" i="9" s="1"/>
  <c r="V23" i="9" s="1"/>
  <c r="W23" i="9" s="1"/>
  <c r="X23" i="9" s="1"/>
  <c r="Y23" i="9" s="1"/>
  <c r="Z23" i="9" s="1"/>
  <c r="AA23" i="9" s="1"/>
  <c r="AB23" i="9" s="1"/>
  <c r="AC23" i="9" s="1"/>
  <c r="AD23" i="9" s="1"/>
  <c r="AE23" i="9" s="1"/>
  <c r="AF23" i="9" s="1"/>
  <c r="AG23" i="9" s="1"/>
  <c r="AH23" i="9" s="1"/>
  <c r="AI23" i="9" s="1"/>
  <c r="AJ23" i="9" s="1"/>
  <c r="AK23" i="9" s="1"/>
  <c r="AL23" i="9" s="1"/>
  <c r="AM23" i="9" s="1"/>
  <c r="AN23" i="9" s="1"/>
  <c r="AO23" i="9" s="1"/>
  <c r="AP23" i="9" s="1"/>
  <c r="AQ23" i="9" s="1"/>
  <c r="AR23" i="9" s="1"/>
  <c r="AS23" i="9" s="1"/>
  <c r="AT23" i="9" s="1"/>
  <c r="AU23" i="9" s="1"/>
  <c r="AV23" i="9" s="1"/>
  <c r="AW23" i="9" s="1"/>
  <c r="AX23" i="9" s="1"/>
  <c r="AY23" i="9" s="1"/>
  <c r="AZ23" i="9" s="1"/>
  <c r="BA23" i="9" s="1"/>
  <c r="BB23" i="9" s="1"/>
  <c r="BC23" i="9" s="1"/>
  <c r="BD23" i="9" s="1"/>
  <c r="BE23" i="9" s="1"/>
  <c r="BF23" i="9" s="1"/>
  <c r="BG23" i="9" s="1"/>
  <c r="BH23" i="9" s="1"/>
  <c r="BI23" i="9" s="1"/>
  <c r="BJ23" i="9" s="1"/>
  <c r="BK23" i="9" s="1"/>
  <c r="BL23" i="9" s="1"/>
  <c r="BM23" i="9" s="1"/>
  <c r="BN23" i="9" s="1"/>
  <c r="BO23" i="9" s="1"/>
  <c r="BP23" i="9" s="1"/>
  <c r="BQ23" i="9" s="1"/>
  <c r="BR23" i="9" s="1"/>
  <c r="BS23" i="9" s="1"/>
  <c r="BT23" i="9" s="1"/>
  <c r="BU23" i="9" s="1"/>
  <c r="BV23" i="9" s="1"/>
  <c r="BW23" i="9" s="1"/>
  <c r="BX23" i="9" s="1"/>
  <c r="BY23" i="9" s="1"/>
  <c r="BZ23" i="9" s="1"/>
  <c r="CA23" i="9" s="1"/>
  <c r="CB23" i="9" s="1"/>
  <c r="CC23" i="9" s="1"/>
  <c r="CD23" i="9" s="1"/>
  <c r="CE23" i="9" s="1"/>
  <c r="CF23" i="9" s="1"/>
  <c r="CG23" i="9" s="1"/>
  <c r="CH23" i="9" s="1"/>
  <c r="CI23" i="9" s="1"/>
  <c r="CJ23" i="9" s="1"/>
  <c r="CK23" i="9" s="1"/>
  <c r="CL23" i="9" s="1"/>
  <c r="CM23" i="9" s="1"/>
  <c r="CN23" i="9" s="1"/>
  <c r="CO23" i="9" s="1"/>
  <c r="CP23" i="9" s="1"/>
  <c r="CQ23" i="9" s="1"/>
  <c r="CR23" i="9" s="1"/>
  <c r="CS23" i="9" s="1"/>
  <c r="CT23" i="9" s="1"/>
  <c r="CU23" i="9" s="1"/>
  <c r="CV23" i="9" s="1"/>
  <c r="D15" i="9"/>
  <c r="D14" i="9"/>
  <c r="D13" i="9"/>
  <c r="D12" i="9"/>
  <c r="D11" i="9"/>
  <c r="E10" i="9"/>
  <c r="D10" i="9"/>
  <c r="D8" i="9"/>
  <c r="CV6" i="9"/>
  <c r="CU6" i="9"/>
  <c r="CU5" i="9" s="1"/>
  <c r="CT6" i="9"/>
  <c r="CS6" i="9"/>
  <c r="CR6" i="9"/>
  <c r="CQ6" i="9"/>
  <c r="CQ5" i="9" s="1"/>
  <c r="CP6" i="9"/>
  <c r="CO6" i="9"/>
  <c r="CN6" i="9"/>
  <c r="CM6" i="9"/>
  <c r="CM5" i="9" s="1"/>
  <c r="CL6" i="9"/>
  <c r="CK6" i="9"/>
  <c r="CJ6" i="9"/>
  <c r="CI6" i="9"/>
  <c r="CI5" i="9" s="1"/>
  <c r="CH6" i="9"/>
  <c r="CG6" i="9"/>
  <c r="CF6" i="9"/>
  <c r="CE6" i="9"/>
  <c r="CE5" i="9" s="1"/>
  <c r="CD6" i="9"/>
  <c r="CC6" i="9"/>
  <c r="CB6" i="9"/>
  <c r="CA6" i="9"/>
  <c r="CA5" i="9" s="1"/>
  <c r="BZ6" i="9"/>
  <c r="BY6" i="9"/>
  <c r="BX6" i="9"/>
  <c r="BW6" i="9"/>
  <c r="BW5" i="9" s="1"/>
  <c r="BV6" i="9"/>
  <c r="BU6" i="9"/>
  <c r="BT6" i="9"/>
  <c r="BS6" i="9"/>
  <c r="BS5" i="9" s="1"/>
  <c r="BR6" i="9"/>
  <c r="BQ6" i="9"/>
  <c r="BP6" i="9"/>
  <c r="BO6" i="9"/>
  <c r="BO5" i="9" s="1"/>
  <c r="BN6" i="9"/>
  <c r="BM6" i="9"/>
  <c r="BL6" i="9"/>
  <c r="BK6" i="9"/>
  <c r="BK5" i="9" s="1"/>
  <c r="BJ6" i="9"/>
  <c r="BI6" i="9"/>
  <c r="BH6" i="9"/>
  <c r="BG6" i="9"/>
  <c r="BG5" i="9" s="1"/>
  <c r="BF6" i="9"/>
  <c r="BE6" i="9"/>
  <c r="BD6" i="9"/>
  <c r="BC6" i="9"/>
  <c r="BC5" i="9" s="1"/>
  <c r="BB6" i="9"/>
  <c r="BA6" i="9"/>
  <c r="AZ6" i="9"/>
  <c r="AY6" i="9"/>
  <c r="AY5" i="9" s="1"/>
  <c r="AX6" i="9"/>
  <c r="AW6" i="9"/>
  <c r="AV6" i="9"/>
  <c r="AU6" i="9"/>
  <c r="AU5" i="9" s="1"/>
  <c r="AT6" i="9"/>
  <c r="AS6" i="9"/>
  <c r="AR6" i="9"/>
  <c r="AQ6" i="9"/>
  <c r="AQ5" i="9" s="1"/>
  <c r="AP6" i="9"/>
  <c r="AO6" i="9"/>
  <c r="AN6" i="9"/>
  <c r="AM6" i="9"/>
  <c r="AM5" i="9" s="1"/>
  <c r="AL6" i="9"/>
  <c r="AK6" i="9"/>
  <c r="AJ6" i="9"/>
  <c r="AI6" i="9"/>
  <c r="AI5" i="9" s="1"/>
  <c r="AH6" i="9"/>
  <c r="AG6" i="9"/>
  <c r="AF6" i="9"/>
  <c r="AE6" i="9"/>
  <c r="AE5" i="9" s="1"/>
  <c r="AD6" i="9"/>
  <c r="AC6" i="9"/>
  <c r="AB6" i="9"/>
  <c r="AA6" i="9"/>
  <c r="AA5" i="9" s="1"/>
  <c r="Z6" i="9"/>
  <c r="Y6" i="9"/>
  <c r="X6" i="9"/>
  <c r="W6" i="9"/>
  <c r="W5" i="9" s="1"/>
  <c r="V6" i="9"/>
  <c r="U6" i="9"/>
  <c r="T6" i="9"/>
  <c r="S6" i="9"/>
  <c r="S5" i="9" s="1"/>
  <c r="R6" i="9"/>
  <c r="Q6" i="9"/>
  <c r="P6" i="9"/>
  <c r="O6" i="9"/>
  <c r="O5" i="9" s="1"/>
  <c r="N6" i="9"/>
  <c r="M6" i="9"/>
  <c r="L6" i="9"/>
  <c r="K6" i="9"/>
  <c r="K5" i="9" s="1"/>
  <c r="J6" i="9"/>
  <c r="I6" i="9"/>
  <c r="G6" i="9"/>
  <c r="G5" i="9" s="1"/>
  <c r="F6" i="9"/>
  <c r="CV5" i="9"/>
  <c r="CT5" i="9"/>
  <c r="CS5" i="9"/>
  <c r="CR5" i="9"/>
  <c r="CP5" i="9"/>
  <c r="CO5" i="9"/>
  <c r="CN5" i="9"/>
  <c r="CL5" i="9"/>
  <c r="CK5" i="9"/>
  <c r="CJ5" i="9"/>
  <c r="CH5" i="9"/>
  <c r="CG5" i="9"/>
  <c r="CF5" i="9"/>
  <c r="CD5" i="9"/>
  <c r="CC5" i="9"/>
  <c r="CB5" i="9"/>
  <c r="BZ5" i="9"/>
  <c r="BY5" i="9"/>
  <c r="BX5" i="9"/>
  <c r="BV5" i="9"/>
  <c r="BU5" i="9"/>
  <c r="BT5" i="9"/>
  <c r="BR5" i="9"/>
  <c r="BQ5" i="9"/>
  <c r="BP5" i="9"/>
  <c r="BN5" i="9"/>
  <c r="BM5" i="9"/>
  <c r="BL5" i="9"/>
  <c r="BJ5" i="9"/>
  <c r="BI5" i="9"/>
  <c r="BH5" i="9"/>
  <c r="BF5" i="9"/>
  <c r="BE5" i="9"/>
  <c r="BD5" i="9"/>
  <c r="BB5" i="9"/>
  <c r="BA5" i="9"/>
  <c r="AZ5" i="9"/>
  <c r="AX5" i="9"/>
  <c r="AW5" i="9"/>
  <c r="AV5" i="9"/>
  <c r="AT5" i="9"/>
  <c r="AS5" i="9"/>
  <c r="AR5" i="9"/>
  <c r="AP5" i="9"/>
  <c r="AO5" i="9"/>
  <c r="AN5" i="9"/>
  <c r="AL5" i="9"/>
  <c r="AK5" i="9"/>
  <c r="AJ5" i="9"/>
  <c r="AH5" i="9"/>
  <c r="AG5" i="9"/>
  <c r="AF5" i="9"/>
  <c r="AD5" i="9"/>
  <c r="AC5" i="9"/>
  <c r="AB5" i="9"/>
  <c r="Z5" i="9"/>
  <c r="Y5" i="9"/>
  <c r="X5" i="9"/>
  <c r="V5" i="9"/>
  <c r="U5" i="9"/>
  <c r="T5" i="9"/>
  <c r="R5" i="9"/>
  <c r="Q5" i="9"/>
  <c r="P5" i="9"/>
  <c r="N5" i="9"/>
  <c r="M5" i="9"/>
  <c r="L5" i="9"/>
  <c r="J5" i="9"/>
  <c r="I5" i="9"/>
  <c r="F5" i="9"/>
  <c r="F4" i="9"/>
  <c r="G4" i="9" s="1"/>
  <c r="H4" i="9" s="1"/>
  <c r="I4" i="9" s="1"/>
  <c r="J4" i="9" s="1"/>
  <c r="K4" i="9" s="1"/>
  <c r="L4" i="9" s="1"/>
  <c r="M4" i="9" s="1"/>
  <c r="N4" i="9" s="1"/>
  <c r="O4" i="9" s="1"/>
  <c r="P4" i="9" s="1"/>
  <c r="Q4" i="9" s="1"/>
  <c r="R4" i="9" s="1"/>
  <c r="S4" i="9" s="1"/>
  <c r="T4" i="9" s="1"/>
  <c r="U4" i="9" s="1"/>
  <c r="V4" i="9" s="1"/>
  <c r="W4" i="9" s="1"/>
  <c r="X4" i="9" s="1"/>
  <c r="Y4" i="9" s="1"/>
  <c r="Z4" i="9" s="1"/>
  <c r="AA4" i="9" s="1"/>
  <c r="AB4" i="9" s="1"/>
  <c r="AC4" i="9" s="1"/>
  <c r="AD4" i="9" s="1"/>
  <c r="AE4" i="9" s="1"/>
  <c r="AF4" i="9" s="1"/>
  <c r="AG4" i="9" s="1"/>
  <c r="AH4" i="9" s="1"/>
  <c r="AI4" i="9" s="1"/>
  <c r="AJ4" i="9" s="1"/>
  <c r="AK4" i="9" s="1"/>
  <c r="AL4" i="9" s="1"/>
  <c r="AM4" i="9" s="1"/>
  <c r="AN4" i="9" s="1"/>
  <c r="AO4" i="9" s="1"/>
  <c r="AP4" i="9" s="1"/>
  <c r="AQ4" i="9" s="1"/>
  <c r="AR4" i="9" s="1"/>
  <c r="AS4" i="9" s="1"/>
  <c r="AT4" i="9" s="1"/>
  <c r="AU4" i="9" s="1"/>
  <c r="AV4" i="9" s="1"/>
  <c r="AW4" i="9" s="1"/>
  <c r="AX4" i="9" s="1"/>
  <c r="AY4" i="9" s="1"/>
  <c r="AZ4" i="9" s="1"/>
  <c r="BA4" i="9" s="1"/>
  <c r="BB4" i="9" s="1"/>
  <c r="BC4" i="9" s="1"/>
  <c r="BD4" i="9" s="1"/>
  <c r="BE4" i="9" s="1"/>
  <c r="BF4" i="9" s="1"/>
  <c r="BG4" i="9" s="1"/>
  <c r="BH4" i="9" s="1"/>
  <c r="BI4" i="9" s="1"/>
  <c r="BJ4" i="9" s="1"/>
  <c r="BK4" i="9" s="1"/>
  <c r="BL4" i="9" s="1"/>
  <c r="BM4" i="9" s="1"/>
  <c r="BN4" i="9" s="1"/>
  <c r="BO4" i="9" s="1"/>
  <c r="BP4" i="9" s="1"/>
  <c r="BQ4" i="9" s="1"/>
  <c r="BR4" i="9" s="1"/>
  <c r="BS4" i="9" s="1"/>
  <c r="BT4" i="9" s="1"/>
  <c r="BU4" i="9" s="1"/>
  <c r="BV4" i="9" s="1"/>
  <c r="BW4" i="9" s="1"/>
  <c r="BX4" i="9" s="1"/>
  <c r="BY4" i="9" s="1"/>
  <c r="BZ4" i="9" s="1"/>
  <c r="CA4" i="9" s="1"/>
  <c r="CB4" i="9" s="1"/>
  <c r="CC4" i="9" s="1"/>
  <c r="CD4" i="9" s="1"/>
  <c r="CE4" i="9" s="1"/>
  <c r="CF4" i="9" s="1"/>
  <c r="CG4" i="9" s="1"/>
  <c r="CH4" i="9" s="1"/>
  <c r="CI4" i="9" s="1"/>
  <c r="CJ4" i="9" s="1"/>
  <c r="CK4" i="9" s="1"/>
  <c r="CL4" i="9" s="1"/>
  <c r="CM4" i="9" s="1"/>
  <c r="CN4" i="9" s="1"/>
  <c r="CO4" i="9" s="1"/>
  <c r="CP4" i="9" s="1"/>
  <c r="CQ4" i="9" s="1"/>
  <c r="CR4" i="9" s="1"/>
  <c r="CS4" i="9" s="1"/>
  <c r="CT4" i="9" s="1"/>
  <c r="CU4" i="9" s="1"/>
  <c r="CV4" i="9" s="1"/>
  <c r="E4" i="9"/>
  <c r="C58" i="8"/>
  <c r="H58" i="8" s="1"/>
  <c r="H57" i="8"/>
  <c r="C57" i="8"/>
  <c r="C56" i="8"/>
  <c r="H56" i="8" s="1"/>
  <c r="E55" i="8"/>
  <c r="C55" i="8" s="1"/>
  <c r="H55" i="8" s="1"/>
  <c r="D55" i="8"/>
  <c r="E54" i="8"/>
  <c r="C54" i="8" s="1"/>
  <c r="C53" i="8"/>
  <c r="H53" i="8" s="1"/>
  <c r="H52" i="8"/>
  <c r="C52" i="8"/>
  <c r="G51" i="8"/>
  <c r="G50" i="8" s="1"/>
  <c r="F51" i="8"/>
  <c r="F50" i="8" s="1"/>
  <c r="E51" i="8"/>
  <c r="D51" i="8"/>
  <c r="C51" i="8"/>
  <c r="C50" i="8" s="1"/>
  <c r="E50" i="8"/>
  <c r="D50" i="8"/>
  <c r="C49" i="8"/>
  <c r="H49" i="8" s="1"/>
  <c r="C48" i="8"/>
  <c r="C47" i="8"/>
  <c r="C46" i="8"/>
  <c r="C45" i="8"/>
  <c r="C44" i="8"/>
  <c r="C43" i="8"/>
  <c r="C42" i="8"/>
  <c r="H42" i="8" s="1"/>
  <c r="H41" i="8"/>
  <c r="C41" i="8"/>
  <c r="C40" i="8"/>
  <c r="C39" i="8" s="1"/>
  <c r="H39" i="8" s="1"/>
  <c r="G39" i="8"/>
  <c r="F39" i="8"/>
  <c r="E39" i="8"/>
  <c r="E24" i="8" s="1"/>
  <c r="E23" i="8" s="1"/>
  <c r="D39" i="8"/>
  <c r="C38" i="8"/>
  <c r="B38" i="8"/>
  <c r="H37" i="8"/>
  <c r="C37" i="8"/>
  <c r="B37" i="8"/>
  <c r="C36" i="8"/>
  <c r="B36" i="8"/>
  <c r="C35" i="8"/>
  <c r="B35" i="8"/>
  <c r="C34" i="8"/>
  <c r="B34" i="8"/>
  <c r="C33" i="8"/>
  <c r="B33" i="8"/>
  <c r="H32" i="8"/>
  <c r="C32" i="8"/>
  <c r="B32" i="8"/>
  <c r="C31" i="8"/>
  <c r="B31" i="8"/>
  <c r="C30" i="8"/>
  <c r="B30" i="8"/>
  <c r="C29" i="8"/>
  <c r="B29" i="8"/>
  <c r="H28" i="8"/>
  <c r="C28" i="8"/>
  <c r="B28" i="8"/>
  <c r="H27" i="8"/>
  <c r="C27" i="8"/>
  <c r="B27" i="8"/>
  <c r="C26" i="8"/>
  <c r="H26" i="8" s="1"/>
  <c r="B26" i="8"/>
  <c r="G25" i="8"/>
  <c r="G24" i="8" s="1"/>
  <c r="G23" i="8" s="1"/>
  <c r="F25" i="8"/>
  <c r="E25" i="8"/>
  <c r="D25" i="8"/>
  <c r="D24" i="8"/>
  <c r="D23" i="8" s="1"/>
  <c r="C22" i="8"/>
  <c r="C21" i="8"/>
  <c r="C20" i="8"/>
  <c r="C19" i="8"/>
  <c r="C18" i="8"/>
  <c r="C17" i="8"/>
  <c r="C16" i="8"/>
  <c r="C15" i="8"/>
  <c r="C14" i="8"/>
  <c r="E13" i="8"/>
  <c r="D13" i="8"/>
  <c r="C13" i="8" s="1"/>
  <c r="C12" i="8"/>
  <c r="C11" i="8"/>
  <c r="C10" i="8"/>
  <c r="C9" i="8" s="1"/>
  <c r="G9" i="8"/>
  <c r="F9" i="8"/>
  <c r="E9" i="8"/>
  <c r="D9" i="8"/>
  <c r="D6" i="8"/>
  <c r="H3" i="8"/>
  <c r="H2" i="10" s="1"/>
  <c r="CV31" i="6"/>
  <c r="CU31" i="6"/>
  <c r="CT31" i="6"/>
  <c r="CS31" i="6"/>
  <c r="CR31" i="6"/>
  <c r="CQ31" i="6"/>
  <c r="CP31" i="6"/>
  <c r="CO31" i="6"/>
  <c r="CN31" i="6"/>
  <c r="CM31" i="6"/>
  <c r="CL31" i="6"/>
  <c r="CK31"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CV30" i="6"/>
  <c r="CU30" i="6"/>
  <c r="CU32" i="6" s="1"/>
  <c r="CT30" i="6"/>
  <c r="CT32" i="6" s="1"/>
  <c r="CS30" i="6"/>
  <c r="CS32" i="6" s="1"/>
  <c r="CR30" i="6"/>
  <c r="CR32" i="6" s="1"/>
  <c r="CQ30" i="6"/>
  <c r="CQ32" i="6" s="1"/>
  <c r="CP30" i="6"/>
  <c r="CP32" i="6" s="1"/>
  <c r="CO30" i="6"/>
  <c r="CN30" i="6"/>
  <c r="CM30" i="6"/>
  <c r="CL30" i="6"/>
  <c r="CL32" i="6" s="1"/>
  <c r="CK30" i="6"/>
  <c r="CJ30" i="6"/>
  <c r="CI30" i="6"/>
  <c r="CI32" i="6" s="1"/>
  <c r="CH30" i="6"/>
  <c r="CH32" i="6" s="1"/>
  <c r="CG30" i="6"/>
  <c r="CF30" i="6"/>
  <c r="CE30" i="6"/>
  <c r="CE32" i="6" s="1"/>
  <c r="CD30" i="6"/>
  <c r="CD32" i="6" s="1"/>
  <c r="CC30" i="6"/>
  <c r="CC32" i="6" s="1"/>
  <c r="CB30" i="6"/>
  <c r="CB32" i="6" s="1"/>
  <c r="CA30" i="6"/>
  <c r="CA32" i="6" s="1"/>
  <c r="BZ30" i="6"/>
  <c r="BZ32" i="6" s="1"/>
  <c r="BY30" i="6"/>
  <c r="BY32" i="6" s="1"/>
  <c r="BX30" i="6"/>
  <c r="BW30" i="6"/>
  <c r="BW32" i="6" s="1"/>
  <c r="BV30" i="6"/>
  <c r="BV32" i="6" s="1"/>
  <c r="BU30" i="6"/>
  <c r="BT30" i="6"/>
  <c r="BT32" i="6" s="1"/>
  <c r="BS30" i="6"/>
  <c r="BR30" i="6"/>
  <c r="BR32" i="6" s="1"/>
  <c r="BQ30" i="6"/>
  <c r="BP30" i="6"/>
  <c r="BO30" i="6"/>
  <c r="BO32" i="6" s="1"/>
  <c r="BN30" i="6"/>
  <c r="BM30" i="6"/>
  <c r="BM32" i="6" s="1"/>
  <c r="BL30" i="6"/>
  <c r="BK30" i="6"/>
  <c r="BK32" i="6" s="1"/>
  <c r="BJ30" i="6"/>
  <c r="BJ32" i="6" s="1"/>
  <c r="BI30" i="6"/>
  <c r="BI32" i="6" s="1"/>
  <c r="BH30" i="6"/>
  <c r="BH32" i="6" s="1"/>
  <c r="BG30" i="6"/>
  <c r="BG32" i="6" s="1"/>
  <c r="BF30" i="6"/>
  <c r="BF32" i="6" s="1"/>
  <c r="BE30" i="6"/>
  <c r="BE32" i="6" s="1"/>
  <c r="BD30" i="6"/>
  <c r="BC30" i="6"/>
  <c r="BC32" i="6" s="1"/>
  <c r="BB30" i="6"/>
  <c r="BA30" i="6"/>
  <c r="BA32" i="6" s="1"/>
  <c r="AZ30" i="6"/>
  <c r="AZ32" i="6" s="1"/>
  <c r="AY30" i="6"/>
  <c r="AY32" i="6" s="1"/>
  <c r="AX30" i="6"/>
  <c r="AW30" i="6"/>
  <c r="AV30" i="6"/>
  <c r="AV32" i="6" s="1"/>
  <c r="AU30" i="6"/>
  <c r="AU32" i="6" s="1"/>
  <c r="AT30" i="6"/>
  <c r="AT32" i="6" s="1"/>
  <c r="AS30" i="6"/>
  <c r="AS32" i="6" s="1"/>
  <c r="AR30" i="6"/>
  <c r="AR32" i="6" s="1"/>
  <c r="AQ30" i="6"/>
  <c r="AQ32" i="6" s="1"/>
  <c r="AP30" i="6"/>
  <c r="AO30" i="6"/>
  <c r="AO32" i="6" s="1"/>
  <c r="AN30" i="6"/>
  <c r="AM30" i="6"/>
  <c r="AL30" i="6"/>
  <c r="AK30" i="6"/>
  <c r="AK32" i="6" s="1"/>
  <c r="AJ30" i="6"/>
  <c r="AI30" i="6"/>
  <c r="AI32" i="6" s="1"/>
  <c r="AH30" i="6"/>
  <c r="AH32" i="6" s="1"/>
  <c r="AG30" i="6"/>
  <c r="AG32" i="6" s="1"/>
  <c r="AF30" i="6"/>
  <c r="AF32" i="6" s="1"/>
  <c r="AE30" i="6"/>
  <c r="AE32" i="6" s="1"/>
  <c r="AD30" i="6"/>
  <c r="AD32" i="6" s="1"/>
  <c r="AC30" i="6"/>
  <c r="AC32" i="6" s="1"/>
  <c r="AB30" i="6"/>
  <c r="AB32" i="6" s="1"/>
  <c r="AA30" i="6"/>
  <c r="AA32" i="6" s="1"/>
  <c r="Z30" i="6"/>
  <c r="Z32" i="6" s="1"/>
  <c r="Y30" i="6"/>
  <c r="Y32" i="6" s="1"/>
  <c r="X30" i="6"/>
  <c r="X32" i="6" s="1"/>
  <c r="W30" i="6"/>
  <c r="W32" i="6" s="1"/>
  <c r="V30" i="6"/>
  <c r="V32" i="6" s="1"/>
  <c r="U30" i="6"/>
  <c r="U32" i="6" s="1"/>
  <c r="T30" i="6"/>
  <c r="S30" i="6"/>
  <c r="R30" i="6"/>
  <c r="Q30" i="6"/>
  <c r="P30" i="6"/>
  <c r="P32" i="6" s="1"/>
  <c r="O30" i="6"/>
  <c r="O32" i="6" s="1"/>
  <c r="N30" i="6"/>
  <c r="N32" i="6" s="1"/>
  <c r="M30" i="6"/>
  <c r="M32" i="6" s="1"/>
  <c r="L30" i="6"/>
  <c r="L32" i="6" s="1"/>
  <c r="K30" i="6"/>
  <c r="K32" i="6" s="1"/>
  <c r="J30" i="6"/>
  <c r="J32" i="6" s="1"/>
  <c r="I30" i="6"/>
  <c r="H30" i="6"/>
  <c r="H32" i="6" s="1"/>
  <c r="G30" i="6"/>
  <c r="F30" i="6"/>
  <c r="F32" i="6" s="1"/>
  <c r="E30" i="6"/>
  <c r="CV26" i="6"/>
  <c r="CV27" i="6" s="1"/>
  <c r="D27" i="6" s="1"/>
  <c r="CU26" i="6"/>
  <c r="CU27" i="6" s="1"/>
  <c r="CT26" i="6"/>
  <c r="CT27" i="6" s="1"/>
  <c r="CS26" i="6"/>
  <c r="CS27" i="6" s="1"/>
  <c r="CR26" i="6"/>
  <c r="CR27" i="6" s="1"/>
  <c r="CQ26" i="6"/>
  <c r="CQ27" i="6" s="1"/>
  <c r="CP26" i="6"/>
  <c r="CP27" i="6" s="1"/>
  <c r="CO26" i="6"/>
  <c r="CO27" i="6" s="1"/>
  <c r="CN26" i="6"/>
  <c r="CN27" i="6" s="1"/>
  <c r="CM26" i="6"/>
  <c r="CM27" i="6" s="1"/>
  <c r="CL26" i="6"/>
  <c r="CL27" i="6" s="1"/>
  <c r="CK26" i="6"/>
  <c r="CK27" i="6" s="1"/>
  <c r="CJ26" i="6"/>
  <c r="CJ27" i="6" s="1"/>
  <c r="CI26" i="6"/>
  <c r="CI27" i="6" s="1"/>
  <c r="CH26" i="6"/>
  <c r="CH27" i="6" s="1"/>
  <c r="CG26" i="6"/>
  <c r="CG27" i="6" s="1"/>
  <c r="CF26" i="6"/>
  <c r="CF27" i="6" s="1"/>
  <c r="CE26" i="6"/>
  <c r="CE27" i="6" s="1"/>
  <c r="CD26" i="6"/>
  <c r="CD27" i="6" s="1"/>
  <c r="CC26" i="6"/>
  <c r="CC27" i="6" s="1"/>
  <c r="CB26" i="6"/>
  <c r="CB27" i="6" s="1"/>
  <c r="CA26" i="6"/>
  <c r="CA27" i="6" s="1"/>
  <c r="BZ26" i="6"/>
  <c r="BZ27" i="6" s="1"/>
  <c r="BY26" i="6"/>
  <c r="BY27" i="6" s="1"/>
  <c r="BX26" i="6"/>
  <c r="BX27" i="6" s="1"/>
  <c r="BW26" i="6"/>
  <c r="BW27" i="6" s="1"/>
  <c r="BV26" i="6"/>
  <c r="BV27" i="6" s="1"/>
  <c r="BU26" i="6"/>
  <c r="BU27" i="6" s="1"/>
  <c r="BT26" i="6"/>
  <c r="BT27" i="6" s="1"/>
  <c r="BS26" i="6"/>
  <c r="BS27" i="6" s="1"/>
  <c r="BR26" i="6"/>
  <c r="BR27" i="6" s="1"/>
  <c r="BQ26" i="6"/>
  <c r="BQ27" i="6" s="1"/>
  <c r="BP26" i="6"/>
  <c r="BP27" i="6" s="1"/>
  <c r="BO26" i="6"/>
  <c r="BO27" i="6" s="1"/>
  <c r="BN26" i="6"/>
  <c r="BN27" i="6" s="1"/>
  <c r="BM26" i="6"/>
  <c r="BM27" i="6" s="1"/>
  <c r="BL26" i="6"/>
  <c r="BL27" i="6" s="1"/>
  <c r="BK26" i="6"/>
  <c r="BK27" i="6" s="1"/>
  <c r="BJ26" i="6"/>
  <c r="BJ27" i="6" s="1"/>
  <c r="BI26" i="6"/>
  <c r="BI27" i="6" s="1"/>
  <c r="BH26" i="6"/>
  <c r="BH27" i="6" s="1"/>
  <c r="BG26" i="6"/>
  <c r="BG27" i="6" s="1"/>
  <c r="BF26" i="6"/>
  <c r="BF27" i="6" s="1"/>
  <c r="BE26" i="6"/>
  <c r="BE27" i="6" s="1"/>
  <c r="BD26" i="6"/>
  <c r="BD27" i="6" s="1"/>
  <c r="BC26" i="6"/>
  <c r="BC27" i="6" s="1"/>
  <c r="BB26" i="6"/>
  <c r="BB27" i="6" s="1"/>
  <c r="BA26" i="6"/>
  <c r="BA27" i="6" s="1"/>
  <c r="AZ26" i="6"/>
  <c r="AZ27" i="6" s="1"/>
  <c r="CV15"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L10" i="6"/>
  <c r="AK10" i="6"/>
  <c r="AJ10" i="6"/>
  <c r="AI10" i="6"/>
  <c r="AH10" i="6"/>
  <c r="AG10" i="6"/>
  <c r="AF10" i="6"/>
  <c r="AE10" i="6"/>
  <c r="AD10" i="6"/>
  <c r="AC10" i="6"/>
  <c r="AB10" i="6"/>
  <c r="AA10" i="6"/>
  <c r="Z10" i="6"/>
  <c r="Y10" i="6"/>
  <c r="X10" i="6"/>
  <c r="W10" i="6"/>
  <c r="V10" i="6"/>
  <c r="U10" i="6"/>
  <c r="T10" i="6"/>
  <c r="S10" i="6"/>
  <c r="R10" i="6"/>
  <c r="Q10" i="6"/>
  <c r="P10" i="6"/>
  <c r="O10" i="6"/>
  <c r="N10" i="6"/>
  <c r="M10" i="6"/>
  <c r="L10" i="6"/>
  <c r="K10" i="6"/>
  <c r="J10" i="6"/>
  <c r="I10" i="6"/>
  <c r="H10" i="6"/>
  <c r="G10" i="6"/>
  <c r="F10" i="6"/>
  <c r="E10" i="6"/>
  <c r="E9" i="6"/>
  <c r="CV8" i="6"/>
  <c r="CU8" i="6"/>
  <c r="CT8" i="6"/>
  <c r="CS8" i="6"/>
  <c r="CR8" i="6"/>
  <c r="CQ8" i="6"/>
  <c r="CP8" i="6"/>
  <c r="CO8" i="6"/>
  <c r="CN8" i="6"/>
  <c r="CM8" i="6"/>
  <c r="CL8" i="6"/>
  <c r="CK8" i="6"/>
  <c r="CJ8" i="6"/>
  <c r="CI8" i="6"/>
  <c r="CH8" i="6"/>
  <c r="CG8" i="6"/>
  <c r="CF8" i="6"/>
  <c r="CE8" i="6"/>
  <c r="CD8" i="6"/>
  <c r="CC8" i="6"/>
  <c r="CB8" i="6"/>
  <c r="CA8" i="6"/>
  <c r="BZ8" i="6"/>
  <c r="BY8" i="6"/>
  <c r="BX8" i="6"/>
  <c r="BW8" i="6"/>
  <c r="BV8" i="6"/>
  <c r="BU8" i="6"/>
  <c r="BT8" i="6"/>
  <c r="BS8" i="6"/>
  <c r="BR8" i="6"/>
  <c r="BQ8" i="6"/>
  <c r="BP8" i="6"/>
  <c r="BO8" i="6"/>
  <c r="BN8" i="6"/>
  <c r="BM8" i="6"/>
  <c r="BL8" i="6"/>
  <c r="BK8" i="6"/>
  <c r="BJ8" i="6"/>
  <c r="BI8" i="6"/>
  <c r="BH8" i="6"/>
  <c r="BG8" i="6"/>
  <c r="BF8" i="6"/>
  <c r="BE8" i="6"/>
  <c r="BD8" i="6"/>
  <c r="BC8" i="6"/>
  <c r="BB8" i="6"/>
  <c r="BA8" i="6"/>
  <c r="AZ8" i="6"/>
  <c r="AY8" i="6"/>
  <c r="AX8" i="6"/>
  <c r="AW8" i="6"/>
  <c r="AV8" i="6"/>
  <c r="AU8" i="6"/>
  <c r="AT8" i="6"/>
  <c r="AS8" i="6"/>
  <c r="AR8" i="6"/>
  <c r="AQ8" i="6"/>
  <c r="AP8" i="6"/>
  <c r="AO8" i="6"/>
  <c r="AN8" i="6"/>
  <c r="AM8" i="6"/>
  <c r="AL8" i="6"/>
  <c r="AI8" i="6"/>
  <c r="AH8" i="6"/>
  <c r="AG8" i="6"/>
  <c r="AF8" i="6"/>
  <c r="AE8" i="6"/>
  <c r="AD8" i="6"/>
  <c r="AC8" i="6"/>
  <c r="AB8" i="6"/>
  <c r="AA8" i="6"/>
  <c r="Z8" i="6"/>
  <c r="Y8" i="6"/>
  <c r="X8" i="6"/>
  <c r="W8" i="6"/>
  <c r="V8" i="6"/>
  <c r="U8" i="6"/>
  <c r="T8" i="6"/>
  <c r="S8" i="6"/>
  <c r="R8" i="6"/>
  <c r="Q8" i="6"/>
  <c r="P8" i="6"/>
  <c r="O8" i="6"/>
  <c r="N8" i="6"/>
  <c r="M8" i="6"/>
  <c r="L8" i="6"/>
  <c r="K8" i="6"/>
  <c r="J8" i="6"/>
  <c r="I8" i="6"/>
  <c r="H8" i="6"/>
  <c r="G8" i="6"/>
  <c r="F8" i="6"/>
  <c r="E8" i="6"/>
  <c r="E7" i="6"/>
  <c r="CV6" i="6"/>
  <c r="CU6" i="6"/>
  <c r="CT6" i="6"/>
  <c r="CS6" i="6"/>
  <c r="CR6" i="6"/>
  <c r="CQ6" i="6"/>
  <c r="CP6" i="6"/>
  <c r="CO6" i="6"/>
  <c r="CN6" i="6"/>
  <c r="CM6" i="6"/>
  <c r="CL6"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E5" i="6"/>
  <c r="E2" i="6"/>
  <c r="C1" i="25" s="1"/>
  <c r="AC96" i="5"/>
  <c r="AA92" i="5"/>
  <c r="Y92" i="5"/>
  <c r="W92" i="5"/>
  <c r="U92" i="5"/>
  <c r="S92" i="5"/>
  <c r="Q92" i="5"/>
  <c r="O92" i="5"/>
  <c r="M92" i="5"/>
  <c r="K92" i="5"/>
  <c r="I92" i="5"/>
  <c r="G92" i="5"/>
  <c r="E92" i="5"/>
  <c r="C92" i="5"/>
  <c r="AE92" i="5" s="1"/>
  <c r="AC75" i="5"/>
  <c r="AA71" i="5"/>
  <c r="Y71" i="5"/>
  <c r="W71" i="5"/>
  <c r="U71" i="5"/>
  <c r="S71" i="5"/>
  <c r="Q71" i="5"/>
  <c r="O71" i="5"/>
  <c r="M71" i="5"/>
  <c r="K71" i="5"/>
  <c r="I71" i="5"/>
  <c r="G71" i="5"/>
  <c r="E71" i="5"/>
  <c r="C71" i="5"/>
  <c r="AE71" i="5" s="1"/>
  <c r="AC54" i="5"/>
  <c r="AA50" i="5"/>
  <c r="Y50" i="5"/>
  <c r="W50" i="5"/>
  <c r="U50" i="5"/>
  <c r="S50" i="5"/>
  <c r="Q50" i="5"/>
  <c r="O50" i="5"/>
  <c r="M50" i="5"/>
  <c r="K50" i="5"/>
  <c r="I50" i="5"/>
  <c r="G50" i="5"/>
  <c r="E50" i="5"/>
  <c r="C50" i="5"/>
  <c r="AE50" i="5" s="1"/>
  <c r="AC33" i="5"/>
  <c r="AA29" i="5"/>
  <c r="AA7" i="5" s="1"/>
  <c r="Y29" i="5"/>
  <c r="W29" i="5"/>
  <c r="U29" i="5"/>
  <c r="S29" i="5"/>
  <c r="S7" i="5" s="1"/>
  <c r="Q29" i="5"/>
  <c r="O29" i="5"/>
  <c r="M29" i="5"/>
  <c r="K29" i="5"/>
  <c r="K7" i="5" s="1"/>
  <c r="I29" i="5"/>
  <c r="G29" i="5"/>
  <c r="E29" i="5"/>
  <c r="C29" i="5"/>
  <c r="C7" i="5" s="1"/>
  <c r="AC11" i="5"/>
  <c r="Y7" i="5"/>
  <c r="W7" i="5"/>
  <c r="U7" i="5"/>
  <c r="Q7" i="5"/>
  <c r="O7" i="5"/>
  <c r="M7" i="5"/>
  <c r="I7" i="5"/>
  <c r="G7" i="5"/>
  <c r="E7" i="5"/>
  <c r="AC5" i="5"/>
  <c r="AC27" i="5" s="1"/>
  <c r="AC48" i="5" s="1"/>
  <c r="AC69" i="5" s="1"/>
  <c r="AC90" i="5" s="1"/>
  <c r="B80" i="3"/>
  <c r="B65" i="3"/>
  <c r="C50" i="3"/>
  <c r="C48" i="3"/>
  <c r="B34" i="3"/>
  <c r="J119" i="2"/>
  <c r="J118" i="2"/>
  <c r="J117" i="2"/>
  <c r="J116" i="2"/>
  <c r="J115" i="2"/>
  <c r="J114" i="2"/>
  <c r="J113" i="2"/>
  <c r="J112" i="2"/>
  <c r="J111" i="2"/>
  <c r="J110" i="2"/>
  <c r="J109" i="2"/>
  <c r="J108" i="2"/>
  <c r="J107" i="2"/>
  <c r="J106" i="2"/>
  <c r="B84" i="2"/>
  <c r="B83" i="2"/>
  <c r="B82" i="2" s="1"/>
  <c r="R79" i="2"/>
  <c r="M79" i="2"/>
  <c r="G79" i="2"/>
  <c r="T79" i="2" s="1"/>
  <c r="E79" i="2"/>
  <c r="E248" i="13" s="1"/>
  <c r="R78" i="2"/>
  <c r="M78" i="2"/>
  <c r="H78" i="2"/>
  <c r="G78" i="2"/>
  <c r="T78" i="2" s="1"/>
  <c r="E78" i="2"/>
  <c r="E247" i="13" s="1"/>
  <c r="R77" i="2"/>
  <c r="M77" i="2"/>
  <c r="G77" i="2"/>
  <c r="H77" i="2" s="1"/>
  <c r="E77" i="2"/>
  <c r="E246" i="13" s="1"/>
  <c r="R76" i="2"/>
  <c r="M76" i="2"/>
  <c r="H76" i="2"/>
  <c r="G76" i="2"/>
  <c r="T76" i="2" s="1"/>
  <c r="E76" i="2"/>
  <c r="E245" i="13" s="1"/>
  <c r="R75" i="2"/>
  <c r="M75" i="2"/>
  <c r="G75" i="2"/>
  <c r="H75" i="2" s="1"/>
  <c r="E75" i="2"/>
  <c r="E244" i="13" s="1"/>
  <c r="R74" i="2"/>
  <c r="M74" i="2"/>
  <c r="H74" i="2"/>
  <c r="G74" i="2"/>
  <c r="T74" i="2" s="1"/>
  <c r="E74" i="2"/>
  <c r="E243" i="13" s="1"/>
  <c r="R73" i="2"/>
  <c r="M73" i="2"/>
  <c r="G73" i="2"/>
  <c r="H73" i="2" s="1"/>
  <c r="E73" i="2"/>
  <c r="E242" i="13" s="1"/>
  <c r="R72" i="2"/>
  <c r="M72" i="2"/>
  <c r="H72" i="2"/>
  <c r="G72" i="2"/>
  <c r="T72" i="2" s="1"/>
  <c r="E72" i="2"/>
  <c r="E241" i="13" s="1"/>
  <c r="R71" i="2"/>
  <c r="M71" i="2"/>
  <c r="G71" i="2"/>
  <c r="T71" i="2" s="1"/>
  <c r="E71" i="2"/>
  <c r="E240" i="13" s="1"/>
  <c r="R70" i="2"/>
  <c r="M70" i="2"/>
  <c r="H70" i="2"/>
  <c r="G70" i="2"/>
  <c r="T70" i="2" s="1"/>
  <c r="E70" i="2"/>
  <c r="E239" i="13" s="1"/>
  <c r="R69" i="2"/>
  <c r="M69" i="2"/>
  <c r="G69" i="2"/>
  <c r="H69" i="2" s="1"/>
  <c r="E69" i="2"/>
  <c r="E238" i="13" s="1"/>
  <c r="R68" i="2"/>
  <c r="M68" i="2"/>
  <c r="H68" i="2"/>
  <c r="G68" i="2"/>
  <c r="T68" i="2" s="1"/>
  <c r="E68" i="2"/>
  <c r="E237" i="13" s="1"/>
  <c r="R67" i="2"/>
  <c r="M67" i="2"/>
  <c r="G67" i="2"/>
  <c r="H67" i="2" s="1"/>
  <c r="E67" i="2"/>
  <c r="E236" i="13" s="1"/>
  <c r="R66" i="2"/>
  <c r="M66" i="2"/>
  <c r="H66" i="2"/>
  <c r="G66" i="2"/>
  <c r="T66" i="2" s="1"/>
  <c r="E66" i="2"/>
  <c r="E235" i="13" s="1"/>
  <c r="R64" i="2"/>
  <c r="M64" i="2"/>
  <c r="G64" i="2"/>
  <c r="H64" i="2" s="1"/>
  <c r="E64" i="2"/>
  <c r="E171" i="13" s="1"/>
  <c r="B64" i="2"/>
  <c r="B79" i="2" s="1"/>
  <c r="A103" i="2" s="1"/>
  <c r="A119" i="2" s="1"/>
  <c r="R63" i="2"/>
  <c r="M63" i="2"/>
  <c r="H63" i="2"/>
  <c r="G63" i="2"/>
  <c r="T63" i="2" s="1"/>
  <c r="E63" i="2"/>
  <c r="E170" i="13" s="1"/>
  <c r="R62" i="2"/>
  <c r="M62" i="2"/>
  <c r="G62" i="2"/>
  <c r="T62" i="2" s="1"/>
  <c r="E62" i="2"/>
  <c r="E169" i="13" s="1"/>
  <c r="B62" i="2"/>
  <c r="B77" i="2" s="1"/>
  <c r="A101" i="2" s="1"/>
  <c r="A117" i="2" s="1"/>
  <c r="R61" i="2"/>
  <c r="M61" i="2"/>
  <c r="H61" i="2"/>
  <c r="G61" i="2"/>
  <c r="T61" i="2" s="1"/>
  <c r="E61" i="2"/>
  <c r="E168" i="13" s="1"/>
  <c r="R60" i="2"/>
  <c r="M60" i="2"/>
  <c r="G60" i="2"/>
  <c r="H60" i="2" s="1"/>
  <c r="E60" i="2"/>
  <c r="E167" i="13" s="1"/>
  <c r="R59" i="2"/>
  <c r="M59" i="2"/>
  <c r="H59" i="2"/>
  <c r="G59" i="2"/>
  <c r="T59" i="2" s="1"/>
  <c r="E59" i="2"/>
  <c r="E166" i="13" s="1"/>
  <c r="R58" i="2"/>
  <c r="M58" i="2"/>
  <c r="G58" i="2"/>
  <c r="T58" i="2" s="1"/>
  <c r="E58" i="2"/>
  <c r="E165" i="13" s="1"/>
  <c r="B58" i="2"/>
  <c r="B73" i="2" s="1"/>
  <c r="A97" i="2" s="1"/>
  <c r="A113" i="2" s="1"/>
  <c r="R57" i="2"/>
  <c r="M57" i="2"/>
  <c r="H57" i="2"/>
  <c r="G57" i="2"/>
  <c r="T57" i="2" s="1"/>
  <c r="E57" i="2"/>
  <c r="E164" i="13" s="1"/>
  <c r="R56" i="2"/>
  <c r="M56" i="2"/>
  <c r="G56" i="2"/>
  <c r="H56" i="2" s="1"/>
  <c r="E56" i="2"/>
  <c r="E163" i="13" s="1"/>
  <c r="R55" i="2"/>
  <c r="M55" i="2"/>
  <c r="H55" i="2"/>
  <c r="G55" i="2"/>
  <c r="T55" i="2" s="1"/>
  <c r="E55" i="2"/>
  <c r="E162" i="13" s="1"/>
  <c r="R54" i="2"/>
  <c r="M54" i="2"/>
  <c r="G54" i="2"/>
  <c r="H54" i="2" s="1"/>
  <c r="E54" i="2"/>
  <c r="E161" i="13" s="1"/>
  <c r="B54" i="2"/>
  <c r="B69" i="2" s="1"/>
  <c r="A93" i="2" s="1"/>
  <c r="A109" i="2" s="1"/>
  <c r="R53" i="2"/>
  <c r="M53" i="2"/>
  <c r="H53" i="2"/>
  <c r="G53" i="2"/>
  <c r="T53" i="2" s="1"/>
  <c r="E53" i="2"/>
  <c r="E160" i="13" s="1"/>
  <c r="R52" i="2"/>
  <c r="M52" i="2"/>
  <c r="G52" i="2"/>
  <c r="H52" i="2" s="1"/>
  <c r="E52" i="2"/>
  <c r="E159" i="13" s="1"/>
  <c r="R51" i="2"/>
  <c r="M51" i="2"/>
  <c r="H51" i="2"/>
  <c r="G51" i="2"/>
  <c r="T51" i="2" s="1"/>
  <c r="E51" i="2"/>
  <c r="E158" i="13" s="1"/>
  <c r="R49" i="2"/>
  <c r="M49" i="2"/>
  <c r="G49" i="2"/>
  <c r="H83" i="2" s="1"/>
  <c r="E49" i="2"/>
  <c r="E94" i="13" s="1"/>
  <c r="B49" i="2"/>
  <c r="R48" i="2"/>
  <c r="M48" i="2"/>
  <c r="G48" i="2"/>
  <c r="T48" i="2" s="1"/>
  <c r="E48" i="2"/>
  <c r="E93" i="13" s="1"/>
  <c r="B48" i="2"/>
  <c r="B63" i="2" s="1"/>
  <c r="B78" i="2" s="1"/>
  <c r="A102" i="2" s="1"/>
  <c r="A118" i="2" s="1"/>
  <c r="R47" i="2"/>
  <c r="M47" i="2"/>
  <c r="H47" i="2"/>
  <c r="G47" i="2"/>
  <c r="T47" i="2" s="1"/>
  <c r="E47" i="2"/>
  <c r="E92" i="13" s="1"/>
  <c r="B47" i="2"/>
  <c r="R46" i="2"/>
  <c r="M46" i="2"/>
  <c r="G46" i="2"/>
  <c r="T46" i="2" s="1"/>
  <c r="E46" i="2"/>
  <c r="E91" i="13" s="1"/>
  <c r="R45" i="2"/>
  <c r="M45" i="2"/>
  <c r="H45" i="2"/>
  <c r="G45" i="2"/>
  <c r="T45" i="2" s="1"/>
  <c r="E45" i="2"/>
  <c r="E90" i="13" s="1"/>
  <c r="R44" i="2"/>
  <c r="M44" i="2"/>
  <c r="G44" i="2"/>
  <c r="T44" i="2" s="1"/>
  <c r="E44" i="2"/>
  <c r="E89" i="13" s="1"/>
  <c r="B44" i="2"/>
  <c r="B59" i="2" s="1"/>
  <c r="B74" i="2" s="1"/>
  <c r="A98" i="2" s="1"/>
  <c r="A114" i="2" s="1"/>
  <c r="R43" i="2"/>
  <c r="M43" i="2"/>
  <c r="H43" i="2"/>
  <c r="G43" i="2"/>
  <c r="T43" i="2" s="1"/>
  <c r="E43" i="2"/>
  <c r="E88" i="13" s="1"/>
  <c r="B43" i="2"/>
  <c r="R42" i="2"/>
  <c r="M42" i="2"/>
  <c r="G42" i="2"/>
  <c r="H42" i="2" s="1"/>
  <c r="E42" i="2"/>
  <c r="E87" i="13" s="1"/>
  <c r="R41" i="2"/>
  <c r="M41" i="2"/>
  <c r="H41" i="2"/>
  <c r="G41" i="2"/>
  <c r="T41" i="2" s="1"/>
  <c r="E41" i="2"/>
  <c r="E86" i="13" s="1"/>
  <c r="R40" i="2"/>
  <c r="M40" i="2"/>
  <c r="G40" i="2"/>
  <c r="T40" i="2" s="1"/>
  <c r="E40" i="2"/>
  <c r="E85" i="13" s="1"/>
  <c r="B40" i="2"/>
  <c r="B55" i="2" s="1"/>
  <c r="B70" i="2" s="1"/>
  <c r="A94" i="2" s="1"/>
  <c r="A110" i="2" s="1"/>
  <c r="R39" i="2"/>
  <c r="M39" i="2"/>
  <c r="E39" i="2"/>
  <c r="E84" i="13" s="1"/>
  <c r="B39" i="2"/>
  <c r="R38" i="2"/>
  <c r="M38" i="2"/>
  <c r="G38" i="2"/>
  <c r="H38" i="2" s="1"/>
  <c r="E38" i="2"/>
  <c r="E83" i="13" s="1"/>
  <c r="R37" i="2"/>
  <c r="M37" i="2"/>
  <c r="H37" i="2"/>
  <c r="G37" i="2"/>
  <c r="T37" i="2" s="1"/>
  <c r="E37" i="2"/>
  <c r="E82" i="13" s="1"/>
  <c r="R36" i="2"/>
  <c r="M36" i="2"/>
  <c r="G36" i="2"/>
  <c r="H36" i="2" s="1"/>
  <c r="E36" i="2"/>
  <c r="E81" i="13" s="1"/>
  <c r="B36" i="2"/>
  <c r="B51" i="2" s="1"/>
  <c r="B66" i="2" s="1"/>
  <c r="A90" i="2" s="1"/>
  <c r="A106" i="2" s="1"/>
  <c r="R34" i="2"/>
  <c r="M34" i="2"/>
  <c r="H34" i="2"/>
  <c r="G34" i="2"/>
  <c r="T34" i="2" s="1"/>
  <c r="F34" i="2"/>
  <c r="F17" i="13" s="1"/>
  <c r="E34" i="2"/>
  <c r="E17" i="13" s="1"/>
  <c r="R33" i="2"/>
  <c r="M33" i="2"/>
  <c r="G33" i="2"/>
  <c r="T33" i="2" s="1"/>
  <c r="E33" i="2"/>
  <c r="E16" i="13" s="1"/>
  <c r="B33" i="2"/>
  <c r="B79" i="3" s="1"/>
  <c r="R32" i="2"/>
  <c r="M32" i="2"/>
  <c r="H32" i="2"/>
  <c r="G32" i="2"/>
  <c r="T32" i="2" s="1"/>
  <c r="E32" i="2"/>
  <c r="E15" i="13" s="1"/>
  <c r="B32" i="2"/>
  <c r="R31" i="2"/>
  <c r="M31" i="2"/>
  <c r="G31" i="2"/>
  <c r="T31" i="2" s="1"/>
  <c r="E31" i="2"/>
  <c r="E14" i="13" s="1"/>
  <c r="B31" i="2"/>
  <c r="B77" i="3" s="1"/>
  <c r="R30" i="2"/>
  <c r="M30" i="2"/>
  <c r="H30" i="2"/>
  <c r="G30" i="2"/>
  <c r="T30" i="2" s="1"/>
  <c r="E30" i="2"/>
  <c r="E13" i="13" s="1"/>
  <c r="B30" i="2"/>
  <c r="B45" i="2" s="1"/>
  <c r="B60" i="2" s="1"/>
  <c r="B75" i="2" s="1"/>
  <c r="A99" i="2" s="1"/>
  <c r="A115" i="2" s="1"/>
  <c r="R29" i="2"/>
  <c r="M29" i="2"/>
  <c r="G29" i="2"/>
  <c r="H29" i="2" s="1"/>
  <c r="E29" i="2"/>
  <c r="E12" i="13" s="1"/>
  <c r="B29" i="2"/>
  <c r="B75" i="3" s="1"/>
  <c r="R28" i="2"/>
  <c r="M28" i="2"/>
  <c r="G28" i="2"/>
  <c r="T28" i="2" s="1"/>
  <c r="E28" i="2"/>
  <c r="E11" i="13" s="1"/>
  <c r="B28" i="2"/>
  <c r="R27" i="2"/>
  <c r="M27" i="2"/>
  <c r="G27" i="2"/>
  <c r="H27" i="2" s="1"/>
  <c r="E27" i="2"/>
  <c r="E10" i="13" s="1"/>
  <c r="B27" i="2"/>
  <c r="R26" i="2"/>
  <c r="M26" i="2"/>
  <c r="H26" i="2"/>
  <c r="G26" i="2"/>
  <c r="T26" i="2" s="1"/>
  <c r="E26" i="2"/>
  <c r="E9" i="13" s="1"/>
  <c r="B26" i="2"/>
  <c r="B41" i="2" s="1"/>
  <c r="B56" i="2" s="1"/>
  <c r="B71" i="2" s="1"/>
  <c r="A95" i="2" s="1"/>
  <c r="A111" i="2" s="1"/>
  <c r="R25" i="2"/>
  <c r="M25" i="2"/>
  <c r="G25" i="2"/>
  <c r="H25" i="2" s="1"/>
  <c r="E25" i="2"/>
  <c r="E8" i="13" s="1"/>
  <c r="B25" i="2"/>
  <c r="B71" i="3" s="1"/>
  <c r="R24" i="2"/>
  <c r="M24" i="2"/>
  <c r="E24" i="2"/>
  <c r="E7" i="13" s="1"/>
  <c r="B24" i="2"/>
  <c r="R23" i="2"/>
  <c r="M23" i="2"/>
  <c r="G23" i="2"/>
  <c r="H23" i="2" s="1"/>
  <c r="E23" i="2"/>
  <c r="E6" i="13" s="1"/>
  <c r="B23" i="2"/>
  <c r="B54" i="3" s="1"/>
  <c r="R22" i="2"/>
  <c r="M22" i="2"/>
  <c r="H22" i="2"/>
  <c r="G22" i="2"/>
  <c r="T22" i="2" s="1"/>
  <c r="E22" i="2"/>
  <c r="E5" i="13" s="1"/>
  <c r="B22" i="2"/>
  <c r="R21" i="2"/>
  <c r="M21" i="2"/>
  <c r="G21" i="2"/>
  <c r="H21" i="2" s="1"/>
  <c r="E21" i="2"/>
  <c r="E4" i="13" s="1"/>
  <c r="B21" i="2"/>
  <c r="E13" i="1"/>
  <c r="CM32" i="6" l="1"/>
  <c r="CN32" i="6"/>
  <c r="AJ32" i="6"/>
  <c r="T32" i="6"/>
  <c r="BD32" i="6"/>
  <c r="I32" i="6"/>
  <c r="CO32" i="6"/>
  <c r="BX32" i="6"/>
  <c r="CF32" i="6"/>
  <c r="BU32" i="6"/>
  <c r="CV32" i="6"/>
  <c r="AN32" i="6"/>
  <c r="CJ32" i="6"/>
  <c r="CC13" i="6"/>
  <c r="AS13" i="6"/>
  <c r="AW13" i="6"/>
  <c r="BA13" i="6"/>
  <c r="BE13" i="6"/>
  <c r="BI13" i="6"/>
  <c r="BM13" i="6"/>
  <c r="BQ13" i="6"/>
  <c r="BU13" i="6"/>
  <c r="BY13" i="6"/>
  <c r="CG13" i="6"/>
  <c r="CK13" i="6"/>
  <c r="CO13" i="6"/>
  <c r="CS13" i="6"/>
  <c r="BR13" i="6"/>
  <c r="CV5" i="16"/>
  <c r="BB32" i="6"/>
  <c r="E32" i="6"/>
  <c r="E33" i="6" s="1"/>
  <c r="F33" i="6" s="1"/>
  <c r="BQ32" i="6"/>
  <c r="S32" i="6"/>
  <c r="AW32" i="6"/>
  <c r="BN32" i="6"/>
  <c r="AL32" i="6"/>
  <c r="AX32" i="6"/>
  <c r="CK32" i="6"/>
  <c r="Q32" i="6"/>
  <c r="AP32" i="6"/>
  <c r="AT13" i="6"/>
  <c r="BJ13" i="6"/>
  <c r="BZ13" i="6"/>
  <c r="CH13" i="6"/>
  <c r="AM32" i="6"/>
  <c r="CG32" i="6"/>
  <c r="CU5" i="16"/>
  <c r="R32" i="6"/>
  <c r="BD43" i="14"/>
  <c r="BH43" i="14"/>
  <c r="BL43" i="14"/>
  <c r="BP43" i="14"/>
  <c r="BT43" i="14"/>
  <c r="BX43" i="14"/>
  <c r="CB43" i="14"/>
  <c r="CF43" i="14"/>
  <c r="CJ43" i="14"/>
  <c r="CN43" i="14"/>
  <c r="CR43" i="14"/>
  <c r="G32" i="6"/>
  <c r="CO5" i="16"/>
  <c r="BL32" i="6"/>
  <c r="BP32" i="6"/>
  <c r="AR13" i="6"/>
  <c r="AZ13" i="6"/>
  <c r="BH13" i="6"/>
  <c r="CN13" i="6"/>
  <c r="BF13" i="6"/>
  <c r="BN13" i="6"/>
  <c r="BV13" i="6"/>
  <c r="CD13" i="6"/>
  <c r="CL13" i="6"/>
  <c r="CP13" i="6"/>
  <c r="CT13" i="6"/>
  <c r="AS43" i="14"/>
  <c r="CK43" i="14"/>
  <c r="CT5" i="16"/>
  <c r="AQ43" i="14"/>
  <c r="AU43" i="14"/>
  <c r="AY43" i="14"/>
  <c r="BC43" i="14"/>
  <c r="BG43" i="14"/>
  <c r="BK43" i="14"/>
  <c r="BO43" i="14"/>
  <c r="BS43" i="14"/>
  <c r="BW43" i="14"/>
  <c r="CA43" i="14"/>
  <c r="CE43" i="14"/>
  <c r="CI43" i="14"/>
  <c r="CM43" i="14"/>
  <c r="AY13" i="6"/>
  <c r="BC13" i="6"/>
  <c r="BG13" i="6"/>
  <c r="BK13" i="6"/>
  <c r="BO13" i="6"/>
  <c r="BS13" i="6"/>
  <c r="BW13" i="6"/>
  <c r="CA13" i="6"/>
  <c r="CE13" i="6"/>
  <c r="CI13" i="6"/>
  <c r="CM13" i="6"/>
  <c r="CQ13" i="6"/>
  <c r="CU13" i="6"/>
  <c r="BX13" i="6"/>
  <c r="CF13" i="6"/>
  <c r="CJ13" i="6"/>
  <c r="CR13" i="6"/>
  <c r="CV13" i="6"/>
  <c r="BP13" i="6"/>
  <c r="BV43" i="14"/>
  <c r="CD43" i="14"/>
  <c r="CH43" i="14"/>
  <c r="CL43" i="14"/>
  <c r="CT43" i="14"/>
  <c r="BS32" i="6"/>
  <c r="CP5" i="16"/>
  <c r="AV13" i="6"/>
  <c r="BD13" i="6"/>
  <c r="BL13" i="6"/>
  <c r="BT13" i="6"/>
  <c r="CB13" i="6"/>
  <c r="CG5" i="16"/>
  <c r="CS5" i="16"/>
  <c r="CK5" i="16"/>
  <c r="AR43" i="14"/>
  <c r="AV43" i="14"/>
  <c r="AZ43" i="14"/>
  <c r="BZ43" i="14"/>
  <c r="CP43" i="14"/>
  <c r="AX13" i="6"/>
  <c r="BB13" i="6"/>
  <c r="AP43" i="14"/>
  <c r="AT43" i="14"/>
  <c r="BB43" i="14"/>
  <c r="BF43" i="14"/>
  <c r="BJ43" i="14"/>
  <c r="BN43" i="14"/>
  <c r="BR43" i="14"/>
  <c r="AX43" i="14"/>
  <c r="AU13" i="6"/>
  <c r="BN5" i="16"/>
  <c r="CI5" i="16"/>
  <c r="CQ5" i="16"/>
  <c r="CA5" i="16"/>
  <c r="CE5" i="16"/>
  <c r="CM5" i="16"/>
  <c r="CD5" i="16"/>
  <c r="BV5" i="16"/>
  <c r="CL5" i="16"/>
  <c r="BW5" i="16"/>
  <c r="BO5" i="16"/>
  <c r="BZ5" i="16"/>
  <c r="BS5" i="16"/>
  <c r="CH5" i="16"/>
  <c r="BY43" i="14"/>
  <c r="CQ43" i="14"/>
  <c r="BR5" i="16"/>
  <c r="AX5" i="16"/>
  <c r="BE5" i="16"/>
  <c r="CR5" i="16"/>
  <c r="BI5" i="16"/>
  <c r="BP5" i="16"/>
  <c r="BT5" i="16"/>
  <c r="BX5" i="16"/>
  <c r="CB5" i="16"/>
  <c r="CF5" i="16"/>
  <c r="CJ5" i="16"/>
  <c r="CN5" i="16"/>
  <c r="AS5" i="16"/>
  <c r="BM5" i="16"/>
  <c r="BQ5" i="16"/>
  <c r="BU5" i="16"/>
  <c r="BY5" i="16"/>
  <c r="CC5" i="16"/>
  <c r="BE43" i="14"/>
  <c r="BM43" i="14"/>
  <c r="BQ43" i="14"/>
  <c r="BU43" i="14"/>
  <c r="CC43" i="14"/>
  <c r="CG43" i="14"/>
  <c r="CO43" i="14"/>
  <c r="CS43" i="14"/>
  <c r="AW43" i="14"/>
  <c r="BA43" i="14"/>
  <c r="BI43" i="14"/>
  <c r="BA5" i="16"/>
  <c r="BJ5" i="16"/>
  <c r="BC5" i="16"/>
  <c r="AW5" i="16"/>
  <c r="B152" i="14"/>
  <c r="BF5" i="16"/>
  <c r="BK5" i="16"/>
  <c r="AT5" i="16"/>
  <c r="BB5" i="16"/>
  <c r="BG5" i="16"/>
  <c r="H150" i="13"/>
  <c r="X150" i="13"/>
  <c r="D32" i="19"/>
  <c r="CV33" i="19"/>
  <c r="D33" i="19" s="1"/>
  <c r="L150" i="13"/>
  <c r="AB150" i="13"/>
  <c r="AY5" i="16"/>
  <c r="P150" i="13"/>
  <c r="AF150" i="13"/>
  <c r="D150" i="13"/>
  <c r="T150" i="13"/>
  <c r="AU5" i="16"/>
  <c r="AR5" i="16"/>
  <c r="AV5" i="16"/>
  <c r="AZ5" i="16"/>
  <c r="BD5" i="16"/>
  <c r="BH5" i="16"/>
  <c r="BL5" i="16"/>
  <c r="B128" i="14"/>
  <c r="D18" i="21"/>
  <c r="D19" i="21"/>
  <c r="D31" i="6"/>
  <c r="Y74" i="5"/>
  <c r="U74" i="5"/>
  <c r="Q74" i="5"/>
  <c r="M74" i="5"/>
  <c r="I74" i="5"/>
  <c r="E74" i="5"/>
  <c r="AA74" i="5"/>
  <c r="W74" i="5"/>
  <c r="S74" i="5"/>
  <c r="O74" i="5"/>
  <c r="K74" i="5"/>
  <c r="G74" i="5"/>
  <c r="C74" i="5"/>
  <c r="CT88" i="9"/>
  <c r="CP88" i="9"/>
  <c r="CL88" i="9"/>
  <c r="CH88" i="9"/>
  <c r="CD88" i="9"/>
  <c r="BZ88" i="9"/>
  <c r="BV88" i="9"/>
  <c r="BR88" i="9"/>
  <c r="BN88" i="9"/>
  <c r="BJ88" i="9"/>
  <c r="BF88" i="9"/>
  <c r="BB88" i="9"/>
  <c r="AX88" i="9"/>
  <c r="AT88" i="9"/>
  <c r="AP88" i="9"/>
  <c r="AL88" i="9"/>
  <c r="AH88" i="9"/>
  <c r="AD88" i="9"/>
  <c r="Z88" i="9"/>
  <c r="V88" i="9"/>
  <c r="R88" i="9"/>
  <c r="N88" i="9"/>
  <c r="J88" i="9"/>
  <c r="F88" i="9"/>
  <c r="CU87" i="9"/>
  <c r="CQ87" i="9"/>
  <c r="CM87" i="9"/>
  <c r="CI87" i="9"/>
  <c r="CE87" i="9"/>
  <c r="CA87" i="9"/>
  <c r="BW87" i="9"/>
  <c r="BS87" i="9"/>
  <c r="BO87" i="9"/>
  <c r="BK87" i="9"/>
  <c r="BG87" i="9"/>
  <c r="BC87" i="9"/>
  <c r="AY87" i="9"/>
  <c r="AU87" i="9"/>
  <c r="AQ87" i="9"/>
  <c r="AM87" i="9"/>
  <c r="AI87" i="9"/>
  <c r="AE87" i="9"/>
  <c r="AA87" i="9"/>
  <c r="W87" i="9"/>
  <c r="S87" i="9"/>
  <c r="O87" i="9"/>
  <c r="K87" i="9"/>
  <c r="G87" i="9"/>
  <c r="CV86" i="9"/>
  <c r="CR86" i="9"/>
  <c r="CN86" i="9"/>
  <c r="CJ86" i="9"/>
  <c r="CF86" i="9"/>
  <c r="CB86" i="9"/>
  <c r="BX86" i="9"/>
  <c r="BT86" i="9"/>
  <c r="BP86" i="9"/>
  <c r="BL86" i="9"/>
  <c r="BH86" i="9"/>
  <c r="BD86" i="9"/>
  <c r="AZ86" i="9"/>
  <c r="AV86" i="9"/>
  <c r="AR86" i="9"/>
  <c r="AN86" i="9"/>
  <c r="AJ86" i="9"/>
  <c r="AF86" i="9"/>
  <c r="AB86" i="9"/>
  <c r="X86" i="9"/>
  <c r="T86" i="9"/>
  <c r="P86" i="9"/>
  <c r="L86" i="9"/>
  <c r="H86" i="9"/>
  <c r="CS85" i="9"/>
  <c r="CO85" i="9"/>
  <c r="CK85" i="9"/>
  <c r="CG85" i="9"/>
  <c r="CC85" i="9"/>
  <c r="BY85" i="9"/>
  <c r="BU85" i="9"/>
  <c r="BQ85" i="9"/>
  <c r="BM85" i="9"/>
  <c r="BI85" i="9"/>
  <c r="BE85" i="9"/>
  <c r="BA85" i="9"/>
  <c r="AW85" i="9"/>
  <c r="AS85" i="9"/>
  <c r="AO85" i="9"/>
  <c r="AK85" i="9"/>
  <c r="AG85" i="9"/>
  <c r="AC85" i="9"/>
  <c r="Y85" i="9"/>
  <c r="U85" i="9"/>
  <c r="Q85" i="9"/>
  <c r="M85" i="9"/>
  <c r="I85" i="9"/>
  <c r="E85" i="9"/>
  <c r="CT84" i="9"/>
  <c r="CP84" i="9"/>
  <c r="CL84" i="9"/>
  <c r="CH84" i="9"/>
  <c r="CD84" i="9"/>
  <c r="BZ84" i="9"/>
  <c r="BV84" i="9"/>
  <c r="BR84" i="9"/>
  <c r="BN84" i="9"/>
  <c r="BJ84" i="9"/>
  <c r="BF84" i="9"/>
  <c r="BB84" i="9"/>
  <c r="AX84" i="9"/>
  <c r="AT84" i="9"/>
  <c r="AP84" i="9"/>
  <c r="AL84" i="9"/>
  <c r="AH84" i="9"/>
  <c r="AD84" i="9"/>
  <c r="Z84" i="9"/>
  <c r="V84" i="9"/>
  <c r="R84" i="9"/>
  <c r="N84" i="9"/>
  <c r="J84" i="9"/>
  <c r="F84" i="9"/>
  <c r="CU83" i="9"/>
  <c r="CQ83" i="9"/>
  <c r="CM83" i="9"/>
  <c r="CI83" i="9"/>
  <c r="CE83" i="9"/>
  <c r="CA83" i="9"/>
  <c r="BW83" i="9"/>
  <c r="BS83" i="9"/>
  <c r="BO83" i="9"/>
  <c r="BK83" i="9"/>
  <c r="BG83" i="9"/>
  <c r="BC83" i="9"/>
  <c r="AY83" i="9"/>
  <c r="AU83" i="9"/>
  <c r="AQ83" i="9"/>
  <c r="AM83" i="9"/>
  <c r="AI83" i="9"/>
  <c r="AE83" i="9"/>
  <c r="AA83" i="9"/>
  <c r="W83" i="9"/>
  <c r="S83" i="9"/>
  <c r="O83" i="9"/>
  <c r="K83" i="9"/>
  <c r="G83" i="9"/>
  <c r="CV82" i="9"/>
  <c r="CR82" i="9"/>
  <c r="CN82" i="9"/>
  <c r="CJ82" i="9"/>
  <c r="CF82" i="9"/>
  <c r="CB82" i="9"/>
  <c r="BX82" i="9"/>
  <c r="BT82" i="9"/>
  <c r="BP82" i="9"/>
  <c r="BL82" i="9"/>
  <c r="BH82" i="9"/>
  <c r="BD82" i="9"/>
  <c r="AZ82" i="9"/>
  <c r="AV82" i="9"/>
  <c r="AR82" i="9"/>
  <c r="AN82" i="9"/>
  <c r="AJ82" i="9"/>
  <c r="AF82" i="9"/>
  <c r="AB82" i="9"/>
  <c r="X82" i="9"/>
  <c r="T82" i="9"/>
  <c r="P82" i="9"/>
  <c r="L82" i="9"/>
  <c r="CS81" i="9"/>
  <c r="CO81" i="9"/>
  <c r="CK81" i="9"/>
  <c r="CG81" i="9"/>
  <c r="CC81" i="9"/>
  <c r="BY81" i="9"/>
  <c r="BU81" i="9"/>
  <c r="BQ81" i="9"/>
  <c r="BM81" i="9"/>
  <c r="BI81" i="9"/>
  <c r="BE81" i="9"/>
  <c r="BA81" i="9"/>
  <c r="AW81" i="9"/>
  <c r="AS81" i="9"/>
  <c r="AO81" i="9"/>
  <c r="AK81" i="9"/>
  <c r="AG81" i="9"/>
  <c r="AC81" i="9"/>
  <c r="Y81" i="9"/>
  <c r="U81" i="9"/>
  <c r="Q81" i="9"/>
  <c r="M81" i="9"/>
  <c r="I81" i="9"/>
  <c r="E81" i="9"/>
  <c r="CT80" i="9"/>
  <c r="CP80" i="9"/>
  <c r="CL80" i="9"/>
  <c r="CH80" i="9"/>
  <c r="CD80" i="9"/>
  <c r="BZ80" i="9"/>
  <c r="BV80" i="9"/>
  <c r="BR80" i="9"/>
  <c r="BN80" i="9"/>
  <c r="BJ80" i="9"/>
  <c r="BF80" i="9"/>
  <c r="BB80" i="9"/>
  <c r="AX80" i="9"/>
  <c r="AT80" i="9"/>
  <c r="AP80" i="9"/>
  <c r="AL80" i="9"/>
  <c r="AH80" i="9"/>
  <c r="AD80" i="9"/>
  <c r="Z80" i="9"/>
  <c r="V80" i="9"/>
  <c r="R80" i="9"/>
  <c r="N80" i="9"/>
  <c r="J80" i="9"/>
  <c r="F80" i="9"/>
  <c r="CT70" i="9"/>
  <c r="CP70" i="9"/>
  <c r="CL70" i="9"/>
  <c r="CH70" i="9"/>
  <c r="CD70" i="9"/>
  <c r="BZ70" i="9"/>
  <c r="BV70" i="9"/>
  <c r="BR70" i="9"/>
  <c r="BN70" i="9"/>
  <c r="BJ70" i="9"/>
  <c r="BF70" i="9"/>
  <c r="BB70" i="9"/>
  <c r="AX70" i="9"/>
  <c r="AT70" i="9"/>
  <c r="AP70" i="9"/>
  <c r="AL70" i="9"/>
  <c r="AH70" i="9"/>
  <c r="AD70" i="9"/>
  <c r="Z70" i="9"/>
  <c r="V70" i="9"/>
  <c r="R70" i="9"/>
  <c r="N70" i="9"/>
  <c r="J70" i="9"/>
  <c r="F70" i="9"/>
  <c r="CU69" i="9"/>
  <c r="CQ69" i="9"/>
  <c r="CM69" i="9"/>
  <c r="CI69" i="9"/>
  <c r="CE69" i="9"/>
  <c r="CA69" i="9"/>
  <c r="BW69" i="9"/>
  <c r="BS69" i="9"/>
  <c r="BO69" i="9"/>
  <c r="BK69" i="9"/>
  <c r="BG69" i="9"/>
  <c r="BC69" i="9"/>
  <c r="AY69" i="9"/>
  <c r="AU69" i="9"/>
  <c r="AQ69" i="9"/>
  <c r="AM69" i="9"/>
  <c r="AI69" i="9"/>
  <c r="AE69" i="9"/>
  <c r="AA69" i="9"/>
  <c r="W69" i="9"/>
  <c r="S69" i="9"/>
  <c r="O69" i="9"/>
  <c r="K69" i="9"/>
  <c r="G69" i="9"/>
  <c r="CV68" i="9"/>
  <c r="CR68" i="9"/>
  <c r="CN68" i="9"/>
  <c r="CJ68" i="9"/>
  <c r="CF68" i="9"/>
  <c r="CB68" i="9"/>
  <c r="BX68" i="9"/>
  <c r="BT68" i="9"/>
  <c r="BP68" i="9"/>
  <c r="BL68" i="9"/>
  <c r="BH68" i="9"/>
  <c r="BD68" i="9"/>
  <c r="AZ68" i="9"/>
  <c r="AV68" i="9"/>
  <c r="AR68" i="9"/>
  <c r="AN68" i="9"/>
  <c r="AJ68" i="9"/>
  <c r="AF68" i="9"/>
  <c r="AB68" i="9"/>
  <c r="X68" i="9"/>
  <c r="T68" i="9"/>
  <c r="P68" i="9"/>
  <c r="L68" i="9"/>
  <c r="H68" i="9"/>
  <c r="CS67" i="9"/>
  <c r="CO67" i="9"/>
  <c r="CK67" i="9"/>
  <c r="CG67" i="9"/>
  <c r="CC67" i="9"/>
  <c r="BY67" i="9"/>
  <c r="BU67" i="9"/>
  <c r="BQ67" i="9"/>
  <c r="BM67" i="9"/>
  <c r="BI67" i="9"/>
  <c r="BE67" i="9"/>
  <c r="BA67" i="9"/>
  <c r="AW67" i="9"/>
  <c r="AS67" i="9"/>
  <c r="AO67" i="9"/>
  <c r="AK67" i="9"/>
  <c r="AG67" i="9"/>
  <c r="AC67" i="9"/>
  <c r="Y67" i="9"/>
  <c r="U67" i="9"/>
  <c r="Q67" i="9"/>
  <c r="M67" i="9"/>
  <c r="I67" i="9"/>
  <c r="E67" i="9"/>
  <c r="CT66" i="9"/>
  <c r="CP66" i="9"/>
  <c r="CL66" i="9"/>
  <c r="CH66" i="9"/>
  <c r="CD66" i="9"/>
  <c r="BZ66" i="9"/>
  <c r="BV66" i="9"/>
  <c r="BR66" i="9"/>
  <c r="BN66" i="9"/>
  <c r="BJ66" i="9"/>
  <c r="BF66" i="9"/>
  <c r="BB66" i="9"/>
  <c r="AX66" i="9"/>
  <c r="AT66" i="9"/>
  <c r="AP66" i="9"/>
  <c r="AL66" i="9"/>
  <c r="AH66" i="9"/>
  <c r="AD66" i="9"/>
  <c r="Z66" i="9"/>
  <c r="V66" i="9"/>
  <c r="R66" i="9"/>
  <c r="N66" i="9"/>
  <c r="J66" i="9"/>
  <c r="F66" i="9"/>
  <c r="CU65" i="9"/>
  <c r="CQ65" i="9"/>
  <c r="CM65" i="9"/>
  <c r="CI65" i="9"/>
  <c r="CE65" i="9"/>
  <c r="CA65" i="9"/>
  <c r="BW65" i="9"/>
  <c r="BS65" i="9"/>
  <c r="BO65" i="9"/>
  <c r="BK65" i="9"/>
  <c r="BG65" i="9"/>
  <c r="BC65" i="9"/>
  <c r="AY65" i="9"/>
  <c r="AU65" i="9"/>
  <c r="AQ65" i="9"/>
  <c r="AM65" i="9"/>
  <c r="AI65" i="9"/>
  <c r="AE65" i="9"/>
  <c r="AA65" i="9"/>
  <c r="W65" i="9"/>
  <c r="S65" i="9"/>
  <c r="O65" i="9"/>
  <c r="K65" i="9"/>
  <c r="G65" i="9"/>
  <c r="CV64" i="9"/>
  <c r="CR64" i="9"/>
  <c r="CN64" i="9"/>
  <c r="CJ64" i="9"/>
  <c r="CF64" i="9"/>
  <c r="CB64" i="9"/>
  <c r="BX64" i="9"/>
  <c r="BT64" i="9"/>
  <c r="BP64" i="9"/>
  <c r="BL64" i="9"/>
  <c r="BH64" i="9"/>
  <c r="BD64" i="9"/>
  <c r="AZ64" i="9"/>
  <c r="AV64" i="9"/>
  <c r="AR64" i="9"/>
  <c r="AN64" i="9"/>
  <c r="AJ64" i="9"/>
  <c r="AF64" i="9"/>
  <c r="AB64" i="9"/>
  <c r="X64" i="9"/>
  <c r="T64" i="9"/>
  <c r="P64" i="9"/>
  <c r="L64" i="9"/>
  <c r="CS63" i="9"/>
  <c r="CO63" i="9"/>
  <c r="CK63" i="9"/>
  <c r="CG63" i="9"/>
  <c r="CC63" i="9"/>
  <c r="BY63" i="9"/>
  <c r="BU63" i="9"/>
  <c r="BQ63" i="9"/>
  <c r="BM63" i="9"/>
  <c r="BI63" i="9"/>
  <c r="BE63" i="9"/>
  <c r="BA63" i="9"/>
  <c r="AW63" i="9"/>
  <c r="AS63" i="9"/>
  <c r="AO63" i="9"/>
  <c r="AK63" i="9"/>
  <c r="AG63" i="9"/>
  <c r="AC63" i="9"/>
  <c r="Y63" i="9"/>
  <c r="U63" i="9"/>
  <c r="Q63" i="9"/>
  <c r="M63" i="9"/>
  <c r="I63" i="9"/>
  <c r="E63" i="9"/>
  <c r="CT62" i="9"/>
  <c r="CP62" i="9"/>
  <c r="CL62" i="9"/>
  <c r="CH62" i="9"/>
  <c r="CD62" i="9"/>
  <c r="BZ62" i="9"/>
  <c r="BV62" i="9"/>
  <c r="BR62" i="9"/>
  <c r="BN62" i="9"/>
  <c r="BJ62" i="9"/>
  <c r="BF62" i="9"/>
  <c r="BB62" i="9"/>
  <c r="AX62" i="9"/>
  <c r="AT62" i="9"/>
  <c r="AP62" i="9"/>
  <c r="AL62" i="9"/>
  <c r="AH62" i="9"/>
  <c r="AD62" i="9"/>
  <c r="Z62" i="9"/>
  <c r="V62" i="9"/>
  <c r="R62" i="9"/>
  <c r="N62" i="9"/>
  <c r="J62" i="9"/>
  <c r="F62" i="9"/>
  <c r="CS88" i="9"/>
  <c r="CO88" i="9"/>
  <c r="CK88" i="9"/>
  <c r="CG88" i="9"/>
  <c r="CC88" i="9"/>
  <c r="BY88" i="9"/>
  <c r="BU88" i="9"/>
  <c r="BQ88" i="9"/>
  <c r="BM88" i="9"/>
  <c r="BI88" i="9"/>
  <c r="BE88" i="9"/>
  <c r="BA88" i="9"/>
  <c r="AW88" i="9"/>
  <c r="AS88" i="9"/>
  <c r="AO88" i="9"/>
  <c r="AK88" i="9"/>
  <c r="AG88" i="9"/>
  <c r="AC88" i="9"/>
  <c r="Y88" i="9"/>
  <c r="U88" i="9"/>
  <c r="Q88" i="9"/>
  <c r="M88" i="9"/>
  <c r="I88" i="9"/>
  <c r="E88" i="9"/>
  <c r="CT87" i="9"/>
  <c r="CP87" i="9"/>
  <c r="CL87" i="9"/>
  <c r="CH87" i="9"/>
  <c r="CD87" i="9"/>
  <c r="BZ87" i="9"/>
  <c r="BV87" i="9"/>
  <c r="BR87" i="9"/>
  <c r="BN87" i="9"/>
  <c r="BJ87" i="9"/>
  <c r="BF87" i="9"/>
  <c r="BB87" i="9"/>
  <c r="AX87" i="9"/>
  <c r="AT87" i="9"/>
  <c r="AP87" i="9"/>
  <c r="AL87" i="9"/>
  <c r="AH87" i="9"/>
  <c r="AD87" i="9"/>
  <c r="Z87" i="9"/>
  <c r="V87" i="9"/>
  <c r="R87" i="9"/>
  <c r="N87" i="9"/>
  <c r="J87" i="9"/>
  <c r="F87" i="9"/>
  <c r="CU86" i="9"/>
  <c r="CQ86" i="9"/>
  <c r="CM86" i="9"/>
  <c r="CI86" i="9"/>
  <c r="CE86" i="9"/>
  <c r="CA86" i="9"/>
  <c r="BW86" i="9"/>
  <c r="BS86" i="9"/>
  <c r="BO86" i="9"/>
  <c r="BK86" i="9"/>
  <c r="BG86" i="9"/>
  <c r="BC86" i="9"/>
  <c r="AY86" i="9"/>
  <c r="AU86" i="9"/>
  <c r="AQ86" i="9"/>
  <c r="AM86" i="9"/>
  <c r="AI86" i="9"/>
  <c r="AE86" i="9"/>
  <c r="AA86" i="9"/>
  <c r="W86" i="9"/>
  <c r="S86" i="9"/>
  <c r="O86" i="9"/>
  <c r="K86" i="9"/>
  <c r="G86" i="9"/>
  <c r="CV85" i="9"/>
  <c r="CR85" i="9"/>
  <c r="CN85" i="9"/>
  <c r="CJ85" i="9"/>
  <c r="CF85" i="9"/>
  <c r="CB85" i="9"/>
  <c r="BX85" i="9"/>
  <c r="BT85" i="9"/>
  <c r="BP85" i="9"/>
  <c r="BL85" i="9"/>
  <c r="BH85" i="9"/>
  <c r="BD85" i="9"/>
  <c r="AZ85" i="9"/>
  <c r="AV85" i="9"/>
  <c r="AR85" i="9"/>
  <c r="AN85" i="9"/>
  <c r="AJ85" i="9"/>
  <c r="AF85" i="9"/>
  <c r="AB85" i="9"/>
  <c r="X85" i="9"/>
  <c r="T85" i="9"/>
  <c r="P85" i="9"/>
  <c r="L85" i="9"/>
  <c r="H85" i="9"/>
  <c r="CS84" i="9"/>
  <c r="CO84" i="9"/>
  <c r="CK84" i="9"/>
  <c r="CG84" i="9"/>
  <c r="CC84" i="9"/>
  <c r="BY84" i="9"/>
  <c r="BU84" i="9"/>
  <c r="BQ84" i="9"/>
  <c r="BM84" i="9"/>
  <c r="BI84" i="9"/>
  <c r="BE84" i="9"/>
  <c r="BA84" i="9"/>
  <c r="AW84" i="9"/>
  <c r="AS84" i="9"/>
  <c r="AO84" i="9"/>
  <c r="AK84" i="9"/>
  <c r="AG84" i="9"/>
  <c r="AC84" i="9"/>
  <c r="Y84" i="9"/>
  <c r="U84" i="9"/>
  <c r="Q84" i="9"/>
  <c r="M84" i="9"/>
  <c r="I84" i="9"/>
  <c r="E84" i="9"/>
  <c r="CT83" i="9"/>
  <c r="CP83" i="9"/>
  <c r="CL83" i="9"/>
  <c r="CH83" i="9"/>
  <c r="CD83" i="9"/>
  <c r="BZ83" i="9"/>
  <c r="BV83" i="9"/>
  <c r="BR83" i="9"/>
  <c r="BN83" i="9"/>
  <c r="BJ83" i="9"/>
  <c r="BF83" i="9"/>
  <c r="BB83" i="9"/>
  <c r="AX83" i="9"/>
  <c r="AT83" i="9"/>
  <c r="AP83" i="9"/>
  <c r="AL83" i="9"/>
  <c r="AH83" i="9"/>
  <c r="AD83" i="9"/>
  <c r="Z83" i="9"/>
  <c r="V83" i="9"/>
  <c r="R83" i="9"/>
  <c r="N83" i="9"/>
  <c r="J83" i="9"/>
  <c r="F83" i="9"/>
  <c r="CU82" i="9"/>
  <c r="CQ82" i="9"/>
  <c r="CM82" i="9"/>
  <c r="CI82" i="9"/>
  <c r="CE82" i="9"/>
  <c r="CA82" i="9"/>
  <c r="BW82" i="9"/>
  <c r="BS82" i="9"/>
  <c r="BO82" i="9"/>
  <c r="BK82" i="9"/>
  <c r="BG82" i="9"/>
  <c r="BC82" i="9"/>
  <c r="AY82" i="9"/>
  <c r="AU82" i="9"/>
  <c r="AQ82" i="9"/>
  <c r="AM82" i="9"/>
  <c r="AI82" i="9"/>
  <c r="AE82" i="9"/>
  <c r="AA82" i="9"/>
  <c r="W82" i="9"/>
  <c r="S82" i="9"/>
  <c r="O82" i="9"/>
  <c r="K82" i="9"/>
  <c r="G82" i="9"/>
  <c r="CV81" i="9"/>
  <c r="CR81" i="9"/>
  <c r="CN81" i="9"/>
  <c r="CJ81" i="9"/>
  <c r="CF81" i="9"/>
  <c r="CB81" i="9"/>
  <c r="BX81" i="9"/>
  <c r="BT81" i="9"/>
  <c r="BP81" i="9"/>
  <c r="BL81" i="9"/>
  <c r="BH81" i="9"/>
  <c r="BD81" i="9"/>
  <c r="AZ81" i="9"/>
  <c r="AV81" i="9"/>
  <c r="AR81" i="9"/>
  <c r="AN81" i="9"/>
  <c r="AJ81" i="9"/>
  <c r="AF81" i="9"/>
  <c r="AB81" i="9"/>
  <c r="X81" i="9"/>
  <c r="T81" i="9"/>
  <c r="P81" i="9"/>
  <c r="L81" i="9"/>
  <c r="H81" i="9"/>
  <c r="CS80" i="9"/>
  <c r="CO80" i="9"/>
  <c r="CK80" i="9"/>
  <c r="CG80" i="9"/>
  <c r="CC80" i="9"/>
  <c r="BY80" i="9"/>
  <c r="BU80" i="9"/>
  <c r="BQ80" i="9"/>
  <c r="BM80" i="9"/>
  <c r="BI80" i="9"/>
  <c r="BE80" i="9"/>
  <c r="BA80" i="9"/>
  <c r="AW80" i="9"/>
  <c r="AS80" i="9"/>
  <c r="AO80" i="9"/>
  <c r="AK80" i="9"/>
  <c r="AG80" i="9"/>
  <c r="AC80" i="9"/>
  <c r="Y80" i="9"/>
  <c r="U80" i="9"/>
  <c r="Q80" i="9"/>
  <c r="M80" i="9"/>
  <c r="I80" i="9"/>
  <c r="CS70" i="9"/>
  <c r="CO70" i="9"/>
  <c r="CK70" i="9"/>
  <c r="CG70" i="9"/>
  <c r="CC70" i="9"/>
  <c r="BY70" i="9"/>
  <c r="BU70" i="9"/>
  <c r="BQ70" i="9"/>
  <c r="BM70" i="9"/>
  <c r="BI70" i="9"/>
  <c r="BE70" i="9"/>
  <c r="BA70" i="9"/>
  <c r="AW70" i="9"/>
  <c r="AS70" i="9"/>
  <c r="AO70" i="9"/>
  <c r="AK70" i="9"/>
  <c r="AG70" i="9"/>
  <c r="AC70" i="9"/>
  <c r="Y70" i="9"/>
  <c r="U70" i="9"/>
  <c r="Q70" i="9"/>
  <c r="M70" i="9"/>
  <c r="I70" i="9"/>
  <c r="E70" i="9"/>
  <c r="CT69" i="9"/>
  <c r="CP69" i="9"/>
  <c r="CL69" i="9"/>
  <c r="CH69" i="9"/>
  <c r="CD69" i="9"/>
  <c r="BZ69" i="9"/>
  <c r="BV69" i="9"/>
  <c r="BR69" i="9"/>
  <c r="BN69" i="9"/>
  <c r="BJ69" i="9"/>
  <c r="BF69" i="9"/>
  <c r="BB69" i="9"/>
  <c r="AX69" i="9"/>
  <c r="AT69" i="9"/>
  <c r="AP69" i="9"/>
  <c r="AL69" i="9"/>
  <c r="AH69" i="9"/>
  <c r="AD69" i="9"/>
  <c r="Z69" i="9"/>
  <c r="V69" i="9"/>
  <c r="R69" i="9"/>
  <c r="N69" i="9"/>
  <c r="J69" i="9"/>
  <c r="F69" i="9"/>
  <c r="CU68" i="9"/>
  <c r="CQ68" i="9"/>
  <c r="CM68" i="9"/>
  <c r="CI68" i="9"/>
  <c r="CE68" i="9"/>
  <c r="CA68" i="9"/>
  <c r="BW68" i="9"/>
  <c r="BS68" i="9"/>
  <c r="BO68" i="9"/>
  <c r="BK68" i="9"/>
  <c r="BG68" i="9"/>
  <c r="BC68" i="9"/>
  <c r="AY68" i="9"/>
  <c r="AU68" i="9"/>
  <c r="AQ68" i="9"/>
  <c r="AM68" i="9"/>
  <c r="AI68" i="9"/>
  <c r="AE68" i="9"/>
  <c r="AA68" i="9"/>
  <c r="W68" i="9"/>
  <c r="S68" i="9"/>
  <c r="O68" i="9"/>
  <c r="K68" i="9"/>
  <c r="G68" i="9"/>
  <c r="CV67" i="9"/>
  <c r="CR67" i="9"/>
  <c r="CN67" i="9"/>
  <c r="CJ67" i="9"/>
  <c r="CF67" i="9"/>
  <c r="CB67" i="9"/>
  <c r="BX67" i="9"/>
  <c r="BT67" i="9"/>
  <c r="BP67" i="9"/>
  <c r="BL67" i="9"/>
  <c r="BH67" i="9"/>
  <c r="BD67" i="9"/>
  <c r="AZ67" i="9"/>
  <c r="AV67" i="9"/>
  <c r="AR67" i="9"/>
  <c r="AN67" i="9"/>
  <c r="AJ67" i="9"/>
  <c r="AF67" i="9"/>
  <c r="AB67" i="9"/>
  <c r="X67" i="9"/>
  <c r="T67" i="9"/>
  <c r="P67" i="9"/>
  <c r="L67" i="9"/>
  <c r="H67" i="9"/>
  <c r="CS66" i="9"/>
  <c r="CO66" i="9"/>
  <c r="CK66" i="9"/>
  <c r="CG66" i="9"/>
  <c r="CC66" i="9"/>
  <c r="BY66" i="9"/>
  <c r="BU66" i="9"/>
  <c r="BQ66" i="9"/>
  <c r="BM66" i="9"/>
  <c r="BI66" i="9"/>
  <c r="BE66" i="9"/>
  <c r="BA66" i="9"/>
  <c r="AW66" i="9"/>
  <c r="AS66" i="9"/>
  <c r="AO66" i="9"/>
  <c r="AK66" i="9"/>
  <c r="AG66" i="9"/>
  <c r="AC66" i="9"/>
  <c r="Y66" i="9"/>
  <c r="U66" i="9"/>
  <c r="Q66" i="9"/>
  <c r="M66" i="9"/>
  <c r="I66" i="9"/>
  <c r="E66" i="9"/>
  <c r="CT65" i="9"/>
  <c r="CP65" i="9"/>
  <c r="CL65" i="9"/>
  <c r="CH65" i="9"/>
  <c r="CD65" i="9"/>
  <c r="BZ65" i="9"/>
  <c r="BV65" i="9"/>
  <c r="BR65" i="9"/>
  <c r="BN65" i="9"/>
  <c r="BJ65" i="9"/>
  <c r="BF65" i="9"/>
  <c r="BB65" i="9"/>
  <c r="AX65" i="9"/>
  <c r="AT65" i="9"/>
  <c r="AP65" i="9"/>
  <c r="AL65" i="9"/>
  <c r="AH65" i="9"/>
  <c r="AD65" i="9"/>
  <c r="Z65" i="9"/>
  <c r="V65" i="9"/>
  <c r="R65" i="9"/>
  <c r="N65" i="9"/>
  <c r="J65" i="9"/>
  <c r="F65" i="9"/>
  <c r="CU64" i="9"/>
  <c r="CQ64" i="9"/>
  <c r="CM64" i="9"/>
  <c r="CI64" i="9"/>
  <c r="CE64" i="9"/>
  <c r="CA64" i="9"/>
  <c r="BW64" i="9"/>
  <c r="BS64" i="9"/>
  <c r="BO64" i="9"/>
  <c r="BK64" i="9"/>
  <c r="BG64" i="9"/>
  <c r="BC64" i="9"/>
  <c r="AY64" i="9"/>
  <c r="AU64" i="9"/>
  <c r="AQ64" i="9"/>
  <c r="AM64" i="9"/>
  <c r="AI64" i="9"/>
  <c r="AE64" i="9"/>
  <c r="AA64" i="9"/>
  <c r="W64" i="9"/>
  <c r="S64" i="9"/>
  <c r="O64" i="9"/>
  <c r="K64" i="9"/>
  <c r="G64" i="9"/>
  <c r="CV63" i="9"/>
  <c r="CR63" i="9"/>
  <c r="CN63" i="9"/>
  <c r="CJ63" i="9"/>
  <c r="CF63" i="9"/>
  <c r="CB63" i="9"/>
  <c r="BX63" i="9"/>
  <c r="BT63" i="9"/>
  <c r="BP63" i="9"/>
  <c r="BL63" i="9"/>
  <c r="BH63" i="9"/>
  <c r="BD63" i="9"/>
  <c r="AZ63" i="9"/>
  <c r="AV63" i="9"/>
  <c r="AR63" i="9"/>
  <c r="AN63" i="9"/>
  <c r="AJ63" i="9"/>
  <c r="AF63" i="9"/>
  <c r="AB63" i="9"/>
  <c r="X63" i="9"/>
  <c r="T63" i="9"/>
  <c r="P63" i="9"/>
  <c r="L63" i="9"/>
  <c r="H63" i="9"/>
  <c r="CS62" i="9"/>
  <c r="CO62" i="9"/>
  <c r="CK62" i="9"/>
  <c r="CG62" i="9"/>
  <c r="CC62" i="9"/>
  <c r="BY62" i="9"/>
  <c r="BU62" i="9"/>
  <c r="BQ62" i="9"/>
  <c r="BM62" i="9"/>
  <c r="BI62" i="9"/>
  <c r="BE62" i="9"/>
  <c r="BA62" i="9"/>
  <c r="AW62" i="9"/>
  <c r="AS62" i="9"/>
  <c r="AO62" i="9"/>
  <c r="AK62" i="9"/>
  <c r="AG62" i="9"/>
  <c r="AC62" i="9"/>
  <c r="Y62" i="9"/>
  <c r="U62" i="9"/>
  <c r="Q62" i="9"/>
  <c r="M62" i="9"/>
  <c r="I62" i="9"/>
  <c r="CV88" i="9"/>
  <c r="CR88" i="9"/>
  <c r="CN88" i="9"/>
  <c r="CJ88" i="9"/>
  <c r="CF88" i="9"/>
  <c r="CB88" i="9"/>
  <c r="BX88" i="9"/>
  <c r="BT88" i="9"/>
  <c r="BP88" i="9"/>
  <c r="BL88" i="9"/>
  <c r="BH88" i="9"/>
  <c r="BD88" i="9"/>
  <c r="AZ88" i="9"/>
  <c r="AV88" i="9"/>
  <c r="AR88" i="9"/>
  <c r="AN88" i="9"/>
  <c r="AJ88" i="9"/>
  <c r="AF88" i="9"/>
  <c r="AB88" i="9"/>
  <c r="X88" i="9"/>
  <c r="T88" i="9"/>
  <c r="P88" i="9"/>
  <c r="L88" i="9"/>
  <c r="H88" i="9"/>
  <c r="CS87" i="9"/>
  <c r="CO87" i="9"/>
  <c r="CK87" i="9"/>
  <c r="CG87" i="9"/>
  <c r="CC87" i="9"/>
  <c r="BY87" i="9"/>
  <c r="BU87" i="9"/>
  <c r="BQ87" i="9"/>
  <c r="BM87" i="9"/>
  <c r="BI87" i="9"/>
  <c r="BE87" i="9"/>
  <c r="BA87" i="9"/>
  <c r="AW87" i="9"/>
  <c r="AS87" i="9"/>
  <c r="AO87" i="9"/>
  <c r="AK87" i="9"/>
  <c r="AG87" i="9"/>
  <c r="AC87" i="9"/>
  <c r="Y87" i="9"/>
  <c r="U87" i="9"/>
  <c r="Q87" i="9"/>
  <c r="M87" i="9"/>
  <c r="I87" i="9"/>
  <c r="E87" i="9"/>
  <c r="CT86" i="9"/>
  <c r="CP86" i="9"/>
  <c r="CL86" i="9"/>
  <c r="CH86" i="9"/>
  <c r="CD86" i="9"/>
  <c r="BZ86" i="9"/>
  <c r="BV86" i="9"/>
  <c r="BR86" i="9"/>
  <c r="BN86" i="9"/>
  <c r="BJ86" i="9"/>
  <c r="BF86" i="9"/>
  <c r="BB86" i="9"/>
  <c r="AX86" i="9"/>
  <c r="AT86" i="9"/>
  <c r="AP86" i="9"/>
  <c r="AL86" i="9"/>
  <c r="AH86" i="9"/>
  <c r="AD86" i="9"/>
  <c r="Z86" i="9"/>
  <c r="V86" i="9"/>
  <c r="R86" i="9"/>
  <c r="N86" i="9"/>
  <c r="J86" i="9"/>
  <c r="F86" i="9"/>
  <c r="CU85" i="9"/>
  <c r="CQ85" i="9"/>
  <c r="CM85" i="9"/>
  <c r="CI85" i="9"/>
  <c r="CE85" i="9"/>
  <c r="CA85" i="9"/>
  <c r="BW85" i="9"/>
  <c r="BS85" i="9"/>
  <c r="BO85" i="9"/>
  <c r="BK85" i="9"/>
  <c r="BG85" i="9"/>
  <c r="BC85" i="9"/>
  <c r="AY85" i="9"/>
  <c r="AU85" i="9"/>
  <c r="AQ85" i="9"/>
  <c r="AM85" i="9"/>
  <c r="AI85" i="9"/>
  <c r="AE85" i="9"/>
  <c r="AA85" i="9"/>
  <c r="W85" i="9"/>
  <c r="S85" i="9"/>
  <c r="O85" i="9"/>
  <c r="K85" i="9"/>
  <c r="G85" i="9"/>
  <c r="CV84" i="9"/>
  <c r="CR84" i="9"/>
  <c r="CN84" i="9"/>
  <c r="CJ84" i="9"/>
  <c r="CF84" i="9"/>
  <c r="CB84" i="9"/>
  <c r="BX84" i="9"/>
  <c r="BT84" i="9"/>
  <c r="BP84" i="9"/>
  <c r="BL84" i="9"/>
  <c r="BH84" i="9"/>
  <c r="BD84" i="9"/>
  <c r="AZ84" i="9"/>
  <c r="AV84" i="9"/>
  <c r="AR84" i="9"/>
  <c r="AN84" i="9"/>
  <c r="AJ84" i="9"/>
  <c r="AF84" i="9"/>
  <c r="AB84" i="9"/>
  <c r="X84" i="9"/>
  <c r="T84" i="9"/>
  <c r="P84" i="9"/>
  <c r="L84" i="9"/>
  <c r="H84" i="9"/>
  <c r="CS83" i="9"/>
  <c r="CO83" i="9"/>
  <c r="CK83" i="9"/>
  <c r="CG83" i="9"/>
  <c r="CC83" i="9"/>
  <c r="BY83" i="9"/>
  <c r="BU83" i="9"/>
  <c r="BQ83" i="9"/>
  <c r="BM83" i="9"/>
  <c r="BI83" i="9"/>
  <c r="BE83" i="9"/>
  <c r="BA83" i="9"/>
  <c r="AW83" i="9"/>
  <c r="AS83" i="9"/>
  <c r="AO83" i="9"/>
  <c r="AK83" i="9"/>
  <c r="AG83" i="9"/>
  <c r="AC83" i="9"/>
  <c r="Y83" i="9"/>
  <c r="U83" i="9"/>
  <c r="Q83" i="9"/>
  <c r="M83" i="9"/>
  <c r="I83" i="9"/>
  <c r="E83" i="9"/>
  <c r="CT82" i="9"/>
  <c r="CP82" i="9"/>
  <c r="CL82" i="9"/>
  <c r="CH82" i="9"/>
  <c r="CD82" i="9"/>
  <c r="BZ82" i="9"/>
  <c r="BV82" i="9"/>
  <c r="BR82" i="9"/>
  <c r="BN82" i="9"/>
  <c r="BJ82" i="9"/>
  <c r="BF82" i="9"/>
  <c r="BB82" i="9"/>
  <c r="AX82" i="9"/>
  <c r="AT82" i="9"/>
  <c r="AP82" i="9"/>
  <c r="AL82" i="9"/>
  <c r="AH82" i="9"/>
  <c r="AD82" i="9"/>
  <c r="Z82" i="9"/>
  <c r="V82" i="9"/>
  <c r="R82" i="9"/>
  <c r="N82" i="9"/>
  <c r="J82" i="9"/>
  <c r="F82" i="9"/>
  <c r="CU81" i="9"/>
  <c r="CQ81" i="9"/>
  <c r="CM81" i="9"/>
  <c r="CI81" i="9"/>
  <c r="CE81" i="9"/>
  <c r="CA81" i="9"/>
  <c r="BW81" i="9"/>
  <c r="BS81" i="9"/>
  <c r="BO81" i="9"/>
  <c r="BK81" i="9"/>
  <c r="BG81" i="9"/>
  <c r="BC81" i="9"/>
  <c r="AY81" i="9"/>
  <c r="AU81" i="9"/>
  <c r="AQ81" i="9"/>
  <c r="AM81" i="9"/>
  <c r="AI81" i="9"/>
  <c r="AE81" i="9"/>
  <c r="AA81" i="9"/>
  <c r="W81" i="9"/>
  <c r="S81" i="9"/>
  <c r="O81" i="9"/>
  <c r="K81" i="9"/>
  <c r="G81" i="9"/>
  <c r="CV80" i="9"/>
  <c r="CR80" i="9"/>
  <c r="CN80" i="9"/>
  <c r="CJ80" i="9"/>
  <c r="CF80" i="9"/>
  <c r="CB80" i="9"/>
  <c r="BX80" i="9"/>
  <c r="BT80" i="9"/>
  <c r="BP80" i="9"/>
  <c r="BL80" i="9"/>
  <c r="BH80" i="9"/>
  <c r="BD80" i="9"/>
  <c r="AZ80" i="9"/>
  <c r="AV80" i="9"/>
  <c r="AR80" i="9"/>
  <c r="AN80" i="9"/>
  <c r="AJ80" i="9"/>
  <c r="AF80" i="9"/>
  <c r="AB80" i="9"/>
  <c r="X80" i="9"/>
  <c r="T80" i="9"/>
  <c r="P80" i="9"/>
  <c r="L80" i="9"/>
  <c r="H80" i="9"/>
  <c r="CV70" i="9"/>
  <c r="CR70" i="9"/>
  <c r="CN70" i="9"/>
  <c r="CJ70" i="9"/>
  <c r="CF70" i="9"/>
  <c r="CB70" i="9"/>
  <c r="BX70" i="9"/>
  <c r="BT70" i="9"/>
  <c r="BP70" i="9"/>
  <c r="BL70" i="9"/>
  <c r="BH70" i="9"/>
  <c r="BD70" i="9"/>
  <c r="AZ70" i="9"/>
  <c r="AV70" i="9"/>
  <c r="AR70" i="9"/>
  <c r="AN70" i="9"/>
  <c r="AJ70" i="9"/>
  <c r="AF70" i="9"/>
  <c r="AB70" i="9"/>
  <c r="X70" i="9"/>
  <c r="T70" i="9"/>
  <c r="P70" i="9"/>
  <c r="L70" i="9"/>
  <c r="H70" i="9"/>
  <c r="CS69" i="9"/>
  <c r="CO69" i="9"/>
  <c r="CK69" i="9"/>
  <c r="CG69" i="9"/>
  <c r="CC69" i="9"/>
  <c r="BY69" i="9"/>
  <c r="BU69" i="9"/>
  <c r="BQ69" i="9"/>
  <c r="BM69" i="9"/>
  <c r="BI69" i="9"/>
  <c r="BE69" i="9"/>
  <c r="BA69" i="9"/>
  <c r="AW69" i="9"/>
  <c r="AS69" i="9"/>
  <c r="AO69" i="9"/>
  <c r="AK69" i="9"/>
  <c r="AG69" i="9"/>
  <c r="AC69" i="9"/>
  <c r="Y69" i="9"/>
  <c r="U69" i="9"/>
  <c r="Q69" i="9"/>
  <c r="M69" i="9"/>
  <c r="I69" i="9"/>
  <c r="E69" i="9"/>
  <c r="CT68" i="9"/>
  <c r="CP68" i="9"/>
  <c r="CL68" i="9"/>
  <c r="CH68" i="9"/>
  <c r="CD68" i="9"/>
  <c r="BZ68" i="9"/>
  <c r="BV68" i="9"/>
  <c r="BR68" i="9"/>
  <c r="BN68" i="9"/>
  <c r="BJ68" i="9"/>
  <c r="BF68" i="9"/>
  <c r="BB68" i="9"/>
  <c r="AX68" i="9"/>
  <c r="AT68" i="9"/>
  <c r="AP68" i="9"/>
  <c r="AL68" i="9"/>
  <c r="AH68" i="9"/>
  <c r="AD68" i="9"/>
  <c r="Z68" i="9"/>
  <c r="V68" i="9"/>
  <c r="R68" i="9"/>
  <c r="N68" i="9"/>
  <c r="J68" i="9"/>
  <c r="F68" i="9"/>
  <c r="CU67" i="9"/>
  <c r="CQ67" i="9"/>
  <c r="CM67" i="9"/>
  <c r="CI67" i="9"/>
  <c r="CE67" i="9"/>
  <c r="CA67" i="9"/>
  <c r="BW67" i="9"/>
  <c r="BS67" i="9"/>
  <c r="BO67" i="9"/>
  <c r="BK67" i="9"/>
  <c r="BG67" i="9"/>
  <c r="BC67" i="9"/>
  <c r="AY67" i="9"/>
  <c r="AU67" i="9"/>
  <c r="AQ67" i="9"/>
  <c r="AM67" i="9"/>
  <c r="AI67" i="9"/>
  <c r="AE67" i="9"/>
  <c r="AA67" i="9"/>
  <c r="W67" i="9"/>
  <c r="S67" i="9"/>
  <c r="O67" i="9"/>
  <c r="K67" i="9"/>
  <c r="G67" i="9"/>
  <c r="CV66" i="9"/>
  <c r="CR66" i="9"/>
  <c r="CN66" i="9"/>
  <c r="CJ66" i="9"/>
  <c r="CF66" i="9"/>
  <c r="CB66" i="9"/>
  <c r="BX66" i="9"/>
  <c r="BT66" i="9"/>
  <c r="BP66" i="9"/>
  <c r="BL66" i="9"/>
  <c r="BH66" i="9"/>
  <c r="BD66" i="9"/>
  <c r="AZ66" i="9"/>
  <c r="AV66" i="9"/>
  <c r="AR66" i="9"/>
  <c r="AN66" i="9"/>
  <c r="AJ66" i="9"/>
  <c r="AF66" i="9"/>
  <c r="AB66" i="9"/>
  <c r="X66" i="9"/>
  <c r="T66" i="9"/>
  <c r="P66" i="9"/>
  <c r="L66" i="9"/>
  <c r="H66" i="9"/>
  <c r="CS65" i="9"/>
  <c r="CO65" i="9"/>
  <c r="CK65" i="9"/>
  <c r="CG65" i="9"/>
  <c r="CC65" i="9"/>
  <c r="BY65" i="9"/>
  <c r="BU65" i="9"/>
  <c r="BQ65" i="9"/>
  <c r="BM65" i="9"/>
  <c r="BI65" i="9"/>
  <c r="BE65" i="9"/>
  <c r="BA65" i="9"/>
  <c r="AW65" i="9"/>
  <c r="AS65" i="9"/>
  <c r="AO65" i="9"/>
  <c r="AK65" i="9"/>
  <c r="AG65" i="9"/>
  <c r="AC65" i="9"/>
  <c r="Y65" i="9"/>
  <c r="U65" i="9"/>
  <c r="Q65" i="9"/>
  <c r="M65" i="9"/>
  <c r="I65" i="9"/>
  <c r="E65" i="9"/>
  <c r="CT64" i="9"/>
  <c r="CP64" i="9"/>
  <c r="CL64" i="9"/>
  <c r="CH64" i="9"/>
  <c r="CD64" i="9"/>
  <c r="BZ64" i="9"/>
  <c r="BV64" i="9"/>
  <c r="BR64" i="9"/>
  <c r="BN64" i="9"/>
  <c r="BJ64" i="9"/>
  <c r="BF64" i="9"/>
  <c r="BB64" i="9"/>
  <c r="AX64" i="9"/>
  <c r="AT64" i="9"/>
  <c r="AP64" i="9"/>
  <c r="AL64" i="9"/>
  <c r="AH64" i="9"/>
  <c r="AD64" i="9"/>
  <c r="Z64" i="9"/>
  <c r="V64" i="9"/>
  <c r="R64" i="9"/>
  <c r="N64" i="9"/>
  <c r="J64" i="9"/>
  <c r="F64" i="9"/>
  <c r="CU63" i="9"/>
  <c r="CQ63" i="9"/>
  <c r="CM63" i="9"/>
  <c r="CI63" i="9"/>
  <c r="CE63" i="9"/>
  <c r="CA63" i="9"/>
  <c r="BW63" i="9"/>
  <c r="BS63" i="9"/>
  <c r="BO63" i="9"/>
  <c r="BK63" i="9"/>
  <c r="BG63" i="9"/>
  <c r="BC63" i="9"/>
  <c r="AY63" i="9"/>
  <c r="AU63" i="9"/>
  <c r="AQ63" i="9"/>
  <c r="AM63" i="9"/>
  <c r="AI63" i="9"/>
  <c r="AE63" i="9"/>
  <c r="AA63" i="9"/>
  <c r="W63" i="9"/>
  <c r="S63" i="9"/>
  <c r="O63" i="9"/>
  <c r="K63" i="9"/>
  <c r="G63" i="9"/>
  <c r="CV62" i="9"/>
  <c r="CR62" i="9"/>
  <c r="CN62" i="9"/>
  <c r="CJ62" i="9"/>
  <c r="CF62" i="9"/>
  <c r="CB62" i="9"/>
  <c r="BX62" i="9"/>
  <c r="BT62" i="9"/>
  <c r="BP62" i="9"/>
  <c r="BL62" i="9"/>
  <c r="BH62" i="9"/>
  <c r="BD62" i="9"/>
  <c r="AZ62" i="9"/>
  <c r="AV62" i="9"/>
  <c r="AR62" i="9"/>
  <c r="AN62" i="9"/>
  <c r="AJ62" i="9"/>
  <c r="AF62" i="9"/>
  <c r="AB62" i="9"/>
  <c r="X62" i="9"/>
  <c r="T62" i="9"/>
  <c r="P62" i="9"/>
  <c r="L62" i="9"/>
  <c r="CU88" i="9"/>
  <c r="CQ88" i="9"/>
  <c r="CM88" i="9"/>
  <c r="CI88" i="9"/>
  <c r="CE88" i="9"/>
  <c r="CA88" i="9"/>
  <c r="BW88" i="9"/>
  <c r="BS88" i="9"/>
  <c r="BO88" i="9"/>
  <c r="BK88" i="9"/>
  <c r="BG88" i="9"/>
  <c r="BC88" i="9"/>
  <c r="AY88" i="9"/>
  <c r="AU88" i="9"/>
  <c r="AQ88" i="9"/>
  <c r="AM88" i="9"/>
  <c r="AI88" i="9"/>
  <c r="AE88" i="9"/>
  <c r="AA88" i="9"/>
  <c r="W88" i="9"/>
  <c r="S88" i="9"/>
  <c r="O88" i="9"/>
  <c r="K88" i="9"/>
  <c r="G88" i="9"/>
  <c r="CV87" i="9"/>
  <c r="CR87" i="9"/>
  <c r="CN87" i="9"/>
  <c r="CJ87" i="9"/>
  <c r="CF87" i="9"/>
  <c r="CB87" i="9"/>
  <c r="BX87" i="9"/>
  <c r="BT87" i="9"/>
  <c r="BP87" i="9"/>
  <c r="BL87" i="9"/>
  <c r="BH87" i="9"/>
  <c r="BD87" i="9"/>
  <c r="AZ87" i="9"/>
  <c r="AV87" i="9"/>
  <c r="AR87" i="9"/>
  <c r="AN87" i="9"/>
  <c r="AJ87" i="9"/>
  <c r="AF87" i="9"/>
  <c r="AB87" i="9"/>
  <c r="X87" i="9"/>
  <c r="T87" i="9"/>
  <c r="P87" i="9"/>
  <c r="L87" i="9"/>
  <c r="H87" i="9"/>
  <c r="CS86" i="9"/>
  <c r="CO86" i="9"/>
  <c r="CK86" i="9"/>
  <c r="CG86" i="9"/>
  <c r="CC86" i="9"/>
  <c r="BY86" i="9"/>
  <c r="BU86" i="9"/>
  <c r="BQ86" i="9"/>
  <c r="BM86" i="9"/>
  <c r="BI86" i="9"/>
  <c r="BE86" i="9"/>
  <c r="BA86" i="9"/>
  <c r="AW86" i="9"/>
  <c r="AS86" i="9"/>
  <c r="AO86" i="9"/>
  <c r="AK86" i="9"/>
  <c r="AG86" i="9"/>
  <c r="AC86" i="9"/>
  <c r="Y86" i="9"/>
  <c r="U86" i="9"/>
  <c r="Q86" i="9"/>
  <c r="M86" i="9"/>
  <c r="I86" i="9"/>
  <c r="E86" i="9"/>
  <c r="CT85" i="9"/>
  <c r="CP85" i="9"/>
  <c r="CL85" i="9"/>
  <c r="CH85" i="9"/>
  <c r="CD85" i="9"/>
  <c r="BZ85" i="9"/>
  <c r="BV85" i="9"/>
  <c r="BR85" i="9"/>
  <c r="BN85" i="9"/>
  <c r="BJ85" i="9"/>
  <c r="BF85" i="9"/>
  <c r="BB85" i="9"/>
  <c r="AX85" i="9"/>
  <c r="AT85" i="9"/>
  <c r="AP85" i="9"/>
  <c r="AL85" i="9"/>
  <c r="AH85" i="9"/>
  <c r="AD85" i="9"/>
  <c r="Z85" i="9"/>
  <c r="V85" i="9"/>
  <c r="R85" i="9"/>
  <c r="N85" i="9"/>
  <c r="J85" i="9"/>
  <c r="F85" i="9"/>
  <c r="CU84" i="9"/>
  <c r="CQ84" i="9"/>
  <c r="CM84" i="9"/>
  <c r="CI84" i="9"/>
  <c r="CE84" i="9"/>
  <c r="CA84" i="9"/>
  <c r="BW84" i="9"/>
  <c r="BS84" i="9"/>
  <c r="BO84" i="9"/>
  <c r="BK84" i="9"/>
  <c r="BG84" i="9"/>
  <c r="BC84" i="9"/>
  <c r="AY84" i="9"/>
  <c r="AU84" i="9"/>
  <c r="AQ84" i="9"/>
  <c r="AM84" i="9"/>
  <c r="AI84" i="9"/>
  <c r="AE84" i="9"/>
  <c r="AA84" i="9"/>
  <c r="W84" i="9"/>
  <c r="S84" i="9"/>
  <c r="O84" i="9"/>
  <c r="K84" i="9"/>
  <c r="G84" i="9"/>
  <c r="CV83" i="9"/>
  <c r="CR83" i="9"/>
  <c r="CN83" i="9"/>
  <c r="CJ83" i="9"/>
  <c r="CF83" i="9"/>
  <c r="CB83" i="9"/>
  <c r="BX83" i="9"/>
  <c r="BT83" i="9"/>
  <c r="BP83" i="9"/>
  <c r="BL83" i="9"/>
  <c r="BH83" i="9"/>
  <c r="BD83" i="9"/>
  <c r="AZ83" i="9"/>
  <c r="AV83" i="9"/>
  <c r="AR83" i="9"/>
  <c r="AN83" i="9"/>
  <c r="AJ83" i="9"/>
  <c r="AF83" i="9"/>
  <c r="AB83" i="9"/>
  <c r="X83" i="9"/>
  <c r="T83" i="9"/>
  <c r="P83" i="9"/>
  <c r="L83" i="9"/>
  <c r="H83" i="9"/>
  <c r="CS82" i="9"/>
  <c r="CO82" i="9"/>
  <c r="CK82" i="9"/>
  <c r="CG82" i="9"/>
  <c r="CC82" i="9"/>
  <c r="BY82" i="9"/>
  <c r="BU82" i="9"/>
  <c r="BQ82" i="9"/>
  <c r="BM82" i="9"/>
  <c r="BI82" i="9"/>
  <c r="BE82" i="9"/>
  <c r="BA82" i="9"/>
  <c r="AW82" i="9"/>
  <c r="AS82" i="9"/>
  <c r="AO82" i="9"/>
  <c r="AK82" i="9"/>
  <c r="AG82" i="9"/>
  <c r="AC82" i="9"/>
  <c r="Y82" i="9"/>
  <c r="U82" i="9"/>
  <c r="Q82" i="9"/>
  <c r="M82" i="9"/>
  <c r="I82" i="9"/>
  <c r="E82" i="9"/>
  <c r="CT81" i="9"/>
  <c r="CP81" i="9"/>
  <c r="CL81" i="9"/>
  <c r="CH81" i="9"/>
  <c r="CD81" i="9"/>
  <c r="BZ81" i="9"/>
  <c r="BV81" i="9"/>
  <c r="BR81" i="9"/>
  <c r="BN81" i="9"/>
  <c r="BJ81" i="9"/>
  <c r="BF81" i="9"/>
  <c r="BB81" i="9"/>
  <c r="AX81" i="9"/>
  <c r="AT81" i="9"/>
  <c r="AP81" i="9"/>
  <c r="AL81" i="9"/>
  <c r="AH81" i="9"/>
  <c r="AD81" i="9"/>
  <c r="Z81" i="9"/>
  <c r="V81" i="9"/>
  <c r="R81" i="9"/>
  <c r="N81" i="9"/>
  <c r="J81" i="9"/>
  <c r="F81" i="9"/>
  <c r="CU80" i="9"/>
  <c r="CU79" i="9" s="1"/>
  <c r="CU78" i="9" s="1"/>
  <c r="CU11" i="22" s="1"/>
  <c r="CQ80" i="9"/>
  <c r="CQ79" i="9" s="1"/>
  <c r="CQ78" i="9" s="1"/>
  <c r="CQ11" i="22" s="1"/>
  <c r="CM80" i="9"/>
  <c r="CM79" i="9" s="1"/>
  <c r="CM78" i="9" s="1"/>
  <c r="CM11" i="22" s="1"/>
  <c r="CI80" i="9"/>
  <c r="CI79" i="9" s="1"/>
  <c r="CI78" i="9" s="1"/>
  <c r="CI11" i="22" s="1"/>
  <c r="CE80" i="9"/>
  <c r="CE79" i="9" s="1"/>
  <c r="CE78" i="9" s="1"/>
  <c r="CE11" i="22" s="1"/>
  <c r="CA80" i="9"/>
  <c r="CA79" i="9" s="1"/>
  <c r="CA78" i="9" s="1"/>
  <c r="CA11" i="22" s="1"/>
  <c r="BW80" i="9"/>
  <c r="BW79" i="9" s="1"/>
  <c r="BW78" i="9" s="1"/>
  <c r="BW11" i="22" s="1"/>
  <c r="BS80" i="9"/>
  <c r="BS79" i="9" s="1"/>
  <c r="BS78" i="9" s="1"/>
  <c r="BS11" i="22" s="1"/>
  <c r="BO80" i="9"/>
  <c r="BO79" i="9" s="1"/>
  <c r="BO78" i="9" s="1"/>
  <c r="BO11" i="22" s="1"/>
  <c r="BK80" i="9"/>
  <c r="BK79" i="9" s="1"/>
  <c r="BK78" i="9" s="1"/>
  <c r="BK11" i="22" s="1"/>
  <c r="BG80" i="9"/>
  <c r="BG79" i="9" s="1"/>
  <c r="BG78" i="9" s="1"/>
  <c r="BG11" i="22" s="1"/>
  <c r="BC80" i="9"/>
  <c r="BC79" i="9" s="1"/>
  <c r="BC78" i="9" s="1"/>
  <c r="BC11" i="22" s="1"/>
  <c r="AY80" i="9"/>
  <c r="AY79" i="9" s="1"/>
  <c r="AY78" i="9" s="1"/>
  <c r="AY11" i="22" s="1"/>
  <c r="AU80" i="9"/>
  <c r="AU79" i="9" s="1"/>
  <c r="AU78" i="9" s="1"/>
  <c r="AU11" i="22" s="1"/>
  <c r="AQ80" i="9"/>
  <c r="AQ79" i="9" s="1"/>
  <c r="AQ78" i="9" s="1"/>
  <c r="AQ11" i="22" s="1"/>
  <c r="AM80" i="9"/>
  <c r="AM79" i="9" s="1"/>
  <c r="AM78" i="9" s="1"/>
  <c r="AM11" i="22" s="1"/>
  <c r="AI80" i="9"/>
  <c r="AI79" i="9" s="1"/>
  <c r="AI78" i="9" s="1"/>
  <c r="AI11" i="22" s="1"/>
  <c r="AE80" i="9"/>
  <c r="AE79" i="9" s="1"/>
  <c r="AE78" i="9" s="1"/>
  <c r="AE11" i="22" s="1"/>
  <c r="AA80" i="9"/>
  <c r="AA79" i="9" s="1"/>
  <c r="AA78" i="9" s="1"/>
  <c r="AA11" i="22" s="1"/>
  <c r="W80" i="9"/>
  <c r="W79" i="9" s="1"/>
  <c r="W78" i="9" s="1"/>
  <c r="W11" i="22" s="1"/>
  <c r="S80" i="9"/>
  <c r="S79" i="9" s="1"/>
  <c r="S78" i="9" s="1"/>
  <c r="S11" i="22" s="1"/>
  <c r="O80" i="9"/>
  <c r="O79" i="9" s="1"/>
  <c r="O78" i="9" s="1"/>
  <c r="O11" i="22" s="1"/>
  <c r="K80" i="9"/>
  <c r="K79" i="9" s="1"/>
  <c r="K78" i="9" s="1"/>
  <c r="K11" i="22" s="1"/>
  <c r="G80" i="9"/>
  <c r="G79" i="9" s="1"/>
  <c r="G78" i="9" s="1"/>
  <c r="G11" i="22" s="1"/>
  <c r="CU70" i="9"/>
  <c r="CQ70" i="9"/>
  <c r="CM70" i="9"/>
  <c r="CI70" i="9"/>
  <c r="CE70" i="9"/>
  <c r="CA70" i="9"/>
  <c r="BW70" i="9"/>
  <c r="BS70" i="9"/>
  <c r="BO70" i="9"/>
  <c r="BK70" i="9"/>
  <c r="BG70" i="9"/>
  <c r="BC70" i="9"/>
  <c r="AY70" i="9"/>
  <c r="AU70" i="9"/>
  <c r="AQ70" i="9"/>
  <c r="AM70" i="9"/>
  <c r="AI70" i="9"/>
  <c r="AE70" i="9"/>
  <c r="AA70" i="9"/>
  <c r="W70" i="9"/>
  <c r="S70" i="9"/>
  <c r="O70" i="9"/>
  <c r="K70" i="9"/>
  <c r="G70" i="9"/>
  <c r="CV69" i="9"/>
  <c r="CR69" i="9"/>
  <c r="CN69" i="9"/>
  <c r="CJ69" i="9"/>
  <c r="CF69" i="9"/>
  <c r="CB69" i="9"/>
  <c r="BX69" i="9"/>
  <c r="BT69" i="9"/>
  <c r="BP69" i="9"/>
  <c r="BL69" i="9"/>
  <c r="BH69" i="9"/>
  <c r="BD69" i="9"/>
  <c r="AZ69" i="9"/>
  <c r="AV69" i="9"/>
  <c r="AR69" i="9"/>
  <c r="AN69" i="9"/>
  <c r="AJ69" i="9"/>
  <c r="AF69" i="9"/>
  <c r="AB69" i="9"/>
  <c r="X69" i="9"/>
  <c r="T69" i="9"/>
  <c r="P69" i="9"/>
  <c r="L69" i="9"/>
  <c r="H69" i="9"/>
  <c r="CS68" i="9"/>
  <c r="CO68" i="9"/>
  <c r="CK68" i="9"/>
  <c r="CG68" i="9"/>
  <c r="CC68" i="9"/>
  <c r="BY68" i="9"/>
  <c r="BU68" i="9"/>
  <c r="BQ68" i="9"/>
  <c r="BM68" i="9"/>
  <c r="BI68" i="9"/>
  <c r="BE68" i="9"/>
  <c r="BA68" i="9"/>
  <c r="AW68" i="9"/>
  <c r="AS68" i="9"/>
  <c r="AO68" i="9"/>
  <c r="AK68" i="9"/>
  <c r="AG68" i="9"/>
  <c r="AC68" i="9"/>
  <c r="Y68" i="9"/>
  <c r="U68" i="9"/>
  <c r="Q68" i="9"/>
  <c r="M68" i="9"/>
  <c r="I68" i="9"/>
  <c r="E68" i="9"/>
  <c r="CT67" i="9"/>
  <c r="CP67" i="9"/>
  <c r="CL67" i="9"/>
  <c r="CH67" i="9"/>
  <c r="CD67" i="9"/>
  <c r="BZ67" i="9"/>
  <c r="BV67" i="9"/>
  <c r="BR67" i="9"/>
  <c r="BN67" i="9"/>
  <c r="BJ67" i="9"/>
  <c r="BF67" i="9"/>
  <c r="BB67" i="9"/>
  <c r="AX67" i="9"/>
  <c r="AT67" i="9"/>
  <c r="AP67" i="9"/>
  <c r="AL67" i="9"/>
  <c r="AH67" i="9"/>
  <c r="AD67" i="9"/>
  <c r="Z67" i="9"/>
  <c r="V67" i="9"/>
  <c r="R67" i="9"/>
  <c r="N67" i="9"/>
  <c r="J67" i="9"/>
  <c r="F67" i="9"/>
  <c r="CU66" i="9"/>
  <c r="CQ66" i="9"/>
  <c r="CM66" i="9"/>
  <c r="CI66" i="9"/>
  <c r="CE66" i="9"/>
  <c r="CA66" i="9"/>
  <c r="BW66" i="9"/>
  <c r="BS66" i="9"/>
  <c r="BO66" i="9"/>
  <c r="BK66" i="9"/>
  <c r="BG66" i="9"/>
  <c r="BC66" i="9"/>
  <c r="AY66" i="9"/>
  <c r="AU66" i="9"/>
  <c r="AQ66" i="9"/>
  <c r="AM66" i="9"/>
  <c r="AI66" i="9"/>
  <c r="AE66" i="9"/>
  <c r="AA66" i="9"/>
  <c r="W66" i="9"/>
  <c r="S66" i="9"/>
  <c r="O66" i="9"/>
  <c r="K66" i="9"/>
  <c r="G66" i="9"/>
  <c r="CV65" i="9"/>
  <c r="CR65" i="9"/>
  <c r="CN65" i="9"/>
  <c r="CJ65" i="9"/>
  <c r="CF65" i="9"/>
  <c r="CB65" i="9"/>
  <c r="BX65" i="9"/>
  <c r="BT65" i="9"/>
  <c r="BP65" i="9"/>
  <c r="BL65" i="9"/>
  <c r="BH65" i="9"/>
  <c r="BD65" i="9"/>
  <c r="AZ65" i="9"/>
  <c r="AV65" i="9"/>
  <c r="AR65" i="9"/>
  <c r="AN65" i="9"/>
  <c r="AJ65" i="9"/>
  <c r="AF65" i="9"/>
  <c r="AB65" i="9"/>
  <c r="X65" i="9"/>
  <c r="T65" i="9"/>
  <c r="P65" i="9"/>
  <c r="L65" i="9"/>
  <c r="H65" i="9"/>
  <c r="CS64" i="9"/>
  <c r="CO64" i="9"/>
  <c r="CK64" i="9"/>
  <c r="CG64" i="9"/>
  <c r="CC64" i="9"/>
  <c r="BY64" i="9"/>
  <c r="BU64" i="9"/>
  <c r="BQ64" i="9"/>
  <c r="BM64" i="9"/>
  <c r="BI64" i="9"/>
  <c r="BE64" i="9"/>
  <c r="BA64" i="9"/>
  <c r="AW64" i="9"/>
  <c r="AS64" i="9"/>
  <c r="AO64" i="9"/>
  <c r="AK64" i="9"/>
  <c r="AG64" i="9"/>
  <c r="AC64" i="9"/>
  <c r="Y64" i="9"/>
  <c r="U64" i="9"/>
  <c r="Q64" i="9"/>
  <c r="M64" i="9"/>
  <c r="I64" i="9"/>
  <c r="E64" i="9"/>
  <c r="CT63" i="9"/>
  <c r="CP63" i="9"/>
  <c r="CL63" i="9"/>
  <c r="CH63" i="9"/>
  <c r="CD63" i="9"/>
  <c r="BZ63" i="9"/>
  <c r="BV63" i="9"/>
  <c r="BR63" i="9"/>
  <c r="BN63" i="9"/>
  <c r="BJ63" i="9"/>
  <c r="BF63" i="9"/>
  <c r="BB63" i="9"/>
  <c r="AX63" i="9"/>
  <c r="AT63" i="9"/>
  <c r="AP63" i="9"/>
  <c r="AL63" i="9"/>
  <c r="AH63" i="9"/>
  <c r="AD63" i="9"/>
  <c r="Z63" i="9"/>
  <c r="V63" i="9"/>
  <c r="R63" i="9"/>
  <c r="N63" i="9"/>
  <c r="J63" i="9"/>
  <c r="F63" i="9"/>
  <c r="CU62" i="9"/>
  <c r="CU61" i="9" s="1"/>
  <c r="CU60" i="9" s="1"/>
  <c r="CU11" i="21" s="1"/>
  <c r="CQ62" i="9"/>
  <c r="CQ61" i="9" s="1"/>
  <c r="CQ60" i="9" s="1"/>
  <c r="CQ11" i="21" s="1"/>
  <c r="CM62" i="9"/>
  <c r="CM61" i="9" s="1"/>
  <c r="CM60" i="9" s="1"/>
  <c r="CM11" i="21" s="1"/>
  <c r="CI62" i="9"/>
  <c r="CI61" i="9" s="1"/>
  <c r="CI60" i="9" s="1"/>
  <c r="CI11" i="21" s="1"/>
  <c r="CE62" i="9"/>
  <c r="CE61" i="9" s="1"/>
  <c r="CE60" i="9" s="1"/>
  <c r="CE11" i="21" s="1"/>
  <c r="CA62" i="9"/>
  <c r="CA61" i="9" s="1"/>
  <c r="CA60" i="9" s="1"/>
  <c r="CA11" i="21" s="1"/>
  <c r="BW62" i="9"/>
  <c r="BW61" i="9" s="1"/>
  <c r="BW60" i="9" s="1"/>
  <c r="BW11" i="21" s="1"/>
  <c r="BS62" i="9"/>
  <c r="BS61" i="9" s="1"/>
  <c r="BS60" i="9" s="1"/>
  <c r="BS11" i="21" s="1"/>
  <c r="BO62" i="9"/>
  <c r="BO61" i="9" s="1"/>
  <c r="BO60" i="9" s="1"/>
  <c r="BO11" i="21" s="1"/>
  <c r="BK62" i="9"/>
  <c r="BK61" i="9" s="1"/>
  <c r="BK60" i="9" s="1"/>
  <c r="BK11" i="21" s="1"/>
  <c r="BG62" i="9"/>
  <c r="BG61" i="9" s="1"/>
  <c r="BG60" i="9" s="1"/>
  <c r="BG11" i="21" s="1"/>
  <c r="BC62" i="9"/>
  <c r="BC61" i="9" s="1"/>
  <c r="BC60" i="9" s="1"/>
  <c r="BC11" i="21" s="1"/>
  <c r="AY62" i="9"/>
  <c r="AY61" i="9" s="1"/>
  <c r="AY60" i="9" s="1"/>
  <c r="AY11" i="21" s="1"/>
  <c r="AU62" i="9"/>
  <c r="AU61" i="9" s="1"/>
  <c r="AU60" i="9" s="1"/>
  <c r="AU11" i="21" s="1"/>
  <c r="AQ62" i="9"/>
  <c r="AQ61" i="9" s="1"/>
  <c r="AQ60" i="9" s="1"/>
  <c r="AQ11" i="21" s="1"/>
  <c r="AM62" i="9"/>
  <c r="AM61" i="9" s="1"/>
  <c r="AM60" i="9" s="1"/>
  <c r="AM11" i="21" s="1"/>
  <c r="AI62" i="9"/>
  <c r="AI61" i="9" s="1"/>
  <c r="AI60" i="9" s="1"/>
  <c r="AI11" i="21" s="1"/>
  <c r="AE62" i="9"/>
  <c r="AE61" i="9" s="1"/>
  <c r="AE60" i="9" s="1"/>
  <c r="AE11" i="21" s="1"/>
  <c r="AA62" i="9"/>
  <c r="AA61" i="9" s="1"/>
  <c r="AA60" i="9" s="1"/>
  <c r="AA11" i="21" s="1"/>
  <c r="W62" i="9"/>
  <c r="W61" i="9" s="1"/>
  <c r="W60" i="9" s="1"/>
  <c r="W11" i="21" s="1"/>
  <c r="S62" i="9"/>
  <c r="S61" i="9" s="1"/>
  <c r="S60" i="9" s="1"/>
  <c r="S11" i="21" s="1"/>
  <c r="O62" i="9"/>
  <c r="O61" i="9" s="1"/>
  <c r="O60" i="9" s="1"/>
  <c r="O11" i="21" s="1"/>
  <c r="CU52" i="9"/>
  <c r="CQ52" i="9"/>
  <c r="CM52" i="9"/>
  <c r="CI52" i="9"/>
  <c r="CE52" i="9"/>
  <c r="CA52" i="9"/>
  <c r="BW52" i="9"/>
  <c r="BS52" i="9"/>
  <c r="BO52" i="9"/>
  <c r="BK52" i="9"/>
  <c r="BG52" i="9"/>
  <c r="BC52" i="9"/>
  <c r="AY52" i="9"/>
  <c r="AU52" i="9"/>
  <c r="AQ52" i="9"/>
  <c r="AM52" i="9"/>
  <c r="AI52" i="9"/>
  <c r="AE52" i="9"/>
  <c r="AA52" i="9"/>
  <c r="W52" i="9"/>
  <c r="S52" i="9"/>
  <c r="O52" i="9"/>
  <c r="K52" i="9"/>
  <c r="G52" i="9"/>
  <c r="CV51" i="9"/>
  <c r="CR51" i="9"/>
  <c r="CN51" i="9"/>
  <c r="CJ51" i="9"/>
  <c r="CF51" i="9"/>
  <c r="CB51" i="9"/>
  <c r="BX51" i="9"/>
  <c r="BT51" i="9"/>
  <c r="BP51" i="9"/>
  <c r="BL51" i="9"/>
  <c r="BH51" i="9"/>
  <c r="BD51" i="9"/>
  <c r="AZ51" i="9"/>
  <c r="AV51" i="9"/>
  <c r="AR51" i="9"/>
  <c r="AN51" i="9"/>
  <c r="AJ51" i="9"/>
  <c r="AF51" i="9"/>
  <c r="AB51" i="9"/>
  <c r="X51" i="9"/>
  <c r="T51" i="9"/>
  <c r="P51" i="9"/>
  <c r="L51" i="9"/>
  <c r="H51" i="9"/>
  <c r="CS50" i="9"/>
  <c r="CO50" i="9"/>
  <c r="CK50" i="9"/>
  <c r="CG50" i="9"/>
  <c r="CC50" i="9"/>
  <c r="BY50" i="9"/>
  <c r="BU50" i="9"/>
  <c r="BQ50" i="9"/>
  <c r="BM50" i="9"/>
  <c r="BI50" i="9"/>
  <c r="BE50" i="9"/>
  <c r="BA50" i="9"/>
  <c r="AW50" i="9"/>
  <c r="AS50" i="9"/>
  <c r="AO50" i="9"/>
  <c r="AK50" i="9"/>
  <c r="AG50" i="9"/>
  <c r="AC50" i="9"/>
  <c r="Y50" i="9"/>
  <c r="U50" i="9"/>
  <c r="Q50" i="9"/>
  <c r="M50" i="9"/>
  <c r="I50" i="9"/>
  <c r="E50" i="9"/>
  <c r="CT49" i="9"/>
  <c r="CP49" i="9"/>
  <c r="CL49" i="9"/>
  <c r="CH49" i="9"/>
  <c r="CD49" i="9"/>
  <c r="BZ49" i="9"/>
  <c r="BV49" i="9"/>
  <c r="BR49" i="9"/>
  <c r="BN49" i="9"/>
  <c r="BJ49" i="9"/>
  <c r="BF49" i="9"/>
  <c r="BB49" i="9"/>
  <c r="AX49" i="9"/>
  <c r="AT49" i="9"/>
  <c r="AP49" i="9"/>
  <c r="AL49" i="9"/>
  <c r="AH49" i="9"/>
  <c r="AD49" i="9"/>
  <c r="Z49" i="9"/>
  <c r="V49" i="9"/>
  <c r="R49" i="9"/>
  <c r="N49" i="9"/>
  <c r="J49" i="9"/>
  <c r="F49" i="9"/>
  <c r="CU48" i="9"/>
  <c r="CQ48" i="9"/>
  <c r="CM48" i="9"/>
  <c r="CI48" i="9"/>
  <c r="CE48" i="9"/>
  <c r="CA48" i="9"/>
  <c r="BW48" i="9"/>
  <c r="BS48" i="9"/>
  <c r="BO48" i="9"/>
  <c r="BK48" i="9"/>
  <c r="BG48" i="9"/>
  <c r="BC48" i="9"/>
  <c r="AY48" i="9"/>
  <c r="AU48" i="9"/>
  <c r="AQ48" i="9"/>
  <c r="AM48" i="9"/>
  <c r="AI48" i="9"/>
  <c r="AE48" i="9"/>
  <c r="AA48" i="9"/>
  <c r="W48" i="9"/>
  <c r="S48" i="9"/>
  <c r="O48" i="9"/>
  <c r="K48" i="9"/>
  <c r="G48" i="9"/>
  <c r="CV47" i="9"/>
  <c r="CR47" i="9"/>
  <c r="CN47" i="9"/>
  <c r="CJ47" i="9"/>
  <c r="CF47" i="9"/>
  <c r="CB47" i="9"/>
  <c r="BX47" i="9"/>
  <c r="BT47" i="9"/>
  <c r="BP47" i="9"/>
  <c r="BL47" i="9"/>
  <c r="BH47" i="9"/>
  <c r="BD47" i="9"/>
  <c r="AZ47" i="9"/>
  <c r="AV47" i="9"/>
  <c r="AR47" i="9"/>
  <c r="AN47" i="9"/>
  <c r="AJ47" i="9"/>
  <c r="AF47" i="9"/>
  <c r="AB47" i="9"/>
  <c r="X47" i="9"/>
  <c r="T47" i="9"/>
  <c r="P47" i="9"/>
  <c r="L47" i="9"/>
  <c r="H47" i="9"/>
  <c r="CS46" i="9"/>
  <c r="CO46" i="9"/>
  <c r="CK46" i="9"/>
  <c r="CG46" i="9"/>
  <c r="CC46" i="9"/>
  <c r="BY46" i="9"/>
  <c r="BU46" i="9"/>
  <c r="BQ46" i="9"/>
  <c r="BM46" i="9"/>
  <c r="BI46" i="9"/>
  <c r="BE46" i="9"/>
  <c r="BA46" i="9"/>
  <c r="AW46" i="9"/>
  <c r="AS46" i="9"/>
  <c r="AO46" i="9"/>
  <c r="AK46" i="9"/>
  <c r="AG46" i="9"/>
  <c r="AC46" i="9"/>
  <c r="Y46" i="9"/>
  <c r="U46" i="9"/>
  <c r="Q46" i="9"/>
  <c r="M46" i="9"/>
  <c r="I46" i="9"/>
  <c r="E46" i="9"/>
  <c r="CT45" i="9"/>
  <c r="CP45" i="9"/>
  <c r="CL45" i="9"/>
  <c r="CH45" i="9"/>
  <c r="CD45" i="9"/>
  <c r="BZ45" i="9"/>
  <c r="BV45" i="9"/>
  <c r="BR45" i="9"/>
  <c r="BN45" i="9"/>
  <c r="BJ45" i="9"/>
  <c r="BF45" i="9"/>
  <c r="BB45" i="9"/>
  <c r="AX45" i="9"/>
  <c r="AT45" i="9"/>
  <c r="AP45" i="9"/>
  <c r="AL45" i="9"/>
  <c r="AH45" i="9"/>
  <c r="AD45" i="9"/>
  <c r="Z45" i="9"/>
  <c r="V45" i="9"/>
  <c r="R45" i="9"/>
  <c r="N45" i="9"/>
  <c r="J45" i="9"/>
  <c r="F45" i="9"/>
  <c r="CU44" i="9"/>
  <c r="CQ44" i="9"/>
  <c r="CM44" i="9"/>
  <c r="CI44" i="9"/>
  <c r="CE44" i="9"/>
  <c r="CA44" i="9"/>
  <c r="BW44" i="9"/>
  <c r="BS44" i="9"/>
  <c r="BO44" i="9"/>
  <c r="BK44" i="9"/>
  <c r="BG44" i="9"/>
  <c r="BC44" i="9"/>
  <c r="AY44" i="9"/>
  <c r="AU44" i="9"/>
  <c r="AQ44" i="9"/>
  <c r="AM44" i="9"/>
  <c r="AI44" i="9"/>
  <c r="AE44" i="9"/>
  <c r="AA44" i="9"/>
  <c r="W44" i="9"/>
  <c r="S44" i="9"/>
  <c r="O44" i="9"/>
  <c r="K44" i="9"/>
  <c r="G44" i="9"/>
  <c r="CU34" i="9"/>
  <c r="CQ34" i="9"/>
  <c r="CM34" i="9"/>
  <c r="CI34" i="9"/>
  <c r="CE34" i="9"/>
  <c r="CA34" i="9"/>
  <c r="BW34" i="9"/>
  <c r="BS34" i="9"/>
  <c r="BO34" i="9"/>
  <c r="BK34" i="9"/>
  <c r="BG34" i="9"/>
  <c r="BC34" i="9"/>
  <c r="AY34" i="9"/>
  <c r="AU34" i="9"/>
  <c r="AQ34" i="9"/>
  <c r="AM34" i="9"/>
  <c r="AI34" i="9"/>
  <c r="AE34" i="9"/>
  <c r="AA34" i="9"/>
  <c r="W34" i="9"/>
  <c r="S34" i="9"/>
  <c r="O34" i="9"/>
  <c r="K34" i="9"/>
  <c r="G34" i="9"/>
  <c r="CV33" i="9"/>
  <c r="CR33" i="9"/>
  <c r="CN33" i="9"/>
  <c r="CJ33" i="9"/>
  <c r="CF33" i="9"/>
  <c r="CB33" i="9"/>
  <c r="BX33" i="9"/>
  <c r="BT33" i="9"/>
  <c r="BP33" i="9"/>
  <c r="BL33" i="9"/>
  <c r="BH33" i="9"/>
  <c r="BD33" i="9"/>
  <c r="AZ33" i="9"/>
  <c r="AV33" i="9"/>
  <c r="AR33" i="9"/>
  <c r="AN33" i="9"/>
  <c r="AJ33" i="9"/>
  <c r="AF33" i="9"/>
  <c r="AB33" i="9"/>
  <c r="X33" i="9"/>
  <c r="T33" i="9"/>
  <c r="P33" i="9"/>
  <c r="L33" i="9"/>
  <c r="H33" i="9"/>
  <c r="CS32" i="9"/>
  <c r="CO32" i="9"/>
  <c r="CK32" i="9"/>
  <c r="CG32" i="9"/>
  <c r="CC32" i="9"/>
  <c r="BY32" i="9"/>
  <c r="BU32" i="9"/>
  <c r="BQ32" i="9"/>
  <c r="BM32" i="9"/>
  <c r="BI32" i="9"/>
  <c r="BE32" i="9"/>
  <c r="BA32" i="9"/>
  <c r="AW32" i="9"/>
  <c r="AS32" i="9"/>
  <c r="AO32" i="9"/>
  <c r="AK32" i="9"/>
  <c r="AG32" i="9"/>
  <c r="AC32" i="9"/>
  <c r="Y32" i="9"/>
  <c r="U32" i="9"/>
  <c r="Q32" i="9"/>
  <c r="M32" i="9"/>
  <c r="I32" i="9"/>
  <c r="E32" i="9"/>
  <c r="CT31" i="9"/>
  <c r="CP31" i="9"/>
  <c r="CL31" i="9"/>
  <c r="CH31" i="9"/>
  <c r="CD31" i="9"/>
  <c r="BZ31" i="9"/>
  <c r="BV31" i="9"/>
  <c r="BR31" i="9"/>
  <c r="BN31" i="9"/>
  <c r="BJ31" i="9"/>
  <c r="BF31" i="9"/>
  <c r="BB31" i="9"/>
  <c r="AX31" i="9"/>
  <c r="AT31" i="9"/>
  <c r="AP31" i="9"/>
  <c r="AL31" i="9"/>
  <c r="AH31" i="9"/>
  <c r="AD31" i="9"/>
  <c r="Z31" i="9"/>
  <c r="V31" i="9"/>
  <c r="R31" i="9"/>
  <c r="N31" i="9"/>
  <c r="J31" i="9"/>
  <c r="F31" i="9"/>
  <c r="CU30" i="9"/>
  <c r="CQ30" i="9"/>
  <c r="CM30" i="9"/>
  <c r="CI30" i="9"/>
  <c r="CE30" i="9"/>
  <c r="CA30" i="9"/>
  <c r="BW30" i="9"/>
  <c r="BS30" i="9"/>
  <c r="BO30" i="9"/>
  <c r="BK30" i="9"/>
  <c r="BG30" i="9"/>
  <c r="BC30" i="9"/>
  <c r="AY30" i="9"/>
  <c r="AU30" i="9"/>
  <c r="AQ30" i="9"/>
  <c r="AM30" i="9"/>
  <c r="AI30" i="9"/>
  <c r="AE30" i="9"/>
  <c r="AA30" i="9"/>
  <c r="W30" i="9"/>
  <c r="S30" i="9"/>
  <c r="O30" i="9"/>
  <c r="K30" i="9"/>
  <c r="G30" i="9"/>
  <c r="CV29" i="9"/>
  <c r="CR29" i="9"/>
  <c r="CN29" i="9"/>
  <c r="CJ29" i="9"/>
  <c r="CF29" i="9"/>
  <c r="CB29" i="9"/>
  <c r="BX29" i="9"/>
  <c r="BT29" i="9"/>
  <c r="BP29" i="9"/>
  <c r="BL29" i="9"/>
  <c r="BH29" i="9"/>
  <c r="BD29" i="9"/>
  <c r="AZ29" i="9"/>
  <c r="AV29" i="9"/>
  <c r="AR29" i="9"/>
  <c r="AN29" i="9"/>
  <c r="AJ29" i="9"/>
  <c r="AF29" i="9"/>
  <c r="AB29" i="9"/>
  <c r="X29" i="9"/>
  <c r="T29" i="9"/>
  <c r="P29" i="9"/>
  <c r="L29" i="9"/>
  <c r="H29" i="9"/>
  <c r="CS28" i="9"/>
  <c r="CO28" i="9"/>
  <c r="CK28" i="9"/>
  <c r="CG28" i="9"/>
  <c r="CC28" i="9"/>
  <c r="BY28" i="9"/>
  <c r="BU28" i="9"/>
  <c r="BQ28" i="9"/>
  <c r="BM28" i="9"/>
  <c r="BI28" i="9"/>
  <c r="BE28" i="9"/>
  <c r="BA28" i="9"/>
  <c r="AW28" i="9"/>
  <c r="AS28" i="9"/>
  <c r="AO28" i="9"/>
  <c r="AK28" i="9"/>
  <c r="AG28" i="9"/>
  <c r="AC28" i="9"/>
  <c r="Y28" i="9"/>
  <c r="U28" i="9"/>
  <c r="Q28" i="9"/>
  <c r="M28" i="9"/>
  <c r="I28" i="9"/>
  <c r="E28" i="9"/>
  <c r="CT27" i="9"/>
  <c r="CP27" i="9"/>
  <c r="CL27" i="9"/>
  <c r="CH27" i="9"/>
  <c r="CD27" i="9"/>
  <c r="BZ27" i="9"/>
  <c r="BV27" i="9"/>
  <c r="BR27" i="9"/>
  <c r="BN27" i="9"/>
  <c r="BJ27" i="9"/>
  <c r="BF27" i="9"/>
  <c r="BB27" i="9"/>
  <c r="AX27" i="9"/>
  <c r="AT27" i="9"/>
  <c r="AP27" i="9"/>
  <c r="AL27" i="9"/>
  <c r="AH27" i="9"/>
  <c r="AD27" i="9"/>
  <c r="Z27" i="9"/>
  <c r="V27" i="9"/>
  <c r="R27" i="9"/>
  <c r="N27" i="9"/>
  <c r="J27" i="9"/>
  <c r="F27" i="9"/>
  <c r="CU26" i="9"/>
  <c r="CQ26" i="9"/>
  <c r="CM26" i="9"/>
  <c r="CI26" i="9"/>
  <c r="CE26" i="9"/>
  <c r="CA26" i="9"/>
  <c r="BW26" i="9"/>
  <c r="BS26" i="9"/>
  <c r="BO26" i="9"/>
  <c r="BK26" i="9"/>
  <c r="BG26" i="9"/>
  <c r="BC26" i="9"/>
  <c r="AY26" i="9"/>
  <c r="AU26" i="9"/>
  <c r="AQ26" i="9"/>
  <c r="AM26" i="9"/>
  <c r="AI26" i="9"/>
  <c r="AE26" i="9"/>
  <c r="AA26" i="9"/>
  <c r="W26" i="9"/>
  <c r="S26" i="9"/>
  <c r="O26" i="9"/>
  <c r="K26" i="9"/>
  <c r="G26" i="9"/>
  <c r="K62" i="9"/>
  <c r="K61" i="9" s="1"/>
  <c r="K60" i="9" s="1"/>
  <c r="K11" i="21" s="1"/>
  <c r="CT52" i="9"/>
  <c r="CP52" i="9"/>
  <c r="CL52" i="9"/>
  <c r="CH52" i="9"/>
  <c r="CD52" i="9"/>
  <c r="BZ52" i="9"/>
  <c r="BV52" i="9"/>
  <c r="BR52" i="9"/>
  <c r="BN52" i="9"/>
  <c r="BJ52" i="9"/>
  <c r="BF52" i="9"/>
  <c r="BB52" i="9"/>
  <c r="AX52" i="9"/>
  <c r="AT52" i="9"/>
  <c r="AP52" i="9"/>
  <c r="AL52" i="9"/>
  <c r="AH52" i="9"/>
  <c r="AD52" i="9"/>
  <c r="Z52" i="9"/>
  <c r="V52" i="9"/>
  <c r="R52" i="9"/>
  <c r="N52" i="9"/>
  <c r="J52" i="9"/>
  <c r="F52" i="9"/>
  <c r="CU51" i="9"/>
  <c r="CQ51" i="9"/>
  <c r="CM51" i="9"/>
  <c r="CI51" i="9"/>
  <c r="CE51" i="9"/>
  <c r="CA51" i="9"/>
  <c r="BW51" i="9"/>
  <c r="BS51" i="9"/>
  <c r="BO51" i="9"/>
  <c r="BK51" i="9"/>
  <c r="BG51" i="9"/>
  <c r="BC51" i="9"/>
  <c r="AY51" i="9"/>
  <c r="AU51" i="9"/>
  <c r="AQ51" i="9"/>
  <c r="AM51" i="9"/>
  <c r="AI51" i="9"/>
  <c r="AE51" i="9"/>
  <c r="AA51" i="9"/>
  <c r="W51" i="9"/>
  <c r="S51" i="9"/>
  <c r="O51" i="9"/>
  <c r="K51" i="9"/>
  <c r="G51" i="9"/>
  <c r="CV50" i="9"/>
  <c r="CR50" i="9"/>
  <c r="CN50" i="9"/>
  <c r="CJ50" i="9"/>
  <c r="CF50" i="9"/>
  <c r="CB50" i="9"/>
  <c r="BX50" i="9"/>
  <c r="BT50" i="9"/>
  <c r="BP50" i="9"/>
  <c r="BL50" i="9"/>
  <c r="BH50" i="9"/>
  <c r="BD50" i="9"/>
  <c r="AZ50" i="9"/>
  <c r="AV50" i="9"/>
  <c r="AR50" i="9"/>
  <c r="AN50" i="9"/>
  <c r="AJ50" i="9"/>
  <c r="AF50" i="9"/>
  <c r="AB50" i="9"/>
  <c r="X50" i="9"/>
  <c r="T50" i="9"/>
  <c r="P50" i="9"/>
  <c r="L50" i="9"/>
  <c r="H50" i="9"/>
  <c r="CS49" i="9"/>
  <c r="CO49" i="9"/>
  <c r="CK49" i="9"/>
  <c r="CG49" i="9"/>
  <c r="CC49" i="9"/>
  <c r="BY49" i="9"/>
  <c r="BU49" i="9"/>
  <c r="BQ49" i="9"/>
  <c r="BM49" i="9"/>
  <c r="BI49" i="9"/>
  <c r="BE49" i="9"/>
  <c r="BA49" i="9"/>
  <c r="AW49" i="9"/>
  <c r="AS49" i="9"/>
  <c r="AO49" i="9"/>
  <c r="AK49" i="9"/>
  <c r="AG49" i="9"/>
  <c r="AC49" i="9"/>
  <c r="Y49" i="9"/>
  <c r="U49" i="9"/>
  <c r="Q49" i="9"/>
  <c r="M49" i="9"/>
  <c r="I49" i="9"/>
  <c r="E49" i="9"/>
  <c r="CT48" i="9"/>
  <c r="CP48" i="9"/>
  <c r="CL48" i="9"/>
  <c r="CH48" i="9"/>
  <c r="CD48" i="9"/>
  <c r="BZ48" i="9"/>
  <c r="BV48" i="9"/>
  <c r="BR48" i="9"/>
  <c r="BN48" i="9"/>
  <c r="BJ48" i="9"/>
  <c r="BF48" i="9"/>
  <c r="BB48" i="9"/>
  <c r="AX48" i="9"/>
  <c r="AT48" i="9"/>
  <c r="AP48" i="9"/>
  <c r="AL48" i="9"/>
  <c r="AH48" i="9"/>
  <c r="AD48" i="9"/>
  <c r="Z48" i="9"/>
  <c r="V48" i="9"/>
  <c r="R48" i="9"/>
  <c r="N48" i="9"/>
  <c r="J48" i="9"/>
  <c r="F48" i="9"/>
  <c r="CU47" i="9"/>
  <c r="CQ47" i="9"/>
  <c r="CM47" i="9"/>
  <c r="CI47" i="9"/>
  <c r="CE47" i="9"/>
  <c r="CA47" i="9"/>
  <c r="BW47" i="9"/>
  <c r="BS47" i="9"/>
  <c r="BO47" i="9"/>
  <c r="BK47" i="9"/>
  <c r="BG47" i="9"/>
  <c r="BC47" i="9"/>
  <c r="AY47" i="9"/>
  <c r="AU47" i="9"/>
  <c r="AQ47" i="9"/>
  <c r="AM47" i="9"/>
  <c r="AI47" i="9"/>
  <c r="AE47" i="9"/>
  <c r="AA47" i="9"/>
  <c r="W47" i="9"/>
  <c r="S47" i="9"/>
  <c r="O47" i="9"/>
  <c r="K47" i="9"/>
  <c r="G47" i="9"/>
  <c r="CV46" i="9"/>
  <c r="CR46" i="9"/>
  <c r="CN46" i="9"/>
  <c r="CJ46" i="9"/>
  <c r="CF46" i="9"/>
  <c r="CB46" i="9"/>
  <c r="BX46" i="9"/>
  <c r="BT46" i="9"/>
  <c r="BP46" i="9"/>
  <c r="BL46" i="9"/>
  <c r="BH46" i="9"/>
  <c r="BD46" i="9"/>
  <c r="AZ46" i="9"/>
  <c r="AV46" i="9"/>
  <c r="AR46" i="9"/>
  <c r="AN46" i="9"/>
  <c r="AJ46" i="9"/>
  <c r="AF46" i="9"/>
  <c r="AB46" i="9"/>
  <c r="X46" i="9"/>
  <c r="T46" i="9"/>
  <c r="P46" i="9"/>
  <c r="L46" i="9"/>
  <c r="CS45" i="9"/>
  <c r="CO45" i="9"/>
  <c r="CK45" i="9"/>
  <c r="CG45" i="9"/>
  <c r="CC45" i="9"/>
  <c r="BY45" i="9"/>
  <c r="BU45" i="9"/>
  <c r="BQ45" i="9"/>
  <c r="BM45" i="9"/>
  <c r="BI45" i="9"/>
  <c r="BE45" i="9"/>
  <c r="BA45" i="9"/>
  <c r="AW45" i="9"/>
  <c r="AS45" i="9"/>
  <c r="AO45" i="9"/>
  <c r="AK45" i="9"/>
  <c r="AG45" i="9"/>
  <c r="AC45" i="9"/>
  <c r="Y45" i="9"/>
  <c r="U45" i="9"/>
  <c r="Q45" i="9"/>
  <c r="M45" i="9"/>
  <c r="I45" i="9"/>
  <c r="E45" i="9"/>
  <c r="CT44" i="9"/>
  <c r="CP44" i="9"/>
  <c r="CL44" i="9"/>
  <c r="CH44" i="9"/>
  <c r="CD44" i="9"/>
  <c r="BZ44" i="9"/>
  <c r="BV44" i="9"/>
  <c r="BR44" i="9"/>
  <c r="BN44" i="9"/>
  <c r="BJ44" i="9"/>
  <c r="BF44" i="9"/>
  <c r="BB44" i="9"/>
  <c r="AX44" i="9"/>
  <c r="AT44" i="9"/>
  <c r="AP44" i="9"/>
  <c r="AL44" i="9"/>
  <c r="AH44" i="9"/>
  <c r="AD44" i="9"/>
  <c r="Z44" i="9"/>
  <c r="V44" i="9"/>
  <c r="R44" i="9"/>
  <c r="N44" i="9"/>
  <c r="J44" i="9"/>
  <c r="F44" i="9"/>
  <c r="CT34" i="9"/>
  <c r="CP34" i="9"/>
  <c r="CL34" i="9"/>
  <c r="CH34" i="9"/>
  <c r="CD34" i="9"/>
  <c r="BZ34" i="9"/>
  <c r="BV34" i="9"/>
  <c r="BR34" i="9"/>
  <c r="BN34" i="9"/>
  <c r="BJ34" i="9"/>
  <c r="BF34" i="9"/>
  <c r="BB34" i="9"/>
  <c r="AX34" i="9"/>
  <c r="AT34" i="9"/>
  <c r="AP34" i="9"/>
  <c r="AL34" i="9"/>
  <c r="AH34" i="9"/>
  <c r="AD34" i="9"/>
  <c r="Z34" i="9"/>
  <c r="V34" i="9"/>
  <c r="R34" i="9"/>
  <c r="N34" i="9"/>
  <c r="J34" i="9"/>
  <c r="F34" i="9"/>
  <c r="CU33" i="9"/>
  <c r="CQ33" i="9"/>
  <c r="CM33" i="9"/>
  <c r="CI33" i="9"/>
  <c r="CE33" i="9"/>
  <c r="CA33" i="9"/>
  <c r="BW33" i="9"/>
  <c r="BS33" i="9"/>
  <c r="BO33" i="9"/>
  <c r="BK33" i="9"/>
  <c r="BG33" i="9"/>
  <c r="BC33" i="9"/>
  <c r="AY33" i="9"/>
  <c r="AU33" i="9"/>
  <c r="AQ33" i="9"/>
  <c r="AM33" i="9"/>
  <c r="AI33" i="9"/>
  <c r="AE33" i="9"/>
  <c r="AA33" i="9"/>
  <c r="W33" i="9"/>
  <c r="S33" i="9"/>
  <c r="O33" i="9"/>
  <c r="K33" i="9"/>
  <c r="G33" i="9"/>
  <c r="CV32" i="9"/>
  <c r="CR32" i="9"/>
  <c r="CN32" i="9"/>
  <c r="CJ32" i="9"/>
  <c r="CF32" i="9"/>
  <c r="CB32" i="9"/>
  <c r="BX32" i="9"/>
  <c r="BT32" i="9"/>
  <c r="BP32" i="9"/>
  <c r="BL32" i="9"/>
  <c r="BH32" i="9"/>
  <c r="BD32" i="9"/>
  <c r="AZ32" i="9"/>
  <c r="AV32" i="9"/>
  <c r="AR32" i="9"/>
  <c r="AN32" i="9"/>
  <c r="AJ32" i="9"/>
  <c r="AF32" i="9"/>
  <c r="AB32" i="9"/>
  <c r="X32" i="9"/>
  <c r="T32" i="9"/>
  <c r="P32" i="9"/>
  <c r="L32" i="9"/>
  <c r="H32" i="9"/>
  <c r="CS31" i="9"/>
  <c r="CO31" i="9"/>
  <c r="CK31" i="9"/>
  <c r="CG31" i="9"/>
  <c r="CC31" i="9"/>
  <c r="BY31" i="9"/>
  <c r="BU31" i="9"/>
  <c r="BQ31" i="9"/>
  <c r="BM31" i="9"/>
  <c r="BI31" i="9"/>
  <c r="BE31" i="9"/>
  <c r="BA31" i="9"/>
  <c r="AW31" i="9"/>
  <c r="AS31" i="9"/>
  <c r="AO31" i="9"/>
  <c r="AK31" i="9"/>
  <c r="AG31" i="9"/>
  <c r="AC31" i="9"/>
  <c r="Y31" i="9"/>
  <c r="U31" i="9"/>
  <c r="Q31" i="9"/>
  <c r="M31" i="9"/>
  <c r="I31" i="9"/>
  <c r="E31" i="9"/>
  <c r="CT30" i="9"/>
  <c r="CP30" i="9"/>
  <c r="CL30" i="9"/>
  <c r="CH30" i="9"/>
  <c r="CD30" i="9"/>
  <c r="BZ30" i="9"/>
  <c r="BV30" i="9"/>
  <c r="BR30" i="9"/>
  <c r="BN30" i="9"/>
  <c r="BJ30" i="9"/>
  <c r="BF30" i="9"/>
  <c r="BB30" i="9"/>
  <c r="AX30" i="9"/>
  <c r="AT30" i="9"/>
  <c r="AP30" i="9"/>
  <c r="AL30" i="9"/>
  <c r="AH30" i="9"/>
  <c r="AD30" i="9"/>
  <c r="Z30" i="9"/>
  <c r="V30" i="9"/>
  <c r="R30" i="9"/>
  <c r="N30" i="9"/>
  <c r="J30" i="9"/>
  <c r="F30" i="9"/>
  <c r="CU29" i="9"/>
  <c r="CQ29" i="9"/>
  <c r="CM29" i="9"/>
  <c r="CI29" i="9"/>
  <c r="CE29" i="9"/>
  <c r="CA29" i="9"/>
  <c r="BW29" i="9"/>
  <c r="BS29" i="9"/>
  <c r="BO29" i="9"/>
  <c r="BK29" i="9"/>
  <c r="BG29" i="9"/>
  <c r="BC29" i="9"/>
  <c r="AY29" i="9"/>
  <c r="AU29" i="9"/>
  <c r="AQ29" i="9"/>
  <c r="AM29" i="9"/>
  <c r="AI29" i="9"/>
  <c r="AE29" i="9"/>
  <c r="AA29" i="9"/>
  <c r="W29" i="9"/>
  <c r="S29" i="9"/>
  <c r="O29" i="9"/>
  <c r="K29" i="9"/>
  <c r="G29" i="9"/>
  <c r="CV28" i="9"/>
  <c r="CR28" i="9"/>
  <c r="CN28" i="9"/>
  <c r="CJ28" i="9"/>
  <c r="CF28" i="9"/>
  <c r="CB28" i="9"/>
  <c r="BX28" i="9"/>
  <c r="BT28" i="9"/>
  <c r="BP28" i="9"/>
  <c r="BL28" i="9"/>
  <c r="BH28" i="9"/>
  <c r="BD28" i="9"/>
  <c r="AZ28" i="9"/>
  <c r="AV28" i="9"/>
  <c r="AR28" i="9"/>
  <c r="AN28" i="9"/>
  <c r="AJ28" i="9"/>
  <c r="AF28" i="9"/>
  <c r="AB28" i="9"/>
  <c r="X28" i="9"/>
  <c r="T28" i="9"/>
  <c r="P28" i="9"/>
  <c r="L28" i="9"/>
  <c r="CS27" i="9"/>
  <c r="CO27" i="9"/>
  <c r="CK27" i="9"/>
  <c r="CG27" i="9"/>
  <c r="CC27" i="9"/>
  <c r="BY27" i="9"/>
  <c r="BU27" i="9"/>
  <c r="BQ27" i="9"/>
  <c r="BM27" i="9"/>
  <c r="BI27" i="9"/>
  <c r="BE27" i="9"/>
  <c r="BA27" i="9"/>
  <c r="AW27" i="9"/>
  <c r="AS27" i="9"/>
  <c r="AO27" i="9"/>
  <c r="AK27" i="9"/>
  <c r="AG27" i="9"/>
  <c r="AC27" i="9"/>
  <c r="Y27" i="9"/>
  <c r="U27" i="9"/>
  <c r="Q27" i="9"/>
  <c r="M27" i="9"/>
  <c r="I27" i="9"/>
  <c r="E27" i="9"/>
  <c r="CT26" i="9"/>
  <c r="CP26" i="9"/>
  <c r="CL26" i="9"/>
  <c r="CH26" i="9"/>
  <c r="CD26" i="9"/>
  <c r="BZ26" i="9"/>
  <c r="BV26" i="9"/>
  <c r="BR26" i="9"/>
  <c r="BN26" i="9"/>
  <c r="BJ26" i="9"/>
  <c r="BF26" i="9"/>
  <c r="BB26" i="9"/>
  <c r="AX26" i="9"/>
  <c r="AT26" i="9"/>
  <c r="AP26" i="9"/>
  <c r="AL26" i="9"/>
  <c r="AH26" i="9"/>
  <c r="AD26" i="9"/>
  <c r="Z26" i="9"/>
  <c r="V26" i="9"/>
  <c r="R26" i="9"/>
  <c r="N26" i="9"/>
  <c r="J26" i="9"/>
  <c r="F26" i="9"/>
  <c r="H62" i="9"/>
  <c r="CS52" i="9"/>
  <c r="CO52" i="9"/>
  <c r="CK52" i="9"/>
  <c r="CG52" i="9"/>
  <c r="CC52" i="9"/>
  <c r="BY52" i="9"/>
  <c r="BU52" i="9"/>
  <c r="BQ52" i="9"/>
  <c r="BM52" i="9"/>
  <c r="BI52" i="9"/>
  <c r="BE52" i="9"/>
  <c r="BA52" i="9"/>
  <c r="AW52" i="9"/>
  <c r="AS52" i="9"/>
  <c r="AO52" i="9"/>
  <c r="AK52" i="9"/>
  <c r="AG52" i="9"/>
  <c r="AC52" i="9"/>
  <c r="Y52" i="9"/>
  <c r="U52" i="9"/>
  <c r="Q52" i="9"/>
  <c r="M52" i="9"/>
  <c r="I52" i="9"/>
  <c r="E52" i="9"/>
  <c r="CT51" i="9"/>
  <c r="CP51" i="9"/>
  <c r="CL51" i="9"/>
  <c r="CH51" i="9"/>
  <c r="CD51" i="9"/>
  <c r="BZ51" i="9"/>
  <c r="BV51" i="9"/>
  <c r="BR51" i="9"/>
  <c r="BN51" i="9"/>
  <c r="BJ51" i="9"/>
  <c r="BF51" i="9"/>
  <c r="BB51" i="9"/>
  <c r="AX51" i="9"/>
  <c r="AT51" i="9"/>
  <c r="AP51" i="9"/>
  <c r="AL51" i="9"/>
  <c r="AH51" i="9"/>
  <c r="AD51" i="9"/>
  <c r="Z51" i="9"/>
  <c r="V51" i="9"/>
  <c r="R51" i="9"/>
  <c r="N51" i="9"/>
  <c r="J51" i="9"/>
  <c r="F51" i="9"/>
  <c r="CU50" i="9"/>
  <c r="CQ50" i="9"/>
  <c r="CM50" i="9"/>
  <c r="CI50" i="9"/>
  <c r="CE50" i="9"/>
  <c r="CA50" i="9"/>
  <c r="BW50" i="9"/>
  <c r="BS50" i="9"/>
  <c r="BO50" i="9"/>
  <c r="BK50" i="9"/>
  <c r="BG50" i="9"/>
  <c r="BC50" i="9"/>
  <c r="AY50" i="9"/>
  <c r="AU50" i="9"/>
  <c r="AQ50" i="9"/>
  <c r="AM50" i="9"/>
  <c r="AI50" i="9"/>
  <c r="AE50" i="9"/>
  <c r="AA50" i="9"/>
  <c r="W50" i="9"/>
  <c r="S50" i="9"/>
  <c r="O50" i="9"/>
  <c r="K50" i="9"/>
  <c r="G50" i="9"/>
  <c r="CV49" i="9"/>
  <c r="CR49" i="9"/>
  <c r="CN49" i="9"/>
  <c r="CJ49" i="9"/>
  <c r="CF49" i="9"/>
  <c r="CB49" i="9"/>
  <c r="BX49" i="9"/>
  <c r="BT49" i="9"/>
  <c r="BP49" i="9"/>
  <c r="BL49" i="9"/>
  <c r="BH49" i="9"/>
  <c r="BD49" i="9"/>
  <c r="AZ49" i="9"/>
  <c r="AV49" i="9"/>
  <c r="AR49" i="9"/>
  <c r="AN49" i="9"/>
  <c r="AJ49" i="9"/>
  <c r="AF49" i="9"/>
  <c r="AB49" i="9"/>
  <c r="X49" i="9"/>
  <c r="T49" i="9"/>
  <c r="P49" i="9"/>
  <c r="L49" i="9"/>
  <c r="H49" i="9"/>
  <c r="CS48" i="9"/>
  <c r="CO48" i="9"/>
  <c r="CK48" i="9"/>
  <c r="CG48" i="9"/>
  <c r="CC48" i="9"/>
  <c r="BY48" i="9"/>
  <c r="BU48" i="9"/>
  <c r="BQ48" i="9"/>
  <c r="BM48" i="9"/>
  <c r="BI48" i="9"/>
  <c r="BE48" i="9"/>
  <c r="BA48" i="9"/>
  <c r="AW48" i="9"/>
  <c r="AS48" i="9"/>
  <c r="AO48" i="9"/>
  <c r="AK48" i="9"/>
  <c r="AG48" i="9"/>
  <c r="AC48" i="9"/>
  <c r="Y48" i="9"/>
  <c r="U48" i="9"/>
  <c r="Q48" i="9"/>
  <c r="M48" i="9"/>
  <c r="I48" i="9"/>
  <c r="E48" i="9"/>
  <c r="CT47" i="9"/>
  <c r="CP47" i="9"/>
  <c r="CL47" i="9"/>
  <c r="CH47" i="9"/>
  <c r="CD47" i="9"/>
  <c r="BZ47" i="9"/>
  <c r="BV47" i="9"/>
  <c r="BR47" i="9"/>
  <c r="BN47" i="9"/>
  <c r="BJ47" i="9"/>
  <c r="BF47" i="9"/>
  <c r="BB47" i="9"/>
  <c r="AX47" i="9"/>
  <c r="AT47" i="9"/>
  <c r="AP47" i="9"/>
  <c r="AL47" i="9"/>
  <c r="AH47" i="9"/>
  <c r="AD47" i="9"/>
  <c r="Z47" i="9"/>
  <c r="V47" i="9"/>
  <c r="R47" i="9"/>
  <c r="N47" i="9"/>
  <c r="J47" i="9"/>
  <c r="F47" i="9"/>
  <c r="CU46" i="9"/>
  <c r="CQ46" i="9"/>
  <c r="CM46" i="9"/>
  <c r="CI46" i="9"/>
  <c r="CE46" i="9"/>
  <c r="CA46" i="9"/>
  <c r="BW46" i="9"/>
  <c r="BS46" i="9"/>
  <c r="BO46" i="9"/>
  <c r="BK46" i="9"/>
  <c r="BG46" i="9"/>
  <c r="BC46" i="9"/>
  <c r="AY46" i="9"/>
  <c r="AU46" i="9"/>
  <c r="AQ46" i="9"/>
  <c r="AM46" i="9"/>
  <c r="AI46" i="9"/>
  <c r="AE46" i="9"/>
  <c r="AA46" i="9"/>
  <c r="W46" i="9"/>
  <c r="S46" i="9"/>
  <c r="O46" i="9"/>
  <c r="K46" i="9"/>
  <c r="G46" i="9"/>
  <c r="CV45" i="9"/>
  <c r="CR45" i="9"/>
  <c r="CN45" i="9"/>
  <c r="CJ45" i="9"/>
  <c r="CF45" i="9"/>
  <c r="CB45" i="9"/>
  <c r="BX45" i="9"/>
  <c r="BT45" i="9"/>
  <c r="BP45" i="9"/>
  <c r="BL45" i="9"/>
  <c r="BH45" i="9"/>
  <c r="BD45" i="9"/>
  <c r="AZ45" i="9"/>
  <c r="AV45" i="9"/>
  <c r="AR45" i="9"/>
  <c r="AN45" i="9"/>
  <c r="AJ45" i="9"/>
  <c r="AF45" i="9"/>
  <c r="AB45" i="9"/>
  <c r="X45" i="9"/>
  <c r="T45" i="9"/>
  <c r="P45" i="9"/>
  <c r="L45" i="9"/>
  <c r="H45" i="9"/>
  <c r="CS44" i="9"/>
  <c r="CO44" i="9"/>
  <c r="CK44" i="9"/>
  <c r="CK43" i="9" s="1"/>
  <c r="CK42" i="9" s="1"/>
  <c r="CK11" i="20" s="1"/>
  <c r="CG44" i="9"/>
  <c r="CC44" i="9"/>
  <c r="BY44" i="9"/>
  <c r="BU44" i="9"/>
  <c r="BU43" i="9" s="1"/>
  <c r="BU42" i="9" s="1"/>
  <c r="BU11" i="20" s="1"/>
  <c r="BQ44" i="9"/>
  <c r="BM44" i="9"/>
  <c r="BI44" i="9"/>
  <c r="BE44" i="9"/>
  <c r="BE43" i="9" s="1"/>
  <c r="BE42" i="9" s="1"/>
  <c r="BE11" i="20" s="1"/>
  <c r="BA44" i="9"/>
  <c r="AW44" i="9"/>
  <c r="AS44" i="9"/>
  <c r="AO44" i="9"/>
  <c r="AO43" i="9" s="1"/>
  <c r="AO42" i="9" s="1"/>
  <c r="AO11" i="20" s="1"/>
  <c r="AK44" i="9"/>
  <c r="AG44" i="9"/>
  <c r="AC44" i="9"/>
  <c r="Y44" i="9"/>
  <c r="Y43" i="9" s="1"/>
  <c r="Y42" i="9" s="1"/>
  <c r="Y11" i="20" s="1"/>
  <c r="U44" i="9"/>
  <c r="Q44" i="9"/>
  <c r="M44" i="9"/>
  <c r="I44" i="9"/>
  <c r="I43" i="9" s="1"/>
  <c r="I42" i="9" s="1"/>
  <c r="I11" i="20" s="1"/>
  <c r="CS34" i="9"/>
  <c r="CO34" i="9"/>
  <c r="CK34" i="9"/>
  <c r="CG34" i="9"/>
  <c r="CC34" i="9"/>
  <c r="BY34" i="9"/>
  <c r="BU34" i="9"/>
  <c r="BQ34" i="9"/>
  <c r="BM34" i="9"/>
  <c r="BI34" i="9"/>
  <c r="BE34" i="9"/>
  <c r="BA34" i="9"/>
  <c r="AW34" i="9"/>
  <c r="AS34" i="9"/>
  <c r="AO34" i="9"/>
  <c r="AK34" i="9"/>
  <c r="AG34" i="9"/>
  <c r="AC34" i="9"/>
  <c r="Y34" i="9"/>
  <c r="U34" i="9"/>
  <c r="Q34" i="9"/>
  <c r="M34" i="9"/>
  <c r="I34" i="9"/>
  <c r="E34" i="9"/>
  <c r="CT33" i="9"/>
  <c r="CP33" i="9"/>
  <c r="CL33" i="9"/>
  <c r="CH33" i="9"/>
  <c r="CD33" i="9"/>
  <c r="BZ33" i="9"/>
  <c r="BV33" i="9"/>
  <c r="BR33" i="9"/>
  <c r="BN33" i="9"/>
  <c r="BJ33" i="9"/>
  <c r="BF33" i="9"/>
  <c r="BB33" i="9"/>
  <c r="AX33" i="9"/>
  <c r="AT33" i="9"/>
  <c r="AP33" i="9"/>
  <c r="AL33" i="9"/>
  <c r="AH33" i="9"/>
  <c r="AD33" i="9"/>
  <c r="Z33" i="9"/>
  <c r="V33" i="9"/>
  <c r="R33" i="9"/>
  <c r="N33" i="9"/>
  <c r="J33" i="9"/>
  <c r="F33" i="9"/>
  <c r="CU32" i="9"/>
  <c r="CQ32" i="9"/>
  <c r="CM32" i="9"/>
  <c r="CI32" i="9"/>
  <c r="CE32" i="9"/>
  <c r="CA32" i="9"/>
  <c r="BW32" i="9"/>
  <c r="BS32" i="9"/>
  <c r="BO32" i="9"/>
  <c r="BK32" i="9"/>
  <c r="BG32" i="9"/>
  <c r="BC32" i="9"/>
  <c r="AY32" i="9"/>
  <c r="AU32" i="9"/>
  <c r="AQ32" i="9"/>
  <c r="AM32" i="9"/>
  <c r="AI32" i="9"/>
  <c r="AE32" i="9"/>
  <c r="AA32" i="9"/>
  <c r="W32" i="9"/>
  <c r="S32" i="9"/>
  <c r="O32" i="9"/>
  <c r="K32" i="9"/>
  <c r="G32" i="9"/>
  <c r="CV31" i="9"/>
  <c r="CR31" i="9"/>
  <c r="CN31" i="9"/>
  <c r="CJ31" i="9"/>
  <c r="CF31" i="9"/>
  <c r="CB31" i="9"/>
  <c r="BX31" i="9"/>
  <c r="BT31" i="9"/>
  <c r="BP31" i="9"/>
  <c r="BL31" i="9"/>
  <c r="BH31" i="9"/>
  <c r="BD31" i="9"/>
  <c r="AZ31" i="9"/>
  <c r="AV31" i="9"/>
  <c r="AR31" i="9"/>
  <c r="AN31" i="9"/>
  <c r="AJ31" i="9"/>
  <c r="AF31" i="9"/>
  <c r="AB31" i="9"/>
  <c r="X31" i="9"/>
  <c r="T31" i="9"/>
  <c r="P31" i="9"/>
  <c r="L31" i="9"/>
  <c r="H31" i="9"/>
  <c r="CS30" i="9"/>
  <c r="CO30" i="9"/>
  <c r="CK30" i="9"/>
  <c r="CG30" i="9"/>
  <c r="CC30" i="9"/>
  <c r="BY30" i="9"/>
  <c r="BU30" i="9"/>
  <c r="BQ30" i="9"/>
  <c r="BM30" i="9"/>
  <c r="BI30" i="9"/>
  <c r="BE30" i="9"/>
  <c r="BA30" i="9"/>
  <c r="AW30" i="9"/>
  <c r="AS30" i="9"/>
  <c r="AO30" i="9"/>
  <c r="AK30" i="9"/>
  <c r="AG30" i="9"/>
  <c r="AC30" i="9"/>
  <c r="Y30" i="9"/>
  <c r="U30" i="9"/>
  <c r="Q30" i="9"/>
  <c r="M30" i="9"/>
  <c r="I30" i="9"/>
  <c r="E30" i="9"/>
  <c r="CT29" i="9"/>
  <c r="CP29" i="9"/>
  <c r="CL29" i="9"/>
  <c r="CH29" i="9"/>
  <c r="CD29" i="9"/>
  <c r="BZ29" i="9"/>
  <c r="BV29" i="9"/>
  <c r="BR29" i="9"/>
  <c r="BN29" i="9"/>
  <c r="BJ29" i="9"/>
  <c r="BF29" i="9"/>
  <c r="BB29" i="9"/>
  <c r="AX29" i="9"/>
  <c r="AT29" i="9"/>
  <c r="AP29" i="9"/>
  <c r="AL29" i="9"/>
  <c r="AH29" i="9"/>
  <c r="AD29" i="9"/>
  <c r="Z29" i="9"/>
  <c r="V29" i="9"/>
  <c r="R29" i="9"/>
  <c r="N29" i="9"/>
  <c r="J29" i="9"/>
  <c r="F29" i="9"/>
  <c r="CU28" i="9"/>
  <c r="CQ28" i="9"/>
  <c r="CM28" i="9"/>
  <c r="CI28" i="9"/>
  <c r="CE28" i="9"/>
  <c r="CA28" i="9"/>
  <c r="BW28" i="9"/>
  <c r="BS28" i="9"/>
  <c r="BO28" i="9"/>
  <c r="BK28" i="9"/>
  <c r="BG28" i="9"/>
  <c r="BC28" i="9"/>
  <c r="AY28" i="9"/>
  <c r="AU28" i="9"/>
  <c r="AQ28" i="9"/>
  <c r="AM28" i="9"/>
  <c r="AI28" i="9"/>
  <c r="AE28" i="9"/>
  <c r="AA28" i="9"/>
  <c r="W28" i="9"/>
  <c r="S28" i="9"/>
  <c r="O28" i="9"/>
  <c r="K28" i="9"/>
  <c r="G28" i="9"/>
  <c r="CV27" i="9"/>
  <c r="CR27" i="9"/>
  <c r="CN27" i="9"/>
  <c r="CJ27" i="9"/>
  <c r="CF27" i="9"/>
  <c r="CB27" i="9"/>
  <c r="BX27" i="9"/>
  <c r="BT27" i="9"/>
  <c r="BP27" i="9"/>
  <c r="BL27" i="9"/>
  <c r="BH27" i="9"/>
  <c r="BD27" i="9"/>
  <c r="AZ27" i="9"/>
  <c r="AV27" i="9"/>
  <c r="AR27" i="9"/>
  <c r="AN27" i="9"/>
  <c r="AJ27" i="9"/>
  <c r="AF27" i="9"/>
  <c r="AB27" i="9"/>
  <c r="X27" i="9"/>
  <c r="T27" i="9"/>
  <c r="P27" i="9"/>
  <c r="L27" i="9"/>
  <c r="H27" i="9"/>
  <c r="CS26" i="9"/>
  <c r="CO26" i="9"/>
  <c r="CK26" i="9"/>
  <c r="CK25" i="9" s="1"/>
  <c r="CK24" i="9" s="1"/>
  <c r="CK11" i="19" s="1"/>
  <c r="CG26" i="9"/>
  <c r="CC26" i="9"/>
  <c r="BY26" i="9"/>
  <c r="BU26" i="9"/>
  <c r="BU25" i="9" s="1"/>
  <c r="BU24" i="9" s="1"/>
  <c r="BU11" i="19" s="1"/>
  <c r="BQ26" i="9"/>
  <c r="BM26" i="9"/>
  <c r="BI26" i="9"/>
  <c r="BE26" i="9"/>
  <c r="BE25" i="9" s="1"/>
  <c r="BE24" i="9" s="1"/>
  <c r="BE11" i="19" s="1"/>
  <c r="BA26" i="9"/>
  <c r="AW26" i="9"/>
  <c r="AS26" i="9"/>
  <c r="AO26" i="9"/>
  <c r="AO25" i="9" s="1"/>
  <c r="AO24" i="9" s="1"/>
  <c r="AO11" i="19" s="1"/>
  <c r="AK26" i="9"/>
  <c r="AG26" i="9"/>
  <c r="AC26" i="9"/>
  <c r="Y26" i="9"/>
  <c r="Y25" i="9" s="1"/>
  <c r="Y24" i="9" s="1"/>
  <c r="Y11" i="19" s="1"/>
  <c r="U26" i="9"/>
  <c r="Q26" i="9"/>
  <c r="M26" i="9"/>
  <c r="I26" i="9"/>
  <c r="I25" i="9" s="1"/>
  <c r="I24" i="9" s="1"/>
  <c r="I11" i="19" s="1"/>
  <c r="G62" i="9"/>
  <c r="G61" i="9" s="1"/>
  <c r="G60" i="9" s="1"/>
  <c r="G11" i="21" s="1"/>
  <c r="CV52" i="9"/>
  <c r="CR52" i="9"/>
  <c r="CN52" i="9"/>
  <c r="CJ52" i="9"/>
  <c r="CF52" i="9"/>
  <c r="CB52" i="9"/>
  <c r="BX52" i="9"/>
  <c r="BT52" i="9"/>
  <c r="BP52" i="9"/>
  <c r="BL52" i="9"/>
  <c r="BH52" i="9"/>
  <c r="BD52" i="9"/>
  <c r="AZ52" i="9"/>
  <c r="AV52" i="9"/>
  <c r="AR52" i="9"/>
  <c r="AN52" i="9"/>
  <c r="AJ52" i="9"/>
  <c r="AF52" i="9"/>
  <c r="AB52" i="9"/>
  <c r="X52" i="9"/>
  <c r="T52" i="9"/>
  <c r="P52" i="9"/>
  <c r="L52" i="9"/>
  <c r="H52" i="9"/>
  <c r="CS51" i="9"/>
  <c r="CO51" i="9"/>
  <c r="CK51" i="9"/>
  <c r="CG51" i="9"/>
  <c r="CC51" i="9"/>
  <c r="BY51" i="9"/>
  <c r="BU51" i="9"/>
  <c r="BQ51" i="9"/>
  <c r="BM51" i="9"/>
  <c r="BI51" i="9"/>
  <c r="BE51" i="9"/>
  <c r="BA51" i="9"/>
  <c r="AW51" i="9"/>
  <c r="AS51" i="9"/>
  <c r="AO51" i="9"/>
  <c r="AK51" i="9"/>
  <c r="AG51" i="9"/>
  <c r="AC51" i="9"/>
  <c r="Y51" i="9"/>
  <c r="U51" i="9"/>
  <c r="Q51" i="9"/>
  <c r="M51" i="9"/>
  <c r="I51" i="9"/>
  <c r="E51" i="9"/>
  <c r="CT50" i="9"/>
  <c r="CP50" i="9"/>
  <c r="CL50" i="9"/>
  <c r="CH50" i="9"/>
  <c r="CD50" i="9"/>
  <c r="BZ50" i="9"/>
  <c r="BV50" i="9"/>
  <c r="BR50" i="9"/>
  <c r="BN50" i="9"/>
  <c r="BJ50" i="9"/>
  <c r="BF50" i="9"/>
  <c r="BB50" i="9"/>
  <c r="AX50" i="9"/>
  <c r="AT50" i="9"/>
  <c r="AP50" i="9"/>
  <c r="AL50" i="9"/>
  <c r="AH50" i="9"/>
  <c r="AD50" i="9"/>
  <c r="Z50" i="9"/>
  <c r="V50" i="9"/>
  <c r="R50" i="9"/>
  <c r="N50" i="9"/>
  <c r="J50" i="9"/>
  <c r="F50" i="9"/>
  <c r="CU49" i="9"/>
  <c r="CQ49" i="9"/>
  <c r="CM49" i="9"/>
  <c r="CI49" i="9"/>
  <c r="CE49" i="9"/>
  <c r="CA49" i="9"/>
  <c r="BW49" i="9"/>
  <c r="BS49" i="9"/>
  <c r="BO49" i="9"/>
  <c r="BK49" i="9"/>
  <c r="BG49" i="9"/>
  <c r="BC49" i="9"/>
  <c r="AY49" i="9"/>
  <c r="AU49" i="9"/>
  <c r="AQ49" i="9"/>
  <c r="AM49" i="9"/>
  <c r="AI49" i="9"/>
  <c r="AE49" i="9"/>
  <c r="AA49" i="9"/>
  <c r="W49" i="9"/>
  <c r="S49" i="9"/>
  <c r="O49" i="9"/>
  <c r="K49" i="9"/>
  <c r="G49" i="9"/>
  <c r="CV48" i="9"/>
  <c r="CR48" i="9"/>
  <c r="CN48" i="9"/>
  <c r="CJ48" i="9"/>
  <c r="CF48" i="9"/>
  <c r="CB48" i="9"/>
  <c r="BX48" i="9"/>
  <c r="BT48" i="9"/>
  <c r="BP48" i="9"/>
  <c r="BL48" i="9"/>
  <c r="BH48" i="9"/>
  <c r="BD48" i="9"/>
  <c r="AZ48" i="9"/>
  <c r="AV48" i="9"/>
  <c r="AR48" i="9"/>
  <c r="AN48" i="9"/>
  <c r="AJ48" i="9"/>
  <c r="AF48" i="9"/>
  <c r="AB48" i="9"/>
  <c r="X48" i="9"/>
  <c r="T48" i="9"/>
  <c r="P48" i="9"/>
  <c r="L48" i="9"/>
  <c r="H48" i="9"/>
  <c r="CS47" i="9"/>
  <c r="CO47" i="9"/>
  <c r="CK47" i="9"/>
  <c r="CG47" i="9"/>
  <c r="CC47" i="9"/>
  <c r="BY47" i="9"/>
  <c r="BU47" i="9"/>
  <c r="BQ47" i="9"/>
  <c r="BM47" i="9"/>
  <c r="BI47" i="9"/>
  <c r="BE47" i="9"/>
  <c r="BA47" i="9"/>
  <c r="AW47" i="9"/>
  <c r="AS47" i="9"/>
  <c r="AO47" i="9"/>
  <c r="AK47" i="9"/>
  <c r="AG47" i="9"/>
  <c r="AC47" i="9"/>
  <c r="Y47" i="9"/>
  <c r="U47" i="9"/>
  <c r="Q47" i="9"/>
  <c r="M47" i="9"/>
  <c r="I47" i="9"/>
  <c r="E47" i="9"/>
  <c r="CT46" i="9"/>
  <c r="CP46" i="9"/>
  <c r="CL46" i="9"/>
  <c r="CH46" i="9"/>
  <c r="CD46" i="9"/>
  <c r="BZ46" i="9"/>
  <c r="BV46" i="9"/>
  <c r="BR46" i="9"/>
  <c r="BN46" i="9"/>
  <c r="BJ46" i="9"/>
  <c r="BF46" i="9"/>
  <c r="BB46" i="9"/>
  <c r="AX46" i="9"/>
  <c r="AT46" i="9"/>
  <c r="AP46" i="9"/>
  <c r="AL46" i="9"/>
  <c r="AH46" i="9"/>
  <c r="AD46" i="9"/>
  <c r="Z46" i="9"/>
  <c r="V46" i="9"/>
  <c r="R46" i="9"/>
  <c r="N46" i="9"/>
  <c r="J46" i="9"/>
  <c r="F46" i="9"/>
  <c r="CU45" i="9"/>
  <c r="CQ45" i="9"/>
  <c r="CM45" i="9"/>
  <c r="CI45" i="9"/>
  <c r="CE45" i="9"/>
  <c r="CA45" i="9"/>
  <c r="BW45" i="9"/>
  <c r="BS45" i="9"/>
  <c r="BO45" i="9"/>
  <c r="BK45" i="9"/>
  <c r="BG45" i="9"/>
  <c r="BC45" i="9"/>
  <c r="AY45" i="9"/>
  <c r="AU45" i="9"/>
  <c r="AQ45" i="9"/>
  <c r="AM45" i="9"/>
  <c r="AI45" i="9"/>
  <c r="AE45" i="9"/>
  <c r="AA45" i="9"/>
  <c r="W45" i="9"/>
  <c r="S45" i="9"/>
  <c r="O45" i="9"/>
  <c r="K45" i="9"/>
  <c r="G45" i="9"/>
  <c r="CV44" i="9"/>
  <c r="CV43" i="9" s="1"/>
  <c r="CV42" i="9" s="1"/>
  <c r="CV11" i="20" s="1"/>
  <c r="CR44" i="9"/>
  <c r="CR43" i="9" s="1"/>
  <c r="CR42" i="9" s="1"/>
  <c r="CR11" i="20" s="1"/>
  <c r="CN44" i="9"/>
  <c r="CN43" i="9" s="1"/>
  <c r="CN42" i="9" s="1"/>
  <c r="CN11" i="20" s="1"/>
  <c r="CJ44" i="9"/>
  <c r="CJ43" i="9" s="1"/>
  <c r="CJ42" i="9" s="1"/>
  <c r="CJ11" i="20" s="1"/>
  <c r="CF44" i="9"/>
  <c r="CF43" i="9" s="1"/>
  <c r="CF42" i="9" s="1"/>
  <c r="CF11" i="20" s="1"/>
  <c r="CB44" i="9"/>
  <c r="CB43" i="9" s="1"/>
  <c r="CB42" i="9" s="1"/>
  <c r="CB11" i="20" s="1"/>
  <c r="BX44" i="9"/>
  <c r="BX43" i="9" s="1"/>
  <c r="BX42" i="9" s="1"/>
  <c r="BX11" i="20" s="1"/>
  <c r="BT44" i="9"/>
  <c r="BT43" i="9" s="1"/>
  <c r="BT42" i="9" s="1"/>
  <c r="BT11" i="20" s="1"/>
  <c r="BP44" i="9"/>
  <c r="BP43" i="9" s="1"/>
  <c r="BP42" i="9" s="1"/>
  <c r="BP11" i="20" s="1"/>
  <c r="BL44" i="9"/>
  <c r="BL43" i="9" s="1"/>
  <c r="BL42" i="9" s="1"/>
  <c r="BL11" i="20" s="1"/>
  <c r="BH44" i="9"/>
  <c r="BH43" i="9" s="1"/>
  <c r="BH42" i="9" s="1"/>
  <c r="BH11" i="20" s="1"/>
  <c r="BD44" i="9"/>
  <c r="BD43" i="9" s="1"/>
  <c r="BD42" i="9" s="1"/>
  <c r="BD11" i="20" s="1"/>
  <c r="AZ44" i="9"/>
  <c r="AZ43" i="9" s="1"/>
  <c r="AZ42" i="9" s="1"/>
  <c r="AZ11" i="20" s="1"/>
  <c r="AV44" i="9"/>
  <c r="AV43" i="9" s="1"/>
  <c r="AV42" i="9" s="1"/>
  <c r="AV11" i="20" s="1"/>
  <c r="AR44" i="9"/>
  <c r="AR43" i="9" s="1"/>
  <c r="AR42" i="9" s="1"/>
  <c r="AR11" i="20" s="1"/>
  <c r="AN44" i="9"/>
  <c r="AN43" i="9" s="1"/>
  <c r="AN42" i="9" s="1"/>
  <c r="AN11" i="20" s="1"/>
  <c r="AJ44" i="9"/>
  <c r="AJ43" i="9" s="1"/>
  <c r="AJ42" i="9" s="1"/>
  <c r="AJ11" i="20" s="1"/>
  <c r="AF44" i="9"/>
  <c r="AF43" i="9" s="1"/>
  <c r="AF42" i="9" s="1"/>
  <c r="AF11" i="20" s="1"/>
  <c r="AB44" i="9"/>
  <c r="AB43" i="9" s="1"/>
  <c r="AB42" i="9" s="1"/>
  <c r="AB11" i="20" s="1"/>
  <c r="X44" i="9"/>
  <c r="X43" i="9" s="1"/>
  <c r="X42" i="9" s="1"/>
  <c r="X11" i="20" s="1"/>
  <c r="T44" i="9"/>
  <c r="T43" i="9" s="1"/>
  <c r="T42" i="9" s="1"/>
  <c r="T11" i="20" s="1"/>
  <c r="P44" i="9"/>
  <c r="P43" i="9" s="1"/>
  <c r="P42" i="9" s="1"/>
  <c r="P11" i="20" s="1"/>
  <c r="L44" i="9"/>
  <c r="L43" i="9" s="1"/>
  <c r="L42" i="9" s="1"/>
  <c r="L11" i="20" s="1"/>
  <c r="H44" i="9"/>
  <c r="CV34" i="9"/>
  <c r="CR34" i="9"/>
  <c r="CN34" i="9"/>
  <c r="CJ34" i="9"/>
  <c r="CF34" i="9"/>
  <c r="CB34" i="9"/>
  <c r="BX34" i="9"/>
  <c r="BT34" i="9"/>
  <c r="BP34" i="9"/>
  <c r="BL34" i="9"/>
  <c r="BH34" i="9"/>
  <c r="BD34" i="9"/>
  <c r="AZ34" i="9"/>
  <c r="AV34" i="9"/>
  <c r="AR34" i="9"/>
  <c r="AN34" i="9"/>
  <c r="AJ34" i="9"/>
  <c r="AF34" i="9"/>
  <c r="AB34" i="9"/>
  <c r="X34" i="9"/>
  <c r="T34" i="9"/>
  <c r="P34" i="9"/>
  <c r="L34" i="9"/>
  <c r="H34" i="9"/>
  <c r="CS33" i="9"/>
  <c r="CO33" i="9"/>
  <c r="CK33" i="9"/>
  <c r="CG33" i="9"/>
  <c r="CC33" i="9"/>
  <c r="BY33" i="9"/>
  <c r="BU33" i="9"/>
  <c r="BQ33" i="9"/>
  <c r="BM33" i="9"/>
  <c r="BI33" i="9"/>
  <c r="BE33" i="9"/>
  <c r="BA33" i="9"/>
  <c r="AW33" i="9"/>
  <c r="AS33" i="9"/>
  <c r="AO33" i="9"/>
  <c r="AK33" i="9"/>
  <c r="AG33" i="9"/>
  <c r="AC33" i="9"/>
  <c r="Y33" i="9"/>
  <c r="U33" i="9"/>
  <c r="Q33" i="9"/>
  <c r="M33" i="9"/>
  <c r="I33" i="9"/>
  <c r="E33" i="9"/>
  <c r="CT32" i="9"/>
  <c r="CP32" i="9"/>
  <c r="CL32" i="9"/>
  <c r="CH32" i="9"/>
  <c r="CD32" i="9"/>
  <c r="BZ32" i="9"/>
  <c r="BV32" i="9"/>
  <c r="BR32" i="9"/>
  <c r="BN32" i="9"/>
  <c r="BJ32" i="9"/>
  <c r="BF32" i="9"/>
  <c r="BB32" i="9"/>
  <c r="AX32" i="9"/>
  <c r="AT32" i="9"/>
  <c r="AP32" i="9"/>
  <c r="AL32" i="9"/>
  <c r="AH32" i="9"/>
  <c r="AD32" i="9"/>
  <c r="Z32" i="9"/>
  <c r="V32" i="9"/>
  <c r="R32" i="9"/>
  <c r="N32" i="9"/>
  <c r="J32" i="9"/>
  <c r="F32" i="9"/>
  <c r="CU31" i="9"/>
  <c r="CQ31" i="9"/>
  <c r="CM31" i="9"/>
  <c r="CI31" i="9"/>
  <c r="CE31" i="9"/>
  <c r="CA31" i="9"/>
  <c r="BW31" i="9"/>
  <c r="BS31" i="9"/>
  <c r="BO31" i="9"/>
  <c r="BK31" i="9"/>
  <c r="BG31" i="9"/>
  <c r="BC31" i="9"/>
  <c r="AY31" i="9"/>
  <c r="AU31" i="9"/>
  <c r="AQ31" i="9"/>
  <c r="AM31" i="9"/>
  <c r="AI31" i="9"/>
  <c r="AE31" i="9"/>
  <c r="AA31" i="9"/>
  <c r="W31" i="9"/>
  <c r="S31" i="9"/>
  <c r="O31" i="9"/>
  <c r="K31" i="9"/>
  <c r="G31" i="9"/>
  <c r="CV30" i="9"/>
  <c r="CR30" i="9"/>
  <c r="CN30" i="9"/>
  <c r="CJ30" i="9"/>
  <c r="CF30" i="9"/>
  <c r="CB30" i="9"/>
  <c r="BX30" i="9"/>
  <c r="BT30" i="9"/>
  <c r="BP30" i="9"/>
  <c r="BL30" i="9"/>
  <c r="BH30" i="9"/>
  <c r="BD30" i="9"/>
  <c r="AZ30" i="9"/>
  <c r="AV30" i="9"/>
  <c r="AR30" i="9"/>
  <c r="AN30" i="9"/>
  <c r="AJ30" i="9"/>
  <c r="AF30" i="9"/>
  <c r="AB30" i="9"/>
  <c r="X30" i="9"/>
  <c r="T30" i="9"/>
  <c r="P30" i="9"/>
  <c r="L30" i="9"/>
  <c r="H30" i="9"/>
  <c r="CS29" i="9"/>
  <c r="CO29" i="9"/>
  <c r="CK29" i="9"/>
  <c r="CG29" i="9"/>
  <c r="CC29" i="9"/>
  <c r="BY29" i="9"/>
  <c r="BU29" i="9"/>
  <c r="BQ29" i="9"/>
  <c r="BM29" i="9"/>
  <c r="BI29" i="9"/>
  <c r="BE29" i="9"/>
  <c r="BA29" i="9"/>
  <c r="AW29" i="9"/>
  <c r="AS29" i="9"/>
  <c r="AO29" i="9"/>
  <c r="AK29" i="9"/>
  <c r="AG29" i="9"/>
  <c r="AC29" i="9"/>
  <c r="Y29" i="9"/>
  <c r="U29" i="9"/>
  <c r="Q29" i="9"/>
  <c r="M29" i="9"/>
  <c r="I29" i="9"/>
  <c r="E29" i="9"/>
  <c r="CT28" i="9"/>
  <c r="CP28" i="9"/>
  <c r="CL28" i="9"/>
  <c r="CH28" i="9"/>
  <c r="CD28" i="9"/>
  <c r="BZ28" i="9"/>
  <c r="BV28" i="9"/>
  <c r="BR28" i="9"/>
  <c r="BN28" i="9"/>
  <c r="BJ28" i="9"/>
  <c r="BF28" i="9"/>
  <c r="BB28" i="9"/>
  <c r="AX28" i="9"/>
  <c r="AT28" i="9"/>
  <c r="AP28" i="9"/>
  <c r="AL28" i="9"/>
  <c r="AH28" i="9"/>
  <c r="AD28" i="9"/>
  <c r="Z28" i="9"/>
  <c r="V28" i="9"/>
  <c r="R28" i="9"/>
  <c r="N28" i="9"/>
  <c r="J28" i="9"/>
  <c r="F28" i="9"/>
  <c r="CU27" i="9"/>
  <c r="CQ27" i="9"/>
  <c r="CM27" i="9"/>
  <c r="CI27" i="9"/>
  <c r="CE27" i="9"/>
  <c r="CA27" i="9"/>
  <c r="BW27" i="9"/>
  <c r="BS27" i="9"/>
  <c r="BO27" i="9"/>
  <c r="BK27" i="9"/>
  <c r="BG27" i="9"/>
  <c r="BC27" i="9"/>
  <c r="AY27" i="9"/>
  <c r="AU27" i="9"/>
  <c r="AQ27" i="9"/>
  <c r="AM27" i="9"/>
  <c r="AI27" i="9"/>
  <c r="AE27" i="9"/>
  <c r="AA27" i="9"/>
  <c r="W27" i="9"/>
  <c r="S27" i="9"/>
  <c r="O27" i="9"/>
  <c r="K27" i="9"/>
  <c r="G27" i="9"/>
  <c r="CV26" i="9"/>
  <c r="CV25" i="9" s="1"/>
  <c r="CV24" i="9" s="1"/>
  <c r="CV11" i="19" s="1"/>
  <c r="CR26" i="9"/>
  <c r="CR25" i="9" s="1"/>
  <c r="CR24" i="9" s="1"/>
  <c r="CR11" i="19" s="1"/>
  <c r="CN26" i="9"/>
  <c r="CN25" i="9" s="1"/>
  <c r="CN24" i="9" s="1"/>
  <c r="CN11" i="19" s="1"/>
  <c r="CJ26" i="9"/>
  <c r="CJ25" i="9" s="1"/>
  <c r="CJ24" i="9" s="1"/>
  <c r="CJ11" i="19" s="1"/>
  <c r="CF26" i="9"/>
  <c r="CF25" i="9" s="1"/>
  <c r="CF24" i="9" s="1"/>
  <c r="CF11" i="19" s="1"/>
  <c r="CB26" i="9"/>
  <c r="CB25" i="9" s="1"/>
  <c r="CB24" i="9" s="1"/>
  <c r="CB11" i="19" s="1"/>
  <c r="BX26" i="9"/>
  <c r="BX25" i="9" s="1"/>
  <c r="BX24" i="9" s="1"/>
  <c r="BX11" i="19" s="1"/>
  <c r="BT26" i="9"/>
  <c r="BT25" i="9" s="1"/>
  <c r="BT24" i="9" s="1"/>
  <c r="BT11" i="19" s="1"/>
  <c r="BP26" i="9"/>
  <c r="BP25" i="9" s="1"/>
  <c r="BP24" i="9" s="1"/>
  <c r="BP11" i="19" s="1"/>
  <c r="BL26" i="9"/>
  <c r="BL25" i="9" s="1"/>
  <c r="BL24" i="9" s="1"/>
  <c r="BL11" i="19" s="1"/>
  <c r="BH26" i="9"/>
  <c r="BH25" i="9" s="1"/>
  <c r="BH24" i="9" s="1"/>
  <c r="BH11" i="19" s="1"/>
  <c r="BD26" i="9"/>
  <c r="BD25" i="9" s="1"/>
  <c r="BD24" i="9" s="1"/>
  <c r="BD11" i="19" s="1"/>
  <c r="AZ26" i="9"/>
  <c r="AZ25" i="9" s="1"/>
  <c r="AZ24" i="9" s="1"/>
  <c r="AZ11" i="19" s="1"/>
  <c r="AV26" i="9"/>
  <c r="AV25" i="9" s="1"/>
  <c r="AV24" i="9" s="1"/>
  <c r="AV11" i="19" s="1"/>
  <c r="AR26" i="9"/>
  <c r="AR25" i="9" s="1"/>
  <c r="AR24" i="9" s="1"/>
  <c r="AR11" i="19" s="1"/>
  <c r="AN26" i="9"/>
  <c r="AN25" i="9" s="1"/>
  <c r="AN24" i="9" s="1"/>
  <c r="AN11" i="19" s="1"/>
  <c r="AJ26" i="9"/>
  <c r="AJ25" i="9" s="1"/>
  <c r="AJ24" i="9" s="1"/>
  <c r="AJ11" i="19" s="1"/>
  <c r="AF26" i="9"/>
  <c r="AF25" i="9" s="1"/>
  <c r="AF24" i="9" s="1"/>
  <c r="AF11" i="19" s="1"/>
  <c r="AB26" i="9"/>
  <c r="AB25" i="9" s="1"/>
  <c r="AB24" i="9" s="1"/>
  <c r="AB11" i="19" s="1"/>
  <c r="X26" i="9"/>
  <c r="X25" i="9" s="1"/>
  <c r="X24" i="9" s="1"/>
  <c r="X11" i="19" s="1"/>
  <c r="T26" i="9"/>
  <c r="T25" i="9" s="1"/>
  <c r="T24" i="9" s="1"/>
  <c r="T11" i="19" s="1"/>
  <c r="P26" i="9"/>
  <c r="P25" i="9" s="1"/>
  <c r="P24" i="9" s="1"/>
  <c r="P11" i="19" s="1"/>
  <c r="L26" i="9"/>
  <c r="L25" i="9" s="1"/>
  <c r="L24" i="9" s="1"/>
  <c r="L11" i="19" s="1"/>
  <c r="H26" i="9"/>
  <c r="AA95" i="5"/>
  <c r="W95" i="5"/>
  <c r="S95" i="5"/>
  <c r="O95" i="5"/>
  <c r="K95" i="5"/>
  <c r="G95" i="5"/>
  <c r="C95" i="5"/>
  <c r="Y95" i="5"/>
  <c r="U95" i="5"/>
  <c r="Q95" i="5"/>
  <c r="M95" i="5"/>
  <c r="I95" i="5"/>
  <c r="E95" i="5"/>
  <c r="F5" i="8"/>
  <c r="B3" i="10" s="1"/>
  <c r="H50" i="8"/>
  <c r="F6" i="8"/>
  <c r="H54" i="8"/>
  <c r="T21" i="2"/>
  <c r="A10" i="12"/>
  <c r="B22" i="10"/>
  <c r="T52" i="2"/>
  <c r="A5" i="12"/>
  <c r="B17" i="10"/>
  <c r="D12" i="23"/>
  <c r="D14" i="23" s="1"/>
  <c r="B11" i="14"/>
  <c r="A4" i="12"/>
  <c r="B16" i="10"/>
  <c r="T23" i="2"/>
  <c r="T27" i="2"/>
  <c r="H28" i="2"/>
  <c r="AF54" i="13"/>
  <c r="AB54" i="13"/>
  <c r="X54" i="13"/>
  <c r="T54" i="13"/>
  <c r="P54" i="13"/>
  <c r="L54" i="13"/>
  <c r="H54" i="13"/>
  <c r="D54" i="13"/>
  <c r="G17" i="13"/>
  <c r="H17" i="13" s="1"/>
  <c r="T36" i="2"/>
  <c r="B38" i="2"/>
  <c r="B53" i="2" s="1"/>
  <c r="B68" i="2" s="1"/>
  <c r="A92" i="2" s="1"/>
  <c r="A108" i="2" s="1"/>
  <c r="B42" i="2"/>
  <c r="B57" i="2" s="1"/>
  <c r="B72" i="2" s="1"/>
  <c r="A96" i="2" s="1"/>
  <c r="A112" i="2" s="1"/>
  <c r="T49" i="2"/>
  <c r="T54" i="2"/>
  <c r="T67" i="2"/>
  <c r="T75" i="2"/>
  <c r="A7" i="12"/>
  <c r="B19" i="10"/>
  <c r="A11" i="12"/>
  <c r="B23" i="10"/>
  <c r="H31" i="2"/>
  <c r="A15" i="12"/>
  <c r="B27" i="10"/>
  <c r="B37" i="2"/>
  <c r="B52" i="2" s="1"/>
  <c r="B67" i="2" s="1"/>
  <c r="A91" i="2" s="1"/>
  <c r="A107" i="2" s="1"/>
  <c r="G39" i="2"/>
  <c r="H40" i="2"/>
  <c r="H44" i="2"/>
  <c r="H48" i="2"/>
  <c r="H49" i="2"/>
  <c r="H58" i="2"/>
  <c r="H62" i="2"/>
  <c r="H71" i="2"/>
  <c r="H79" i="2"/>
  <c r="B52" i="3"/>
  <c r="B56" i="3"/>
  <c r="B58" i="3"/>
  <c r="B60" i="3"/>
  <c r="B62" i="3"/>
  <c r="B64" i="3"/>
  <c r="F2" i="6"/>
  <c r="A6" i="12"/>
  <c r="B18" i="10"/>
  <c r="T25" i="2"/>
  <c r="T29" i="2"/>
  <c r="T38" i="2"/>
  <c r="T56" i="2"/>
  <c r="T60" i="2"/>
  <c r="T64" i="2"/>
  <c r="T69" i="2"/>
  <c r="T73" i="2"/>
  <c r="T77" i="2"/>
  <c r="B21" i="3"/>
  <c r="B23" i="3"/>
  <c r="B25" i="3"/>
  <c r="B27" i="3"/>
  <c r="B29" i="3"/>
  <c r="B31" i="3"/>
  <c r="B33" i="3"/>
  <c r="B67" i="3"/>
  <c r="B69" i="3"/>
  <c r="B73" i="3"/>
  <c r="CT38" i="11"/>
  <c r="CP38" i="11"/>
  <c r="CL38" i="11"/>
  <c r="CH38" i="11"/>
  <c r="CD38" i="11"/>
  <c r="BZ38" i="11"/>
  <c r="BV38" i="11"/>
  <c r="BR38" i="11"/>
  <c r="BN38" i="11"/>
  <c r="BJ38" i="11"/>
  <c r="BF38" i="11"/>
  <c r="BB38" i="11"/>
  <c r="AX38" i="11"/>
  <c r="AT38" i="11"/>
  <c r="AP38" i="11"/>
  <c r="AL38" i="11"/>
  <c r="AH38" i="11"/>
  <c r="AD38" i="11"/>
  <c r="Z38" i="11"/>
  <c r="V38" i="11"/>
  <c r="R38" i="11"/>
  <c r="N38" i="11"/>
  <c r="J38" i="11"/>
  <c r="F38" i="11"/>
  <c r="CS38" i="11"/>
  <c r="CO38" i="11"/>
  <c r="CK38" i="11"/>
  <c r="CG38" i="11"/>
  <c r="CC38" i="11"/>
  <c r="BY38" i="11"/>
  <c r="BU38" i="11"/>
  <c r="BQ38" i="11"/>
  <c r="BM38" i="11"/>
  <c r="BI38" i="11"/>
  <c r="BE38" i="11"/>
  <c r="BA38" i="11"/>
  <c r="AW38" i="11"/>
  <c r="AS38" i="11"/>
  <c r="AO38" i="11"/>
  <c r="AK38" i="11"/>
  <c r="AG38" i="11"/>
  <c r="AC38" i="11"/>
  <c r="Y38" i="11"/>
  <c r="U38" i="11"/>
  <c r="Q38" i="11"/>
  <c r="M38" i="11"/>
  <c r="I38" i="11"/>
  <c r="E38" i="11"/>
  <c r="CR38" i="11"/>
  <c r="CN38" i="11"/>
  <c r="CJ38" i="11"/>
  <c r="CF38" i="11"/>
  <c r="CB38" i="11"/>
  <c r="BX38" i="11"/>
  <c r="BT38" i="11"/>
  <c r="BP38" i="11"/>
  <c r="BL38" i="11"/>
  <c r="BH38" i="11"/>
  <c r="BD38" i="11"/>
  <c r="AZ38" i="11"/>
  <c r="AV38" i="11"/>
  <c r="AR38" i="11"/>
  <c r="AN38" i="11"/>
  <c r="AJ38" i="11"/>
  <c r="AF38" i="11"/>
  <c r="AB38" i="11"/>
  <c r="X38" i="11"/>
  <c r="T38" i="11"/>
  <c r="P38" i="11"/>
  <c r="L38" i="11"/>
  <c r="H38" i="11"/>
  <c r="D38" i="11"/>
  <c r="CV38" i="11" s="1"/>
  <c r="CU38" i="11"/>
  <c r="CQ38" i="11"/>
  <c r="CM38" i="11"/>
  <c r="CI38" i="11"/>
  <c r="CE38" i="11"/>
  <c r="CA38" i="11"/>
  <c r="BW38" i="11"/>
  <c r="BS38" i="11"/>
  <c r="BO38" i="11"/>
  <c r="BK38" i="11"/>
  <c r="BG38" i="11"/>
  <c r="BC38" i="11"/>
  <c r="AY38" i="11"/>
  <c r="AU38" i="11"/>
  <c r="AQ38" i="11"/>
  <c r="AM38" i="11"/>
  <c r="AI38" i="11"/>
  <c r="AE38" i="11"/>
  <c r="AA38" i="11"/>
  <c r="W38" i="11"/>
  <c r="S38" i="11"/>
  <c r="O38" i="11"/>
  <c r="K38" i="11"/>
  <c r="G38" i="11"/>
  <c r="CR39" i="11"/>
  <c r="CN39" i="11"/>
  <c r="CJ39" i="11"/>
  <c r="CF39" i="11"/>
  <c r="CB39" i="11"/>
  <c r="BX39" i="11"/>
  <c r="BT39" i="11"/>
  <c r="BP39" i="11"/>
  <c r="BL39" i="11"/>
  <c r="BH39" i="11"/>
  <c r="BD39" i="11"/>
  <c r="AZ39" i="11"/>
  <c r="AV39" i="11"/>
  <c r="AR39" i="11"/>
  <c r="AN39" i="11"/>
  <c r="AJ39" i="11"/>
  <c r="AF39" i="11"/>
  <c r="AB39" i="11"/>
  <c r="X39" i="11"/>
  <c r="T39" i="11"/>
  <c r="P39" i="11"/>
  <c r="L39" i="11"/>
  <c r="H39" i="11"/>
  <c r="D39" i="11"/>
  <c r="CV39" i="11" s="1"/>
  <c r="CU39" i="11"/>
  <c r="CQ39" i="11"/>
  <c r="CM39" i="11"/>
  <c r="CI39" i="11"/>
  <c r="CE39" i="11"/>
  <c r="CA39" i="11"/>
  <c r="BW39" i="11"/>
  <c r="BS39" i="11"/>
  <c r="BO39" i="11"/>
  <c r="BK39" i="11"/>
  <c r="BG39" i="11"/>
  <c r="BC39" i="11"/>
  <c r="AY39" i="11"/>
  <c r="AU39" i="11"/>
  <c r="AQ39" i="11"/>
  <c r="AM39" i="11"/>
  <c r="AI39" i="11"/>
  <c r="AE39" i="11"/>
  <c r="AA39" i="11"/>
  <c r="W39" i="11"/>
  <c r="S39" i="11"/>
  <c r="O39" i="11"/>
  <c r="K39" i="11"/>
  <c r="G39" i="11"/>
  <c r="CT39" i="11"/>
  <c r="CP39" i="11"/>
  <c r="CL39" i="11"/>
  <c r="CH39" i="11"/>
  <c r="CD39" i="11"/>
  <c r="BZ39" i="11"/>
  <c r="BV39" i="11"/>
  <c r="BR39" i="11"/>
  <c r="BN39" i="11"/>
  <c r="BJ39" i="11"/>
  <c r="BF39" i="11"/>
  <c r="BB39" i="11"/>
  <c r="AX39" i="11"/>
  <c r="AT39" i="11"/>
  <c r="AP39" i="11"/>
  <c r="AL39" i="11"/>
  <c r="AH39" i="11"/>
  <c r="AD39" i="11"/>
  <c r="Z39" i="11"/>
  <c r="V39" i="11"/>
  <c r="R39" i="11"/>
  <c r="N39" i="11"/>
  <c r="J39" i="11"/>
  <c r="F39" i="11"/>
  <c r="CS39" i="11"/>
  <c r="CO39" i="11"/>
  <c r="CK39" i="11"/>
  <c r="CG39" i="11"/>
  <c r="CC39" i="11"/>
  <c r="BY39" i="11"/>
  <c r="BU39" i="11"/>
  <c r="BQ39" i="11"/>
  <c r="BM39" i="11"/>
  <c r="BI39" i="11"/>
  <c r="BE39" i="11"/>
  <c r="BA39" i="11"/>
  <c r="AW39" i="11"/>
  <c r="AS39" i="11"/>
  <c r="AO39" i="11"/>
  <c r="AK39" i="11"/>
  <c r="AG39" i="11"/>
  <c r="AC39" i="11"/>
  <c r="Y39" i="11"/>
  <c r="U39" i="11"/>
  <c r="Q39" i="11"/>
  <c r="M39" i="11"/>
  <c r="I39" i="11"/>
  <c r="E39" i="11"/>
  <c r="A14" i="12"/>
  <c r="B26" i="10"/>
  <c r="T42" i="2"/>
  <c r="G24" i="2"/>
  <c r="A9" i="12"/>
  <c r="B21" i="10"/>
  <c r="A13" i="12"/>
  <c r="B25" i="10"/>
  <c r="H33" i="2"/>
  <c r="H46" i="2"/>
  <c r="F49" i="2"/>
  <c r="F94" i="13" s="1"/>
  <c r="B53" i="3"/>
  <c r="B55" i="3"/>
  <c r="B57" i="3"/>
  <c r="B59" i="3"/>
  <c r="B61" i="3"/>
  <c r="B63" i="3"/>
  <c r="AE29" i="5"/>
  <c r="D30" i="6"/>
  <c r="C25" i="8"/>
  <c r="H40" i="8"/>
  <c r="H51" i="8"/>
  <c r="CR37" i="11"/>
  <c r="CN37" i="11"/>
  <c r="CJ37" i="11"/>
  <c r="CF37" i="11"/>
  <c r="CB37" i="11"/>
  <c r="BX37" i="11"/>
  <c r="BT37" i="11"/>
  <c r="BP37" i="11"/>
  <c r="BL37" i="11"/>
  <c r="BH37" i="11"/>
  <c r="BD37" i="11"/>
  <c r="AZ37" i="11"/>
  <c r="AV37" i="11"/>
  <c r="AR37" i="11"/>
  <c r="AN37" i="11"/>
  <c r="AJ37" i="11"/>
  <c r="AF37" i="11"/>
  <c r="AB37" i="11"/>
  <c r="X37" i="11"/>
  <c r="T37" i="11"/>
  <c r="P37" i="11"/>
  <c r="L37" i="11"/>
  <c r="H37" i="11"/>
  <c r="D37" i="11"/>
  <c r="CU37" i="11"/>
  <c r="CQ37" i="11"/>
  <c r="CM37" i="11"/>
  <c r="CI37" i="11"/>
  <c r="CE37" i="11"/>
  <c r="CA37" i="11"/>
  <c r="BW37" i="11"/>
  <c r="BS37" i="11"/>
  <c r="BO37" i="11"/>
  <c r="BK37" i="11"/>
  <c r="BG37" i="11"/>
  <c r="BC37" i="11"/>
  <c r="AY37" i="11"/>
  <c r="AU37" i="11"/>
  <c r="AQ37" i="11"/>
  <c r="AM37" i="11"/>
  <c r="AI37" i="11"/>
  <c r="AE37" i="11"/>
  <c r="AA37" i="11"/>
  <c r="W37" i="11"/>
  <c r="S37" i="11"/>
  <c r="O37" i="11"/>
  <c r="K37" i="11"/>
  <c r="G37" i="11"/>
  <c r="CT37" i="11"/>
  <c r="CT36" i="11" s="1"/>
  <c r="CP37" i="11"/>
  <c r="CP36" i="11" s="1"/>
  <c r="CL37" i="11"/>
  <c r="CH37" i="11"/>
  <c r="CD37" i="11"/>
  <c r="CD36" i="11" s="1"/>
  <c r="BZ37" i="11"/>
  <c r="BZ36" i="11" s="1"/>
  <c r="BV37" i="11"/>
  <c r="BR37" i="11"/>
  <c r="BN37" i="11"/>
  <c r="BN36" i="11" s="1"/>
  <c r="BJ37" i="11"/>
  <c r="BJ36" i="11" s="1"/>
  <c r="BF37" i="11"/>
  <c r="BB37" i="11"/>
  <c r="AX37" i="11"/>
  <c r="AX36" i="11" s="1"/>
  <c r="AT37" i="11"/>
  <c r="AT36" i="11" s="1"/>
  <c r="AP37" i="11"/>
  <c r="AL37" i="11"/>
  <c r="AH37" i="11"/>
  <c r="AH36" i="11" s="1"/>
  <c r="AD37" i="11"/>
  <c r="AD36" i="11" s="1"/>
  <c r="Z37" i="11"/>
  <c r="V37" i="11"/>
  <c r="R37" i="11"/>
  <c r="R36" i="11" s="1"/>
  <c r="N37" i="11"/>
  <c r="N36" i="11" s="1"/>
  <c r="J37" i="11"/>
  <c r="F37" i="11"/>
  <c r="CS37" i="11"/>
  <c r="CS36" i="11" s="1"/>
  <c r="CO37" i="11"/>
  <c r="CO36" i="11" s="1"/>
  <c r="CK37" i="11"/>
  <c r="CG37" i="11"/>
  <c r="CC37" i="11"/>
  <c r="CC36" i="11" s="1"/>
  <c r="BY37" i="11"/>
  <c r="BY36" i="11" s="1"/>
  <c r="BU37" i="11"/>
  <c r="BQ37" i="11"/>
  <c r="BM37" i="11"/>
  <c r="BM36" i="11" s="1"/>
  <c r="BI37" i="11"/>
  <c r="BI36" i="11" s="1"/>
  <c r="BE37" i="11"/>
  <c r="BA37" i="11"/>
  <c r="AW37" i="11"/>
  <c r="AW36" i="11" s="1"/>
  <c r="AS37" i="11"/>
  <c r="AS36" i="11" s="1"/>
  <c r="AO37" i="11"/>
  <c r="AK37" i="11"/>
  <c r="AG37" i="11"/>
  <c r="AG36" i="11" s="1"/>
  <c r="AC37" i="11"/>
  <c r="AC36" i="11" s="1"/>
  <c r="Y37" i="11"/>
  <c r="U37" i="11"/>
  <c r="Q37" i="11"/>
  <c r="Q36" i="11" s="1"/>
  <c r="M37" i="11"/>
  <c r="M36" i="11" s="1"/>
  <c r="I37" i="11"/>
  <c r="E37" i="11"/>
  <c r="C36" i="11"/>
  <c r="CU51" i="11"/>
  <c r="CQ51" i="11"/>
  <c r="CM51" i="11"/>
  <c r="CI51" i="11"/>
  <c r="CE51" i="11"/>
  <c r="CA51" i="11"/>
  <c r="BW51" i="11"/>
  <c r="BS51" i="11"/>
  <c r="BO51" i="11"/>
  <c r="BK51" i="11"/>
  <c r="BG51" i="11"/>
  <c r="BC51" i="11"/>
  <c r="AY51" i="11"/>
  <c r="AU51" i="11"/>
  <c r="AQ51" i="11"/>
  <c r="AM51" i="11"/>
  <c r="AI51" i="11"/>
  <c r="AE51" i="11"/>
  <c r="AA51" i="11"/>
  <c r="W51" i="11"/>
  <c r="S51" i="11"/>
  <c r="O51" i="11"/>
  <c r="K51" i="11"/>
  <c r="G51" i="11"/>
  <c r="CT51" i="11"/>
  <c r="CP51" i="11"/>
  <c r="CL51" i="11"/>
  <c r="CH51" i="11"/>
  <c r="CD51" i="11"/>
  <c r="BZ51" i="11"/>
  <c r="BV51" i="11"/>
  <c r="BR51" i="11"/>
  <c r="BN51" i="11"/>
  <c r="BJ51" i="11"/>
  <c r="BF51" i="11"/>
  <c r="BB51" i="11"/>
  <c r="AX51" i="11"/>
  <c r="AT51" i="11"/>
  <c r="AP51" i="11"/>
  <c r="AL51" i="11"/>
  <c r="AH51" i="11"/>
  <c r="AD51" i="11"/>
  <c r="Z51" i="11"/>
  <c r="V51" i="11"/>
  <c r="R51" i="11"/>
  <c r="N51" i="11"/>
  <c r="J51" i="11"/>
  <c r="F51" i="11"/>
  <c r="CS51" i="11"/>
  <c r="CO51" i="11"/>
  <c r="CK51" i="11"/>
  <c r="CG51" i="11"/>
  <c r="CC51" i="11"/>
  <c r="BY51" i="11"/>
  <c r="BU51" i="11"/>
  <c r="BQ51" i="11"/>
  <c r="BM51" i="11"/>
  <c r="BI51" i="11"/>
  <c r="BE51" i="11"/>
  <c r="BA51" i="11"/>
  <c r="AW51" i="11"/>
  <c r="AS51" i="11"/>
  <c r="AO51" i="11"/>
  <c r="AK51" i="11"/>
  <c r="AG51" i="11"/>
  <c r="AC51" i="11"/>
  <c r="Y51" i="11"/>
  <c r="U51" i="11"/>
  <c r="Q51" i="11"/>
  <c r="M51" i="11"/>
  <c r="I51" i="11"/>
  <c r="E51" i="11"/>
  <c r="CR51" i="11"/>
  <c r="CN51" i="11"/>
  <c r="CJ51" i="11"/>
  <c r="CF51" i="11"/>
  <c r="CB51" i="11"/>
  <c r="BX51" i="11"/>
  <c r="BT51" i="11"/>
  <c r="BP51" i="11"/>
  <c r="BL51" i="11"/>
  <c r="BH51" i="11"/>
  <c r="BD51" i="11"/>
  <c r="AZ51" i="11"/>
  <c r="AV51" i="11"/>
  <c r="AR51" i="11"/>
  <c r="AN51" i="11"/>
  <c r="AJ51" i="11"/>
  <c r="AF51" i="11"/>
  <c r="AB51" i="11"/>
  <c r="X51" i="11"/>
  <c r="T51" i="11"/>
  <c r="P51" i="11"/>
  <c r="L51" i="11"/>
  <c r="H51" i="11"/>
  <c r="D51" i="11"/>
  <c r="CV51" i="11" s="1"/>
  <c r="CS52" i="11"/>
  <c r="CO52" i="11"/>
  <c r="CK52" i="11"/>
  <c r="CG52" i="11"/>
  <c r="CC52" i="11"/>
  <c r="BY52" i="11"/>
  <c r="BU52" i="11"/>
  <c r="BQ52" i="11"/>
  <c r="BM52" i="11"/>
  <c r="BI52" i="11"/>
  <c r="BE52" i="11"/>
  <c r="BA52" i="11"/>
  <c r="AW52" i="11"/>
  <c r="AS52" i="11"/>
  <c r="AO52" i="11"/>
  <c r="AK52" i="11"/>
  <c r="AG52" i="11"/>
  <c r="AC52" i="11"/>
  <c r="Y52" i="11"/>
  <c r="U52" i="11"/>
  <c r="Q52" i="11"/>
  <c r="M52" i="11"/>
  <c r="I52" i="11"/>
  <c r="E52" i="11"/>
  <c r="CR52" i="11"/>
  <c r="CN52" i="11"/>
  <c r="CJ52" i="11"/>
  <c r="CF52" i="11"/>
  <c r="CB52" i="11"/>
  <c r="BX52" i="11"/>
  <c r="BT52" i="11"/>
  <c r="BP52" i="11"/>
  <c r="BL52" i="11"/>
  <c r="BH52" i="11"/>
  <c r="BD52" i="11"/>
  <c r="AZ52" i="11"/>
  <c r="AV52" i="11"/>
  <c r="AR52" i="11"/>
  <c r="AN52" i="11"/>
  <c r="AJ52" i="11"/>
  <c r="AF52" i="11"/>
  <c r="AB52" i="11"/>
  <c r="X52" i="11"/>
  <c r="T52" i="11"/>
  <c r="P52" i="11"/>
  <c r="L52" i="11"/>
  <c r="H52" i="11"/>
  <c r="D52" i="11"/>
  <c r="CV52" i="11" s="1"/>
  <c r="CU52" i="11"/>
  <c r="CQ52" i="11"/>
  <c r="CM52" i="11"/>
  <c r="CI52" i="11"/>
  <c r="CE52" i="11"/>
  <c r="CA52" i="11"/>
  <c r="BW52" i="11"/>
  <c r="BS52" i="11"/>
  <c r="BO52" i="11"/>
  <c r="BK52" i="11"/>
  <c r="BG52" i="11"/>
  <c r="BC52" i="11"/>
  <c r="AY52" i="11"/>
  <c r="AU52" i="11"/>
  <c r="AQ52" i="11"/>
  <c r="AM52" i="11"/>
  <c r="AI52" i="11"/>
  <c r="AE52" i="11"/>
  <c r="AA52" i="11"/>
  <c r="W52" i="11"/>
  <c r="S52" i="11"/>
  <c r="O52" i="11"/>
  <c r="K52" i="11"/>
  <c r="G52" i="11"/>
  <c r="CT52" i="11"/>
  <c r="CP52" i="11"/>
  <c r="CL52" i="11"/>
  <c r="CH52" i="11"/>
  <c r="CD52" i="11"/>
  <c r="BZ52" i="11"/>
  <c r="BV52" i="11"/>
  <c r="BR52" i="11"/>
  <c r="BN52" i="11"/>
  <c r="BJ52" i="11"/>
  <c r="BF52" i="11"/>
  <c r="BB52" i="11"/>
  <c r="AX52" i="11"/>
  <c r="AT52" i="11"/>
  <c r="AP52" i="11"/>
  <c r="AL52" i="11"/>
  <c r="AH52" i="11"/>
  <c r="AD52" i="11"/>
  <c r="Z52" i="11"/>
  <c r="V52" i="11"/>
  <c r="R52" i="11"/>
  <c r="N52" i="11"/>
  <c r="J52" i="11"/>
  <c r="F52" i="11"/>
  <c r="CT40" i="11"/>
  <c r="CP40" i="11"/>
  <c r="CL40" i="11"/>
  <c r="CH40" i="11"/>
  <c r="CD40" i="11"/>
  <c r="BZ40" i="11"/>
  <c r="BV40" i="11"/>
  <c r="BR40" i="11"/>
  <c r="BN40" i="11"/>
  <c r="BJ40" i="11"/>
  <c r="BF40" i="11"/>
  <c r="BB40" i="11"/>
  <c r="AX40" i="11"/>
  <c r="AT40" i="11"/>
  <c r="AP40" i="11"/>
  <c r="AL40" i="11"/>
  <c r="AH40" i="11"/>
  <c r="AD40" i="11"/>
  <c r="Z40" i="11"/>
  <c r="V40" i="11"/>
  <c r="R40" i="11"/>
  <c r="N40" i="11"/>
  <c r="J40" i="11"/>
  <c r="F40" i="11"/>
  <c r="CS40" i="11"/>
  <c r="CO40" i="11"/>
  <c r="CK40" i="11"/>
  <c r="CG40" i="11"/>
  <c r="CC40" i="11"/>
  <c r="BY40" i="11"/>
  <c r="BU40" i="11"/>
  <c r="BQ40" i="11"/>
  <c r="BM40" i="11"/>
  <c r="BI40" i="11"/>
  <c r="BE40" i="11"/>
  <c r="BA40" i="11"/>
  <c r="AW40" i="11"/>
  <c r="AS40" i="11"/>
  <c r="AO40" i="11"/>
  <c r="AK40" i="11"/>
  <c r="AG40" i="11"/>
  <c r="AC40" i="11"/>
  <c r="Y40" i="11"/>
  <c r="U40" i="11"/>
  <c r="Q40" i="11"/>
  <c r="M40" i="11"/>
  <c r="I40" i="11"/>
  <c r="E40" i="11"/>
  <c r="CR40" i="11"/>
  <c r="CN40" i="11"/>
  <c r="CJ40" i="11"/>
  <c r="CF40" i="11"/>
  <c r="CB40" i="11"/>
  <c r="BX40" i="11"/>
  <c r="BT40" i="11"/>
  <c r="BP40" i="11"/>
  <c r="BL40" i="11"/>
  <c r="BH40" i="11"/>
  <c r="BD40" i="11"/>
  <c r="AZ40" i="11"/>
  <c r="AV40" i="11"/>
  <c r="AR40" i="11"/>
  <c r="AN40" i="11"/>
  <c r="AJ40" i="11"/>
  <c r="AF40" i="11"/>
  <c r="AB40" i="11"/>
  <c r="X40" i="11"/>
  <c r="T40" i="11"/>
  <c r="P40" i="11"/>
  <c r="L40" i="11"/>
  <c r="H40" i="11"/>
  <c r="D40" i="11"/>
  <c r="CV40" i="11" s="1"/>
  <c r="CU40" i="11"/>
  <c r="CQ40" i="11"/>
  <c r="CM40" i="11"/>
  <c r="CI40" i="11"/>
  <c r="CE40" i="11"/>
  <c r="CA40" i="11"/>
  <c r="BW40" i="11"/>
  <c r="BS40" i="11"/>
  <c r="BO40" i="11"/>
  <c r="BK40" i="11"/>
  <c r="BG40" i="11"/>
  <c r="BC40" i="11"/>
  <c r="AY40" i="11"/>
  <c r="AU40" i="11"/>
  <c r="AQ40" i="11"/>
  <c r="AM40" i="11"/>
  <c r="AI40" i="11"/>
  <c r="AE40" i="11"/>
  <c r="AA40" i="11"/>
  <c r="W40" i="11"/>
  <c r="S40" i="11"/>
  <c r="O40" i="11"/>
  <c r="K40" i="11"/>
  <c r="G40" i="11"/>
  <c r="A8" i="12"/>
  <c r="B20" i="10"/>
  <c r="A12" i="12"/>
  <c r="B24" i="10"/>
  <c r="A16" i="12"/>
  <c r="B28" i="10"/>
  <c r="B46" i="2"/>
  <c r="B61" i="2" s="1"/>
  <c r="B76" i="2" s="1"/>
  <c r="A100" i="2" s="1"/>
  <c r="A116" i="2" s="1"/>
  <c r="B22" i="3"/>
  <c r="B24" i="3"/>
  <c r="B26" i="3"/>
  <c r="B28" i="3"/>
  <c r="B30" i="3"/>
  <c r="B32" i="3"/>
  <c r="B68" i="3"/>
  <c r="B70" i="3"/>
  <c r="B72" i="3"/>
  <c r="B74" i="3"/>
  <c r="B76" i="3"/>
  <c r="B78" i="3"/>
  <c r="F24" i="8"/>
  <c r="F23" i="8" s="1"/>
  <c r="CS50" i="11"/>
  <c r="CO50" i="11"/>
  <c r="CO49" i="11" s="1"/>
  <c r="CK50" i="11"/>
  <c r="CG50" i="11"/>
  <c r="CC50" i="11"/>
  <c r="BY50" i="11"/>
  <c r="BY49" i="11" s="1"/>
  <c r="BU50" i="11"/>
  <c r="BQ50" i="11"/>
  <c r="BM50" i="11"/>
  <c r="BI50" i="11"/>
  <c r="BI49" i="11" s="1"/>
  <c r="BE50" i="11"/>
  <c r="BA50" i="11"/>
  <c r="AW50" i="11"/>
  <c r="AS50" i="11"/>
  <c r="AS49" i="11" s="1"/>
  <c r="AO50" i="11"/>
  <c r="AK50" i="11"/>
  <c r="AG50" i="11"/>
  <c r="AC50" i="11"/>
  <c r="AC49" i="11" s="1"/>
  <c r="Y50" i="11"/>
  <c r="U50" i="11"/>
  <c r="Q50" i="11"/>
  <c r="M50" i="11"/>
  <c r="M49" i="11" s="1"/>
  <c r="I50" i="11"/>
  <c r="E50" i="11"/>
  <c r="C49" i="11"/>
  <c r="CR50" i="11"/>
  <c r="CN50" i="11"/>
  <c r="CJ50" i="11"/>
  <c r="CF50" i="11"/>
  <c r="CF49" i="11" s="1"/>
  <c r="CB50" i="11"/>
  <c r="BX50" i="11"/>
  <c r="BT50" i="11"/>
  <c r="BP50" i="11"/>
  <c r="BP49" i="11" s="1"/>
  <c r="BL50" i="11"/>
  <c r="BH50" i="11"/>
  <c r="BD50" i="11"/>
  <c r="AZ50" i="11"/>
  <c r="AZ49" i="11" s="1"/>
  <c r="AV50" i="11"/>
  <c r="AR50" i="11"/>
  <c r="AN50" i="11"/>
  <c r="AJ50" i="11"/>
  <c r="AJ49" i="11" s="1"/>
  <c r="AF50" i="11"/>
  <c r="AB50" i="11"/>
  <c r="X50" i="11"/>
  <c r="T50" i="11"/>
  <c r="T49" i="11" s="1"/>
  <c r="P50" i="11"/>
  <c r="L50" i="11"/>
  <c r="H50" i="11"/>
  <c r="D50" i="11"/>
  <c r="D49" i="11" s="1"/>
  <c r="CU50" i="11"/>
  <c r="CQ50" i="11"/>
  <c r="CM50" i="11"/>
  <c r="CI50" i="11"/>
  <c r="CE50" i="11"/>
  <c r="CA50" i="11"/>
  <c r="BW50" i="11"/>
  <c r="BS50" i="11"/>
  <c r="BO50" i="11"/>
  <c r="BK50" i="11"/>
  <c r="BG50" i="11"/>
  <c r="BC50" i="11"/>
  <c r="AY50" i="11"/>
  <c r="AU50" i="11"/>
  <c r="AQ50" i="11"/>
  <c r="AM50" i="11"/>
  <c r="AI50" i="11"/>
  <c r="AE50" i="11"/>
  <c r="AA50" i="11"/>
  <c r="W50" i="11"/>
  <c r="S50" i="11"/>
  <c r="O50" i="11"/>
  <c r="K50" i="11"/>
  <c r="G50" i="11"/>
  <c r="CT50" i="11"/>
  <c r="CP50" i="11"/>
  <c r="CL50" i="11"/>
  <c r="CH50" i="11"/>
  <c r="CD50" i="11"/>
  <c r="BZ50" i="11"/>
  <c r="BV50" i="11"/>
  <c r="BR50" i="11"/>
  <c r="BN50" i="11"/>
  <c r="BJ50" i="11"/>
  <c r="BF50" i="11"/>
  <c r="BB50" i="11"/>
  <c r="AX50" i="11"/>
  <c r="AT50" i="11"/>
  <c r="AP50" i="11"/>
  <c r="AL50" i="11"/>
  <c r="AH50" i="11"/>
  <c r="AD50" i="11"/>
  <c r="Z50" i="11"/>
  <c r="V50" i="11"/>
  <c r="R50" i="11"/>
  <c r="N50" i="11"/>
  <c r="J50" i="11"/>
  <c r="F50" i="11"/>
  <c r="CU53" i="11"/>
  <c r="CQ53" i="11"/>
  <c r="CM53" i="11"/>
  <c r="CI53" i="11"/>
  <c r="CE53" i="11"/>
  <c r="CA53" i="11"/>
  <c r="BW53" i="11"/>
  <c r="BS53" i="11"/>
  <c r="BO53" i="11"/>
  <c r="BK53" i="11"/>
  <c r="BG53" i="11"/>
  <c r="BC53" i="11"/>
  <c r="AY53" i="11"/>
  <c r="AU53" i="11"/>
  <c r="AQ53" i="11"/>
  <c r="AM53" i="11"/>
  <c r="AI53" i="11"/>
  <c r="AE53" i="11"/>
  <c r="AA53" i="11"/>
  <c r="W53" i="11"/>
  <c r="S53" i="11"/>
  <c r="O53" i="11"/>
  <c r="K53" i="11"/>
  <c r="G53" i="11"/>
  <c r="CT53" i="11"/>
  <c r="CP53" i="11"/>
  <c r="CL53" i="11"/>
  <c r="CH53" i="11"/>
  <c r="CD53" i="11"/>
  <c r="BZ53" i="11"/>
  <c r="BV53" i="11"/>
  <c r="BR53" i="11"/>
  <c r="BN53" i="11"/>
  <c r="BJ53" i="11"/>
  <c r="BF53" i="11"/>
  <c r="BB53" i="11"/>
  <c r="AX53" i="11"/>
  <c r="AT53" i="11"/>
  <c r="AP53" i="11"/>
  <c r="AL53" i="11"/>
  <c r="AH53" i="11"/>
  <c r="AD53" i="11"/>
  <c r="Z53" i="11"/>
  <c r="V53" i="11"/>
  <c r="R53" i="11"/>
  <c r="N53" i="11"/>
  <c r="J53" i="11"/>
  <c r="F53" i="11"/>
  <c r="CS53" i="11"/>
  <c r="CO53" i="11"/>
  <c r="CK53" i="11"/>
  <c r="CG53" i="11"/>
  <c r="CC53" i="11"/>
  <c r="BY53" i="11"/>
  <c r="BU53" i="11"/>
  <c r="BQ53" i="11"/>
  <c r="BM53" i="11"/>
  <c r="BI53" i="11"/>
  <c r="BE53" i="11"/>
  <c r="BA53" i="11"/>
  <c r="AW53" i="11"/>
  <c r="AS53" i="11"/>
  <c r="AO53" i="11"/>
  <c r="AK53" i="11"/>
  <c r="AG53" i="11"/>
  <c r="AC53" i="11"/>
  <c r="Y53" i="11"/>
  <c r="U53" i="11"/>
  <c r="Q53" i="11"/>
  <c r="M53" i="11"/>
  <c r="I53" i="11"/>
  <c r="E53" i="11"/>
  <c r="CR53" i="11"/>
  <c r="CN53" i="11"/>
  <c r="CJ53" i="11"/>
  <c r="CF53" i="11"/>
  <c r="CB53" i="11"/>
  <c r="BX53" i="11"/>
  <c r="BT53" i="11"/>
  <c r="BP53" i="11"/>
  <c r="BL53" i="11"/>
  <c r="BH53" i="11"/>
  <c r="BD53" i="11"/>
  <c r="AZ53" i="11"/>
  <c r="AV53" i="11"/>
  <c r="AR53" i="11"/>
  <c r="AN53" i="11"/>
  <c r="AJ53" i="11"/>
  <c r="AF53" i="11"/>
  <c r="AB53" i="11"/>
  <c r="X53" i="11"/>
  <c r="T53" i="11"/>
  <c r="P53" i="11"/>
  <c r="L53" i="11"/>
  <c r="H53" i="11"/>
  <c r="D53" i="11"/>
  <c r="CV53" i="11" s="1"/>
  <c r="H30" i="18"/>
  <c r="I30" i="18"/>
  <c r="I34" i="18"/>
  <c r="H34" i="18"/>
  <c r="D33" i="18"/>
  <c r="I38" i="18"/>
  <c r="H38" i="18"/>
  <c r="H46" i="18"/>
  <c r="I46" i="18"/>
  <c r="I50" i="18"/>
  <c r="H50" i="18"/>
  <c r="H73" i="13"/>
  <c r="X73" i="13"/>
  <c r="R121" i="13"/>
  <c r="R140" i="13" s="1"/>
  <c r="N121" i="13"/>
  <c r="N140" i="13" s="1"/>
  <c r="J121" i="13"/>
  <c r="J140" i="13" s="1"/>
  <c r="F121" i="13"/>
  <c r="F140" i="13" s="1"/>
  <c r="G84" i="13"/>
  <c r="H84" i="13" s="1"/>
  <c r="G92" i="13"/>
  <c r="H92" i="13" s="1"/>
  <c r="I29" i="18"/>
  <c r="H29" i="18"/>
  <c r="H37" i="18"/>
  <c r="I37" i="18"/>
  <c r="H41" i="18"/>
  <c r="I41" i="18"/>
  <c r="I45" i="18"/>
  <c r="H45" i="18"/>
  <c r="H49" i="18"/>
  <c r="I49" i="18"/>
  <c r="D48" i="18"/>
  <c r="H53" i="18"/>
  <c r="I53" i="18"/>
  <c r="G15" i="13"/>
  <c r="H15" i="13" s="1"/>
  <c r="L73" i="13"/>
  <c r="AB73" i="13"/>
  <c r="G86" i="13"/>
  <c r="H86" i="13" s="1"/>
  <c r="C176" i="13"/>
  <c r="C180" i="13"/>
  <c r="C184" i="13"/>
  <c r="C188" i="13"/>
  <c r="D188" i="13"/>
  <c r="H15" i="18"/>
  <c r="D14" i="18"/>
  <c r="I28" i="18"/>
  <c r="H28" i="18"/>
  <c r="I32" i="18"/>
  <c r="H32" i="18"/>
  <c r="H36" i="18"/>
  <c r="I36" i="18"/>
  <c r="H40" i="18"/>
  <c r="I40" i="18"/>
  <c r="I44" i="18"/>
  <c r="H44" i="18"/>
  <c r="E67" i="10"/>
  <c r="I52" i="18"/>
  <c r="H52" i="18"/>
  <c r="G5" i="13"/>
  <c r="H5" i="13" s="1"/>
  <c r="N44" i="13"/>
  <c r="J44" i="13"/>
  <c r="F44" i="13"/>
  <c r="G7" i="13"/>
  <c r="H7" i="13" s="1"/>
  <c r="G9" i="13"/>
  <c r="H9" i="13" s="1"/>
  <c r="G11" i="13"/>
  <c r="H11" i="13" s="1"/>
  <c r="G13" i="13"/>
  <c r="H13" i="13" s="1"/>
  <c r="P73" i="13"/>
  <c r="AF73" i="13"/>
  <c r="G88" i="13"/>
  <c r="H88" i="13" s="1"/>
  <c r="B94" i="13"/>
  <c r="E10" i="10"/>
  <c r="E6" i="10" s="1"/>
  <c r="B6" i="14" s="1"/>
  <c r="B8" i="14" s="1"/>
  <c r="H27" i="18"/>
  <c r="H26" i="18" s="1"/>
  <c r="I27" i="18"/>
  <c r="D26" i="18"/>
  <c r="H31" i="18"/>
  <c r="I31" i="18"/>
  <c r="I35" i="18"/>
  <c r="H35" i="18"/>
  <c r="I39" i="18"/>
  <c r="H39" i="18"/>
  <c r="H43" i="18"/>
  <c r="I43" i="18"/>
  <c r="D42" i="18"/>
  <c r="H47" i="18"/>
  <c r="I47" i="18"/>
  <c r="I51" i="18"/>
  <c r="H51" i="18"/>
  <c r="D73" i="13"/>
  <c r="T73" i="13"/>
  <c r="G82" i="13"/>
  <c r="H82" i="13" s="1"/>
  <c r="G90" i="13"/>
  <c r="H90" i="13" s="1"/>
  <c r="C178" i="13"/>
  <c r="C182" i="13"/>
  <c r="D182" i="13" s="1"/>
  <c r="D186" i="13"/>
  <c r="C186" i="13"/>
  <c r="D180" i="13"/>
  <c r="C25" i="13"/>
  <c r="G25" i="13"/>
  <c r="G44" i="13" s="1"/>
  <c r="K25" i="13"/>
  <c r="C29" i="13"/>
  <c r="F32" i="13"/>
  <c r="J32" i="13"/>
  <c r="N32" i="13"/>
  <c r="R32" i="13"/>
  <c r="V32" i="13"/>
  <c r="C33" i="13"/>
  <c r="E35" i="13"/>
  <c r="E54" i="13" s="1"/>
  <c r="I35" i="13"/>
  <c r="M35" i="13"/>
  <c r="Q35" i="13"/>
  <c r="U35" i="13"/>
  <c r="Y35" i="13"/>
  <c r="Y54" i="13" s="1"/>
  <c r="AC35" i="13"/>
  <c r="AG35" i="13"/>
  <c r="AG54" i="13" s="1"/>
  <c r="D99" i="13"/>
  <c r="C102" i="13"/>
  <c r="G102" i="13"/>
  <c r="G121" i="13" s="1"/>
  <c r="G140" i="13" s="1"/>
  <c r="K102" i="13"/>
  <c r="K121" i="13" s="1"/>
  <c r="K140" i="13" s="1"/>
  <c r="O102" i="13"/>
  <c r="O121" i="13" s="1"/>
  <c r="O140" i="13" s="1"/>
  <c r="S102" i="13"/>
  <c r="S121" i="13" s="1"/>
  <c r="S140" i="13" s="1"/>
  <c r="D103" i="13"/>
  <c r="C106" i="13"/>
  <c r="D107" i="13"/>
  <c r="D126" i="13" s="1"/>
  <c r="D145" i="13" s="1"/>
  <c r="C110" i="13"/>
  <c r="D111" i="13"/>
  <c r="E112" i="13"/>
  <c r="E150" i="13" s="1"/>
  <c r="I112" i="13"/>
  <c r="I150" i="13" s="1"/>
  <c r="M112" i="13"/>
  <c r="M150" i="13" s="1"/>
  <c r="Q112" i="13"/>
  <c r="Q150" i="13" s="1"/>
  <c r="U112" i="13"/>
  <c r="U150" i="13" s="1"/>
  <c r="Y112" i="13"/>
  <c r="Y150" i="13" s="1"/>
  <c r="AC112" i="13"/>
  <c r="AC150" i="13" s="1"/>
  <c r="AG112" i="13"/>
  <c r="AG150" i="13" s="1"/>
  <c r="C195" i="13"/>
  <c r="C197" i="13"/>
  <c r="D199" i="13"/>
  <c r="D218" i="13" s="1"/>
  <c r="C199" i="13"/>
  <c r="C201" i="13"/>
  <c r="C203" i="13"/>
  <c r="D205" i="13"/>
  <c r="D224" i="13" s="1"/>
  <c r="C205" i="13"/>
  <c r="D207" i="13"/>
  <c r="D226" i="13" s="1"/>
  <c r="C207" i="13"/>
  <c r="D179" i="13"/>
  <c r="C183" i="13"/>
  <c r="C24" i="13"/>
  <c r="D25" i="13"/>
  <c r="D44" i="13" s="1"/>
  <c r="H25" i="13"/>
  <c r="L25" i="13"/>
  <c r="L44" i="13" s="1"/>
  <c r="C28" i="13"/>
  <c r="D29" i="13"/>
  <c r="C32" i="13"/>
  <c r="G32" i="13"/>
  <c r="K32" i="13"/>
  <c r="K51" i="13" s="1"/>
  <c r="O32" i="13"/>
  <c r="S32" i="13"/>
  <c r="D33" i="13"/>
  <c r="D52" i="13" s="1"/>
  <c r="F35" i="13"/>
  <c r="J35" i="13"/>
  <c r="N35" i="13"/>
  <c r="N54" i="13" s="1"/>
  <c r="R35" i="13"/>
  <c r="R54" i="13" s="1"/>
  <c r="V35" i="13"/>
  <c r="Z35" i="13"/>
  <c r="AD35" i="13"/>
  <c r="AD54" i="13" s="1"/>
  <c r="AH35" i="13"/>
  <c r="AH54" i="13" s="1"/>
  <c r="E99" i="13"/>
  <c r="C101" i="13"/>
  <c r="D102" i="13"/>
  <c r="H102" i="13"/>
  <c r="H121" i="13" s="1"/>
  <c r="H140" i="13" s="1"/>
  <c r="L102" i="13"/>
  <c r="L121" i="13" s="1"/>
  <c r="L140" i="13" s="1"/>
  <c r="P102" i="13"/>
  <c r="P121" i="13" s="1"/>
  <c r="P140" i="13" s="1"/>
  <c r="T102" i="13"/>
  <c r="T121" i="13" s="1"/>
  <c r="T140" i="13" s="1"/>
  <c r="E103" i="13"/>
  <c r="C105" i="13"/>
  <c r="D106" i="13"/>
  <c r="E107" i="13"/>
  <c r="C109" i="13"/>
  <c r="D110" i="13"/>
  <c r="E111" i="13"/>
  <c r="F112" i="13"/>
  <c r="F150" i="13" s="1"/>
  <c r="J112" i="13"/>
  <c r="J150" i="13" s="1"/>
  <c r="N112" i="13"/>
  <c r="N150" i="13" s="1"/>
  <c r="R112" i="13"/>
  <c r="R150" i="13" s="1"/>
  <c r="V112" i="13"/>
  <c r="V150" i="13" s="1"/>
  <c r="Z112" i="13"/>
  <c r="Z150" i="13" s="1"/>
  <c r="AD112" i="13"/>
  <c r="AD150" i="13" s="1"/>
  <c r="AH112" i="13"/>
  <c r="AH150" i="13" s="1"/>
  <c r="C185" i="13"/>
  <c r="C187" i="13"/>
  <c r="C189" i="13"/>
  <c r="C177" i="13"/>
  <c r="E179" i="13"/>
  <c r="C181" i="13"/>
  <c r="D183" i="13"/>
  <c r="D187" i="13"/>
  <c r="A57" i="15"/>
  <c r="A78" i="15" s="1"/>
  <c r="A99" i="15" s="1"/>
  <c r="A120" i="15" s="1"/>
  <c r="A36" i="15" s="1"/>
  <c r="A17" i="15"/>
  <c r="G4" i="13"/>
  <c r="H4" i="13" s="1"/>
  <c r="G6" i="13"/>
  <c r="H6" i="13" s="1"/>
  <c r="G8" i="13"/>
  <c r="H8" i="13" s="1"/>
  <c r="G10" i="13"/>
  <c r="H10" i="13" s="1"/>
  <c r="G12" i="13"/>
  <c r="H12" i="13" s="1"/>
  <c r="G14" i="13"/>
  <c r="H14" i="13" s="1"/>
  <c r="G16" i="13"/>
  <c r="H16" i="13" s="1"/>
  <c r="C23" i="13"/>
  <c r="D24" i="13"/>
  <c r="E25" i="13"/>
  <c r="I25" i="13"/>
  <c r="I44" i="13" s="1"/>
  <c r="M25" i="13"/>
  <c r="C27" i="13"/>
  <c r="E29" i="13"/>
  <c r="E48" i="13" s="1"/>
  <c r="C31" i="13"/>
  <c r="D32" i="13"/>
  <c r="H32" i="13"/>
  <c r="H51" i="13" s="1"/>
  <c r="L32" i="13"/>
  <c r="P32" i="13"/>
  <c r="P51" i="13" s="1"/>
  <c r="T32" i="13"/>
  <c r="T51" i="13" s="1"/>
  <c r="E33" i="13"/>
  <c r="C35" i="13"/>
  <c r="G35" i="13"/>
  <c r="K35" i="13"/>
  <c r="K54" i="13" s="1"/>
  <c r="O35" i="13"/>
  <c r="O54" i="13" s="1"/>
  <c r="S35" i="13"/>
  <c r="W35" i="13"/>
  <c r="AA35" i="13"/>
  <c r="AA54" i="13" s="1"/>
  <c r="AE35" i="13"/>
  <c r="AE54" i="13" s="1"/>
  <c r="AI35" i="13"/>
  <c r="C41" i="13"/>
  <c r="C45" i="13"/>
  <c r="C49" i="13"/>
  <c r="E51" i="13"/>
  <c r="I51" i="13"/>
  <c r="M51" i="13"/>
  <c r="Q51" i="13"/>
  <c r="U51" i="13"/>
  <c r="C53" i="13"/>
  <c r="F99" i="13"/>
  <c r="C100" i="13"/>
  <c r="D100" i="13" s="1"/>
  <c r="D101" i="13"/>
  <c r="E102" i="13"/>
  <c r="I102" i="13"/>
  <c r="I121" i="13" s="1"/>
  <c r="I140" i="13" s="1"/>
  <c r="M102" i="13"/>
  <c r="M121" i="13" s="1"/>
  <c r="M140" i="13" s="1"/>
  <c r="Q102" i="13"/>
  <c r="Q121" i="13" s="1"/>
  <c r="Q140" i="13" s="1"/>
  <c r="F103" i="13"/>
  <c r="C104" i="13"/>
  <c r="D105" i="13"/>
  <c r="E106" i="13"/>
  <c r="F107" i="13"/>
  <c r="C108" i="13"/>
  <c r="D109" i="13"/>
  <c r="E110" i="13"/>
  <c r="F111" i="13"/>
  <c r="C112" i="13"/>
  <c r="G112" i="13"/>
  <c r="G150" i="13" s="1"/>
  <c r="K112" i="13"/>
  <c r="K150" i="13" s="1"/>
  <c r="O112" i="13"/>
  <c r="O150" i="13" s="1"/>
  <c r="S112" i="13"/>
  <c r="S150" i="13" s="1"/>
  <c r="W112" i="13"/>
  <c r="W150" i="13" s="1"/>
  <c r="AA112" i="13"/>
  <c r="AA150" i="13" s="1"/>
  <c r="AE112" i="13"/>
  <c r="AE150" i="13" s="1"/>
  <c r="AI112" i="13"/>
  <c r="AI150" i="13" s="1"/>
  <c r="C118" i="13"/>
  <c r="C122" i="13"/>
  <c r="C126" i="13"/>
  <c r="C130" i="13"/>
  <c r="C196" i="13"/>
  <c r="C198" i="13"/>
  <c r="E198" i="13"/>
  <c r="E217" i="13" s="1"/>
  <c r="D198" i="13"/>
  <c r="D217" i="13" s="1"/>
  <c r="C200" i="13"/>
  <c r="C202" i="13"/>
  <c r="D202" i="13"/>
  <c r="D221" i="13" s="1"/>
  <c r="C204" i="13"/>
  <c r="C206" i="13"/>
  <c r="D206" i="13"/>
  <c r="D225" i="13" s="1"/>
  <c r="C208" i="13"/>
  <c r="D177" i="13"/>
  <c r="D196" i="13" s="1"/>
  <c r="D215" i="13" s="1"/>
  <c r="F179" i="13"/>
  <c r="F198" i="13" s="1"/>
  <c r="F217" i="13" s="1"/>
  <c r="D181" i="13"/>
  <c r="D200" i="13" s="1"/>
  <c r="D219" i="13" s="1"/>
  <c r="E183" i="13"/>
  <c r="E202" i="13" s="1"/>
  <c r="E221" i="13" s="1"/>
  <c r="C278" i="13"/>
  <c r="C255" i="13"/>
  <c r="C259" i="13"/>
  <c r="C263" i="13"/>
  <c r="C254" i="13"/>
  <c r="D255" i="13"/>
  <c r="C258" i="13"/>
  <c r="D259" i="13"/>
  <c r="C262" i="13"/>
  <c r="D263" i="13"/>
  <c r="C266" i="13"/>
  <c r="C277" i="13"/>
  <c r="C281" i="13"/>
  <c r="C285" i="13"/>
  <c r="C253" i="13"/>
  <c r="E255" i="13"/>
  <c r="C257" i="13"/>
  <c r="D258" i="13"/>
  <c r="E259" i="13"/>
  <c r="C261" i="13"/>
  <c r="E263" i="13"/>
  <c r="C265" i="13"/>
  <c r="D266" i="13"/>
  <c r="D304" i="13" s="1"/>
  <c r="F274" i="13"/>
  <c r="F293" i="13" s="1"/>
  <c r="E277" i="13"/>
  <c r="E296" i="13" s="1"/>
  <c r="G236" i="13"/>
  <c r="H236" i="13" s="1"/>
  <c r="G238" i="13"/>
  <c r="H238" i="13" s="1"/>
  <c r="G240" i="13"/>
  <c r="H240" i="13" s="1"/>
  <c r="G242" i="13"/>
  <c r="H242" i="13" s="1"/>
  <c r="G244" i="13"/>
  <c r="H244" i="13" s="1"/>
  <c r="G246" i="13"/>
  <c r="H246" i="13" s="1"/>
  <c r="G248" i="13"/>
  <c r="H248" i="13" s="1"/>
  <c r="D253" i="13"/>
  <c r="F255" i="13"/>
  <c r="C256" i="13"/>
  <c r="D257" i="13"/>
  <c r="E258" i="13"/>
  <c r="F259" i="13"/>
  <c r="C260" i="13"/>
  <c r="D261" i="13"/>
  <c r="F263" i="13"/>
  <c r="F282" i="13" s="1"/>
  <c r="F301" i="13" s="1"/>
  <c r="C264" i="13"/>
  <c r="D265" i="13"/>
  <c r="E266" i="13"/>
  <c r="E304" i="13" s="1"/>
  <c r="C274" i="13"/>
  <c r="F278" i="13"/>
  <c r="F297" i="13" s="1"/>
  <c r="C279" i="13"/>
  <c r="E42" i="14"/>
  <c r="D42" i="14"/>
  <c r="C150" i="14"/>
  <c r="D138" i="14"/>
  <c r="D24" i="14"/>
  <c r="E114" i="14"/>
  <c r="D126" i="14"/>
  <c r="C151" i="14"/>
  <c r="D144" i="14"/>
  <c r="C126" i="14"/>
  <c r="C120" i="14"/>
  <c r="B143" i="14"/>
  <c r="D50" i="16"/>
  <c r="D13" i="21"/>
  <c r="E13" i="22"/>
  <c r="D13" i="22" s="1"/>
  <c r="D66" i="16"/>
  <c r="D32" i="22"/>
  <c r="G90" i="3" l="1"/>
  <c r="D32" i="6"/>
  <c r="W78" i="15"/>
  <c r="AE74" i="5"/>
  <c r="AF78" i="15"/>
  <c r="Q68" i="15"/>
  <c r="P78" i="15"/>
  <c r="E144" i="14"/>
  <c r="D151" i="14"/>
  <c r="F23" i="22" s="1"/>
  <c r="E24" i="14"/>
  <c r="D41" i="14"/>
  <c r="M68" i="15"/>
  <c r="D119" i="13"/>
  <c r="D138" i="13" s="1"/>
  <c r="H70" i="13"/>
  <c r="K70" i="13"/>
  <c r="G63" i="13"/>
  <c r="E23" i="22"/>
  <c r="D150" i="14"/>
  <c r="E138" i="14"/>
  <c r="T70" i="13"/>
  <c r="D71" i="13"/>
  <c r="L63" i="13"/>
  <c r="D201" i="13"/>
  <c r="D220" i="13" s="1"/>
  <c r="E182" i="13"/>
  <c r="E201" i="13" s="1"/>
  <c r="E220" i="13" s="1"/>
  <c r="P70" i="13"/>
  <c r="I63" i="13"/>
  <c r="T68" i="15"/>
  <c r="S68" i="15"/>
  <c r="C298" i="13"/>
  <c r="E67" i="13"/>
  <c r="P68" i="15"/>
  <c r="S35" i="16" s="1"/>
  <c r="S7" i="20" s="1"/>
  <c r="D63" i="13"/>
  <c r="O68" i="15"/>
  <c r="K19" i="14"/>
  <c r="AB22" i="14"/>
  <c r="J19" i="14"/>
  <c r="B9" i="14"/>
  <c r="M19" i="14"/>
  <c r="C283" i="13"/>
  <c r="D272" i="13"/>
  <c r="D262" i="13"/>
  <c r="D254" i="13"/>
  <c r="C267" i="13"/>
  <c r="D276" i="13"/>
  <c r="D295" i="13" s="1"/>
  <c r="E274" i="13"/>
  <c r="E293" i="13" s="1"/>
  <c r="C272" i="13"/>
  <c r="C304" i="13"/>
  <c r="E120" i="15" s="1"/>
  <c r="C284" i="13"/>
  <c r="E282" i="13"/>
  <c r="E301" i="13" s="1"/>
  <c r="C282" i="13"/>
  <c r="D282" i="13"/>
  <c r="D301" i="13" s="1"/>
  <c r="C280" i="13"/>
  <c r="E278" i="13"/>
  <c r="E297" i="13" s="1"/>
  <c r="C297" i="13"/>
  <c r="D278" i="13"/>
  <c r="D297" i="13" s="1"/>
  <c r="C276" i="13"/>
  <c r="AA78" i="15"/>
  <c r="K78" i="15"/>
  <c r="U102" i="13"/>
  <c r="E40" i="22"/>
  <c r="E40" i="21"/>
  <c r="C344" i="13"/>
  <c r="C72" i="13"/>
  <c r="Q70" i="13"/>
  <c r="C336" i="13"/>
  <c r="C64" i="13"/>
  <c r="W73" i="13"/>
  <c r="G73" i="13"/>
  <c r="E181" i="13"/>
  <c r="E177" i="13"/>
  <c r="Z78" i="15"/>
  <c r="Z73" i="13"/>
  <c r="J73" i="13"/>
  <c r="W32" i="13"/>
  <c r="AC78" i="15"/>
  <c r="M78" i="15"/>
  <c r="AC73" i="13"/>
  <c r="M73" i="13"/>
  <c r="N51" i="13"/>
  <c r="D104" i="13"/>
  <c r="C127" i="13"/>
  <c r="C119" i="13"/>
  <c r="D108" i="13"/>
  <c r="F33" i="13"/>
  <c r="D23" i="13"/>
  <c r="E44" i="13"/>
  <c r="F63" i="13"/>
  <c r="C123" i="13"/>
  <c r="C36" i="13"/>
  <c r="E52" i="13"/>
  <c r="R68" i="15"/>
  <c r="C44" i="13"/>
  <c r="H33" i="18"/>
  <c r="F49" i="11"/>
  <c r="V49" i="11"/>
  <c r="AL49" i="11"/>
  <c r="BB49" i="11"/>
  <c r="BR49" i="11"/>
  <c r="CH49" i="11"/>
  <c r="G49" i="11"/>
  <c r="W49" i="11"/>
  <c r="AM49" i="11"/>
  <c r="BC49" i="11"/>
  <c r="BS49" i="11"/>
  <c r="CI49" i="11"/>
  <c r="CV50" i="11"/>
  <c r="A52" i="15"/>
  <c r="A73" i="15" s="1"/>
  <c r="A94" i="15" s="1"/>
  <c r="A115" i="15" s="1"/>
  <c r="A31" i="15" s="1"/>
  <c r="A12" i="15"/>
  <c r="B12" i="13"/>
  <c r="S5" i="5"/>
  <c r="S27" i="5" s="1"/>
  <c r="S48" i="5" s="1"/>
  <c r="S69" i="5" s="1"/>
  <c r="S90" i="5" s="1"/>
  <c r="O36" i="11"/>
  <c r="AE36" i="11"/>
  <c r="AU36" i="11"/>
  <c r="BK36" i="11"/>
  <c r="CA36" i="11"/>
  <c r="CQ36" i="11"/>
  <c r="L36" i="11"/>
  <c r="AB36" i="11"/>
  <c r="AR36" i="11"/>
  <c r="BH36" i="11"/>
  <c r="BX36" i="11"/>
  <c r="CN36" i="11"/>
  <c r="AE7" i="5"/>
  <c r="A82" i="10"/>
  <c r="A100" i="10" s="1"/>
  <c r="A118" i="10" s="1"/>
  <c r="A136" i="10" s="1"/>
  <c r="B36" i="10"/>
  <c r="A87" i="10"/>
  <c r="A105" i="10" s="1"/>
  <c r="A123" i="10" s="1"/>
  <c r="A141" i="10" s="1"/>
  <c r="B41" i="10"/>
  <c r="A79" i="10"/>
  <c r="A97" i="10" s="1"/>
  <c r="A115" i="10" s="1"/>
  <c r="A133" i="10" s="1"/>
  <c r="B33" i="10"/>
  <c r="H39" i="2"/>
  <c r="T39" i="2"/>
  <c r="A47" i="15"/>
  <c r="A68" i="15" s="1"/>
  <c r="A89" i="15" s="1"/>
  <c r="A110" i="15" s="1"/>
  <c r="A26" i="15" s="1"/>
  <c r="A7" i="15"/>
  <c r="B7" i="13"/>
  <c r="I5" i="5"/>
  <c r="I27" i="5" s="1"/>
  <c r="I48" i="5" s="1"/>
  <c r="I69" i="5" s="1"/>
  <c r="I90" i="5" s="1"/>
  <c r="F25" i="9"/>
  <c r="F24" i="9" s="1"/>
  <c r="V25" i="9"/>
  <c r="V24" i="9" s="1"/>
  <c r="AL25" i="9"/>
  <c r="AL24" i="9" s="1"/>
  <c r="BB25" i="9"/>
  <c r="BB24" i="9" s="1"/>
  <c r="BR25" i="9"/>
  <c r="BR24" i="9" s="1"/>
  <c r="CH25" i="9"/>
  <c r="CH24" i="9" s="1"/>
  <c r="D27" i="9"/>
  <c r="D31" i="9"/>
  <c r="F43" i="9"/>
  <c r="F42" i="9" s="1"/>
  <c r="F11" i="20" s="1"/>
  <c r="V43" i="9"/>
  <c r="V42" i="9" s="1"/>
  <c r="V11" i="20" s="1"/>
  <c r="AL43" i="9"/>
  <c r="AL42" i="9" s="1"/>
  <c r="AL11" i="20" s="1"/>
  <c r="BB43" i="9"/>
  <c r="BB42" i="9" s="1"/>
  <c r="BB11" i="20" s="1"/>
  <c r="BR43" i="9"/>
  <c r="BR42" i="9" s="1"/>
  <c r="BR11" i="20" s="1"/>
  <c r="CH43" i="9"/>
  <c r="CH42" i="9" s="1"/>
  <c r="CH11" i="20" s="1"/>
  <c r="D45" i="9"/>
  <c r="D49" i="9"/>
  <c r="S25" i="9"/>
  <c r="S24" i="9" s="1"/>
  <c r="AI25" i="9"/>
  <c r="AI24" i="9" s="1"/>
  <c r="AY25" i="9"/>
  <c r="AY24" i="9" s="1"/>
  <c r="BO25" i="9"/>
  <c r="BO24" i="9" s="1"/>
  <c r="CE25" i="9"/>
  <c r="CE24" i="9" s="1"/>
  <c r="CU25" i="9"/>
  <c r="CU24" i="9" s="1"/>
  <c r="S43" i="9"/>
  <c r="S42" i="9" s="1"/>
  <c r="S11" i="20" s="1"/>
  <c r="AI43" i="9"/>
  <c r="AI42" i="9" s="1"/>
  <c r="AI11" i="20" s="1"/>
  <c r="AY43" i="9"/>
  <c r="AY42" i="9" s="1"/>
  <c r="AY11" i="20" s="1"/>
  <c r="BO43" i="9"/>
  <c r="BO42" i="9" s="1"/>
  <c r="BO11" i="20" s="1"/>
  <c r="CE43" i="9"/>
  <c r="CE42" i="9" s="1"/>
  <c r="CE11" i="20" s="1"/>
  <c r="CU43" i="9"/>
  <c r="CU42" i="9" s="1"/>
  <c r="CU11" i="20" s="1"/>
  <c r="P61" i="9"/>
  <c r="P60" i="9" s="1"/>
  <c r="P11" i="21" s="1"/>
  <c r="P11" i="6" s="1"/>
  <c r="AF61" i="9"/>
  <c r="AF60" i="9" s="1"/>
  <c r="AF11" i="21" s="1"/>
  <c r="AF11" i="6" s="1"/>
  <c r="AV61" i="9"/>
  <c r="AV60" i="9" s="1"/>
  <c r="BL61" i="9"/>
  <c r="BL60" i="9" s="1"/>
  <c r="BL11" i="21" s="1"/>
  <c r="BL11" i="6" s="1"/>
  <c r="CB61" i="9"/>
  <c r="CB60" i="9" s="1"/>
  <c r="CB11" i="21" s="1"/>
  <c r="CB11" i="6" s="1"/>
  <c r="CR61" i="9"/>
  <c r="CR60" i="9" s="1"/>
  <c r="CR11" i="21" s="1"/>
  <c r="CR11" i="6" s="1"/>
  <c r="P79" i="9"/>
  <c r="P78" i="9" s="1"/>
  <c r="P11" i="22" s="1"/>
  <c r="AF79" i="9"/>
  <c r="AF78" i="9" s="1"/>
  <c r="AF11" i="22" s="1"/>
  <c r="AV79" i="9"/>
  <c r="AV78" i="9" s="1"/>
  <c r="AV11" i="22" s="1"/>
  <c r="BL79" i="9"/>
  <c r="BL78" i="9" s="1"/>
  <c r="BL11" i="22" s="1"/>
  <c r="CB79" i="9"/>
  <c r="CB78" i="9" s="1"/>
  <c r="CB11" i="22" s="1"/>
  <c r="CR79" i="9"/>
  <c r="CR78" i="9" s="1"/>
  <c r="CR11" i="22" s="1"/>
  <c r="M61" i="9"/>
  <c r="M60" i="9" s="1"/>
  <c r="M11" i="21" s="1"/>
  <c r="AC61" i="9"/>
  <c r="AC60" i="9" s="1"/>
  <c r="AC11" i="21" s="1"/>
  <c r="AS61" i="9"/>
  <c r="AS60" i="9" s="1"/>
  <c r="AS11" i="21" s="1"/>
  <c r="BI61" i="9"/>
  <c r="BI60" i="9" s="1"/>
  <c r="BI11" i="21" s="1"/>
  <c r="BY61" i="9"/>
  <c r="BY60" i="9" s="1"/>
  <c r="BY11" i="21" s="1"/>
  <c r="CO61" i="9"/>
  <c r="CO60" i="9" s="1"/>
  <c r="CO11" i="21" s="1"/>
  <c r="M79" i="9"/>
  <c r="M78" i="9" s="1"/>
  <c r="M11" i="22" s="1"/>
  <c r="AC79" i="9"/>
  <c r="AC78" i="9" s="1"/>
  <c r="AC11" i="22" s="1"/>
  <c r="AS79" i="9"/>
  <c r="AS78" i="9" s="1"/>
  <c r="AS11" i="22" s="1"/>
  <c r="BI79" i="9"/>
  <c r="BI78" i="9" s="1"/>
  <c r="BI11" i="22" s="1"/>
  <c r="BY79" i="9"/>
  <c r="BY78" i="9" s="1"/>
  <c r="BY11" i="22" s="1"/>
  <c r="CO79" i="9"/>
  <c r="CO78" i="9" s="1"/>
  <c r="CO11" i="22" s="1"/>
  <c r="N61" i="9"/>
  <c r="N60" i="9" s="1"/>
  <c r="N11" i="21" s="1"/>
  <c r="AD61" i="9"/>
  <c r="AD60" i="9" s="1"/>
  <c r="AD11" i="21" s="1"/>
  <c r="AT61" i="9"/>
  <c r="AT60" i="9" s="1"/>
  <c r="AT11" i="21" s="1"/>
  <c r="BJ61" i="9"/>
  <c r="BJ60" i="9" s="1"/>
  <c r="BJ11" i="21" s="1"/>
  <c r="BZ61" i="9"/>
  <c r="BZ60" i="9" s="1"/>
  <c r="BZ11" i="21" s="1"/>
  <c r="CP61" i="9"/>
  <c r="CP60" i="9" s="1"/>
  <c r="CP11" i="21" s="1"/>
  <c r="N79" i="9"/>
  <c r="N78" i="9" s="1"/>
  <c r="N11" i="22" s="1"/>
  <c r="AD79" i="9"/>
  <c r="AD78" i="9" s="1"/>
  <c r="AD11" i="22" s="1"/>
  <c r="AT79" i="9"/>
  <c r="AT78" i="9" s="1"/>
  <c r="AT11" i="22" s="1"/>
  <c r="BJ79" i="9"/>
  <c r="BJ78" i="9" s="1"/>
  <c r="BJ11" i="22" s="1"/>
  <c r="BZ79" i="9"/>
  <c r="BZ78" i="9" s="1"/>
  <c r="BZ11" i="22" s="1"/>
  <c r="CP79" i="9"/>
  <c r="CP78" i="9" s="1"/>
  <c r="CP11" i="22" s="1"/>
  <c r="D285" i="13"/>
  <c r="E285" i="13"/>
  <c r="C300" i="13"/>
  <c r="D277" i="13"/>
  <c r="D296" i="13" s="1"/>
  <c r="C296" i="13"/>
  <c r="C149" i="13"/>
  <c r="C141" i="13"/>
  <c r="M70" i="13"/>
  <c r="AI73" i="13"/>
  <c r="S73" i="13"/>
  <c r="C326" i="13"/>
  <c r="C73" i="13"/>
  <c r="C322" i="13"/>
  <c r="C318" i="13"/>
  <c r="C314" i="13"/>
  <c r="C227" i="13"/>
  <c r="D189" i="13"/>
  <c r="E187" i="13"/>
  <c r="F187" i="13"/>
  <c r="F206" i="13" s="1"/>
  <c r="F225" i="13" s="1"/>
  <c r="D185" i="13"/>
  <c r="F183" i="13"/>
  <c r="F130" i="13"/>
  <c r="F149" i="13" s="1"/>
  <c r="D128" i="13"/>
  <c r="D147" i="13" s="1"/>
  <c r="F126" i="13"/>
  <c r="F145" i="13" s="1"/>
  <c r="D124" i="13"/>
  <c r="D143" i="13" s="1"/>
  <c r="F122" i="13"/>
  <c r="F141" i="13" s="1"/>
  <c r="D120" i="13"/>
  <c r="D139" i="13" s="1"/>
  <c r="F118" i="13"/>
  <c r="V78" i="15"/>
  <c r="E109" i="13"/>
  <c r="E105" i="13"/>
  <c r="E101" i="13"/>
  <c r="D51" i="13"/>
  <c r="D43" i="13"/>
  <c r="V73" i="13"/>
  <c r="F73" i="13"/>
  <c r="C323" i="13"/>
  <c r="C319" i="13"/>
  <c r="C315" i="13"/>
  <c r="E24" i="13"/>
  <c r="Y78" i="15"/>
  <c r="G51" i="13"/>
  <c r="Y73" i="13"/>
  <c r="I73" i="13"/>
  <c r="G33" i="13"/>
  <c r="J51" i="13"/>
  <c r="E186" i="13"/>
  <c r="D178" i="13"/>
  <c r="AB78" i="15"/>
  <c r="C113" i="13"/>
  <c r="C321" i="13"/>
  <c r="V102" i="13"/>
  <c r="V121" i="13" s="1"/>
  <c r="V140" i="13" s="1"/>
  <c r="D125" i="13"/>
  <c r="D144" i="13" s="1"/>
  <c r="E125" i="13"/>
  <c r="E144" i="13" s="1"/>
  <c r="C52" i="13"/>
  <c r="K44" i="13"/>
  <c r="C50" i="13"/>
  <c r="H44" i="13"/>
  <c r="J63" i="13"/>
  <c r="C42" i="13"/>
  <c r="I48" i="18"/>
  <c r="D176" i="13"/>
  <c r="D129" i="13"/>
  <c r="D148" i="13" s="1"/>
  <c r="E129" i="13"/>
  <c r="E148" i="13" s="1"/>
  <c r="D121" i="13"/>
  <c r="D140" i="13" s="1"/>
  <c r="E121" i="13"/>
  <c r="E140" i="13" s="1"/>
  <c r="D31" i="13"/>
  <c r="I33" i="18"/>
  <c r="J49" i="11"/>
  <c r="Z49" i="11"/>
  <c r="AP49" i="11"/>
  <c r="BF49" i="11"/>
  <c r="BV49" i="11"/>
  <c r="CL49" i="11"/>
  <c r="K49" i="11"/>
  <c r="AA49" i="11"/>
  <c r="AQ49" i="11"/>
  <c r="BG49" i="11"/>
  <c r="BW49" i="11"/>
  <c r="CM49" i="11"/>
  <c r="H49" i="11"/>
  <c r="X49" i="11"/>
  <c r="AN49" i="11"/>
  <c r="BD49" i="11"/>
  <c r="BT49" i="11"/>
  <c r="CJ49" i="11"/>
  <c r="CJ44" i="11"/>
  <c r="CF44" i="11"/>
  <c r="BT44" i="11"/>
  <c r="BP44" i="11"/>
  <c r="BD44" i="11"/>
  <c r="AZ44" i="11"/>
  <c r="AN44" i="11"/>
  <c r="AJ44" i="11"/>
  <c r="X44" i="11"/>
  <c r="T44" i="11"/>
  <c r="H44" i="11"/>
  <c r="D44" i="11"/>
  <c r="CM44" i="11"/>
  <c r="CI44" i="11"/>
  <c r="BW44" i="11"/>
  <c r="BS44" i="11"/>
  <c r="BG44" i="11"/>
  <c r="BC44" i="11"/>
  <c r="AQ44" i="11"/>
  <c r="AM44" i="11"/>
  <c r="AA44" i="11"/>
  <c r="W44" i="11"/>
  <c r="K44" i="11"/>
  <c r="G44" i="11"/>
  <c r="CL44" i="11"/>
  <c r="CH44" i="11"/>
  <c r="BV44" i="11"/>
  <c r="BR44" i="11"/>
  <c r="BF44" i="11"/>
  <c r="BB44" i="11"/>
  <c r="AP44" i="11"/>
  <c r="AL44" i="11"/>
  <c r="Z44" i="11"/>
  <c r="V44" i="11"/>
  <c r="J44" i="11"/>
  <c r="F44" i="11"/>
  <c r="CO44" i="11"/>
  <c r="BY44" i="11"/>
  <c r="BI44" i="11"/>
  <c r="AS44" i="11"/>
  <c r="AC44" i="11"/>
  <c r="M44" i="11"/>
  <c r="Q49" i="11"/>
  <c r="Q44" i="11" s="1"/>
  <c r="AG49" i="11"/>
  <c r="AG44" i="11" s="1"/>
  <c r="AW49" i="11"/>
  <c r="AW44" i="11" s="1"/>
  <c r="BM49" i="11"/>
  <c r="BM44" i="11" s="1"/>
  <c r="CC49" i="11"/>
  <c r="CC44" i="11" s="1"/>
  <c r="CS49" i="11"/>
  <c r="CS44" i="11" s="1"/>
  <c r="A89" i="10"/>
  <c r="A107" i="10" s="1"/>
  <c r="A125" i="10" s="1"/>
  <c r="A143" i="10" s="1"/>
  <c r="B43" i="10"/>
  <c r="A81" i="10"/>
  <c r="A99" i="10" s="1"/>
  <c r="A117" i="10" s="1"/>
  <c r="A135" i="10" s="1"/>
  <c r="B35" i="10"/>
  <c r="CQ31" i="11"/>
  <c r="CA31" i="11"/>
  <c r="BK31" i="11"/>
  <c r="AU31" i="11"/>
  <c r="AE31" i="11"/>
  <c r="O31" i="11"/>
  <c r="CT31" i="11"/>
  <c r="CP31" i="11"/>
  <c r="CD31" i="11"/>
  <c r="BZ31" i="11"/>
  <c r="BN31" i="11"/>
  <c r="BJ31" i="11"/>
  <c r="AX31" i="11"/>
  <c r="AT31" i="11"/>
  <c r="AH31" i="11"/>
  <c r="AD31" i="11"/>
  <c r="R31" i="11"/>
  <c r="N31" i="11"/>
  <c r="CS31" i="11"/>
  <c r="CO31" i="11"/>
  <c r="CC31" i="11"/>
  <c r="BY31" i="11"/>
  <c r="BM31" i="11"/>
  <c r="BI31" i="11"/>
  <c r="AW31" i="11"/>
  <c r="AS31" i="11"/>
  <c r="AG31" i="11"/>
  <c r="AC31" i="11"/>
  <c r="Q31" i="11"/>
  <c r="M31" i="11"/>
  <c r="CR31" i="11"/>
  <c r="CN31" i="11"/>
  <c r="CB31" i="11"/>
  <c r="BX31" i="11"/>
  <c r="BL31" i="11"/>
  <c r="BH31" i="11"/>
  <c r="AR31" i="11"/>
  <c r="AF31" i="11"/>
  <c r="AB31" i="11"/>
  <c r="P31" i="11"/>
  <c r="L31" i="11"/>
  <c r="S36" i="11"/>
  <c r="S31" i="11" s="1"/>
  <c r="AI36" i="11"/>
  <c r="AI31" i="11" s="1"/>
  <c r="AY36" i="11"/>
  <c r="AY31" i="11" s="1"/>
  <c r="BO36" i="11"/>
  <c r="BO31" i="11" s="1"/>
  <c r="CE36" i="11"/>
  <c r="CE31" i="11" s="1"/>
  <c r="CU36" i="11"/>
  <c r="CU31" i="11" s="1"/>
  <c r="P36" i="11"/>
  <c r="AF36" i="11"/>
  <c r="AV36" i="11"/>
  <c r="AV31" i="11" s="1"/>
  <c r="BL36" i="11"/>
  <c r="CB36" i="11"/>
  <c r="CR36" i="11"/>
  <c r="A49" i="15"/>
  <c r="A70" i="15" s="1"/>
  <c r="A91" i="15" s="1"/>
  <c r="A112" i="15" s="1"/>
  <c r="A28" i="15" s="1"/>
  <c r="A9" i="15"/>
  <c r="B9" i="13"/>
  <c r="M5" i="5"/>
  <c r="M27" i="5" s="1"/>
  <c r="M48" i="5" s="1"/>
  <c r="M69" i="5" s="1"/>
  <c r="M90" i="5" s="1"/>
  <c r="A54" i="15"/>
  <c r="A75" i="15" s="1"/>
  <c r="A96" i="15" s="1"/>
  <c r="A117" i="15" s="1"/>
  <c r="A33" i="15" s="1"/>
  <c r="A14" i="15"/>
  <c r="B14" i="13"/>
  <c r="W5" i="5"/>
  <c r="W27" i="5" s="1"/>
  <c r="W48" i="5" s="1"/>
  <c r="W69" i="5" s="1"/>
  <c r="W90" i="5" s="1"/>
  <c r="A6" i="15"/>
  <c r="A46" i="15"/>
  <c r="A67" i="15" s="1"/>
  <c r="A88" i="15" s="1"/>
  <c r="A109" i="15" s="1"/>
  <c r="A25" i="15" s="1"/>
  <c r="B6" i="13"/>
  <c r="G5" i="5"/>
  <c r="G27" i="5" s="1"/>
  <c r="G48" i="5" s="1"/>
  <c r="G69" i="5" s="1"/>
  <c r="G90" i="5" s="1"/>
  <c r="D1" i="25"/>
  <c r="G2" i="6"/>
  <c r="A84" i="10"/>
  <c r="A102" i="10" s="1"/>
  <c r="A120" i="10" s="1"/>
  <c r="A138" i="10" s="1"/>
  <c r="B38" i="10"/>
  <c r="M54" i="13"/>
  <c r="A77" i="10"/>
  <c r="A95" i="10" s="1"/>
  <c r="A113" i="10" s="1"/>
  <c r="A131" i="10" s="1"/>
  <c r="B31" i="10"/>
  <c r="A83" i="10"/>
  <c r="A101" i="10" s="1"/>
  <c r="A119" i="10" s="1"/>
  <c r="A137" i="10" s="1"/>
  <c r="B37" i="10"/>
  <c r="AE95" i="5"/>
  <c r="BL16" i="9"/>
  <c r="M25" i="9"/>
  <c r="M24" i="9" s="1"/>
  <c r="AC25" i="9"/>
  <c r="AC24" i="9" s="1"/>
  <c r="AS25" i="9"/>
  <c r="AS24" i="9" s="1"/>
  <c r="BI25" i="9"/>
  <c r="BI24" i="9" s="1"/>
  <c r="BY25" i="9"/>
  <c r="BY24" i="9" s="1"/>
  <c r="CO25" i="9"/>
  <c r="CO24" i="9" s="1"/>
  <c r="M43" i="9"/>
  <c r="M42" i="9" s="1"/>
  <c r="M11" i="20" s="1"/>
  <c r="AC43" i="9"/>
  <c r="AC42" i="9" s="1"/>
  <c r="AC11" i="20" s="1"/>
  <c r="AS43" i="9"/>
  <c r="AS42" i="9" s="1"/>
  <c r="AS11" i="20" s="1"/>
  <c r="BI43" i="9"/>
  <c r="BI42" i="9" s="1"/>
  <c r="BI11" i="20" s="1"/>
  <c r="BY43" i="9"/>
  <c r="BY42" i="9" s="1"/>
  <c r="BY11" i="20" s="1"/>
  <c r="CO43" i="9"/>
  <c r="CO42" i="9" s="1"/>
  <c r="CO11" i="20" s="1"/>
  <c r="J25" i="9"/>
  <c r="J24" i="9" s="1"/>
  <c r="Z25" i="9"/>
  <c r="Z24" i="9" s="1"/>
  <c r="AP25" i="9"/>
  <c r="AP24" i="9" s="1"/>
  <c r="BF25" i="9"/>
  <c r="BF24" i="9" s="1"/>
  <c r="BV25" i="9"/>
  <c r="BV24" i="9" s="1"/>
  <c r="CL25" i="9"/>
  <c r="CL24" i="9" s="1"/>
  <c r="J43" i="9"/>
  <c r="J42" i="9" s="1"/>
  <c r="J11" i="20" s="1"/>
  <c r="Z43" i="9"/>
  <c r="Z42" i="9" s="1"/>
  <c r="Z11" i="20" s="1"/>
  <c r="AP43" i="9"/>
  <c r="AP42" i="9" s="1"/>
  <c r="AP11" i="20" s="1"/>
  <c r="BF43" i="9"/>
  <c r="BF42" i="9" s="1"/>
  <c r="BF11" i="20" s="1"/>
  <c r="BV43" i="9"/>
  <c r="BV42" i="9" s="1"/>
  <c r="BV11" i="20" s="1"/>
  <c r="CL43" i="9"/>
  <c r="CL42" i="9" s="1"/>
  <c r="CL11" i="20" s="1"/>
  <c r="G25" i="9"/>
  <c r="G24" i="9" s="1"/>
  <c r="W25" i="9"/>
  <c r="W24" i="9" s="1"/>
  <c r="AM25" i="9"/>
  <c r="AM24" i="9" s="1"/>
  <c r="BC25" i="9"/>
  <c r="BC24" i="9" s="1"/>
  <c r="BS25" i="9"/>
  <c r="BS24" i="9" s="1"/>
  <c r="CI25" i="9"/>
  <c r="CI24" i="9" s="1"/>
  <c r="D32" i="9"/>
  <c r="G43" i="9"/>
  <c r="G42" i="9" s="1"/>
  <c r="G11" i="20" s="1"/>
  <c r="W43" i="9"/>
  <c r="W42" i="9" s="1"/>
  <c r="W11" i="20" s="1"/>
  <c r="AM43" i="9"/>
  <c r="AM42" i="9" s="1"/>
  <c r="AM11" i="20" s="1"/>
  <c r="BC43" i="9"/>
  <c r="BC42" i="9" s="1"/>
  <c r="BC11" i="20" s="1"/>
  <c r="BS43" i="9"/>
  <c r="BS42" i="9" s="1"/>
  <c r="BS11" i="20" s="1"/>
  <c r="CI43" i="9"/>
  <c r="CI42" i="9" s="1"/>
  <c r="CI11" i="20" s="1"/>
  <c r="D50" i="9"/>
  <c r="T61" i="9"/>
  <c r="T60" i="9" s="1"/>
  <c r="AJ61" i="9"/>
  <c r="AJ60" i="9" s="1"/>
  <c r="AZ61" i="9"/>
  <c r="AZ60" i="9" s="1"/>
  <c r="BP61" i="9"/>
  <c r="BP60" i="9" s="1"/>
  <c r="BP11" i="21" s="1"/>
  <c r="BP11" i="6" s="1"/>
  <c r="CF61" i="9"/>
  <c r="CF60" i="9" s="1"/>
  <c r="CV61" i="9"/>
  <c r="CV60" i="9" s="1"/>
  <c r="T79" i="9"/>
  <c r="T78" i="9" s="1"/>
  <c r="T11" i="22" s="1"/>
  <c r="AJ79" i="9"/>
  <c r="AJ78" i="9" s="1"/>
  <c r="AJ11" i="22" s="1"/>
  <c r="AZ79" i="9"/>
  <c r="AZ78" i="9" s="1"/>
  <c r="AZ11" i="22" s="1"/>
  <c r="BP79" i="9"/>
  <c r="BP78" i="9" s="1"/>
  <c r="BP11" i="22" s="1"/>
  <c r="CF79" i="9"/>
  <c r="CF78" i="9" s="1"/>
  <c r="CF11" i="22" s="1"/>
  <c r="CV79" i="9"/>
  <c r="CV78" i="9" s="1"/>
  <c r="CV11" i="22" s="1"/>
  <c r="Q61" i="9"/>
  <c r="Q60" i="9" s="1"/>
  <c r="Q11" i="21" s="1"/>
  <c r="AG61" i="9"/>
  <c r="AG60" i="9" s="1"/>
  <c r="AG11" i="21" s="1"/>
  <c r="AW61" i="9"/>
  <c r="AW60" i="9" s="1"/>
  <c r="AW11" i="21" s="1"/>
  <c r="BM61" i="9"/>
  <c r="BM60" i="9" s="1"/>
  <c r="BM11" i="21" s="1"/>
  <c r="CC61" i="9"/>
  <c r="CC60" i="9" s="1"/>
  <c r="CC11" i="21" s="1"/>
  <c r="CS61" i="9"/>
  <c r="CS60" i="9" s="1"/>
  <c r="CS11" i="21" s="1"/>
  <c r="Q79" i="9"/>
  <c r="Q78" i="9" s="1"/>
  <c r="Q11" i="22" s="1"/>
  <c r="AG79" i="9"/>
  <c r="AG78" i="9" s="1"/>
  <c r="AG11" i="22" s="1"/>
  <c r="AW79" i="9"/>
  <c r="AW78" i="9" s="1"/>
  <c r="AW11" i="22" s="1"/>
  <c r="BM79" i="9"/>
  <c r="BM78" i="9" s="1"/>
  <c r="BM11" i="22" s="1"/>
  <c r="CC79" i="9"/>
  <c r="CC78" i="9" s="1"/>
  <c r="CC11" i="22" s="1"/>
  <c r="CS79" i="9"/>
  <c r="CS78" i="9" s="1"/>
  <c r="CS11" i="22" s="1"/>
  <c r="R61" i="9"/>
  <c r="R60" i="9" s="1"/>
  <c r="R11" i="21" s="1"/>
  <c r="AH61" i="9"/>
  <c r="AH60" i="9" s="1"/>
  <c r="AH11" i="21" s="1"/>
  <c r="AX61" i="9"/>
  <c r="AX60" i="9" s="1"/>
  <c r="AX11" i="21" s="1"/>
  <c r="BN61" i="9"/>
  <c r="BN60" i="9" s="1"/>
  <c r="BN11" i="21" s="1"/>
  <c r="CD61" i="9"/>
  <c r="CD60" i="9" s="1"/>
  <c r="CD11" i="21" s="1"/>
  <c r="CT61" i="9"/>
  <c r="CT60" i="9" s="1"/>
  <c r="CT11" i="21" s="1"/>
  <c r="R79" i="9"/>
  <c r="R78" i="9" s="1"/>
  <c r="R11" i="22" s="1"/>
  <c r="AH79" i="9"/>
  <c r="AH78" i="9" s="1"/>
  <c r="AH11" i="22" s="1"/>
  <c r="AX79" i="9"/>
  <c r="AX78" i="9" s="1"/>
  <c r="AX11" i="22" s="1"/>
  <c r="BN79" i="9"/>
  <c r="BN78" i="9" s="1"/>
  <c r="BN11" i="22" s="1"/>
  <c r="CD79" i="9"/>
  <c r="CD78" i="9" s="1"/>
  <c r="CD11" i="22" s="1"/>
  <c r="CT79" i="9"/>
  <c r="CT78" i="9" s="1"/>
  <c r="CT11" i="22" s="1"/>
  <c r="H90" i="3"/>
  <c r="G33" i="6"/>
  <c r="D120" i="14"/>
  <c r="C127" i="14"/>
  <c r="F20" i="21"/>
  <c r="E20" i="22"/>
  <c r="C153" i="14"/>
  <c r="D284" i="13"/>
  <c r="D303" i="13" s="1"/>
  <c r="D280" i="13"/>
  <c r="D299" i="13" s="1"/>
  <c r="G263" i="13"/>
  <c r="G259" i="13"/>
  <c r="G255" i="13"/>
  <c r="AI78" i="15"/>
  <c r="S78" i="15"/>
  <c r="C150" i="13"/>
  <c r="J78" i="15" s="1"/>
  <c r="I70" i="13"/>
  <c r="C340" i="13"/>
  <c r="C68" i="13"/>
  <c r="C332" i="13"/>
  <c r="C60" i="13"/>
  <c r="AE73" i="13"/>
  <c r="O73" i="13"/>
  <c r="D323" i="13"/>
  <c r="D28" i="13"/>
  <c r="D315" i="13"/>
  <c r="G187" i="13"/>
  <c r="G206" i="13" s="1"/>
  <c r="G225" i="13" s="1"/>
  <c r="AH78" i="15"/>
  <c r="R78" i="15"/>
  <c r="AH73" i="13"/>
  <c r="R73" i="13"/>
  <c r="F181" i="13"/>
  <c r="F200" i="13" s="1"/>
  <c r="F219" i="13" s="1"/>
  <c r="G179" i="13"/>
  <c r="F177" i="13"/>
  <c r="F196" i="13" s="1"/>
  <c r="F215" i="13" s="1"/>
  <c r="E130" i="13"/>
  <c r="E149" i="13" s="1"/>
  <c r="C128" i="13"/>
  <c r="E126" i="13"/>
  <c r="E145" i="13" s="1"/>
  <c r="C124" i="13"/>
  <c r="E122" i="13"/>
  <c r="E141" i="13" s="1"/>
  <c r="C120" i="13"/>
  <c r="E118" i="13"/>
  <c r="U78" i="15"/>
  <c r="G111" i="13"/>
  <c r="D130" i="13"/>
  <c r="D149" i="13" s="1"/>
  <c r="F109" i="13"/>
  <c r="F128" i="13" s="1"/>
  <c r="F147" i="13" s="1"/>
  <c r="E108" i="13"/>
  <c r="E127" i="13" s="1"/>
  <c r="E146" i="13" s="1"/>
  <c r="F105" i="13"/>
  <c r="F124" i="13" s="1"/>
  <c r="F143" i="13" s="1"/>
  <c r="E104" i="13"/>
  <c r="E123" i="13" s="1"/>
  <c r="E142" i="13" s="1"/>
  <c r="G103" i="13"/>
  <c r="D122" i="13"/>
  <c r="D141" i="13" s="1"/>
  <c r="F101" i="13"/>
  <c r="F120" i="13" s="1"/>
  <c r="F139" i="13" s="1"/>
  <c r="E100" i="13"/>
  <c r="E119" i="13" s="1"/>
  <c r="E138" i="13" s="1"/>
  <c r="D113" i="13"/>
  <c r="D118" i="13"/>
  <c r="S51" i="13"/>
  <c r="C51" i="13"/>
  <c r="C47" i="13"/>
  <c r="C43" i="13"/>
  <c r="U73" i="13"/>
  <c r="E73" i="13"/>
  <c r="D34" i="13"/>
  <c r="C324" i="13"/>
  <c r="V51" i="13"/>
  <c r="F51" i="13"/>
  <c r="E31" i="13"/>
  <c r="D30" i="13"/>
  <c r="C320" i="13"/>
  <c r="D26" i="13"/>
  <c r="C316" i="13"/>
  <c r="F24" i="13"/>
  <c r="E23" i="13"/>
  <c r="D22" i="13"/>
  <c r="L78" i="15"/>
  <c r="C48" i="13"/>
  <c r="D57" i="15"/>
  <c r="F29" i="13"/>
  <c r="I42" i="18"/>
  <c r="X78" i="15"/>
  <c r="G107" i="13"/>
  <c r="B171" i="13"/>
  <c r="A112" i="13"/>
  <c r="A131" i="13" s="1"/>
  <c r="A150" i="13" s="1"/>
  <c r="C325" i="13"/>
  <c r="D48" i="13"/>
  <c r="M44" i="13"/>
  <c r="N63" i="13"/>
  <c r="D13" i="18"/>
  <c r="D184" i="13"/>
  <c r="E188" i="13"/>
  <c r="E180" i="13"/>
  <c r="F180" i="13"/>
  <c r="F199" i="13" s="1"/>
  <c r="F218" i="13" s="1"/>
  <c r="T78" i="15"/>
  <c r="D27" i="13"/>
  <c r="C313" i="13"/>
  <c r="H48" i="18"/>
  <c r="F110" i="13"/>
  <c r="C317" i="13"/>
  <c r="N49" i="11"/>
  <c r="N44" i="11" s="1"/>
  <c r="AD49" i="11"/>
  <c r="AD44" i="11" s="1"/>
  <c r="AT49" i="11"/>
  <c r="AT44" i="11" s="1"/>
  <c r="BJ49" i="11"/>
  <c r="BJ44" i="11" s="1"/>
  <c r="BZ49" i="11"/>
  <c r="BZ44" i="11" s="1"/>
  <c r="CP49" i="11"/>
  <c r="CP44" i="11" s="1"/>
  <c r="O49" i="11"/>
  <c r="O44" i="11" s="1"/>
  <c r="AE49" i="11"/>
  <c r="AE44" i="11" s="1"/>
  <c r="AU49" i="11"/>
  <c r="AU44" i="11" s="1"/>
  <c r="BK49" i="11"/>
  <c r="BK44" i="11" s="1"/>
  <c r="CA49" i="11"/>
  <c r="CA44" i="11" s="1"/>
  <c r="CQ49" i="11"/>
  <c r="CQ44" i="11" s="1"/>
  <c r="L49" i="11"/>
  <c r="L44" i="11" s="1"/>
  <c r="AB49" i="11"/>
  <c r="AB44" i="11" s="1"/>
  <c r="AR49" i="11"/>
  <c r="AR44" i="11" s="1"/>
  <c r="BH49" i="11"/>
  <c r="BH44" i="11" s="1"/>
  <c r="BX49" i="11"/>
  <c r="BX44" i="11" s="1"/>
  <c r="CN49" i="11"/>
  <c r="CN44" i="11" s="1"/>
  <c r="E49" i="11"/>
  <c r="CV49" i="11" s="1"/>
  <c r="U49" i="11"/>
  <c r="U44" i="11" s="1"/>
  <c r="AK49" i="11"/>
  <c r="AK44" i="11" s="1"/>
  <c r="BA49" i="11"/>
  <c r="BA44" i="11" s="1"/>
  <c r="BQ49" i="11"/>
  <c r="BQ44" i="11" s="1"/>
  <c r="CG49" i="11"/>
  <c r="CG44" i="11" s="1"/>
  <c r="A56" i="15"/>
  <c r="A77" i="15" s="1"/>
  <c r="A98" i="15" s="1"/>
  <c r="A119" i="15" s="1"/>
  <c r="A35" i="15" s="1"/>
  <c r="A16" i="15"/>
  <c r="B16" i="13"/>
  <c r="AA5" i="5"/>
  <c r="AA27" i="5" s="1"/>
  <c r="AA48" i="5" s="1"/>
  <c r="AA69" i="5" s="1"/>
  <c r="AA90" i="5" s="1"/>
  <c r="A48" i="15"/>
  <c r="A69" i="15" s="1"/>
  <c r="A90" i="15" s="1"/>
  <c r="A111" i="15" s="1"/>
  <c r="A27" i="15" s="1"/>
  <c r="A8" i="15"/>
  <c r="B8" i="13"/>
  <c r="K5" i="5"/>
  <c r="K27" i="5" s="1"/>
  <c r="K48" i="5" s="1"/>
  <c r="K69" i="5" s="1"/>
  <c r="K90" i="5" s="1"/>
  <c r="E36" i="11"/>
  <c r="E31" i="11" s="1"/>
  <c r="U36" i="11"/>
  <c r="U31" i="11" s="1"/>
  <c r="AK36" i="11"/>
  <c r="AK31" i="11" s="1"/>
  <c r="BA36" i="11"/>
  <c r="BA31" i="11" s="1"/>
  <c r="BQ36" i="11"/>
  <c r="BQ31" i="11" s="1"/>
  <c r="CG36" i="11"/>
  <c r="CG31" i="11" s="1"/>
  <c r="F36" i="11"/>
  <c r="F31" i="11" s="1"/>
  <c r="V36" i="11"/>
  <c r="V31" i="11" s="1"/>
  <c r="AL36" i="11"/>
  <c r="AL31" i="11" s="1"/>
  <c r="BB36" i="11"/>
  <c r="BB31" i="11" s="1"/>
  <c r="BR36" i="11"/>
  <c r="BR31" i="11" s="1"/>
  <c r="CH36" i="11"/>
  <c r="CH31" i="11" s="1"/>
  <c r="G36" i="11"/>
  <c r="G31" i="11" s="1"/>
  <c r="W36" i="11"/>
  <c r="W31" i="11" s="1"/>
  <c r="AM36" i="11"/>
  <c r="AM31" i="11" s="1"/>
  <c r="BC36" i="11"/>
  <c r="BC31" i="11" s="1"/>
  <c r="BS36" i="11"/>
  <c r="BS31" i="11" s="1"/>
  <c r="CI36" i="11"/>
  <c r="CI31" i="11" s="1"/>
  <c r="D36" i="11"/>
  <c r="CV36" i="11" s="1"/>
  <c r="T36" i="11"/>
  <c r="T31" i="11" s="1"/>
  <c r="AJ36" i="11"/>
  <c r="AJ31" i="11" s="1"/>
  <c r="AZ36" i="11"/>
  <c r="AZ31" i="11" s="1"/>
  <c r="BP36" i="11"/>
  <c r="BP31" i="11" s="1"/>
  <c r="CF36" i="11"/>
  <c r="CF31" i="11" s="1"/>
  <c r="CV37" i="11"/>
  <c r="E5" i="23"/>
  <c r="D5" i="23"/>
  <c r="F2" i="10"/>
  <c r="H25" i="8"/>
  <c r="C24" i="8"/>
  <c r="H5" i="8"/>
  <c r="A86" i="10"/>
  <c r="A104" i="10" s="1"/>
  <c r="A122" i="10" s="1"/>
  <c r="A140" i="10" s="1"/>
  <c r="B40" i="10"/>
  <c r="T24" i="2"/>
  <c r="H24" i="2"/>
  <c r="E6" i="9"/>
  <c r="E5" i="9" s="1"/>
  <c r="A88" i="10"/>
  <c r="A106" i="10" s="1"/>
  <c r="A124" i="10" s="1"/>
  <c r="A142" i="10" s="1"/>
  <c r="B42" i="10"/>
  <c r="A51" i="15"/>
  <c r="A72" i="15" s="1"/>
  <c r="A93" i="15" s="1"/>
  <c r="A114" i="15" s="1"/>
  <c r="A30" i="15" s="1"/>
  <c r="A11" i="15"/>
  <c r="B11" i="13"/>
  <c r="Q5" i="5"/>
  <c r="Q27" i="5" s="1"/>
  <c r="Q48" i="5" s="1"/>
  <c r="Q69" i="5" s="1"/>
  <c r="Q90" i="5" s="1"/>
  <c r="U54" i="13"/>
  <c r="AC54" i="13"/>
  <c r="F54" i="13"/>
  <c r="V54" i="13"/>
  <c r="C54" i="13"/>
  <c r="S54" i="13"/>
  <c r="AI54" i="13"/>
  <c r="A4" i="15"/>
  <c r="A44" i="15"/>
  <c r="A65" i="15" s="1"/>
  <c r="A86" i="15" s="1"/>
  <c r="A107" i="15" s="1"/>
  <c r="A23" i="15" s="1"/>
  <c r="B4" i="13"/>
  <c r="C5" i="5"/>
  <c r="C27" i="5" s="1"/>
  <c r="C48" i="5" s="1"/>
  <c r="C69" i="5" s="1"/>
  <c r="C90" i="5" s="1"/>
  <c r="A78" i="10"/>
  <c r="A96" i="10" s="1"/>
  <c r="A114" i="10" s="1"/>
  <c r="A132" i="10" s="1"/>
  <c r="B32" i="10"/>
  <c r="A50" i="15"/>
  <c r="A71" i="15" s="1"/>
  <c r="A92" i="15" s="1"/>
  <c r="A113" i="15" s="1"/>
  <c r="A29" i="15" s="1"/>
  <c r="A10" i="15"/>
  <c r="B10" i="13"/>
  <c r="O5" i="5"/>
  <c r="O27" i="5" s="1"/>
  <c r="O48" i="5" s="1"/>
  <c r="O69" i="5" s="1"/>
  <c r="O90" i="5" s="1"/>
  <c r="CB16" i="9"/>
  <c r="P16" i="9"/>
  <c r="BP16" i="9"/>
  <c r="BD11" i="6"/>
  <c r="D29" i="9"/>
  <c r="D33" i="9"/>
  <c r="D47" i="9"/>
  <c r="D51" i="9"/>
  <c r="Q25" i="9"/>
  <c r="Q24" i="9" s="1"/>
  <c r="AG25" i="9"/>
  <c r="AG24" i="9" s="1"/>
  <c r="AW25" i="9"/>
  <c r="AW24" i="9" s="1"/>
  <c r="BM25" i="9"/>
  <c r="BM24" i="9" s="1"/>
  <c r="CC25" i="9"/>
  <c r="CC24" i="9" s="1"/>
  <c r="CS25" i="9"/>
  <c r="CS24" i="9" s="1"/>
  <c r="Q43" i="9"/>
  <c r="Q42" i="9" s="1"/>
  <c r="Q11" i="20" s="1"/>
  <c r="AG43" i="9"/>
  <c r="AG42" i="9" s="1"/>
  <c r="AG11" i="20" s="1"/>
  <c r="AW43" i="9"/>
  <c r="AW42" i="9" s="1"/>
  <c r="AW11" i="20" s="1"/>
  <c r="BM43" i="9"/>
  <c r="BM42" i="9" s="1"/>
  <c r="BM11" i="20" s="1"/>
  <c r="CC43" i="9"/>
  <c r="CC42" i="9" s="1"/>
  <c r="CC11" i="20" s="1"/>
  <c r="CS43" i="9"/>
  <c r="CS42" i="9" s="1"/>
  <c r="CS11" i="20" s="1"/>
  <c r="N25" i="9"/>
  <c r="N24" i="9" s="1"/>
  <c r="AD25" i="9"/>
  <c r="AD24" i="9" s="1"/>
  <c r="AT25" i="9"/>
  <c r="AT24" i="9" s="1"/>
  <c r="BJ25" i="9"/>
  <c r="BJ24" i="9" s="1"/>
  <c r="BZ25" i="9"/>
  <c r="BZ24" i="9" s="1"/>
  <c r="CP25" i="9"/>
  <c r="CP24" i="9" s="1"/>
  <c r="N43" i="9"/>
  <c r="N42" i="9" s="1"/>
  <c r="N11" i="20" s="1"/>
  <c r="AD43" i="9"/>
  <c r="AD42" i="9" s="1"/>
  <c r="AD11" i="20" s="1"/>
  <c r="AT43" i="9"/>
  <c r="AT42" i="9" s="1"/>
  <c r="AT11" i="20" s="1"/>
  <c r="BJ43" i="9"/>
  <c r="BJ42" i="9" s="1"/>
  <c r="BJ11" i="20" s="1"/>
  <c r="BZ43" i="9"/>
  <c r="BZ42" i="9" s="1"/>
  <c r="BZ11" i="20" s="1"/>
  <c r="CP43" i="9"/>
  <c r="CP42" i="9" s="1"/>
  <c r="CP11" i="20" s="1"/>
  <c r="K25" i="9"/>
  <c r="K24" i="9" s="1"/>
  <c r="AA25" i="9"/>
  <c r="AA24" i="9" s="1"/>
  <c r="AQ25" i="9"/>
  <c r="AQ24" i="9" s="1"/>
  <c r="BG25" i="9"/>
  <c r="BG24" i="9" s="1"/>
  <c r="BW25" i="9"/>
  <c r="BW24" i="9" s="1"/>
  <c r="CM25" i="9"/>
  <c r="CM24" i="9" s="1"/>
  <c r="K43" i="9"/>
  <c r="K42" i="9" s="1"/>
  <c r="K11" i="20" s="1"/>
  <c r="AA43" i="9"/>
  <c r="AA42" i="9" s="1"/>
  <c r="AA11" i="20" s="1"/>
  <c r="AQ43" i="9"/>
  <c r="AQ42" i="9" s="1"/>
  <c r="AQ11" i="20" s="1"/>
  <c r="BG43" i="9"/>
  <c r="BG42" i="9" s="1"/>
  <c r="BG11" i="20" s="1"/>
  <c r="BW43" i="9"/>
  <c r="BW42" i="9" s="1"/>
  <c r="BW11" i="20" s="1"/>
  <c r="CM43" i="9"/>
  <c r="CM42" i="9" s="1"/>
  <c r="CM11" i="20" s="1"/>
  <c r="X61" i="9"/>
  <c r="X60" i="9" s="1"/>
  <c r="X11" i="21" s="1"/>
  <c r="X11" i="6" s="1"/>
  <c r="AN61" i="9"/>
  <c r="AN60" i="9" s="1"/>
  <c r="AN11" i="21" s="1"/>
  <c r="AN11" i="6" s="1"/>
  <c r="BD61" i="9"/>
  <c r="BD60" i="9" s="1"/>
  <c r="BD11" i="21" s="1"/>
  <c r="BT61" i="9"/>
  <c r="BT60" i="9" s="1"/>
  <c r="BT11" i="21" s="1"/>
  <c r="BT11" i="6" s="1"/>
  <c r="CJ61" i="9"/>
  <c r="CJ60" i="9" s="1"/>
  <c r="CJ11" i="21" s="1"/>
  <c r="CJ11" i="6" s="1"/>
  <c r="D65" i="9"/>
  <c r="D69" i="9"/>
  <c r="X79" i="9"/>
  <c r="X78" i="9" s="1"/>
  <c r="X11" i="22" s="1"/>
  <c r="AN79" i="9"/>
  <c r="AN78" i="9" s="1"/>
  <c r="AN11" i="22" s="1"/>
  <c r="BD79" i="9"/>
  <c r="BD78" i="9" s="1"/>
  <c r="BD11" i="22" s="1"/>
  <c r="BT79" i="9"/>
  <c r="BT78" i="9" s="1"/>
  <c r="BT11" i="22" s="1"/>
  <c r="CJ79" i="9"/>
  <c r="CJ78" i="9" s="1"/>
  <c r="CJ11" i="22" s="1"/>
  <c r="D83" i="9"/>
  <c r="D87" i="9"/>
  <c r="E62" i="9"/>
  <c r="U61" i="9"/>
  <c r="U60" i="9" s="1"/>
  <c r="U11" i="21" s="1"/>
  <c r="AK61" i="9"/>
  <c r="AK60" i="9" s="1"/>
  <c r="AK11" i="21" s="1"/>
  <c r="BA61" i="9"/>
  <c r="BA60" i="9" s="1"/>
  <c r="BA11" i="21" s="1"/>
  <c r="BQ61" i="9"/>
  <c r="BQ60" i="9" s="1"/>
  <c r="BQ11" i="21" s="1"/>
  <c r="CG61" i="9"/>
  <c r="CG60" i="9" s="1"/>
  <c r="CG11" i="21" s="1"/>
  <c r="D66" i="9"/>
  <c r="D70" i="9"/>
  <c r="E80" i="9"/>
  <c r="U79" i="9"/>
  <c r="U78" i="9" s="1"/>
  <c r="U11" i="22" s="1"/>
  <c r="AK79" i="9"/>
  <c r="AK78" i="9" s="1"/>
  <c r="AK11" i="22" s="1"/>
  <c r="BA79" i="9"/>
  <c r="BA78" i="9" s="1"/>
  <c r="BA11" i="22" s="1"/>
  <c r="BQ79" i="9"/>
  <c r="BQ78" i="9" s="1"/>
  <c r="BQ11" i="22" s="1"/>
  <c r="CG79" i="9"/>
  <c r="CG78" i="9" s="1"/>
  <c r="CG11" i="22" s="1"/>
  <c r="D84" i="9"/>
  <c r="D88" i="9"/>
  <c r="F61" i="9"/>
  <c r="F60" i="9" s="1"/>
  <c r="F11" i="21" s="1"/>
  <c r="V61" i="9"/>
  <c r="V60" i="9" s="1"/>
  <c r="V11" i="21" s="1"/>
  <c r="AL61" i="9"/>
  <c r="AL60" i="9" s="1"/>
  <c r="AL11" i="21" s="1"/>
  <c r="BB61" i="9"/>
  <c r="BB60" i="9" s="1"/>
  <c r="BB11" i="21" s="1"/>
  <c r="BR61" i="9"/>
  <c r="BR60" i="9" s="1"/>
  <c r="BR11" i="21" s="1"/>
  <c r="CH61" i="9"/>
  <c r="CH60" i="9" s="1"/>
  <c r="CH11" i="21" s="1"/>
  <c r="D63" i="9"/>
  <c r="D67" i="9"/>
  <c r="F79" i="9"/>
  <c r="F78" i="9" s="1"/>
  <c r="F11" i="22" s="1"/>
  <c r="V79" i="9"/>
  <c r="V78" i="9" s="1"/>
  <c r="V11" i="22" s="1"/>
  <c r="AL79" i="9"/>
  <c r="AL78" i="9" s="1"/>
  <c r="AL11" i="22" s="1"/>
  <c r="BB79" i="9"/>
  <c r="BB78" i="9" s="1"/>
  <c r="BB11" i="22" s="1"/>
  <c r="BR79" i="9"/>
  <c r="BR78" i="9" s="1"/>
  <c r="BR11" i="22" s="1"/>
  <c r="CH79" i="9"/>
  <c r="CH78" i="9" s="1"/>
  <c r="CH11" i="22" s="1"/>
  <c r="D81" i="9"/>
  <c r="D85" i="9"/>
  <c r="BT16" i="9"/>
  <c r="C293" i="13"/>
  <c r="E20" i="21"/>
  <c r="C129" i="14"/>
  <c r="E126" i="14"/>
  <c r="F114" i="14"/>
  <c r="C275" i="13"/>
  <c r="H263" i="13"/>
  <c r="H282" i="13" s="1"/>
  <c r="H301" i="13" s="1"/>
  <c r="H259" i="13"/>
  <c r="H278" i="13" s="1"/>
  <c r="H297" i="13" s="1"/>
  <c r="H255" i="13"/>
  <c r="H274" i="13" s="1"/>
  <c r="H293" i="13" s="1"/>
  <c r="D274" i="13"/>
  <c r="D293" i="13" s="1"/>
  <c r="C273" i="13"/>
  <c r="F266" i="13"/>
  <c r="E265" i="13"/>
  <c r="D264" i="13"/>
  <c r="E261" i="13"/>
  <c r="D260" i="13"/>
  <c r="F258" i="13"/>
  <c r="E257" i="13"/>
  <c r="D256" i="13"/>
  <c r="E253" i="13"/>
  <c r="C225" i="13"/>
  <c r="D97" i="15" s="1"/>
  <c r="C223" i="13"/>
  <c r="C221" i="13"/>
  <c r="E93" i="15" s="1"/>
  <c r="C219" i="13"/>
  <c r="C217" i="13"/>
  <c r="C215" i="13"/>
  <c r="D87" i="15" s="1"/>
  <c r="C145" i="13"/>
  <c r="C137" i="13"/>
  <c r="AE78" i="15"/>
  <c r="O78" i="15"/>
  <c r="U70" i="13"/>
  <c r="E70" i="13"/>
  <c r="AA73" i="13"/>
  <c r="K73" i="13"/>
  <c r="G181" i="13"/>
  <c r="G200" i="13" s="1"/>
  <c r="G219" i="13" s="1"/>
  <c r="G177" i="13"/>
  <c r="G196" i="13" s="1"/>
  <c r="G215" i="13" s="1"/>
  <c r="AD78" i="15"/>
  <c r="N78" i="15"/>
  <c r="L51" i="13"/>
  <c r="AD73" i="13"/>
  <c r="N73" i="13"/>
  <c r="C226" i="13"/>
  <c r="D98" i="15" s="1"/>
  <c r="C224" i="13"/>
  <c r="D96" i="15" s="1"/>
  <c r="C222" i="13"/>
  <c r="C220" i="13"/>
  <c r="C218" i="13"/>
  <c r="C216" i="13"/>
  <c r="C209" i="13"/>
  <c r="C214" i="13"/>
  <c r="AG78" i="15"/>
  <c r="Q78" i="15"/>
  <c r="O51" i="13"/>
  <c r="AG73" i="13"/>
  <c r="Q73" i="13"/>
  <c r="R51" i="13"/>
  <c r="O25" i="13"/>
  <c r="C129" i="13"/>
  <c r="AJ35" i="13"/>
  <c r="H42" i="18"/>
  <c r="I26" i="18"/>
  <c r="C46" i="13"/>
  <c r="I15" i="18"/>
  <c r="I14" i="18" s="1"/>
  <c r="H14" i="18"/>
  <c r="H13" i="18" s="1"/>
  <c r="L11" i="18" s="1"/>
  <c r="G180" i="13"/>
  <c r="G199" i="13" s="1"/>
  <c r="G218" i="13" s="1"/>
  <c r="C190" i="13"/>
  <c r="C121" i="13"/>
  <c r="F106" i="13"/>
  <c r="C125" i="13"/>
  <c r="G99" i="13"/>
  <c r="N68" i="15"/>
  <c r="Q35" i="16" s="1"/>
  <c r="Q7" i="20" s="1"/>
  <c r="R49" i="11"/>
  <c r="R44" i="11" s="1"/>
  <c r="AH49" i="11"/>
  <c r="AH44" i="11" s="1"/>
  <c r="AX49" i="11"/>
  <c r="AX44" i="11" s="1"/>
  <c r="BN49" i="11"/>
  <c r="BN44" i="11" s="1"/>
  <c r="CD49" i="11"/>
  <c r="CD44" i="11" s="1"/>
  <c r="CT49" i="11"/>
  <c r="CT44" i="11" s="1"/>
  <c r="S49" i="11"/>
  <c r="S44" i="11" s="1"/>
  <c r="AI49" i="11"/>
  <c r="AI44" i="11" s="1"/>
  <c r="AY49" i="11"/>
  <c r="AY44" i="11" s="1"/>
  <c r="BO49" i="11"/>
  <c r="BO44" i="11" s="1"/>
  <c r="CE49" i="11"/>
  <c r="CE44" i="11" s="1"/>
  <c r="CU49" i="11"/>
  <c r="CU44" i="11" s="1"/>
  <c r="P49" i="11"/>
  <c r="P44" i="11" s="1"/>
  <c r="AF49" i="11"/>
  <c r="AF44" i="11" s="1"/>
  <c r="AV49" i="11"/>
  <c r="AV44" i="11" s="1"/>
  <c r="BL49" i="11"/>
  <c r="BL44" i="11" s="1"/>
  <c r="CB49" i="11"/>
  <c r="CB44" i="11" s="1"/>
  <c r="CR49" i="11"/>
  <c r="CR44" i="11" s="1"/>
  <c r="I49" i="11"/>
  <c r="I44" i="11" s="1"/>
  <c r="Y49" i="11"/>
  <c r="Y44" i="11" s="1"/>
  <c r="AO49" i="11"/>
  <c r="AO44" i="11" s="1"/>
  <c r="BE49" i="11"/>
  <c r="BE44" i="11" s="1"/>
  <c r="BU49" i="11"/>
  <c r="BU44" i="11" s="1"/>
  <c r="CK49" i="11"/>
  <c r="CK44" i="11" s="1"/>
  <c r="A85" i="10"/>
  <c r="A103" i="10" s="1"/>
  <c r="A121" i="10" s="1"/>
  <c r="A139" i="10" s="1"/>
  <c r="B39" i="10"/>
  <c r="I36" i="11"/>
  <c r="I31" i="11" s="1"/>
  <c r="Y36" i="11"/>
  <c r="Y31" i="11" s="1"/>
  <c r="AO36" i="11"/>
  <c r="AO31" i="11" s="1"/>
  <c r="BE36" i="11"/>
  <c r="BE31" i="11" s="1"/>
  <c r="BU36" i="11"/>
  <c r="BU31" i="11" s="1"/>
  <c r="CK36" i="11"/>
  <c r="CK31" i="11" s="1"/>
  <c r="J36" i="11"/>
  <c r="J31" i="11" s="1"/>
  <c r="Z36" i="11"/>
  <c r="Z31" i="11" s="1"/>
  <c r="AP36" i="11"/>
  <c r="AP31" i="11" s="1"/>
  <c r="BF36" i="11"/>
  <c r="BF31" i="11" s="1"/>
  <c r="BV36" i="11"/>
  <c r="BV31" i="11" s="1"/>
  <c r="CL36" i="11"/>
  <c r="CL31" i="11" s="1"/>
  <c r="K36" i="11"/>
  <c r="K31" i="11" s="1"/>
  <c r="AA36" i="11"/>
  <c r="AA31" i="11" s="1"/>
  <c r="AQ36" i="11"/>
  <c r="AQ31" i="11" s="1"/>
  <c r="BG36" i="11"/>
  <c r="BG31" i="11" s="1"/>
  <c r="BW36" i="11"/>
  <c r="BW31" i="11" s="1"/>
  <c r="CM36" i="11"/>
  <c r="CM31" i="11" s="1"/>
  <c r="H36" i="11"/>
  <c r="H31" i="11" s="1"/>
  <c r="X36" i="11"/>
  <c r="X31" i="11" s="1"/>
  <c r="AN36" i="11"/>
  <c r="AN31" i="11" s="1"/>
  <c r="BD36" i="11"/>
  <c r="BD31" i="11" s="1"/>
  <c r="BT36" i="11"/>
  <c r="BT31" i="11" s="1"/>
  <c r="CJ36" i="11"/>
  <c r="CJ31" i="11" s="1"/>
  <c r="AF131" i="13"/>
  <c r="AB131" i="13"/>
  <c r="X131" i="13"/>
  <c r="T131" i="13"/>
  <c r="P131" i="13"/>
  <c r="L131" i="13"/>
  <c r="H131" i="13"/>
  <c r="D131" i="13"/>
  <c r="AI131" i="13"/>
  <c r="AE131" i="13"/>
  <c r="AA131" i="13"/>
  <c r="W131" i="13"/>
  <c r="S131" i="13"/>
  <c r="O131" i="13"/>
  <c r="K131" i="13"/>
  <c r="G131" i="13"/>
  <c r="C131" i="13"/>
  <c r="AH131" i="13"/>
  <c r="AD131" i="13"/>
  <c r="Z131" i="13"/>
  <c r="V131" i="13"/>
  <c r="R131" i="13"/>
  <c r="N131" i="13"/>
  <c r="J131" i="13"/>
  <c r="F131" i="13"/>
  <c r="G94" i="13"/>
  <c r="H94" i="13" s="1"/>
  <c r="AC131" i="13"/>
  <c r="M131" i="13"/>
  <c r="Y131" i="13"/>
  <c r="I131" i="13"/>
  <c r="U131" i="13"/>
  <c r="E131" i="13"/>
  <c r="AG131" i="13"/>
  <c r="Q131" i="13"/>
  <c r="A53" i="15"/>
  <c r="A74" i="15" s="1"/>
  <c r="A95" i="15" s="1"/>
  <c r="A116" i="15" s="1"/>
  <c r="A32" i="15" s="1"/>
  <c r="A13" i="15"/>
  <c r="B13" i="13"/>
  <c r="U5" i="5"/>
  <c r="U27" i="5" s="1"/>
  <c r="U48" i="5" s="1"/>
  <c r="U69" i="5" s="1"/>
  <c r="U90" i="5" s="1"/>
  <c r="A55" i="15"/>
  <c r="A76" i="15" s="1"/>
  <c r="A97" i="15" s="1"/>
  <c r="A118" i="15" s="1"/>
  <c r="A34" i="15" s="1"/>
  <c r="A15" i="15"/>
  <c r="B15" i="13"/>
  <c r="Y5" i="5"/>
  <c r="Y27" i="5" s="1"/>
  <c r="Y48" i="5" s="1"/>
  <c r="Y69" i="5" s="1"/>
  <c r="Y90" i="5" s="1"/>
  <c r="A80" i="10"/>
  <c r="A98" i="10" s="1"/>
  <c r="A116" i="10" s="1"/>
  <c r="A134" i="10" s="1"/>
  <c r="B34" i="10"/>
  <c r="I54" i="13"/>
  <c r="Q54" i="13"/>
  <c r="J54" i="13"/>
  <c r="Z54" i="13"/>
  <c r="G54" i="13"/>
  <c r="W54" i="13"/>
  <c r="F28" i="14"/>
  <c r="C49" i="3"/>
  <c r="A45" i="15"/>
  <c r="A66" i="15" s="1"/>
  <c r="A87" i="15" s="1"/>
  <c r="A108" i="15" s="1"/>
  <c r="A24" i="15" s="1"/>
  <c r="A5" i="15"/>
  <c r="B5" i="13"/>
  <c r="E5" i="5"/>
  <c r="E27" i="5" s="1"/>
  <c r="E48" i="5" s="1"/>
  <c r="E69" i="5" s="1"/>
  <c r="E90" i="5" s="1"/>
  <c r="CR16" i="9"/>
  <c r="AF16" i="9"/>
  <c r="E26" i="9"/>
  <c r="U25" i="9"/>
  <c r="U24" i="9" s="1"/>
  <c r="AK25" i="9"/>
  <c r="AK24" i="9" s="1"/>
  <c r="BA25" i="9"/>
  <c r="BA24" i="9" s="1"/>
  <c r="BQ25" i="9"/>
  <c r="BQ24" i="9" s="1"/>
  <c r="CG25" i="9"/>
  <c r="CG24" i="9" s="1"/>
  <c r="D30" i="9"/>
  <c r="D34" i="9"/>
  <c r="E44" i="9"/>
  <c r="U43" i="9"/>
  <c r="U42" i="9" s="1"/>
  <c r="U11" i="20" s="1"/>
  <c r="AK43" i="9"/>
  <c r="AK42" i="9" s="1"/>
  <c r="AK11" i="20" s="1"/>
  <c r="BA43" i="9"/>
  <c r="BA42" i="9" s="1"/>
  <c r="BA11" i="20" s="1"/>
  <c r="BQ43" i="9"/>
  <c r="BQ42" i="9" s="1"/>
  <c r="BQ11" i="20" s="1"/>
  <c r="CG43" i="9"/>
  <c r="CG42" i="9" s="1"/>
  <c r="CG11" i="20" s="1"/>
  <c r="D48" i="9"/>
  <c r="D52" i="9"/>
  <c r="R25" i="9"/>
  <c r="R24" i="9" s="1"/>
  <c r="AH25" i="9"/>
  <c r="AH24" i="9" s="1"/>
  <c r="AX25" i="9"/>
  <c r="AX24" i="9" s="1"/>
  <c r="BN25" i="9"/>
  <c r="BN24" i="9" s="1"/>
  <c r="CD25" i="9"/>
  <c r="CD24" i="9" s="1"/>
  <c r="CT25" i="9"/>
  <c r="CT24" i="9" s="1"/>
  <c r="R43" i="9"/>
  <c r="R42" i="9" s="1"/>
  <c r="R11" i="20" s="1"/>
  <c r="AH43" i="9"/>
  <c r="AH42" i="9" s="1"/>
  <c r="AH11" i="20" s="1"/>
  <c r="AX43" i="9"/>
  <c r="AX42" i="9" s="1"/>
  <c r="AX11" i="20" s="1"/>
  <c r="BN43" i="9"/>
  <c r="BN42" i="9" s="1"/>
  <c r="BN11" i="20" s="1"/>
  <c r="CD43" i="9"/>
  <c r="CD42" i="9" s="1"/>
  <c r="CD11" i="20" s="1"/>
  <c r="CT43" i="9"/>
  <c r="CT42" i="9" s="1"/>
  <c r="CT11" i="20" s="1"/>
  <c r="O25" i="9"/>
  <c r="O24" i="9" s="1"/>
  <c r="AE25" i="9"/>
  <c r="AE24" i="9" s="1"/>
  <c r="AU25" i="9"/>
  <c r="AU24" i="9" s="1"/>
  <c r="BK25" i="9"/>
  <c r="BK24" i="9" s="1"/>
  <c r="CA25" i="9"/>
  <c r="CA24" i="9" s="1"/>
  <c r="CQ25" i="9"/>
  <c r="CQ24" i="9" s="1"/>
  <c r="O43" i="9"/>
  <c r="O42" i="9" s="1"/>
  <c r="O11" i="20" s="1"/>
  <c r="AE43" i="9"/>
  <c r="AE42" i="9" s="1"/>
  <c r="AE11" i="20" s="1"/>
  <c r="AU43" i="9"/>
  <c r="AU42" i="9" s="1"/>
  <c r="AU11" i="20" s="1"/>
  <c r="BK43" i="9"/>
  <c r="BK42" i="9" s="1"/>
  <c r="BK11" i="20" s="1"/>
  <c r="CA43" i="9"/>
  <c r="CA42" i="9" s="1"/>
  <c r="CA11" i="20" s="1"/>
  <c r="CQ43" i="9"/>
  <c r="CQ42" i="9" s="1"/>
  <c r="CQ11" i="20" s="1"/>
  <c r="D68" i="9"/>
  <c r="D86" i="9"/>
  <c r="L61" i="9"/>
  <c r="L60" i="9" s="1"/>
  <c r="AB61" i="9"/>
  <c r="AB60" i="9" s="1"/>
  <c r="AB11" i="21" s="1"/>
  <c r="AB11" i="6" s="1"/>
  <c r="AR61" i="9"/>
  <c r="AR60" i="9" s="1"/>
  <c r="BH61" i="9"/>
  <c r="BH60" i="9" s="1"/>
  <c r="BX61" i="9"/>
  <c r="BX60" i="9" s="1"/>
  <c r="CN61" i="9"/>
  <c r="CN60" i="9" s="1"/>
  <c r="CN11" i="21" s="1"/>
  <c r="CN11" i="6" s="1"/>
  <c r="L79" i="9"/>
  <c r="L78" i="9" s="1"/>
  <c r="L11" i="22" s="1"/>
  <c r="AB79" i="9"/>
  <c r="AB78" i="9" s="1"/>
  <c r="AB11" i="22" s="1"/>
  <c r="AR79" i="9"/>
  <c r="AR78" i="9" s="1"/>
  <c r="AR11" i="22" s="1"/>
  <c r="BH79" i="9"/>
  <c r="BH78" i="9" s="1"/>
  <c r="BH11" i="22" s="1"/>
  <c r="BX79" i="9"/>
  <c r="BX78" i="9" s="1"/>
  <c r="BX11" i="22" s="1"/>
  <c r="CN79" i="9"/>
  <c r="CN78" i="9" s="1"/>
  <c r="CN11" i="22" s="1"/>
  <c r="I61" i="9"/>
  <c r="I60" i="9" s="1"/>
  <c r="Y61" i="9"/>
  <c r="Y60" i="9" s="1"/>
  <c r="Y11" i="21" s="1"/>
  <c r="Y11" i="6" s="1"/>
  <c r="AO61" i="9"/>
  <c r="AO60" i="9" s="1"/>
  <c r="BE61" i="9"/>
  <c r="BE60" i="9" s="1"/>
  <c r="BU61" i="9"/>
  <c r="BU60" i="9" s="1"/>
  <c r="CK61" i="9"/>
  <c r="CK60" i="9" s="1"/>
  <c r="CK11" i="21" s="1"/>
  <c r="CK11" i="6" s="1"/>
  <c r="I79" i="9"/>
  <c r="I78" i="9" s="1"/>
  <c r="I11" i="22" s="1"/>
  <c r="Y79" i="9"/>
  <c r="Y78" i="9" s="1"/>
  <c r="Y11" i="22" s="1"/>
  <c r="AO79" i="9"/>
  <c r="AO78" i="9" s="1"/>
  <c r="AO11" i="22" s="1"/>
  <c r="BE79" i="9"/>
  <c r="BE78" i="9" s="1"/>
  <c r="BE11" i="22" s="1"/>
  <c r="BU79" i="9"/>
  <c r="BU78" i="9" s="1"/>
  <c r="BU11" i="22" s="1"/>
  <c r="CK79" i="9"/>
  <c r="CK78" i="9" s="1"/>
  <c r="CK11" i="22" s="1"/>
  <c r="J61" i="9"/>
  <c r="J60" i="9" s="1"/>
  <c r="J11" i="21" s="1"/>
  <c r="Z61" i="9"/>
  <c r="Z60" i="9" s="1"/>
  <c r="Z11" i="21" s="1"/>
  <c r="AP61" i="9"/>
  <c r="AP60" i="9" s="1"/>
  <c r="AP11" i="21" s="1"/>
  <c r="BF61" i="9"/>
  <c r="BF60" i="9" s="1"/>
  <c r="BF11" i="21" s="1"/>
  <c r="BV61" i="9"/>
  <c r="BV60" i="9" s="1"/>
  <c r="BV11" i="21" s="1"/>
  <c r="CL61" i="9"/>
  <c r="CL60" i="9" s="1"/>
  <c r="CL11" i="21" s="1"/>
  <c r="J79" i="9"/>
  <c r="J78" i="9" s="1"/>
  <c r="J11" i="22" s="1"/>
  <c r="Z79" i="9"/>
  <c r="Z78" i="9" s="1"/>
  <c r="Z11" i="22" s="1"/>
  <c r="AP79" i="9"/>
  <c r="AP78" i="9" s="1"/>
  <c r="AP11" i="22" s="1"/>
  <c r="BF79" i="9"/>
  <c r="BF78" i="9" s="1"/>
  <c r="BF11" i="22" s="1"/>
  <c r="BV79" i="9"/>
  <c r="BV78" i="9" s="1"/>
  <c r="BV11" i="22" s="1"/>
  <c r="CL79" i="9"/>
  <c r="CL78" i="9" s="1"/>
  <c r="CL11" i="22" s="1"/>
  <c r="CJ16" i="9"/>
  <c r="X16" i="9"/>
  <c r="D77" i="15" l="1"/>
  <c r="D69" i="15"/>
  <c r="T35" i="16"/>
  <c r="T7" i="20" s="1"/>
  <c r="F113" i="15"/>
  <c r="P57" i="15"/>
  <c r="D113" i="15"/>
  <c r="X57" i="15"/>
  <c r="H78" i="15"/>
  <c r="E78" i="15"/>
  <c r="AB57" i="15"/>
  <c r="D109" i="15"/>
  <c r="E113" i="15"/>
  <c r="K68" i="15"/>
  <c r="N35" i="16" s="1"/>
  <c r="N7" i="20" s="1"/>
  <c r="AF57" i="15"/>
  <c r="BK11" i="19"/>
  <c r="BK11" i="6" s="1"/>
  <c r="BK16" i="9"/>
  <c r="D44" i="9"/>
  <c r="E43" i="9"/>
  <c r="E42" i="9" s="1"/>
  <c r="E11" i="20" s="1"/>
  <c r="D26" i="9"/>
  <c r="E25" i="9"/>
  <c r="E24" i="9" s="1"/>
  <c r="E11" i="19" s="1"/>
  <c r="AO11" i="21"/>
  <c r="AO11" i="6" s="1"/>
  <c r="AO16" i="9"/>
  <c r="AR11" i="21"/>
  <c r="AR11" i="6" s="1"/>
  <c r="AR16" i="9"/>
  <c r="AU11" i="19"/>
  <c r="AU11" i="6" s="1"/>
  <c r="AU16" i="9"/>
  <c r="AX11" i="19"/>
  <c r="AX11" i="6" s="1"/>
  <c r="AX16" i="9"/>
  <c r="BA11" i="19"/>
  <c r="BA11" i="6" s="1"/>
  <c r="BA16" i="9"/>
  <c r="A31" i="13"/>
  <c r="A50" i="13" s="1"/>
  <c r="A69" i="13" s="1"/>
  <c r="B90" i="13"/>
  <c r="C140" i="13"/>
  <c r="G68" i="15" s="1"/>
  <c r="I13" i="18"/>
  <c r="AG57" i="15"/>
  <c r="AD57" i="15"/>
  <c r="D93" i="15"/>
  <c r="C97" i="15"/>
  <c r="H181" i="13"/>
  <c r="E272" i="13"/>
  <c r="D279" i="13"/>
  <c r="CM11" i="19"/>
  <c r="CM11" i="6" s="1"/>
  <c r="CM16" i="9"/>
  <c r="AA11" i="19"/>
  <c r="AA11" i="6" s="1"/>
  <c r="AA16" i="9"/>
  <c r="CP11" i="19"/>
  <c r="CP11" i="6" s="1"/>
  <c r="CP16" i="9"/>
  <c r="AD11" i="19"/>
  <c r="AD11" i="6" s="1"/>
  <c r="AD16" i="9"/>
  <c r="CS11" i="19"/>
  <c r="CS11" i="6" s="1"/>
  <c r="CS16" i="9"/>
  <c r="AG11" i="19"/>
  <c r="AG11" i="6" s="1"/>
  <c r="AG16" i="9"/>
  <c r="A29" i="13"/>
  <c r="A48" i="13" s="1"/>
  <c r="A67" i="13" s="1"/>
  <c r="B88" i="13"/>
  <c r="F129" i="13"/>
  <c r="F148" i="13" s="1"/>
  <c r="C327" i="13"/>
  <c r="D318" i="13"/>
  <c r="D46" i="13"/>
  <c r="M63" i="13"/>
  <c r="B248" i="13"/>
  <c r="A266" i="13" s="1"/>
  <c r="A285" i="13" s="1"/>
  <c r="A304" i="13" s="1"/>
  <c r="A326" i="13" s="1"/>
  <c r="A345" i="13" s="1"/>
  <c r="A364" i="13" s="1"/>
  <c r="A189" i="13"/>
  <c r="A208" i="13" s="1"/>
  <c r="A227" i="13" s="1"/>
  <c r="F43" i="13"/>
  <c r="F70" i="13"/>
  <c r="E57" i="15"/>
  <c r="AK35" i="13"/>
  <c r="C334" i="13"/>
  <c r="C62" i="13"/>
  <c r="G122" i="13"/>
  <c r="G141" i="13" s="1"/>
  <c r="G69" i="15" s="1"/>
  <c r="E69" i="15"/>
  <c r="E77" i="15"/>
  <c r="P25" i="13"/>
  <c r="AH57" i="15"/>
  <c r="O57" i="15"/>
  <c r="C52" i="15"/>
  <c r="E23" i="21"/>
  <c r="E24" i="21" s="1"/>
  <c r="BD16" i="9"/>
  <c r="CF11" i="21"/>
  <c r="CF11" i="6" s="1"/>
  <c r="CF16" i="9"/>
  <c r="T11" i="21"/>
  <c r="T11" i="6" s="1"/>
  <c r="T16" i="9"/>
  <c r="BS11" i="19"/>
  <c r="BS11" i="6" s="1"/>
  <c r="BS16" i="9"/>
  <c r="G11" i="19"/>
  <c r="G11" i="6" s="1"/>
  <c r="G16" i="9"/>
  <c r="BV11" i="19"/>
  <c r="BV11" i="6" s="1"/>
  <c r="BV16" i="9"/>
  <c r="J11" i="19"/>
  <c r="J11" i="6" s="1"/>
  <c r="J16" i="9"/>
  <c r="BY11" i="19"/>
  <c r="BY11" i="6" s="1"/>
  <c r="BY16" i="9"/>
  <c r="M11" i="19"/>
  <c r="M11" i="6" s="1"/>
  <c r="M16" i="9"/>
  <c r="H99" i="13"/>
  <c r="I99" i="13" s="1"/>
  <c r="F23" i="13"/>
  <c r="E43" i="13"/>
  <c r="D316" i="13"/>
  <c r="E28" i="13"/>
  <c r="F31" i="13"/>
  <c r="E124" i="13"/>
  <c r="E143" i="13" s="1"/>
  <c r="F108" i="13"/>
  <c r="E323" i="13"/>
  <c r="E128" i="13"/>
  <c r="F137" i="13"/>
  <c r="F73" i="15"/>
  <c r="S57" i="15"/>
  <c r="D112" i="15"/>
  <c r="D267" i="13"/>
  <c r="AN16" i="9"/>
  <c r="CE11" i="19"/>
  <c r="CE11" i="6" s="1"/>
  <c r="CE16" i="9"/>
  <c r="S11" i="19"/>
  <c r="S11" i="6" s="1"/>
  <c r="S16" i="9"/>
  <c r="BR11" i="19"/>
  <c r="BR11" i="6" s="1"/>
  <c r="BR16" i="9"/>
  <c r="F11" i="19"/>
  <c r="F11" i="6" s="1"/>
  <c r="F16" i="9"/>
  <c r="A25" i="13"/>
  <c r="A44" i="13" s="1"/>
  <c r="A63" i="13" s="1"/>
  <c r="B84" i="13"/>
  <c r="U35" i="16"/>
  <c r="U7" i="20" s="1"/>
  <c r="C142" i="13"/>
  <c r="G108" i="13"/>
  <c r="G127" i="13" s="1"/>
  <c r="G146" i="13" s="1"/>
  <c r="D127" i="13"/>
  <c r="D146" i="13" s="1"/>
  <c r="N70" i="13"/>
  <c r="J57" i="15"/>
  <c r="W57" i="15"/>
  <c r="C48" i="15"/>
  <c r="C113" i="15"/>
  <c r="C301" i="13"/>
  <c r="F117" i="15" s="1"/>
  <c r="F261" i="13"/>
  <c r="E264" i="13"/>
  <c r="E109" i="15"/>
  <c r="E254" i="13"/>
  <c r="D273" i="13"/>
  <c r="D292" i="13" s="1"/>
  <c r="E262" i="13"/>
  <c r="D281" i="13"/>
  <c r="D291" i="13"/>
  <c r="J23" i="14"/>
  <c r="B19" i="14"/>
  <c r="I259" i="13"/>
  <c r="E92" i="15"/>
  <c r="F182" i="13"/>
  <c r="F20" i="22"/>
  <c r="F24" i="22" s="1"/>
  <c r="D153" i="14"/>
  <c r="L68" i="15"/>
  <c r="O35" i="16" s="1"/>
  <c r="O7" i="20" s="1"/>
  <c r="AE11" i="19"/>
  <c r="AE11" i="6" s="1"/>
  <c r="AE16" i="9"/>
  <c r="CT11" i="19"/>
  <c r="CT11" i="6" s="1"/>
  <c r="CT16" i="9"/>
  <c r="AH11" i="19"/>
  <c r="AH11" i="6" s="1"/>
  <c r="AH16" i="9"/>
  <c r="A23" i="13"/>
  <c r="A42" i="13" s="1"/>
  <c r="A61" i="13" s="1"/>
  <c r="B82" i="13"/>
  <c r="F32" i="14"/>
  <c r="F33" i="14" s="1"/>
  <c r="AB31" i="14"/>
  <c r="B28" i="14"/>
  <c r="M31" i="14"/>
  <c r="F125" i="13"/>
  <c r="F144" i="13" s="1"/>
  <c r="C337" i="13"/>
  <c r="C65" i="13"/>
  <c r="R70" i="13"/>
  <c r="C88" i="15"/>
  <c r="C90" i="15"/>
  <c r="C94" i="15"/>
  <c r="K57" i="15"/>
  <c r="C132" i="13"/>
  <c r="E40" i="20" s="1"/>
  <c r="C73" i="15"/>
  <c r="C89" i="15"/>
  <c r="C91" i="15"/>
  <c r="D275" i="13"/>
  <c r="D294" i="13" s="1"/>
  <c r="F277" i="13"/>
  <c r="E284" i="13"/>
  <c r="E303" i="13" s="1"/>
  <c r="C292" i="13"/>
  <c r="G258" i="13"/>
  <c r="G277" i="13" s="1"/>
  <c r="G296" i="13" s="1"/>
  <c r="G266" i="13"/>
  <c r="H266" i="13"/>
  <c r="F126" i="14"/>
  <c r="G114" i="14"/>
  <c r="C109" i="15"/>
  <c r="BW11" i="19"/>
  <c r="BW11" i="6" s="1"/>
  <c r="BW16" i="9"/>
  <c r="K11" i="19"/>
  <c r="K11" i="6" s="1"/>
  <c r="K16" i="9"/>
  <c r="BZ11" i="19"/>
  <c r="BZ11" i="6" s="1"/>
  <c r="BZ16" i="9"/>
  <c r="N11" i="19"/>
  <c r="N11" i="6" s="1"/>
  <c r="N16" i="9"/>
  <c r="CC11" i="19"/>
  <c r="CC11" i="6" s="1"/>
  <c r="CC16" i="9"/>
  <c r="Q11" i="19"/>
  <c r="Q11" i="6" s="1"/>
  <c r="Q16" i="9"/>
  <c r="Y16" i="9"/>
  <c r="B87" i="13"/>
  <c r="A28" i="13"/>
  <c r="A47" i="13" s="1"/>
  <c r="A66" i="13" s="1"/>
  <c r="C23" i="8"/>
  <c r="F4" i="8"/>
  <c r="H24" i="8"/>
  <c r="B85" i="13"/>
  <c r="A26" i="13"/>
  <c r="A45" i="13" s="1"/>
  <c r="A64" i="13" s="1"/>
  <c r="B93" i="13"/>
  <c r="A34" i="13"/>
  <c r="A53" i="13" s="1"/>
  <c r="A72" i="13" s="1"/>
  <c r="H180" i="13"/>
  <c r="D339" i="13"/>
  <c r="D67" i="13"/>
  <c r="G126" i="13"/>
  <c r="D313" i="13"/>
  <c r="D36" i="13"/>
  <c r="D41" i="13"/>
  <c r="E22" i="13"/>
  <c r="F22" i="13"/>
  <c r="D317" i="13"/>
  <c r="D45" i="13"/>
  <c r="E26" i="13"/>
  <c r="D321" i="13"/>
  <c r="D49" i="13"/>
  <c r="E30" i="13"/>
  <c r="F30" i="13"/>
  <c r="C338" i="13"/>
  <c r="C66" i="13"/>
  <c r="D73" i="15"/>
  <c r="C143" i="13"/>
  <c r="D71" i="15" s="1"/>
  <c r="D319" i="13"/>
  <c r="D47" i="13"/>
  <c r="C44" i="15"/>
  <c r="C78" i="15"/>
  <c r="D78" i="15"/>
  <c r="G274" i="13"/>
  <c r="G293" i="13" s="1"/>
  <c r="G109" i="15" s="1"/>
  <c r="J259" i="13"/>
  <c r="J278" i="13" s="1"/>
  <c r="J297" i="13" s="1"/>
  <c r="G278" i="13"/>
  <c r="G297" i="13" s="1"/>
  <c r="G113" i="15" s="1"/>
  <c r="G282" i="13"/>
  <c r="G301" i="13" s="1"/>
  <c r="E24" i="22"/>
  <c r="E120" i="14"/>
  <c r="D127" i="14"/>
  <c r="BC11" i="19"/>
  <c r="BC11" i="6" s="1"/>
  <c r="BC16" i="9"/>
  <c r="BF11" i="19"/>
  <c r="BF11" i="6" s="1"/>
  <c r="BF16" i="9"/>
  <c r="BI11" i="19"/>
  <c r="BI11" i="6" s="1"/>
  <c r="BI16" i="9"/>
  <c r="E44" i="11"/>
  <c r="AJ112" i="13"/>
  <c r="H63" i="13"/>
  <c r="K63" i="13"/>
  <c r="D197" i="13"/>
  <c r="G52" i="13"/>
  <c r="Y57" i="15"/>
  <c r="G106" i="13"/>
  <c r="G110" i="13"/>
  <c r="I78" i="15"/>
  <c r="H179" i="13"/>
  <c r="F57" i="15"/>
  <c r="AL35" i="13"/>
  <c r="D334" i="13"/>
  <c r="D62" i="13"/>
  <c r="F100" i="13"/>
  <c r="E120" i="13"/>
  <c r="E139" i="13" s="1"/>
  <c r="F202" i="13"/>
  <c r="D227" i="13"/>
  <c r="D326" i="13"/>
  <c r="D208" i="13"/>
  <c r="E189" i="13"/>
  <c r="F189" i="13"/>
  <c r="C69" i="15"/>
  <c r="BO11" i="19"/>
  <c r="BO11" i="6" s="1"/>
  <c r="BO16" i="9"/>
  <c r="BB11" i="19"/>
  <c r="BB11" i="6" s="1"/>
  <c r="BB16" i="9"/>
  <c r="B89" i="13"/>
  <c r="A30" i="13"/>
  <c r="A49" i="13" s="1"/>
  <c r="A68" i="13" s="1"/>
  <c r="E71" i="13"/>
  <c r="L57" i="15"/>
  <c r="F188" i="13"/>
  <c r="E63" i="13"/>
  <c r="F52" i="13"/>
  <c r="C138" i="13"/>
  <c r="E66" i="15" s="1"/>
  <c r="M57" i="15"/>
  <c r="G183" i="13"/>
  <c r="W51" i="13"/>
  <c r="X32" i="13"/>
  <c r="E196" i="13"/>
  <c r="H177" i="13"/>
  <c r="C56" i="15"/>
  <c r="C295" i="13"/>
  <c r="C355" i="13" s="1"/>
  <c r="F257" i="13"/>
  <c r="C120" i="15"/>
  <c r="F109" i="15"/>
  <c r="AB23" i="14"/>
  <c r="B22" i="14"/>
  <c r="W35" i="16"/>
  <c r="W7" i="20" s="1"/>
  <c r="I255" i="13"/>
  <c r="D92" i="15"/>
  <c r="H258" i="13"/>
  <c r="H277" i="13" s="1"/>
  <c r="H296" i="13" s="1"/>
  <c r="E41" i="14"/>
  <c r="F24" i="14"/>
  <c r="CQ11" i="19"/>
  <c r="CQ11" i="6" s="1"/>
  <c r="CQ16" i="9"/>
  <c r="AK11" i="19"/>
  <c r="AK11" i="6" s="1"/>
  <c r="AK16" i="9"/>
  <c r="A33" i="13"/>
  <c r="A52" i="13" s="1"/>
  <c r="A71" i="13" s="1"/>
  <c r="B92" i="13"/>
  <c r="BU11" i="21"/>
  <c r="BU11" i="6" s="1"/>
  <c r="BU16" i="9"/>
  <c r="I11" i="21"/>
  <c r="I11" i="6" s="1"/>
  <c r="I16" i="9"/>
  <c r="BX11" i="21"/>
  <c r="BX11" i="6" s="1"/>
  <c r="BX16" i="9"/>
  <c r="L11" i="21"/>
  <c r="L11" i="6" s="1"/>
  <c r="L16" i="9"/>
  <c r="CA11" i="19"/>
  <c r="CA11" i="6" s="1"/>
  <c r="CA16" i="9"/>
  <c r="O11" i="19"/>
  <c r="O11" i="6" s="1"/>
  <c r="O16" i="9"/>
  <c r="CD11" i="19"/>
  <c r="CD11" i="6" s="1"/>
  <c r="CD16" i="9"/>
  <c r="R11" i="19"/>
  <c r="R11" i="6" s="1"/>
  <c r="R16" i="9"/>
  <c r="CG11" i="19"/>
  <c r="CG11" i="6" s="1"/>
  <c r="CG16" i="9"/>
  <c r="U11" i="19"/>
  <c r="U11" i="6" s="1"/>
  <c r="U16" i="9"/>
  <c r="G118" i="13"/>
  <c r="C144" i="13"/>
  <c r="Q57" i="15"/>
  <c r="O70" i="13"/>
  <c r="C92" i="15"/>
  <c r="N57" i="15"/>
  <c r="L70" i="13"/>
  <c r="E89" i="15"/>
  <c r="C95" i="15"/>
  <c r="E280" i="13"/>
  <c r="E299" i="13" s="1"/>
  <c r="G261" i="13"/>
  <c r="G280" i="13" s="1"/>
  <c r="G299" i="13" s="1"/>
  <c r="G20" i="21"/>
  <c r="D80" i="9"/>
  <c r="E79" i="9"/>
  <c r="E78" i="9" s="1"/>
  <c r="E11" i="22" s="1"/>
  <c r="D62" i="9"/>
  <c r="E61" i="9"/>
  <c r="E60" i="9" s="1"/>
  <c r="E11" i="21" s="1"/>
  <c r="BG11" i="19"/>
  <c r="BG11" i="6" s="1"/>
  <c r="BG16" i="9"/>
  <c r="BJ11" i="19"/>
  <c r="BJ11" i="6" s="1"/>
  <c r="BJ16" i="9"/>
  <c r="BM11" i="19"/>
  <c r="BM11" i="6" s="1"/>
  <c r="BM16" i="9"/>
  <c r="AB16" i="9"/>
  <c r="C345" i="13"/>
  <c r="H9" i="9"/>
  <c r="E199" i="13"/>
  <c r="F48" i="13"/>
  <c r="C339" i="13"/>
  <c r="C67" i="13"/>
  <c r="E314" i="13"/>
  <c r="E42" i="13"/>
  <c r="E27" i="13"/>
  <c r="E50" i="13"/>
  <c r="V70" i="13"/>
  <c r="U57" i="15"/>
  <c r="C342" i="13"/>
  <c r="C70" i="13"/>
  <c r="D137" i="13"/>
  <c r="G130" i="13"/>
  <c r="G149" i="13" s="1"/>
  <c r="G77" i="15" s="1"/>
  <c r="E132" i="13"/>
  <c r="G40" i="20" s="1"/>
  <c r="E137" i="13"/>
  <c r="E73" i="15"/>
  <c r="R57" i="15"/>
  <c r="AE57" i="15"/>
  <c r="H33" i="6"/>
  <c r="I90" i="3"/>
  <c r="AZ11" i="21"/>
  <c r="AZ11" i="6" s="1"/>
  <c r="AZ16" i="9"/>
  <c r="AM11" i="19"/>
  <c r="AM11" i="6" s="1"/>
  <c r="AM16" i="9"/>
  <c r="AP11" i="19"/>
  <c r="AP11" i="6" s="1"/>
  <c r="AP16" i="9"/>
  <c r="AS11" i="19"/>
  <c r="AS11" i="6" s="1"/>
  <c r="AS16" i="9"/>
  <c r="E1" i="25"/>
  <c r="H2" i="6"/>
  <c r="B83" i="13"/>
  <c r="A24" i="13"/>
  <c r="A43" i="13" s="1"/>
  <c r="A62" i="13" s="1"/>
  <c r="D31" i="11"/>
  <c r="C31" i="11" s="1"/>
  <c r="C44" i="11"/>
  <c r="D322" i="13"/>
  <c r="D50" i="13"/>
  <c r="H57" i="15"/>
  <c r="C333" i="13"/>
  <c r="C346" i="13" s="1"/>
  <c r="C61" i="13"/>
  <c r="C341" i="13"/>
  <c r="C69" i="13"/>
  <c r="C343" i="13"/>
  <c r="C71" i="13"/>
  <c r="D55" i="15" s="1"/>
  <c r="E205" i="13"/>
  <c r="F186" i="13"/>
  <c r="G186" i="13"/>
  <c r="G205" i="13" s="1"/>
  <c r="G224" i="13" s="1"/>
  <c r="G29" i="13"/>
  <c r="J70" i="13"/>
  <c r="W102" i="13"/>
  <c r="F27" i="13"/>
  <c r="D320" i="13"/>
  <c r="D342" i="13"/>
  <c r="D70" i="13"/>
  <c r="E54" i="15" s="1"/>
  <c r="F104" i="13"/>
  <c r="F78" i="15"/>
  <c r="F69" i="15"/>
  <c r="F77" i="15"/>
  <c r="C99" i="15"/>
  <c r="C57" i="15"/>
  <c r="C364" i="13"/>
  <c r="AI57" i="15"/>
  <c r="C116" i="15"/>
  <c r="AV11" i="21"/>
  <c r="AV11" i="6" s="1"/>
  <c r="AV16" i="9"/>
  <c r="AY11" i="19"/>
  <c r="AY11" i="6" s="1"/>
  <c r="AY16" i="9"/>
  <c r="AL11" i="19"/>
  <c r="AL11" i="6" s="1"/>
  <c r="AL16" i="9"/>
  <c r="D314" i="13"/>
  <c r="D42" i="13"/>
  <c r="G24" i="13"/>
  <c r="H33" i="13"/>
  <c r="Z57" i="15"/>
  <c r="G105" i="13"/>
  <c r="G109" i="13"/>
  <c r="E200" i="13"/>
  <c r="G57" i="15"/>
  <c r="AM35" i="13"/>
  <c r="C299" i="13"/>
  <c r="C359" i="13" s="1"/>
  <c r="C303" i="13"/>
  <c r="E260" i="13"/>
  <c r="F265" i="13"/>
  <c r="F264" i="13"/>
  <c r="F283" i="13" s="1"/>
  <c r="F302" i="13" s="1"/>
  <c r="D120" i="15"/>
  <c r="E112" i="15"/>
  <c r="M23" i="14"/>
  <c r="K23" i="14"/>
  <c r="R35" i="16"/>
  <c r="R7" i="20" s="1"/>
  <c r="V35" i="16"/>
  <c r="V7" i="20" s="1"/>
  <c r="F89" i="15"/>
  <c r="J255" i="13"/>
  <c r="J274" i="13" s="1"/>
  <c r="J293" i="13" s="1"/>
  <c r="BE11" i="21"/>
  <c r="BE11" i="6" s="1"/>
  <c r="BE16" i="9"/>
  <c r="BH11" i="21"/>
  <c r="BH11" i="6" s="1"/>
  <c r="BH16" i="9"/>
  <c r="BN11" i="19"/>
  <c r="BN11" i="6" s="1"/>
  <c r="BN16" i="9"/>
  <c r="BQ11" i="19"/>
  <c r="BQ11" i="6" s="1"/>
  <c r="BQ16" i="9"/>
  <c r="L12" i="18"/>
  <c r="J20" i="17"/>
  <c r="D43" i="17"/>
  <c r="AJ73" i="13"/>
  <c r="AJ54" i="13"/>
  <c r="C148" i="13"/>
  <c r="E76" i="15" s="1"/>
  <c r="O44" i="13"/>
  <c r="C86" i="15"/>
  <c r="C228" i="13"/>
  <c r="E14" i="21" s="1"/>
  <c r="D90" i="15"/>
  <c r="C96" i="15"/>
  <c r="C98" i="15"/>
  <c r="AA57" i="15"/>
  <c r="C65" i="15"/>
  <c r="C87" i="15"/>
  <c r="D89" i="15"/>
  <c r="C93" i="15"/>
  <c r="E276" i="13"/>
  <c r="E295" i="13" s="1"/>
  <c r="D283" i="13"/>
  <c r="D302" i="13" s="1"/>
  <c r="F304" i="13"/>
  <c r="F120" i="15" s="1"/>
  <c r="F285" i="13"/>
  <c r="I266" i="13"/>
  <c r="G265" i="13"/>
  <c r="G284" i="13" s="1"/>
  <c r="G303" i="13" s="1"/>
  <c r="C294" i="13"/>
  <c r="AQ11" i="19"/>
  <c r="AQ11" i="6" s="1"/>
  <c r="AQ16" i="9"/>
  <c r="AT11" i="19"/>
  <c r="AT11" i="6" s="1"/>
  <c r="AT16" i="9"/>
  <c r="AW11" i="19"/>
  <c r="AW11" i="6" s="1"/>
  <c r="AW16" i="9"/>
  <c r="CK16" i="9"/>
  <c r="CN16" i="9"/>
  <c r="B81" i="13"/>
  <c r="A22" i="13"/>
  <c r="A41" i="13" s="1"/>
  <c r="A60" i="13" s="1"/>
  <c r="G72" i="10"/>
  <c r="G68" i="10"/>
  <c r="G64" i="10"/>
  <c r="G60" i="10"/>
  <c r="G56" i="10"/>
  <c r="G48" i="10"/>
  <c r="G44" i="10"/>
  <c r="G43" i="10"/>
  <c r="G42" i="10"/>
  <c r="G41" i="10"/>
  <c r="G40" i="10"/>
  <c r="G39" i="10"/>
  <c r="G38" i="10"/>
  <c r="G37" i="10"/>
  <c r="G36" i="10"/>
  <c r="G35" i="10"/>
  <c r="G34" i="10"/>
  <c r="G33" i="10"/>
  <c r="G32" i="10"/>
  <c r="G31" i="10"/>
  <c r="G12" i="10"/>
  <c r="G8" i="10"/>
  <c r="G69" i="10"/>
  <c r="G65" i="10"/>
  <c r="G57" i="10"/>
  <c r="G53" i="10"/>
  <c r="G49" i="10"/>
  <c r="G13" i="10"/>
  <c r="G9" i="10"/>
  <c r="G70" i="10"/>
  <c r="G66" i="10"/>
  <c r="G62" i="10"/>
  <c r="G58" i="10"/>
  <c r="G54" i="10"/>
  <c r="G50" i="10"/>
  <c r="G46" i="10"/>
  <c r="G14" i="10"/>
  <c r="G71" i="10"/>
  <c r="G63" i="10"/>
  <c r="G59" i="10"/>
  <c r="G55" i="10"/>
  <c r="G51" i="10"/>
  <c r="G47" i="10"/>
  <c r="G29" i="10"/>
  <c r="G28" i="10"/>
  <c r="G27" i="10"/>
  <c r="G26" i="10"/>
  <c r="G25" i="10"/>
  <c r="G24" i="10"/>
  <c r="G23" i="10"/>
  <c r="G22" i="10"/>
  <c r="G21" i="10"/>
  <c r="G20" i="10"/>
  <c r="G19" i="10"/>
  <c r="G18" i="10"/>
  <c r="G17" i="10"/>
  <c r="G16" i="10"/>
  <c r="G11" i="10"/>
  <c r="E207" i="13"/>
  <c r="D203" i="13"/>
  <c r="F184" i="13"/>
  <c r="F203" i="13" s="1"/>
  <c r="F222" i="13" s="1"/>
  <c r="E184" i="13"/>
  <c r="D325" i="13"/>
  <c r="D53" i="13"/>
  <c r="E34" i="13"/>
  <c r="F34" i="13"/>
  <c r="S70" i="13"/>
  <c r="C139" i="13"/>
  <c r="D67" i="15" s="1"/>
  <c r="C147" i="13"/>
  <c r="G198" i="13"/>
  <c r="C55" i="13"/>
  <c r="E40" i="19" s="1"/>
  <c r="J266" i="13"/>
  <c r="CV11" i="21"/>
  <c r="CV11" i="6" s="1"/>
  <c r="CV16" i="9"/>
  <c r="AJ11" i="21"/>
  <c r="AJ11" i="6" s="1"/>
  <c r="AJ16" i="9"/>
  <c r="CI11" i="19"/>
  <c r="CI11" i="6" s="1"/>
  <c r="CI16" i="9"/>
  <c r="W11" i="19"/>
  <c r="W11" i="6" s="1"/>
  <c r="W16" i="9"/>
  <c r="CL11" i="19"/>
  <c r="CL11" i="6" s="1"/>
  <c r="CL16" i="9"/>
  <c r="Z11" i="19"/>
  <c r="Z11" i="6" s="1"/>
  <c r="Z16" i="9"/>
  <c r="CO11" i="19"/>
  <c r="CO11" i="6" s="1"/>
  <c r="CO16" i="9"/>
  <c r="AC11" i="19"/>
  <c r="AC11" i="6" s="1"/>
  <c r="AC16" i="9"/>
  <c r="B91" i="13"/>
  <c r="A32" i="13"/>
  <c r="A51" i="13" s="1"/>
  <c r="A70" i="13" s="1"/>
  <c r="A27" i="13"/>
  <c r="A46" i="13" s="1"/>
  <c r="A65" i="13" s="1"/>
  <c r="B86" i="13"/>
  <c r="D190" i="13"/>
  <c r="F176" i="13"/>
  <c r="E176" i="13"/>
  <c r="D195" i="13"/>
  <c r="G176" i="13"/>
  <c r="E178" i="13"/>
  <c r="I57" i="15"/>
  <c r="G70" i="13"/>
  <c r="H103" i="13"/>
  <c r="H107" i="13"/>
  <c r="H111" i="13"/>
  <c r="D324" i="13"/>
  <c r="V57" i="15"/>
  <c r="E113" i="13"/>
  <c r="D204" i="13"/>
  <c r="E185" i="13"/>
  <c r="E206" i="13"/>
  <c r="H187" i="13"/>
  <c r="G78" i="15"/>
  <c r="C77" i="15"/>
  <c r="C112" i="15"/>
  <c r="CU11" i="19"/>
  <c r="CU11" i="6" s="1"/>
  <c r="CU16" i="9"/>
  <c r="AI11" i="19"/>
  <c r="AI11" i="6" s="1"/>
  <c r="AI16" i="9"/>
  <c r="CH11" i="19"/>
  <c r="CH11" i="6" s="1"/>
  <c r="CH16" i="9"/>
  <c r="V11" i="19"/>
  <c r="V11" i="6" s="1"/>
  <c r="V16" i="9"/>
  <c r="C335" i="13"/>
  <c r="C63" i="13"/>
  <c r="T57" i="15"/>
  <c r="C146" i="13"/>
  <c r="G104" i="13"/>
  <c r="G123" i="13" s="1"/>
  <c r="G142" i="13" s="1"/>
  <c r="D123" i="13"/>
  <c r="D142" i="13" s="1"/>
  <c r="H108" i="13"/>
  <c r="H127" i="13" s="1"/>
  <c r="H146" i="13" s="1"/>
  <c r="AC57" i="15"/>
  <c r="G101" i="13"/>
  <c r="I177" i="13"/>
  <c r="I196" i="13" s="1"/>
  <c r="I215" i="13" s="1"/>
  <c r="I181" i="13"/>
  <c r="I200" i="13" s="1"/>
  <c r="I219" i="13" s="1"/>
  <c r="G23" i="13"/>
  <c r="G27" i="13"/>
  <c r="U121" i="13"/>
  <c r="U140" i="13" s="1"/>
  <c r="U68" i="15" s="1"/>
  <c r="X35" i="16" s="1"/>
  <c r="X7" i="20" s="1"/>
  <c r="F253" i="13"/>
  <c r="E256" i="13"/>
  <c r="C286" i="13"/>
  <c r="C291" i="13"/>
  <c r="C302" i="13"/>
  <c r="H265" i="13"/>
  <c r="H284" i="13" s="1"/>
  <c r="H303" i="13" s="1"/>
  <c r="C47" i="3"/>
  <c r="D354" i="13"/>
  <c r="H101" i="13"/>
  <c r="H120" i="13" s="1"/>
  <c r="H139" i="13" s="1"/>
  <c r="D91" i="15"/>
  <c r="C114" i="15"/>
  <c r="D343" i="13"/>
  <c r="Q25" i="13"/>
  <c r="I263" i="13"/>
  <c r="F138" i="14"/>
  <c r="E150" i="14"/>
  <c r="P35" i="16"/>
  <c r="P7" i="20" s="1"/>
  <c r="F144" i="14"/>
  <c r="E151" i="14"/>
  <c r="E51" i="15" l="1"/>
  <c r="D68" i="15"/>
  <c r="G35" i="16" s="1"/>
  <c r="G7" i="20" s="1"/>
  <c r="D70" i="15"/>
  <c r="I47" i="15"/>
  <c r="I68" i="15"/>
  <c r="L35" i="16" s="1"/>
  <c r="L7" i="20" s="1"/>
  <c r="D111" i="15"/>
  <c r="H117" i="15"/>
  <c r="H68" i="15"/>
  <c r="K35" i="16" s="1"/>
  <c r="K7" i="20" s="1"/>
  <c r="E117" i="15"/>
  <c r="H113" i="15"/>
  <c r="E68" i="15"/>
  <c r="H35" i="16" s="1"/>
  <c r="H7" i="20" s="1"/>
  <c r="D117" i="15"/>
  <c r="G117" i="15"/>
  <c r="N47" i="15"/>
  <c r="U54" i="15"/>
  <c r="H109" i="15"/>
  <c r="H54" i="15"/>
  <c r="E111" i="15"/>
  <c r="D66" i="15"/>
  <c r="D47" i="15"/>
  <c r="F47" i="15"/>
  <c r="L47" i="15"/>
  <c r="K54" i="15"/>
  <c r="P54" i="15"/>
  <c r="Q54" i="15"/>
  <c r="M54" i="15"/>
  <c r="I118" i="13"/>
  <c r="J99" i="13"/>
  <c r="I282" i="13"/>
  <c r="I301" i="13" s="1"/>
  <c r="I117" i="15" s="1"/>
  <c r="F272" i="13"/>
  <c r="G42" i="13"/>
  <c r="E204" i="13"/>
  <c r="E223" i="13" s="1"/>
  <c r="F185" i="13"/>
  <c r="J177" i="13"/>
  <c r="H126" i="13"/>
  <c r="H145" i="13" s="1"/>
  <c r="G54" i="15"/>
  <c r="J47" i="15"/>
  <c r="G195" i="13"/>
  <c r="E190" i="13"/>
  <c r="E195" i="13"/>
  <c r="F40" i="22"/>
  <c r="F40" i="21"/>
  <c r="D344" i="13"/>
  <c r="D72" i="13"/>
  <c r="G15" i="10"/>
  <c r="G253" i="13"/>
  <c r="O63" i="13"/>
  <c r="E219" i="13"/>
  <c r="G128" i="13"/>
  <c r="G323" i="13"/>
  <c r="I103" i="13"/>
  <c r="D333" i="13"/>
  <c r="D61" i="13"/>
  <c r="F205" i="13"/>
  <c r="H186" i="13"/>
  <c r="F323" i="13"/>
  <c r="I186" i="13"/>
  <c r="I205" i="13" s="1"/>
  <c r="I224" i="13" s="1"/>
  <c r="C55" i="15"/>
  <c r="C362" i="13"/>
  <c r="D76" i="15"/>
  <c r="E65" i="15"/>
  <c r="E218" i="13"/>
  <c r="B169" i="13"/>
  <c r="A110" i="13"/>
  <c r="A129" i="13" s="1"/>
  <c r="A148" i="13" s="1"/>
  <c r="J35" i="16"/>
  <c r="J7" i="20" s="1"/>
  <c r="X102" i="13"/>
  <c r="X51" i="13"/>
  <c r="Y32" i="13"/>
  <c r="Z32" i="13"/>
  <c r="A107" i="13"/>
  <c r="A126" i="13" s="1"/>
  <c r="A145" i="13" s="1"/>
  <c r="B166" i="13"/>
  <c r="E67" i="15"/>
  <c r="G71" i="13"/>
  <c r="V68" i="15"/>
  <c r="Y35" i="16" s="1"/>
  <c r="Y7" i="20" s="1"/>
  <c r="AJ150" i="13"/>
  <c r="AK112" i="13"/>
  <c r="AL112" i="13"/>
  <c r="AJ131" i="13"/>
  <c r="E127" i="14"/>
  <c r="F120" i="14"/>
  <c r="K177" i="13"/>
  <c r="K196" i="13" s="1"/>
  <c r="K215" i="13" s="1"/>
  <c r="E321" i="13"/>
  <c r="E49" i="13"/>
  <c r="D340" i="13"/>
  <c r="D68" i="13"/>
  <c r="F26" i="13"/>
  <c r="G22" i="13"/>
  <c r="A111" i="13"/>
  <c r="A130" i="13" s="1"/>
  <c r="A149" i="13" s="1"/>
  <c r="B170" i="13"/>
  <c r="E4" i="23"/>
  <c r="D4" i="23"/>
  <c r="F3" i="10"/>
  <c r="F3" i="8"/>
  <c r="D3" i="10" s="1"/>
  <c r="D13" i="23"/>
  <c r="H114" i="14"/>
  <c r="G126" i="14"/>
  <c r="I258" i="13"/>
  <c r="F72" i="15"/>
  <c r="AB32" i="14"/>
  <c r="C117" i="15"/>
  <c r="J103" i="13"/>
  <c r="J122" i="13" s="1"/>
  <c r="J141" i="13" s="1"/>
  <c r="E147" i="13"/>
  <c r="E342" i="13"/>
  <c r="F50" i="13"/>
  <c r="P44" i="13"/>
  <c r="F76" i="15"/>
  <c r="E267" i="13"/>
  <c r="D345" i="13"/>
  <c r="G31" i="13"/>
  <c r="C107" i="15"/>
  <c r="C23" i="15" s="1"/>
  <c r="C305" i="13"/>
  <c r="E14" i="22" s="1"/>
  <c r="E275" i="13"/>
  <c r="E316" i="13"/>
  <c r="E225" i="13"/>
  <c r="D223" i="13"/>
  <c r="J181" i="13"/>
  <c r="E197" i="13"/>
  <c r="E216" i="13" s="1"/>
  <c r="F178" i="13"/>
  <c r="G178" i="13"/>
  <c r="G197" i="13" s="1"/>
  <c r="G216" i="13" s="1"/>
  <c r="J304" i="13"/>
  <c r="J285" i="13"/>
  <c r="C67" i="15"/>
  <c r="E70" i="15"/>
  <c r="G45" i="10"/>
  <c r="G61" i="10"/>
  <c r="G30" i="10"/>
  <c r="I304" i="13"/>
  <c r="I285" i="13"/>
  <c r="C100" i="15"/>
  <c r="C119" i="15"/>
  <c r="C35" i="15" s="1"/>
  <c r="I111" i="13"/>
  <c r="C36" i="15"/>
  <c r="C45" i="15"/>
  <c r="C352" i="13"/>
  <c r="B160" i="13"/>
  <c r="A101" i="13"/>
  <c r="A120" i="13" s="1"/>
  <c r="A139" i="13" s="1"/>
  <c r="I33" i="6"/>
  <c r="J90" i="3"/>
  <c r="D65" i="15"/>
  <c r="D151" i="13"/>
  <c r="C54" i="15"/>
  <c r="C361" i="13"/>
  <c r="E69" i="13"/>
  <c r="D9" i="9"/>
  <c r="D6" i="9" s="1"/>
  <c r="D5" i="9" s="1"/>
  <c r="H82" i="9"/>
  <c r="H64" i="9"/>
  <c r="H6" i="9"/>
  <c r="H5" i="9" s="1"/>
  <c r="H46" i="9"/>
  <c r="H28" i="9"/>
  <c r="H261" i="13"/>
  <c r="C72" i="15"/>
  <c r="G137" i="13"/>
  <c r="I33" i="13"/>
  <c r="F276" i="13"/>
  <c r="F295" i="13" s="1"/>
  <c r="F111" i="15" s="1"/>
  <c r="C363" i="13"/>
  <c r="H196" i="13"/>
  <c r="H215" i="13" s="1"/>
  <c r="W70" i="13"/>
  <c r="F324" i="13"/>
  <c r="E55" i="15"/>
  <c r="F221" i="13"/>
  <c r="F119" i="13"/>
  <c r="F113" i="13"/>
  <c r="AL73" i="13"/>
  <c r="AL54" i="13"/>
  <c r="G125" i="13"/>
  <c r="D72" i="15"/>
  <c r="E25" i="22"/>
  <c r="F25" i="22" s="1"/>
  <c r="I261" i="13"/>
  <c r="I280" i="13" s="1"/>
  <c r="I299" i="13" s="1"/>
  <c r="C351" i="13"/>
  <c r="K181" i="13"/>
  <c r="K200" i="13" s="1"/>
  <c r="K219" i="13" s="1"/>
  <c r="C50" i="15"/>
  <c r="C357" i="13"/>
  <c r="E317" i="13"/>
  <c r="E45" i="13"/>
  <c r="H22" i="13"/>
  <c r="AN35" i="13"/>
  <c r="H20" i="21"/>
  <c r="H304" i="13"/>
  <c r="H285" i="13"/>
  <c r="G304" i="13"/>
  <c r="G120" i="15" s="1"/>
  <c r="G285" i="13"/>
  <c r="F296" i="13"/>
  <c r="G112" i="15" s="1"/>
  <c r="D110" i="15"/>
  <c r="C49" i="15"/>
  <c r="C356" i="13"/>
  <c r="F42" i="14"/>
  <c r="G33" i="14"/>
  <c r="B159" i="13"/>
  <c r="A100" i="13"/>
  <c r="A119" i="13" s="1"/>
  <c r="A138" i="13" s="1"/>
  <c r="I278" i="13"/>
  <c r="B23" i="14"/>
  <c r="B24" i="14"/>
  <c r="D107" i="15"/>
  <c r="E281" i="13"/>
  <c r="E300" i="13" s="1"/>
  <c r="F262" i="13"/>
  <c r="F260" i="13"/>
  <c r="D108" i="15"/>
  <c r="F280" i="13"/>
  <c r="H106" i="13"/>
  <c r="H29" i="13"/>
  <c r="J33" i="13"/>
  <c r="C70" i="15"/>
  <c r="K259" i="13"/>
  <c r="F65" i="15"/>
  <c r="E319" i="13"/>
  <c r="E47" i="13"/>
  <c r="F28" i="13"/>
  <c r="H24" i="13"/>
  <c r="E315" i="13"/>
  <c r="E72" i="15"/>
  <c r="G188" i="13"/>
  <c r="K266" i="13"/>
  <c r="C46" i="15"/>
  <c r="C353" i="13"/>
  <c r="M47" i="15"/>
  <c r="H253" i="13"/>
  <c r="I180" i="13"/>
  <c r="B167" i="13"/>
  <c r="A108" i="13"/>
  <c r="A127" i="13" s="1"/>
  <c r="A146" i="13" s="1"/>
  <c r="G23" i="22"/>
  <c r="G20" i="22"/>
  <c r="E153" i="14"/>
  <c r="Q44" i="13"/>
  <c r="C118" i="15"/>
  <c r="G120" i="13"/>
  <c r="R25" i="13"/>
  <c r="H206" i="13"/>
  <c r="H225" i="13" s="1"/>
  <c r="J187" i="13"/>
  <c r="J206" i="13" s="1"/>
  <c r="J225" i="13" s="1"/>
  <c r="I187" i="13"/>
  <c r="H130" i="13"/>
  <c r="H122" i="13"/>
  <c r="K103" i="13"/>
  <c r="K122" i="13" s="1"/>
  <c r="K141" i="13" s="1"/>
  <c r="F190" i="13"/>
  <c r="F195" i="13"/>
  <c r="B168" i="13"/>
  <c r="A109" i="13"/>
  <c r="A128" i="13" s="1"/>
  <c r="A147" i="13" s="1"/>
  <c r="L181" i="13"/>
  <c r="L200" i="13" s="1"/>
  <c r="L219" i="13" s="1"/>
  <c r="F67" i="15"/>
  <c r="S54" i="15"/>
  <c r="F325" i="13"/>
  <c r="F53" i="13"/>
  <c r="G34" i="13"/>
  <c r="E203" i="13"/>
  <c r="E222" i="13" s="1"/>
  <c r="G184" i="13"/>
  <c r="D222" i="13"/>
  <c r="E226" i="13"/>
  <c r="C151" i="13"/>
  <c r="E14" i="20" s="1"/>
  <c r="C76" i="15"/>
  <c r="AJ57" i="15"/>
  <c r="F284" i="13"/>
  <c r="G124" i="13"/>
  <c r="H52" i="13"/>
  <c r="F123" i="13"/>
  <c r="F142" i="13" s="1"/>
  <c r="F70" i="15" s="1"/>
  <c r="F318" i="13"/>
  <c r="F46" i="13"/>
  <c r="E224" i="13"/>
  <c r="C53" i="15"/>
  <c r="C360" i="13"/>
  <c r="F1" i="25"/>
  <c r="I2" i="6"/>
  <c r="D119" i="15"/>
  <c r="I54" i="15"/>
  <c r="I29" i="13"/>
  <c r="J29" i="13" s="1"/>
  <c r="D132" i="13"/>
  <c r="F40" i="20" s="1"/>
  <c r="V54" i="15"/>
  <c r="E322" i="13"/>
  <c r="E318" i="13"/>
  <c r="E46" i="13"/>
  <c r="C51" i="15"/>
  <c r="C358" i="13"/>
  <c r="F67" i="13"/>
  <c r="E115" i="15"/>
  <c r="O54" i="15"/>
  <c r="H109" i="13"/>
  <c r="T54" i="15"/>
  <c r="I274" i="13"/>
  <c r="I293" i="13" s="1"/>
  <c r="I109" i="15" s="1"/>
  <c r="G202" i="13"/>
  <c r="G221" i="13" s="1"/>
  <c r="G93" i="15" s="1"/>
  <c r="H183" i="13"/>
  <c r="I183" i="13"/>
  <c r="I202" i="13" s="1"/>
  <c r="I221" i="13" s="1"/>
  <c r="H27" i="13"/>
  <c r="D99" i="15"/>
  <c r="D364" i="13"/>
  <c r="H198" i="13"/>
  <c r="I179" i="13"/>
  <c r="I108" i="13"/>
  <c r="D216" i="13"/>
  <c r="D353" i="13" s="1"/>
  <c r="K47" i="15"/>
  <c r="H47" i="15"/>
  <c r="I265" i="13"/>
  <c r="J263" i="13"/>
  <c r="J282" i="13" s="1"/>
  <c r="J301" i="13" s="1"/>
  <c r="J117" i="15" s="1"/>
  <c r="C71" i="15"/>
  <c r="F71" i="15"/>
  <c r="F321" i="13"/>
  <c r="F49" i="13"/>
  <c r="D336" i="13"/>
  <c r="D64" i="13"/>
  <c r="F313" i="13"/>
  <c r="F36" i="13"/>
  <c r="F41" i="13"/>
  <c r="D332" i="13"/>
  <c r="D55" i="13"/>
  <c r="F40" i="19" s="1"/>
  <c r="D60" i="13"/>
  <c r="D327" i="13"/>
  <c r="D51" i="15"/>
  <c r="H199" i="13"/>
  <c r="H218" i="13" s="1"/>
  <c r="H90" i="15" s="1"/>
  <c r="A103" i="13"/>
  <c r="A122" i="13" s="1"/>
  <c r="A141" i="13" s="1"/>
  <c r="B162" i="13"/>
  <c r="E16" i="9"/>
  <c r="B164" i="13"/>
  <c r="A105" i="13"/>
  <c r="A124" i="13" s="1"/>
  <c r="A143" i="13" s="1"/>
  <c r="E25" i="21"/>
  <c r="E119" i="15"/>
  <c r="B31" i="14"/>
  <c r="M32" i="14"/>
  <c r="G100" i="13"/>
  <c r="G314" i="13" s="1"/>
  <c r="D286" i="13"/>
  <c r="E273" i="13"/>
  <c r="F254" i="13"/>
  <c r="G254" i="13"/>
  <c r="G273" i="13" s="1"/>
  <c r="G292" i="13" s="1"/>
  <c r="E283" i="13"/>
  <c r="E324" i="13"/>
  <c r="M181" i="13"/>
  <c r="M200" i="13" s="1"/>
  <c r="M219" i="13" s="1"/>
  <c r="J108" i="13"/>
  <c r="J127" i="13" s="1"/>
  <c r="J146" i="13" s="1"/>
  <c r="N54" i="15"/>
  <c r="F127" i="13"/>
  <c r="H188" i="13"/>
  <c r="H207" i="13" s="1"/>
  <c r="H226" i="13" s="1"/>
  <c r="F54" i="15"/>
  <c r="D337" i="13"/>
  <c r="D65" i="13"/>
  <c r="D298" i="13"/>
  <c r="H200" i="13"/>
  <c r="H219" i="13" s="1"/>
  <c r="H91" i="15" s="1"/>
  <c r="C68" i="15"/>
  <c r="J68" i="15"/>
  <c r="M35" i="16" s="1"/>
  <c r="M7" i="20" s="1"/>
  <c r="F68" i="15"/>
  <c r="I35" i="16" s="1"/>
  <c r="I7" i="20" s="1"/>
  <c r="G144" i="14"/>
  <c r="F151" i="14"/>
  <c r="H23" i="22" s="1"/>
  <c r="G138" i="14"/>
  <c r="F150" i="14"/>
  <c r="G318" i="13"/>
  <c r="G46" i="13"/>
  <c r="G70" i="15"/>
  <c r="C74" i="15"/>
  <c r="C47" i="15"/>
  <c r="C354" i="13"/>
  <c r="I101" i="13"/>
  <c r="I120" i="13" s="1"/>
  <c r="I139" i="13" s="1"/>
  <c r="H176" i="13"/>
  <c r="D214" i="13"/>
  <c r="D209" i="13"/>
  <c r="B163" i="13"/>
  <c r="A104" i="13"/>
  <c r="A123" i="13" s="1"/>
  <c r="A142" i="13" s="1"/>
  <c r="G217" i="13"/>
  <c r="C75" i="15"/>
  <c r="E74" i="15"/>
  <c r="E325" i="13"/>
  <c r="E53" i="13"/>
  <c r="G10" i="10"/>
  <c r="G52" i="10"/>
  <c r="G7" i="10"/>
  <c r="G67" i="10"/>
  <c r="A99" i="13"/>
  <c r="A118" i="13" s="1"/>
  <c r="A137" i="13" s="1"/>
  <c r="B158" i="13"/>
  <c r="C110" i="15"/>
  <c r="J265" i="13"/>
  <c r="J284" i="13" s="1"/>
  <c r="J303" i="13" s="1"/>
  <c r="D118" i="15"/>
  <c r="J109" i="15"/>
  <c r="D362" i="13"/>
  <c r="F256" i="13"/>
  <c r="E279" i="13"/>
  <c r="E320" i="13"/>
  <c r="C115" i="15"/>
  <c r="AM73" i="13"/>
  <c r="AM54" i="13"/>
  <c r="I107" i="13"/>
  <c r="G315" i="13"/>
  <c r="G43" i="13"/>
  <c r="L103" i="13"/>
  <c r="L122" i="13" s="1"/>
  <c r="L141" i="13" s="1"/>
  <c r="D54" i="15"/>
  <c r="D361" i="13"/>
  <c r="I24" i="13"/>
  <c r="W121" i="13"/>
  <c r="W140" i="13" s="1"/>
  <c r="W68" i="15" s="1"/>
  <c r="Z35" i="16" s="1"/>
  <c r="Z7" i="20" s="1"/>
  <c r="J54" i="15"/>
  <c r="G48" i="13"/>
  <c r="D341" i="13"/>
  <c r="D69" i="13"/>
  <c r="K265" i="13"/>
  <c r="K284" i="13" s="1"/>
  <c r="K303" i="13" s="1"/>
  <c r="E333" i="13"/>
  <c r="E61" i="13"/>
  <c r="G256" i="13"/>
  <c r="L54" i="15"/>
  <c r="F41" i="14"/>
  <c r="G24" i="14"/>
  <c r="G47" i="15"/>
  <c r="C111" i="15"/>
  <c r="L177" i="13"/>
  <c r="L196" i="13" s="1"/>
  <c r="L215" i="13" s="1"/>
  <c r="E215" i="13"/>
  <c r="C66" i="15"/>
  <c r="F343" i="13"/>
  <c r="F71" i="13"/>
  <c r="E47" i="15"/>
  <c r="F207" i="13"/>
  <c r="F226" i="13" s="1"/>
  <c r="F98" i="15" s="1"/>
  <c r="F227" i="13"/>
  <c r="F208" i="13"/>
  <c r="F345" i="13" s="1"/>
  <c r="F326" i="13"/>
  <c r="E227" i="13"/>
  <c r="E208" i="13"/>
  <c r="E345" i="13" s="1"/>
  <c r="G189" i="13"/>
  <c r="E326" i="13"/>
  <c r="D75" i="15"/>
  <c r="D46" i="15"/>
  <c r="G129" i="13"/>
  <c r="H104" i="13"/>
  <c r="F23" i="21"/>
  <c r="F24" i="21" s="1"/>
  <c r="D129" i="14"/>
  <c r="D115" i="15"/>
  <c r="I253" i="13"/>
  <c r="C74" i="13"/>
  <c r="E14" i="19" s="1"/>
  <c r="D338" i="13"/>
  <c r="D66" i="13"/>
  <c r="G30" i="13"/>
  <c r="E313" i="13"/>
  <c r="E327" i="13" s="1"/>
  <c r="E36" i="13"/>
  <c r="E41" i="13"/>
  <c r="G145" i="13"/>
  <c r="G260" i="13"/>
  <c r="G279" i="13" s="1"/>
  <c r="G298" i="13" s="1"/>
  <c r="C108" i="15"/>
  <c r="R54" i="15"/>
  <c r="B33" i="14"/>
  <c r="B32" i="14"/>
  <c r="H105" i="13"/>
  <c r="F201" i="13"/>
  <c r="G182" i="13"/>
  <c r="H182" i="13"/>
  <c r="H201" i="13" s="1"/>
  <c r="H220" i="13" s="1"/>
  <c r="D335" i="13"/>
  <c r="D300" i="13"/>
  <c r="H254" i="13"/>
  <c r="H273" i="13" s="1"/>
  <c r="H292" i="13" s="1"/>
  <c r="J111" i="13"/>
  <c r="J130" i="13" s="1"/>
  <c r="J149" i="13" s="1"/>
  <c r="H110" i="13"/>
  <c r="D74" i="15"/>
  <c r="B161" i="13"/>
  <c r="A102" i="13"/>
  <c r="A121" i="13" s="1"/>
  <c r="A140" i="13" s="1"/>
  <c r="K255" i="13"/>
  <c r="E71" i="15"/>
  <c r="E334" i="13"/>
  <c r="E62" i="13"/>
  <c r="F314" i="13"/>
  <c r="F42" i="13"/>
  <c r="H118" i="13"/>
  <c r="H23" i="13"/>
  <c r="L266" i="13"/>
  <c r="K99" i="13"/>
  <c r="AK73" i="13"/>
  <c r="AK54" i="13"/>
  <c r="F62" i="13"/>
  <c r="B165" i="13"/>
  <c r="A106" i="13"/>
  <c r="A125" i="13" s="1"/>
  <c r="A144" i="13" s="1"/>
  <c r="G264" i="13"/>
  <c r="G257" i="13"/>
  <c r="E286" i="13"/>
  <c r="E291" i="13"/>
  <c r="E11" i="6"/>
  <c r="D26" i="15" l="1"/>
  <c r="Q18" i="16"/>
  <c r="Q7" i="19" s="1"/>
  <c r="C58" i="15"/>
  <c r="E4" i="19" s="1"/>
  <c r="C79" i="15"/>
  <c r="E4" i="20" s="1"/>
  <c r="H97" i="15"/>
  <c r="F94" i="15"/>
  <c r="D34" i="15"/>
  <c r="F25" i="21"/>
  <c r="J48" i="13"/>
  <c r="K29" i="13"/>
  <c r="L29" i="13"/>
  <c r="M29" i="13"/>
  <c r="E107" i="15"/>
  <c r="F220" i="13"/>
  <c r="G73" i="15"/>
  <c r="E332" i="13"/>
  <c r="E55" i="13"/>
  <c r="G40" i="19" s="1"/>
  <c r="E60" i="13"/>
  <c r="F99" i="15"/>
  <c r="F36" i="15" s="1"/>
  <c r="F364" i="13"/>
  <c r="J18" i="16"/>
  <c r="E45" i="15"/>
  <c r="G320" i="13"/>
  <c r="F275" i="13"/>
  <c r="F316" i="13"/>
  <c r="J253" i="13"/>
  <c r="D49" i="15"/>
  <c r="D28" i="15" s="1"/>
  <c r="D356" i="13"/>
  <c r="K111" i="13"/>
  <c r="E302" i="13"/>
  <c r="E292" i="13"/>
  <c r="A182" i="13"/>
  <c r="A201" i="13" s="1"/>
  <c r="A220" i="13" s="1"/>
  <c r="B241" i="13"/>
  <c r="A259" i="13" s="1"/>
  <c r="A278" i="13" s="1"/>
  <c r="A297" i="13" s="1"/>
  <c r="A319" i="13" s="1"/>
  <c r="A338" i="13" s="1"/>
  <c r="A357" i="13" s="1"/>
  <c r="F340" i="13"/>
  <c r="F68" i="13"/>
  <c r="K18" i="16"/>
  <c r="I127" i="13"/>
  <c r="I146" i="13" s="1"/>
  <c r="E343" i="13"/>
  <c r="C30" i="15"/>
  <c r="E337" i="13"/>
  <c r="E65" i="13"/>
  <c r="G1" i="25"/>
  <c r="J2" i="6"/>
  <c r="F337" i="13"/>
  <c r="F65" i="13"/>
  <c r="H71" i="13"/>
  <c r="G325" i="13"/>
  <c r="G53" i="13"/>
  <c r="H256" i="13"/>
  <c r="A186" i="13"/>
  <c r="A205" i="13" s="1"/>
  <c r="A224" i="13" s="1"/>
  <c r="B245" i="13"/>
  <c r="A263" i="13" s="1"/>
  <c r="A282" i="13" s="1"/>
  <c r="A301" i="13" s="1"/>
  <c r="A323" i="13" s="1"/>
  <c r="A342" i="13" s="1"/>
  <c r="A361" i="13" s="1"/>
  <c r="M103" i="13"/>
  <c r="H149" i="13"/>
  <c r="Q63" i="13"/>
  <c r="G24" i="22"/>
  <c r="N181" i="13"/>
  <c r="C27" i="15"/>
  <c r="F281" i="13"/>
  <c r="G262" i="13"/>
  <c r="E116" i="15"/>
  <c r="I297" i="13"/>
  <c r="H33" i="14"/>
  <c r="G42" i="14"/>
  <c r="F112" i="15"/>
  <c r="H120" i="15"/>
  <c r="F93" i="15"/>
  <c r="H87" i="15"/>
  <c r="L265" i="13"/>
  <c r="E53" i="15"/>
  <c r="E360" i="13"/>
  <c r="J33" i="6"/>
  <c r="K90" i="3"/>
  <c r="C24" i="15"/>
  <c r="E97" i="15"/>
  <c r="F97" i="15"/>
  <c r="G97" i="15"/>
  <c r="F69" i="13"/>
  <c r="F71" i="10"/>
  <c r="F63" i="10"/>
  <c r="F59" i="10"/>
  <c r="F55" i="10"/>
  <c r="F51" i="10"/>
  <c r="F47" i="10"/>
  <c r="F29" i="10"/>
  <c r="F28" i="10"/>
  <c r="F27" i="10"/>
  <c r="F26" i="10"/>
  <c r="F25" i="10"/>
  <c r="F24" i="10"/>
  <c r="F23" i="10"/>
  <c r="F22" i="10"/>
  <c r="F21" i="10"/>
  <c r="F20" i="10"/>
  <c r="F19" i="10"/>
  <c r="F18" i="10"/>
  <c r="F17" i="10"/>
  <c r="F16" i="10"/>
  <c r="F11" i="10"/>
  <c r="F72" i="10"/>
  <c r="F68" i="10"/>
  <c r="F64" i="10"/>
  <c r="F60" i="10"/>
  <c r="F56" i="10"/>
  <c r="F48" i="10"/>
  <c r="F44" i="10"/>
  <c r="F43" i="10"/>
  <c r="F42" i="10"/>
  <c r="F41" i="10"/>
  <c r="F40" i="10"/>
  <c r="F39" i="10"/>
  <c r="F38" i="10"/>
  <c r="F37" i="10"/>
  <c r="F36" i="10"/>
  <c r="F35" i="10"/>
  <c r="F34" i="10"/>
  <c r="F33" i="10"/>
  <c r="F32" i="10"/>
  <c r="F31" i="10"/>
  <c r="F12" i="10"/>
  <c r="F8" i="10"/>
  <c r="F69" i="10"/>
  <c r="F65" i="10"/>
  <c r="F57" i="10"/>
  <c r="F53" i="10"/>
  <c r="F49" i="10"/>
  <c r="F13" i="10"/>
  <c r="F9" i="10"/>
  <c r="F70" i="10"/>
  <c r="F66" i="10"/>
  <c r="F62" i="10"/>
  <c r="F58" i="10"/>
  <c r="F54" i="10"/>
  <c r="F50" i="10"/>
  <c r="F46" i="10"/>
  <c r="F14" i="10"/>
  <c r="G313" i="13"/>
  <c r="G41" i="13"/>
  <c r="AL150" i="13"/>
  <c r="AL131" i="13"/>
  <c r="Y51" i="13"/>
  <c r="X70" i="13"/>
  <c r="E90" i="15"/>
  <c r="G90" i="15"/>
  <c r="F90" i="15"/>
  <c r="I122" i="13"/>
  <c r="I141" i="13" s="1"/>
  <c r="N103" i="13"/>
  <c r="N122" i="13" s="1"/>
  <c r="N141" i="13" s="1"/>
  <c r="E91" i="15"/>
  <c r="G91" i="15"/>
  <c r="F91" i="15"/>
  <c r="D36" i="15"/>
  <c r="I137" i="13"/>
  <c r="B242" i="13"/>
  <c r="A260" i="13" s="1"/>
  <c r="A279" i="13" s="1"/>
  <c r="A298" i="13" s="1"/>
  <c r="A320" i="13" s="1"/>
  <c r="A339" i="13" s="1"/>
  <c r="A358" i="13" s="1"/>
  <c r="A183" i="13"/>
  <c r="A202" i="13" s="1"/>
  <c r="A221" i="13" s="1"/>
  <c r="G283" i="13"/>
  <c r="G302" i="13" s="1"/>
  <c r="G118" i="15" s="1"/>
  <c r="G324" i="13"/>
  <c r="H264" i="13"/>
  <c r="F46" i="15"/>
  <c r="H137" i="13"/>
  <c r="F61" i="13"/>
  <c r="E46" i="15"/>
  <c r="E353" i="13"/>
  <c r="B238" i="13"/>
  <c r="A256" i="13" s="1"/>
  <c r="A275" i="13" s="1"/>
  <c r="A294" i="13" s="1"/>
  <c r="A316" i="13" s="1"/>
  <c r="A335" i="13" s="1"/>
  <c r="A354" i="13" s="1"/>
  <c r="A179" i="13"/>
  <c r="A198" i="13" s="1"/>
  <c r="A217" i="13" s="1"/>
  <c r="H129" i="13"/>
  <c r="H148" i="13" s="1"/>
  <c r="I110" i="13"/>
  <c r="J110" i="13"/>
  <c r="J129" i="13" s="1"/>
  <c r="J148" i="13" s="1"/>
  <c r="K110" i="13"/>
  <c r="K129" i="13" s="1"/>
  <c r="K148" i="13" s="1"/>
  <c r="E14" i="6"/>
  <c r="I272" i="13"/>
  <c r="H189" i="13"/>
  <c r="M177" i="13"/>
  <c r="L255" i="13"/>
  <c r="I43" i="13"/>
  <c r="D33" i="15"/>
  <c r="I105" i="13"/>
  <c r="E298" i="13"/>
  <c r="E339" i="13"/>
  <c r="I18" i="16"/>
  <c r="G337" i="13"/>
  <c r="G65" i="13"/>
  <c r="G151" i="14"/>
  <c r="I23" i="22" s="1"/>
  <c r="H144" i="14"/>
  <c r="F35" i="16"/>
  <c r="F146" i="13"/>
  <c r="K108" i="13"/>
  <c r="M108" i="13" s="1"/>
  <c r="F273" i="13"/>
  <c r="F292" i="13" s="1"/>
  <c r="I254" i="13"/>
  <c r="G119" i="13"/>
  <c r="G113" i="13"/>
  <c r="D346" i="13"/>
  <c r="D48" i="15"/>
  <c r="D355" i="13"/>
  <c r="I198" i="13"/>
  <c r="J179" i="13"/>
  <c r="H217" i="13"/>
  <c r="F51" i="15"/>
  <c r="H324" i="13"/>
  <c r="J107" i="13"/>
  <c r="E98" i="15"/>
  <c r="H40" i="22"/>
  <c r="H40" i="21"/>
  <c r="F344" i="13"/>
  <c r="F72" i="13"/>
  <c r="O103" i="13"/>
  <c r="O122" i="13" s="1"/>
  <c r="O141" i="13" s="1"/>
  <c r="H141" i="13"/>
  <c r="B244" i="13"/>
  <c r="A262" i="13" s="1"/>
  <c r="A281" i="13" s="1"/>
  <c r="A300" i="13" s="1"/>
  <c r="A322" i="13" s="1"/>
  <c r="A341" i="13" s="1"/>
  <c r="A360" i="13" s="1"/>
  <c r="A185" i="13"/>
  <c r="A204" i="13" s="1"/>
  <c r="A223" i="13" s="1"/>
  <c r="H43" i="13"/>
  <c r="K278" i="13"/>
  <c r="K297" i="13" s="1"/>
  <c r="K113" i="15" s="1"/>
  <c r="L259" i="13"/>
  <c r="H313" i="13"/>
  <c r="H41" i="13"/>
  <c r="E336" i="13"/>
  <c r="E64" i="13"/>
  <c r="C365" i="13"/>
  <c r="C367" i="13" s="1"/>
  <c r="F138" i="13"/>
  <c r="F132" i="13"/>
  <c r="H40" i="20" s="1"/>
  <c r="I52" i="13"/>
  <c r="K33" i="13"/>
  <c r="G65" i="15"/>
  <c r="H280" i="13"/>
  <c r="H299" i="13" s="1"/>
  <c r="J261" i="13"/>
  <c r="H61" i="9"/>
  <c r="H60" i="9" s="1"/>
  <c r="H11" i="21" s="1"/>
  <c r="D11" i="21" s="1"/>
  <c r="CW11" i="21" s="1"/>
  <c r="D64" i="9"/>
  <c r="D61" i="9" s="1"/>
  <c r="D60" i="9" s="1"/>
  <c r="E341" i="13"/>
  <c r="C33" i="15"/>
  <c r="I109" i="13"/>
  <c r="I130" i="13"/>
  <c r="I149" i="13" s="1"/>
  <c r="J120" i="15"/>
  <c r="F197" i="13"/>
  <c r="F315" i="13"/>
  <c r="F327" i="13" s="1"/>
  <c r="J200" i="13"/>
  <c r="J219" i="13" s="1"/>
  <c r="J91" i="15" s="1"/>
  <c r="E294" i="13"/>
  <c r="E335" i="13"/>
  <c r="C121" i="15"/>
  <c r="I23" i="13"/>
  <c r="J101" i="13"/>
  <c r="F322" i="13"/>
  <c r="I20" i="21"/>
  <c r="G26" i="13"/>
  <c r="AM112" i="13"/>
  <c r="G55" i="15"/>
  <c r="I104" i="13"/>
  <c r="H205" i="13"/>
  <c r="D45" i="15"/>
  <c r="D24" i="15" s="1"/>
  <c r="D352" i="13"/>
  <c r="G267" i="13"/>
  <c r="G272" i="13"/>
  <c r="D56" i="15"/>
  <c r="D363" i="13"/>
  <c r="M18" i="16"/>
  <c r="F204" i="13"/>
  <c r="F341" i="13" s="1"/>
  <c r="L99" i="13"/>
  <c r="AK57" i="15"/>
  <c r="K118" i="13"/>
  <c r="H42" i="13"/>
  <c r="K274" i="13"/>
  <c r="D116" i="15"/>
  <c r="G201" i="13"/>
  <c r="G220" i="13" s="1"/>
  <c r="I182" i="13"/>
  <c r="G321" i="13"/>
  <c r="G49" i="13"/>
  <c r="D50" i="15"/>
  <c r="D29" i="15" s="1"/>
  <c r="D357" i="13"/>
  <c r="G41" i="14"/>
  <c r="H24" i="14"/>
  <c r="G275" i="13"/>
  <c r="G316" i="13"/>
  <c r="D53" i="15"/>
  <c r="D360" i="13"/>
  <c r="G6" i="10"/>
  <c r="G40" i="22"/>
  <c r="G40" i="21"/>
  <c r="E344" i="13"/>
  <c r="E72" i="13"/>
  <c r="D86" i="15"/>
  <c r="D228" i="13"/>
  <c r="H20" i="22"/>
  <c r="H24" i="22" s="1"/>
  <c r="F153" i="14"/>
  <c r="D114" i="15"/>
  <c r="J23" i="13"/>
  <c r="J254" i="13"/>
  <c r="J273" i="13" s="1"/>
  <c r="J292" i="13" s="1"/>
  <c r="B239" i="13"/>
  <c r="A257" i="13" s="1"/>
  <c r="A276" i="13" s="1"/>
  <c r="A295" i="13" s="1"/>
  <c r="A317" i="13" s="1"/>
  <c r="A336" i="13" s="1"/>
  <c r="A355" i="13" s="1"/>
  <c r="A180" i="13"/>
  <c r="A199" i="13" s="1"/>
  <c r="A218" i="13" s="1"/>
  <c r="F332" i="13"/>
  <c r="F60" i="13"/>
  <c r="N18" i="16"/>
  <c r="D88" i="15"/>
  <c r="D25" i="15" s="1"/>
  <c r="K179" i="13"/>
  <c r="H318" i="13"/>
  <c r="H46" i="13"/>
  <c r="J183" i="13"/>
  <c r="H202" i="13"/>
  <c r="H221" i="13" s="1"/>
  <c r="H93" i="15" s="1"/>
  <c r="H128" i="13"/>
  <c r="H323" i="13"/>
  <c r="J109" i="13"/>
  <c r="K253" i="13"/>
  <c r="I27" i="13"/>
  <c r="F303" i="13"/>
  <c r="M266" i="13"/>
  <c r="G203" i="13"/>
  <c r="G222" i="13" s="1"/>
  <c r="G94" i="15" s="1"/>
  <c r="K187" i="13"/>
  <c r="I206" i="13"/>
  <c r="I225" i="13" s="1"/>
  <c r="I97" i="15" s="1"/>
  <c r="I91" i="15"/>
  <c r="I199" i="13"/>
  <c r="I218" i="13" s="1"/>
  <c r="I90" i="15" s="1"/>
  <c r="K180" i="13"/>
  <c r="K199" i="13" s="1"/>
  <c r="K218" i="13" s="1"/>
  <c r="J180" i="13"/>
  <c r="S25" i="13"/>
  <c r="C31" i="15"/>
  <c r="K304" i="13"/>
  <c r="K120" i="15" s="1"/>
  <c r="K285" i="13"/>
  <c r="G207" i="13"/>
  <c r="G226" i="13" s="1"/>
  <c r="G98" i="15" s="1"/>
  <c r="I188" i="13"/>
  <c r="J188" i="13"/>
  <c r="J207" i="13" s="1"/>
  <c r="J226" i="13" s="1"/>
  <c r="F319" i="13"/>
  <c r="F47" i="13"/>
  <c r="H28" i="13"/>
  <c r="G28" i="13"/>
  <c r="H125" i="13"/>
  <c r="H144" i="13" s="1"/>
  <c r="I106" i="13"/>
  <c r="D305" i="13"/>
  <c r="C28" i="15"/>
  <c r="C29" i="15"/>
  <c r="H100" i="13"/>
  <c r="W54" i="15"/>
  <c r="H112" i="15"/>
  <c r="D28" i="9"/>
  <c r="D25" i="9" s="1"/>
  <c r="D24" i="9" s="1"/>
  <c r="H25" i="9"/>
  <c r="H24" i="9" s="1"/>
  <c r="H11" i="19" s="1"/>
  <c r="H79" i="9"/>
  <c r="H78" i="9" s="1"/>
  <c r="H11" i="22" s="1"/>
  <c r="D11" i="22" s="1"/>
  <c r="CW11" i="22" s="1"/>
  <c r="D82" i="9"/>
  <c r="D79" i="9" s="1"/>
  <c r="D78" i="9" s="1"/>
  <c r="F14" i="20"/>
  <c r="E32" i="16"/>
  <c r="B237" i="13"/>
  <c r="A255" i="13" s="1"/>
  <c r="A274" i="13" s="1"/>
  <c r="A293" i="13" s="1"/>
  <c r="A315" i="13" s="1"/>
  <c r="A334" i="13" s="1"/>
  <c r="A353" i="13" s="1"/>
  <c r="A178" i="13"/>
  <c r="A197" i="13" s="1"/>
  <c r="A216" i="13" s="1"/>
  <c r="J24" i="13"/>
  <c r="E4" i="21"/>
  <c r="F52" i="16"/>
  <c r="F51" i="16"/>
  <c r="H178" i="13"/>
  <c r="E88" i="15"/>
  <c r="D95" i="15"/>
  <c r="I87" i="15"/>
  <c r="K263" i="13"/>
  <c r="I277" i="13"/>
  <c r="J258" i="13"/>
  <c r="I264" i="13"/>
  <c r="I283" i="13" s="1"/>
  <c r="I302" i="13" s="1"/>
  <c r="J264" i="13"/>
  <c r="J283" i="13" s="1"/>
  <c r="J302" i="13" s="1"/>
  <c r="I114" i="14"/>
  <c r="H126" i="14"/>
  <c r="I22" i="13"/>
  <c r="D52" i="15"/>
  <c r="D359" i="13"/>
  <c r="E340" i="13"/>
  <c r="E68" i="13"/>
  <c r="G120" i="14"/>
  <c r="F127" i="14"/>
  <c r="AN112" i="13"/>
  <c r="AJ78" i="15"/>
  <c r="Z51" i="13"/>
  <c r="AA32" i="13"/>
  <c r="X121" i="13"/>
  <c r="Y102" i="13"/>
  <c r="B246" i="13"/>
  <c r="A264" i="13" s="1"/>
  <c r="A283" i="13" s="1"/>
  <c r="A302" i="13" s="1"/>
  <c r="A324" i="13" s="1"/>
  <c r="A343" i="13" s="1"/>
  <c r="A362" i="13" s="1"/>
  <c r="A187" i="13"/>
  <c r="A206" i="13" s="1"/>
  <c r="A225" i="13" s="1"/>
  <c r="F224" i="13"/>
  <c r="F342" i="13"/>
  <c r="J27" i="13"/>
  <c r="G147" i="13"/>
  <c r="G342" i="13"/>
  <c r="O47" i="15"/>
  <c r="H184" i="13"/>
  <c r="E209" i="13"/>
  <c r="E214" i="13"/>
  <c r="H73" i="15"/>
  <c r="E95" i="15"/>
  <c r="F291" i="13"/>
  <c r="L18" i="16"/>
  <c r="M99" i="13"/>
  <c r="G276" i="13"/>
  <c r="G295" i="13" s="1"/>
  <c r="H257" i="13"/>
  <c r="H276" i="13" s="1"/>
  <c r="H295" i="13" s="1"/>
  <c r="L304" i="13"/>
  <c r="L285" i="13"/>
  <c r="H124" i="13"/>
  <c r="H143" i="13" s="1"/>
  <c r="J105" i="13"/>
  <c r="J124" i="13" s="1"/>
  <c r="J143" i="13" s="1"/>
  <c r="H123" i="13"/>
  <c r="H142" i="13" s="1"/>
  <c r="H70" i="15" s="1"/>
  <c r="G148" i="13"/>
  <c r="G227" i="13"/>
  <c r="G208" i="13"/>
  <c r="G345" i="13" s="1"/>
  <c r="G326" i="13"/>
  <c r="E99" i="15"/>
  <c r="E36" i="15" s="1"/>
  <c r="E364" i="13"/>
  <c r="H18" i="16"/>
  <c r="F55" i="15"/>
  <c r="F362" i="13"/>
  <c r="E87" i="15"/>
  <c r="F87" i="15"/>
  <c r="G87" i="15"/>
  <c r="G339" i="13"/>
  <c r="G67" i="13"/>
  <c r="G334" i="13"/>
  <c r="G62" i="13"/>
  <c r="I126" i="13"/>
  <c r="AM57" i="15"/>
  <c r="B235" i="13"/>
  <c r="A253" i="13" s="1"/>
  <c r="A272" i="13" s="1"/>
  <c r="A291" i="13" s="1"/>
  <c r="A313" i="13" s="1"/>
  <c r="A332" i="13" s="1"/>
  <c r="A351" i="13" s="1"/>
  <c r="A176" i="13"/>
  <c r="A195" i="13" s="1"/>
  <c r="A214" i="13" s="1"/>
  <c r="G89" i="15"/>
  <c r="B240" i="13"/>
  <c r="A258" i="13" s="1"/>
  <c r="A277" i="13" s="1"/>
  <c r="A296" i="13" s="1"/>
  <c r="A318" i="13" s="1"/>
  <c r="A337" i="13" s="1"/>
  <c r="A356" i="13" s="1"/>
  <c r="A181" i="13"/>
  <c r="A200" i="13" s="1"/>
  <c r="A219" i="13" s="1"/>
  <c r="H195" i="13"/>
  <c r="I176" i="13"/>
  <c r="F18" i="16"/>
  <c r="C26" i="15"/>
  <c r="G150" i="14"/>
  <c r="H138" i="14"/>
  <c r="L111" i="13"/>
  <c r="D358" i="13"/>
  <c r="D44" i="15"/>
  <c r="D351" i="13"/>
  <c r="D74" i="13"/>
  <c r="H30" i="13"/>
  <c r="I284" i="13"/>
  <c r="I303" i="13" s="1"/>
  <c r="K183" i="13"/>
  <c r="K202" i="13" s="1"/>
  <c r="K221" i="13" s="1"/>
  <c r="I48" i="13"/>
  <c r="C32" i="15"/>
  <c r="E96" i="15"/>
  <c r="G143" i="13"/>
  <c r="D94" i="15"/>
  <c r="E94" i="15"/>
  <c r="L91" i="15"/>
  <c r="F209" i="13"/>
  <c r="F214" i="13"/>
  <c r="P103" i="13"/>
  <c r="P122" i="13" s="1"/>
  <c r="P141" i="13" s="1"/>
  <c r="R44" i="13"/>
  <c r="G139" i="13"/>
  <c r="I67" i="15" s="1"/>
  <c r="H272" i="13"/>
  <c r="P18" i="16"/>
  <c r="C25" i="15"/>
  <c r="E338" i="13"/>
  <c r="E66" i="13"/>
  <c r="M265" i="13"/>
  <c r="M284" i="13" s="1"/>
  <c r="M303" i="13" s="1"/>
  <c r="J324" i="13"/>
  <c r="J52" i="13"/>
  <c r="H48" i="13"/>
  <c r="N29" i="13"/>
  <c r="F299" i="13"/>
  <c r="F279" i="13"/>
  <c r="F320" i="13"/>
  <c r="H260" i="13"/>
  <c r="B236" i="13"/>
  <c r="A254" i="13" s="1"/>
  <c r="A273" i="13" s="1"/>
  <c r="A292" i="13" s="1"/>
  <c r="A314" i="13" s="1"/>
  <c r="A333" i="13" s="1"/>
  <c r="A352" i="13" s="1"/>
  <c r="A177" i="13"/>
  <c r="A196" i="13" s="1"/>
  <c r="A215" i="13" s="1"/>
  <c r="I256" i="13"/>
  <c r="I275" i="13" s="1"/>
  <c r="I294" i="13" s="1"/>
  <c r="AN73" i="13"/>
  <c r="AN54" i="13"/>
  <c r="AO35" i="13"/>
  <c r="K91" i="15"/>
  <c r="G144" i="13"/>
  <c r="AL57" i="15"/>
  <c r="D46" i="9"/>
  <c r="D43" i="9" s="1"/>
  <c r="D42" i="9" s="1"/>
  <c r="H43" i="9"/>
  <c r="H42" i="9" s="1"/>
  <c r="H11" i="20" s="1"/>
  <c r="D11" i="20" s="1"/>
  <c r="D42" i="17"/>
  <c r="B5" i="14"/>
  <c r="B7" i="14" s="1"/>
  <c r="CW5" i="9"/>
  <c r="H20" i="17"/>
  <c r="D79" i="15"/>
  <c r="L108" i="13"/>
  <c r="L127" i="13" s="1"/>
  <c r="L146" i="13" s="1"/>
  <c r="I120" i="15"/>
  <c r="H34" i="13"/>
  <c r="G18" i="16"/>
  <c r="G50" i="13"/>
  <c r="H31" i="13"/>
  <c r="P63" i="13"/>
  <c r="M259" i="13"/>
  <c r="M278" i="13" s="1"/>
  <c r="M297" i="13" s="1"/>
  <c r="E75" i="15"/>
  <c r="E361" i="13"/>
  <c r="F75" i="15"/>
  <c r="N177" i="13"/>
  <c r="N196" i="13" s="1"/>
  <c r="N215" i="13" s="1"/>
  <c r="B247" i="13"/>
  <c r="A265" i="13" s="1"/>
  <c r="A284" i="13" s="1"/>
  <c r="A303" i="13" s="1"/>
  <c r="A325" i="13" s="1"/>
  <c r="A344" i="13" s="1"/>
  <c r="A363" i="13" s="1"/>
  <c r="A188" i="13"/>
  <c r="A207" i="13" s="1"/>
  <c r="A226" i="13" s="1"/>
  <c r="F317" i="13"/>
  <c r="F45" i="13"/>
  <c r="G23" i="21"/>
  <c r="G24" i="21" s="1"/>
  <c r="E129" i="14"/>
  <c r="AK150" i="13"/>
  <c r="AK78" i="15" s="1"/>
  <c r="AK131" i="13"/>
  <c r="B243" i="13"/>
  <c r="A261" i="13" s="1"/>
  <c r="A280" i="13" s="1"/>
  <c r="A299" i="13" s="1"/>
  <c r="A321" i="13" s="1"/>
  <c r="A340" i="13" s="1"/>
  <c r="A359" i="13" s="1"/>
  <c r="A184" i="13"/>
  <c r="A203" i="13" s="1"/>
  <c r="A222" i="13" s="1"/>
  <c r="E151" i="13"/>
  <c r="C34" i="15"/>
  <c r="J186" i="13"/>
  <c r="G214" i="13"/>
  <c r="J196" i="13"/>
  <c r="G185" i="13"/>
  <c r="G333" i="13"/>
  <c r="G61" i="13"/>
  <c r="F267" i="13"/>
  <c r="O18" i="16"/>
  <c r="J118" i="13"/>
  <c r="G25" i="21" l="1"/>
  <c r="J74" i="15"/>
  <c r="J77" i="15"/>
  <c r="F17" i="16"/>
  <c r="F5" i="19" s="1"/>
  <c r="K69" i="15"/>
  <c r="F34" i="16"/>
  <c r="F5" i="20" s="1"/>
  <c r="CW60" i="9"/>
  <c r="M91" i="15"/>
  <c r="D16" i="9"/>
  <c r="D121" i="15"/>
  <c r="F4" i="22" s="1"/>
  <c r="E33" i="15"/>
  <c r="F108" i="15"/>
  <c r="I119" i="15"/>
  <c r="G362" i="13"/>
  <c r="G92" i="15"/>
  <c r="I77" i="15"/>
  <c r="G108" i="15"/>
  <c r="L120" i="15"/>
  <c r="E305" i="13"/>
  <c r="F65" i="16" s="1"/>
  <c r="F15" i="22" s="1"/>
  <c r="I93" i="15"/>
  <c r="D365" i="13"/>
  <c r="D367" i="13" s="1"/>
  <c r="C37" i="15"/>
  <c r="M127" i="13"/>
  <c r="M146" i="13" s="1"/>
  <c r="J215" i="13"/>
  <c r="G14" i="20"/>
  <c r="F32" i="16"/>
  <c r="F15" i="20" s="1"/>
  <c r="G69" i="13"/>
  <c r="H325" i="13"/>
  <c r="H53" i="13"/>
  <c r="F4" i="20"/>
  <c r="G34" i="16"/>
  <c r="G5" i="20" s="1"/>
  <c r="F42" i="17"/>
  <c r="G72" i="15"/>
  <c r="AO73" i="13"/>
  <c r="AO54" i="13"/>
  <c r="AP35" i="13"/>
  <c r="G67" i="16"/>
  <c r="G5" i="22" s="1"/>
  <c r="G68" i="16"/>
  <c r="G7" i="22" s="1"/>
  <c r="H279" i="13"/>
  <c r="H298" i="13" s="1"/>
  <c r="H339" i="13"/>
  <c r="H67" i="13"/>
  <c r="J343" i="13"/>
  <c r="J71" i="13"/>
  <c r="G71" i="15"/>
  <c r="D58" i="15"/>
  <c r="D23" i="15"/>
  <c r="F7" i="19"/>
  <c r="G46" i="15"/>
  <c r="G353" i="13"/>
  <c r="G99" i="15"/>
  <c r="G36" i="15" s="1"/>
  <c r="G364" i="13"/>
  <c r="G111" i="15"/>
  <c r="F286" i="13"/>
  <c r="R18" i="16"/>
  <c r="Z70" i="13"/>
  <c r="J277" i="13"/>
  <c r="J296" i="13" s="1"/>
  <c r="K258" i="13"/>
  <c r="F5" i="21"/>
  <c r="J43" i="13"/>
  <c r="H11" i="6"/>
  <c r="D11" i="6" s="1"/>
  <c r="D11" i="19"/>
  <c r="K264" i="13"/>
  <c r="I257" i="13"/>
  <c r="F14" i="22"/>
  <c r="E65" i="16"/>
  <c r="H319" i="13"/>
  <c r="H47" i="13"/>
  <c r="K206" i="13"/>
  <c r="L187" i="13"/>
  <c r="M187" i="13"/>
  <c r="M206" i="13" s="1"/>
  <c r="M225" i="13" s="1"/>
  <c r="M304" i="13"/>
  <c r="M285" i="13"/>
  <c r="I318" i="13"/>
  <c r="I46" i="13"/>
  <c r="J128" i="13"/>
  <c r="J323" i="13"/>
  <c r="K198" i="13"/>
  <c r="F14" i="21"/>
  <c r="E49" i="16"/>
  <c r="J119" i="15"/>
  <c r="D32" i="15"/>
  <c r="I24" i="14"/>
  <c r="H41" i="14"/>
  <c r="L118" i="13"/>
  <c r="M7" i="19"/>
  <c r="I34" i="13"/>
  <c r="D35" i="15"/>
  <c r="I30" i="13"/>
  <c r="J120" i="13"/>
  <c r="N265" i="13"/>
  <c r="I71" i="13"/>
  <c r="H332" i="13"/>
  <c r="H60" i="13"/>
  <c r="L278" i="13"/>
  <c r="L297" i="13" s="1"/>
  <c r="L113" i="15" s="1"/>
  <c r="N259" i="13"/>
  <c r="H62" i="13"/>
  <c r="H89" i="15"/>
  <c r="I144" i="14"/>
  <c r="H151" i="14"/>
  <c r="L274" i="13"/>
  <c r="L293" i="13" s="1"/>
  <c r="H227" i="13"/>
  <c r="H326" i="13"/>
  <c r="H208" i="13"/>
  <c r="H345" i="13" s="1"/>
  <c r="I189" i="13"/>
  <c r="H76" i="15"/>
  <c r="E25" i="15"/>
  <c r="I184" i="13"/>
  <c r="I69" i="15"/>
  <c r="N266" i="13"/>
  <c r="G332" i="13"/>
  <c r="G60" i="13"/>
  <c r="F53" i="15"/>
  <c r="F300" i="13"/>
  <c r="N200" i="13"/>
  <c r="O181" i="13"/>
  <c r="H77" i="15"/>
  <c r="H275" i="13"/>
  <c r="H316" i="13"/>
  <c r="J256" i="13"/>
  <c r="I74" i="15"/>
  <c r="J272" i="13"/>
  <c r="F294" i="13"/>
  <c r="F335" i="13"/>
  <c r="F92" i="15"/>
  <c r="G204" i="13"/>
  <c r="H185" i="13"/>
  <c r="O7" i="19"/>
  <c r="J205" i="13"/>
  <c r="J224" i="13" s="1"/>
  <c r="K186" i="13"/>
  <c r="F336" i="13"/>
  <c r="F64" i="13"/>
  <c r="G322" i="13"/>
  <c r="AN57" i="15"/>
  <c r="F115" i="15"/>
  <c r="G115" i="15"/>
  <c r="H320" i="13"/>
  <c r="E50" i="15"/>
  <c r="E357" i="13"/>
  <c r="I67" i="13"/>
  <c r="H321" i="13"/>
  <c r="H49" i="13"/>
  <c r="L130" i="13"/>
  <c r="L149" i="13" s="1"/>
  <c r="M111" i="13"/>
  <c r="I195" i="13"/>
  <c r="H7" i="19"/>
  <c r="M118" i="13"/>
  <c r="F107" i="15"/>
  <c r="E86" i="15"/>
  <c r="E100" i="15" s="1"/>
  <c r="E228" i="13"/>
  <c r="H23" i="21"/>
  <c r="H24" i="21" s="1"/>
  <c r="F129" i="14"/>
  <c r="F7" i="21"/>
  <c r="CW24" i="9"/>
  <c r="M32" i="5"/>
  <c r="W32" i="5"/>
  <c r="G32" i="5"/>
  <c r="Y32" i="5"/>
  <c r="I32" i="5"/>
  <c r="S32" i="5"/>
  <c r="C32" i="5"/>
  <c r="U32" i="5"/>
  <c r="E32" i="5"/>
  <c r="O32" i="5"/>
  <c r="Q32" i="5"/>
  <c r="AA32" i="5"/>
  <c r="K32" i="5"/>
  <c r="I125" i="13"/>
  <c r="J106" i="13"/>
  <c r="G319" i="13"/>
  <c r="G47" i="13"/>
  <c r="I207" i="13"/>
  <c r="I226" i="13" s="1"/>
  <c r="I98" i="15" s="1"/>
  <c r="K188" i="13"/>
  <c r="L188" i="13"/>
  <c r="L207" i="13" s="1"/>
  <c r="L226" i="13" s="1"/>
  <c r="S44" i="13"/>
  <c r="J199" i="13"/>
  <c r="L180" i="13"/>
  <c r="O177" i="13"/>
  <c r="K27" i="13"/>
  <c r="J202" i="13"/>
  <c r="N7" i="19"/>
  <c r="F44" i="15"/>
  <c r="F351" i="13"/>
  <c r="D100" i="15"/>
  <c r="I260" i="13"/>
  <c r="K119" i="15"/>
  <c r="G294" i="13"/>
  <c r="G335" i="13"/>
  <c r="G340" i="13"/>
  <c r="G68" i="13"/>
  <c r="I201" i="13"/>
  <c r="I220" i="13" s="1"/>
  <c r="I92" i="15" s="1"/>
  <c r="J182" i="13"/>
  <c r="K293" i="13"/>
  <c r="K137" i="13"/>
  <c r="N99" i="13"/>
  <c r="G291" i="13"/>
  <c r="I123" i="13"/>
  <c r="I142" i="13" s="1"/>
  <c r="I42" i="13"/>
  <c r="K23" i="13"/>
  <c r="I128" i="13"/>
  <c r="I323" i="13"/>
  <c r="I324" i="13"/>
  <c r="F66" i="15"/>
  <c r="F151" i="13"/>
  <c r="T25" i="13"/>
  <c r="O259" i="13"/>
  <c r="O278" i="13" s="1"/>
  <c r="O297" i="13" s="1"/>
  <c r="H315" i="13"/>
  <c r="F56" i="15"/>
  <c r="F363" i="13"/>
  <c r="L179" i="13"/>
  <c r="I273" i="13"/>
  <c r="I292" i="13" s="1"/>
  <c r="I108" i="15" s="1"/>
  <c r="I62" i="13"/>
  <c r="M196" i="13"/>
  <c r="M215" i="13" s="1"/>
  <c r="M87" i="15" s="1"/>
  <c r="I291" i="13"/>
  <c r="L110" i="13"/>
  <c r="I129" i="13"/>
  <c r="I343" i="13" s="1"/>
  <c r="F45" i="15"/>
  <c r="F352" i="13"/>
  <c r="K109" i="13"/>
  <c r="AB32" i="13"/>
  <c r="Y70" i="13"/>
  <c r="AO112" i="13"/>
  <c r="AQ112" i="13" s="1"/>
  <c r="G36" i="13"/>
  <c r="F45" i="10"/>
  <c r="F61" i="10"/>
  <c r="F30" i="10"/>
  <c r="F10" i="10"/>
  <c r="J69" i="15"/>
  <c r="L183" i="13"/>
  <c r="H16" i="9"/>
  <c r="I113" i="15"/>
  <c r="J113" i="15"/>
  <c r="I40" i="22"/>
  <c r="I40" i="21"/>
  <c r="G344" i="13"/>
  <c r="G72" i="13"/>
  <c r="E49" i="15"/>
  <c r="E356" i="13"/>
  <c r="E108" i="15"/>
  <c r="E118" i="15"/>
  <c r="F118" i="15"/>
  <c r="F34" i="15" s="1"/>
  <c r="E362" i="13"/>
  <c r="M255" i="13"/>
  <c r="L69" i="15"/>
  <c r="E352" i="13"/>
  <c r="J7" i="19"/>
  <c r="N255" i="13"/>
  <c r="N274" i="13" s="1"/>
  <c r="N293" i="13" s="1"/>
  <c r="E346" i="13"/>
  <c r="G343" i="13"/>
  <c r="O29" i="13"/>
  <c r="G86" i="15"/>
  <c r="J137" i="13"/>
  <c r="G45" i="15"/>
  <c r="G7" i="19"/>
  <c r="CW42" i="9"/>
  <c r="AA53" i="5"/>
  <c r="K53" i="5"/>
  <c r="U53" i="5"/>
  <c r="E53" i="5"/>
  <c r="W53" i="5"/>
  <c r="G53" i="5"/>
  <c r="Q53" i="5"/>
  <c r="S53" i="5"/>
  <c r="C53" i="5"/>
  <c r="M53" i="5"/>
  <c r="O53" i="5"/>
  <c r="Y53" i="5"/>
  <c r="I53" i="5"/>
  <c r="F298" i="13"/>
  <c r="F339" i="13"/>
  <c r="G67" i="15"/>
  <c r="H67" i="15"/>
  <c r="F86" i="15"/>
  <c r="F14" i="19"/>
  <c r="E15" i="16"/>
  <c r="H150" i="14"/>
  <c r="I138" i="14"/>
  <c r="J176" i="13"/>
  <c r="H214" i="13"/>
  <c r="H111" i="15"/>
  <c r="Y121" i="13"/>
  <c r="Y140" i="13" s="1"/>
  <c r="Z102" i="13"/>
  <c r="AA102" i="13"/>
  <c r="AA121" i="13" s="1"/>
  <c r="AA140" i="13" s="1"/>
  <c r="X140" i="13"/>
  <c r="AA51" i="13"/>
  <c r="H120" i="14"/>
  <c r="G127" i="14"/>
  <c r="D31" i="15"/>
  <c r="J20" i="21"/>
  <c r="H197" i="13"/>
  <c r="H216" i="13" s="1"/>
  <c r="I178" i="13"/>
  <c r="J178" i="13"/>
  <c r="J197" i="13" s="1"/>
  <c r="J216" i="13" s="1"/>
  <c r="E15" i="20"/>
  <c r="CW78" i="9"/>
  <c r="H72" i="15"/>
  <c r="I28" i="13"/>
  <c r="M188" i="13"/>
  <c r="M207" i="13" s="1"/>
  <c r="M226" i="13" s="1"/>
  <c r="F119" i="15"/>
  <c r="G119" i="15"/>
  <c r="H119" i="15"/>
  <c r="H337" i="13"/>
  <c r="H65" i="13"/>
  <c r="F55" i="13"/>
  <c r="H40" i="19" s="1"/>
  <c r="E56" i="15"/>
  <c r="E35" i="15" s="1"/>
  <c r="E363" i="13"/>
  <c r="L23" i="13"/>
  <c r="H61" i="13"/>
  <c r="F223" i="13"/>
  <c r="K176" i="13"/>
  <c r="H224" i="13"/>
  <c r="J104" i="13"/>
  <c r="E4" i="22"/>
  <c r="F68" i="16"/>
  <c r="F71" i="16" s="1"/>
  <c r="F70" i="16" s="1"/>
  <c r="F67" i="16"/>
  <c r="E110" i="15"/>
  <c r="E354" i="13"/>
  <c r="J280" i="13"/>
  <c r="K261" i="13"/>
  <c r="H115" i="15"/>
  <c r="K324" i="13"/>
  <c r="K52" i="13"/>
  <c r="L33" i="13"/>
  <c r="I115" i="15"/>
  <c r="E48" i="15"/>
  <c r="E27" i="15" s="1"/>
  <c r="E355" i="13"/>
  <c r="K101" i="13"/>
  <c r="H69" i="15"/>
  <c r="M179" i="13"/>
  <c r="J316" i="13"/>
  <c r="J198" i="13"/>
  <c r="I316" i="13"/>
  <c r="H92" i="15"/>
  <c r="H108" i="15"/>
  <c r="F333" i="13"/>
  <c r="H283" i="13"/>
  <c r="H302" i="13" s="1"/>
  <c r="H118" i="15" s="1"/>
  <c r="E79" i="15"/>
  <c r="X54" i="15"/>
  <c r="F15" i="10"/>
  <c r="E32" i="15"/>
  <c r="L284" i="13"/>
  <c r="L303" i="13" s="1"/>
  <c r="L119" i="15" s="1"/>
  <c r="I33" i="14"/>
  <c r="H42" i="14"/>
  <c r="G281" i="13"/>
  <c r="G300" i="13" s="1"/>
  <c r="H262" i="13"/>
  <c r="H267" i="13" s="1"/>
  <c r="G25" i="22"/>
  <c r="H25" i="22" s="1"/>
  <c r="J97" i="15"/>
  <c r="M122" i="13"/>
  <c r="Q103" i="13"/>
  <c r="H55" i="15"/>
  <c r="H1" i="25"/>
  <c r="K2" i="6"/>
  <c r="F52" i="15"/>
  <c r="F31" i="15" s="1"/>
  <c r="F359" i="13"/>
  <c r="K130" i="13"/>
  <c r="K149" i="13" s="1"/>
  <c r="K77" i="15" s="1"/>
  <c r="E24" i="15"/>
  <c r="K48" i="13"/>
  <c r="P47" i="15"/>
  <c r="H50" i="13"/>
  <c r="I31" i="13"/>
  <c r="N48" i="13"/>
  <c r="P7" i="19"/>
  <c r="H291" i="13"/>
  <c r="R63" i="13"/>
  <c r="I20" i="22"/>
  <c r="I24" i="22" s="1"/>
  <c r="G153" i="14"/>
  <c r="I145" i="13"/>
  <c r="G51" i="15"/>
  <c r="G358" i="13"/>
  <c r="G76" i="15"/>
  <c r="G34" i="15" s="1"/>
  <c r="H71" i="15"/>
  <c r="L7" i="19"/>
  <c r="H203" i="13"/>
  <c r="G75" i="15"/>
  <c r="G361" i="13"/>
  <c r="J318" i="13"/>
  <c r="J46" i="13"/>
  <c r="F96" i="15"/>
  <c r="F361" i="13"/>
  <c r="G96" i="15"/>
  <c r="AN150" i="13"/>
  <c r="AN131" i="13"/>
  <c r="E52" i="15"/>
  <c r="E31" i="15" s="1"/>
  <c r="E359" i="13"/>
  <c r="I313" i="13"/>
  <c r="I41" i="13"/>
  <c r="J22" i="13"/>
  <c r="I126" i="14"/>
  <c r="J114" i="14"/>
  <c r="I296" i="13"/>
  <c r="K282" i="13"/>
  <c r="H119" i="13"/>
  <c r="H113" i="13"/>
  <c r="F338" i="13"/>
  <c r="F346" i="13" s="1"/>
  <c r="F66" i="13"/>
  <c r="M180" i="13"/>
  <c r="M199" i="13" s="1"/>
  <c r="M218" i="13" s="1"/>
  <c r="J184" i="13"/>
  <c r="J203" i="13" s="1"/>
  <c r="J222" i="13" s="1"/>
  <c r="K105" i="13"/>
  <c r="K272" i="13"/>
  <c r="H147" i="13"/>
  <c r="H342" i="13"/>
  <c r="M183" i="13"/>
  <c r="M202" i="13" s="1"/>
  <c r="M221" i="13" s="1"/>
  <c r="K254" i="13"/>
  <c r="J42" i="13"/>
  <c r="L253" i="13"/>
  <c r="K24" i="13"/>
  <c r="H314" i="13"/>
  <c r="L263" i="13"/>
  <c r="AM150" i="13"/>
  <c r="AM131" i="13"/>
  <c r="G317" i="13"/>
  <c r="G327" i="13" s="1"/>
  <c r="G45" i="13"/>
  <c r="H26" i="13"/>
  <c r="F216" i="13"/>
  <c r="F334" i="13"/>
  <c r="J126" i="13"/>
  <c r="J145" i="13" s="1"/>
  <c r="K107" i="13"/>
  <c r="L27" i="13"/>
  <c r="I217" i="13"/>
  <c r="I335" i="13"/>
  <c r="D27" i="15"/>
  <c r="I100" i="13"/>
  <c r="I314" i="13" s="1"/>
  <c r="G138" i="13"/>
  <c r="G132" i="13"/>
  <c r="I40" i="20" s="1"/>
  <c r="L254" i="13"/>
  <c r="L273" i="13" s="1"/>
  <c r="L292" i="13" s="1"/>
  <c r="K127" i="13"/>
  <c r="N108" i="13"/>
  <c r="N127" i="13" s="1"/>
  <c r="N146" i="13" s="1"/>
  <c r="O108" i="13"/>
  <c r="O127" i="13" s="1"/>
  <c r="O146" i="13" s="1"/>
  <c r="F74" i="15"/>
  <c r="G74" i="15"/>
  <c r="H74" i="15"/>
  <c r="F7" i="20"/>
  <c r="G49" i="15"/>
  <c r="G28" i="15" s="1"/>
  <c r="G356" i="13"/>
  <c r="I7" i="19"/>
  <c r="E114" i="15"/>
  <c r="E30" i="15" s="1"/>
  <c r="E358" i="13"/>
  <c r="I124" i="13"/>
  <c r="H65" i="15"/>
  <c r="I65" i="15"/>
  <c r="G190" i="13"/>
  <c r="AP112" i="13"/>
  <c r="AL78" i="15"/>
  <c r="F52" i="10"/>
  <c r="F7" i="10"/>
  <c r="F67" i="10"/>
  <c r="J34" i="13"/>
  <c r="L90" i="3"/>
  <c r="K33" i="6"/>
  <c r="Q47" i="15"/>
  <c r="H343" i="13"/>
  <c r="F49" i="15"/>
  <c r="F28" i="15" s="1"/>
  <c r="F356" i="13"/>
  <c r="K7" i="19"/>
  <c r="D30" i="15"/>
  <c r="H98" i="15"/>
  <c r="E44" i="15"/>
  <c r="E351" i="13"/>
  <c r="E74" i="13"/>
  <c r="M48" i="13"/>
  <c r="L48" i="13"/>
  <c r="J67" i="13"/>
  <c r="H25" i="21" l="1"/>
  <c r="F6" i="16"/>
  <c r="F24" i="15"/>
  <c r="F360" i="13"/>
  <c r="N87" i="15"/>
  <c r="G116" i="15"/>
  <c r="G14" i="22"/>
  <c r="J73" i="15"/>
  <c r="F305" i="13"/>
  <c r="G65" i="16" s="1"/>
  <c r="G15" i="22" s="1"/>
  <c r="H362" i="13"/>
  <c r="E121" i="15"/>
  <c r="H67" i="16" s="1"/>
  <c r="H5" i="22" s="1"/>
  <c r="E365" i="13"/>
  <c r="E367" i="13" s="1"/>
  <c r="G33" i="15"/>
  <c r="Y68" i="15"/>
  <c r="AB35" i="16" s="1"/>
  <c r="AB7" i="20" s="1"/>
  <c r="G4" i="22"/>
  <c r="AQ150" i="13"/>
  <c r="AQ131" i="13"/>
  <c r="AR112" i="13"/>
  <c r="H14" i="22"/>
  <c r="AP150" i="13"/>
  <c r="AP131" i="13"/>
  <c r="M67" i="13"/>
  <c r="L67" i="13"/>
  <c r="G14" i="19"/>
  <c r="F15" i="16"/>
  <c r="J325" i="13"/>
  <c r="J53" i="13"/>
  <c r="I143" i="13"/>
  <c r="K146" i="13"/>
  <c r="N74" i="15" s="1"/>
  <c r="G66" i="15"/>
  <c r="G79" i="15" s="1"/>
  <c r="G151" i="13"/>
  <c r="L46" i="13"/>
  <c r="M27" i="13"/>
  <c r="K126" i="13"/>
  <c r="K145" i="13" s="1"/>
  <c r="K73" i="15" s="1"/>
  <c r="L107" i="13"/>
  <c r="I26" i="13"/>
  <c r="J26" i="13"/>
  <c r="L272" i="13"/>
  <c r="M253" i="13"/>
  <c r="K273" i="13"/>
  <c r="K292" i="13" s="1"/>
  <c r="H75" i="15"/>
  <c r="H361" i="13"/>
  <c r="F50" i="15"/>
  <c r="F29" i="15" s="1"/>
  <c r="F357" i="13"/>
  <c r="J126" i="14"/>
  <c r="K114" i="14"/>
  <c r="AN78" i="15"/>
  <c r="H222" i="13"/>
  <c r="I73" i="15"/>
  <c r="R47" i="15"/>
  <c r="H322" i="13"/>
  <c r="K67" i="13"/>
  <c r="I262" i="13"/>
  <c r="K280" i="13"/>
  <c r="K299" i="13" s="1"/>
  <c r="L261" i="13"/>
  <c r="F7" i="22"/>
  <c r="F7" i="6" s="1"/>
  <c r="H45" i="15"/>
  <c r="X68" i="15"/>
  <c r="J20" i="22"/>
  <c r="H153" i="14"/>
  <c r="J65" i="15"/>
  <c r="M274" i="13"/>
  <c r="O255" i="13"/>
  <c r="L202" i="13"/>
  <c r="L221" i="13" s="1"/>
  <c r="AB51" i="13"/>
  <c r="AC32" i="13"/>
  <c r="K128" i="13"/>
  <c r="K323" i="13"/>
  <c r="F35" i="15"/>
  <c r="P259" i="13"/>
  <c r="T44" i="13"/>
  <c r="F79" i="15"/>
  <c r="G286" i="13"/>
  <c r="N118" i="13"/>
  <c r="O99" i="13"/>
  <c r="G110" i="15"/>
  <c r="G26" i="15" s="1"/>
  <c r="G354" i="13"/>
  <c r="I279" i="13"/>
  <c r="I298" i="13" s="1"/>
  <c r="I114" i="15" s="1"/>
  <c r="I320" i="13"/>
  <c r="F4" i="21"/>
  <c r="G52" i="16"/>
  <c r="G51" i="16"/>
  <c r="K207" i="13"/>
  <c r="Q10" i="5"/>
  <c r="AE32" i="5"/>
  <c r="CW11" i="19" s="1"/>
  <c r="C10" i="5"/>
  <c r="G10" i="5"/>
  <c r="M130" i="13"/>
  <c r="N111" i="13"/>
  <c r="E29" i="15"/>
  <c r="K205" i="13"/>
  <c r="H204" i="13"/>
  <c r="H190" i="13"/>
  <c r="H294" i="13"/>
  <c r="H335" i="13"/>
  <c r="P181" i="13"/>
  <c r="N219" i="13"/>
  <c r="G44" i="15"/>
  <c r="G351" i="13"/>
  <c r="J144" i="14"/>
  <c r="I151" i="14"/>
  <c r="K23" i="22" s="1"/>
  <c r="N284" i="13"/>
  <c r="N303" i="13" s="1"/>
  <c r="N119" i="15" s="1"/>
  <c r="O265" i="13"/>
  <c r="I321" i="13"/>
  <c r="I49" i="13"/>
  <c r="J30" i="13"/>
  <c r="I325" i="13"/>
  <c r="I53" i="13"/>
  <c r="J108" i="15"/>
  <c r="K217" i="13"/>
  <c r="K225" i="13"/>
  <c r="K283" i="13"/>
  <c r="K302" i="13" s="1"/>
  <c r="K118" i="15" s="1"/>
  <c r="L264" i="13"/>
  <c r="L24" i="13"/>
  <c r="J334" i="13"/>
  <c r="J62" i="13"/>
  <c r="D37" i="15"/>
  <c r="J260" i="13"/>
  <c r="K34" i="13"/>
  <c r="J40" i="22"/>
  <c r="J40" i="21"/>
  <c r="H344" i="13"/>
  <c r="H72" i="13"/>
  <c r="M113" i="15"/>
  <c r="M74" i="15"/>
  <c r="I119" i="13"/>
  <c r="I113" i="13"/>
  <c r="F88" i="15"/>
  <c r="F353" i="13"/>
  <c r="G88" i="15"/>
  <c r="G25" i="15" s="1"/>
  <c r="H317" i="13"/>
  <c r="H327" i="13" s="1"/>
  <c r="H45" i="13"/>
  <c r="H36" i="13"/>
  <c r="L282" i="13"/>
  <c r="L301" i="13" s="1"/>
  <c r="M263" i="13"/>
  <c r="M282" i="13" s="1"/>
  <c r="M301" i="13" s="1"/>
  <c r="K43" i="13"/>
  <c r="M24" i="13"/>
  <c r="H138" i="13"/>
  <c r="H132" i="13"/>
  <c r="J40" i="20" s="1"/>
  <c r="I112" i="15"/>
  <c r="K20" i="21"/>
  <c r="J313" i="13"/>
  <c r="J41" i="13"/>
  <c r="J65" i="13"/>
  <c r="Q122" i="13"/>
  <c r="Q141" i="13" s="1"/>
  <c r="R103" i="13"/>
  <c r="M141" i="13"/>
  <c r="J217" i="13"/>
  <c r="K120" i="13"/>
  <c r="K139" i="13" s="1"/>
  <c r="K343" i="13"/>
  <c r="K71" i="13"/>
  <c r="F69" i="16"/>
  <c r="K195" i="13"/>
  <c r="H333" i="13"/>
  <c r="H88" i="15"/>
  <c r="I23" i="21"/>
  <c r="G129" i="14"/>
  <c r="AA70" i="13"/>
  <c r="H209" i="13"/>
  <c r="J195" i="13"/>
  <c r="E15" i="19"/>
  <c r="E4" i="16"/>
  <c r="F228" i="13"/>
  <c r="O48" i="13"/>
  <c r="P29" i="13"/>
  <c r="Y54" i="15"/>
  <c r="I107" i="15"/>
  <c r="L198" i="13"/>
  <c r="L109" i="13"/>
  <c r="I147" i="13"/>
  <c r="I342" i="13"/>
  <c r="I70" i="15"/>
  <c r="J201" i="13"/>
  <c r="K182" i="13"/>
  <c r="G52" i="15"/>
  <c r="G31" i="15" s="1"/>
  <c r="G359" i="13"/>
  <c r="F74" i="13"/>
  <c r="J221" i="13"/>
  <c r="M93" i="15" s="1"/>
  <c r="L199" i="13"/>
  <c r="L218" i="13" s="1"/>
  <c r="J218" i="13"/>
  <c r="S63" i="13"/>
  <c r="N188" i="13"/>
  <c r="N207" i="13" s="1"/>
  <c r="N226" i="13" s="1"/>
  <c r="O10" i="5"/>
  <c r="S10" i="5"/>
  <c r="W10" i="5"/>
  <c r="I118" i="15"/>
  <c r="G14" i="21"/>
  <c r="F49" i="16"/>
  <c r="F15" i="21" s="1"/>
  <c r="L77" i="15"/>
  <c r="M119" i="15"/>
  <c r="J185" i="13"/>
  <c r="J204" i="13" s="1"/>
  <c r="J223" i="13" s="1"/>
  <c r="I185" i="13"/>
  <c r="J291" i="13"/>
  <c r="N304" i="13"/>
  <c r="N120" i="15" s="1"/>
  <c r="N285" i="13"/>
  <c r="O266" i="13"/>
  <c r="H46" i="15"/>
  <c r="H353" i="13"/>
  <c r="N278" i="13"/>
  <c r="H44" i="15"/>
  <c r="H351" i="13"/>
  <c r="I55" i="15"/>
  <c r="L137" i="13"/>
  <c r="I41" i="14"/>
  <c r="J24" i="14"/>
  <c r="L206" i="13"/>
  <c r="L225" i="13" s="1"/>
  <c r="L97" i="15" s="1"/>
  <c r="H338" i="13"/>
  <c r="H66" i="13"/>
  <c r="J315" i="13"/>
  <c r="L186" i="13"/>
  <c r="F4" i="19"/>
  <c r="G17" i="16"/>
  <c r="H51" i="15"/>
  <c r="H358" i="13"/>
  <c r="G71" i="16"/>
  <c r="G70" i="16" s="1"/>
  <c r="J87" i="15"/>
  <c r="K87" i="15"/>
  <c r="L87" i="15"/>
  <c r="F33" i="15"/>
  <c r="E58" i="15"/>
  <c r="E23" i="15"/>
  <c r="P108" i="13"/>
  <c r="K26" i="13"/>
  <c r="AM78" i="15"/>
  <c r="J61" i="13"/>
  <c r="K124" i="13"/>
  <c r="K143" i="13" s="1"/>
  <c r="N263" i="13"/>
  <c r="K301" i="13"/>
  <c r="I25" i="22"/>
  <c r="H107" i="15"/>
  <c r="I322" i="13"/>
  <c r="I50" i="13"/>
  <c r="J31" i="13"/>
  <c r="I1" i="25"/>
  <c r="L2" i="6"/>
  <c r="H281" i="13"/>
  <c r="J262" i="13"/>
  <c r="J281" i="13" s="1"/>
  <c r="J300" i="13" s="1"/>
  <c r="K262" i="13"/>
  <c r="K281" i="13" s="1"/>
  <c r="K300" i="13" s="1"/>
  <c r="J33" i="14"/>
  <c r="I42" i="14"/>
  <c r="J100" i="13"/>
  <c r="L324" i="13"/>
  <c r="L52" i="13"/>
  <c r="M33" i="13"/>
  <c r="E26" i="15"/>
  <c r="L42" i="13"/>
  <c r="M23" i="13"/>
  <c r="I319" i="13"/>
  <c r="I47" i="13"/>
  <c r="I197" i="13"/>
  <c r="K178" i="13"/>
  <c r="K315" i="13" s="1"/>
  <c r="I315" i="13"/>
  <c r="I120" i="14"/>
  <c r="H127" i="14"/>
  <c r="Z121" i="13"/>
  <c r="Z140" i="13" s="1"/>
  <c r="Z68" i="15" s="1"/>
  <c r="AC35" i="16" s="1"/>
  <c r="AC7" i="20" s="1"/>
  <c r="H86" i="15"/>
  <c r="F14" i="6"/>
  <c r="AE53" i="5"/>
  <c r="G352" i="13"/>
  <c r="E34" i="15"/>
  <c r="E28" i="15"/>
  <c r="AO150" i="13"/>
  <c r="AO78" i="15" s="1"/>
  <c r="AO131" i="13"/>
  <c r="L129" i="13"/>
  <c r="L148" i="13" s="1"/>
  <c r="M110" i="13"/>
  <c r="I46" i="15"/>
  <c r="H14" i="20"/>
  <c r="G32" i="16"/>
  <c r="M109" i="13"/>
  <c r="K42" i="13"/>
  <c r="K46" i="13"/>
  <c r="U25" i="13"/>
  <c r="J28" i="13"/>
  <c r="J36" i="13" s="1"/>
  <c r="G338" i="13"/>
  <c r="G66" i="13"/>
  <c r="K10" i="5"/>
  <c r="E10" i="5"/>
  <c r="I10" i="5"/>
  <c r="M10" i="5"/>
  <c r="G4" i="21"/>
  <c r="H52" i="16"/>
  <c r="H51" i="16"/>
  <c r="H5" i="21" s="1"/>
  <c r="I214" i="13"/>
  <c r="J96" i="15"/>
  <c r="E4" i="6"/>
  <c r="J275" i="13"/>
  <c r="K256" i="13"/>
  <c r="F116" i="15"/>
  <c r="I203" i="13"/>
  <c r="I222" i="13" s="1"/>
  <c r="I94" i="15" s="1"/>
  <c r="I227" i="13"/>
  <c r="I208" i="13"/>
  <c r="I345" i="13" s="1"/>
  <c r="I326" i="13"/>
  <c r="J189" i="13"/>
  <c r="H99" i="15"/>
  <c r="H36" i="15" s="1"/>
  <c r="H364" i="13"/>
  <c r="L109" i="15"/>
  <c r="H334" i="13"/>
  <c r="J139" i="13"/>
  <c r="E15" i="21"/>
  <c r="F55" i="16"/>
  <c r="F54" i="16" s="1"/>
  <c r="N183" i="13"/>
  <c r="J147" i="13"/>
  <c r="J342" i="13"/>
  <c r="I337" i="13"/>
  <c r="I65" i="13"/>
  <c r="M120" i="15"/>
  <c r="L176" i="13"/>
  <c r="K277" i="13"/>
  <c r="L258" i="13"/>
  <c r="L277" i="13" s="1"/>
  <c r="L296" i="13" s="1"/>
  <c r="J112" i="15"/>
  <c r="Z54" i="15"/>
  <c r="J55" i="15"/>
  <c r="J362" i="13"/>
  <c r="AP73" i="13"/>
  <c r="AP54" i="13"/>
  <c r="AO57" i="15"/>
  <c r="G53" i="15"/>
  <c r="J51" i="15"/>
  <c r="T18" i="16"/>
  <c r="F6" i="10"/>
  <c r="L33" i="6"/>
  <c r="M90" i="3"/>
  <c r="L108" i="15"/>
  <c r="I89" i="15"/>
  <c r="I354" i="13"/>
  <c r="G336" i="13"/>
  <c r="G346" i="13" s="1"/>
  <c r="G64" i="13"/>
  <c r="K291" i="13"/>
  <c r="M90" i="15"/>
  <c r="K22" i="13"/>
  <c r="I332" i="13"/>
  <c r="I60" i="13"/>
  <c r="N67" i="13"/>
  <c r="H341" i="13"/>
  <c r="H69" i="13"/>
  <c r="S18" i="16"/>
  <c r="H34" i="15"/>
  <c r="G4" i="20"/>
  <c r="H34" i="16"/>
  <c r="M198" i="13"/>
  <c r="N179" i="13"/>
  <c r="J299" i="13"/>
  <c r="F5" i="22"/>
  <c r="J123" i="13"/>
  <c r="J142" i="13" s="1"/>
  <c r="J70" i="15" s="1"/>
  <c r="K104" i="13"/>
  <c r="K318" i="13" s="1"/>
  <c r="H96" i="15"/>
  <c r="I96" i="15"/>
  <c r="F95" i="15"/>
  <c r="L105" i="13"/>
  <c r="H49" i="15"/>
  <c r="H28" i="15" s="1"/>
  <c r="H356" i="13"/>
  <c r="AB102" i="13"/>
  <c r="J138" i="14"/>
  <c r="I150" i="14"/>
  <c r="F114" i="15"/>
  <c r="F30" i="15" s="1"/>
  <c r="G114" i="15"/>
  <c r="G30" i="15" s="1"/>
  <c r="F358" i="13"/>
  <c r="G56" i="15"/>
  <c r="G35" i="15" s="1"/>
  <c r="G363" i="13"/>
  <c r="I148" i="13"/>
  <c r="M254" i="13"/>
  <c r="N254" i="13" s="1"/>
  <c r="I333" i="13"/>
  <c r="I61" i="13"/>
  <c r="G107" i="15"/>
  <c r="G305" i="13"/>
  <c r="K65" i="15"/>
  <c r="K109" i="15"/>
  <c r="F23" i="15"/>
  <c r="O196" i="13"/>
  <c r="O215" i="13" s="1"/>
  <c r="O87" i="15" s="1"/>
  <c r="P177" i="13"/>
  <c r="J98" i="15"/>
  <c r="K28" i="13"/>
  <c r="L28" i="13" s="1"/>
  <c r="J125" i="13"/>
  <c r="K106" i="13"/>
  <c r="J320" i="13"/>
  <c r="I144" i="13"/>
  <c r="I358" i="13" s="1"/>
  <c r="AA10" i="5"/>
  <c r="U10" i="5"/>
  <c r="Y10" i="5"/>
  <c r="M137" i="13"/>
  <c r="I190" i="13"/>
  <c r="H340" i="13"/>
  <c r="H68" i="13"/>
  <c r="I51" i="15"/>
  <c r="F48" i="15"/>
  <c r="F355" i="13"/>
  <c r="G223" i="13"/>
  <c r="G209" i="13"/>
  <c r="F110" i="15"/>
  <c r="F26" i="15" s="1"/>
  <c r="F354" i="13"/>
  <c r="O200" i="13"/>
  <c r="O219" i="13" s="1"/>
  <c r="O91" i="15" s="1"/>
  <c r="G55" i="13"/>
  <c r="I40" i="19" s="1"/>
  <c r="J23" i="22"/>
  <c r="L101" i="13"/>
  <c r="L120" i="13" s="1"/>
  <c r="L139" i="13" s="1"/>
  <c r="K184" i="13"/>
  <c r="N187" i="13"/>
  <c r="N180" i="13"/>
  <c r="E15" i="22"/>
  <c r="I276" i="13"/>
  <c r="J257" i="13"/>
  <c r="J118" i="15"/>
  <c r="R7" i="19"/>
  <c r="F7" i="16"/>
  <c r="H114" i="15"/>
  <c r="AQ35" i="13"/>
  <c r="G341" i="13"/>
  <c r="K71" i="15" l="1"/>
  <c r="Q69" i="15"/>
  <c r="O74" i="15"/>
  <c r="L90" i="15"/>
  <c r="G24" i="15"/>
  <c r="H68" i="16"/>
  <c r="H7" i="22" s="1"/>
  <c r="L67" i="15"/>
  <c r="G121" i="15"/>
  <c r="M97" i="15"/>
  <c r="H25" i="15"/>
  <c r="N273" i="13"/>
  <c r="N292" i="13" s="1"/>
  <c r="O254" i="13"/>
  <c r="L47" i="13"/>
  <c r="G69" i="16"/>
  <c r="G9" i="22" s="1"/>
  <c r="I295" i="13"/>
  <c r="N199" i="13"/>
  <c r="O180" i="13"/>
  <c r="K203" i="13"/>
  <c r="K222" i="13" s="1"/>
  <c r="K94" i="15" s="1"/>
  <c r="F27" i="15"/>
  <c r="H52" i="15"/>
  <c r="H359" i="13"/>
  <c r="K125" i="13"/>
  <c r="L106" i="13"/>
  <c r="J144" i="13"/>
  <c r="I14" i="22"/>
  <c r="H65" i="16"/>
  <c r="AB121" i="13"/>
  <c r="AC102" i="13"/>
  <c r="L124" i="13"/>
  <c r="L143" i="13" s="1"/>
  <c r="L71" i="15" s="1"/>
  <c r="M105" i="13"/>
  <c r="M217" i="13"/>
  <c r="H53" i="15"/>
  <c r="G48" i="15"/>
  <c r="G27" i="15" s="1"/>
  <c r="G355" i="13"/>
  <c r="G360" i="13"/>
  <c r="I49" i="15"/>
  <c r="I28" i="15" s="1"/>
  <c r="I356" i="13"/>
  <c r="N202" i="13"/>
  <c r="G50" i="15"/>
  <c r="G357" i="13"/>
  <c r="U44" i="13"/>
  <c r="F365" i="13"/>
  <c r="F367" i="13" s="1"/>
  <c r="K61" i="13"/>
  <c r="J23" i="21"/>
  <c r="J24" i="21" s="1"/>
  <c r="H129" i="14"/>
  <c r="I216" i="13"/>
  <c r="I334" i="13"/>
  <c r="M42" i="13"/>
  <c r="L71" i="13"/>
  <c r="J42" i="14"/>
  <c r="K33" i="14"/>
  <c r="I69" i="13"/>
  <c r="G4" i="19"/>
  <c r="H17" i="16"/>
  <c r="H30" i="15"/>
  <c r="J93" i="15"/>
  <c r="K93" i="15"/>
  <c r="L128" i="13"/>
  <c r="L323" i="13"/>
  <c r="K214" i="13"/>
  <c r="J89" i="15"/>
  <c r="M43" i="13"/>
  <c r="N24" i="13"/>
  <c r="K62" i="13"/>
  <c r="I138" i="13"/>
  <c r="I352" i="13" s="1"/>
  <c r="I132" i="13"/>
  <c r="K40" i="20" s="1"/>
  <c r="J46" i="15"/>
  <c r="J353" i="13"/>
  <c r="K40" i="22"/>
  <c r="K40" i="21"/>
  <c r="I344" i="13"/>
  <c r="I72" i="13"/>
  <c r="J321" i="13"/>
  <c r="J49" i="13"/>
  <c r="K30" i="13"/>
  <c r="I340" i="13"/>
  <c r="I68" i="13"/>
  <c r="K144" i="14"/>
  <c r="J151" i="14"/>
  <c r="G23" i="15"/>
  <c r="K224" i="13"/>
  <c r="G7" i="21"/>
  <c r="G7" i="16"/>
  <c r="O118" i="13"/>
  <c r="P99" i="13"/>
  <c r="V25" i="13"/>
  <c r="P278" i="13"/>
  <c r="P297" i="13" s="1"/>
  <c r="Q259" i="13"/>
  <c r="AB70" i="13"/>
  <c r="L280" i="13"/>
  <c r="M261" i="13"/>
  <c r="K51" i="15"/>
  <c r="J94" i="15"/>
  <c r="I317" i="13"/>
  <c r="I327" i="13" s="1"/>
  <c r="I45" i="13"/>
  <c r="I36" i="13"/>
  <c r="L126" i="13"/>
  <c r="I14" i="20"/>
  <c r="H32" i="16"/>
  <c r="H15" i="20" s="1"/>
  <c r="AP78" i="15"/>
  <c r="I339" i="13"/>
  <c r="H71" i="16"/>
  <c r="H70" i="16" s="1"/>
  <c r="AQ73" i="13"/>
  <c r="AQ54" i="13"/>
  <c r="AR35" i="13"/>
  <c r="K319" i="13"/>
  <c r="K47" i="13"/>
  <c r="P196" i="13"/>
  <c r="P215" i="13" s="1"/>
  <c r="P87" i="15" s="1"/>
  <c r="Q177" i="13"/>
  <c r="I4" i="22"/>
  <c r="J68" i="16"/>
  <c r="J7" i="22" s="1"/>
  <c r="J67" i="16"/>
  <c r="J5" i="22" s="1"/>
  <c r="I76" i="15"/>
  <c r="K76" i="15"/>
  <c r="J76" i="15"/>
  <c r="J34" i="15" s="1"/>
  <c r="J115" i="15"/>
  <c r="L195" i="13"/>
  <c r="M176" i="13"/>
  <c r="I99" i="15"/>
  <c r="I36" i="15" s="1"/>
  <c r="I364" i="13"/>
  <c r="I86" i="15"/>
  <c r="F121" i="15"/>
  <c r="M128" i="13"/>
  <c r="N109" i="13"/>
  <c r="M129" i="13"/>
  <c r="N110" i="13"/>
  <c r="I127" i="14"/>
  <c r="J120" i="14"/>
  <c r="I338" i="13"/>
  <c r="I66" i="13"/>
  <c r="L61" i="13"/>
  <c r="H300" i="13"/>
  <c r="H286" i="13"/>
  <c r="K117" i="15"/>
  <c r="K45" i="13"/>
  <c r="G5" i="19"/>
  <c r="G6" i="16"/>
  <c r="H50" i="15"/>
  <c r="H29" i="15" s="1"/>
  <c r="H357" i="13"/>
  <c r="L65" i="15"/>
  <c r="I362" i="13"/>
  <c r="H23" i="15"/>
  <c r="K201" i="13"/>
  <c r="K220" i="13" s="1"/>
  <c r="L182" i="13"/>
  <c r="L201" i="13" s="1"/>
  <c r="L220" i="13" s="1"/>
  <c r="J220" i="13"/>
  <c r="I75" i="15"/>
  <c r="I361" i="13"/>
  <c r="L217" i="13"/>
  <c r="J214" i="13"/>
  <c r="AA54" i="15"/>
  <c r="I24" i="21"/>
  <c r="K55" i="15"/>
  <c r="K362" i="13"/>
  <c r="M101" i="13"/>
  <c r="K67" i="15"/>
  <c r="M69" i="15"/>
  <c r="N69" i="15"/>
  <c r="P69" i="15"/>
  <c r="O69" i="15"/>
  <c r="J49" i="15"/>
  <c r="J28" i="15" s="1"/>
  <c r="J356" i="13"/>
  <c r="J332" i="13"/>
  <c r="J60" i="13"/>
  <c r="H66" i="15"/>
  <c r="H24" i="15" s="1"/>
  <c r="H151" i="13"/>
  <c r="L26" i="13"/>
  <c r="H56" i="15"/>
  <c r="H35" i="15" s="1"/>
  <c r="H363" i="13"/>
  <c r="M258" i="13"/>
  <c r="L283" i="13"/>
  <c r="L302" i="13" s="1"/>
  <c r="L118" i="15" s="1"/>
  <c r="M264" i="13"/>
  <c r="K89" i="15"/>
  <c r="P200" i="13"/>
  <c r="P219" i="13" s="1"/>
  <c r="P91" i="15" s="1"/>
  <c r="R181" i="13"/>
  <c r="Q181" i="13"/>
  <c r="H110" i="15"/>
  <c r="H26" i="15" s="1"/>
  <c r="H354" i="13"/>
  <c r="I110" i="15"/>
  <c r="AE10" i="5"/>
  <c r="K226" i="13"/>
  <c r="G55" i="16"/>
  <c r="H4" i="20"/>
  <c r="I34" i="16"/>
  <c r="I5" i="20" s="1"/>
  <c r="AD32" i="13"/>
  <c r="L93" i="15"/>
  <c r="J24" i="22"/>
  <c r="I281" i="13"/>
  <c r="I300" i="13" s="1"/>
  <c r="I116" i="15" s="1"/>
  <c r="I267" i="13"/>
  <c r="U18" i="16"/>
  <c r="M46" i="13"/>
  <c r="N27" i="13"/>
  <c r="I4" i="20"/>
  <c r="J34" i="16"/>
  <c r="J5" i="20" s="1"/>
  <c r="K74" i="15"/>
  <c r="L74" i="15"/>
  <c r="F15" i="19"/>
  <c r="F15" i="6" s="1"/>
  <c r="F4" i="16"/>
  <c r="M51" i="15"/>
  <c r="AR150" i="13"/>
  <c r="AR78" i="15" s="1"/>
  <c r="AR131" i="13"/>
  <c r="AS112" i="13"/>
  <c r="J276" i="13"/>
  <c r="J295" i="13" s="1"/>
  <c r="J111" i="15" s="1"/>
  <c r="K257" i="13"/>
  <c r="J267" i="13"/>
  <c r="N206" i="13"/>
  <c r="N225" i="13" s="1"/>
  <c r="N97" i="15" s="1"/>
  <c r="O187" i="13"/>
  <c r="G95" i="15"/>
  <c r="G100" i="15" s="1"/>
  <c r="G228" i="13"/>
  <c r="I72" i="15"/>
  <c r="I30" i="15" s="1"/>
  <c r="F58" i="15"/>
  <c r="K20" i="22"/>
  <c r="I153" i="14"/>
  <c r="K123" i="13"/>
  <c r="K142" i="13" s="1"/>
  <c r="K70" i="15" s="1"/>
  <c r="L104" i="13"/>
  <c r="N198" i="13"/>
  <c r="O179" i="13"/>
  <c r="N51" i="15"/>
  <c r="I26" i="15"/>
  <c r="M33" i="6"/>
  <c r="N90" i="3"/>
  <c r="AP57" i="15"/>
  <c r="G54" i="16"/>
  <c r="F53" i="16"/>
  <c r="J227" i="13"/>
  <c r="J208" i="13"/>
  <c r="J345" i="13" s="1"/>
  <c r="J326" i="13"/>
  <c r="K189" i="13"/>
  <c r="K275" i="13"/>
  <c r="L256" i="13"/>
  <c r="K316" i="13"/>
  <c r="G15" i="20"/>
  <c r="L76" i="15"/>
  <c r="CW11" i="20"/>
  <c r="K197" i="13"/>
  <c r="K216" i="13" s="1"/>
  <c r="K88" i="15" s="1"/>
  <c r="L178" i="13"/>
  <c r="M28" i="13"/>
  <c r="K116" i="15"/>
  <c r="J116" i="15"/>
  <c r="J1" i="25"/>
  <c r="M2" i="6"/>
  <c r="J322" i="13"/>
  <c r="J50" i="13"/>
  <c r="K31" i="13"/>
  <c r="N282" i="13"/>
  <c r="O263" i="13"/>
  <c r="P127" i="13"/>
  <c r="Q108" i="13"/>
  <c r="L205" i="13"/>
  <c r="L224" i="13" s="1"/>
  <c r="L96" i="15" s="1"/>
  <c r="M186" i="13"/>
  <c r="M323" i="13" s="1"/>
  <c r="J41" i="14"/>
  <c r="K24" i="14"/>
  <c r="I34" i="15"/>
  <c r="O304" i="13"/>
  <c r="O285" i="13"/>
  <c r="P266" i="13"/>
  <c r="F32" i="15"/>
  <c r="I204" i="13"/>
  <c r="I223" i="13" s="1"/>
  <c r="I228" i="13" s="1"/>
  <c r="N98" i="15"/>
  <c r="J90" i="15"/>
  <c r="K90" i="15"/>
  <c r="P48" i="13"/>
  <c r="Q29" i="13"/>
  <c r="O67" i="13"/>
  <c r="H14" i="21"/>
  <c r="G49" i="16"/>
  <c r="E15" i="6"/>
  <c r="J190" i="13"/>
  <c r="J337" i="13"/>
  <c r="M117" i="15"/>
  <c r="L117" i="15"/>
  <c r="H336" i="13"/>
  <c r="H346" i="13" s="1"/>
  <c r="H64" i="13"/>
  <c r="H55" i="13"/>
  <c r="J40" i="19" s="1"/>
  <c r="K325" i="13"/>
  <c r="K53" i="13"/>
  <c r="L34" i="13"/>
  <c r="K97" i="15"/>
  <c r="O284" i="13"/>
  <c r="O303" i="13" s="1"/>
  <c r="P265" i="13"/>
  <c r="G74" i="13"/>
  <c r="H223" i="13"/>
  <c r="N130" i="13"/>
  <c r="N149" i="13" s="1"/>
  <c r="O111" i="13"/>
  <c r="N137" i="13"/>
  <c r="T63" i="13"/>
  <c r="O274" i="13"/>
  <c r="O293" i="13" s="1"/>
  <c r="P255" i="13"/>
  <c r="M293" i="13"/>
  <c r="AA35" i="16"/>
  <c r="H94" i="15"/>
  <c r="L114" i="14"/>
  <c r="K126" i="14"/>
  <c r="K108" i="15"/>
  <c r="M272" i="13"/>
  <c r="N253" i="13"/>
  <c r="J317" i="13"/>
  <c r="J45" i="13"/>
  <c r="M107" i="13"/>
  <c r="L65" i="13"/>
  <c r="I71" i="15"/>
  <c r="J71" i="15"/>
  <c r="G14" i="6"/>
  <c r="M65" i="15"/>
  <c r="I45" i="15"/>
  <c r="M273" i="13"/>
  <c r="K138" i="14"/>
  <c r="J150" i="14"/>
  <c r="H5" i="20"/>
  <c r="F5" i="6"/>
  <c r="S7" i="19"/>
  <c r="I44" i="15"/>
  <c r="I351" i="13"/>
  <c r="K313" i="13"/>
  <c r="K36" i="13"/>
  <c r="K41" i="13"/>
  <c r="K107" i="15"/>
  <c r="T7" i="19"/>
  <c r="K296" i="13"/>
  <c r="L112" i="15" s="1"/>
  <c r="J75" i="15"/>
  <c r="J33" i="15" s="1"/>
  <c r="J361" i="13"/>
  <c r="J67" i="15"/>
  <c r="J294" i="13"/>
  <c r="J110" i="15" s="1"/>
  <c r="H7" i="21"/>
  <c r="H7" i="6" s="1"/>
  <c r="H7" i="16"/>
  <c r="J319" i="13"/>
  <c r="J47" i="13"/>
  <c r="K337" i="13"/>
  <c r="K65" i="13"/>
  <c r="F100" i="15"/>
  <c r="AA68" i="15"/>
  <c r="AD35" i="16" s="1"/>
  <c r="AD7" i="20" s="1"/>
  <c r="M324" i="13"/>
  <c r="M52" i="13"/>
  <c r="N33" i="13"/>
  <c r="J119" i="13"/>
  <c r="J113" i="13"/>
  <c r="J314" i="13"/>
  <c r="K100" i="13"/>
  <c r="L22" i="13"/>
  <c r="J45" i="15"/>
  <c r="E37" i="15"/>
  <c r="F4" i="6"/>
  <c r="N297" i="13"/>
  <c r="J107" i="15"/>
  <c r="K185" i="13"/>
  <c r="L185" i="13" s="1"/>
  <c r="O188" i="13"/>
  <c r="S47" i="15"/>
  <c r="H14" i="19"/>
  <c r="G15" i="16"/>
  <c r="F9" i="22"/>
  <c r="J335" i="13"/>
  <c r="R122" i="13"/>
  <c r="S103" i="13"/>
  <c r="J327" i="13"/>
  <c r="F25" i="15"/>
  <c r="J279" i="13"/>
  <c r="J298" i="13" s="1"/>
  <c r="K260" i="13"/>
  <c r="L315" i="13"/>
  <c r="L43" i="13"/>
  <c r="N91" i="15"/>
  <c r="M149" i="13"/>
  <c r="G5" i="21"/>
  <c r="N23" i="13"/>
  <c r="K147" i="13"/>
  <c r="K342" i="13"/>
  <c r="AC51" i="13"/>
  <c r="O183" i="13"/>
  <c r="H352" i="13"/>
  <c r="K115" i="15"/>
  <c r="L262" i="13"/>
  <c r="M262" i="13" s="1"/>
  <c r="L184" i="13"/>
  <c r="L20" i="21"/>
  <c r="H33" i="15"/>
  <c r="L291" i="13"/>
  <c r="L40" i="22"/>
  <c r="L40" i="21"/>
  <c r="J344" i="13"/>
  <c r="J72" i="13"/>
  <c r="L51" i="15"/>
  <c r="AQ78" i="15"/>
  <c r="G58" i="15" l="1"/>
  <c r="I4" i="19" s="1"/>
  <c r="O109" i="15"/>
  <c r="G365" i="13"/>
  <c r="G367" i="13" s="1"/>
  <c r="L204" i="13"/>
  <c r="L223" i="13" s="1"/>
  <c r="M185" i="13"/>
  <c r="H69" i="16"/>
  <c r="K14" i="21"/>
  <c r="J49" i="16"/>
  <c r="J15" i="21" s="1"/>
  <c r="M281" i="13"/>
  <c r="M300" i="13" s="1"/>
  <c r="N262" i="13"/>
  <c r="L107" i="15"/>
  <c r="K279" i="13"/>
  <c r="K298" i="13" s="1"/>
  <c r="K114" i="15" s="1"/>
  <c r="L260" i="13"/>
  <c r="L62" i="13"/>
  <c r="S122" i="13"/>
  <c r="S141" i="13" s="1"/>
  <c r="T103" i="13"/>
  <c r="V18" i="16"/>
  <c r="N113" i="15"/>
  <c r="O113" i="15"/>
  <c r="L203" i="13"/>
  <c r="L222" i="13" s="1"/>
  <c r="M184" i="13"/>
  <c r="K75" i="15"/>
  <c r="K361" i="13"/>
  <c r="M77" i="15"/>
  <c r="H14" i="6"/>
  <c r="O207" i="13"/>
  <c r="O226" i="13" s="1"/>
  <c r="O98" i="15" s="1"/>
  <c r="P188" i="13"/>
  <c r="L313" i="13"/>
  <c r="L41" i="13"/>
  <c r="M22" i="13"/>
  <c r="K119" i="13"/>
  <c r="K113" i="13"/>
  <c r="L100" i="13"/>
  <c r="K314" i="13"/>
  <c r="M71" i="13"/>
  <c r="K49" i="15"/>
  <c r="K356" i="13"/>
  <c r="I23" i="15"/>
  <c r="M126" i="13"/>
  <c r="M145" i="13" s="1"/>
  <c r="N107" i="13"/>
  <c r="M291" i="13"/>
  <c r="M20" i="21"/>
  <c r="H95" i="15"/>
  <c r="H228" i="13"/>
  <c r="M40" i="22"/>
  <c r="M40" i="21"/>
  <c r="K344" i="13"/>
  <c r="K72" i="13"/>
  <c r="H48" i="15"/>
  <c r="H355" i="13"/>
  <c r="H74" i="13"/>
  <c r="P146" i="13"/>
  <c r="K322" i="13"/>
  <c r="K50" i="13"/>
  <c r="L31" i="13"/>
  <c r="M47" i="13"/>
  <c r="N28" i="13"/>
  <c r="K294" i="13"/>
  <c r="K335" i="13"/>
  <c r="F9" i="21"/>
  <c r="N217" i="13"/>
  <c r="K24" i="22"/>
  <c r="O206" i="13"/>
  <c r="O225" i="13" s="1"/>
  <c r="P187" i="13"/>
  <c r="K276" i="13"/>
  <c r="K295" i="13" s="1"/>
  <c r="K111" i="15" s="1"/>
  <c r="L257" i="13"/>
  <c r="N46" i="13"/>
  <c r="O27" i="13"/>
  <c r="J25" i="22"/>
  <c r="Q200" i="13"/>
  <c r="Q219" i="13" s="1"/>
  <c r="L317" i="13"/>
  <c r="L45" i="13"/>
  <c r="M26" i="13"/>
  <c r="M120" i="13"/>
  <c r="N101" i="13"/>
  <c r="K190" i="13"/>
  <c r="I33" i="15"/>
  <c r="L92" i="15"/>
  <c r="J95" i="15"/>
  <c r="G5" i="6"/>
  <c r="K317" i="13"/>
  <c r="L45" i="15"/>
  <c r="N129" i="13"/>
  <c r="N148" i="13" s="1"/>
  <c r="O110" i="13"/>
  <c r="G32" i="15"/>
  <c r="F37" i="15"/>
  <c r="AQ57" i="15"/>
  <c r="AB54" i="15"/>
  <c r="P113" i="15"/>
  <c r="I52" i="15"/>
  <c r="I359" i="13"/>
  <c r="J340" i="13"/>
  <c r="J68" i="13"/>
  <c r="I66" i="15"/>
  <c r="I79" i="15" s="1"/>
  <c r="I151" i="13"/>
  <c r="M62" i="13"/>
  <c r="K86" i="15"/>
  <c r="I53" i="15"/>
  <c r="I360" i="13"/>
  <c r="L55" i="15"/>
  <c r="L362" i="13"/>
  <c r="U63" i="13"/>
  <c r="M89" i="15"/>
  <c r="H15" i="22"/>
  <c r="L125" i="13"/>
  <c r="L320" i="13"/>
  <c r="M106" i="13"/>
  <c r="H31" i="15"/>
  <c r="N218" i="13"/>
  <c r="J286" i="13"/>
  <c r="J138" i="13"/>
  <c r="J132" i="13"/>
  <c r="L40" i="20" s="1"/>
  <c r="J333" i="13"/>
  <c r="AC70" i="13"/>
  <c r="N42" i="13"/>
  <c r="O23" i="13"/>
  <c r="R141" i="13"/>
  <c r="M292" i="13"/>
  <c r="N108" i="15" s="1"/>
  <c r="J336" i="13"/>
  <c r="J64" i="13"/>
  <c r="M114" i="14"/>
  <c r="L126" i="14"/>
  <c r="M109" i="15"/>
  <c r="N109" i="15"/>
  <c r="T47" i="15"/>
  <c r="O130" i="13"/>
  <c r="O149" i="13" s="1"/>
  <c r="O77" i="15" s="1"/>
  <c r="P111" i="13"/>
  <c r="G15" i="21"/>
  <c r="H55" i="16"/>
  <c r="H54" i="16" s="1"/>
  <c r="Q48" i="13"/>
  <c r="R29" i="13"/>
  <c r="P304" i="13"/>
  <c r="P120" i="15" s="1"/>
  <c r="P285" i="13"/>
  <c r="Q266" i="13"/>
  <c r="K41" i="14"/>
  <c r="L24" i="14"/>
  <c r="J341" i="13"/>
  <c r="J69" i="13"/>
  <c r="L197" i="13"/>
  <c r="L216" i="13" s="1"/>
  <c r="L88" i="15" s="1"/>
  <c r="M178" i="13"/>
  <c r="I209" i="13"/>
  <c r="G53" i="16"/>
  <c r="G9" i="21" s="1"/>
  <c r="N33" i="6"/>
  <c r="O90" i="3"/>
  <c r="I14" i="21"/>
  <c r="H49" i="16"/>
  <c r="H15" i="21" s="1"/>
  <c r="M65" i="13"/>
  <c r="U7" i="19"/>
  <c r="K98" i="15"/>
  <c r="M98" i="15"/>
  <c r="L98" i="15"/>
  <c r="M283" i="13"/>
  <c r="M302" i="13" s="1"/>
  <c r="M118" i="15" s="1"/>
  <c r="N264" i="13"/>
  <c r="J44" i="15"/>
  <c r="J351" i="13"/>
  <c r="M182" i="13"/>
  <c r="M319" i="13" s="1"/>
  <c r="K120" i="14"/>
  <c r="J127" i="14"/>
  <c r="M148" i="13"/>
  <c r="M147" i="13"/>
  <c r="L145" i="13"/>
  <c r="V44" i="13"/>
  <c r="W25" i="13"/>
  <c r="L23" i="22"/>
  <c r="K46" i="15"/>
  <c r="K25" i="15" s="1"/>
  <c r="K353" i="13"/>
  <c r="M315" i="13"/>
  <c r="G4" i="6"/>
  <c r="I341" i="13"/>
  <c r="L343" i="13"/>
  <c r="I88" i="15"/>
  <c r="I25" i="15" s="1"/>
  <c r="J88" i="15"/>
  <c r="J25" i="15" s="1"/>
  <c r="I353" i="13"/>
  <c r="K45" i="15"/>
  <c r="N221" i="13"/>
  <c r="H360" i="13"/>
  <c r="M124" i="13"/>
  <c r="N105" i="13"/>
  <c r="K320" i="13"/>
  <c r="K327" i="13" s="1"/>
  <c r="I286" i="13"/>
  <c r="K267" i="13"/>
  <c r="J56" i="15"/>
  <c r="J35" i="15" s="1"/>
  <c r="J363" i="13"/>
  <c r="O202" i="13"/>
  <c r="O221" i="13" s="1"/>
  <c r="P183" i="13"/>
  <c r="K204" i="13"/>
  <c r="N324" i="13"/>
  <c r="N52" i="13"/>
  <c r="O33" i="13"/>
  <c r="H4" i="21"/>
  <c r="I51" i="16"/>
  <c r="I52" i="16"/>
  <c r="L20" i="22"/>
  <c r="J153" i="14"/>
  <c r="L49" i="15"/>
  <c r="AA7" i="20"/>
  <c r="P274" i="13"/>
  <c r="P293" i="13" s="1"/>
  <c r="P109" i="15" s="1"/>
  <c r="Q255" i="13"/>
  <c r="N77" i="15"/>
  <c r="I14" i="19"/>
  <c r="H15" i="16"/>
  <c r="P284" i="13"/>
  <c r="P303" i="13" s="1"/>
  <c r="P119" i="15" s="1"/>
  <c r="Q265" i="13"/>
  <c r="L325" i="13"/>
  <c r="L53" i="13"/>
  <c r="M34" i="13"/>
  <c r="P67" i="13"/>
  <c r="O282" i="13"/>
  <c r="O301" i="13" s="1"/>
  <c r="P263" i="13"/>
  <c r="K227" i="13"/>
  <c r="K208" i="13"/>
  <c r="K345" i="13" s="1"/>
  <c r="K326" i="13"/>
  <c r="L189" i="13"/>
  <c r="J99" i="15"/>
  <c r="J36" i="15" s="1"/>
  <c r="J364" i="13"/>
  <c r="O198" i="13"/>
  <c r="P179" i="13"/>
  <c r="H4" i="19"/>
  <c r="I17" i="16"/>
  <c r="I4" i="21"/>
  <c r="J52" i="16"/>
  <c r="J51" i="16"/>
  <c r="J5" i="21" s="1"/>
  <c r="AS150" i="13"/>
  <c r="AS78" i="15" s="1"/>
  <c r="AS131" i="13"/>
  <c r="AT112" i="13"/>
  <c r="AD51" i="13"/>
  <c r="AE32" i="13"/>
  <c r="J14" i="20"/>
  <c r="I32" i="16"/>
  <c r="J55" i="13"/>
  <c r="L40" i="19" s="1"/>
  <c r="I25" i="21"/>
  <c r="J25" i="21" s="1"/>
  <c r="J86" i="15"/>
  <c r="J228" i="13"/>
  <c r="L89" i="15"/>
  <c r="J92" i="15"/>
  <c r="H116" i="15"/>
  <c r="H121" i="15" s="1"/>
  <c r="H305" i="13"/>
  <c r="I50" i="15"/>
  <c r="I29" i="15" s="1"/>
  <c r="I357" i="13"/>
  <c r="K23" i="21"/>
  <c r="K24" i="21" s="1"/>
  <c r="I129" i="14"/>
  <c r="M195" i="13"/>
  <c r="Q196" i="13"/>
  <c r="Q215" i="13" s="1"/>
  <c r="R177" i="13"/>
  <c r="P118" i="13"/>
  <c r="Q99" i="13"/>
  <c r="K96" i="15"/>
  <c r="K151" i="14"/>
  <c r="M23" i="22" s="1"/>
  <c r="L144" i="14"/>
  <c r="I56" i="15"/>
  <c r="I35" i="15" s="1"/>
  <c r="I363" i="13"/>
  <c r="K334" i="13"/>
  <c r="J354" i="13"/>
  <c r="L33" i="14"/>
  <c r="K42" i="14"/>
  <c r="M61" i="13"/>
  <c r="J339" i="13"/>
  <c r="K144" i="13"/>
  <c r="K339" i="13"/>
  <c r="L338" i="13"/>
  <c r="L66" i="13"/>
  <c r="O273" i="13"/>
  <c r="O292" i="13" s="1"/>
  <c r="O108" i="15" s="1"/>
  <c r="P254" i="13"/>
  <c r="L281" i="13"/>
  <c r="L300" i="13" s="1"/>
  <c r="L116" i="15" s="1"/>
  <c r="J114" i="15"/>
  <c r="J121" i="15" s="1"/>
  <c r="G15" i="19"/>
  <c r="G4" i="16"/>
  <c r="J305" i="13"/>
  <c r="J338" i="13"/>
  <c r="J66" i="13"/>
  <c r="K112" i="15"/>
  <c r="K332" i="13"/>
  <c r="K60" i="13"/>
  <c r="K150" i="14"/>
  <c r="L138" i="14"/>
  <c r="N272" i="13"/>
  <c r="O253" i="13"/>
  <c r="N65" i="15"/>
  <c r="O119" i="15"/>
  <c r="O51" i="15"/>
  <c r="I95" i="15"/>
  <c r="I100" i="15" s="1"/>
  <c r="O120" i="15"/>
  <c r="M205" i="13"/>
  <c r="M224" i="13" s="1"/>
  <c r="M96" i="15" s="1"/>
  <c r="N186" i="13"/>
  <c r="Q127" i="13"/>
  <c r="Q146" i="13" s="1"/>
  <c r="R108" i="13"/>
  <c r="N301" i="13"/>
  <c r="K1" i="25"/>
  <c r="N2" i="6"/>
  <c r="L275" i="13"/>
  <c r="M256" i="13"/>
  <c r="L267" i="13"/>
  <c r="L316" i="13"/>
  <c r="L123" i="13"/>
  <c r="M104" i="13"/>
  <c r="L318" i="13"/>
  <c r="C4" i="24"/>
  <c r="C40" i="3"/>
  <c r="CW11" i="6"/>
  <c r="R200" i="13"/>
  <c r="R219" i="13" s="1"/>
  <c r="R91" i="15" s="1"/>
  <c r="S181" i="13"/>
  <c r="M277" i="13"/>
  <c r="N258" i="13"/>
  <c r="H79" i="15"/>
  <c r="J346" i="13"/>
  <c r="K34" i="15"/>
  <c r="J209" i="13"/>
  <c r="K92" i="15"/>
  <c r="K336" i="13"/>
  <c r="K64" i="13"/>
  <c r="N128" i="13"/>
  <c r="N323" i="13"/>
  <c r="O109" i="13"/>
  <c r="H4" i="22"/>
  <c r="I68" i="16"/>
  <c r="I67" i="16"/>
  <c r="L214" i="13"/>
  <c r="K338" i="13"/>
  <c r="K66" i="13"/>
  <c r="AR73" i="13"/>
  <c r="AR54" i="13"/>
  <c r="AS35" i="13"/>
  <c r="I336" i="13"/>
  <c r="I346" i="13" s="1"/>
  <c r="I64" i="13"/>
  <c r="I55" i="13"/>
  <c r="K40" i="19" s="1"/>
  <c r="M280" i="13"/>
  <c r="M299" i="13" s="1"/>
  <c r="M115" i="15" s="1"/>
  <c r="N261" i="13"/>
  <c r="L299" i="13"/>
  <c r="Q278" i="13"/>
  <c r="Q297" i="13" s="1"/>
  <c r="Q113" i="15" s="1"/>
  <c r="R259" i="13"/>
  <c r="O137" i="13"/>
  <c r="G7" i="6"/>
  <c r="K321" i="13"/>
  <c r="K49" i="13"/>
  <c r="L30" i="13"/>
  <c r="L36" i="13" s="1"/>
  <c r="N43" i="13"/>
  <c r="O24" i="13"/>
  <c r="J26" i="15"/>
  <c r="N176" i="13"/>
  <c r="L147" i="13"/>
  <c r="L342" i="13"/>
  <c r="H5" i="19"/>
  <c r="H5" i="6" s="1"/>
  <c r="H6" i="16"/>
  <c r="H100" i="15"/>
  <c r="G29" i="15"/>
  <c r="AC121" i="13"/>
  <c r="AC140" i="13" s="1"/>
  <c r="AD102" i="13"/>
  <c r="AB140" i="13"/>
  <c r="J72" i="15"/>
  <c r="J30" i="15" s="1"/>
  <c r="J358" i="13"/>
  <c r="O199" i="13"/>
  <c r="O218" i="13" s="1"/>
  <c r="O90" i="15" s="1"/>
  <c r="P180" i="13"/>
  <c r="I111" i="15"/>
  <c r="I305" i="13"/>
  <c r="L319" i="13"/>
  <c r="AC68" i="15" l="1"/>
  <c r="AF35" i="16" s="1"/>
  <c r="AF7" i="20" s="1"/>
  <c r="J17" i="16"/>
  <c r="J5" i="19" s="1"/>
  <c r="J5" i="6" s="1"/>
  <c r="L24" i="22"/>
  <c r="J100" i="15"/>
  <c r="M51" i="16" s="1"/>
  <c r="M5" i="21" s="1"/>
  <c r="O93" i="15"/>
  <c r="I14" i="6"/>
  <c r="I55" i="16"/>
  <c r="I24" i="15"/>
  <c r="Q74" i="15"/>
  <c r="H365" i="13"/>
  <c r="H367" i="13" s="1"/>
  <c r="L4" i="22"/>
  <c r="M68" i="16"/>
  <c r="M7" i="22" s="1"/>
  <c r="M67" i="16"/>
  <c r="M5" i="22" s="1"/>
  <c r="K4" i="21"/>
  <c r="L52" i="16"/>
  <c r="L51" i="16"/>
  <c r="L5" i="21" s="1"/>
  <c r="L75" i="15"/>
  <c r="L33" i="15" s="1"/>
  <c r="L361" i="13"/>
  <c r="N62" i="13"/>
  <c r="K340" i="13"/>
  <c r="K68" i="13"/>
  <c r="N280" i="13"/>
  <c r="O261" i="13"/>
  <c r="P199" i="13"/>
  <c r="P218" i="13" s="1"/>
  <c r="P90" i="15" s="1"/>
  <c r="Q180" i="13"/>
  <c r="N195" i="13"/>
  <c r="O176" i="13"/>
  <c r="AR57" i="15"/>
  <c r="I5" i="22"/>
  <c r="O128" i="13"/>
  <c r="P109" i="13"/>
  <c r="K48" i="15"/>
  <c r="K27" i="15" s="1"/>
  <c r="K355" i="13"/>
  <c r="J4" i="20"/>
  <c r="K34" i="16"/>
  <c r="S200" i="13"/>
  <c r="S219" i="13" s="1"/>
  <c r="S91" i="15" s="1"/>
  <c r="T181" i="13"/>
  <c r="M275" i="13"/>
  <c r="N256" i="13"/>
  <c r="M316" i="13"/>
  <c r="N205" i="13"/>
  <c r="N224" i="13" s="1"/>
  <c r="N96" i="15" s="1"/>
  <c r="O186" i="13"/>
  <c r="O323" i="13" s="1"/>
  <c r="O272" i="13"/>
  <c r="P253" i="13"/>
  <c r="P273" i="13"/>
  <c r="P292" i="13" s="1"/>
  <c r="P108" i="15" s="1"/>
  <c r="Q254" i="13"/>
  <c r="M45" i="15"/>
  <c r="M144" i="14"/>
  <c r="L151" i="14"/>
  <c r="N23" i="22" s="1"/>
  <c r="Q118" i="13"/>
  <c r="R99" i="13"/>
  <c r="Q87" i="15"/>
  <c r="M214" i="13"/>
  <c r="I15" i="20"/>
  <c r="AD70" i="13"/>
  <c r="AT150" i="13"/>
  <c r="AT78" i="15" s="1"/>
  <c r="AT131" i="13"/>
  <c r="AU112" i="13"/>
  <c r="L227" i="13"/>
  <c r="L326" i="13"/>
  <c r="L208" i="13"/>
  <c r="M189" i="13"/>
  <c r="P282" i="13"/>
  <c r="Q263" i="13"/>
  <c r="Q274" i="13"/>
  <c r="Q293" i="13" s="1"/>
  <c r="Q109" i="15" s="1"/>
  <c r="R255" i="13"/>
  <c r="O52" i="13"/>
  <c r="P33" i="13"/>
  <c r="N124" i="13"/>
  <c r="N143" i="13" s="1"/>
  <c r="O105" i="13"/>
  <c r="V63" i="13"/>
  <c r="M342" i="13"/>
  <c r="L23" i="21"/>
  <c r="L24" i="21" s="1"/>
  <c r="J129" i="14"/>
  <c r="N283" i="13"/>
  <c r="N302" i="13" s="1"/>
  <c r="N118" i="15" s="1"/>
  <c r="O264" i="13"/>
  <c r="M49" i="15"/>
  <c r="J53" i="15"/>
  <c r="J32" i="15" s="1"/>
  <c r="J360" i="13"/>
  <c r="Q304" i="13"/>
  <c r="Q120" i="15" s="1"/>
  <c r="Q285" i="13"/>
  <c r="R266" i="13"/>
  <c r="Q67" i="13"/>
  <c r="M126" i="14"/>
  <c r="N114" i="14"/>
  <c r="R69" i="15"/>
  <c r="J66" i="15"/>
  <c r="J151" i="13"/>
  <c r="J352" i="13"/>
  <c r="K14" i="20"/>
  <c r="J32" i="16"/>
  <c r="J15" i="20" s="1"/>
  <c r="I31" i="15"/>
  <c r="L64" i="13"/>
  <c r="N65" i="13"/>
  <c r="K286" i="13"/>
  <c r="N47" i="13"/>
  <c r="O28" i="13"/>
  <c r="L322" i="13"/>
  <c r="L50" i="13"/>
  <c r="M31" i="13"/>
  <c r="P74" i="15"/>
  <c r="H27" i="15"/>
  <c r="H58" i="15"/>
  <c r="M73" i="15"/>
  <c r="M203" i="13"/>
  <c r="M222" i="13" s="1"/>
  <c r="M94" i="15" s="1"/>
  <c r="N184" i="13"/>
  <c r="V7" i="19"/>
  <c r="N281" i="13"/>
  <c r="N300" i="13" s="1"/>
  <c r="N116" i="15" s="1"/>
  <c r="O262" i="13"/>
  <c r="M204" i="13"/>
  <c r="M223" i="13" s="1"/>
  <c r="N185" i="13"/>
  <c r="J50" i="15"/>
  <c r="J357" i="13"/>
  <c r="P137" i="13"/>
  <c r="J7" i="21"/>
  <c r="J7" i="6" s="1"/>
  <c r="J7" i="16"/>
  <c r="I5" i="19"/>
  <c r="I6" i="16"/>
  <c r="P198" i="13"/>
  <c r="Q179" i="13"/>
  <c r="O117" i="15"/>
  <c r="N40" i="22"/>
  <c r="N40" i="21"/>
  <c r="L344" i="13"/>
  <c r="L72" i="13"/>
  <c r="H15" i="19"/>
  <c r="H15" i="6" s="1"/>
  <c r="H4" i="16"/>
  <c r="I5" i="21"/>
  <c r="N343" i="13"/>
  <c r="N71" i="13"/>
  <c r="M143" i="13"/>
  <c r="N93" i="15"/>
  <c r="M75" i="15"/>
  <c r="M33" i="15" s="1"/>
  <c r="M361" i="13"/>
  <c r="L120" i="14"/>
  <c r="K127" i="14"/>
  <c r="J74" i="13"/>
  <c r="J48" i="15"/>
  <c r="J27" i="15" s="1"/>
  <c r="J355" i="13"/>
  <c r="M108" i="15"/>
  <c r="O42" i="13"/>
  <c r="P23" i="13"/>
  <c r="AC54" i="15"/>
  <c r="N90" i="15"/>
  <c r="L144" i="13"/>
  <c r="I32" i="15"/>
  <c r="M46" i="15"/>
  <c r="K4" i="20"/>
  <c r="L34" i="16"/>
  <c r="L5" i="20" s="1"/>
  <c r="J52" i="15"/>
  <c r="J31" i="15" s="1"/>
  <c r="J359" i="13"/>
  <c r="O129" i="13"/>
  <c r="P110" i="13"/>
  <c r="N120" i="13"/>
  <c r="N139" i="13" s="1"/>
  <c r="O101" i="13"/>
  <c r="P206" i="13"/>
  <c r="P225" i="13" s="1"/>
  <c r="P97" i="15" s="1"/>
  <c r="Q187" i="13"/>
  <c r="K25" i="22"/>
  <c r="M66" i="13"/>
  <c r="K341" i="13"/>
  <c r="K69" i="13"/>
  <c r="K56" i="15"/>
  <c r="K35" i="15" s="1"/>
  <c r="K363" i="13"/>
  <c r="J14" i="21"/>
  <c r="I49" i="16"/>
  <c r="M107" i="15"/>
  <c r="K28" i="15"/>
  <c r="L119" i="13"/>
  <c r="M100" i="13"/>
  <c r="L113" i="13"/>
  <c r="L314" i="13"/>
  <c r="L327" i="13" s="1"/>
  <c r="M313" i="13"/>
  <c r="M41" i="13"/>
  <c r="N22" i="13"/>
  <c r="L94" i="15"/>
  <c r="L46" i="15"/>
  <c r="L25" i="15" s="1"/>
  <c r="L353" i="13"/>
  <c r="M116" i="15"/>
  <c r="H9" i="22"/>
  <c r="K14" i="22"/>
  <c r="J65" i="16"/>
  <c r="J15" i="22" s="1"/>
  <c r="AB68" i="15"/>
  <c r="G37" i="15"/>
  <c r="O65" i="15"/>
  <c r="I7" i="22"/>
  <c r="M123" i="13"/>
  <c r="N104" i="13"/>
  <c r="M318" i="13"/>
  <c r="L294" i="13"/>
  <c r="L335" i="13"/>
  <c r="N117" i="15"/>
  <c r="N291" i="13"/>
  <c r="L150" i="14"/>
  <c r="M138" i="14"/>
  <c r="AD121" i="13"/>
  <c r="AD140" i="13" s="1"/>
  <c r="AD68" i="15" s="1"/>
  <c r="AG35" i="16" s="1"/>
  <c r="AG7" i="20" s="1"/>
  <c r="AE102" i="13"/>
  <c r="J4" i="21"/>
  <c r="K52" i="16"/>
  <c r="K55" i="16" s="1"/>
  <c r="K51" i="16"/>
  <c r="K5" i="21" s="1"/>
  <c r="O43" i="13"/>
  <c r="P24" i="13"/>
  <c r="L321" i="13"/>
  <c r="L49" i="13"/>
  <c r="M30" i="13"/>
  <c r="R278" i="13"/>
  <c r="R297" i="13" s="1"/>
  <c r="R113" i="15" s="1"/>
  <c r="S259" i="13"/>
  <c r="L115" i="15"/>
  <c r="I48" i="15"/>
  <c r="I355" i="13"/>
  <c r="I365" i="13" s="1"/>
  <c r="I367" i="13" s="1"/>
  <c r="I74" i="13"/>
  <c r="AS73" i="13"/>
  <c r="AS54" i="13"/>
  <c r="AT35" i="13"/>
  <c r="K50" i="15"/>
  <c r="K29" i="15" s="1"/>
  <c r="K357" i="13"/>
  <c r="L86" i="15"/>
  <c r="L228" i="13"/>
  <c r="I71" i="16"/>
  <c r="I70" i="16" s="1"/>
  <c r="N147" i="13"/>
  <c r="N342" i="13"/>
  <c r="N277" i="13"/>
  <c r="N296" i="13" s="1"/>
  <c r="O258" i="13"/>
  <c r="L142" i="13"/>
  <c r="L337" i="13"/>
  <c r="L1" i="25"/>
  <c r="O2" i="6"/>
  <c r="R127" i="13"/>
  <c r="R146" i="13" s="1"/>
  <c r="R74" i="15" s="1"/>
  <c r="S108" i="13"/>
  <c r="M20" i="22"/>
  <c r="M24" i="22" s="1"/>
  <c r="K153" i="14"/>
  <c r="K55" i="13"/>
  <c r="M40" i="19" s="1"/>
  <c r="G15" i="6"/>
  <c r="L50" i="15"/>
  <c r="L29" i="15" s="1"/>
  <c r="L357" i="13"/>
  <c r="H32" i="15"/>
  <c r="K25" i="21"/>
  <c r="J14" i="22"/>
  <c r="I65" i="16"/>
  <c r="L14" i="21"/>
  <c r="K49" i="16"/>
  <c r="K15" i="21" s="1"/>
  <c r="H4" i="6"/>
  <c r="M325" i="13"/>
  <c r="M53" i="13"/>
  <c r="N34" i="13"/>
  <c r="K223" i="13"/>
  <c r="K209" i="13"/>
  <c r="P90" i="3"/>
  <c r="O33" i="6"/>
  <c r="M197" i="13"/>
  <c r="N178" i="13"/>
  <c r="M24" i="14"/>
  <c r="L41" i="14"/>
  <c r="P130" i="13"/>
  <c r="P149" i="13" s="1"/>
  <c r="P77" i="15" s="1"/>
  <c r="Q111" i="13"/>
  <c r="W18" i="16"/>
  <c r="N61" i="13"/>
  <c r="N76" i="15"/>
  <c r="M139" i="13"/>
  <c r="O97" i="15"/>
  <c r="K110" i="15"/>
  <c r="K354" i="13"/>
  <c r="K305" i="13"/>
  <c r="J14" i="19"/>
  <c r="I15" i="16"/>
  <c r="M55" i="15"/>
  <c r="M362" i="13"/>
  <c r="T122" i="13"/>
  <c r="T141" i="13" s="1"/>
  <c r="T69" i="15" s="1"/>
  <c r="U103" i="13"/>
  <c r="L334" i="13"/>
  <c r="L190" i="13"/>
  <c r="I121" i="15"/>
  <c r="M296" i="13"/>
  <c r="K44" i="15"/>
  <c r="K351" i="13"/>
  <c r="L14" i="22"/>
  <c r="K65" i="16"/>
  <c r="K15" i="22" s="1"/>
  <c r="K72" i="15"/>
  <c r="K30" i="15" s="1"/>
  <c r="K358" i="13"/>
  <c r="M33" i="14"/>
  <c r="L42" i="14"/>
  <c r="R196" i="13"/>
  <c r="R215" i="13" s="1"/>
  <c r="R87" i="15" s="1"/>
  <c r="S177" i="13"/>
  <c r="J4" i="22"/>
  <c r="K67" i="16"/>
  <c r="K5" i="22" s="1"/>
  <c r="K68" i="16"/>
  <c r="K7" i="22" s="1"/>
  <c r="M52" i="16"/>
  <c r="AE51" i="13"/>
  <c r="AF32" i="13"/>
  <c r="O217" i="13"/>
  <c r="K99" i="15"/>
  <c r="K36" i="15" s="1"/>
  <c r="K364" i="13"/>
  <c r="P51" i="15"/>
  <c r="Q284" i="13"/>
  <c r="Q303" i="13" s="1"/>
  <c r="R265" i="13"/>
  <c r="I7" i="21"/>
  <c r="I7" i="16"/>
  <c r="P202" i="13"/>
  <c r="P221" i="13" s="1"/>
  <c r="P93" i="15" s="1"/>
  <c r="Q183" i="13"/>
  <c r="W44" i="13"/>
  <c r="X25" i="13"/>
  <c r="L73" i="15"/>
  <c r="M76" i="15"/>
  <c r="M201" i="13"/>
  <c r="M220" i="13" s="1"/>
  <c r="N182" i="13"/>
  <c r="N319" i="13" s="1"/>
  <c r="J23" i="15"/>
  <c r="I54" i="16"/>
  <c r="H53" i="16"/>
  <c r="H9" i="21" s="1"/>
  <c r="R48" i="13"/>
  <c r="S29" i="13"/>
  <c r="N20" i="21"/>
  <c r="M125" i="13"/>
  <c r="N106" i="13"/>
  <c r="U47" i="15"/>
  <c r="L34" i="15"/>
  <c r="I4" i="6"/>
  <c r="M45" i="13"/>
  <c r="N26" i="13"/>
  <c r="Q91" i="15"/>
  <c r="O46" i="13"/>
  <c r="P27" i="13"/>
  <c r="L276" i="13"/>
  <c r="L295" i="13" s="1"/>
  <c r="M257" i="13"/>
  <c r="M267" i="13" s="1"/>
  <c r="N89" i="15"/>
  <c r="N126" i="13"/>
  <c r="N145" i="13" s="1"/>
  <c r="N73" i="15" s="1"/>
  <c r="O107" i="13"/>
  <c r="M343" i="13"/>
  <c r="K138" i="13"/>
  <c r="K132" i="13"/>
  <c r="M40" i="20" s="1"/>
  <c r="K333" i="13"/>
  <c r="K346" i="13" s="1"/>
  <c r="L332" i="13"/>
  <c r="L55" i="13"/>
  <c r="N40" i="19" s="1"/>
  <c r="L60" i="13"/>
  <c r="P207" i="13"/>
  <c r="P226" i="13" s="1"/>
  <c r="Q188" i="13"/>
  <c r="K33" i="15"/>
  <c r="S69" i="15"/>
  <c r="L279" i="13"/>
  <c r="L298" i="13" s="1"/>
  <c r="M260" i="13"/>
  <c r="J365" i="13" l="1"/>
  <c r="J367" i="13" s="1"/>
  <c r="J6" i="16"/>
  <c r="K74" i="13"/>
  <c r="M14" i="19" s="1"/>
  <c r="L4" i="21"/>
  <c r="L25" i="22"/>
  <c r="M25" i="22" s="1"/>
  <c r="J58" i="15"/>
  <c r="M17" i="16" s="1"/>
  <c r="J14" i="6"/>
  <c r="N112" i="15"/>
  <c r="K71" i="16"/>
  <c r="I5" i="6"/>
  <c r="X18" i="16"/>
  <c r="L44" i="15"/>
  <c r="L351" i="13"/>
  <c r="L111" i="15"/>
  <c r="M317" i="13"/>
  <c r="N125" i="13"/>
  <c r="O106" i="13"/>
  <c r="X44" i="13"/>
  <c r="Y25" i="13"/>
  <c r="Q119" i="15"/>
  <c r="AF51" i="13"/>
  <c r="AG32" i="13"/>
  <c r="U122" i="13"/>
  <c r="U141" i="13" s="1"/>
  <c r="U69" i="15" s="1"/>
  <c r="V103" i="13"/>
  <c r="M34" i="15"/>
  <c r="M14" i="22"/>
  <c r="L65" i="16"/>
  <c r="N45" i="15"/>
  <c r="Q130" i="13"/>
  <c r="Q149" i="13" s="1"/>
  <c r="Q77" i="15" s="1"/>
  <c r="R111" i="13"/>
  <c r="N197" i="13"/>
  <c r="N216" i="13" s="1"/>
  <c r="O178" i="13"/>
  <c r="N315" i="13"/>
  <c r="N325" i="13"/>
  <c r="N53" i="13"/>
  <c r="O34" i="13"/>
  <c r="M1" i="25"/>
  <c r="P2" i="6"/>
  <c r="O277" i="13"/>
  <c r="O296" i="13" s="1"/>
  <c r="O112" i="15" s="1"/>
  <c r="P258" i="13"/>
  <c r="I69" i="16"/>
  <c r="P43" i="13"/>
  <c r="Q24" i="13"/>
  <c r="K7" i="21"/>
  <c r="K7" i="6" s="1"/>
  <c r="K7" i="16"/>
  <c r="AE121" i="13"/>
  <c r="AE140" i="13" s="1"/>
  <c r="AE68" i="15" s="1"/>
  <c r="AH35" i="16" s="1"/>
  <c r="AH7" i="20" s="1"/>
  <c r="AF102" i="13"/>
  <c r="L110" i="15"/>
  <c r="L305" i="13"/>
  <c r="L354" i="13"/>
  <c r="AE35" i="16"/>
  <c r="M332" i="13"/>
  <c r="M60" i="13"/>
  <c r="M50" i="15"/>
  <c r="M357" i="13"/>
  <c r="P129" i="13"/>
  <c r="P148" i="13" s="1"/>
  <c r="Q110" i="13"/>
  <c r="L339" i="13"/>
  <c r="Q198" i="13"/>
  <c r="R179" i="13"/>
  <c r="O281" i="13"/>
  <c r="O300" i="13" s="1"/>
  <c r="O116" i="15" s="1"/>
  <c r="P262" i="13"/>
  <c r="J4" i="19"/>
  <c r="K17" i="16"/>
  <c r="M322" i="13"/>
  <c r="M50" i="13"/>
  <c r="N31" i="13"/>
  <c r="N66" i="13"/>
  <c r="P52" i="13"/>
  <c r="Q33" i="13"/>
  <c r="R274" i="13"/>
  <c r="R293" i="13" s="1"/>
  <c r="R109" i="15" s="1"/>
  <c r="S255" i="13"/>
  <c r="M227" i="13"/>
  <c r="M208" i="13"/>
  <c r="M345" i="13" s="1"/>
  <c r="M326" i="13"/>
  <c r="N189" i="13"/>
  <c r="N190" i="13" s="1"/>
  <c r="M190" i="13"/>
  <c r="AU150" i="13"/>
  <c r="AU78" i="15" s="1"/>
  <c r="AU131" i="13"/>
  <c r="AV112" i="13"/>
  <c r="Q273" i="13"/>
  <c r="Q292" i="13" s="1"/>
  <c r="R254" i="13"/>
  <c r="O291" i="13"/>
  <c r="T200" i="13"/>
  <c r="T219" i="13" s="1"/>
  <c r="T91" i="15" s="1"/>
  <c r="U181" i="13"/>
  <c r="K52" i="15"/>
  <c r="K31" i="15" s="1"/>
  <c r="K359" i="13"/>
  <c r="P46" i="13"/>
  <c r="Q27" i="13"/>
  <c r="K23" i="15"/>
  <c r="M216" i="13"/>
  <c r="M88" i="15" s="1"/>
  <c r="M334" i="13"/>
  <c r="K95" i="15"/>
  <c r="K100" i="15" s="1"/>
  <c r="K228" i="13"/>
  <c r="O40" i="22"/>
  <c r="O40" i="21"/>
  <c r="M344" i="13"/>
  <c r="M72" i="13"/>
  <c r="I15" i="22"/>
  <c r="J71" i="16"/>
  <c r="J70" i="16" s="1"/>
  <c r="N14" i="21"/>
  <c r="M49" i="16"/>
  <c r="M15" i="21" s="1"/>
  <c r="AT73" i="13"/>
  <c r="AT54" i="13"/>
  <c r="AU35" i="13"/>
  <c r="K14" i="19"/>
  <c r="K14" i="6" s="1"/>
  <c r="J15" i="16"/>
  <c r="M321" i="13"/>
  <c r="M49" i="13"/>
  <c r="N30" i="13"/>
  <c r="O62" i="13"/>
  <c r="N107" i="15"/>
  <c r="M36" i="13"/>
  <c r="M119" i="13"/>
  <c r="N100" i="13"/>
  <c r="M113" i="13"/>
  <c r="M314" i="13"/>
  <c r="M338" i="13"/>
  <c r="O148" i="13"/>
  <c r="L72" i="15"/>
  <c r="L358" i="13"/>
  <c r="L14" i="19"/>
  <c r="K15" i="16"/>
  <c r="J29" i="15"/>
  <c r="H37" i="15"/>
  <c r="L341" i="13"/>
  <c r="L69" i="13"/>
  <c r="L48" i="15"/>
  <c r="L27" i="15" s="1"/>
  <c r="L355" i="13"/>
  <c r="Q51" i="15"/>
  <c r="L25" i="21"/>
  <c r="O71" i="13"/>
  <c r="L345" i="13"/>
  <c r="L209" i="13"/>
  <c r="M86" i="15"/>
  <c r="R118" i="13"/>
  <c r="S99" i="13"/>
  <c r="N144" i="14"/>
  <c r="M151" i="14"/>
  <c r="O23" i="22" s="1"/>
  <c r="O147" i="13"/>
  <c r="Q199" i="13"/>
  <c r="Q218" i="13" s="1"/>
  <c r="Q90" i="15" s="1"/>
  <c r="R180" i="13"/>
  <c r="M144" i="13"/>
  <c r="W63" i="13"/>
  <c r="Q202" i="13"/>
  <c r="Q221" i="13" s="1"/>
  <c r="Q93" i="15" s="1"/>
  <c r="R183" i="13"/>
  <c r="I7" i="6"/>
  <c r="N33" i="14"/>
  <c r="M42" i="14"/>
  <c r="M279" i="13"/>
  <c r="M298" i="13" s="1"/>
  <c r="M114" i="15" s="1"/>
  <c r="N260" i="13"/>
  <c r="Q207" i="13"/>
  <c r="Q226" i="13" s="1"/>
  <c r="Q98" i="15" s="1"/>
  <c r="R188" i="13"/>
  <c r="O65" i="13"/>
  <c r="N45" i="13"/>
  <c r="O26" i="13"/>
  <c r="R67" i="13"/>
  <c r="I53" i="16"/>
  <c r="I9" i="21" s="1"/>
  <c r="N201" i="13"/>
  <c r="N220" i="13" s="1"/>
  <c r="N92" i="15" s="1"/>
  <c r="O182" i="13"/>
  <c r="O89" i="15"/>
  <c r="M7" i="21"/>
  <c r="M7" i="6" s="1"/>
  <c r="M7" i="16"/>
  <c r="S196" i="13"/>
  <c r="S215" i="13" s="1"/>
  <c r="S87" i="15" s="1"/>
  <c r="T177" i="13"/>
  <c r="M112" i="15"/>
  <c r="I15" i="19"/>
  <c r="I4" i="16"/>
  <c r="K26" i="15"/>
  <c r="K121" i="15"/>
  <c r="P33" i="6"/>
  <c r="Q90" i="3"/>
  <c r="S127" i="13"/>
  <c r="S146" i="13" s="1"/>
  <c r="S74" i="15" s="1"/>
  <c r="T108" i="13"/>
  <c r="S278" i="13"/>
  <c r="S297" i="13" s="1"/>
  <c r="S113" i="15" s="1"/>
  <c r="T259" i="13"/>
  <c r="L340" i="13"/>
  <c r="L346" i="13" s="1"/>
  <c r="L68" i="13"/>
  <c r="N138" i="14"/>
  <c r="M150" i="14"/>
  <c r="N123" i="13"/>
  <c r="O104" i="13"/>
  <c r="N318" i="13"/>
  <c r="L138" i="13"/>
  <c r="L132" i="13"/>
  <c r="N40" i="20" s="1"/>
  <c r="L333" i="13"/>
  <c r="I15" i="21"/>
  <c r="J55" i="16"/>
  <c r="J54" i="16" s="1"/>
  <c r="K53" i="15"/>
  <c r="K360" i="13"/>
  <c r="O120" i="13"/>
  <c r="O139" i="13" s="1"/>
  <c r="O67" i="15" s="1"/>
  <c r="P101" i="13"/>
  <c r="P42" i="13"/>
  <c r="Q23" i="13"/>
  <c r="M23" i="21"/>
  <c r="M24" i="21" s="1"/>
  <c r="K129" i="14"/>
  <c r="M71" i="15"/>
  <c r="L56" i="15"/>
  <c r="L35" i="15" s="1"/>
  <c r="L363" i="13"/>
  <c r="P217" i="13"/>
  <c r="P65" i="15"/>
  <c r="N204" i="13"/>
  <c r="N223" i="13" s="1"/>
  <c r="N95" i="15" s="1"/>
  <c r="O185" i="13"/>
  <c r="N203" i="13"/>
  <c r="N222" i="13" s="1"/>
  <c r="O184" i="13"/>
  <c r="L336" i="13"/>
  <c r="L14" i="20"/>
  <c r="K32" i="16"/>
  <c r="N126" i="14"/>
  <c r="O114" i="14"/>
  <c r="O283" i="13"/>
  <c r="O302" i="13" s="1"/>
  <c r="O118" i="15" s="1"/>
  <c r="P264" i="13"/>
  <c r="O124" i="13"/>
  <c r="O143" i="13" s="1"/>
  <c r="O71" i="15" s="1"/>
  <c r="P105" i="13"/>
  <c r="O324" i="13"/>
  <c r="Q282" i="13"/>
  <c r="Q301" i="13" s="1"/>
  <c r="R263" i="13"/>
  <c r="M209" i="13"/>
  <c r="Q137" i="13"/>
  <c r="O205" i="13"/>
  <c r="O224" i="13" s="1"/>
  <c r="O96" i="15" s="1"/>
  <c r="P186" i="13"/>
  <c r="N275" i="13"/>
  <c r="O256" i="13"/>
  <c r="N316" i="13"/>
  <c r="N267" i="13"/>
  <c r="K5" i="20"/>
  <c r="O195" i="13"/>
  <c r="P176" i="13"/>
  <c r="O280" i="13"/>
  <c r="O299" i="13" s="1"/>
  <c r="P261" i="13"/>
  <c r="N46" i="15"/>
  <c r="N353" i="13"/>
  <c r="L7" i="21"/>
  <c r="K66" i="15"/>
  <c r="K151" i="13"/>
  <c r="K352" i="13"/>
  <c r="S48" i="13"/>
  <c r="T29" i="13"/>
  <c r="L114" i="15"/>
  <c r="P98" i="15"/>
  <c r="O126" i="13"/>
  <c r="O145" i="13" s="1"/>
  <c r="O73" i="15" s="1"/>
  <c r="P107" i="13"/>
  <c r="M276" i="13"/>
  <c r="M295" i="13" s="1"/>
  <c r="M111" i="15" s="1"/>
  <c r="N257" i="13"/>
  <c r="N317" i="13" s="1"/>
  <c r="M336" i="13"/>
  <c r="M64" i="13"/>
  <c r="M320" i="13"/>
  <c r="M327" i="13" s="1"/>
  <c r="M92" i="15"/>
  <c r="R284" i="13"/>
  <c r="R303" i="13" s="1"/>
  <c r="R119" i="15" s="1"/>
  <c r="S265" i="13"/>
  <c r="AE70" i="13"/>
  <c r="K4" i="22"/>
  <c r="L67" i="16"/>
  <c r="L5" i="22" s="1"/>
  <c r="L68" i="16"/>
  <c r="L7" i="22" s="1"/>
  <c r="M67" i="15"/>
  <c r="W7" i="19"/>
  <c r="M41" i="14"/>
  <c r="N24" i="14"/>
  <c r="L70" i="15"/>
  <c r="L28" i="15" s="1"/>
  <c r="L356" i="13"/>
  <c r="N75" i="15"/>
  <c r="N33" i="15" s="1"/>
  <c r="N361" i="13"/>
  <c r="AS57" i="15"/>
  <c r="I27" i="15"/>
  <c r="I37" i="15" s="1"/>
  <c r="I58" i="15"/>
  <c r="N20" i="22"/>
  <c r="N24" i="22" s="1"/>
  <c r="L153" i="14"/>
  <c r="L286" i="13"/>
  <c r="M142" i="13"/>
  <c r="M337" i="13"/>
  <c r="L95" i="15"/>
  <c r="N313" i="13"/>
  <c r="N36" i="13"/>
  <c r="N41" i="13"/>
  <c r="O22" i="13"/>
  <c r="Q206" i="13"/>
  <c r="Q225" i="13" s="1"/>
  <c r="Q97" i="15" s="1"/>
  <c r="R187" i="13"/>
  <c r="N67" i="15"/>
  <c r="O61" i="13"/>
  <c r="M120" i="14"/>
  <c r="L127" i="14"/>
  <c r="N55" i="15"/>
  <c r="N362" i="13"/>
  <c r="M95" i="15"/>
  <c r="O319" i="13"/>
  <c r="O47" i="13"/>
  <c r="P28" i="13"/>
  <c r="N49" i="15"/>
  <c r="J79" i="15"/>
  <c r="J24" i="15"/>
  <c r="O20" i="21"/>
  <c r="R304" i="13"/>
  <c r="R120" i="15" s="1"/>
  <c r="R285" i="13"/>
  <c r="S266" i="13"/>
  <c r="V47" i="15"/>
  <c r="N71" i="15"/>
  <c r="P301" i="13"/>
  <c r="L99" i="15"/>
  <c r="L36" i="15" s="1"/>
  <c r="L364" i="13"/>
  <c r="AD54" i="15"/>
  <c r="P272" i="13"/>
  <c r="Q253" i="13"/>
  <c r="M294" i="13"/>
  <c r="M335" i="13"/>
  <c r="P128" i="13"/>
  <c r="P323" i="13"/>
  <c r="Q109" i="13"/>
  <c r="N214" i="13"/>
  <c r="N299" i="13"/>
  <c r="N334" i="13"/>
  <c r="L55" i="16"/>
  <c r="M25" i="21" l="1"/>
  <c r="L4" i="19"/>
  <c r="L15" i="16"/>
  <c r="L15" i="19" s="1"/>
  <c r="J37" i="15"/>
  <c r="K365" i="13"/>
  <c r="K367" i="13" s="1"/>
  <c r="M25" i="15"/>
  <c r="N25" i="22"/>
  <c r="M228" i="13"/>
  <c r="L71" i="16"/>
  <c r="L7" i="16"/>
  <c r="L100" i="15"/>
  <c r="N4" i="21" s="1"/>
  <c r="J69" i="16"/>
  <c r="J9" i="22" s="1"/>
  <c r="K70" i="16"/>
  <c r="K54" i="16"/>
  <c r="J53" i="16"/>
  <c r="N86" i="15"/>
  <c r="Q128" i="13"/>
  <c r="R109" i="13"/>
  <c r="M286" i="13"/>
  <c r="P291" i="13"/>
  <c r="P47" i="13"/>
  <c r="Q28" i="13"/>
  <c r="O45" i="15"/>
  <c r="R206" i="13"/>
  <c r="R225" i="13" s="1"/>
  <c r="R97" i="15" s="1"/>
  <c r="S187" i="13"/>
  <c r="M70" i="15"/>
  <c r="M28" i="15" s="1"/>
  <c r="M356" i="13"/>
  <c r="AE54" i="15"/>
  <c r="M48" i="15"/>
  <c r="M27" i="15" s="1"/>
  <c r="M355" i="13"/>
  <c r="P126" i="13"/>
  <c r="P145" i="13" s="1"/>
  <c r="P73" i="15" s="1"/>
  <c r="Q107" i="13"/>
  <c r="O214" i="13"/>
  <c r="N294" i="13"/>
  <c r="N335" i="13"/>
  <c r="Q117" i="15"/>
  <c r="P283" i="13"/>
  <c r="P302" i="13" s="1"/>
  <c r="P118" i="15" s="1"/>
  <c r="Q264" i="13"/>
  <c r="K15" i="20"/>
  <c r="O203" i="13"/>
  <c r="O222" i="13" s="1"/>
  <c r="O94" i="15" s="1"/>
  <c r="P184" i="13"/>
  <c r="P61" i="13"/>
  <c r="L66" i="15"/>
  <c r="L151" i="13"/>
  <c r="L352" i="13"/>
  <c r="N142" i="13"/>
  <c r="N337" i="13"/>
  <c r="L52" i="15"/>
  <c r="L31" i="15" s="1"/>
  <c r="L359" i="13"/>
  <c r="N64" i="13"/>
  <c r="N279" i="13"/>
  <c r="N298" i="13" s="1"/>
  <c r="N114" i="15" s="1"/>
  <c r="O260" i="13"/>
  <c r="W47" i="15"/>
  <c r="M72" i="15"/>
  <c r="M30" i="15" s="1"/>
  <c r="M358" i="13"/>
  <c r="O144" i="14"/>
  <c r="N151" i="14"/>
  <c r="P23" i="22" s="1"/>
  <c r="O14" i="21"/>
  <c r="N49" i="16"/>
  <c r="N15" i="21" s="1"/>
  <c r="O55" i="15"/>
  <c r="O362" i="13"/>
  <c r="K15" i="19"/>
  <c r="K4" i="16"/>
  <c r="O76" i="15"/>
  <c r="N321" i="13"/>
  <c r="N49" i="13"/>
  <c r="O30" i="13"/>
  <c r="M4" i="21"/>
  <c r="N52" i="16"/>
  <c r="N55" i="16" s="1"/>
  <c r="N51" i="16"/>
  <c r="K58" i="15"/>
  <c r="M5" i="19"/>
  <c r="Q108" i="15"/>
  <c r="M99" i="15"/>
  <c r="M36" i="15" s="1"/>
  <c r="M364" i="13"/>
  <c r="P343" i="13"/>
  <c r="P71" i="13"/>
  <c r="N338" i="13"/>
  <c r="K5" i="19"/>
  <c r="K5" i="6" s="1"/>
  <c r="K6" i="16"/>
  <c r="P281" i="13"/>
  <c r="P300" i="13" s="1"/>
  <c r="P116" i="15" s="1"/>
  <c r="Q262" i="13"/>
  <c r="Q217" i="13"/>
  <c r="Q129" i="13"/>
  <c r="Q148" i="13" s="1"/>
  <c r="Q76" i="15" s="1"/>
  <c r="R110" i="13"/>
  <c r="M44" i="15"/>
  <c r="M351" i="13"/>
  <c r="AE7" i="20"/>
  <c r="AF121" i="13"/>
  <c r="AF140" i="13" s="1"/>
  <c r="AF68" i="15" s="1"/>
  <c r="AG102" i="13"/>
  <c r="Q43" i="13"/>
  <c r="R24" i="13"/>
  <c r="I9" i="22"/>
  <c r="P40" i="22"/>
  <c r="P40" i="21"/>
  <c r="N344" i="13"/>
  <c r="N72" i="13"/>
  <c r="N88" i="15"/>
  <c r="N25" i="15" s="1"/>
  <c r="V122" i="13"/>
  <c r="V141" i="13" s="1"/>
  <c r="V69" i="15" s="1"/>
  <c r="W103" i="13"/>
  <c r="AF70" i="13"/>
  <c r="N144" i="13"/>
  <c r="L23" i="15"/>
  <c r="P280" i="13"/>
  <c r="P299" i="13" s="1"/>
  <c r="P115" i="15" s="1"/>
  <c r="Q261" i="13"/>
  <c r="P205" i="13"/>
  <c r="P224" i="13" s="1"/>
  <c r="P96" i="15" s="1"/>
  <c r="Q186" i="13"/>
  <c r="N94" i="15"/>
  <c r="K32" i="15"/>
  <c r="O20" i="22"/>
  <c r="O24" i="22" s="1"/>
  <c r="M153" i="14"/>
  <c r="M4" i="22"/>
  <c r="N68" i="16"/>
  <c r="N7" i="22" s="1"/>
  <c r="N67" i="16"/>
  <c r="N5" i="22" s="1"/>
  <c r="R199" i="13"/>
  <c r="R218" i="13" s="1"/>
  <c r="R90" i="15" s="1"/>
  <c r="S180" i="13"/>
  <c r="O342" i="13"/>
  <c r="S118" i="13"/>
  <c r="T99" i="13"/>
  <c r="O343" i="13"/>
  <c r="L53" i="15"/>
  <c r="L32" i="15" s="1"/>
  <c r="L360" i="13"/>
  <c r="L14" i="6"/>
  <c r="L30" i="15"/>
  <c r="M340" i="13"/>
  <c r="M68" i="13"/>
  <c r="AU73" i="13"/>
  <c r="AU54" i="13"/>
  <c r="AV35" i="13"/>
  <c r="O107" i="15"/>
  <c r="AV150" i="13"/>
  <c r="AV78" i="15" s="1"/>
  <c r="AV131" i="13"/>
  <c r="AW112" i="13"/>
  <c r="N227" i="13"/>
  <c r="N208" i="13"/>
  <c r="N326" i="13"/>
  <c r="O189" i="13"/>
  <c r="S274" i="13"/>
  <c r="S293" i="13" s="1"/>
  <c r="S109" i="15" s="1"/>
  <c r="T255" i="13"/>
  <c r="P324" i="13"/>
  <c r="N322" i="13"/>
  <c r="N50" i="13"/>
  <c r="O31" i="13"/>
  <c r="P76" i="15"/>
  <c r="M55" i="13"/>
  <c r="O40" i="19" s="1"/>
  <c r="N14" i="22"/>
  <c r="M65" i="16"/>
  <c r="P62" i="13"/>
  <c r="P277" i="13"/>
  <c r="P296" i="13" s="1"/>
  <c r="P112" i="15" s="1"/>
  <c r="Q258" i="13"/>
  <c r="R130" i="13"/>
  <c r="R149" i="13" s="1"/>
  <c r="R77" i="15" s="1"/>
  <c r="S111" i="13"/>
  <c r="L15" i="22"/>
  <c r="M71" i="16"/>
  <c r="Y44" i="13"/>
  <c r="Z25" i="13"/>
  <c r="Y18" i="16"/>
  <c r="L4" i="20"/>
  <c r="L4" i="6" s="1"/>
  <c r="M34" i="16"/>
  <c r="O66" i="13"/>
  <c r="N34" i="15"/>
  <c r="K4" i="19"/>
  <c r="L17" i="16"/>
  <c r="N115" i="15"/>
  <c r="P147" i="13"/>
  <c r="P342" i="13"/>
  <c r="M110" i="15"/>
  <c r="M354" i="13"/>
  <c r="M305" i="13"/>
  <c r="P117" i="15"/>
  <c r="S304" i="13"/>
  <c r="S120" i="15" s="1"/>
  <c r="S285" i="13"/>
  <c r="T266" i="13"/>
  <c r="N23" i="21"/>
  <c r="N24" i="21" s="1"/>
  <c r="L129" i="14"/>
  <c r="O313" i="13"/>
  <c r="O36" i="13"/>
  <c r="O41" i="13"/>
  <c r="P22" i="13"/>
  <c r="N276" i="13"/>
  <c r="N295" i="13" s="1"/>
  <c r="N111" i="15" s="1"/>
  <c r="O257" i="13"/>
  <c r="T48" i="13"/>
  <c r="U29" i="13"/>
  <c r="M14" i="20"/>
  <c r="L32" i="16"/>
  <c r="L7" i="6"/>
  <c r="O115" i="15"/>
  <c r="P124" i="13"/>
  <c r="P143" i="13" s="1"/>
  <c r="P71" i="15" s="1"/>
  <c r="Q105" i="13"/>
  <c r="P114" i="14"/>
  <c r="O126" i="14"/>
  <c r="O204" i="13"/>
  <c r="O223" i="13" s="1"/>
  <c r="O95" i="15" s="1"/>
  <c r="P185" i="13"/>
  <c r="P120" i="13"/>
  <c r="P139" i="13" s="1"/>
  <c r="Q101" i="13"/>
  <c r="O138" i="14"/>
  <c r="N150" i="14"/>
  <c r="T278" i="13"/>
  <c r="T297" i="13" s="1"/>
  <c r="T113" i="15" s="1"/>
  <c r="U259" i="13"/>
  <c r="T127" i="13"/>
  <c r="T146" i="13" s="1"/>
  <c r="T74" i="15" s="1"/>
  <c r="U108" i="13"/>
  <c r="I15" i="6"/>
  <c r="T196" i="13"/>
  <c r="T215" i="13" s="1"/>
  <c r="T87" i="15" s="1"/>
  <c r="U177" i="13"/>
  <c r="O49" i="15"/>
  <c r="R207" i="13"/>
  <c r="R226" i="13" s="1"/>
  <c r="R98" i="15" s="1"/>
  <c r="S188" i="13"/>
  <c r="R202" i="13"/>
  <c r="R221" i="13" s="1"/>
  <c r="R93" i="15" s="1"/>
  <c r="S183" i="13"/>
  <c r="O75" i="15"/>
  <c r="O33" i="15" s="1"/>
  <c r="O361" i="13"/>
  <c r="R137" i="13"/>
  <c r="N119" i="13"/>
  <c r="O100" i="13"/>
  <c r="N113" i="13"/>
  <c r="N314" i="13"/>
  <c r="N327" i="13" s="1"/>
  <c r="O46" i="15"/>
  <c r="Q46" i="13"/>
  <c r="R27" i="13"/>
  <c r="M341" i="13"/>
  <c r="M69" i="13"/>
  <c r="J4" i="6"/>
  <c r="R198" i="13"/>
  <c r="S179" i="13"/>
  <c r="L121" i="15"/>
  <c r="L26" i="15"/>
  <c r="X63" i="13"/>
  <c r="O125" i="13"/>
  <c r="O320" i="13"/>
  <c r="P106" i="13"/>
  <c r="L74" i="13"/>
  <c r="X7" i="19"/>
  <c r="Q272" i="13"/>
  <c r="R253" i="13"/>
  <c r="M127" i="14"/>
  <c r="N120" i="14"/>
  <c r="N332" i="13"/>
  <c r="N55" i="13"/>
  <c r="P40" i="19" s="1"/>
  <c r="N60" i="13"/>
  <c r="N41" i="14"/>
  <c r="O24" i="14"/>
  <c r="S284" i="13"/>
  <c r="S303" i="13" s="1"/>
  <c r="S119" i="15" s="1"/>
  <c r="T265" i="13"/>
  <c r="S67" i="13"/>
  <c r="K79" i="15"/>
  <c r="K24" i="15"/>
  <c r="P195" i="13"/>
  <c r="Q176" i="13"/>
  <c r="O275" i="13"/>
  <c r="P256" i="13"/>
  <c r="O316" i="13"/>
  <c r="O267" i="13"/>
  <c r="Q65" i="15"/>
  <c r="R282" i="13"/>
  <c r="R301" i="13" s="1"/>
  <c r="R117" i="15" s="1"/>
  <c r="S263" i="13"/>
  <c r="P20" i="21"/>
  <c r="P89" i="15"/>
  <c r="Q42" i="13"/>
  <c r="R23" i="13"/>
  <c r="O123" i="13"/>
  <c r="P104" i="13"/>
  <c r="O318" i="13"/>
  <c r="Q33" i="6"/>
  <c r="R90" i="3"/>
  <c r="O201" i="13"/>
  <c r="O220" i="13" s="1"/>
  <c r="O92" i="15" s="1"/>
  <c r="P182" i="13"/>
  <c r="P319" i="13" s="1"/>
  <c r="R51" i="15"/>
  <c r="O317" i="13"/>
  <c r="O45" i="13"/>
  <c r="P26" i="13"/>
  <c r="N42" i="14"/>
  <c r="O33" i="14"/>
  <c r="M339" i="13"/>
  <c r="M138" i="13"/>
  <c r="M132" i="13"/>
  <c r="O40" i="20" s="1"/>
  <c r="M333" i="13"/>
  <c r="M346" i="13" s="1"/>
  <c r="J15" i="19"/>
  <c r="J15" i="6" s="1"/>
  <c r="J4" i="16"/>
  <c r="AT57" i="15"/>
  <c r="M56" i="15"/>
  <c r="M35" i="15" s="1"/>
  <c r="M363" i="13"/>
  <c r="M14" i="21"/>
  <c r="L49" i="16"/>
  <c r="P65" i="13"/>
  <c r="U200" i="13"/>
  <c r="U219" i="13" s="1"/>
  <c r="U91" i="15" s="1"/>
  <c r="V181" i="13"/>
  <c r="R273" i="13"/>
  <c r="R292" i="13" s="1"/>
  <c r="R108" i="15" s="1"/>
  <c r="S254" i="13"/>
  <c r="Q324" i="13"/>
  <c r="Q52" i="13"/>
  <c r="R33" i="13"/>
  <c r="N50" i="15"/>
  <c r="N357" i="13"/>
  <c r="M29" i="15"/>
  <c r="N1" i="25"/>
  <c r="Q2" i="6"/>
  <c r="O325" i="13"/>
  <c r="O53" i="13"/>
  <c r="P34" i="13"/>
  <c r="O197" i="13"/>
  <c r="O216" i="13" s="1"/>
  <c r="O88" i="15" s="1"/>
  <c r="P178" i="13"/>
  <c r="O315" i="13"/>
  <c r="AG51" i="13"/>
  <c r="AH32" i="13"/>
  <c r="N320" i="13"/>
  <c r="M353" i="13"/>
  <c r="N25" i="21" l="1"/>
  <c r="K37" i="15"/>
  <c r="L365" i="13"/>
  <c r="L367" i="13" s="1"/>
  <c r="O25" i="22"/>
  <c r="K15" i="6"/>
  <c r="M14" i="6"/>
  <c r="N71" i="16"/>
  <c r="O353" i="13"/>
  <c r="O25" i="15"/>
  <c r="O51" i="16"/>
  <c r="O5" i="21" s="1"/>
  <c r="O52" i="16"/>
  <c r="L58" i="15"/>
  <c r="N4" i="19" s="1"/>
  <c r="R42" i="13"/>
  <c r="S23" i="13"/>
  <c r="V200" i="13"/>
  <c r="V219" i="13" s="1"/>
  <c r="V91" i="15" s="1"/>
  <c r="W181" i="13"/>
  <c r="P123" i="13"/>
  <c r="Q104" i="13"/>
  <c r="P318" i="13"/>
  <c r="Q61" i="13"/>
  <c r="P214" i="13"/>
  <c r="S51" i="15"/>
  <c r="O41" i="14"/>
  <c r="P24" i="14"/>
  <c r="Q291" i="13"/>
  <c r="N14" i="19"/>
  <c r="M15" i="16"/>
  <c r="O144" i="13"/>
  <c r="S198" i="13"/>
  <c r="T179" i="13"/>
  <c r="R46" i="13"/>
  <c r="S27" i="13"/>
  <c r="N138" i="13"/>
  <c r="N132" i="13"/>
  <c r="P40" i="20" s="1"/>
  <c r="N333" i="13"/>
  <c r="N346" i="13" s="1"/>
  <c r="S207" i="13"/>
  <c r="S226" i="13" s="1"/>
  <c r="S98" i="15" s="1"/>
  <c r="T188" i="13"/>
  <c r="U196" i="13"/>
  <c r="U215" i="13" s="1"/>
  <c r="U87" i="15" s="1"/>
  <c r="V177" i="13"/>
  <c r="U127" i="13"/>
  <c r="U146" i="13" s="1"/>
  <c r="U74" i="15" s="1"/>
  <c r="V108" i="13"/>
  <c r="P20" i="22"/>
  <c r="P24" i="22" s="1"/>
  <c r="N153" i="14"/>
  <c r="P204" i="13"/>
  <c r="P223" i="13" s="1"/>
  <c r="P95" i="15" s="1"/>
  <c r="Q185" i="13"/>
  <c r="Q124" i="13"/>
  <c r="Q143" i="13" s="1"/>
  <c r="Q71" i="15" s="1"/>
  <c r="R105" i="13"/>
  <c r="T67" i="13"/>
  <c r="L4" i="16"/>
  <c r="O332" i="13"/>
  <c r="O60" i="13"/>
  <c r="O14" i="22"/>
  <c r="N65" i="16"/>
  <c r="N15" i="22" s="1"/>
  <c r="P75" i="15"/>
  <c r="P33" i="15" s="1"/>
  <c r="P361" i="13"/>
  <c r="L5" i="19"/>
  <c r="L6" i="16"/>
  <c r="Y7" i="19"/>
  <c r="Q277" i="13"/>
  <c r="Q296" i="13" s="1"/>
  <c r="Q112" i="15" s="1"/>
  <c r="R258" i="13"/>
  <c r="M15" i="22"/>
  <c r="O322" i="13"/>
  <c r="O50" i="13"/>
  <c r="P31" i="13"/>
  <c r="T274" i="13"/>
  <c r="T293" i="13" s="1"/>
  <c r="T109" i="15" s="1"/>
  <c r="U255" i="13"/>
  <c r="N345" i="13"/>
  <c r="N209" i="13"/>
  <c r="AU57" i="15"/>
  <c r="S137" i="13"/>
  <c r="Q205" i="13"/>
  <c r="Q224" i="13" s="1"/>
  <c r="Q96" i="15" s="1"/>
  <c r="R186" i="13"/>
  <c r="AF54" i="15"/>
  <c r="R43" i="13"/>
  <c r="S24" i="13"/>
  <c r="AI35" i="16"/>
  <c r="P55" i="15"/>
  <c r="P34" i="15" s="1"/>
  <c r="P362" i="13"/>
  <c r="M4" i="19"/>
  <c r="N17" i="16"/>
  <c r="O279" i="13"/>
  <c r="O298" i="13" s="1"/>
  <c r="O114" i="15" s="1"/>
  <c r="P260" i="13"/>
  <c r="N70" i="15"/>
  <c r="N28" i="15" s="1"/>
  <c r="N356" i="13"/>
  <c r="N110" i="15"/>
  <c r="N354" i="13"/>
  <c r="N305" i="13"/>
  <c r="Q126" i="13"/>
  <c r="Q145" i="13" s="1"/>
  <c r="Q73" i="15" s="1"/>
  <c r="R107" i="13"/>
  <c r="R128" i="13"/>
  <c r="R323" i="13"/>
  <c r="S109" i="13"/>
  <c r="K53" i="16"/>
  <c r="K9" i="21" s="1"/>
  <c r="L54" i="16"/>
  <c r="Q40" i="22"/>
  <c r="Q40" i="21"/>
  <c r="O344" i="13"/>
  <c r="O72" i="13"/>
  <c r="Q71" i="13"/>
  <c r="P197" i="13"/>
  <c r="P216" i="13" s="1"/>
  <c r="P88" i="15" s="1"/>
  <c r="Q178" i="13"/>
  <c r="O142" i="13"/>
  <c r="O337" i="13"/>
  <c r="X47" i="15"/>
  <c r="O150" i="14"/>
  <c r="P138" i="14"/>
  <c r="L15" i="20"/>
  <c r="M5" i="20"/>
  <c r="M5" i="6" s="1"/>
  <c r="Z44" i="13"/>
  <c r="AA25" i="13"/>
  <c r="N341" i="13"/>
  <c r="N69" i="13"/>
  <c r="N99" i="15"/>
  <c r="N36" i="15" s="1"/>
  <c r="N364" i="13"/>
  <c r="Q62" i="13"/>
  <c r="M23" i="15"/>
  <c r="Q89" i="15"/>
  <c r="N5" i="21"/>
  <c r="O321" i="13"/>
  <c r="O49" i="13"/>
  <c r="P30" i="13"/>
  <c r="O34" i="15"/>
  <c r="O151" i="14"/>
  <c r="Q23" i="22" s="1"/>
  <c r="P144" i="14"/>
  <c r="P45" i="15"/>
  <c r="O86" i="15"/>
  <c r="P107" i="15"/>
  <c r="Q147" i="13"/>
  <c r="Q342" i="13"/>
  <c r="O7" i="21"/>
  <c r="R52" i="13"/>
  <c r="S33" i="13"/>
  <c r="P33" i="14"/>
  <c r="O42" i="14"/>
  <c r="S282" i="13"/>
  <c r="S301" i="13" s="1"/>
  <c r="S117" i="15" s="1"/>
  <c r="T263" i="13"/>
  <c r="AH51" i="13"/>
  <c r="AI32" i="13"/>
  <c r="M66" i="15"/>
  <c r="M151" i="13"/>
  <c r="M352" i="13"/>
  <c r="P45" i="13"/>
  <c r="Q26" i="13"/>
  <c r="P275" i="13"/>
  <c r="Q256" i="13"/>
  <c r="P316" i="13"/>
  <c r="O120" i="14"/>
  <c r="N127" i="14"/>
  <c r="N4" i="22"/>
  <c r="O67" i="16"/>
  <c r="O5" i="22" s="1"/>
  <c r="O68" i="16"/>
  <c r="O7" i="16" s="1"/>
  <c r="Q65" i="13"/>
  <c r="AG70" i="13"/>
  <c r="O1" i="25"/>
  <c r="R2" i="6"/>
  <c r="N29" i="15"/>
  <c r="S273" i="13"/>
  <c r="S292" i="13" s="1"/>
  <c r="S108" i="15" s="1"/>
  <c r="T254" i="13"/>
  <c r="P49" i="15"/>
  <c r="L15" i="21"/>
  <c r="M55" i="16"/>
  <c r="O334" i="13"/>
  <c r="O64" i="13"/>
  <c r="P201" i="13"/>
  <c r="P220" i="13" s="1"/>
  <c r="P92" i="15" s="1"/>
  <c r="Q182" i="13"/>
  <c r="R33" i="6"/>
  <c r="S90" i="3"/>
  <c r="O294" i="13"/>
  <c r="O335" i="13"/>
  <c r="T284" i="13"/>
  <c r="T303" i="13" s="1"/>
  <c r="T119" i="15" s="1"/>
  <c r="U265" i="13"/>
  <c r="N44" i="15"/>
  <c r="N351" i="13"/>
  <c r="O23" i="21"/>
  <c r="O24" i="21" s="1"/>
  <c r="M129" i="14"/>
  <c r="P125" i="13"/>
  <c r="Q106" i="13"/>
  <c r="P320" i="13"/>
  <c r="R217" i="13"/>
  <c r="M53" i="15"/>
  <c r="M32" i="15" s="1"/>
  <c r="M360" i="13"/>
  <c r="R65" i="15"/>
  <c r="S202" i="13"/>
  <c r="S221" i="13" s="1"/>
  <c r="S93" i="15" s="1"/>
  <c r="T183" i="13"/>
  <c r="U278" i="13"/>
  <c r="U297" i="13" s="1"/>
  <c r="U113" i="15" s="1"/>
  <c r="V259" i="13"/>
  <c r="Q120" i="13"/>
  <c r="Q139" i="13" s="1"/>
  <c r="Q67" i="15" s="1"/>
  <c r="R101" i="13"/>
  <c r="Q20" i="21"/>
  <c r="O276" i="13"/>
  <c r="O295" i="13" s="1"/>
  <c r="O111" i="15" s="1"/>
  <c r="P257" i="13"/>
  <c r="P267" i="13" s="1"/>
  <c r="T304" i="13"/>
  <c r="T120" i="15" s="1"/>
  <c r="T285" i="13"/>
  <c r="U266" i="13"/>
  <c r="M26" i="15"/>
  <c r="M121" i="15"/>
  <c r="K4" i="6"/>
  <c r="O50" i="15"/>
  <c r="O29" i="15" s="1"/>
  <c r="O357" i="13"/>
  <c r="Y63" i="13"/>
  <c r="S130" i="13"/>
  <c r="S149" i="13" s="1"/>
  <c r="S77" i="15" s="1"/>
  <c r="T111" i="13"/>
  <c r="P46" i="15"/>
  <c r="O227" i="13"/>
  <c r="O228" i="13" s="1"/>
  <c r="O208" i="13"/>
  <c r="O345" i="13" s="1"/>
  <c r="O326" i="13"/>
  <c r="P189" i="13"/>
  <c r="O190" i="13"/>
  <c r="AW150" i="13"/>
  <c r="AW78" i="15" s="1"/>
  <c r="AW131" i="13"/>
  <c r="AX112" i="13"/>
  <c r="AV73" i="13"/>
  <c r="AV54" i="13"/>
  <c r="AW35" i="13"/>
  <c r="M52" i="15"/>
  <c r="M31" i="15" s="1"/>
  <c r="M359" i="13"/>
  <c r="M100" i="15"/>
  <c r="Q280" i="13"/>
  <c r="Q299" i="13" s="1"/>
  <c r="Q115" i="15" s="1"/>
  <c r="R261" i="13"/>
  <c r="N339" i="13"/>
  <c r="W122" i="13"/>
  <c r="W141" i="13" s="1"/>
  <c r="W69" i="15" s="1"/>
  <c r="X103" i="13"/>
  <c r="N56" i="15"/>
  <c r="N35" i="15" s="1"/>
  <c r="N363" i="13"/>
  <c r="Q315" i="13"/>
  <c r="R129" i="13"/>
  <c r="R148" i="13" s="1"/>
  <c r="R76" i="15" s="1"/>
  <c r="S110" i="13"/>
  <c r="Q281" i="13"/>
  <c r="Q300" i="13" s="1"/>
  <c r="Q116" i="15" s="1"/>
  <c r="R262" i="13"/>
  <c r="M6" i="16"/>
  <c r="N7" i="21"/>
  <c r="N7" i="6" s="1"/>
  <c r="N7" i="16"/>
  <c r="N340" i="13"/>
  <c r="N68" i="13"/>
  <c r="N48" i="15"/>
  <c r="N27" i="15" s="1"/>
  <c r="N355" i="13"/>
  <c r="N14" i="20"/>
  <c r="M32" i="16"/>
  <c r="M15" i="20" s="1"/>
  <c r="N286" i="13"/>
  <c r="O209" i="13"/>
  <c r="S206" i="13"/>
  <c r="S225" i="13" s="1"/>
  <c r="S97" i="15" s="1"/>
  <c r="T187" i="13"/>
  <c r="Q319" i="13"/>
  <c r="Q47" i="13"/>
  <c r="R28" i="13"/>
  <c r="Q323" i="13"/>
  <c r="O55" i="16"/>
  <c r="P325" i="13"/>
  <c r="P53" i="13"/>
  <c r="Q34" i="13"/>
  <c r="Q195" i="13"/>
  <c r="R176" i="13"/>
  <c r="M4" i="20"/>
  <c r="N34" i="16"/>
  <c r="N5" i="20" s="1"/>
  <c r="R272" i="13"/>
  <c r="S253" i="13"/>
  <c r="P315" i="13"/>
  <c r="O119" i="13"/>
  <c r="P100" i="13"/>
  <c r="O113" i="13"/>
  <c r="O314" i="13"/>
  <c r="O327" i="13" s="1"/>
  <c r="P67" i="15"/>
  <c r="Q114" i="14"/>
  <c r="P126" i="14"/>
  <c r="U48" i="13"/>
  <c r="V29" i="13"/>
  <c r="P313" i="13"/>
  <c r="P36" i="13"/>
  <c r="P41" i="13"/>
  <c r="Q22" i="13"/>
  <c r="O338" i="13"/>
  <c r="P334" i="13"/>
  <c r="T118" i="13"/>
  <c r="U99" i="13"/>
  <c r="S199" i="13"/>
  <c r="S218" i="13" s="1"/>
  <c r="S90" i="15" s="1"/>
  <c r="T180" i="13"/>
  <c r="N72" i="15"/>
  <c r="N30" i="15" s="1"/>
  <c r="N358" i="13"/>
  <c r="AG121" i="13"/>
  <c r="AG140" i="13" s="1"/>
  <c r="AG68" i="15" s="1"/>
  <c r="AJ35" i="16" s="1"/>
  <c r="AJ7" i="20" s="1"/>
  <c r="AH102" i="13"/>
  <c r="M74" i="13"/>
  <c r="Z18" i="16"/>
  <c r="N336" i="13"/>
  <c r="L79" i="15"/>
  <c r="L24" i="15"/>
  <c r="L37" i="15" s="1"/>
  <c r="P203" i="13"/>
  <c r="P222" i="13" s="1"/>
  <c r="P94" i="15" s="1"/>
  <c r="Q184" i="13"/>
  <c r="Q283" i="13"/>
  <c r="Q302" i="13" s="1"/>
  <c r="Q118" i="15" s="1"/>
  <c r="R264" i="13"/>
  <c r="R324" i="13" s="1"/>
  <c r="P338" i="13"/>
  <c r="P66" i="13"/>
  <c r="N228" i="13"/>
  <c r="J9" i="21"/>
  <c r="L70" i="16"/>
  <c r="K69" i="16"/>
  <c r="O25" i="21" l="1"/>
  <c r="L15" i="6"/>
  <c r="O17" i="16"/>
  <c r="O5" i="19" s="1"/>
  <c r="P25" i="22"/>
  <c r="P353" i="13"/>
  <c r="M365" i="13"/>
  <c r="M367" i="13" s="1"/>
  <c r="Q14" i="21"/>
  <c r="P49" i="16"/>
  <c r="P15" i="21" s="1"/>
  <c r="M70" i="16"/>
  <c r="L69" i="16"/>
  <c r="L9" i="22" s="1"/>
  <c r="P50" i="15"/>
  <c r="P29" i="15" s="1"/>
  <c r="P357" i="13"/>
  <c r="Q203" i="13"/>
  <c r="Q222" i="13" s="1"/>
  <c r="Q94" i="15" s="1"/>
  <c r="R184" i="13"/>
  <c r="O14" i="19"/>
  <c r="N15" i="16"/>
  <c r="U118" i="13"/>
  <c r="V99" i="13"/>
  <c r="Q313" i="13"/>
  <c r="Q36" i="13"/>
  <c r="Q41" i="13"/>
  <c r="R22" i="13"/>
  <c r="K9" i="22"/>
  <c r="P14" i="21"/>
  <c r="O49" i="16"/>
  <c r="N4" i="20"/>
  <c r="N4" i="6" s="1"/>
  <c r="O34" i="16"/>
  <c r="O5" i="20" s="1"/>
  <c r="R20" i="21"/>
  <c r="P119" i="13"/>
  <c r="Q100" i="13"/>
  <c r="P113" i="13"/>
  <c r="P314" i="13"/>
  <c r="S272" i="13"/>
  <c r="T253" i="13"/>
  <c r="Q214" i="13"/>
  <c r="Q338" i="13"/>
  <c r="Q66" i="13"/>
  <c r="R281" i="13"/>
  <c r="R300" i="13" s="1"/>
  <c r="R116" i="15" s="1"/>
  <c r="S262" i="13"/>
  <c r="O4" i="21"/>
  <c r="P52" i="16"/>
  <c r="P51" i="16"/>
  <c r="P5" i="21" s="1"/>
  <c r="AX150" i="13"/>
  <c r="AX78" i="15" s="1"/>
  <c r="AX131" i="13"/>
  <c r="AY112" i="13"/>
  <c r="P227" i="13"/>
  <c r="P326" i="13"/>
  <c r="P208" i="13"/>
  <c r="P345" i="13" s="1"/>
  <c r="Q189" i="13"/>
  <c r="R120" i="13"/>
  <c r="R139" i="13" s="1"/>
  <c r="R67" i="15" s="1"/>
  <c r="S101" i="13"/>
  <c r="R89" i="15"/>
  <c r="N23" i="15"/>
  <c r="O48" i="15"/>
  <c r="O27" i="15" s="1"/>
  <c r="O355" i="13"/>
  <c r="T273" i="13"/>
  <c r="T292" i="13" s="1"/>
  <c r="T108" i="15" s="1"/>
  <c r="U254" i="13"/>
  <c r="P1" i="25"/>
  <c r="S2" i="6"/>
  <c r="Q49" i="15"/>
  <c r="P190" i="13"/>
  <c r="P294" i="13"/>
  <c r="P335" i="13"/>
  <c r="AH70" i="13"/>
  <c r="Q75" i="15"/>
  <c r="Q33" i="15" s="1"/>
  <c r="Q361" i="13"/>
  <c r="P321" i="13"/>
  <c r="P327" i="13" s="1"/>
  <c r="P49" i="13"/>
  <c r="Q30" i="13"/>
  <c r="M58" i="15"/>
  <c r="Z63" i="13"/>
  <c r="Q20" i="22"/>
  <c r="Q24" i="22" s="1"/>
  <c r="O153" i="14"/>
  <c r="S128" i="13"/>
  <c r="T109" i="13"/>
  <c r="M4" i="6"/>
  <c r="R62" i="13"/>
  <c r="U274" i="13"/>
  <c r="U293" i="13" s="1"/>
  <c r="U109" i="15" s="1"/>
  <c r="V255" i="13"/>
  <c r="L5" i="6"/>
  <c r="M15" i="19"/>
  <c r="M4" i="16"/>
  <c r="Q45" i="15"/>
  <c r="P142" i="13"/>
  <c r="P337" i="13"/>
  <c r="S42" i="13"/>
  <c r="T23" i="13"/>
  <c r="V48" i="13"/>
  <c r="W29" i="13"/>
  <c r="Q126" i="14"/>
  <c r="R114" i="14"/>
  <c r="O138" i="13"/>
  <c r="O132" i="13"/>
  <c r="Q40" i="20" s="1"/>
  <c r="O333" i="13"/>
  <c r="R291" i="13"/>
  <c r="Q190" i="13"/>
  <c r="AV57" i="15"/>
  <c r="Y47" i="15"/>
  <c r="O4" i="22"/>
  <c r="P67" i="16"/>
  <c r="P5" i="22" s="1"/>
  <c r="P68" i="16"/>
  <c r="P7" i="22" s="1"/>
  <c r="T202" i="13"/>
  <c r="T221" i="13" s="1"/>
  <c r="T93" i="15" s="1"/>
  <c r="U183" i="13"/>
  <c r="U284" i="13"/>
  <c r="U303" i="13" s="1"/>
  <c r="U119" i="15" s="1"/>
  <c r="V265" i="13"/>
  <c r="O110" i="15"/>
  <c r="O354" i="13"/>
  <c r="O305" i="13"/>
  <c r="T90" i="3"/>
  <c r="S33" i="6"/>
  <c r="O336" i="13"/>
  <c r="O346" i="13" s="1"/>
  <c r="Q45" i="13"/>
  <c r="R26" i="13"/>
  <c r="O14" i="20"/>
  <c r="N32" i="16"/>
  <c r="N15" i="20" s="1"/>
  <c r="Q33" i="14"/>
  <c r="P42" i="14"/>
  <c r="Q144" i="14"/>
  <c r="P151" i="14"/>
  <c r="R23" i="22" s="1"/>
  <c r="O340" i="13"/>
  <c r="O68" i="13"/>
  <c r="Q46" i="15"/>
  <c r="N53" i="15"/>
  <c r="N32" i="15" s="1"/>
  <c r="N360" i="13"/>
  <c r="O70" i="15"/>
  <c r="O28" i="15" s="1"/>
  <c r="O356" i="13"/>
  <c r="Q55" i="15"/>
  <c r="Q34" i="15" s="1"/>
  <c r="Q362" i="13"/>
  <c r="M54" i="16"/>
  <c r="L53" i="16"/>
  <c r="P14" i="22"/>
  <c r="O65" i="16"/>
  <c r="O15" i="22" s="1"/>
  <c r="O55" i="13"/>
  <c r="Q40" i="19" s="1"/>
  <c r="T51" i="15"/>
  <c r="Q204" i="13"/>
  <c r="Q223" i="13" s="1"/>
  <c r="Q95" i="15" s="1"/>
  <c r="R185" i="13"/>
  <c r="V127" i="13"/>
  <c r="V146" i="13" s="1"/>
  <c r="V74" i="15" s="1"/>
  <c r="W108" i="13"/>
  <c r="T207" i="13"/>
  <c r="T226" i="13" s="1"/>
  <c r="T98" i="15" s="1"/>
  <c r="U188" i="13"/>
  <c r="N66" i="15"/>
  <c r="N151" i="13"/>
  <c r="N352" i="13"/>
  <c r="S217" i="13"/>
  <c r="N14" i="6"/>
  <c r="Q24" i="14"/>
  <c r="P41" i="14"/>
  <c r="P209" i="13"/>
  <c r="R61" i="13"/>
  <c r="AH121" i="13"/>
  <c r="AH140" i="13" s="1"/>
  <c r="AH68" i="15" s="1"/>
  <c r="AK35" i="16" s="1"/>
  <c r="AK7" i="20" s="1"/>
  <c r="AI102" i="13"/>
  <c r="T137" i="13"/>
  <c r="P332" i="13"/>
  <c r="P60" i="13"/>
  <c r="U67" i="13"/>
  <c r="Q325" i="13"/>
  <c r="Q53" i="13"/>
  <c r="R34" i="13"/>
  <c r="T206" i="13"/>
  <c r="T225" i="13" s="1"/>
  <c r="T97" i="15" s="1"/>
  <c r="U187" i="13"/>
  <c r="N52" i="15"/>
  <c r="N31" i="15" s="1"/>
  <c r="N359" i="13"/>
  <c r="S129" i="13"/>
  <c r="S148" i="13" s="1"/>
  <c r="S76" i="15" s="1"/>
  <c r="T110" i="13"/>
  <c r="R280" i="13"/>
  <c r="R299" i="13" s="1"/>
  <c r="R115" i="15" s="1"/>
  <c r="S261" i="13"/>
  <c r="P25" i="15"/>
  <c r="V278" i="13"/>
  <c r="V297" i="13" s="1"/>
  <c r="V113" i="15" s="1"/>
  <c r="W259" i="13"/>
  <c r="Q125" i="13"/>
  <c r="R106" i="13"/>
  <c r="N74" i="13"/>
  <c r="Q201" i="13"/>
  <c r="Q220" i="13" s="1"/>
  <c r="Q92" i="15" s="1"/>
  <c r="R182" i="13"/>
  <c r="AG54" i="15"/>
  <c r="O7" i="22"/>
  <c r="O7" i="6" s="1"/>
  <c r="P23" i="21"/>
  <c r="P24" i="21" s="1"/>
  <c r="N129" i="14"/>
  <c r="P64" i="13"/>
  <c r="M79" i="15"/>
  <c r="M24" i="15"/>
  <c r="M37" i="15" s="1"/>
  <c r="T282" i="13"/>
  <c r="T301" i="13" s="1"/>
  <c r="T117" i="15" s="1"/>
  <c r="U263" i="13"/>
  <c r="S52" i="13"/>
  <c r="T33" i="13"/>
  <c r="AA18" i="16"/>
  <c r="Q343" i="13"/>
  <c r="R147" i="13"/>
  <c r="R342" i="13"/>
  <c r="P279" i="13"/>
  <c r="P298" i="13" s="1"/>
  <c r="P114" i="15" s="1"/>
  <c r="Q260" i="13"/>
  <c r="Q320" i="13" s="1"/>
  <c r="N5" i="19"/>
  <c r="N5" i="6" s="1"/>
  <c r="N6" i="16"/>
  <c r="AI7" i="20"/>
  <c r="R205" i="13"/>
  <c r="R224" i="13" s="1"/>
  <c r="R96" i="15" s="1"/>
  <c r="S186" i="13"/>
  <c r="S323" i="13" s="1"/>
  <c r="P322" i="13"/>
  <c r="P50" i="13"/>
  <c r="Q31" i="13"/>
  <c r="O44" i="15"/>
  <c r="O351" i="13"/>
  <c r="S46" i="13"/>
  <c r="T27" i="13"/>
  <c r="O339" i="13"/>
  <c r="Q107" i="15"/>
  <c r="P86" i="15"/>
  <c r="P228" i="13"/>
  <c r="W200" i="13"/>
  <c r="W219" i="13" s="1"/>
  <c r="W91" i="15" s="1"/>
  <c r="X181" i="13"/>
  <c r="R283" i="13"/>
  <c r="R302" i="13" s="1"/>
  <c r="R118" i="15" s="1"/>
  <c r="S264" i="13"/>
  <c r="S324" i="13" s="1"/>
  <c r="Z7" i="19"/>
  <c r="T199" i="13"/>
  <c r="T218" i="13" s="1"/>
  <c r="T90" i="15" s="1"/>
  <c r="U180" i="13"/>
  <c r="R195" i="13"/>
  <c r="S176" i="13"/>
  <c r="R40" i="22"/>
  <c r="R40" i="21"/>
  <c r="P344" i="13"/>
  <c r="P72" i="13"/>
  <c r="R319" i="13"/>
  <c r="R47" i="13"/>
  <c r="S28" i="13"/>
  <c r="X122" i="13"/>
  <c r="X141" i="13" s="1"/>
  <c r="X69" i="15" s="1"/>
  <c r="Y103" i="13"/>
  <c r="AW73" i="13"/>
  <c r="AW54" i="13"/>
  <c r="AX35" i="13"/>
  <c r="O99" i="15"/>
  <c r="O36" i="15" s="1"/>
  <c r="O364" i="13"/>
  <c r="T130" i="13"/>
  <c r="T149" i="13" s="1"/>
  <c r="T77" i="15" s="1"/>
  <c r="U111" i="13"/>
  <c r="U304" i="13"/>
  <c r="U120" i="15" s="1"/>
  <c r="U285" i="13"/>
  <c r="V266" i="13"/>
  <c r="P276" i="13"/>
  <c r="P295" i="13" s="1"/>
  <c r="P111" i="15" s="1"/>
  <c r="Q257" i="13"/>
  <c r="P144" i="13"/>
  <c r="P339" i="13"/>
  <c r="O286" i="13"/>
  <c r="O71" i="16"/>
  <c r="P120" i="14"/>
  <c r="O127" i="14"/>
  <c r="Q275" i="13"/>
  <c r="R256" i="13"/>
  <c r="Q316" i="13"/>
  <c r="Q267" i="13"/>
  <c r="P317" i="13"/>
  <c r="AI51" i="13"/>
  <c r="AJ32" i="13"/>
  <c r="R343" i="13"/>
  <c r="R71" i="13"/>
  <c r="AA44" i="13"/>
  <c r="AB25" i="13"/>
  <c r="P150" i="14"/>
  <c r="Q138" i="14"/>
  <c r="Q197" i="13"/>
  <c r="Q216" i="13" s="1"/>
  <c r="Q88" i="15" s="1"/>
  <c r="R178" i="13"/>
  <c r="O56" i="15"/>
  <c r="O35" i="15" s="1"/>
  <c r="O363" i="13"/>
  <c r="N100" i="15"/>
  <c r="R126" i="13"/>
  <c r="R145" i="13" s="1"/>
  <c r="R73" i="15" s="1"/>
  <c r="S107" i="13"/>
  <c r="N26" i="15"/>
  <c r="N121" i="15"/>
  <c r="S43" i="13"/>
  <c r="T24" i="13"/>
  <c r="S65" i="15"/>
  <c r="O341" i="13"/>
  <c r="O69" i="13"/>
  <c r="R277" i="13"/>
  <c r="R296" i="13" s="1"/>
  <c r="R112" i="15" s="1"/>
  <c r="S258" i="13"/>
  <c r="R124" i="13"/>
  <c r="R143" i="13" s="1"/>
  <c r="R71" i="15" s="1"/>
  <c r="S105" i="13"/>
  <c r="V196" i="13"/>
  <c r="V215" i="13" s="1"/>
  <c r="V87" i="15" s="1"/>
  <c r="W177" i="13"/>
  <c r="R65" i="13"/>
  <c r="T198" i="13"/>
  <c r="U179" i="13"/>
  <c r="O72" i="15"/>
  <c r="O30" i="15" s="1"/>
  <c r="O358" i="13"/>
  <c r="Q123" i="13"/>
  <c r="R104" i="13"/>
  <c r="Q318" i="13"/>
  <c r="P25" i="21" l="1"/>
  <c r="O5" i="6"/>
  <c r="Q25" i="22"/>
  <c r="O6" i="16"/>
  <c r="O100" i="15"/>
  <c r="R51" i="16" s="1"/>
  <c r="R5" i="21" s="1"/>
  <c r="N365" i="13"/>
  <c r="N367" i="13" s="1"/>
  <c r="O74" i="13"/>
  <c r="P15" i="16" s="1"/>
  <c r="R123" i="13"/>
  <c r="S104" i="13"/>
  <c r="R318" i="13"/>
  <c r="AJ51" i="13"/>
  <c r="AK32" i="13"/>
  <c r="Q23" i="21"/>
  <c r="Q24" i="21" s="1"/>
  <c r="O129" i="14"/>
  <c r="Y122" i="13"/>
  <c r="Y141" i="13" s="1"/>
  <c r="Y69" i="15" s="1"/>
  <c r="Z103" i="13"/>
  <c r="U199" i="13"/>
  <c r="U218" i="13" s="1"/>
  <c r="U90" i="15" s="1"/>
  <c r="V180" i="13"/>
  <c r="R14" i="21"/>
  <c r="Q49" i="16"/>
  <c r="Q15" i="21" s="1"/>
  <c r="S71" i="13"/>
  <c r="R45" i="13"/>
  <c r="S26" i="13"/>
  <c r="M15" i="6"/>
  <c r="P110" i="15"/>
  <c r="P354" i="13"/>
  <c r="P305" i="13"/>
  <c r="P99" i="15"/>
  <c r="P36" i="15" s="1"/>
  <c r="P364" i="13"/>
  <c r="Q119" i="13"/>
  <c r="R100" i="13"/>
  <c r="Q113" i="13"/>
  <c r="Q314" i="13"/>
  <c r="O15" i="21"/>
  <c r="W196" i="13"/>
  <c r="W215" i="13" s="1"/>
  <c r="W87" i="15" s="1"/>
  <c r="X177" i="13"/>
  <c r="S62" i="13"/>
  <c r="R20" i="22"/>
  <c r="R24" i="22" s="1"/>
  <c r="P153" i="14"/>
  <c r="AI70" i="13"/>
  <c r="Q120" i="14"/>
  <c r="P127" i="14"/>
  <c r="P56" i="15"/>
  <c r="P35" i="15" s="1"/>
  <c r="P363" i="13"/>
  <c r="S195" i="13"/>
  <c r="T176" i="13"/>
  <c r="Q322" i="13"/>
  <c r="Q50" i="13"/>
  <c r="R31" i="13"/>
  <c r="R75" i="15"/>
  <c r="R33" i="15" s="1"/>
  <c r="R361" i="13"/>
  <c r="O4" i="20"/>
  <c r="P34" i="16"/>
  <c r="P5" i="20" s="1"/>
  <c r="T129" i="13"/>
  <c r="T148" i="13" s="1"/>
  <c r="T76" i="15" s="1"/>
  <c r="U110" i="13"/>
  <c r="U206" i="13"/>
  <c r="U225" i="13" s="1"/>
  <c r="U97" i="15" s="1"/>
  <c r="V187" i="13"/>
  <c r="P44" i="15"/>
  <c r="P351" i="13"/>
  <c r="P14" i="20"/>
  <c r="O32" i="16"/>
  <c r="O15" i="20" s="1"/>
  <c r="W127" i="13"/>
  <c r="W146" i="13" s="1"/>
  <c r="W74" i="15" s="1"/>
  <c r="X108" i="13"/>
  <c r="L9" i="21"/>
  <c r="R33" i="14"/>
  <c r="Q42" i="14"/>
  <c r="Q64" i="13"/>
  <c r="T33" i="6"/>
  <c r="U90" i="3"/>
  <c r="O26" i="15"/>
  <c r="O121" i="15"/>
  <c r="R107" i="15"/>
  <c r="R126" i="14"/>
  <c r="S114" i="14"/>
  <c r="Z47" i="15"/>
  <c r="O4" i="19"/>
  <c r="P17" i="16"/>
  <c r="Q227" i="13"/>
  <c r="Q208" i="13"/>
  <c r="Q345" i="13" s="1"/>
  <c r="Q326" i="13"/>
  <c r="R189" i="13"/>
  <c r="AY150" i="13"/>
  <c r="AY78" i="15" s="1"/>
  <c r="AY131" i="13"/>
  <c r="AZ112" i="13"/>
  <c r="S281" i="13"/>
  <c r="S300" i="13" s="1"/>
  <c r="S116" i="15" s="1"/>
  <c r="T262" i="13"/>
  <c r="Q86" i="15"/>
  <c r="P138" i="13"/>
  <c r="P132" i="13"/>
  <c r="R40" i="20" s="1"/>
  <c r="P333" i="13"/>
  <c r="N15" i="19"/>
  <c r="N15" i="6" s="1"/>
  <c r="N4" i="16"/>
  <c r="T43" i="13"/>
  <c r="U24" i="13"/>
  <c r="AX73" i="13"/>
  <c r="AX54" i="13"/>
  <c r="AY35" i="13"/>
  <c r="S283" i="13"/>
  <c r="S302" i="13" s="1"/>
  <c r="S118" i="15" s="1"/>
  <c r="T264" i="13"/>
  <c r="S205" i="13"/>
  <c r="S224" i="13" s="1"/>
  <c r="S96" i="15" s="1"/>
  <c r="T186" i="13"/>
  <c r="P14" i="19"/>
  <c r="O15" i="16"/>
  <c r="W278" i="13"/>
  <c r="W297" i="13" s="1"/>
  <c r="W113" i="15" s="1"/>
  <c r="X259" i="13"/>
  <c r="S40" i="22"/>
  <c r="S40" i="21"/>
  <c r="Q344" i="13"/>
  <c r="Q72" i="13"/>
  <c r="R45" i="15"/>
  <c r="Q41" i="14"/>
  <c r="R24" i="14"/>
  <c r="V274" i="13"/>
  <c r="V293" i="13" s="1"/>
  <c r="V109" i="15" s="1"/>
  <c r="W255" i="13"/>
  <c r="AH54" i="15"/>
  <c r="Q1" i="25"/>
  <c r="T2" i="6"/>
  <c r="U198" i="13"/>
  <c r="V179" i="13"/>
  <c r="S126" i="13"/>
  <c r="S145" i="13" s="1"/>
  <c r="S73" i="15" s="1"/>
  <c r="T107" i="13"/>
  <c r="Q276" i="13"/>
  <c r="Q295" i="13" s="1"/>
  <c r="Q111" i="15" s="1"/>
  <c r="R257" i="13"/>
  <c r="R317" i="13" s="1"/>
  <c r="T217" i="13"/>
  <c r="S277" i="13"/>
  <c r="S296" i="13" s="1"/>
  <c r="S112" i="15" s="1"/>
  <c r="T258" i="13"/>
  <c r="R197" i="13"/>
  <c r="S178" i="13"/>
  <c r="AB44" i="13"/>
  <c r="AC25" i="13"/>
  <c r="R55" i="15"/>
  <c r="R34" i="15" s="1"/>
  <c r="R362" i="13"/>
  <c r="R275" i="13"/>
  <c r="S256" i="13"/>
  <c r="R316" i="13"/>
  <c r="AW57" i="15"/>
  <c r="S47" i="13"/>
  <c r="T28" i="13"/>
  <c r="R214" i="13"/>
  <c r="X200" i="13"/>
  <c r="X219" i="13" s="1"/>
  <c r="X91" i="15" s="1"/>
  <c r="Y181" i="13"/>
  <c r="T46" i="13"/>
  <c r="U27" i="13"/>
  <c r="P341" i="13"/>
  <c r="P69" i="13"/>
  <c r="Q279" i="13"/>
  <c r="Q298" i="13" s="1"/>
  <c r="Q114" i="15" s="1"/>
  <c r="R260" i="13"/>
  <c r="AA7" i="19"/>
  <c r="Q334" i="13"/>
  <c r="U282" i="13"/>
  <c r="U301" i="13" s="1"/>
  <c r="U117" i="15" s="1"/>
  <c r="V263" i="13"/>
  <c r="P48" i="15"/>
  <c r="P27" i="15" s="1"/>
  <c r="P355" i="13"/>
  <c r="R201" i="13"/>
  <c r="R220" i="13" s="1"/>
  <c r="R92" i="15" s="1"/>
  <c r="S182" i="13"/>
  <c r="S319" i="13" s="1"/>
  <c r="R125" i="13"/>
  <c r="S106" i="13"/>
  <c r="R320" i="13"/>
  <c r="P55" i="13"/>
  <c r="R40" i="19" s="1"/>
  <c r="AI121" i="13"/>
  <c r="AI140" i="13" s="1"/>
  <c r="AI68" i="15" s="1"/>
  <c r="AL35" i="16" s="1"/>
  <c r="AJ102" i="13"/>
  <c r="N79" i="15"/>
  <c r="N24" i="15"/>
  <c r="N37" i="15" s="1"/>
  <c r="R315" i="13"/>
  <c r="N54" i="16"/>
  <c r="M53" i="16"/>
  <c r="M9" i="21" s="1"/>
  <c r="Q353" i="13"/>
  <c r="Q317" i="13"/>
  <c r="Q327" i="13" s="1"/>
  <c r="V284" i="13"/>
  <c r="V303" i="13" s="1"/>
  <c r="V119" i="15" s="1"/>
  <c r="W265" i="13"/>
  <c r="S20" i="21"/>
  <c r="T42" i="13"/>
  <c r="U23" i="13"/>
  <c r="P70" i="15"/>
  <c r="P28" i="15" s="1"/>
  <c r="P356" i="13"/>
  <c r="S147" i="13"/>
  <c r="S342" i="13"/>
  <c r="Q321" i="13"/>
  <c r="Q49" i="13"/>
  <c r="R30" i="13"/>
  <c r="P286" i="13"/>
  <c r="U273" i="13"/>
  <c r="U292" i="13" s="1"/>
  <c r="U108" i="15" s="1"/>
  <c r="V254" i="13"/>
  <c r="P7" i="21"/>
  <c r="P7" i="6" s="1"/>
  <c r="P7" i="16"/>
  <c r="Q209" i="13"/>
  <c r="R313" i="13"/>
  <c r="R41" i="13"/>
  <c r="S22" i="13"/>
  <c r="V118" i="13"/>
  <c r="W99" i="13"/>
  <c r="O14" i="6"/>
  <c r="O53" i="15"/>
  <c r="O32" i="15" s="1"/>
  <c r="O360" i="13"/>
  <c r="R138" i="14"/>
  <c r="Q150" i="14"/>
  <c r="U130" i="13"/>
  <c r="U149" i="13" s="1"/>
  <c r="U77" i="15" s="1"/>
  <c r="V111" i="13"/>
  <c r="T65" i="15"/>
  <c r="O52" i="15"/>
  <c r="O31" i="15" s="1"/>
  <c r="O359" i="13"/>
  <c r="U202" i="13"/>
  <c r="U221" i="13" s="1"/>
  <c r="U93" i="15" s="1"/>
  <c r="V183" i="13"/>
  <c r="O66" i="15"/>
  <c r="O151" i="13"/>
  <c r="O352" i="13"/>
  <c r="V67" i="13"/>
  <c r="T128" i="13"/>
  <c r="T323" i="13"/>
  <c r="U109" i="13"/>
  <c r="S291" i="13"/>
  <c r="M69" i="16"/>
  <c r="N70" i="16"/>
  <c r="Q142" i="13"/>
  <c r="Q337" i="13"/>
  <c r="R49" i="15"/>
  <c r="S124" i="13"/>
  <c r="S143" i="13" s="1"/>
  <c r="S71" i="15" s="1"/>
  <c r="T105" i="13"/>
  <c r="P4" i="22"/>
  <c r="Q68" i="16"/>
  <c r="Q7" i="22" s="1"/>
  <c r="Q67" i="16"/>
  <c r="Q5" i="22" s="1"/>
  <c r="P4" i="21"/>
  <c r="Q51" i="16"/>
  <c r="Q5" i="21" s="1"/>
  <c r="Q52" i="16"/>
  <c r="Q55" i="16" s="1"/>
  <c r="AA63" i="13"/>
  <c r="Q294" i="13"/>
  <c r="Q335" i="13"/>
  <c r="Q286" i="13"/>
  <c r="P72" i="15"/>
  <c r="P30" i="15" s="1"/>
  <c r="P358" i="13"/>
  <c r="V304" i="13"/>
  <c r="V120" i="15" s="1"/>
  <c r="V285" i="13"/>
  <c r="W266" i="13"/>
  <c r="R338" i="13"/>
  <c r="R66" i="13"/>
  <c r="R190" i="13"/>
  <c r="S65" i="13"/>
  <c r="O23" i="15"/>
  <c r="T324" i="13"/>
  <c r="T52" i="13"/>
  <c r="U33" i="13"/>
  <c r="P336" i="13"/>
  <c r="P346" i="13" s="1"/>
  <c r="Q144" i="13"/>
  <c r="Q339" i="13"/>
  <c r="S280" i="13"/>
  <c r="S299" i="13" s="1"/>
  <c r="S115" i="15" s="1"/>
  <c r="T261" i="13"/>
  <c r="R325" i="13"/>
  <c r="R53" i="13"/>
  <c r="S34" i="13"/>
  <c r="U51" i="15"/>
  <c r="S89" i="15"/>
  <c r="U207" i="13"/>
  <c r="U226" i="13" s="1"/>
  <c r="U98" i="15" s="1"/>
  <c r="V188" i="13"/>
  <c r="R204" i="13"/>
  <c r="R223" i="13" s="1"/>
  <c r="R95" i="15" s="1"/>
  <c r="S185" i="13"/>
  <c r="Q25" i="15"/>
  <c r="R144" i="14"/>
  <c r="Q151" i="14"/>
  <c r="S23" i="22" s="1"/>
  <c r="Q14" i="22"/>
  <c r="P65" i="16"/>
  <c r="P15" i="22" s="1"/>
  <c r="P71" i="16"/>
  <c r="AB18" i="16"/>
  <c r="W48" i="13"/>
  <c r="X29" i="13"/>
  <c r="S61" i="13"/>
  <c r="R46" i="15"/>
  <c r="P340" i="13"/>
  <c r="P68" i="13"/>
  <c r="N58" i="15"/>
  <c r="S120" i="13"/>
  <c r="S139" i="13" s="1"/>
  <c r="S67" i="15" s="1"/>
  <c r="T101" i="13"/>
  <c r="P55" i="16"/>
  <c r="Q50" i="15"/>
  <c r="Q29" i="15" s="1"/>
  <c r="Q357" i="13"/>
  <c r="T272" i="13"/>
  <c r="U253" i="13"/>
  <c r="Q332" i="13"/>
  <c r="Q55" i="13"/>
  <c r="S40" i="19" s="1"/>
  <c r="Q60" i="13"/>
  <c r="U137" i="13"/>
  <c r="R203" i="13"/>
  <c r="R222" i="13" s="1"/>
  <c r="R94" i="15" s="1"/>
  <c r="S184" i="13"/>
  <c r="Q25" i="21" l="1"/>
  <c r="O58" i="15"/>
  <c r="R17" i="16" s="1"/>
  <c r="R25" i="22"/>
  <c r="P14" i="6"/>
  <c r="P100" i="15"/>
  <c r="R52" i="16"/>
  <c r="Q4" i="21"/>
  <c r="Q14" i="19"/>
  <c r="O365" i="13"/>
  <c r="O367" i="13" s="1"/>
  <c r="T280" i="13"/>
  <c r="T299" i="13" s="1"/>
  <c r="T115" i="15" s="1"/>
  <c r="U261" i="13"/>
  <c r="Q110" i="15"/>
  <c r="Q354" i="13"/>
  <c r="Q305" i="13"/>
  <c r="S107" i="15"/>
  <c r="S20" i="22"/>
  <c r="S24" i="22" s="1"/>
  <c r="Q153" i="14"/>
  <c r="Y200" i="13"/>
  <c r="Y219" i="13" s="1"/>
  <c r="Y91" i="15" s="1"/>
  <c r="Z181" i="13"/>
  <c r="T277" i="13"/>
  <c r="T296" i="13" s="1"/>
  <c r="T112" i="15" s="1"/>
  <c r="U258" i="13"/>
  <c r="U129" i="13"/>
  <c r="U148" i="13" s="1"/>
  <c r="U76" i="15" s="1"/>
  <c r="V110" i="13"/>
  <c r="R4" i="21"/>
  <c r="S52" i="16"/>
  <c r="S51" i="16"/>
  <c r="S5" i="21" s="1"/>
  <c r="R336" i="13"/>
  <c r="R64" i="13"/>
  <c r="Z122" i="13"/>
  <c r="Z141" i="13" s="1"/>
  <c r="Z69" i="15" s="1"/>
  <c r="AA103" i="13"/>
  <c r="U65" i="15"/>
  <c r="U272" i="13"/>
  <c r="V253" i="13"/>
  <c r="P4" i="19"/>
  <c r="Q17" i="16"/>
  <c r="V207" i="13"/>
  <c r="V226" i="13" s="1"/>
  <c r="V98" i="15" s="1"/>
  <c r="W188" i="13"/>
  <c r="U52" i="13"/>
  <c r="V33" i="13"/>
  <c r="W304" i="13"/>
  <c r="W120" i="15" s="1"/>
  <c r="W285" i="13"/>
  <c r="X266" i="13"/>
  <c r="AA47" i="15"/>
  <c r="Q71" i="16"/>
  <c r="Q70" i="15"/>
  <c r="Q28" i="15" s="1"/>
  <c r="Q356" i="13"/>
  <c r="T147" i="13"/>
  <c r="Q14" i="20"/>
  <c r="P32" i="16"/>
  <c r="P15" i="20" s="1"/>
  <c r="S138" i="14"/>
  <c r="R150" i="14"/>
  <c r="W118" i="13"/>
  <c r="X99" i="13"/>
  <c r="R332" i="13"/>
  <c r="R60" i="13"/>
  <c r="R321" i="13"/>
  <c r="R327" i="13" s="1"/>
  <c r="R49" i="13"/>
  <c r="S30" i="13"/>
  <c r="S75" i="15"/>
  <c r="S33" i="15" s="1"/>
  <c r="S361" i="13"/>
  <c r="AJ121" i="13"/>
  <c r="AJ140" i="13" s="1"/>
  <c r="AJ68" i="15" s="1"/>
  <c r="AM35" i="16" s="1"/>
  <c r="AM7" i="20" s="1"/>
  <c r="AK102" i="13"/>
  <c r="S125" i="13"/>
  <c r="T106" i="13"/>
  <c r="U46" i="13"/>
  <c r="V27" i="13"/>
  <c r="S66" i="13"/>
  <c r="R267" i="13"/>
  <c r="V198" i="13"/>
  <c r="W179" i="13"/>
  <c r="R41" i="14"/>
  <c r="S24" i="14"/>
  <c r="Q56" i="15"/>
  <c r="Q35" i="15" s="1"/>
  <c r="Q363" i="13"/>
  <c r="X278" i="13"/>
  <c r="X297" i="13" s="1"/>
  <c r="X113" i="15" s="1"/>
  <c r="Y259" i="13"/>
  <c r="T283" i="13"/>
  <c r="T302" i="13" s="1"/>
  <c r="T118" i="15" s="1"/>
  <c r="U264" i="13"/>
  <c r="T62" i="13"/>
  <c r="P66" i="15"/>
  <c r="P151" i="13"/>
  <c r="P352" i="13"/>
  <c r="R227" i="13"/>
  <c r="R208" i="13"/>
  <c r="R345" i="13" s="1"/>
  <c r="R326" i="13"/>
  <c r="S189" i="13"/>
  <c r="S190" i="13" s="1"/>
  <c r="Q4" i="22"/>
  <c r="R68" i="16"/>
  <c r="R7" i="22" s="1"/>
  <c r="R67" i="16"/>
  <c r="R5" i="22" s="1"/>
  <c r="Q48" i="15"/>
  <c r="Q27" i="15" s="1"/>
  <c r="Q355" i="13"/>
  <c r="P23" i="15"/>
  <c r="R322" i="13"/>
  <c r="R50" i="13"/>
  <c r="S31" i="13"/>
  <c r="T195" i="13"/>
  <c r="U176" i="13"/>
  <c r="AI54" i="15"/>
  <c r="S46" i="15"/>
  <c r="R119" i="13"/>
  <c r="S100" i="13"/>
  <c r="R113" i="13"/>
  <c r="R314" i="13"/>
  <c r="R14" i="22"/>
  <c r="Q65" i="16"/>
  <c r="Q15" i="22" s="1"/>
  <c r="AJ70" i="13"/>
  <c r="R142" i="13"/>
  <c r="R337" i="13"/>
  <c r="T124" i="13"/>
  <c r="T143" i="13" s="1"/>
  <c r="T71" i="15" s="1"/>
  <c r="U105" i="13"/>
  <c r="S313" i="13"/>
  <c r="S41" i="13"/>
  <c r="T22" i="13"/>
  <c r="O54" i="16"/>
  <c r="N53" i="16"/>
  <c r="N9" i="21" s="1"/>
  <c r="P4" i="20"/>
  <c r="Q34" i="16"/>
  <c r="Q5" i="20" s="1"/>
  <c r="R279" i="13"/>
  <c r="R298" i="13" s="1"/>
  <c r="R114" i="15" s="1"/>
  <c r="S260" i="13"/>
  <c r="T47" i="13"/>
  <c r="U28" i="13"/>
  <c r="R294" i="13"/>
  <c r="R335" i="13"/>
  <c r="R286" i="13"/>
  <c r="AY73" i="13"/>
  <c r="AY54" i="13"/>
  <c r="AZ35" i="13"/>
  <c r="T281" i="13"/>
  <c r="T300" i="13" s="1"/>
  <c r="T116" i="15" s="1"/>
  <c r="U262" i="13"/>
  <c r="Q99" i="15"/>
  <c r="Q36" i="15" s="1"/>
  <c r="Q364" i="13"/>
  <c r="T20" i="21"/>
  <c r="U33" i="6"/>
  <c r="V90" i="3"/>
  <c r="R42" i="14"/>
  <c r="S33" i="14"/>
  <c r="Q127" i="14"/>
  <c r="R120" i="14"/>
  <c r="AK51" i="13"/>
  <c r="AL32" i="13"/>
  <c r="S325" i="13"/>
  <c r="S53" i="13"/>
  <c r="T34" i="13"/>
  <c r="T291" i="13"/>
  <c r="X48" i="13"/>
  <c r="Y29" i="13"/>
  <c r="T40" i="22"/>
  <c r="T40" i="21"/>
  <c r="R344" i="13"/>
  <c r="R72" i="13"/>
  <c r="T343" i="13"/>
  <c r="T71" i="13"/>
  <c r="S49" i="15"/>
  <c r="N69" i="16"/>
  <c r="N9" i="22" s="1"/>
  <c r="O70" i="16"/>
  <c r="V51" i="15"/>
  <c r="O79" i="15"/>
  <c r="O24" i="15"/>
  <c r="O37" i="15" s="1"/>
  <c r="R7" i="21"/>
  <c r="R7" i="16"/>
  <c r="V130" i="13"/>
  <c r="V149" i="13" s="1"/>
  <c r="V77" i="15" s="1"/>
  <c r="W111" i="13"/>
  <c r="V137" i="13"/>
  <c r="R36" i="13"/>
  <c r="V273" i="13"/>
  <c r="V292" i="13" s="1"/>
  <c r="V108" i="15" s="1"/>
  <c r="W254" i="13"/>
  <c r="Q340" i="13"/>
  <c r="Q68" i="13"/>
  <c r="U42" i="13"/>
  <c r="V23" i="13"/>
  <c r="AL7" i="20"/>
  <c r="R144" i="13"/>
  <c r="R339" i="13"/>
  <c r="P53" i="15"/>
  <c r="P32" i="15" s="1"/>
  <c r="P360" i="13"/>
  <c r="T65" i="13"/>
  <c r="R86" i="15"/>
  <c r="S197" i="13"/>
  <c r="S216" i="13" s="1"/>
  <c r="T178" i="13"/>
  <c r="S315" i="13"/>
  <c r="T126" i="13"/>
  <c r="T145" i="13" s="1"/>
  <c r="T73" i="15" s="1"/>
  <c r="U107" i="13"/>
  <c r="U217" i="13"/>
  <c r="AX57" i="15"/>
  <c r="Q228" i="13"/>
  <c r="AZ150" i="13"/>
  <c r="AZ78" i="15" s="1"/>
  <c r="AZ131" i="13"/>
  <c r="BA112" i="13"/>
  <c r="P5" i="19"/>
  <c r="P5" i="6" s="1"/>
  <c r="P6" i="16"/>
  <c r="AC18" i="16"/>
  <c r="Q336" i="13"/>
  <c r="V206" i="13"/>
  <c r="V225" i="13" s="1"/>
  <c r="V97" i="15" s="1"/>
  <c r="W187" i="13"/>
  <c r="Q341" i="13"/>
  <c r="Q69" i="13"/>
  <c r="S214" i="13"/>
  <c r="S334" i="13"/>
  <c r="Q138" i="13"/>
  <c r="Q132" i="13"/>
  <c r="S40" i="20" s="1"/>
  <c r="Q333" i="13"/>
  <c r="S55" i="15"/>
  <c r="S34" i="15" s="1"/>
  <c r="S362" i="13"/>
  <c r="V199" i="13"/>
  <c r="V218" i="13" s="1"/>
  <c r="V90" i="15" s="1"/>
  <c r="W180" i="13"/>
  <c r="P15" i="19"/>
  <c r="S45" i="15"/>
  <c r="S144" i="14"/>
  <c r="R151" i="14"/>
  <c r="T23" i="22" s="1"/>
  <c r="AB63" i="13"/>
  <c r="R276" i="13"/>
  <c r="R295" i="13" s="1"/>
  <c r="R111" i="15" s="1"/>
  <c r="S257" i="13"/>
  <c r="U43" i="13"/>
  <c r="V24" i="13"/>
  <c r="O4" i="6"/>
  <c r="S123" i="13"/>
  <c r="T104" i="13"/>
  <c r="S318" i="13"/>
  <c r="Q346" i="13"/>
  <c r="S203" i="13"/>
  <c r="S222" i="13" s="1"/>
  <c r="S94" i="15" s="1"/>
  <c r="T184" i="13"/>
  <c r="Q44" i="15"/>
  <c r="Q351" i="13"/>
  <c r="T120" i="13"/>
  <c r="T139" i="13" s="1"/>
  <c r="T67" i="15" s="1"/>
  <c r="U101" i="13"/>
  <c r="P52" i="15"/>
  <c r="P31" i="15" s="1"/>
  <c r="P359" i="13"/>
  <c r="W67" i="13"/>
  <c r="AB7" i="19"/>
  <c r="S204" i="13"/>
  <c r="S223" i="13" s="1"/>
  <c r="S95" i="15" s="1"/>
  <c r="T185" i="13"/>
  <c r="Q72" i="15"/>
  <c r="Q30" i="15" s="1"/>
  <c r="Q358" i="13"/>
  <c r="R50" i="15"/>
  <c r="R29" i="15" s="1"/>
  <c r="R357" i="13"/>
  <c r="Q7" i="21"/>
  <c r="Q7" i="6" s="1"/>
  <c r="Q7" i="16"/>
  <c r="M9" i="22"/>
  <c r="U323" i="13"/>
  <c r="U128" i="13"/>
  <c r="V109" i="13"/>
  <c r="V202" i="13"/>
  <c r="V221" i="13" s="1"/>
  <c r="V93" i="15" s="1"/>
  <c r="W183" i="13"/>
  <c r="R55" i="16"/>
  <c r="T61" i="13"/>
  <c r="W284" i="13"/>
  <c r="W303" i="13" s="1"/>
  <c r="W119" i="15" s="1"/>
  <c r="X265" i="13"/>
  <c r="S201" i="13"/>
  <c r="S220" i="13" s="1"/>
  <c r="S92" i="15" s="1"/>
  <c r="T182" i="13"/>
  <c r="V282" i="13"/>
  <c r="V301" i="13" s="1"/>
  <c r="V117" i="15" s="1"/>
  <c r="W263" i="13"/>
  <c r="R209" i="13"/>
  <c r="S275" i="13"/>
  <c r="T256" i="13"/>
  <c r="S316" i="13"/>
  <c r="S267" i="13"/>
  <c r="AC44" i="13"/>
  <c r="AD25" i="13"/>
  <c r="R216" i="13"/>
  <c r="R334" i="13"/>
  <c r="T89" i="15"/>
  <c r="R1" i="25"/>
  <c r="U2" i="6"/>
  <c r="W274" i="13"/>
  <c r="W293" i="13" s="1"/>
  <c r="W109" i="15" s="1"/>
  <c r="X255" i="13"/>
  <c r="O15" i="19"/>
  <c r="O15" i="6" s="1"/>
  <c r="O4" i="16"/>
  <c r="T205" i="13"/>
  <c r="T224" i="13" s="1"/>
  <c r="T96" i="15" s="1"/>
  <c r="U186" i="13"/>
  <c r="Q100" i="15"/>
  <c r="T114" i="14"/>
  <c r="S126" i="14"/>
  <c r="X127" i="13"/>
  <c r="X146" i="13" s="1"/>
  <c r="X74" i="15" s="1"/>
  <c r="Y108" i="13"/>
  <c r="P74" i="13"/>
  <c r="R23" i="21"/>
  <c r="R24" i="21" s="1"/>
  <c r="P129" i="14"/>
  <c r="X196" i="13"/>
  <c r="X215" i="13" s="1"/>
  <c r="X87" i="15" s="1"/>
  <c r="Y177" i="13"/>
  <c r="P26" i="15"/>
  <c r="P121" i="15"/>
  <c r="S317" i="13"/>
  <c r="S45" i="13"/>
  <c r="T26" i="13"/>
  <c r="S343" i="13"/>
  <c r="R25" i="21" l="1"/>
  <c r="Q4" i="19"/>
  <c r="Q14" i="6"/>
  <c r="S25" i="22"/>
  <c r="P4" i="16"/>
  <c r="R7" i="6"/>
  <c r="P15" i="6"/>
  <c r="R71" i="16"/>
  <c r="P365" i="13"/>
  <c r="P367" i="13" s="1"/>
  <c r="S4" i="21"/>
  <c r="T52" i="16"/>
  <c r="T51" i="16"/>
  <c r="T5" i="21" s="1"/>
  <c r="S1" i="25"/>
  <c r="V2" i="6"/>
  <c r="S294" i="13"/>
  <c r="S335" i="13"/>
  <c r="T197" i="13"/>
  <c r="U178" i="13"/>
  <c r="Q52" i="15"/>
  <c r="Q31" i="15" s="1"/>
  <c r="Q359" i="13"/>
  <c r="Q4" i="20"/>
  <c r="R34" i="16"/>
  <c r="R5" i="20" s="1"/>
  <c r="AL51" i="13"/>
  <c r="AM32" i="13"/>
  <c r="O53" i="16"/>
  <c r="O9" i="21" s="1"/>
  <c r="P54" i="16"/>
  <c r="R70" i="15"/>
  <c r="R28" i="15" s="1"/>
  <c r="R356" i="13"/>
  <c r="R138" i="13"/>
  <c r="R132" i="13"/>
  <c r="T40" i="20" s="1"/>
  <c r="R333" i="13"/>
  <c r="Y278" i="13"/>
  <c r="Y297" i="13" s="1"/>
  <c r="Y113" i="15" s="1"/>
  <c r="Z259" i="13"/>
  <c r="V46" i="13"/>
  <c r="W27" i="13"/>
  <c r="X118" i="13"/>
  <c r="Y99" i="13"/>
  <c r="S150" i="14"/>
  <c r="T138" i="14"/>
  <c r="T75" i="15"/>
  <c r="T33" i="15" s="1"/>
  <c r="T361" i="13"/>
  <c r="V272" i="13"/>
  <c r="W253" i="13"/>
  <c r="Q26" i="15"/>
  <c r="Q121" i="15"/>
  <c r="S64" i="13"/>
  <c r="Y196" i="13"/>
  <c r="Y215" i="13" s="1"/>
  <c r="Y87" i="15" s="1"/>
  <c r="Z177" i="13"/>
  <c r="U20" i="21"/>
  <c r="U205" i="13"/>
  <c r="U224" i="13" s="1"/>
  <c r="U96" i="15" s="1"/>
  <c r="V186" i="13"/>
  <c r="R88" i="15"/>
  <c r="R25" i="15" s="1"/>
  <c r="R353" i="13"/>
  <c r="T201" i="13"/>
  <c r="T220" i="13" s="1"/>
  <c r="T92" i="15" s="1"/>
  <c r="U182" i="13"/>
  <c r="X284" i="13"/>
  <c r="X303" i="13" s="1"/>
  <c r="X119" i="15" s="1"/>
  <c r="Y265" i="13"/>
  <c r="V128" i="13"/>
  <c r="V323" i="13"/>
  <c r="W109" i="13"/>
  <c r="T204" i="13"/>
  <c r="T223" i="13" s="1"/>
  <c r="T95" i="15" s="1"/>
  <c r="U185" i="13"/>
  <c r="W51" i="15"/>
  <c r="U120" i="13"/>
  <c r="U139" i="13" s="1"/>
  <c r="U67" i="15" s="1"/>
  <c r="V101" i="13"/>
  <c r="Q23" i="15"/>
  <c r="S151" i="14"/>
  <c r="U23" i="22" s="1"/>
  <c r="T144" i="14"/>
  <c r="U126" i="13"/>
  <c r="U145" i="13" s="1"/>
  <c r="U73" i="15" s="1"/>
  <c r="V107" i="13"/>
  <c r="S88" i="15"/>
  <c r="S25" i="15" s="1"/>
  <c r="R72" i="15"/>
  <c r="R30" i="15" s="1"/>
  <c r="R358" i="13"/>
  <c r="V42" i="13"/>
  <c r="W23" i="13"/>
  <c r="V65" i="15"/>
  <c r="T55" i="15"/>
  <c r="T34" i="15" s="1"/>
  <c r="T362" i="13"/>
  <c r="T325" i="13"/>
  <c r="T53" i="13"/>
  <c r="U34" i="13"/>
  <c r="AK70" i="13"/>
  <c r="V33" i="6"/>
  <c r="W90" i="3"/>
  <c r="T319" i="13"/>
  <c r="T313" i="13"/>
  <c r="T41" i="13"/>
  <c r="U22" i="13"/>
  <c r="AJ54" i="15"/>
  <c r="S353" i="13"/>
  <c r="U195" i="13"/>
  <c r="V176" i="13"/>
  <c r="R341" i="13"/>
  <c r="R69" i="13"/>
  <c r="P58" i="15"/>
  <c r="R14" i="20"/>
  <c r="Q32" i="16"/>
  <c r="Q15" i="20" s="1"/>
  <c r="U65" i="13"/>
  <c r="S144" i="13"/>
  <c r="R44" i="15"/>
  <c r="R351" i="13"/>
  <c r="W137" i="13"/>
  <c r="AD18" i="16"/>
  <c r="R5" i="19"/>
  <c r="U71" i="13"/>
  <c r="U291" i="13"/>
  <c r="AA122" i="13"/>
  <c r="AA141" i="13" s="1"/>
  <c r="AA69" i="15" s="1"/>
  <c r="AB103" i="13"/>
  <c r="V129" i="13"/>
  <c r="V148" i="13" s="1"/>
  <c r="V76" i="15" s="1"/>
  <c r="W110" i="13"/>
  <c r="U277" i="13"/>
  <c r="U296" i="13" s="1"/>
  <c r="U112" i="15" s="1"/>
  <c r="V258" i="13"/>
  <c r="U280" i="13"/>
  <c r="U299" i="13" s="1"/>
  <c r="U115" i="15" s="1"/>
  <c r="V261" i="13"/>
  <c r="T45" i="13"/>
  <c r="U26" i="13"/>
  <c r="AB47" i="15"/>
  <c r="Q66" i="15"/>
  <c r="Q151" i="13"/>
  <c r="Q352" i="13"/>
  <c r="Q53" i="15"/>
  <c r="Q32" i="15" s="1"/>
  <c r="Q360" i="13"/>
  <c r="AC7" i="19"/>
  <c r="U89" i="15"/>
  <c r="T49" i="15"/>
  <c r="AZ73" i="13"/>
  <c r="AZ54" i="13"/>
  <c r="BA35" i="13"/>
  <c r="S41" i="14"/>
  <c r="T24" i="14"/>
  <c r="T125" i="13"/>
  <c r="U106" i="13"/>
  <c r="T320" i="13"/>
  <c r="X274" i="13"/>
  <c r="X293" i="13" s="1"/>
  <c r="X109" i="15" s="1"/>
  <c r="Y255" i="13"/>
  <c r="AD44" i="13"/>
  <c r="AE25" i="13"/>
  <c r="U147" i="13"/>
  <c r="T203" i="13"/>
  <c r="T222" i="13" s="1"/>
  <c r="T94" i="15" s="1"/>
  <c r="U184" i="13"/>
  <c r="T123" i="13"/>
  <c r="U104" i="13"/>
  <c r="T318" i="13"/>
  <c r="V43" i="13"/>
  <c r="W24" i="13"/>
  <c r="S276" i="13"/>
  <c r="S295" i="13" s="1"/>
  <c r="S111" i="15" s="1"/>
  <c r="T257" i="13"/>
  <c r="T317" i="13" s="1"/>
  <c r="W199" i="13"/>
  <c r="W218" i="13" s="1"/>
  <c r="W90" i="15" s="1"/>
  <c r="X180" i="13"/>
  <c r="S86" i="15"/>
  <c r="W206" i="13"/>
  <c r="W225" i="13" s="1"/>
  <c r="W97" i="15" s="1"/>
  <c r="X187" i="13"/>
  <c r="S14" i="21"/>
  <c r="R49" i="16"/>
  <c r="R228" i="13"/>
  <c r="U61" i="13"/>
  <c r="W273" i="13"/>
  <c r="W292" i="13" s="1"/>
  <c r="W108" i="15" s="1"/>
  <c r="X254" i="13"/>
  <c r="U40" i="22"/>
  <c r="U40" i="21"/>
  <c r="S344" i="13"/>
  <c r="S72" i="13"/>
  <c r="T33" i="14"/>
  <c r="S42" i="14"/>
  <c r="U281" i="13"/>
  <c r="U300" i="13" s="1"/>
  <c r="U116" i="15" s="1"/>
  <c r="V262" i="13"/>
  <c r="AY57" i="15"/>
  <c r="R110" i="15"/>
  <c r="R354" i="13"/>
  <c r="R305" i="13"/>
  <c r="S279" i="13"/>
  <c r="S298" i="13" s="1"/>
  <c r="S114" i="15" s="1"/>
  <c r="T260" i="13"/>
  <c r="S332" i="13"/>
  <c r="S60" i="13"/>
  <c r="U124" i="13"/>
  <c r="U143" i="13" s="1"/>
  <c r="U71" i="15" s="1"/>
  <c r="V105" i="13"/>
  <c r="T214" i="13"/>
  <c r="P79" i="15"/>
  <c r="P24" i="15"/>
  <c r="P37" i="15" s="1"/>
  <c r="U283" i="13"/>
  <c r="U302" i="13" s="1"/>
  <c r="U118" i="15" s="1"/>
  <c r="V264" i="13"/>
  <c r="S50" i="15"/>
  <c r="S29" i="15" s="1"/>
  <c r="S357" i="13"/>
  <c r="AK121" i="13"/>
  <c r="AK140" i="13" s="1"/>
  <c r="AK68" i="15" s="1"/>
  <c r="AN35" i="16" s="1"/>
  <c r="AN7" i="20" s="1"/>
  <c r="AL102" i="13"/>
  <c r="S321" i="13"/>
  <c r="S49" i="13"/>
  <c r="S55" i="13" s="1"/>
  <c r="U40" i="19" s="1"/>
  <c r="T30" i="13"/>
  <c r="R55" i="13"/>
  <c r="T40" i="19" s="1"/>
  <c r="X304" i="13"/>
  <c r="X120" i="15" s="1"/>
  <c r="X285" i="13"/>
  <c r="Y266" i="13"/>
  <c r="U324" i="13"/>
  <c r="Q5" i="19"/>
  <c r="Q5" i="6" s="1"/>
  <c r="Q6" i="16"/>
  <c r="S7" i="21"/>
  <c r="S14" i="22"/>
  <c r="R65" i="16"/>
  <c r="R15" i="22" s="1"/>
  <c r="X67" i="13"/>
  <c r="S23" i="21"/>
  <c r="S24" i="21" s="1"/>
  <c r="Q129" i="14"/>
  <c r="T66" i="13"/>
  <c r="S327" i="13"/>
  <c r="S322" i="13"/>
  <c r="S50" i="13"/>
  <c r="T31" i="13"/>
  <c r="S227" i="13"/>
  <c r="S208" i="13"/>
  <c r="S345" i="13" s="1"/>
  <c r="S326" i="13"/>
  <c r="T189" i="13"/>
  <c r="V217" i="13"/>
  <c r="V52" i="13"/>
  <c r="W33" i="13"/>
  <c r="R14" i="19"/>
  <c r="Q15" i="16"/>
  <c r="U114" i="14"/>
  <c r="T126" i="14"/>
  <c r="R4" i="22"/>
  <c r="S67" i="16"/>
  <c r="S5" i="22" s="1"/>
  <c r="S68" i="16"/>
  <c r="S7" i="22" s="1"/>
  <c r="Y127" i="13"/>
  <c r="Y146" i="13" s="1"/>
  <c r="Y74" i="15" s="1"/>
  <c r="Z108" i="13"/>
  <c r="AC63" i="13"/>
  <c r="T275" i="13"/>
  <c r="U256" i="13"/>
  <c r="T316" i="13"/>
  <c r="T267" i="13"/>
  <c r="W282" i="13"/>
  <c r="W301" i="13" s="1"/>
  <c r="W117" i="15" s="1"/>
  <c r="X263" i="13"/>
  <c r="T45" i="15"/>
  <c r="W202" i="13"/>
  <c r="W221" i="13" s="1"/>
  <c r="W93" i="15" s="1"/>
  <c r="X183" i="13"/>
  <c r="Q74" i="13"/>
  <c r="S142" i="13"/>
  <c r="S337" i="13"/>
  <c r="U62" i="13"/>
  <c r="S209" i="13"/>
  <c r="BA150" i="13"/>
  <c r="BA78" i="15" s="1"/>
  <c r="BA131" i="13"/>
  <c r="BB112" i="13"/>
  <c r="W130" i="13"/>
  <c r="W149" i="13" s="1"/>
  <c r="W77" i="15" s="1"/>
  <c r="X111" i="13"/>
  <c r="P70" i="16"/>
  <c r="O69" i="16"/>
  <c r="O9" i="22" s="1"/>
  <c r="R56" i="15"/>
  <c r="R35" i="15" s="1"/>
  <c r="R363" i="13"/>
  <c r="Y48" i="13"/>
  <c r="Z29" i="13"/>
  <c r="T107" i="15"/>
  <c r="S120" i="14"/>
  <c r="R127" i="14"/>
  <c r="U319" i="13"/>
  <c r="U47" i="13"/>
  <c r="V28" i="13"/>
  <c r="S36" i="13"/>
  <c r="S119" i="13"/>
  <c r="T100" i="13"/>
  <c r="S113" i="13"/>
  <c r="S314" i="13"/>
  <c r="T190" i="13"/>
  <c r="R99" i="15"/>
  <c r="R36" i="15" s="1"/>
  <c r="R364" i="13"/>
  <c r="T46" i="15"/>
  <c r="W198" i="13"/>
  <c r="X179" i="13"/>
  <c r="S338" i="13"/>
  <c r="S320" i="13"/>
  <c r="R340" i="13"/>
  <c r="R68" i="13"/>
  <c r="R346" i="13"/>
  <c r="T20" i="22"/>
  <c r="T24" i="22" s="1"/>
  <c r="R153" i="14"/>
  <c r="T342" i="13"/>
  <c r="W207" i="13"/>
  <c r="W226" i="13" s="1"/>
  <c r="W98" i="15" s="1"/>
  <c r="X188" i="13"/>
  <c r="P4" i="6"/>
  <c r="R48" i="15"/>
  <c r="R27" i="15" s="1"/>
  <c r="R355" i="13"/>
  <c r="Z200" i="13"/>
  <c r="Z219" i="13" s="1"/>
  <c r="Z91" i="15" s="1"/>
  <c r="AA181" i="13"/>
  <c r="T315" i="13"/>
  <c r="S25" i="21" l="1"/>
  <c r="Q4" i="6"/>
  <c r="R5" i="6"/>
  <c r="T25" i="22"/>
  <c r="R6" i="16"/>
  <c r="R14" i="6"/>
  <c r="Q365" i="13"/>
  <c r="Q367" i="13" s="1"/>
  <c r="V47" i="13"/>
  <c r="W28" i="13"/>
  <c r="T23" i="21"/>
  <c r="T24" i="21" s="1"/>
  <c r="R129" i="14"/>
  <c r="U46" i="15"/>
  <c r="S99" i="15"/>
  <c r="S36" i="15" s="1"/>
  <c r="S364" i="13"/>
  <c r="V283" i="13"/>
  <c r="V302" i="13" s="1"/>
  <c r="V118" i="15" s="1"/>
  <c r="W264" i="13"/>
  <c r="V281" i="13"/>
  <c r="V300" i="13" s="1"/>
  <c r="V116" i="15" s="1"/>
  <c r="W262" i="13"/>
  <c r="U45" i="15"/>
  <c r="R23" i="15"/>
  <c r="X90" i="3"/>
  <c r="W33" i="6"/>
  <c r="V40" i="22"/>
  <c r="V40" i="21"/>
  <c r="T344" i="13"/>
  <c r="T72" i="13"/>
  <c r="V147" i="13"/>
  <c r="V291" i="13"/>
  <c r="T150" i="14"/>
  <c r="U138" i="14"/>
  <c r="Z278" i="13"/>
  <c r="Z297" i="13" s="1"/>
  <c r="Z113" i="15" s="1"/>
  <c r="AA259" i="13"/>
  <c r="Q54" i="16"/>
  <c r="P53" i="16"/>
  <c r="P9" i="21" s="1"/>
  <c r="X207" i="13"/>
  <c r="X226" i="13" s="1"/>
  <c r="X98" i="15" s="1"/>
  <c r="Y188" i="13"/>
  <c r="R52" i="15"/>
  <c r="R31" i="15" s="1"/>
  <c r="R359" i="13"/>
  <c r="S138" i="13"/>
  <c r="S132" i="13"/>
  <c r="U40" i="20" s="1"/>
  <c r="S333" i="13"/>
  <c r="U66" i="13"/>
  <c r="T120" i="14"/>
  <c r="S127" i="14"/>
  <c r="Y67" i="13"/>
  <c r="R100" i="15"/>
  <c r="X202" i="13"/>
  <c r="X221" i="13" s="1"/>
  <c r="X93" i="15" s="1"/>
  <c r="Y183" i="13"/>
  <c r="X282" i="13"/>
  <c r="X301" i="13" s="1"/>
  <c r="X117" i="15" s="1"/>
  <c r="Y263" i="13"/>
  <c r="U275" i="13"/>
  <c r="V256" i="13"/>
  <c r="U316" i="13"/>
  <c r="S71" i="16"/>
  <c r="U126" i="14"/>
  <c r="V114" i="14"/>
  <c r="V343" i="13"/>
  <c r="V71" i="13"/>
  <c r="T227" i="13"/>
  <c r="T208" i="13"/>
  <c r="T326" i="13"/>
  <c r="U189" i="13"/>
  <c r="T322" i="13"/>
  <c r="T50" i="13"/>
  <c r="U31" i="13"/>
  <c r="T50" i="15"/>
  <c r="T29" i="15" s="1"/>
  <c r="T357" i="13"/>
  <c r="X51" i="15"/>
  <c r="S7" i="6"/>
  <c r="Y304" i="13"/>
  <c r="Y120" i="15" s="1"/>
  <c r="Y285" i="13"/>
  <c r="Z266" i="13"/>
  <c r="T321" i="13"/>
  <c r="T49" i="13"/>
  <c r="U30" i="13"/>
  <c r="T86" i="15"/>
  <c r="T279" i="13"/>
  <c r="T298" i="13" s="1"/>
  <c r="T114" i="15" s="1"/>
  <c r="U260" i="13"/>
  <c r="R26" i="15"/>
  <c r="R121" i="15"/>
  <c r="X206" i="13"/>
  <c r="X225" i="13" s="1"/>
  <c r="X97" i="15" s="1"/>
  <c r="Y187" i="13"/>
  <c r="X199" i="13"/>
  <c r="X218" i="13" s="1"/>
  <c r="X90" i="15" s="1"/>
  <c r="Y180" i="13"/>
  <c r="W43" i="13"/>
  <c r="X24" i="13"/>
  <c r="U123" i="13"/>
  <c r="V104" i="13"/>
  <c r="U318" i="13"/>
  <c r="U342" i="13"/>
  <c r="U125" i="13"/>
  <c r="V106" i="13"/>
  <c r="U320" i="13"/>
  <c r="Q79" i="15"/>
  <c r="Q24" i="15"/>
  <c r="Q37" i="15" s="1"/>
  <c r="T64" i="13"/>
  <c r="W65" i="15"/>
  <c r="S339" i="13"/>
  <c r="R53" i="15"/>
  <c r="R32" i="15" s="1"/>
  <c r="R360" i="13"/>
  <c r="U313" i="13"/>
  <c r="U36" i="13"/>
  <c r="U41" i="13"/>
  <c r="V22" i="13"/>
  <c r="AK54" i="15"/>
  <c r="V126" i="13"/>
  <c r="V145" i="13" s="1"/>
  <c r="V73" i="15" s="1"/>
  <c r="W107" i="13"/>
  <c r="Y284" i="13"/>
  <c r="Y303" i="13" s="1"/>
  <c r="Y119" i="15" s="1"/>
  <c r="Z265" i="13"/>
  <c r="S48" i="15"/>
  <c r="S27" i="15" s="1"/>
  <c r="S355" i="13"/>
  <c r="U20" i="22"/>
  <c r="U24" i="22" s="1"/>
  <c r="S153" i="14"/>
  <c r="W46" i="13"/>
  <c r="X27" i="13"/>
  <c r="R66" i="15"/>
  <c r="R151" i="13"/>
  <c r="R352" i="13"/>
  <c r="S110" i="15"/>
  <c r="S354" i="13"/>
  <c r="S305" i="13"/>
  <c r="T7" i="21"/>
  <c r="T119" i="13"/>
  <c r="U100" i="13"/>
  <c r="T113" i="13"/>
  <c r="T314" i="13"/>
  <c r="Z48" i="13"/>
  <c r="AA29" i="13"/>
  <c r="S14" i="19"/>
  <c r="R15" i="16"/>
  <c r="V20" i="21"/>
  <c r="V89" i="15"/>
  <c r="AL121" i="13"/>
  <c r="AL140" i="13" s="1"/>
  <c r="AL68" i="15" s="1"/>
  <c r="AO35" i="16" s="1"/>
  <c r="AO7" i="20" s="1"/>
  <c r="AM102" i="13"/>
  <c r="S100" i="15"/>
  <c r="X198" i="13"/>
  <c r="Y179" i="13"/>
  <c r="BB150" i="13"/>
  <c r="BB78" i="15" s="1"/>
  <c r="BB131" i="13"/>
  <c r="BC112" i="13"/>
  <c r="T294" i="13"/>
  <c r="T335" i="13"/>
  <c r="S44" i="15"/>
  <c r="S351" i="13"/>
  <c r="X273" i="13"/>
  <c r="X292" i="13" s="1"/>
  <c r="X108" i="15" s="1"/>
  <c r="Y254" i="13"/>
  <c r="T14" i="21"/>
  <c r="S49" i="16"/>
  <c r="V62" i="13"/>
  <c r="T142" i="13"/>
  <c r="T337" i="13"/>
  <c r="U75" i="15"/>
  <c r="U33" i="15" s="1"/>
  <c r="U361" i="13"/>
  <c r="Y274" i="13"/>
  <c r="Y293" i="13" s="1"/>
  <c r="Y109" i="15" s="1"/>
  <c r="Z255" i="13"/>
  <c r="T144" i="13"/>
  <c r="T339" i="13"/>
  <c r="BA73" i="13"/>
  <c r="BA54" i="13"/>
  <c r="BB35" i="13"/>
  <c r="V277" i="13"/>
  <c r="V296" i="13" s="1"/>
  <c r="V112" i="15" s="1"/>
  <c r="W258" i="13"/>
  <c r="AB122" i="13"/>
  <c r="AB141" i="13" s="1"/>
  <c r="AB69" i="15" s="1"/>
  <c r="AC103" i="13"/>
  <c r="U55" i="15"/>
  <c r="U34" i="15" s="1"/>
  <c r="U362" i="13"/>
  <c r="R74" i="13"/>
  <c r="S72" i="15"/>
  <c r="S30" i="15" s="1"/>
  <c r="S358" i="13"/>
  <c r="T332" i="13"/>
  <c r="T55" i="13"/>
  <c r="V40" i="19" s="1"/>
  <c r="T60" i="13"/>
  <c r="Q58" i="15"/>
  <c r="W128" i="13"/>
  <c r="X109" i="13"/>
  <c r="S336" i="13"/>
  <c r="Y118" i="13"/>
  <c r="Z99" i="13"/>
  <c r="V65" i="13"/>
  <c r="AM51" i="13"/>
  <c r="AN32" i="13"/>
  <c r="U197" i="13"/>
  <c r="U216" i="13" s="1"/>
  <c r="V178" i="13"/>
  <c r="U315" i="13"/>
  <c r="T1" i="25"/>
  <c r="W2" i="6"/>
  <c r="W324" i="13"/>
  <c r="W52" i="13"/>
  <c r="X33" i="13"/>
  <c r="S7" i="16"/>
  <c r="S56" i="15"/>
  <c r="S35" i="15" s="1"/>
  <c r="S363" i="13"/>
  <c r="AD63" i="13"/>
  <c r="AZ57" i="15"/>
  <c r="S14" i="20"/>
  <c r="R32" i="16"/>
  <c r="R15" i="20" s="1"/>
  <c r="U45" i="13"/>
  <c r="V26" i="13"/>
  <c r="W129" i="13"/>
  <c r="W148" i="13" s="1"/>
  <c r="W76" i="15" s="1"/>
  <c r="X110" i="13"/>
  <c r="U107" i="15"/>
  <c r="R4" i="19"/>
  <c r="S17" i="16"/>
  <c r="U214" i="13"/>
  <c r="T327" i="13"/>
  <c r="V61" i="13"/>
  <c r="Q70" i="16"/>
  <c r="P69" i="16"/>
  <c r="P9" i="22" s="1"/>
  <c r="Z127" i="13"/>
  <c r="Z146" i="13" s="1"/>
  <c r="Z74" i="15" s="1"/>
  <c r="AA108" i="13"/>
  <c r="Q15" i="19"/>
  <c r="Q15" i="6" s="1"/>
  <c r="Q4" i="16"/>
  <c r="V324" i="13"/>
  <c r="S341" i="13"/>
  <c r="S69" i="13"/>
  <c r="T338" i="13"/>
  <c r="S340" i="13"/>
  <c r="S68" i="13"/>
  <c r="AA200" i="13"/>
  <c r="AA219" i="13" s="1"/>
  <c r="AA91" i="15" s="1"/>
  <c r="AB181" i="13"/>
  <c r="W217" i="13"/>
  <c r="X130" i="13"/>
  <c r="X149" i="13" s="1"/>
  <c r="X77" i="15" s="1"/>
  <c r="Y111" i="13"/>
  <c r="S70" i="15"/>
  <c r="S28" i="15" s="1"/>
  <c r="S356" i="13"/>
  <c r="AC47" i="15"/>
  <c r="R4" i="20"/>
  <c r="S34" i="16"/>
  <c r="S5" i="20" s="1"/>
  <c r="V124" i="13"/>
  <c r="V143" i="13" s="1"/>
  <c r="V71" i="15" s="1"/>
  <c r="W105" i="13"/>
  <c r="S346" i="13"/>
  <c r="T14" i="22"/>
  <c r="S65" i="16"/>
  <c r="S15" i="22" s="1"/>
  <c r="U33" i="14"/>
  <c r="T42" i="14"/>
  <c r="R15" i="21"/>
  <c r="S55" i="16"/>
  <c r="S228" i="13"/>
  <c r="T276" i="13"/>
  <c r="T295" i="13" s="1"/>
  <c r="T111" i="15" s="1"/>
  <c r="U257" i="13"/>
  <c r="U267" i="13" s="1"/>
  <c r="U203" i="13"/>
  <c r="U222" i="13" s="1"/>
  <c r="U94" i="15" s="1"/>
  <c r="V184" i="13"/>
  <c r="AE44" i="13"/>
  <c r="AF25" i="13"/>
  <c r="U24" i="14"/>
  <c r="T41" i="14"/>
  <c r="AE18" i="16"/>
  <c r="V280" i="13"/>
  <c r="V299" i="13" s="1"/>
  <c r="V115" i="15" s="1"/>
  <c r="W261" i="13"/>
  <c r="U343" i="13"/>
  <c r="AD7" i="19"/>
  <c r="U49" i="15"/>
  <c r="V195" i="13"/>
  <c r="W176" i="13"/>
  <c r="T36" i="13"/>
  <c r="U325" i="13"/>
  <c r="U53" i="13"/>
  <c r="V34" i="13"/>
  <c r="W42" i="13"/>
  <c r="X23" i="13"/>
  <c r="U144" i="14"/>
  <c r="T151" i="14"/>
  <c r="V23" i="22" s="1"/>
  <c r="V120" i="13"/>
  <c r="V139" i="13" s="1"/>
  <c r="V67" i="15" s="1"/>
  <c r="W101" i="13"/>
  <c r="U204" i="13"/>
  <c r="U223" i="13" s="1"/>
  <c r="U95" i="15" s="1"/>
  <c r="V185" i="13"/>
  <c r="U201" i="13"/>
  <c r="U220" i="13" s="1"/>
  <c r="U92" i="15" s="1"/>
  <c r="V182" i="13"/>
  <c r="V319" i="13" s="1"/>
  <c r="V205" i="13"/>
  <c r="V224" i="13" s="1"/>
  <c r="V96" i="15" s="1"/>
  <c r="W186" i="13"/>
  <c r="Z196" i="13"/>
  <c r="Z215" i="13" s="1"/>
  <c r="Z87" i="15" s="1"/>
  <c r="AA177" i="13"/>
  <c r="S4" i="22"/>
  <c r="T67" i="16"/>
  <c r="T5" i="22" s="1"/>
  <c r="T68" i="16"/>
  <c r="T7" i="22" s="1"/>
  <c r="W272" i="13"/>
  <c r="X253" i="13"/>
  <c r="X137" i="13"/>
  <c r="AL70" i="13"/>
  <c r="T216" i="13"/>
  <c r="T334" i="13"/>
  <c r="S286" i="13"/>
  <c r="T25" i="21" l="1"/>
  <c r="U25" i="22"/>
  <c r="R365" i="13"/>
  <c r="R367" i="13" s="1"/>
  <c r="T71" i="16"/>
  <c r="X65" i="15"/>
  <c r="X272" i="13"/>
  <c r="Y253" i="13"/>
  <c r="W61" i="13"/>
  <c r="S52" i="15"/>
  <c r="S31" i="15" s="1"/>
  <c r="S359" i="13"/>
  <c r="Q69" i="16"/>
  <c r="Q9" i="22" s="1"/>
  <c r="R70" i="16"/>
  <c r="U86" i="15"/>
  <c r="R4" i="6"/>
  <c r="AN51" i="13"/>
  <c r="AO32" i="13"/>
  <c r="W147" i="13"/>
  <c r="T44" i="15"/>
  <c r="T351" i="13"/>
  <c r="AC122" i="13"/>
  <c r="AC141" i="13" s="1"/>
  <c r="AC69" i="15" s="1"/>
  <c r="AD103" i="13"/>
  <c r="T70" i="15"/>
  <c r="T28" i="15" s="1"/>
  <c r="T356" i="13"/>
  <c r="S74" i="13"/>
  <c r="R15" i="19"/>
  <c r="R15" i="6" s="1"/>
  <c r="R4" i="16"/>
  <c r="T138" i="13"/>
  <c r="T132" i="13"/>
  <c r="V40" i="20" s="1"/>
  <c r="T333" i="13"/>
  <c r="T14" i="20"/>
  <c r="S32" i="16"/>
  <c r="S15" i="20" s="1"/>
  <c r="W126" i="13"/>
  <c r="W145" i="13" s="1"/>
  <c r="W73" i="15" s="1"/>
  <c r="X107" i="13"/>
  <c r="V313" i="13"/>
  <c r="V41" i="13"/>
  <c r="W22" i="13"/>
  <c r="S4" i="20"/>
  <c r="T34" i="16"/>
  <c r="T5" i="20" s="1"/>
  <c r="X43" i="13"/>
  <c r="Y24" i="13"/>
  <c r="Z304" i="13"/>
  <c r="Z120" i="15" s="1"/>
  <c r="Z285" i="13"/>
  <c r="AA266" i="13"/>
  <c r="U322" i="13"/>
  <c r="U50" i="13"/>
  <c r="V31" i="13"/>
  <c r="Y282" i="13"/>
  <c r="Y301" i="13" s="1"/>
  <c r="Y117" i="15" s="1"/>
  <c r="Z263" i="13"/>
  <c r="U334" i="13"/>
  <c r="U338" i="13"/>
  <c r="AA278" i="13"/>
  <c r="AA297" i="13" s="1"/>
  <c r="AA113" i="15" s="1"/>
  <c r="AB259" i="13"/>
  <c r="T56" i="15"/>
  <c r="T35" i="15" s="1"/>
  <c r="T363" i="13"/>
  <c r="X33" i="6"/>
  <c r="Y90" i="3"/>
  <c r="R58" i="15"/>
  <c r="W281" i="13"/>
  <c r="W300" i="13" s="1"/>
  <c r="W116" i="15" s="1"/>
  <c r="X262" i="13"/>
  <c r="V66" i="13"/>
  <c r="T88" i="15"/>
  <c r="T25" i="15" s="1"/>
  <c r="T353" i="13"/>
  <c r="AL54" i="15"/>
  <c r="W291" i="13"/>
  <c r="W205" i="13"/>
  <c r="W224" i="13" s="1"/>
  <c r="W96" i="15" s="1"/>
  <c r="X186" i="13"/>
  <c r="V204" i="13"/>
  <c r="V223" i="13" s="1"/>
  <c r="V95" i="15" s="1"/>
  <c r="W185" i="13"/>
  <c r="U41" i="14"/>
  <c r="V24" i="14"/>
  <c r="V203" i="13"/>
  <c r="V222" i="13" s="1"/>
  <c r="V94" i="15" s="1"/>
  <c r="W184" i="13"/>
  <c r="U14" i="21"/>
  <c r="T49" i="16"/>
  <c r="T15" i="21" s="1"/>
  <c r="Y130" i="13"/>
  <c r="Y149" i="13" s="1"/>
  <c r="Y77" i="15" s="1"/>
  <c r="Z111" i="13"/>
  <c r="W89" i="15"/>
  <c r="AA127" i="13"/>
  <c r="AA146" i="13" s="1"/>
  <c r="AA74" i="15" s="1"/>
  <c r="AB108" i="13"/>
  <c r="V45" i="15"/>
  <c r="V45" i="13"/>
  <c r="W26" i="13"/>
  <c r="AD47" i="15"/>
  <c r="V197" i="13"/>
  <c r="V216" i="13" s="1"/>
  <c r="V88" i="15" s="1"/>
  <c r="W178" i="13"/>
  <c r="V315" i="13"/>
  <c r="AM70" i="13"/>
  <c r="Z118" i="13"/>
  <c r="AA99" i="13"/>
  <c r="T14" i="19"/>
  <c r="S15" i="16"/>
  <c r="BB73" i="13"/>
  <c r="BB54" i="13"/>
  <c r="BC35" i="13"/>
  <c r="V46" i="15"/>
  <c r="V353" i="13"/>
  <c r="Y273" i="13"/>
  <c r="Y292" i="13" s="1"/>
  <c r="Y108" i="15" s="1"/>
  <c r="Z254" i="13"/>
  <c r="T110" i="15"/>
  <c r="T354" i="13"/>
  <c r="T305" i="13"/>
  <c r="U4" i="21"/>
  <c r="V52" i="16"/>
  <c r="V51" i="16"/>
  <c r="V5" i="21" s="1"/>
  <c r="S14" i="6"/>
  <c r="T7" i="16"/>
  <c r="S26" i="15"/>
  <c r="S121" i="15"/>
  <c r="R79" i="15"/>
  <c r="R24" i="15"/>
  <c r="R37" i="15" s="1"/>
  <c r="Z284" i="13"/>
  <c r="Z303" i="13" s="1"/>
  <c r="Z119" i="15" s="1"/>
  <c r="AA265" i="13"/>
  <c r="U332" i="13"/>
  <c r="U60" i="13"/>
  <c r="T48" i="15"/>
  <c r="T27" i="15" s="1"/>
  <c r="T355" i="13"/>
  <c r="W62" i="13"/>
  <c r="Y206" i="13"/>
  <c r="Y225" i="13" s="1"/>
  <c r="Y97" i="15" s="1"/>
  <c r="Z187" i="13"/>
  <c r="U279" i="13"/>
  <c r="U298" i="13" s="1"/>
  <c r="U114" i="15" s="1"/>
  <c r="V260" i="13"/>
  <c r="U321" i="13"/>
  <c r="U49" i="13"/>
  <c r="U55" i="13" s="1"/>
  <c r="W40" i="19" s="1"/>
  <c r="V30" i="13"/>
  <c r="T341" i="13"/>
  <c r="T69" i="13"/>
  <c r="T345" i="13"/>
  <c r="T209" i="13"/>
  <c r="V126" i="14"/>
  <c r="W114" i="14"/>
  <c r="T4" i="21"/>
  <c r="U51" i="16"/>
  <c r="U5" i="21" s="1"/>
  <c r="U52" i="16"/>
  <c r="U23" i="21"/>
  <c r="U24" i="21" s="1"/>
  <c r="S129" i="14"/>
  <c r="V107" i="15"/>
  <c r="V325" i="13"/>
  <c r="V53" i="13"/>
  <c r="W34" i="13"/>
  <c r="W195" i="13"/>
  <c r="X176" i="13"/>
  <c r="AE7" i="19"/>
  <c r="AF44" i="13"/>
  <c r="AG25" i="13"/>
  <c r="V33" i="14"/>
  <c r="U42" i="14"/>
  <c r="AF18" i="16"/>
  <c r="AB200" i="13"/>
  <c r="AB219" i="13" s="1"/>
  <c r="AB91" i="15" s="1"/>
  <c r="AC181" i="13"/>
  <c r="S5" i="19"/>
  <c r="S5" i="6" s="1"/>
  <c r="S6" i="16"/>
  <c r="U64" i="13"/>
  <c r="X52" i="13"/>
  <c r="Y33" i="13"/>
  <c r="U1" i="25"/>
  <c r="X2" i="6"/>
  <c r="U88" i="15"/>
  <c r="U25" i="15" s="1"/>
  <c r="Y137" i="13"/>
  <c r="X128" i="13"/>
  <c r="X323" i="13"/>
  <c r="Y109" i="13"/>
  <c r="S4" i="19"/>
  <c r="T17" i="16"/>
  <c r="W277" i="13"/>
  <c r="W296" i="13" s="1"/>
  <c r="W112" i="15" s="1"/>
  <c r="X258" i="13"/>
  <c r="T72" i="15"/>
  <c r="T30" i="15" s="1"/>
  <c r="T358" i="13"/>
  <c r="V334" i="13"/>
  <c r="S23" i="15"/>
  <c r="BC150" i="13"/>
  <c r="BC78" i="15" s="1"/>
  <c r="BC131" i="13"/>
  <c r="BD112" i="13"/>
  <c r="Y198" i="13"/>
  <c r="Z179" i="13"/>
  <c r="AM121" i="13"/>
  <c r="AM140" i="13" s="1"/>
  <c r="AM68" i="15" s="1"/>
  <c r="AP35" i="16" s="1"/>
  <c r="AP7" i="20" s="1"/>
  <c r="AN102" i="13"/>
  <c r="AA48" i="13"/>
  <c r="AB29" i="13"/>
  <c r="T7" i="6"/>
  <c r="X46" i="13"/>
  <c r="Y27" i="13"/>
  <c r="T336" i="13"/>
  <c r="T346" i="13" s="1"/>
  <c r="V125" i="13"/>
  <c r="W106" i="13"/>
  <c r="V320" i="13"/>
  <c r="V123" i="13"/>
  <c r="W104" i="13"/>
  <c r="V318" i="13"/>
  <c r="T340" i="13"/>
  <c r="T68" i="13"/>
  <c r="T99" i="15"/>
  <c r="T36" i="15" s="1"/>
  <c r="T364" i="13"/>
  <c r="W20" i="21"/>
  <c r="V275" i="13"/>
  <c r="W256" i="13"/>
  <c r="V316" i="13"/>
  <c r="Y202" i="13"/>
  <c r="Y221" i="13" s="1"/>
  <c r="Y93" i="15" s="1"/>
  <c r="Z183" i="13"/>
  <c r="U120" i="14"/>
  <c r="T127" i="14"/>
  <c r="R54" i="16"/>
  <c r="Q53" i="16"/>
  <c r="Q9" i="21" s="1"/>
  <c r="V138" i="14"/>
  <c r="U150" i="14"/>
  <c r="V342" i="13"/>
  <c r="W283" i="13"/>
  <c r="W302" i="13" s="1"/>
  <c r="W118" i="15" s="1"/>
  <c r="X264" i="13"/>
  <c r="X324" i="13" s="1"/>
  <c r="V144" i="14"/>
  <c r="U151" i="14"/>
  <c r="W23" i="22" s="1"/>
  <c r="AA196" i="13"/>
  <c r="AA215" i="13" s="1"/>
  <c r="AA87" i="15" s="1"/>
  <c r="AB177" i="13"/>
  <c r="V201" i="13"/>
  <c r="V220" i="13" s="1"/>
  <c r="V92" i="15" s="1"/>
  <c r="W182" i="13"/>
  <c r="W120" i="13"/>
  <c r="W139" i="13" s="1"/>
  <c r="W67" i="15" s="1"/>
  <c r="X101" i="13"/>
  <c r="X42" i="13"/>
  <c r="Y23" i="13"/>
  <c r="W40" i="22"/>
  <c r="W40" i="21"/>
  <c r="U344" i="13"/>
  <c r="U72" i="13"/>
  <c r="V214" i="13"/>
  <c r="W280" i="13"/>
  <c r="W299" i="13" s="1"/>
  <c r="W115" i="15" s="1"/>
  <c r="X261" i="13"/>
  <c r="AE63" i="13"/>
  <c r="U276" i="13"/>
  <c r="U295" i="13" s="1"/>
  <c r="U111" i="15" s="1"/>
  <c r="V257" i="13"/>
  <c r="V267" i="13" s="1"/>
  <c r="W124" i="13"/>
  <c r="W143" i="13" s="1"/>
  <c r="W71" i="15" s="1"/>
  <c r="X105" i="13"/>
  <c r="S53" i="15"/>
  <c r="S32" i="15" s="1"/>
  <c r="S360" i="13"/>
  <c r="X129" i="13"/>
  <c r="X148" i="13" s="1"/>
  <c r="X76" i="15" s="1"/>
  <c r="Y110" i="13"/>
  <c r="U317" i="13"/>
  <c r="W343" i="13"/>
  <c r="W71" i="13"/>
  <c r="V49" i="15"/>
  <c r="W323" i="13"/>
  <c r="BA57" i="15"/>
  <c r="Z274" i="13"/>
  <c r="Z293" i="13" s="1"/>
  <c r="Z109" i="15" s="1"/>
  <c r="AA255" i="13"/>
  <c r="S15" i="21"/>
  <c r="T55" i="16"/>
  <c r="T286" i="13"/>
  <c r="X217" i="13"/>
  <c r="Z67" i="13"/>
  <c r="U119" i="13"/>
  <c r="V100" i="13"/>
  <c r="U113" i="13"/>
  <c r="U314" i="13"/>
  <c r="U14" i="22"/>
  <c r="T65" i="16"/>
  <c r="T15" i="22" s="1"/>
  <c r="W65" i="13"/>
  <c r="U327" i="13"/>
  <c r="U144" i="13"/>
  <c r="U339" i="13"/>
  <c r="U142" i="13"/>
  <c r="U337" i="13"/>
  <c r="Y199" i="13"/>
  <c r="Y218" i="13" s="1"/>
  <c r="Y90" i="15" s="1"/>
  <c r="Z180" i="13"/>
  <c r="T4" i="22"/>
  <c r="U68" i="16"/>
  <c r="U7" i="22" s="1"/>
  <c r="U67" i="16"/>
  <c r="U5" i="22" s="1"/>
  <c r="T228" i="13"/>
  <c r="U227" i="13"/>
  <c r="U208" i="13"/>
  <c r="U345" i="13" s="1"/>
  <c r="U326" i="13"/>
  <c r="V189" i="13"/>
  <c r="V55" i="15"/>
  <c r="V34" i="15" s="1"/>
  <c r="V362" i="13"/>
  <c r="U294" i="13"/>
  <c r="U335" i="13"/>
  <c r="U286" i="13"/>
  <c r="Y51" i="15"/>
  <c r="U50" i="15"/>
  <c r="U29" i="15" s="1"/>
  <c r="U357" i="13"/>
  <c r="S66" i="15"/>
  <c r="S151" i="13"/>
  <c r="S352" i="13"/>
  <c r="Y207" i="13"/>
  <c r="Y226" i="13" s="1"/>
  <c r="Y98" i="15" s="1"/>
  <c r="Z188" i="13"/>
  <c r="V20" i="22"/>
  <c r="V24" i="22" s="1"/>
  <c r="V25" i="22" s="1"/>
  <c r="T153" i="14"/>
  <c r="V75" i="15"/>
  <c r="V33" i="15" s="1"/>
  <c r="V361" i="13"/>
  <c r="U353" i="13"/>
  <c r="W319" i="13"/>
  <c r="W47" i="13"/>
  <c r="X28" i="13"/>
  <c r="U190" i="13"/>
  <c r="U25" i="21" l="1"/>
  <c r="T14" i="6"/>
  <c r="U71" i="16"/>
  <c r="S365" i="13"/>
  <c r="S367" i="13" s="1"/>
  <c r="U99" i="15"/>
  <c r="U36" i="15" s="1"/>
  <c r="U364" i="13"/>
  <c r="W66" i="13"/>
  <c r="V227" i="13"/>
  <c r="V208" i="13"/>
  <c r="V326" i="13"/>
  <c r="W189" i="13"/>
  <c r="V190" i="13"/>
  <c r="U14" i="20"/>
  <c r="T32" i="16"/>
  <c r="T15" i="20" s="1"/>
  <c r="U110" i="15"/>
  <c r="U354" i="13"/>
  <c r="U305" i="13"/>
  <c r="Z199" i="13"/>
  <c r="Z218" i="13" s="1"/>
  <c r="Z90" i="15" s="1"/>
  <c r="AA180" i="13"/>
  <c r="W49" i="15"/>
  <c r="Z51" i="15"/>
  <c r="X89" i="15"/>
  <c r="AA274" i="13"/>
  <c r="AA293" i="13" s="1"/>
  <c r="AA109" i="15" s="1"/>
  <c r="AB255" i="13"/>
  <c r="X61" i="13"/>
  <c r="W201" i="13"/>
  <c r="W220" i="13" s="1"/>
  <c r="W92" i="15" s="1"/>
  <c r="X182" i="13"/>
  <c r="W138" i="14"/>
  <c r="V150" i="14"/>
  <c r="V23" i="21"/>
  <c r="V24" i="21" s="1"/>
  <c r="T129" i="14"/>
  <c r="T52" i="15"/>
  <c r="T31" i="15" s="1"/>
  <c r="T359" i="13"/>
  <c r="V142" i="13"/>
  <c r="V337" i="13"/>
  <c r="AN121" i="13"/>
  <c r="AN140" i="13" s="1"/>
  <c r="AN68" i="15" s="1"/>
  <c r="AQ35" i="16" s="1"/>
  <c r="AQ7" i="20" s="1"/>
  <c r="AO102" i="13"/>
  <c r="Y217" i="13"/>
  <c r="Y128" i="13"/>
  <c r="Z109" i="13"/>
  <c r="Y52" i="13"/>
  <c r="Z33" i="13"/>
  <c r="U336" i="13"/>
  <c r="AC200" i="13"/>
  <c r="AC219" i="13" s="1"/>
  <c r="AC91" i="15" s="1"/>
  <c r="AD181" i="13"/>
  <c r="W214" i="13"/>
  <c r="V279" i="13"/>
  <c r="V298" i="13" s="1"/>
  <c r="V114" i="15" s="1"/>
  <c r="W260" i="13"/>
  <c r="W46" i="15"/>
  <c r="U44" i="15"/>
  <c r="U351" i="13"/>
  <c r="V14" i="22"/>
  <c r="U65" i="16"/>
  <c r="U15" i="22" s="1"/>
  <c r="Z273" i="13"/>
  <c r="Z292" i="13" s="1"/>
  <c r="Z108" i="15" s="1"/>
  <c r="AA254" i="13"/>
  <c r="BC73" i="13"/>
  <c r="BC54" i="13"/>
  <c r="BD35" i="13"/>
  <c r="S15" i="19"/>
  <c r="S15" i="6" s="1"/>
  <c r="S4" i="16"/>
  <c r="Z137" i="13"/>
  <c r="AG18" i="16"/>
  <c r="U209" i="13"/>
  <c r="W204" i="13"/>
  <c r="W223" i="13" s="1"/>
  <c r="W95" i="15" s="1"/>
  <c r="X185" i="13"/>
  <c r="W107" i="15"/>
  <c r="V338" i="13"/>
  <c r="T4" i="19"/>
  <c r="U17" i="16"/>
  <c r="U341" i="13"/>
  <c r="U69" i="13"/>
  <c r="AO51" i="13"/>
  <c r="AP32" i="13"/>
  <c r="W45" i="15"/>
  <c r="Z207" i="13"/>
  <c r="Z226" i="13" s="1"/>
  <c r="Z98" i="15" s="1"/>
  <c r="AA188" i="13"/>
  <c r="S79" i="15"/>
  <c r="S24" i="15"/>
  <c r="S37" i="15" s="1"/>
  <c r="U72" i="15"/>
  <c r="U30" i="15" s="1"/>
  <c r="U358" i="13"/>
  <c r="X124" i="13"/>
  <c r="X143" i="13" s="1"/>
  <c r="X71" i="15" s="1"/>
  <c r="Y105" i="13"/>
  <c r="AE47" i="15"/>
  <c r="V86" i="15"/>
  <c r="V228" i="13"/>
  <c r="U127" i="14"/>
  <c r="V120" i="14"/>
  <c r="Y46" i="13"/>
  <c r="Z27" i="13"/>
  <c r="AB48" i="13"/>
  <c r="AC29" i="13"/>
  <c r="BD150" i="13"/>
  <c r="BD78" i="15" s="1"/>
  <c r="BD131" i="13"/>
  <c r="BE112" i="13"/>
  <c r="S58" i="15"/>
  <c r="T5" i="19"/>
  <c r="T5" i="6" s="1"/>
  <c r="T6" i="16"/>
  <c r="X71" i="13"/>
  <c r="V42" i="14"/>
  <c r="W33" i="14"/>
  <c r="W190" i="13"/>
  <c r="V321" i="13"/>
  <c r="V49" i="13"/>
  <c r="W30" i="13"/>
  <c r="W36" i="13" s="1"/>
  <c r="V7" i="21"/>
  <c r="W197" i="13"/>
  <c r="W216" i="13" s="1"/>
  <c r="W88" i="15" s="1"/>
  <c r="X178" i="13"/>
  <c r="W45" i="13"/>
  <c r="X26" i="13"/>
  <c r="V41" i="14"/>
  <c r="W24" i="14"/>
  <c r="AB278" i="13"/>
  <c r="AB297" i="13" s="1"/>
  <c r="AB113" i="15" s="1"/>
  <c r="AC259" i="13"/>
  <c r="Z282" i="13"/>
  <c r="Z301" i="13" s="1"/>
  <c r="Z117" i="15" s="1"/>
  <c r="AA263" i="13"/>
  <c r="T100" i="15"/>
  <c r="W313" i="13"/>
  <c r="W41" i="13"/>
  <c r="X22" i="13"/>
  <c r="X126" i="13"/>
  <c r="X145" i="13" s="1"/>
  <c r="X73" i="15" s="1"/>
  <c r="Y107" i="13"/>
  <c r="AD122" i="13"/>
  <c r="AD141" i="13" s="1"/>
  <c r="AD69" i="15" s="1"/>
  <c r="AE103" i="13"/>
  <c r="T23" i="15"/>
  <c r="AN70" i="13"/>
  <c r="U228" i="13"/>
  <c r="V119" i="13"/>
  <c r="W100" i="13"/>
  <c r="V113" i="13"/>
  <c r="V314" i="13"/>
  <c r="V327" i="13" s="1"/>
  <c r="X120" i="13"/>
  <c r="X139" i="13" s="1"/>
  <c r="X67" i="15" s="1"/>
  <c r="Y101" i="13"/>
  <c r="AB196" i="13"/>
  <c r="AB215" i="13" s="1"/>
  <c r="AB87" i="15" s="1"/>
  <c r="AC177" i="13"/>
  <c r="W144" i="14"/>
  <c r="V151" i="14"/>
  <c r="X23" i="22" s="1"/>
  <c r="S54" i="16"/>
  <c r="R53" i="16"/>
  <c r="R9" i="21" s="1"/>
  <c r="Z202" i="13"/>
  <c r="Z221" i="13" s="1"/>
  <c r="Z93" i="15" s="1"/>
  <c r="AA183" i="13"/>
  <c r="W275" i="13"/>
  <c r="X256" i="13"/>
  <c r="W316" i="13"/>
  <c r="W125" i="13"/>
  <c r="X106" i="13"/>
  <c r="W320" i="13"/>
  <c r="X65" i="13"/>
  <c r="AA67" i="13"/>
  <c r="X277" i="13"/>
  <c r="X296" i="13" s="1"/>
  <c r="X112" i="15" s="1"/>
  <c r="Y258" i="13"/>
  <c r="X147" i="13"/>
  <c r="V1" i="25"/>
  <c r="Y2" i="6"/>
  <c r="AG44" i="13"/>
  <c r="AH25" i="13"/>
  <c r="W325" i="13"/>
  <c r="W53" i="13"/>
  <c r="X34" i="13"/>
  <c r="U7" i="21"/>
  <c r="U7" i="6" s="1"/>
  <c r="U7" i="16"/>
  <c r="X114" i="14"/>
  <c r="W126" i="14"/>
  <c r="T53" i="15"/>
  <c r="T32" i="15" s="1"/>
  <c r="T360" i="13"/>
  <c r="U340" i="13"/>
  <c r="U68" i="13"/>
  <c r="Z206" i="13"/>
  <c r="Z225" i="13" s="1"/>
  <c r="Z97" i="15" s="1"/>
  <c r="AA187" i="13"/>
  <c r="T4" i="20"/>
  <c r="U34" i="16"/>
  <c r="U5" i="20" s="1"/>
  <c r="T26" i="15"/>
  <c r="T121" i="15"/>
  <c r="BB57" i="15"/>
  <c r="AM54" i="15"/>
  <c r="V64" i="13"/>
  <c r="X205" i="13"/>
  <c r="X224" i="13" s="1"/>
  <c r="X96" i="15" s="1"/>
  <c r="Y186" i="13"/>
  <c r="X281" i="13"/>
  <c r="X300" i="13" s="1"/>
  <c r="X116" i="15" s="1"/>
  <c r="Y262" i="13"/>
  <c r="Y33" i="6"/>
  <c r="Z90" i="3"/>
  <c r="AA304" i="13"/>
  <c r="AA120" i="15" s="1"/>
  <c r="AA285" i="13"/>
  <c r="AB266" i="13"/>
  <c r="Y43" i="13"/>
  <c r="Z24" i="13"/>
  <c r="V332" i="13"/>
  <c r="V60" i="13"/>
  <c r="U14" i="19"/>
  <c r="U14" i="6" s="1"/>
  <c r="T15" i="16"/>
  <c r="W342" i="13"/>
  <c r="U100" i="15"/>
  <c r="Y272" i="13"/>
  <c r="Z253" i="13"/>
  <c r="X319" i="13"/>
  <c r="X47" i="13"/>
  <c r="Y28" i="13"/>
  <c r="V14" i="21"/>
  <c r="U49" i="16"/>
  <c r="U70" i="15"/>
  <c r="U28" i="15" s="1"/>
  <c r="U356" i="13"/>
  <c r="U138" i="13"/>
  <c r="U132" i="13"/>
  <c r="W40" i="20" s="1"/>
  <c r="U333" i="13"/>
  <c r="U346" i="13" s="1"/>
  <c r="W55" i="15"/>
  <c r="W34" i="15" s="1"/>
  <c r="W362" i="13"/>
  <c r="Y129" i="13"/>
  <c r="Y148" i="13" s="1"/>
  <c r="Y76" i="15" s="1"/>
  <c r="Z110" i="13"/>
  <c r="V276" i="13"/>
  <c r="V295" i="13" s="1"/>
  <c r="V111" i="15" s="1"/>
  <c r="W257" i="13"/>
  <c r="W267" i="13" s="1"/>
  <c r="X280" i="13"/>
  <c r="X299" i="13" s="1"/>
  <c r="X115" i="15" s="1"/>
  <c r="Y261" i="13"/>
  <c r="U56" i="15"/>
  <c r="U35" i="15" s="1"/>
  <c r="U363" i="13"/>
  <c r="Y42" i="13"/>
  <c r="Z23" i="13"/>
  <c r="X283" i="13"/>
  <c r="X302" i="13" s="1"/>
  <c r="X118" i="15" s="1"/>
  <c r="Y264" i="13"/>
  <c r="Y324" i="13" s="1"/>
  <c r="W20" i="22"/>
  <c r="W24" i="22" s="1"/>
  <c r="W25" i="22" s="1"/>
  <c r="U153" i="14"/>
  <c r="V294" i="13"/>
  <c r="V335" i="13"/>
  <c r="W123" i="13"/>
  <c r="X104" i="13"/>
  <c r="W318" i="13"/>
  <c r="V144" i="13"/>
  <c r="V339" i="13"/>
  <c r="Z198" i="13"/>
  <c r="AA179" i="13"/>
  <c r="S4" i="6"/>
  <c r="Y65" i="15"/>
  <c r="U48" i="15"/>
  <c r="U27" i="15" s="1"/>
  <c r="U355" i="13"/>
  <c r="AF7" i="19"/>
  <c r="AF63" i="13"/>
  <c r="X195" i="13"/>
  <c r="Y176" i="13"/>
  <c r="X40" i="22"/>
  <c r="X40" i="21"/>
  <c r="V344" i="13"/>
  <c r="V72" i="13"/>
  <c r="U55" i="16"/>
  <c r="X20" i="21"/>
  <c r="AA284" i="13"/>
  <c r="AA303" i="13" s="1"/>
  <c r="AA119" i="15" s="1"/>
  <c r="AB265" i="13"/>
  <c r="U4" i="22"/>
  <c r="V68" i="16"/>
  <c r="V7" i="22" s="1"/>
  <c r="V67" i="16"/>
  <c r="V5" i="22" s="1"/>
  <c r="V25" i="15"/>
  <c r="AA118" i="13"/>
  <c r="AB99" i="13"/>
  <c r="V317" i="13"/>
  <c r="AB127" i="13"/>
  <c r="AB146" i="13" s="1"/>
  <c r="AB74" i="15" s="1"/>
  <c r="AC108" i="13"/>
  <c r="Z130" i="13"/>
  <c r="Z149" i="13" s="1"/>
  <c r="Z77" i="15" s="1"/>
  <c r="AA111" i="13"/>
  <c r="W203" i="13"/>
  <c r="W222" i="13" s="1"/>
  <c r="W94" i="15" s="1"/>
  <c r="X184" i="13"/>
  <c r="V50" i="15"/>
  <c r="V29" i="15" s="1"/>
  <c r="V357" i="13"/>
  <c r="V322" i="13"/>
  <c r="V50" i="13"/>
  <c r="W31" i="13"/>
  <c r="X62" i="13"/>
  <c r="V36" i="13"/>
  <c r="T66" i="15"/>
  <c r="T151" i="13"/>
  <c r="T352" i="13"/>
  <c r="T74" i="13"/>
  <c r="W75" i="15"/>
  <c r="W33" i="15" s="1"/>
  <c r="W361" i="13"/>
  <c r="R69" i="16"/>
  <c r="R9" i="22" s="1"/>
  <c r="S70" i="16"/>
  <c r="X291" i="13"/>
  <c r="W315" i="13"/>
  <c r="V25" i="21" l="1"/>
  <c r="T365" i="13"/>
  <c r="T367" i="13" s="1"/>
  <c r="T70" i="16"/>
  <c r="S69" i="16"/>
  <c r="S9" i="22" s="1"/>
  <c r="AC127" i="13"/>
  <c r="AC146" i="13" s="1"/>
  <c r="AC74" i="15" s="1"/>
  <c r="AD108" i="13"/>
  <c r="X107" i="15"/>
  <c r="V14" i="19"/>
  <c r="U15" i="16"/>
  <c r="W322" i="13"/>
  <c r="W50" i="13"/>
  <c r="X31" i="13"/>
  <c r="AA130" i="13"/>
  <c r="AA149" i="13" s="1"/>
  <c r="AA77" i="15" s="1"/>
  <c r="AB111" i="13"/>
  <c r="V71" i="16"/>
  <c r="X214" i="13"/>
  <c r="V72" i="15"/>
  <c r="V30" i="15" s="1"/>
  <c r="V358" i="13"/>
  <c r="V286" i="13"/>
  <c r="Y61" i="13"/>
  <c r="Y280" i="13"/>
  <c r="Y299" i="13" s="1"/>
  <c r="Y115" i="15" s="1"/>
  <c r="Z261" i="13"/>
  <c r="Z129" i="13"/>
  <c r="Z148" i="13" s="1"/>
  <c r="Z76" i="15" s="1"/>
  <c r="AA110" i="13"/>
  <c r="Y47" i="13"/>
  <c r="Z28" i="13"/>
  <c r="Z272" i="13"/>
  <c r="AA253" i="13"/>
  <c r="V44" i="15"/>
  <c r="V351" i="13"/>
  <c r="Y62" i="13"/>
  <c r="V4" i="22"/>
  <c r="W67" i="16"/>
  <c r="W5" i="22" s="1"/>
  <c r="W68" i="16"/>
  <c r="W7" i="22" s="1"/>
  <c r="U52" i="15"/>
  <c r="U31" i="15" s="1"/>
  <c r="U359" i="13"/>
  <c r="Y20" i="21"/>
  <c r="W1" i="25"/>
  <c r="Z2" i="6"/>
  <c r="Y277" i="13"/>
  <c r="Y296" i="13" s="1"/>
  <c r="Y112" i="15" s="1"/>
  <c r="Z258" i="13"/>
  <c r="X49" i="15"/>
  <c r="W144" i="13"/>
  <c r="W294" i="13"/>
  <c r="W335" i="13"/>
  <c r="S53" i="16"/>
  <c r="S9" i="21" s="1"/>
  <c r="T54" i="16"/>
  <c r="V138" i="13"/>
  <c r="V132" i="13"/>
  <c r="X40" i="20" s="1"/>
  <c r="V333" i="13"/>
  <c r="Y126" i="13"/>
  <c r="Y145" i="13" s="1"/>
  <c r="Y73" i="15" s="1"/>
  <c r="Z107" i="13"/>
  <c r="X197" i="13"/>
  <c r="Y178" i="13"/>
  <c r="V7" i="6"/>
  <c r="Z46" i="13"/>
  <c r="AA27" i="13"/>
  <c r="W120" i="14"/>
  <c r="V127" i="14"/>
  <c r="X14" i="21"/>
  <c r="W49" i="16"/>
  <c r="W15" i="21" s="1"/>
  <c r="Y124" i="13"/>
  <c r="Y143" i="13" s="1"/>
  <c r="Y71" i="15" s="1"/>
  <c r="Z105" i="13"/>
  <c r="AP51" i="13"/>
  <c r="AQ32" i="13"/>
  <c r="U5" i="19"/>
  <c r="U5" i="6" s="1"/>
  <c r="U6" i="16"/>
  <c r="BC57" i="15"/>
  <c r="U23" i="15"/>
  <c r="W150" i="14"/>
  <c r="X138" i="14"/>
  <c r="V345" i="13"/>
  <c r="V209" i="13"/>
  <c r="V14" i="20"/>
  <c r="U32" i="16"/>
  <c r="U15" i="20" s="1"/>
  <c r="T79" i="15"/>
  <c r="T24" i="15"/>
  <c r="T37" i="15" s="1"/>
  <c r="V341" i="13"/>
  <c r="V69" i="13"/>
  <c r="AB118" i="13"/>
  <c r="AC99" i="13"/>
  <c r="AA198" i="13"/>
  <c r="AB179" i="13"/>
  <c r="Y283" i="13"/>
  <c r="Y302" i="13" s="1"/>
  <c r="Y118" i="15" s="1"/>
  <c r="Z264" i="13"/>
  <c r="X66" i="13"/>
  <c r="Y291" i="13"/>
  <c r="T15" i="19"/>
  <c r="T15" i="6" s="1"/>
  <c r="T4" i="16"/>
  <c r="V55" i="13"/>
  <c r="X40" i="19" s="1"/>
  <c r="Y205" i="13"/>
  <c r="Y224" i="13" s="1"/>
  <c r="Y96" i="15" s="1"/>
  <c r="Z186" i="13"/>
  <c r="Y114" i="14"/>
  <c r="X126" i="14"/>
  <c r="X325" i="13"/>
  <c r="X53" i="13"/>
  <c r="Y34" i="13"/>
  <c r="AH44" i="13"/>
  <c r="AI25" i="13"/>
  <c r="AA202" i="13"/>
  <c r="AA221" i="13" s="1"/>
  <c r="AA93" i="15" s="1"/>
  <c r="AB183" i="13"/>
  <c r="Y120" i="13"/>
  <c r="Y139" i="13" s="1"/>
  <c r="Y67" i="15" s="1"/>
  <c r="Z101" i="13"/>
  <c r="W14" i="21"/>
  <c r="V49" i="16"/>
  <c r="V15" i="21" s="1"/>
  <c r="T58" i="15"/>
  <c r="AC278" i="13"/>
  <c r="AC297" i="13" s="1"/>
  <c r="AC113" i="15" s="1"/>
  <c r="AD259" i="13"/>
  <c r="X45" i="13"/>
  <c r="Y26" i="13"/>
  <c r="W334" i="13"/>
  <c r="X55" i="15"/>
  <c r="X34" i="15" s="1"/>
  <c r="X362" i="13"/>
  <c r="U4" i="19"/>
  <c r="V17" i="16"/>
  <c r="AC48" i="13"/>
  <c r="AD29" i="13"/>
  <c r="Y65" i="13"/>
  <c r="W23" i="21"/>
  <c r="W24" i="21" s="1"/>
  <c r="W25" i="21" s="1"/>
  <c r="U129" i="14"/>
  <c r="AO70" i="13"/>
  <c r="U53" i="15"/>
  <c r="U32" i="15" s="1"/>
  <c r="U360" i="13"/>
  <c r="T4" i="6"/>
  <c r="X204" i="13"/>
  <c r="X223" i="13" s="1"/>
  <c r="X95" i="15" s="1"/>
  <c r="Y185" i="13"/>
  <c r="AG7" i="19"/>
  <c r="W353" i="13"/>
  <c r="W86" i="15"/>
  <c r="Y323" i="13"/>
  <c r="X201" i="13"/>
  <c r="X220" i="13" s="1"/>
  <c r="X92" i="15" s="1"/>
  <c r="Y182" i="13"/>
  <c r="Y319" i="13" s="1"/>
  <c r="AB274" i="13"/>
  <c r="AB293" i="13" s="1"/>
  <c r="AB109" i="15" s="1"/>
  <c r="AC255" i="13"/>
  <c r="AA199" i="13"/>
  <c r="AA218" i="13" s="1"/>
  <c r="AA90" i="15" s="1"/>
  <c r="AB180" i="13"/>
  <c r="U26" i="15"/>
  <c r="U121" i="15"/>
  <c r="V99" i="15"/>
  <c r="V36" i="15" s="1"/>
  <c r="V364" i="13"/>
  <c r="X203" i="13"/>
  <c r="X222" i="13" s="1"/>
  <c r="X94" i="15" s="1"/>
  <c r="Y184" i="13"/>
  <c r="AA137" i="13"/>
  <c r="AB284" i="13"/>
  <c r="AB303" i="13" s="1"/>
  <c r="AB119" i="15" s="1"/>
  <c r="AC265" i="13"/>
  <c r="AF47" i="15"/>
  <c r="Z217" i="13"/>
  <c r="X123" i="13"/>
  <c r="Y104" i="13"/>
  <c r="X318" i="13"/>
  <c r="V110" i="15"/>
  <c r="V354" i="13"/>
  <c r="V305" i="13"/>
  <c r="W276" i="13"/>
  <c r="W295" i="13" s="1"/>
  <c r="W111" i="15" s="1"/>
  <c r="X257" i="13"/>
  <c r="U15" i="21"/>
  <c r="V55" i="16"/>
  <c r="AB304" i="13"/>
  <c r="AB120" i="15" s="1"/>
  <c r="AB285" i="13"/>
  <c r="AC266" i="13"/>
  <c r="Z33" i="6"/>
  <c r="AA90" i="3"/>
  <c r="V48" i="15"/>
  <c r="V27" i="15" s="1"/>
  <c r="V355" i="13"/>
  <c r="AA206" i="13"/>
  <c r="AA225" i="13" s="1"/>
  <c r="AA97" i="15" s="1"/>
  <c r="AB187" i="13"/>
  <c r="Y40" i="22"/>
  <c r="Y40" i="21"/>
  <c r="W344" i="13"/>
  <c r="W72" i="13"/>
  <c r="AG63" i="13"/>
  <c r="X342" i="13"/>
  <c r="AA51" i="15"/>
  <c r="W151" i="14"/>
  <c r="Y23" i="22" s="1"/>
  <c r="X144" i="14"/>
  <c r="AN54" i="15"/>
  <c r="AE122" i="13"/>
  <c r="AE141" i="13" s="1"/>
  <c r="AE69" i="15" s="1"/>
  <c r="AF103" i="13"/>
  <c r="X313" i="13"/>
  <c r="X36" i="13"/>
  <c r="X41" i="13"/>
  <c r="Y22" i="13"/>
  <c r="V4" i="21"/>
  <c r="W52" i="16"/>
  <c r="W55" i="16" s="1"/>
  <c r="W51" i="16"/>
  <c r="W5" i="21" s="1"/>
  <c r="W336" i="13"/>
  <c r="W64" i="13"/>
  <c r="W321" i="13"/>
  <c r="W49" i="13"/>
  <c r="X30" i="13"/>
  <c r="X343" i="13"/>
  <c r="BE150" i="13"/>
  <c r="BE78" i="15" s="1"/>
  <c r="BE131" i="13"/>
  <c r="BF112" i="13"/>
  <c r="AB67" i="13"/>
  <c r="U4" i="20"/>
  <c r="V34" i="16"/>
  <c r="V5" i="20" s="1"/>
  <c r="Z65" i="15"/>
  <c r="BD73" i="13"/>
  <c r="BD54" i="13"/>
  <c r="BE35" i="13"/>
  <c r="AA273" i="13"/>
  <c r="AA292" i="13" s="1"/>
  <c r="AA108" i="15" s="1"/>
  <c r="AB254" i="13"/>
  <c r="U74" i="13"/>
  <c r="W25" i="15"/>
  <c r="W209" i="13"/>
  <c r="Z324" i="13"/>
  <c r="Z52" i="13"/>
  <c r="AA33" i="13"/>
  <c r="Z128" i="13"/>
  <c r="Z323" i="13"/>
  <c r="AA109" i="13"/>
  <c r="Y89" i="15"/>
  <c r="V70" i="15"/>
  <c r="V28" i="15" s="1"/>
  <c r="V356" i="13"/>
  <c r="W227" i="13"/>
  <c r="W228" i="13" s="1"/>
  <c r="W208" i="13"/>
  <c r="W345" i="13" s="1"/>
  <c r="W326" i="13"/>
  <c r="X189" i="13"/>
  <c r="W50" i="15"/>
  <c r="W29" i="15" s="1"/>
  <c r="W357" i="13"/>
  <c r="X46" i="15"/>
  <c r="V56" i="15"/>
  <c r="V35" i="15" s="1"/>
  <c r="V363" i="13"/>
  <c r="Y195" i="13"/>
  <c r="Z176" i="13"/>
  <c r="W142" i="13"/>
  <c r="W337" i="13"/>
  <c r="Z42" i="13"/>
  <c r="AA23" i="13"/>
  <c r="U66" i="15"/>
  <c r="U151" i="13"/>
  <c r="U352" i="13"/>
  <c r="W4" i="21"/>
  <c r="X52" i="16"/>
  <c r="X55" i="16" s="1"/>
  <c r="X51" i="16"/>
  <c r="X5" i="21" s="1"/>
  <c r="Z43" i="13"/>
  <c r="AA24" i="13"/>
  <c r="Y281" i="13"/>
  <c r="Y300" i="13" s="1"/>
  <c r="Y116" i="15" s="1"/>
  <c r="Z262" i="13"/>
  <c r="V336" i="13"/>
  <c r="V346" i="13" s="1"/>
  <c r="X75" i="15"/>
  <c r="X33" i="15" s="1"/>
  <c r="X361" i="13"/>
  <c r="X125" i="13"/>
  <c r="Y106" i="13"/>
  <c r="X320" i="13"/>
  <c r="X275" i="13"/>
  <c r="Y256" i="13"/>
  <c r="X316" i="13"/>
  <c r="X267" i="13"/>
  <c r="AC196" i="13"/>
  <c r="AC215" i="13" s="1"/>
  <c r="AC87" i="15" s="1"/>
  <c r="AD177" i="13"/>
  <c r="W119" i="13"/>
  <c r="X100" i="13"/>
  <c r="W113" i="13"/>
  <c r="W314" i="13"/>
  <c r="W327" i="13" s="1"/>
  <c r="W332" i="13"/>
  <c r="W60" i="13"/>
  <c r="W55" i="13"/>
  <c r="Y40" i="19" s="1"/>
  <c r="AA282" i="13"/>
  <c r="AA301" i="13" s="1"/>
  <c r="AA117" i="15" s="1"/>
  <c r="AB263" i="13"/>
  <c r="W41" i="14"/>
  <c r="X24" i="14"/>
  <c r="W317" i="13"/>
  <c r="V7" i="16"/>
  <c r="V340" i="13"/>
  <c r="V68" i="13"/>
  <c r="X33" i="14"/>
  <c r="W42" i="14"/>
  <c r="AH18" i="16"/>
  <c r="AA207" i="13"/>
  <c r="AA226" i="13" s="1"/>
  <c r="AA98" i="15" s="1"/>
  <c r="AB188" i="13"/>
  <c r="W279" i="13"/>
  <c r="W298" i="13" s="1"/>
  <c r="W114" i="15" s="1"/>
  <c r="X260" i="13"/>
  <c r="AD200" i="13"/>
  <c r="AD219" i="13" s="1"/>
  <c r="AD91" i="15" s="1"/>
  <c r="AE181" i="13"/>
  <c r="Y343" i="13"/>
  <c r="Y71" i="13"/>
  <c r="Y147" i="13"/>
  <c r="Y342" i="13"/>
  <c r="AO121" i="13"/>
  <c r="AO140" i="13" s="1"/>
  <c r="AO68" i="15" s="1"/>
  <c r="AR35" i="16" s="1"/>
  <c r="AR7" i="20" s="1"/>
  <c r="AP102" i="13"/>
  <c r="X20" i="22"/>
  <c r="X24" i="22" s="1"/>
  <c r="X25" i="22" s="1"/>
  <c r="V153" i="14"/>
  <c r="X45" i="15"/>
  <c r="W14" i="22"/>
  <c r="V65" i="16"/>
  <c r="V15" i="22" s="1"/>
  <c r="W338" i="13"/>
  <c r="X315" i="13"/>
  <c r="U365" i="13" l="1"/>
  <c r="U367" i="13" s="1"/>
  <c r="Y14" i="21"/>
  <c r="X49" i="16"/>
  <c r="X15" i="21" s="1"/>
  <c r="Y33" i="14"/>
  <c r="X42" i="14"/>
  <c r="AD196" i="13"/>
  <c r="AD215" i="13" s="1"/>
  <c r="AD87" i="15" s="1"/>
  <c r="AE177" i="13"/>
  <c r="AA43" i="13"/>
  <c r="AB24" i="13"/>
  <c r="W14" i="20"/>
  <c r="V32" i="16"/>
  <c r="V15" i="20" s="1"/>
  <c r="Y214" i="13"/>
  <c r="Y75" i="15"/>
  <c r="Y33" i="15" s="1"/>
  <c r="Y361" i="13"/>
  <c r="V52" i="15"/>
  <c r="V31" i="15" s="1"/>
  <c r="V359" i="13"/>
  <c r="Y24" i="14"/>
  <c r="X41" i="14"/>
  <c r="Y275" i="13"/>
  <c r="Z256" i="13"/>
  <c r="Y316" i="13"/>
  <c r="X144" i="13"/>
  <c r="Z62" i="13"/>
  <c r="U79" i="15"/>
  <c r="U24" i="15"/>
  <c r="U37" i="15" s="1"/>
  <c r="AA128" i="13"/>
  <c r="AB109" i="13"/>
  <c r="Z71" i="13"/>
  <c r="W14" i="19"/>
  <c r="V15" i="16"/>
  <c r="W340" i="13"/>
  <c r="W68" i="13"/>
  <c r="Y313" i="13"/>
  <c r="Y41" i="13"/>
  <c r="Z22" i="13"/>
  <c r="AF122" i="13"/>
  <c r="AF141" i="13" s="1"/>
  <c r="AF69" i="15" s="1"/>
  <c r="AG103" i="13"/>
  <c r="Y144" i="14"/>
  <c r="X151" i="14"/>
  <c r="Z23" i="22" s="1"/>
  <c r="AB90" i="3"/>
  <c r="AA33" i="6"/>
  <c r="X276" i="13"/>
  <c r="X295" i="13" s="1"/>
  <c r="X111" i="15" s="1"/>
  <c r="Y257" i="13"/>
  <c r="Y267" i="13" s="1"/>
  <c r="V26" i="15"/>
  <c r="V121" i="15"/>
  <c r="Y49" i="15"/>
  <c r="X336" i="13"/>
  <c r="X64" i="13"/>
  <c r="Z120" i="13"/>
  <c r="Z139" i="13" s="1"/>
  <c r="Z67" i="15" s="1"/>
  <c r="AA101" i="13"/>
  <c r="AI44" i="13"/>
  <c r="AJ25" i="13"/>
  <c r="Z40" i="22"/>
  <c r="Z40" i="21"/>
  <c r="X344" i="13"/>
  <c r="X72" i="13"/>
  <c r="X50" i="15"/>
  <c r="X29" i="15" s="1"/>
  <c r="X357" i="13"/>
  <c r="AC118" i="13"/>
  <c r="AD99" i="13"/>
  <c r="U58" i="15"/>
  <c r="Z65" i="13"/>
  <c r="X216" i="13"/>
  <c r="X334" i="13"/>
  <c r="U54" i="16"/>
  <c r="T53" i="16"/>
  <c r="T9" i="21" s="1"/>
  <c r="W110" i="15"/>
  <c r="W354" i="13"/>
  <c r="W305" i="13"/>
  <c r="V74" i="13"/>
  <c r="Z291" i="13"/>
  <c r="W341" i="13"/>
  <c r="W69" i="13"/>
  <c r="AP121" i="13"/>
  <c r="AP140" i="13" s="1"/>
  <c r="AP68" i="15" s="1"/>
  <c r="AS35" i="16" s="1"/>
  <c r="AS7" i="20" s="1"/>
  <c r="AQ102" i="13"/>
  <c r="Y55" i="15"/>
  <c r="Y34" i="15" s="1"/>
  <c r="Y362" i="13"/>
  <c r="X279" i="13"/>
  <c r="X298" i="13" s="1"/>
  <c r="X114" i="15" s="1"/>
  <c r="Y260" i="13"/>
  <c r="AH7" i="19"/>
  <c r="W44" i="15"/>
  <c r="W351" i="13"/>
  <c r="X119" i="13"/>
  <c r="Y100" i="13"/>
  <c r="X113" i="13"/>
  <c r="X314" i="13"/>
  <c r="X294" i="13"/>
  <c r="X335" i="13"/>
  <c r="X286" i="13"/>
  <c r="Z281" i="13"/>
  <c r="Z300" i="13" s="1"/>
  <c r="Z116" i="15" s="1"/>
  <c r="AA262" i="13"/>
  <c r="AA42" i="13"/>
  <c r="AB23" i="13"/>
  <c r="W70" i="15"/>
  <c r="W28" i="15" s="1"/>
  <c r="W356" i="13"/>
  <c r="AB273" i="13"/>
  <c r="AB292" i="13" s="1"/>
  <c r="AB108" i="15" s="1"/>
  <c r="AC254" i="13"/>
  <c r="BD57" i="15"/>
  <c r="AB51" i="15"/>
  <c r="W7" i="21"/>
  <c r="W7" i="6" s="1"/>
  <c r="W7" i="16"/>
  <c r="X332" i="13"/>
  <c r="X60" i="13"/>
  <c r="AG47" i="15"/>
  <c r="AC304" i="13"/>
  <c r="AC120" i="15" s="1"/>
  <c r="AC285" i="13"/>
  <c r="AD266" i="13"/>
  <c r="Z89" i="15"/>
  <c r="AI18" i="16"/>
  <c r="AB199" i="13"/>
  <c r="AB218" i="13" s="1"/>
  <c r="AB90" i="15" s="1"/>
  <c r="AC180" i="13"/>
  <c r="Y201" i="13"/>
  <c r="Y220" i="13" s="1"/>
  <c r="Y92" i="15" s="1"/>
  <c r="Z182" i="13"/>
  <c r="Y204" i="13"/>
  <c r="Y223" i="13" s="1"/>
  <c r="Y95" i="15" s="1"/>
  <c r="Z185" i="13"/>
  <c r="V100" i="15"/>
  <c r="V5" i="19"/>
  <c r="V5" i="6" s="1"/>
  <c r="V6" i="16"/>
  <c r="X317" i="13"/>
  <c r="V4" i="19"/>
  <c r="W17" i="16"/>
  <c r="AH63" i="13"/>
  <c r="Z205" i="13"/>
  <c r="Z224" i="13" s="1"/>
  <c r="Z96" i="15" s="1"/>
  <c r="AA186" i="13"/>
  <c r="X338" i="13"/>
  <c r="AB198" i="13"/>
  <c r="AC179" i="13"/>
  <c r="AB137" i="13"/>
  <c r="X150" i="14"/>
  <c r="Y138" i="14"/>
  <c r="Z124" i="13"/>
  <c r="Z143" i="13" s="1"/>
  <c r="Z71" i="15" s="1"/>
  <c r="AA105" i="13"/>
  <c r="X23" i="21"/>
  <c r="X24" i="21" s="1"/>
  <c r="X25" i="21" s="1"/>
  <c r="V129" i="14"/>
  <c r="W339" i="13"/>
  <c r="Z277" i="13"/>
  <c r="Z296" i="13" s="1"/>
  <c r="Z112" i="15" s="1"/>
  <c r="AA258" i="13"/>
  <c r="AA129" i="13"/>
  <c r="AA148" i="13" s="1"/>
  <c r="AA76" i="15" s="1"/>
  <c r="AB110" i="13"/>
  <c r="Y45" i="15"/>
  <c r="AB130" i="13"/>
  <c r="AB149" i="13" s="1"/>
  <c r="AB77" i="15" s="1"/>
  <c r="AC111" i="13"/>
  <c r="AB282" i="13"/>
  <c r="AB301" i="13" s="1"/>
  <c r="AB117" i="15" s="1"/>
  <c r="AC263" i="13"/>
  <c r="W138" i="13"/>
  <c r="W132" i="13"/>
  <c r="Y40" i="20" s="1"/>
  <c r="W333" i="13"/>
  <c r="Z61" i="13"/>
  <c r="Z195" i="13"/>
  <c r="AA176" i="13"/>
  <c r="W99" i="15"/>
  <c r="W36" i="15" s="1"/>
  <c r="W364" i="13"/>
  <c r="Z147" i="13"/>
  <c r="Z342" i="13"/>
  <c r="W48" i="15"/>
  <c r="W27" i="15" s="1"/>
  <c r="W355" i="13"/>
  <c r="X14" i="22"/>
  <c r="W65" i="16"/>
  <c r="W15" i="22" s="1"/>
  <c r="Y123" i="13"/>
  <c r="Z104" i="13"/>
  <c r="Y318" i="13"/>
  <c r="AA65" i="15"/>
  <c r="AD48" i="13"/>
  <c r="AE29" i="13"/>
  <c r="AD278" i="13"/>
  <c r="AD297" i="13" s="1"/>
  <c r="AD113" i="15" s="1"/>
  <c r="AE259" i="13"/>
  <c r="AB202" i="13"/>
  <c r="AB221" i="13" s="1"/>
  <c r="AB93" i="15" s="1"/>
  <c r="AC183" i="13"/>
  <c r="Z20" i="21"/>
  <c r="Y107" i="15"/>
  <c r="Z283" i="13"/>
  <c r="Z302" i="13" s="1"/>
  <c r="Z118" i="15" s="1"/>
  <c r="AA264" i="13"/>
  <c r="AA217" i="13"/>
  <c r="V4" i="20"/>
  <c r="W34" i="16"/>
  <c r="W5" i="20" s="1"/>
  <c r="Y20" i="22"/>
  <c r="Y24" i="22" s="1"/>
  <c r="Y25" i="22" s="1"/>
  <c r="W153" i="14"/>
  <c r="AQ51" i="13"/>
  <c r="AR32" i="13"/>
  <c r="X120" i="14"/>
  <c r="W127" i="14"/>
  <c r="Z126" i="13"/>
  <c r="Z145" i="13" s="1"/>
  <c r="Z73" i="15" s="1"/>
  <c r="AA107" i="13"/>
  <c r="W286" i="13"/>
  <c r="W72" i="15"/>
  <c r="W30" i="15" s="1"/>
  <c r="W358" i="13"/>
  <c r="Y46" i="15"/>
  <c r="V23" i="15"/>
  <c r="Z319" i="13"/>
  <c r="Z47" i="13"/>
  <c r="AA28" i="13"/>
  <c r="U15" i="19"/>
  <c r="U15" i="6" s="1"/>
  <c r="U4" i="16"/>
  <c r="U70" i="16"/>
  <c r="T69" i="16"/>
  <c r="T9" i="22" s="1"/>
  <c r="AB207" i="13"/>
  <c r="AB226" i="13" s="1"/>
  <c r="AB98" i="15" s="1"/>
  <c r="AC188" i="13"/>
  <c r="W346" i="13"/>
  <c r="AE200" i="13"/>
  <c r="AE219" i="13" s="1"/>
  <c r="AE91" i="15" s="1"/>
  <c r="AF181" i="13"/>
  <c r="Y125" i="13"/>
  <c r="Z106" i="13"/>
  <c r="Y320" i="13"/>
  <c r="X7" i="21"/>
  <c r="X227" i="13"/>
  <c r="X228" i="13" s="1"/>
  <c r="X326" i="13"/>
  <c r="X208" i="13"/>
  <c r="X345" i="13" s="1"/>
  <c r="Y189" i="13"/>
  <c r="AA324" i="13"/>
  <c r="AA52" i="13"/>
  <c r="AB33" i="13"/>
  <c r="BE73" i="13"/>
  <c r="BE54" i="13"/>
  <c r="BF35" i="13"/>
  <c r="BF150" i="13"/>
  <c r="BF78" i="15" s="1"/>
  <c r="BF131" i="13"/>
  <c r="BG112" i="13"/>
  <c r="X321" i="13"/>
  <c r="X49" i="13"/>
  <c r="X55" i="13" s="1"/>
  <c r="Z40" i="19" s="1"/>
  <c r="Y30" i="13"/>
  <c r="W56" i="15"/>
  <c r="W35" i="15" s="1"/>
  <c r="W363" i="13"/>
  <c r="AB206" i="13"/>
  <c r="AB225" i="13" s="1"/>
  <c r="AB97" i="15" s="1"/>
  <c r="AC187" i="13"/>
  <c r="X142" i="13"/>
  <c r="X337" i="13"/>
  <c r="AC284" i="13"/>
  <c r="AC303" i="13" s="1"/>
  <c r="AC119" i="15" s="1"/>
  <c r="AD265" i="13"/>
  <c r="Y203" i="13"/>
  <c r="Y222" i="13" s="1"/>
  <c r="Y94" i="15" s="1"/>
  <c r="Z184" i="13"/>
  <c r="W4" i="22"/>
  <c r="X67" i="16"/>
  <c r="X5" i="22" s="1"/>
  <c r="X68" i="16"/>
  <c r="X7" i="22" s="1"/>
  <c r="AC274" i="13"/>
  <c r="AC293" i="13" s="1"/>
  <c r="AC109" i="15" s="1"/>
  <c r="AD255" i="13"/>
  <c r="AO54" i="15"/>
  <c r="AC67" i="13"/>
  <c r="U4" i="6"/>
  <c r="Y317" i="13"/>
  <c r="Y45" i="13"/>
  <c r="Z26" i="13"/>
  <c r="Y325" i="13"/>
  <c r="Y53" i="13"/>
  <c r="Z34" i="13"/>
  <c r="Y126" i="14"/>
  <c r="Z114" i="14"/>
  <c r="V53" i="15"/>
  <c r="V32" i="15" s="1"/>
  <c r="V360" i="13"/>
  <c r="AP70" i="13"/>
  <c r="AA46" i="13"/>
  <c r="AB27" i="13"/>
  <c r="Y197" i="13"/>
  <c r="Y216" i="13" s="1"/>
  <c r="Z178" i="13"/>
  <c r="Y315" i="13"/>
  <c r="V66" i="15"/>
  <c r="V151" i="13"/>
  <c r="V352" i="13"/>
  <c r="X1" i="25"/>
  <c r="AA2" i="6"/>
  <c r="W71" i="16"/>
  <c r="AA272" i="13"/>
  <c r="AB253" i="13"/>
  <c r="Y338" i="13"/>
  <c r="Y66" i="13"/>
  <c r="Z280" i="13"/>
  <c r="Z299" i="13" s="1"/>
  <c r="Z115" i="15" s="1"/>
  <c r="AA261" i="13"/>
  <c r="X86" i="15"/>
  <c r="X322" i="13"/>
  <c r="X327" i="13" s="1"/>
  <c r="X50" i="13"/>
  <c r="Y31" i="13"/>
  <c r="V14" i="6"/>
  <c r="AD127" i="13"/>
  <c r="AD146" i="13" s="1"/>
  <c r="AD74" i="15" s="1"/>
  <c r="AE108" i="13"/>
  <c r="X190" i="13"/>
  <c r="W14" i="6" l="1"/>
  <c r="Y88" i="15"/>
  <c r="X71" i="16"/>
  <c r="V365" i="13"/>
  <c r="V367" i="13" s="1"/>
  <c r="AE127" i="13"/>
  <c r="AE146" i="13" s="1"/>
  <c r="AE74" i="15" s="1"/>
  <c r="AF108" i="13"/>
  <c r="X341" i="13"/>
  <c r="X69" i="13"/>
  <c r="AA280" i="13"/>
  <c r="AA299" i="13" s="1"/>
  <c r="AA115" i="15" s="1"/>
  <c r="AB261" i="13"/>
  <c r="AB272" i="13"/>
  <c r="AC253" i="13"/>
  <c r="X14" i="20"/>
  <c r="W32" i="16"/>
  <c r="W15" i="20" s="1"/>
  <c r="AP54" i="15"/>
  <c r="Z325" i="13"/>
  <c r="Z53" i="13"/>
  <c r="AA34" i="13"/>
  <c r="Y64" i="13"/>
  <c r="AC51" i="15"/>
  <c r="Z203" i="13"/>
  <c r="Z222" i="13" s="1"/>
  <c r="Z94" i="15" s="1"/>
  <c r="AA184" i="13"/>
  <c r="BF73" i="13"/>
  <c r="BF54" i="13"/>
  <c r="BG35" i="13"/>
  <c r="AB52" i="13"/>
  <c r="AC33" i="13"/>
  <c r="Y227" i="13"/>
  <c r="Y208" i="13"/>
  <c r="Y345" i="13" s="1"/>
  <c r="Y326" i="13"/>
  <c r="Z189" i="13"/>
  <c r="Y190" i="13"/>
  <c r="X7" i="16"/>
  <c r="Y144" i="13"/>
  <c r="AC207" i="13"/>
  <c r="AC226" i="13" s="1"/>
  <c r="AC98" i="15" s="1"/>
  <c r="AD188" i="13"/>
  <c r="Z66" i="13"/>
  <c r="Y353" i="13"/>
  <c r="AQ70" i="13"/>
  <c r="AC202" i="13"/>
  <c r="AC221" i="13" s="1"/>
  <c r="AC93" i="15" s="1"/>
  <c r="AD183" i="13"/>
  <c r="AE48" i="13"/>
  <c r="AF29" i="13"/>
  <c r="Z45" i="15"/>
  <c r="W66" i="15"/>
  <c r="W151" i="13"/>
  <c r="W352" i="13"/>
  <c r="Z204" i="13"/>
  <c r="Z223" i="13" s="1"/>
  <c r="Z95" i="15" s="1"/>
  <c r="AA185" i="13"/>
  <c r="AI7" i="19"/>
  <c r="AJ18" i="16"/>
  <c r="W53" i="15"/>
  <c r="W32" i="15" s="1"/>
  <c r="W360" i="13"/>
  <c r="X14" i="19"/>
  <c r="W15" i="16"/>
  <c r="W26" i="15"/>
  <c r="W121" i="15"/>
  <c r="X88" i="15"/>
  <c r="X25" i="15" s="1"/>
  <c r="X353" i="13"/>
  <c r="AD118" i="13"/>
  <c r="AE99" i="13"/>
  <c r="AA120" i="13"/>
  <c r="AA139" i="13" s="1"/>
  <c r="AA67" i="15" s="1"/>
  <c r="AB101" i="13"/>
  <c r="Z55" i="15"/>
  <c r="Z34" i="15" s="1"/>
  <c r="Z362" i="13"/>
  <c r="AA147" i="13"/>
  <c r="Z46" i="15"/>
  <c r="Y209" i="13"/>
  <c r="AA62" i="13"/>
  <c r="AB46" i="13"/>
  <c r="AC27" i="13"/>
  <c r="AA40" i="22"/>
  <c r="AA40" i="21"/>
  <c r="Y344" i="13"/>
  <c r="Y72" i="13"/>
  <c r="X70" i="15"/>
  <c r="X28" i="15" s="1"/>
  <c r="X356" i="13"/>
  <c r="BG150" i="13"/>
  <c r="BG78" i="15" s="1"/>
  <c r="BG131" i="13"/>
  <c r="BH112" i="13"/>
  <c r="AA71" i="13"/>
  <c r="X7" i="6"/>
  <c r="AF200" i="13"/>
  <c r="AF219" i="13" s="1"/>
  <c r="AF91" i="15" s="1"/>
  <c r="AG181" i="13"/>
  <c r="Y25" i="15"/>
  <c r="Y23" i="21"/>
  <c r="Y24" i="21" s="1"/>
  <c r="Y25" i="21" s="1"/>
  <c r="W129" i="14"/>
  <c r="AA89" i="15"/>
  <c r="AD67" i="13"/>
  <c r="AA195" i="13"/>
  <c r="AB176" i="13"/>
  <c r="AC282" i="13"/>
  <c r="AC301" i="13" s="1"/>
  <c r="AC117" i="15" s="1"/>
  <c r="AD263" i="13"/>
  <c r="AC130" i="13"/>
  <c r="AC149" i="13" s="1"/>
  <c r="AC77" i="15" s="1"/>
  <c r="AD111" i="13"/>
  <c r="AB129" i="13"/>
  <c r="AB148" i="13" s="1"/>
  <c r="AB76" i="15" s="1"/>
  <c r="AC110" i="13"/>
  <c r="AA277" i="13"/>
  <c r="AA296" i="13" s="1"/>
  <c r="AA112" i="15" s="1"/>
  <c r="AB258" i="13"/>
  <c r="Z138" i="14"/>
  <c r="Y150" i="14"/>
  <c r="AA205" i="13"/>
  <c r="AA224" i="13" s="1"/>
  <c r="AA96" i="15" s="1"/>
  <c r="AB186" i="13"/>
  <c r="W5" i="19"/>
  <c r="W5" i="6" s="1"/>
  <c r="W6" i="16"/>
  <c r="AC199" i="13"/>
  <c r="AC218" i="13" s="1"/>
  <c r="AC90" i="15" s="1"/>
  <c r="AD180" i="13"/>
  <c r="X44" i="15"/>
  <c r="X351" i="13"/>
  <c r="Y119" i="13"/>
  <c r="Z100" i="13"/>
  <c r="Y113" i="13"/>
  <c r="Y314" i="13"/>
  <c r="Y327" i="13" s="1"/>
  <c r="W23" i="15"/>
  <c r="Y279" i="13"/>
  <c r="Y298" i="13" s="1"/>
  <c r="Y114" i="15" s="1"/>
  <c r="Z260" i="13"/>
  <c r="AQ121" i="13"/>
  <c r="AQ140" i="13" s="1"/>
  <c r="AQ68" i="15" s="1"/>
  <c r="AT35" i="16" s="1"/>
  <c r="AT7" i="20" s="1"/>
  <c r="AR102" i="13"/>
  <c r="Z49" i="15"/>
  <c r="AC137" i="13"/>
  <c r="X56" i="15"/>
  <c r="X35" i="15" s="1"/>
  <c r="X363" i="13"/>
  <c r="AJ44" i="13"/>
  <c r="AK25" i="13"/>
  <c r="Y276" i="13"/>
  <c r="Y295" i="13" s="1"/>
  <c r="Y111" i="15" s="1"/>
  <c r="Z257" i="13"/>
  <c r="Z313" i="13"/>
  <c r="Z41" i="13"/>
  <c r="AA22" i="13"/>
  <c r="W52" i="15"/>
  <c r="W31" i="15" s="1"/>
  <c r="W359" i="13"/>
  <c r="Z343" i="13"/>
  <c r="Z33" i="14"/>
  <c r="Y42" i="14"/>
  <c r="AA291" i="13"/>
  <c r="Y1" i="25"/>
  <c r="AB2" i="6"/>
  <c r="Z14" i="21"/>
  <c r="Y49" i="16"/>
  <c r="Y15" i="21" s="1"/>
  <c r="Y50" i="15"/>
  <c r="Y29" i="15" s="1"/>
  <c r="Y357" i="13"/>
  <c r="AA65" i="13"/>
  <c r="Z126" i="14"/>
  <c r="AA114" i="14"/>
  <c r="AD274" i="13"/>
  <c r="AD293" i="13" s="1"/>
  <c r="AD109" i="15" s="1"/>
  <c r="AE255" i="13"/>
  <c r="AD284" i="13"/>
  <c r="AD303" i="13" s="1"/>
  <c r="AD119" i="15" s="1"/>
  <c r="AE265" i="13"/>
  <c r="AC206" i="13"/>
  <c r="AC225" i="13" s="1"/>
  <c r="AC97" i="15" s="1"/>
  <c r="AD187" i="13"/>
  <c r="Y321" i="13"/>
  <c r="Y49" i="13"/>
  <c r="Z30" i="13"/>
  <c r="Z36" i="13" s="1"/>
  <c r="BE57" i="15"/>
  <c r="X209" i="13"/>
  <c r="Y120" i="14"/>
  <c r="X127" i="14"/>
  <c r="AA283" i="13"/>
  <c r="AA302" i="13" s="1"/>
  <c r="AA118" i="15" s="1"/>
  <c r="AB264" i="13"/>
  <c r="AB324" i="13" s="1"/>
  <c r="AE278" i="13"/>
  <c r="AE297" i="13" s="1"/>
  <c r="AE113" i="15" s="1"/>
  <c r="AF259" i="13"/>
  <c r="Z123" i="13"/>
  <c r="AA104" i="13"/>
  <c r="Z318" i="13"/>
  <c r="Z75" i="15"/>
  <c r="Z33" i="15" s="1"/>
  <c r="Z361" i="13"/>
  <c r="Z214" i="13"/>
  <c r="Z20" i="22"/>
  <c r="Z24" i="22" s="1"/>
  <c r="Z25" i="22" s="1"/>
  <c r="X153" i="14"/>
  <c r="AC198" i="13"/>
  <c r="AD179" i="13"/>
  <c r="W100" i="15"/>
  <c r="AC273" i="13"/>
  <c r="AC292" i="13" s="1"/>
  <c r="AC108" i="15" s="1"/>
  <c r="AD254" i="13"/>
  <c r="AB42" i="13"/>
  <c r="AC23" i="13"/>
  <c r="AA281" i="13"/>
  <c r="AA300" i="13" s="1"/>
  <c r="AA116" i="15" s="1"/>
  <c r="AB262" i="13"/>
  <c r="X110" i="15"/>
  <c r="X354" i="13"/>
  <c r="X305" i="13"/>
  <c r="X138" i="13"/>
  <c r="X132" i="13"/>
  <c r="Z40" i="20" s="1"/>
  <c r="X333" i="13"/>
  <c r="Y14" i="22"/>
  <c r="X65" i="16"/>
  <c r="X15" i="22" s="1"/>
  <c r="V54" i="16"/>
  <c r="U53" i="16"/>
  <c r="U9" i="21" s="1"/>
  <c r="AI63" i="13"/>
  <c r="X48" i="15"/>
  <c r="X27" i="15" s="1"/>
  <c r="X355" i="13"/>
  <c r="Z144" i="14"/>
  <c r="Y151" i="14"/>
  <c r="AA23" i="22" s="1"/>
  <c r="Y332" i="13"/>
  <c r="Y60" i="13"/>
  <c r="V15" i="19"/>
  <c r="V15" i="6" s="1"/>
  <c r="V4" i="16"/>
  <c r="AB128" i="13"/>
  <c r="AC109" i="13"/>
  <c r="AB323" i="13"/>
  <c r="X339" i="13"/>
  <c r="Z275" i="13"/>
  <c r="AA256" i="13"/>
  <c r="Z316" i="13"/>
  <c r="Z267" i="13"/>
  <c r="Y41" i="14"/>
  <c r="Z24" i="14"/>
  <c r="AE196" i="13"/>
  <c r="AE215" i="13" s="1"/>
  <c r="AE87" i="15" s="1"/>
  <c r="AF177" i="13"/>
  <c r="V79" i="15"/>
  <c r="V24" i="15"/>
  <c r="V37" i="15" s="1"/>
  <c r="Y322" i="13"/>
  <c r="Y50" i="13"/>
  <c r="Y55" i="13" s="1"/>
  <c r="AA40" i="19" s="1"/>
  <c r="Z31" i="13"/>
  <c r="Y334" i="13"/>
  <c r="Z197" i="13"/>
  <c r="Z216" i="13" s="1"/>
  <c r="Z88" i="15" s="1"/>
  <c r="AA178" i="13"/>
  <c r="Z315" i="13"/>
  <c r="AA20" i="21"/>
  <c r="Z317" i="13"/>
  <c r="Z45" i="13"/>
  <c r="AA26" i="13"/>
  <c r="X340" i="13"/>
  <c r="X68" i="13"/>
  <c r="X99" i="15"/>
  <c r="X36" i="15" s="1"/>
  <c r="X364" i="13"/>
  <c r="Z125" i="13"/>
  <c r="AA106" i="13"/>
  <c r="Z320" i="13"/>
  <c r="U69" i="16"/>
  <c r="U9" i="22" s="1"/>
  <c r="V70" i="16"/>
  <c r="AA47" i="13"/>
  <c r="AB28" i="13"/>
  <c r="V58" i="15"/>
  <c r="AA126" i="13"/>
  <c r="AA145" i="13" s="1"/>
  <c r="AA73" i="15" s="1"/>
  <c r="AB107" i="13"/>
  <c r="AR51" i="13"/>
  <c r="AS32" i="13"/>
  <c r="Y142" i="13"/>
  <c r="Y337" i="13"/>
  <c r="Z190" i="13"/>
  <c r="AA124" i="13"/>
  <c r="AA143" i="13" s="1"/>
  <c r="AA71" i="15" s="1"/>
  <c r="AB105" i="13"/>
  <c r="AB65" i="15"/>
  <c r="AB217" i="13"/>
  <c r="AH47" i="15"/>
  <c r="V4" i="6"/>
  <c r="X4" i="21"/>
  <c r="Y51" i="16"/>
  <c r="Y5" i="21" s="1"/>
  <c r="Y52" i="16"/>
  <c r="Y55" i="16" s="1"/>
  <c r="Z201" i="13"/>
  <c r="Z220" i="13" s="1"/>
  <c r="Z92" i="15" s="1"/>
  <c r="AA182" i="13"/>
  <c r="AD304" i="13"/>
  <c r="AD120" i="15" s="1"/>
  <c r="AD285" i="13"/>
  <c r="AE266" i="13"/>
  <c r="X346" i="13"/>
  <c r="AA61" i="13"/>
  <c r="W74" i="13"/>
  <c r="Z107" i="15"/>
  <c r="W4" i="19"/>
  <c r="X17" i="16"/>
  <c r="X4" i="22"/>
  <c r="Y68" i="16"/>
  <c r="Y7" i="22" s="1"/>
  <c r="Y67" i="16"/>
  <c r="Y5" i="22" s="1"/>
  <c r="AB33" i="6"/>
  <c r="AC90" i="3"/>
  <c r="AG122" i="13"/>
  <c r="AG141" i="13" s="1"/>
  <c r="AG69" i="15" s="1"/>
  <c r="AH103" i="13"/>
  <c r="Y36" i="13"/>
  <c r="AA323" i="13"/>
  <c r="W4" i="20"/>
  <c r="X34" i="16"/>
  <c r="X5" i="20" s="1"/>
  <c r="X72" i="15"/>
  <c r="X30" i="15" s="1"/>
  <c r="X358" i="13"/>
  <c r="Y294" i="13"/>
  <c r="Y335" i="13"/>
  <c r="Y286" i="13"/>
  <c r="Y86" i="15"/>
  <c r="Y228" i="13"/>
  <c r="AB43" i="13"/>
  <c r="AC24" i="13"/>
  <c r="X14" i="6" l="1"/>
  <c r="W365" i="13"/>
  <c r="W367" i="13" s="1"/>
  <c r="X5" i="19"/>
  <c r="X5" i="6" s="1"/>
  <c r="X6" i="16"/>
  <c r="AB89" i="15"/>
  <c r="Y70" i="15"/>
  <c r="Y28" i="15" s="1"/>
  <c r="Y356" i="13"/>
  <c r="AR70" i="13"/>
  <c r="X4" i="19"/>
  <c r="Y17" i="16"/>
  <c r="V69" i="16"/>
  <c r="V9" i="22" s="1"/>
  <c r="W70" i="16"/>
  <c r="Z144" i="13"/>
  <c r="Z64" i="13"/>
  <c r="X100" i="15"/>
  <c r="Z41" i="14"/>
  <c r="AA24" i="14"/>
  <c r="AA275" i="13"/>
  <c r="AB256" i="13"/>
  <c r="AA316" i="13"/>
  <c r="AC128" i="13"/>
  <c r="AD109" i="13"/>
  <c r="Y44" i="15"/>
  <c r="Y351" i="13"/>
  <c r="AA144" i="14"/>
  <c r="Z151" i="14"/>
  <c r="AB23" i="22" s="1"/>
  <c r="Z14" i="22"/>
  <c r="Y65" i="16"/>
  <c r="Y15" i="22" s="1"/>
  <c r="AD273" i="13"/>
  <c r="AD292" i="13" s="1"/>
  <c r="AD108" i="15" s="1"/>
  <c r="AE254" i="13"/>
  <c r="AF278" i="13"/>
  <c r="AF297" i="13" s="1"/>
  <c r="AF113" i="15" s="1"/>
  <c r="AG259" i="13"/>
  <c r="Z23" i="21"/>
  <c r="Z24" i="21" s="1"/>
  <c r="Z25" i="21" s="1"/>
  <c r="X129" i="14"/>
  <c r="Y340" i="13"/>
  <c r="Y68" i="13"/>
  <c r="AE284" i="13"/>
  <c r="AE303" i="13" s="1"/>
  <c r="AE119" i="15" s="1"/>
  <c r="AF265" i="13"/>
  <c r="AA49" i="15"/>
  <c r="AA107" i="15"/>
  <c r="AA315" i="13"/>
  <c r="W58" i="15"/>
  <c r="Y138" i="13"/>
  <c r="Y132" i="13"/>
  <c r="AA40" i="20" s="1"/>
  <c r="Y333" i="13"/>
  <c r="AA20" i="22"/>
  <c r="AA24" i="22" s="1"/>
  <c r="AA25" i="22" s="1"/>
  <c r="Y153" i="14"/>
  <c r="AC129" i="13"/>
  <c r="AC148" i="13" s="1"/>
  <c r="AC76" i="15" s="1"/>
  <c r="AD110" i="13"/>
  <c r="AD282" i="13"/>
  <c r="AD301" i="13" s="1"/>
  <c r="AD117" i="15" s="1"/>
  <c r="AE263" i="13"/>
  <c r="AA55" i="15"/>
  <c r="AA34" i="15" s="1"/>
  <c r="AA362" i="13"/>
  <c r="Y56" i="15"/>
  <c r="Y35" i="15" s="1"/>
  <c r="Y363" i="13"/>
  <c r="AC46" i="13"/>
  <c r="AD27" i="13"/>
  <c r="AA342" i="13"/>
  <c r="AE118" i="13"/>
  <c r="AF99" i="13"/>
  <c r="AD207" i="13"/>
  <c r="AD226" i="13" s="1"/>
  <c r="AD98" i="15" s="1"/>
  <c r="AE188" i="13"/>
  <c r="AB40" i="22"/>
  <c r="AB40" i="21"/>
  <c r="Z344" i="13"/>
  <c r="Z72" i="13"/>
  <c r="AC43" i="13"/>
  <c r="AD24" i="13"/>
  <c r="AB62" i="13"/>
  <c r="Y71" i="16"/>
  <c r="Y14" i="19"/>
  <c r="X15" i="16"/>
  <c r="AA201" i="13"/>
  <c r="AA220" i="13" s="1"/>
  <c r="AA92" i="15" s="1"/>
  <c r="AB182" i="13"/>
  <c r="AB47" i="13"/>
  <c r="AC28" i="13"/>
  <c r="AA197" i="13"/>
  <c r="AA216" i="13" s="1"/>
  <c r="AA88" i="15" s="1"/>
  <c r="AB178" i="13"/>
  <c r="Z322" i="13"/>
  <c r="Z50" i="13"/>
  <c r="AA31" i="13"/>
  <c r="X4" i="20"/>
  <c r="Y34" i="16"/>
  <c r="Y5" i="20" s="1"/>
  <c r="Z294" i="13"/>
  <c r="Z335" i="13"/>
  <c r="AB147" i="13"/>
  <c r="AC42" i="13"/>
  <c r="AD23" i="13"/>
  <c r="AD198" i="13"/>
  <c r="AE179" i="13"/>
  <c r="Z86" i="15"/>
  <c r="Y127" i="14"/>
  <c r="Z120" i="14"/>
  <c r="AK44" i="13"/>
  <c r="AL25" i="13"/>
  <c r="Z279" i="13"/>
  <c r="Z298" i="13" s="1"/>
  <c r="Z114" i="15" s="1"/>
  <c r="AA260" i="13"/>
  <c r="X23" i="15"/>
  <c r="AA138" i="14"/>
  <c r="Z150" i="14"/>
  <c r="AD51" i="15"/>
  <c r="AG200" i="13"/>
  <c r="AG219" i="13" s="1"/>
  <c r="AG91" i="15" s="1"/>
  <c r="AH181" i="13"/>
  <c r="AA343" i="13"/>
  <c r="AB65" i="13"/>
  <c r="AA75" i="15"/>
  <c r="AA33" i="15" s="1"/>
  <c r="AA361" i="13"/>
  <c r="AB120" i="13"/>
  <c r="AB139" i="13" s="1"/>
  <c r="AB67" i="15" s="1"/>
  <c r="AC101" i="13"/>
  <c r="AD137" i="13"/>
  <c r="Y4" i="22"/>
  <c r="Z68" i="16"/>
  <c r="Z7" i="22" s="1"/>
  <c r="Z67" i="16"/>
  <c r="Z5" i="22" s="1"/>
  <c r="AA204" i="13"/>
  <c r="AA223" i="13" s="1"/>
  <c r="AA95" i="15" s="1"/>
  <c r="AB185" i="13"/>
  <c r="Y14" i="20"/>
  <c r="X32" i="16"/>
  <c r="X15" i="20" s="1"/>
  <c r="AD202" i="13"/>
  <c r="AD221" i="13" s="1"/>
  <c r="AD93" i="15" s="1"/>
  <c r="AE183" i="13"/>
  <c r="Y99" i="15"/>
  <c r="Y36" i="15" s="1"/>
  <c r="Y364" i="13"/>
  <c r="BG73" i="13"/>
  <c r="BG54" i="13"/>
  <c r="BH35" i="13"/>
  <c r="AA203" i="13"/>
  <c r="AA222" i="13" s="1"/>
  <c r="AA94" i="15" s="1"/>
  <c r="AB184" i="13"/>
  <c r="Y48" i="15"/>
  <c r="Y27" i="15" s="1"/>
  <c r="Y355" i="13"/>
  <c r="AB280" i="13"/>
  <c r="AB299" i="13" s="1"/>
  <c r="AB115" i="15" s="1"/>
  <c r="AC261" i="13"/>
  <c r="AF127" i="13"/>
  <c r="AF146" i="13" s="1"/>
  <c r="AF74" i="15" s="1"/>
  <c r="AG108" i="13"/>
  <c r="AC33" i="6"/>
  <c r="AD90" i="3"/>
  <c r="W4" i="6"/>
  <c r="AA45" i="15"/>
  <c r="AE304" i="13"/>
  <c r="AE120" i="15" s="1"/>
  <c r="AE285" i="13"/>
  <c r="AF266" i="13"/>
  <c r="AK18" i="16"/>
  <c r="AB126" i="13"/>
  <c r="AB145" i="13" s="1"/>
  <c r="AB73" i="15" s="1"/>
  <c r="AC107" i="13"/>
  <c r="AA338" i="13"/>
  <c r="AA66" i="13"/>
  <c r="Y341" i="13"/>
  <c r="Y69" i="13"/>
  <c r="AF196" i="13"/>
  <c r="AF215" i="13" s="1"/>
  <c r="AF87" i="15" s="1"/>
  <c r="AG177" i="13"/>
  <c r="W54" i="16"/>
  <c r="V53" i="16"/>
  <c r="V9" i="21" s="1"/>
  <c r="X26" i="15"/>
  <c r="X121" i="15"/>
  <c r="AB61" i="13"/>
  <c r="AC217" i="13"/>
  <c r="AA123" i="13"/>
  <c r="AB104" i="13"/>
  <c r="AA318" i="13"/>
  <c r="AB283" i="13"/>
  <c r="AB302" i="13" s="1"/>
  <c r="AB118" i="15" s="1"/>
  <c r="AC264" i="13"/>
  <c r="AD206" i="13"/>
  <c r="AD225" i="13" s="1"/>
  <c r="AD97" i="15" s="1"/>
  <c r="AE187" i="13"/>
  <c r="AE274" i="13"/>
  <c r="AE293" i="13" s="1"/>
  <c r="AE109" i="15" s="1"/>
  <c r="AF255" i="13"/>
  <c r="AB114" i="14"/>
  <c r="AA126" i="14"/>
  <c r="Z1" i="25"/>
  <c r="AC2" i="6"/>
  <c r="Z334" i="13"/>
  <c r="AA313" i="13"/>
  <c r="AA41" i="13"/>
  <c r="AB22" i="13"/>
  <c r="Z276" i="13"/>
  <c r="Z295" i="13" s="1"/>
  <c r="Z111" i="15" s="1"/>
  <c r="AA257" i="13"/>
  <c r="AJ63" i="13"/>
  <c r="AC65" i="15"/>
  <c r="AD199" i="13"/>
  <c r="AD218" i="13" s="1"/>
  <c r="AD90" i="15" s="1"/>
  <c r="AE180" i="13"/>
  <c r="AB205" i="13"/>
  <c r="AB224" i="13" s="1"/>
  <c r="AB96" i="15" s="1"/>
  <c r="AC186" i="13"/>
  <c r="AB277" i="13"/>
  <c r="AB296" i="13" s="1"/>
  <c r="AB112" i="15" s="1"/>
  <c r="AC258" i="13"/>
  <c r="AD130" i="13"/>
  <c r="AD149" i="13" s="1"/>
  <c r="AD77" i="15" s="1"/>
  <c r="AE111" i="13"/>
  <c r="AB195" i="13"/>
  <c r="AC176" i="13"/>
  <c r="Z353" i="13"/>
  <c r="AJ7" i="19"/>
  <c r="W79" i="15"/>
  <c r="W24" i="15"/>
  <c r="W37" i="15" s="1"/>
  <c r="AF48" i="13"/>
  <c r="AG29" i="13"/>
  <c r="Z50" i="15"/>
  <c r="Z29" i="15" s="1"/>
  <c r="Z357" i="13"/>
  <c r="Y339" i="13"/>
  <c r="Z227" i="13"/>
  <c r="Z208" i="13"/>
  <c r="Z345" i="13" s="1"/>
  <c r="Z326" i="13"/>
  <c r="AA189" i="13"/>
  <c r="AC324" i="13"/>
  <c r="AC52" i="13"/>
  <c r="AD33" i="13"/>
  <c r="Y336" i="13"/>
  <c r="Y346" i="13" s="1"/>
  <c r="AC272" i="13"/>
  <c r="AD253" i="13"/>
  <c r="AA14" i="21"/>
  <c r="Z49" i="16"/>
  <c r="Z15" i="21" s="1"/>
  <c r="Y110" i="15"/>
  <c r="Y354" i="13"/>
  <c r="Y305" i="13"/>
  <c r="AH122" i="13"/>
  <c r="AH141" i="13" s="1"/>
  <c r="AH69" i="15" s="1"/>
  <c r="AI103" i="13"/>
  <c r="Y7" i="21"/>
  <c r="Y7" i="6" s="1"/>
  <c r="Y7" i="16"/>
  <c r="AB124" i="13"/>
  <c r="AB143" i="13" s="1"/>
  <c r="AB71" i="15" s="1"/>
  <c r="AC105" i="13"/>
  <c r="AS51" i="13"/>
  <c r="AT32" i="13"/>
  <c r="AA319" i="13"/>
  <c r="AA125" i="13"/>
  <c r="AB106" i="13"/>
  <c r="AA320" i="13"/>
  <c r="X52" i="15"/>
  <c r="X31" i="15" s="1"/>
  <c r="X359" i="13"/>
  <c r="AA317" i="13"/>
  <c r="AA45" i="13"/>
  <c r="AB26" i="13"/>
  <c r="AI47" i="15"/>
  <c r="X66" i="15"/>
  <c r="X151" i="13"/>
  <c r="X352" i="13"/>
  <c r="AB281" i="13"/>
  <c r="AB300" i="13" s="1"/>
  <c r="AB116" i="15" s="1"/>
  <c r="AC262" i="13"/>
  <c r="Y4" i="21"/>
  <c r="Z52" i="16"/>
  <c r="Z55" i="16" s="1"/>
  <c r="Z51" i="16"/>
  <c r="Z5" i="21" s="1"/>
  <c r="Z142" i="13"/>
  <c r="Z337" i="13"/>
  <c r="Z321" i="13"/>
  <c r="Z49" i="13"/>
  <c r="AA30" i="13"/>
  <c r="AA36" i="13" s="1"/>
  <c r="AB20" i="21"/>
  <c r="Z42" i="14"/>
  <c r="AA33" i="14"/>
  <c r="Z332" i="13"/>
  <c r="Z55" i="13"/>
  <c r="AB40" i="19" s="1"/>
  <c r="Z60" i="13"/>
  <c r="AR121" i="13"/>
  <c r="AR140" i="13" s="1"/>
  <c r="AR68" i="15" s="1"/>
  <c r="AU35" i="16" s="1"/>
  <c r="AU7" i="20" s="1"/>
  <c r="AS102" i="13"/>
  <c r="Z119" i="13"/>
  <c r="AA100" i="13"/>
  <c r="Z113" i="13"/>
  <c r="Z314" i="13"/>
  <c r="Z327" i="13" s="1"/>
  <c r="X74" i="13"/>
  <c r="AA214" i="13"/>
  <c r="BH150" i="13"/>
  <c r="BH78" i="15" s="1"/>
  <c r="BH131" i="13"/>
  <c r="BI112" i="13"/>
  <c r="AA46" i="15"/>
  <c r="Z25" i="15"/>
  <c r="W15" i="19"/>
  <c r="W15" i="6" s="1"/>
  <c r="W4" i="16"/>
  <c r="AE67" i="13"/>
  <c r="AQ54" i="15"/>
  <c r="Z338" i="13"/>
  <c r="Y72" i="15"/>
  <c r="Y30" i="15" s="1"/>
  <c r="Y358" i="13"/>
  <c r="AB343" i="13"/>
  <c r="AB71" i="13"/>
  <c r="BF57" i="15"/>
  <c r="AA325" i="13"/>
  <c r="AA53" i="13"/>
  <c r="AB34" i="13"/>
  <c r="AB291" i="13"/>
  <c r="X53" i="15"/>
  <c r="X32" i="15" s="1"/>
  <c r="X360" i="13"/>
  <c r="AA353" i="13" l="1"/>
  <c r="AA25" i="15"/>
  <c r="Z71" i="16"/>
  <c r="X365" i="13"/>
  <c r="X367" i="13" s="1"/>
  <c r="AB325" i="13"/>
  <c r="AB53" i="13"/>
  <c r="AC34" i="13"/>
  <c r="AB107" i="15"/>
  <c r="AC40" i="22"/>
  <c r="AC40" i="21"/>
  <c r="AA344" i="13"/>
  <c r="AA72" i="13"/>
  <c r="AB55" i="15"/>
  <c r="AB34" i="15" s="1"/>
  <c r="AB362" i="13"/>
  <c r="Z14" i="19"/>
  <c r="Y15" i="16"/>
  <c r="Z138" i="13"/>
  <c r="Z132" i="13"/>
  <c r="AB40" i="20" s="1"/>
  <c r="Z333" i="13"/>
  <c r="Z44" i="15"/>
  <c r="Z351" i="13"/>
  <c r="Z340" i="13"/>
  <c r="Z68" i="13"/>
  <c r="AC281" i="13"/>
  <c r="AC300" i="13" s="1"/>
  <c r="AC116" i="15" s="1"/>
  <c r="AD262" i="13"/>
  <c r="X79" i="15"/>
  <c r="X24" i="15"/>
  <c r="X37" i="15" s="1"/>
  <c r="AB45" i="13"/>
  <c r="AC26" i="13"/>
  <c r="AC124" i="13"/>
  <c r="AC143" i="13" s="1"/>
  <c r="AC71" i="15" s="1"/>
  <c r="AD105" i="13"/>
  <c r="AA14" i="22"/>
  <c r="Z65" i="16"/>
  <c r="Z15" i="22" s="1"/>
  <c r="AC71" i="13"/>
  <c r="AA332" i="13"/>
  <c r="AA60" i="13"/>
  <c r="AA1" i="25"/>
  <c r="AD2" i="6"/>
  <c r="AF274" i="13"/>
  <c r="AF293" i="13" s="1"/>
  <c r="AF109" i="15" s="1"/>
  <c r="AG255" i="13"/>
  <c r="AB123" i="13"/>
  <c r="AC104" i="13"/>
  <c r="AB318" i="13"/>
  <c r="AC89" i="15"/>
  <c r="AC280" i="13"/>
  <c r="AC299" i="13" s="1"/>
  <c r="AC115" i="15" s="1"/>
  <c r="AD261" i="13"/>
  <c r="AB203" i="13"/>
  <c r="AB222" i="13" s="1"/>
  <c r="AB94" i="15" s="1"/>
  <c r="AC184" i="13"/>
  <c r="BG57" i="15"/>
  <c r="AE202" i="13"/>
  <c r="AE221" i="13" s="1"/>
  <c r="AE93" i="15" s="1"/>
  <c r="AF183" i="13"/>
  <c r="AB204" i="13"/>
  <c r="AB223" i="13" s="1"/>
  <c r="AB95" i="15" s="1"/>
  <c r="AC185" i="13"/>
  <c r="AC120" i="13"/>
  <c r="AC139" i="13" s="1"/>
  <c r="AC67" i="15" s="1"/>
  <c r="AD101" i="13"/>
  <c r="AB49" i="15"/>
  <c r="AB20" i="22"/>
  <c r="AB24" i="22" s="1"/>
  <c r="AB25" i="22" s="1"/>
  <c r="Z153" i="14"/>
  <c r="AA279" i="13"/>
  <c r="AA298" i="13" s="1"/>
  <c r="AA114" i="15" s="1"/>
  <c r="AB260" i="13"/>
  <c r="AK63" i="13"/>
  <c r="AA23" i="21"/>
  <c r="AA24" i="21" s="1"/>
  <c r="AA25" i="21" s="1"/>
  <c r="Y129" i="14"/>
  <c r="AE198" i="13"/>
  <c r="AF179" i="13"/>
  <c r="Z286" i="13"/>
  <c r="Z341" i="13"/>
  <c r="Z69" i="13"/>
  <c r="AB201" i="13"/>
  <c r="AB220" i="13" s="1"/>
  <c r="AB92" i="15" s="1"/>
  <c r="AC182" i="13"/>
  <c r="Y100" i="15"/>
  <c r="Z56" i="15"/>
  <c r="Z35" i="15" s="1"/>
  <c r="Z363" i="13"/>
  <c r="AC147" i="13"/>
  <c r="AA294" i="13"/>
  <c r="AA335" i="13"/>
  <c r="Z48" i="15"/>
  <c r="Z27" i="15" s="1"/>
  <c r="Z355" i="13"/>
  <c r="X70" i="16"/>
  <c r="W69" i="16"/>
  <c r="W9" i="22" s="1"/>
  <c r="X4" i="6"/>
  <c r="Z7" i="21"/>
  <c r="Z7" i="6" s="1"/>
  <c r="Z7" i="16"/>
  <c r="AA64" i="13"/>
  <c r="AT51" i="13"/>
  <c r="AU32" i="13"/>
  <c r="Z99" i="15"/>
  <c r="Z36" i="15" s="1"/>
  <c r="Z364" i="13"/>
  <c r="AG48" i="13"/>
  <c r="AH29" i="13"/>
  <c r="Y4" i="20"/>
  <c r="Z34" i="16"/>
  <c r="Z5" i="20" s="1"/>
  <c r="AE130" i="13"/>
  <c r="AE149" i="13" s="1"/>
  <c r="AE77" i="15" s="1"/>
  <c r="AF111" i="13"/>
  <c r="AC205" i="13"/>
  <c r="AC224" i="13" s="1"/>
  <c r="AC96" i="15" s="1"/>
  <c r="AD186" i="13"/>
  <c r="AA276" i="13"/>
  <c r="AA295" i="13" s="1"/>
  <c r="AA111" i="15" s="1"/>
  <c r="AB257" i="13"/>
  <c r="AC283" i="13"/>
  <c r="AC302" i="13" s="1"/>
  <c r="AC118" i="15" s="1"/>
  <c r="AD264" i="13"/>
  <c r="AA142" i="13"/>
  <c r="AA337" i="13"/>
  <c r="AB45" i="15"/>
  <c r="AG196" i="13"/>
  <c r="AG215" i="13" s="1"/>
  <c r="AG87" i="15" s="1"/>
  <c r="AH177" i="13"/>
  <c r="AA50" i="15"/>
  <c r="AA29" i="15" s="1"/>
  <c r="AA357" i="13"/>
  <c r="AF304" i="13"/>
  <c r="AF120" i="15" s="1"/>
  <c r="AF285" i="13"/>
  <c r="AG266" i="13"/>
  <c r="AD33" i="6"/>
  <c r="AE90" i="3"/>
  <c r="AA150" i="14"/>
  <c r="AB138" i="14"/>
  <c r="Z228" i="13"/>
  <c r="AD217" i="13"/>
  <c r="AC319" i="13"/>
  <c r="AC47" i="13"/>
  <c r="AD28" i="13"/>
  <c r="AB46" i="15"/>
  <c r="AD43" i="13"/>
  <c r="AE24" i="13"/>
  <c r="AE207" i="13"/>
  <c r="AE226" i="13" s="1"/>
  <c r="AE98" i="15" s="1"/>
  <c r="AF188" i="13"/>
  <c r="AF118" i="13"/>
  <c r="AG99" i="13"/>
  <c r="AA334" i="13"/>
  <c r="AE282" i="13"/>
  <c r="AE301" i="13" s="1"/>
  <c r="AE117" i="15" s="1"/>
  <c r="AF263" i="13"/>
  <c r="AF284" i="13"/>
  <c r="AF303" i="13" s="1"/>
  <c r="AF119" i="15" s="1"/>
  <c r="AG265" i="13"/>
  <c r="AE273" i="13"/>
  <c r="AE292" i="13" s="1"/>
  <c r="AE108" i="15" s="1"/>
  <c r="AF254" i="13"/>
  <c r="Y23" i="15"/>
  <c r="AA267" i="13"/>
  <c r="AA41" i="14"/>
  <c r="AB24" i="14"/>
  <c r="Z336" i="13"/>
  <c r="Z346" i="13" s="1"/>
  <c r="AR54" i="15"/>
  <c r="AA86" i="15"/>
  <c r="AL18" i="16"/>
  <c r="AB125" i="13"/>
  <c r="AC106" i="13"/>
  <c r="AB320" i="13"/>
  <c r="AS70" i="13"/>
  <c r="AI122" i="13"/>
  <c r="AI141" i="13" s="1"/>
  <c r="AI69" i="15" s="1"/>
  <c r="AJ103" i="13"/>
  <c r="Y26" i="15"/>
  <c r="Y121" i="15"/>
  <c r="AD272" i="13"/>
  <c r="AE253" i="13"/>
  <c r="AA227" i="13"/>
  <c r="AA228" i="13" s="1"/>
  <c r="AA208" i="13"/>
  <c r="AA326" i="13"/>
  <c r="AB189" i="13"/>
  <c r="AF67" i="13"/>
  <c r="AC195" i="13"/>
  <c r="AD176" i="13"/>
  <c r="AC20" i="21"/>
  <c r="AE206" i="13"/>
  <c r="AE225" i="13" s="1"/>
  <c r="AE97" i="15" s="1"/>
  <c r="AF187" i="13"/>
  <c r="Z209" i="13"/>
  <c r="AG127" i="13"/>
  <c r="AG146" i="13" s="1"/>
  <c r="AG74" i="15" s="1"/>
  <c r="AH108" i="13"/>
  <c r="BH73" i="13"/>
  <c r="BH54" i="13"/>
  <c r="BI35" i="13"/>
  <c r="AD65" i="15"/>
  <c r="Z100" i="15"/>
  <c r="AD42" i="13"/>
  <c r="AE23" i="13"/>
  <c r="AB342" i="13"/>
  <c r="Z110" i="15"/>
  <c r="Z354" i="13"/>
  <c r="Z305" i="13"/>
  <c r="AB197" i="13"/>
  <c r="AB216" i="13" s="1"/>
  <c r="AB88" i="15" s="1"/>
  <c r="AC178" i="13"/>
  <c r="AB315" i="13"/>
  <c r="AB338" i="13"/>
  <c r="AB66" i="13"/>
  <c r="X15" i="19"/>
  <c r="X15" i="6" s="1"/>
  <c r="X4" i="16"/>
  <c r="AC62" i="13"/>
  <c r="AE137" i="13"/>
  <c r="AD46" i="13"/>
  <c r="AE27" i="13"/>
  <c r="Y66" i="15"/>
  <c r="Y151" i="13"/>
  <c r="Y352" i="13"/>
  <c r="AA151" i="14"/>
  <c r="AC23" i="22" s="1"/>
  <c r="AB144" i="14"/>
  <c r="AC323" i="13"/>
  <c r="Z339" i="13"/>
  <c r="AA190" i="13"/>
  <c r="AS121" i="13"/>
  <c r="AS140" i="13" s="1"/>
  <c r="AS68" i="15" s="1"/>
  <c r="AV35" i="16" s="1"/>
  <c r="AV7" i="20" s="1"/>
  <c r="AT102" i="13"/>
  <c r="AE51" i="15"/>
  <c r="BI150" i="13"/>
  <c r="BI78" i="15" s="1"/>
  <c r="BI131" i="13"/>
  <c r="BJ112" i="13"/>
  <c r="AA119" i="13"/>
  <c r="AB100" i="13"/>
  <c r="AA113" i="13"/>
  <c r="AA314" i="13"/>
  <c r="AA327" i="13" s="1"/>
  <c r="AB33" i="14"/>
  <c r="AA42" i="14"/>
  <c r="AA321" i="13"/>
  <c r="AA49" i="13"/>
  <c r="AB30" i="13"/>
  <c r="Z70" i="15"/>
  <c r="Z28" i="15" s="1"/>
  <c r="Z356" i="13"/>
  <c r="Z14" i="20"/>
  <c r="Y32" i="16"/>
  <c r="Y15" i="20" s="1"/>
  <c r="AA144" i="13"/>
  <c r="AA339" i="13"/>
  <c r="AC291" i="13"/>
  <c r="AD324" i="13"/>
  <c r="AD52" i="13"/>
  <c r="AE33" i="13"/>
  <c r="AB214" i="13"/>
  <c r="AC277" i="13"/>
  <c r="AC296" i="13" s="1"/>
  <c r="AC112" i="15" s="1"/>
  <c r="AD258" i="13"/>
  <c r="AE199" i="13"/>
  <c r="AE218" i="13" s="1"/>
  <c r="AE90" i="15" s="1"/>
  <c r="AF180" i="13"/>
  <c r="AJ47" i="15"/>
  <c r="AB313" i="13"/>
  <c r="AB41" i="13"/>
  <c r="AC22" i="13"/>
  <c r="AC114" i="14"/>
  <c r="AB126" i="14"/>
  <c r="Z4" i="22"/>
  <c r="AA67" i="16"/>
  <c r="AA5" i="22" s="1"/>
  <c r="AA68" i="16"/>
  <c r="AA7" i="22" s="1"/>
  <c r="W53" i="16"/>
  <c r="W9" i="21" s="1"/>
  <c r="X54" i="16"/>
  <c r="Y53" i="15"/>
  <c r="Y32" i="15" s="1"/>
  <c r="Y360" i="13"/>
  <c r="AC126" i="13"/>
  <c r="AC145" i="13" s="1"/>
  <c r="AC73" i="15" s="1"/>
  <c r="AD107" i="13"/>
  <c r="AK7" i="19"/>
  <c r="AH200" i="13"/>
  <c r="AH219" i="13" s="1"/>
  <c r="AH91" i="15" s="1"/>
  <c r="AI181" i="13"/>
  <c r="X58" i="15"/>
  <c r="AL44" i="13"/>
  <c r="AM25" i="13"/>
  <c r="AA120" i="14"/>
  <c r="Z127" i="14"/>
  <c r="AC61" i="13"/>
  <c r="AB75" i="15"/>
  <c r="AB33" i="15" s="1"/>
  <c r="AB361" i="13"/>
  <c r="AA322" i="13"/>
  <c r="AA50" i="13"/>
  <c r="AB31" i="13"/>
  <c r="AB319" i="13"/>
  <c r="Y14" i="6"/>
  <c r="AC315" i="13"/>
  <c r="AC65" i="13"/>
  <c r="AD129" i="13"/>
  <c r="AD148" i="13" s="1"/>
  <c r="AD76" i="15" s="1"/>
  <c r="AE110" i="13"/>
  <c r="Y4" i="19"/>
  <c r="Z17" i="16"/>
  <c r="Y52" i="15"/>
  <c r="Y31" i="15" s="1"/>
  <c r="Y359" i="13"/>
  <c r="AG278" i="13"/>
  <c r="AG297" i="13" s="1"/>
  <c r="AG113" i="15" s="1"/>
  <c r="AH259" i="13"/>
  <c r="Y74" i="13"/>
  <c r="AD128" i="13"/>
  <c r="AE109" i="13"/>
  <c r="AD323" i="13"/>
  <c r="AB275" i="13"/>
  <c r="AC256" i="13"/>
  <c r="AB316" i="13"/>
  <c r="AB267" i="13"/>
  <c r="Z4" i="21"/>
  <c r="AA52" i="16"/>
  <c r="AA55" i="16" s="1"/>
  <c r="AA51" i="16"/>
  <c r="AA5" i="21" s="1"/>
  <c r="Z72" i="15"/>
  <c r="Z30" i="15" s="1"/>
  <c r="Z358" i="13"/>
  <c r="Y5" i="19"/>
  <c r="Y5" i="6" s="1"/>
  <c r="Y6" i="16"/>
  <c r="AA71" i="16" l="1"/>
  <c r="Z74" i="13"/>
  <c r="AB14" i="19" s="1"/>
  <c r="Y365" i="13"/>
  <c r="Y367" i="13" s="1"/>
  <c r="AB294" i="13"/>
  <c r="AB335" i="13"/>
  <c r="AA14" i="19"/>
  <c r="Z15" i="16"/>
  <c r="AE129" i="13"/>
  <c r="AE148" i="13" s="1"/>
  <c r="AE76" i="15" s="1"/>
  <c r="AF110" i="13"/>
  <c r="AB322" i="13"/>
  <c r="AB50" i="13"/>
  <c r="AC31" i="13"/>
  <c r="AB120" i="14"/>
  <c r="AA127" i="14"/>
  <c r="Z4" i="19"/>
  <c r="AA17" i="16"/>
  <c r="AB332" i="13"/>
  <c r="AB60" i="13"/>
  <c r="AM18" i="16"/>
  <c r="AE52" i="13"/>
  <c r="AF33" i="13"/>
  <c r="AB321" i="13"/>
  <c r="AB49" i="13"/>
  <c r="AC30" i="13"/>
  <c r="AC33" i="14"/>
  <c r="AB42" i="14"/>
  <c r="AA138" i="13"/>
  <c r="AA132" i="13"/>
  <c r="AC40" i="20" s="1"/>
  <c r="AA333" i="13"/>
  <c r="Y79" i="15"/>
  <c r="Y24" i="15"/>
  <c r="Y37" i="15" s="1"/>
  <c r="AB50" i="15"/>
  <c r="AB29" i="15" s="1"/>
  <c r="AB357" i="13"/>
  <c r="Z26" i="15"/>
  <c r="Z121" i="15"/>
  <c r="AF51" i="15"/>
  <c r="AA345" i="13"/>
  <c r="AA209" i="13"/>
  <c r="AC125" i="13"/>
  <c r="AD106" i="13"/>
  <c r="AG284" i="13"/>
  <c r="AG303" i="13" s="1"/>
  <c r="AG119" i="15" s="1"/>
  <c r="AH265" i="13"/>
  <c r="AD62" i="13"/>
  <c r="AD47" i="13"/>
  <c r="AE28" i="13"/>
  <c r="AD89" i="15"/>
  <c r="AG304" i="13"/>
  <c r="AG120" i="15" s="1"/>
  <c r="AG285" i="13"/>
  <c r="AH266" i="13"/>
  <c r="AT70" i="13"/>
  <c r="AC342" i="13"/>
  <c r="AB279" i="13"/>
  <c r="AB298" i="13" s="1"/>
  <c r="AB114" i="15" s="1"/>
  <c r="AC260" i="13"/>
  <c r="AC204" i="13"/>
  <c r="AC223" i="13" s="1"/>
  <c r="AC95" i="15" s="1"/>
  <c r="AD185" i="13"/>
  <c r="AD280" i="13"/>
  <c r="AD299" i="13" s="1"/>
  <c r="AD115" i="15" s="1"/>
  <c r="AE261" i="13"/>
  <c r="AA44" i="15"/>
  <c r="AA351" i="13"/>
  <c r="AC45" i="13"/>
  <c r="AD26" i="13"/>
  <c r="Z4" i="20"/>
  <c r="AA34" i="16"/>
  <c r="AA5" i="20" s="1"/>
  <c r="Z14" i="6"/>
  <c r="AH278" i="13"/>
  <c r="AH297" i="13" s="1"/>
  <c r="AH113" i="15" s="1"/>
  <c r="AI259" i="13"/>
  <c r="Z5" i="19"/>
  <c r="Z5" i="6" s="1"/>
  <c r="Z6" i="16"/>
  <c r="AA341" i="13"/>
  <c r="AA69" i="13"/>
  <c r="AC45" i="15"/>
  <c r="AM44" i="13"/>
  <c r="AN25" i="13"/>
  <c r="AD20" i="21"/>
  <c r="AB36" i="13"/>
  <c r="AF199" i="13"/>
  <c r="AF218" i="13" s="1"/>
  <c r="AF90" i="15" s="1"/>
  <c r="AG180" i="13"/>
  <c r="AD71" i="13"/>
  <c r="AA340" i="13"/>
  <c r="AA68" i="13"/>
  <c r="BJ150" i="13"/>
  <c r="BJ78" i="15" s="1"/>
  <c r="BJ131" i="13"/>
  <c r="BK112" i="13"/>
  <c r="AE46" i="13"/>
  <c r="AF27" i="13"/>
  <c r="AE65" i="15"/>
  <c r="AB334" i="13"/>
  <c r="AB4" i="21"/>
  <c r="AC51" i="16"/>
  <c r="AC5" i="21" s="1"/>
  <c r="AC52" i="16"/>
  <c r="BI73" i="13"/>
  <c r="BI54" i="13"/>
  <c r="BJ35" i="13"/>
  <c r="AH127" i="13"/>
  <c r="AH146" i="13" s="1"/>
  <c r="AH74" i="15" s="1"/>
  <c r="AI108" i="13"/>
  <c r="AD195" i="13"/>
  <c r="AE176" i="13"/>
  <c r="AA99" i="15"/>
  <c r="AA36" i="15" s="1"/>
  <c r="AA364" i="13"/>
  <c r="AA4" i="22"/>
  <c r="AB67" i="16"/>
  <c r="AB5" i="22" s="1"/>
  <c r="AB68" i="16"/>
  <c r="AB7" i="22" s="1"/>
  <c r="AS54" i="15"/>
  <c r="AB144" i="13"/>
  <c r="AB339" i="13"/>
  <c r="AC24" i="14"/>
  <c r="AB41" i="14"/>
  <c r="Y58" i="15"/>
  <c r="AF207" i="13"/>
  <c r="AF226" i="13" s="1"/>
  <c r="AF98" i="15" s="1"/>
  <c r="AG188" i="13"/>
  <c r="AC66" i="13"/>
  <c r="AB14" i="21"/>
  <c r="AA49" i="16"/>
  <c r="AA15" i="21" s="1"/>
  <c r="AH196" i="13"/>
  <c r="AH215" i="13" s="1"/>
  <c r="AH87" i="15" s="1"/>
  <c r="AI177" i="13"/>
  <c r="AB276" i="13"/>
  <c r="AB295" i="13" s="1"/>
  <c r="AB111" i="15" s="1"/>
  <c r="AC257" i="13"/>
  <c r="AF130" i="13"/>
  <c r="AF149" i="13" s="1"/>
  <c r="AF77" i="15" s="1"/>
  <c r="AG111" i="13"/>
  <c r="AA286" i="13"/>
  <c r="AC75" i="15"/>
  <c r="AC33" i="15" s="1"/>
  <c r="AC361" i="13"/>
  <c r="Z53" i="15"/>
  <c r="Z32" i="15" s="1"/>
  <c r="Z360" i="13"/>
  <c r="AC123" i="13"/>
  <c r="AD104" i="13"/>
  <c r="AC318" i="13"/>
  <c r="AB1" i="25"/>
  <c r="AE2" i="6"/>
  <c r="AB336" i="13"/>
  <c r="AB64" i="13"/>
  <c r="AD281" i="13"/>
  <c r="AD300" i="13" s="1"/>
  <c r="AD116" i="15" s="1"/>
  <c r="AE262" i="13"/>
  <c r="AC325" i="13"/>
  <c r="AC53" i="13"/>
  <c r="AD34" i="13"/>
  <c r="AA7" i="21"/>
  <c r="AA7" i="6" s="1"/>
  <c r="AA7" i="16"/>
  <c r="AE128" i="13"/>
  <c r="AF109" i="13"/>
  <c r="AC49" i="15"/>
  <c r="AL63" i="13"/>
  <c r="AI200" i="13"/>
  <c r="AI219" i="13" s="1"/>
  <c r="AI91" i="15" s="1"/>
  <c r="AJ181" i="13"/>
  <c r="AC126" i="14"/>
  <c r="AD114" i="14"/>
  <c r="AB86" i="15"/>
  <c r="AA72" i="15"/>
  <c r="AA30" i="15" s="1"/>
  <c r="AA358" i="13"/>
  <c r="AD65" i="13"/>
  <c r="AB14" i="22"/>
  <c r="AA65" i="16"/>
  <c r="AA15" i="22" s="1"/>
  <c r="AE42" i="13"/>
  <c r="AF23" i="13"/>
  <c r="AC214" i="13"/>
  <c r="AB227" i="13"/>
  <c r="AB326" i="13"/>
  <c r="AB208" i="13"/>
  <c r="AC189" i="13"/>
  <c r="AB190" i="13"/>
  <c r="AE272" i="13"/>
  <c r="AF253" i="13"/>
  <c r="AC14" i="21"/>
  <c r="AB49" i="16"/>
  <c r="AB15" i="21" s="1"/>
  <c r="AF273" i="13"/>
  <c r="AF292" i="13" s="1"/>
  <c r="AF108" i="15" s="1"/>
  <c r="AG254" i="13"/>
  <c r="AG118" i="13"/>
  <c r="AH99" i="13"/>
  <c r="AB353" i="13"/>
  <c r="AB150" i="14"/>
  <c r="AC138" i="14"/>
  <c r="AF90" i="3"/>
  <c r="AE33" i="6"/>
  <c r="AA70" i="15"/>
  <c r="AA28" i="15" s="1"/>
  <c r="AA356" i="13"/>
  <c r="AH48" i="13"/>
  <c r="AI29" i="13"/>
  <c r="AA48" i="15"/>
  <c r="AA27" i="15" s="1"/>
  <c r="AA355" i="13"/>
  <c r="Y70" i="16"/>
  <c r="X69" i="16"/>
  <c r="X9" i="22" s="1"/>
  <c r="AA4" i="21"/>
  <c r="AB52" i="16"/>
  <c r="AB51" i="16"/>
  <c r="AB5" i="21" s="1"/>
  <c r="AF198" i="13"/>
  <c r="AG179" i="13"/>
  <c r="AK47" i="15"/>
  <c r="AD120" i="13"/>
  <c r="AD139" i="13" s="1"/>
  <c r="AD67" i="15" s="1"/>
  <c r="AE101" i="13"/>
  <c r="AF202" i="13"/>
  <c r="AF221" i="13" s="1"/>
  <c r="AF93" i="15" s="1"/>
  <c r="AG183" i="13"/>
  <c r="AC203" i="13"/>
  <c r="AC222" i="13" s="1"/>
  <c r="AC94" i="15" s="1"/>
  <c r="AD184" i="13"/>
  <c r="AB142" i="13"/>
  <c r="AB337" i="13"/>
  <c r="AC55" i="15"/>
  <c r="AC34" i="15" s="1"/>
  <c r="AC362" i="13"/>
  <c r="AD124" i="13"/>
  <c r="AD143" i="13" s="1"/>
  <c r="AD71" i="15" s="1"/>
  <c r="AE105" i="13"/>
  <c r="AB317" i="13"/>
  <c r="Z66" i="15"/>
  <c r="Z151" i="13"/>
  <c r="Z352" i="13"/>
  <c r="AD40" i="22"/>
  <c r="AD40" i="21"/>
  <c r="AB344" i="13"/>
  <c r="AB72" i="13"/>
  <c r="AC275" i="13"/>
  <c r="AD256" i="13"/>
  <c r="AC316" i="13"/>
  <c r="AC267" i="13"/>
  <c r="AD147" i="13"/>
  <c r="Y4" i="6"/>
  <c r="AB23" i="21"/>
  <c r="AB24" i="21" s="1"/>
  <c r="AB25" i="21" s="1"/>
  <c r="Z129" i="14"/>
  <c r="AD126" i="13"/>
  <c r="AD145" i="13" s="1"/>
  <c r="AD73" i="15" s="1"/>
  <c r="AE107" i="13"/>
  <c r="Y54" i="16"/>
  <c r="X53" i="16"/>
  <c r="X9" i="21" s="1"/>
  <c r="AC313" i="13"/>
  <c r="AC36" i="13"/>
  <c r="AC41" i="13"/>
  <c r="AD22" i="13"/>
  <c r="AD277" i="13"/>
  <c r="AD296" i="13" s="1"/>
  <c r="AD112" i="15" s="1"/>
  <c r="AE258" i="13"/>
  <c r="AC107" i="15"/>
  <c r="AB119" i="13"/>
  <c r="AC100" i="13"/>
  <c r="AB113" i="13"/>
  <c r="AB314" i="13"/>
  <c r="AB327" i="13" s="1"/>
  <c r="AT121" i="13"/>
  <c r="AT140" i="13" s="1"/>
  <c r="AT68" i="15" s="1"/>
  <c r="AW35" i="16" s="1"/>
  <c r="AW7" i="20" s="1"/>
  <c r="AU102" i="13"/>
  <c r="AC144" i="14"/>
  <c r="AB151" i="14"/>
  <c r="AD23" i="22" s="1"/>
  <c r="AA14" i="20"/>
  <c r="Z32" i="16"/>
  <c r="Z15" i="20" s="1"/>
  <c r="AC46" i="15"/>
  <c r="AC197" i="13"/>
  <c r="AD178" i="13"/>
  <c r="AD61" i="13"/>
  <c r="BH57" i="15"/>
  <c r="AF206" i="13"/>
  <c r="AF225" i="13" s="1"/>
  <c r="AF97" i="15" s="1"/>
  <c r="AG187" i="13"/>
  <c r="AC190" i="13"/>
  <c r="AD291" i="13"/>
  <c r="AJ122" i="13"/>
  <c r="AJ141" i="13" s="1"/>
  <c r="AJ69" i="15" s="1"/>
  <c r="AK103" i="13"/>
  <c r="AL7" i="19"/>
  <c r="AA100" i="15"/>
  <c r="AF282" i="13"/>
  <c r="AF301" i="13" s="1"/>
  <c r="AF117" i="15" s="1"/>
  <c r="AG263" i="13"/>
  <c r="AF137" i="13"/>
  <c r="AE43" i="13"/>
  <c r="AF24" i="13"/>
  <c r="AB25" i="15"/>
  <c r="AC20" i="22"/>
  <c r="AC24" i="22" s="1"/>
  <c r="AC25" i="22" s="1"/>
  <c r="AA153" i="14"/>
  <c r="AD283" i="13"/>
  <c r="AD302" i="13" s="1"/>
  <c r="AD118" i="15" s="1"/>
  <c r="AE264" i="13"/>
  <c r="AD205" i="13"/>
  <c r="AD224" i="13" s="1"/>
  <c r="AD96" i="15" s="1"/>
  <c r="AE186" i="13"/>
  <c r="AE323" i="13" s="1"/>
  <c r="AG67" i="13"/>
  <c r="AU51" i="13"/>
  <c r="AV32" i="13"/>
  <c r="AA336" i="13"/>
  <c r="AA346" i="13" s="1"/>
  <c r="AA110" i="15"/>
  <c r="AA354" i="13"/>
  <c r="AA305" i="13"/>
  <c r="AC201" i="13"/>
  <c r="AC220" i="13" s="1"/>
  <c r="AC92" i="15" s="1"/>
  <c r="AD182" i="13"/>
  <c r="AD319" i="13" s="1"/>
  <c r="AE217" i="13"/>
  <c r="AG274" i="13"/>
  <c r="AG293" i="13" s="1"/>
  <c r="AG109" i="15" s="1"/>
  <c r="AH255" i="13"/>
  <c r="AA55" i="13"/>
  <c r="AC40" i="19" s="1"/>
  <c r="AC343" i="13"/>
  <c r="Z52" i="15"/>
  <c r="Z31" i="15" s="1"/>
  <c r="Z359" i="13"/>
  <c r="Z23" i="15"/>
  <c r="Y15" i="19"/>
  <c r="Y15" i="6" s="1"/>
  <c r="Y4" i="16"/>
  <c r="AA56" i="15"/>
  <c r="AA35" i="15" s="1"/>
  <c r="AA363" i="13"/>
  <c r="AB55" i="16" l="1"/>
  <c r="AA15" i="16"/>
  <c r="AA15" i="19" s="1"/>
  <c r="Z365" i="13"/>
  <c r="Z367" i="13" s="1"/>
  <c r="Z58" i="15"/>
  <c r="AC17" i="16" s="1"/>
  <c r="AC14" i="22"/>
  <c r="AB65" i="16"/>
  <c r="AB15" i="22" s="1"/>
  <c r="AK122" i="13"/>
  <c r="AK141" i="13" s="1"/>
  <c r="AK69" i="15" s="1"/>
  <c r="AL103" i="13"/>
  <c r="AC216" i="13"/>
  <c r="AC334" i="13"/>
  <c r="AB138" i="13"/>
  <c r="AB132" i="13"/>
  <c r="AD40" i="20" s="1"/>
  <c r="AB333" i="13"/>
  <c r="AG198" i="13"/>
  <c r="AH179" i="13"/>
  <c r="AH118" i="13"/>
  <c r="AI99" i="13"/>
  <c r="AB99" i="15"/>
  <c r="AB36" i="15" s="1"/>
  <c r="AB364" i="13"/>
  <c r="AJ200" i="13"/>
  <c r="AJ219" i="13" s="1"/>
  <c r="AJ91" i="15" s="1"/>
  <c r="AK181" i="13"/>
  <c r="AE147" i="13"/>
  <c r="AE40" i="22"/>
  <c r="AE40" i="21"/>
  <c r="AC344" i="13"/>
  <c r="AC72" i="13"/>
  <c r="AE281" i="13"/>
  <c r="AE300" i="13" s="1"/>
  <c r="AE116" i="15" s="1"/>
  <c r="AF262" i="13"/>
  <c r="AD123" i="13"/>
  <c r="AE104" i="13"/>
  <c r="AD318" i="13"/>
  <c r="AC338" i="13"/>
  <c r="AE195" i="13"/>
  <c r="AF176" i="13"/>
  <c r="AF46" i="13"/>
  <c r="AG27" i="13"/>
  <c r="BK150" i="13"/>
  <c r="BK78" i="15" s="1"/>
  <c r="BK131" i="13"/>
  <c r="BL112" i="13"/>
  <c r="AN44" i="13"/>
  <c r="AO25" i="13"/>
  <c r="AD45" i="13"/>
  <c r="AE26" i="13"/>
  <c r="AD204" i="13"/>
  <c r="AD223" i="13" s="1"/>
  <c r="AD95" i="15" s="1"/>
  <c r="AE185" i="13"/>
  <c r="AC144" i="13"/>
  <c r="AD33" i="14"/>
  <c r="AC42" i="14"/>
  <c r="AF52" i="13"/>
  <c r="AG33" i="13"/>
  <c r="AM7" i="19"/>
  <c r="Z4" i="6"/>
  <c r="AB341" i="13"/>
  <c r="AB69" i="13"/>
  <c r="Z15" i="19"/>
  <c r="Z15" i="6" s="1"/>
  <c r="Z4" i="16"/>
  <c r="AB110" i="15"/>
  <c r="AB354" i="13"/>
  <c r="AB305" i="13"/>
  <c r="AH274" i="13"/>
  <c r="AH293" i="13" s="1"/>
  <c r="AH109" i="15" s="1"/>
  <c r="AI255" i="13"/>
  <c r="AE89" i="15"/>
  <c r="AG51" i="15"/>
  <c r="AE283" i="13"/>
  <c r="AE302" i="13" s="1"/>
  <c r="AE118" i="15" s="1"/>
  <c r="AF264" i="13"/>
  <c r="AF65" i="15"/>
  <c r="AC4" i="21"/>
  <c r="AD52" i="16"/>
  <c r="AD51" i="16"/>
  <c r="AD5" i="21" s="1"/>
  <c r="AG206" i="13"/>
  <c r="AG225" i="13" s="1"/>
  <c r="AG97" i="15" s="1"/>
  <c r="AH187" i="13"/>
  <c r="AD45" i="15"/>
  <c r="AD313" i="13"/>
  <c r="AD41" i="13"/>
  <c r="AE22" i="13"/>
  <c r="AD342" i="13"/>
  <c r="AD275" i="13"/>
  <c r="AE256" i="13"/>
  <c r="AD316" i="13"/>
  <c r="AB14" i="20"/>
  <c r="AB14" i="6" s="1"/>
  <c r="AA32" i="16"/>
  <c r="AA15" i="20" s="1"/>
  <c r="AE124" i="13"/>
  <c r="AE143" i="13" s="1"/>
  <c r="AE71" i="15" s="1"/>
  <c r="AF105" i="13"/>
  <c r="AG202" i="13"/>
  <c r="AG221" i="13" s="1"/>
  <c r="AG93" i="15" s="1"/>
  <c r="AH183" i="13"/>
  <c r="AF217" i="13"/>
  <c r="AD138" i="14"/>
  <c r="AC150" i="14"/>
  <c r="AG137" i="13"/>
  <c r="AF272" i="13"/>
  <c r="AG253" i="13"/>
  <c r="AC227" i="13"/>
  <c r="AC228" i="13" s="1"/>
  <c r="AC208" i="13"/>
  <c r="AC345" i="13" s="1"/>
  <c r="AC326" i="13"/>
  <c r="AD189" i="13"/>
  <c r="AC86" i="15"/>
  <c r="AF42" i="13"/>
  <c r="AG23" i="13"/>
  <c r="AD126" i="14"/>
  <c r="AE114" i="14"/>
  <c r="AC1" i="25"/>
  <c r="AF2" i="6"/>
  <c r="AC142" i="13"/>
  <c r="AC337" i="13"/>
  <c r="AC276" i="13"/>
  <c r="AC295" i="13" s="1"/>
  <c r="AC111" i="15" s="1"/>
  <c r="AD257" i="13"/>
  <c r="AD317" i="13" s="1"/>
  <c r="AG207" i="13"/>
  <c r="AG226" i="13" s="1"/>
  <c r="AG98" i="15" s="1"/>
  <c r="AH188" i="13"/>
  <c r="AC41" i="14"/>
  <c r="AD24" i="14"/>
  <c r="AD214" i="13"/>
  <c r="BJ73" i="13"/>
  <c r="BJ54" i="13"/>
  <c r="BK35" i="13"/>
  <c r="AC7" i="21"/>
  <c r="AE65" i="13"/>
  <c r="AD55" i="15"/>
  <c r="AD34" i="15" s="1"/>
  <c r="AD362" i="13"/>
  <c r="AM63" i="13"/>
  <c r="AA53" i="15"/>
  <c r="AA32" i="15" s="1"/>
  <c r="AA360" i="13"/>
  <c r="AI278" i="13"/>
  <c r="AI297" i="13" s="1"/>
  <c r="AI113" i="15" s="1"/>
  <c r="AJ259" i="13"/>
  <c r="AC336" i="13"/>
  <c r="AC64" i="13"/>
  <c r="AA23" i="15"/>
  <c r="AT54" i="15"/>
  <c r="AH304" i="13"/>
  <c r="AH120" i="15" s="1"/>
  <c r="AH285" i="13"/>
  <c r="AI266" i="13"/>
  <c r="AD46" i="15"/>
  <c r="AC321" i="13"/>
  <c r="AC49" i="13"/>
  <c r="AD30" i="13"/>
  <c r="AD36" i="13" s="1"/>
  <c r="AE343" i="13"/>
  <c r="AE71" i="13"/>
  <c r="AB44" i="15"/>
  <c r="AB351" i="13"/>
  <c r="AC23" i="21"/>
  <c r="AC24" i="21" s="1"/>
  <c r="AC25" i="21" s="1"/>
  <c r="AA129" i="14"/>
  <c r="AA14" i="6"/>
  <c r="AD201" i="13"/>
  <c r="AD220" i="13" s="1"/>
  <c r="AD92" i="15" s="1"/>
  <c r="AE182" i="13"/>
  <c r="AA26" i="15"/>
  <c r="AA121" i="15"/>
  <c r="AV51" i="13"/>
  <c r="AW32" i="13"/>
  <c r="AF43" i="13"/>
  <c r="AG24" i="13"/>
  <c r="AD144" i="14"/>
  <c r="AC151" i="14"/>
  <c r="AE23" i="22" s="1"/>
  <c r="AC332" i="13"/>
  <c r="AC60" i="13"/>
  <c r="Z54" i="16"/>
  <c r="Y53" i="16"/>
  <c r="Y9" i="21" s="1"/>
  <c r="AD75" i="15"/>
  <c r="AD33" i="15" s="1"/>
  <c r="AD361" i="13"/>
  <c r="AC294" i="13"/>
  <c r="AC335" i="13"/>
  <c r="Z79" i="15"/>
  <c r="Z24" i="15"/>
  <c r="AB70" i="15"/>
  <c r="AB28" i="15" s="1"/>
  <c r="AB356" i="13"/>
  <c r="AN18" i="16"/>
  <c r="AI48" i="13"/>
  <c r="AJ29" i="13"/>
  <c r="AD20" i="22"/>
  <c r="AD24" i="22" s="1"/>
  <c r="AD25" i="22" s="1"/>
  <c r="AB153" i="14"/>
  <c r="AE291" i="13"/>
  <c r="AB345" i="13"/>
  <c r="AB209" i="13"/>
  <c r="AC209" i="13"/>
  <c r="AE61" i="13"/>
  <c r="AD49" i="15"/>
  <c r="AB228" i="13"/>
  <c r="AE20" i="21"/>
  <c r="AL47" i="15"/>
  <c r="AB48" i="15"/>
  <c r="AB27" i="15" s="1"/>
  <c r="AB355" i="13"/>
  <c r="AC55" i="16"/>
  <c r="AD343" i="13"/>
  <c r="AC317" i="13"/>
  <c r="AE280" i="13"/>
  <c r="AE299" i="13" s="1"/>
  <c r="AE115" i="15" s="1"/>
  <c r="AF261" i="13"/>
  <c r="AC279" i="13"/>
  <c r="AC298" i="13" s="1"/>
  <c r="AC114" i="15" s="1"/>
  <c r="AD260" i="13"/>
  <c r="AE319" i="13"/>
  <c r="AE47" i="13"/>
  <c r="AF28" i="13"/>
  <c r="AC320" i="13"/>
  <c r="AB4" i="22"/>
  <c r="AC71" i="16"/>
  <c r="AC68" i="16"/>
  <c r="AC7" i="22" s="1"/>
  <c r="AC67" i="16"/>
  <c r="AC5" i="22" s="1"/>
  <c r="AA66" i="15"/>
  <c r="AA151" i="13"/>
  <c r="AA352" i="13"/>
  <c r="AB340" i="13"/>
  <c r="AB68" i="13"/>
  <c r="AE324" i="13"/>
  <c r="AB55" i="13"/>
  <c r="AD40" i="19" s="1"/>
  <c r="AA5" i="19"/>
  <c r="AA5" i="6" s="1"/>
  <c r="AA6" i="16"/>
  <c r="AC120" i="14"/>
  <c r="AB127" i="14"/>
  <c r="AF129" i="13"/>
  <c r="AF148" i="13" s="1"/>
  <c r="AF76" i="15" s="1"/>
  <c r="AG110" i="13"/>
  <c r="AB286" i="13"/>
  <c r="Z37" i="15"/>
  <c r="AU70" i="13"/>
  <c r="AE205" i="13"/>
  <c r="AE224" i="13" s="1"/>
  <c r="AE96" i="15" s="1"/>
  <c r="AF186" i="13"/>
  <c r="AF323" i="13" s="1"/>
  <c r="AE62" i="13"/>
  <c r="AG282" i="13"/>
  <c r="AG301" i="13" s="1"/>
  <c r="AG117" i="15" s="1"/>
  <c r="AH263" i="13"/>
  <c r="AD107" i="15"/>
  <c r="AD197" i="13"/>
  <c r="AD216" i="13" s="1"/>
  <c r="AD88" i="15" s="1"/>
  <c r="AE178" i="13"/>
  <c r="AD315" i="13"/>
  <c r="AU121" i="13"/>
  <c r="AU140" i="13" s="1"/>
  <c r="AU68" i="15" s="1"/>
  <c r="AX35" i="16" s="1"/>
  <c r="AX7" i="20" s="1"/>
  <c r="AV102" i="13"/>
  <c r="AC119" i="13"/>
  <c r="AD100" i="13"/>
  <c r="AC113" i="13"/>
  <c r="AC314" i="13"/>
  <c r="AC327" i="13" s="1"/>
  <c r="AE277" i="13"/>
  <c r="AE296" i="13" s="1"/>
  <c r="AE112" i="15" s="1"/>
  <c r="AF258" i="13"/>
  <c r="AE126" i="13"/>
  <c r="AE145" i="13" s="1"/>
  <c r="AE73" i="15" s="1"/>
  <c r="AF107" i="13"/>
  <c r="AB56" i="15"/>
  <c r="AB35" i="15" s="1"/>
  <c r="AB363" i="13"/>
  <c r="AD203" i="13"/>
  <c r="AD222" i="13" s="1"/>
  <c r="AD94" i="15" s="1"/>
  <c r="AE184" i="13"/>
  <c r="AE120" i="13"/>
  <c r="AE139" i="13" s="1"/>
  <c r="AE67" i="15" s="1"/>
  <c r="AF101" i="13"/>
  <c r="AB7" i="21"/>
  <c r="AB7" i="6" s="1"/>
  <c r="AB7" i="16"/>
  <c r="Y69" i="16"/>
  <c r="Y9" i="22" s="1"/>
  <c r="Z70" i="16"/>
  <c r="AH67" i="13"/>
  <c r="AF33" i="6"/>
  <c r="AG90" i="3"/>
  <c r="AG273" i="13"/>
  <c r="AG292" i="13" s="1"/>
  <c r="AG108" i="15" s="1"/>
  <c r="AH254" i="13"/>
  <c r="AB100" i="15"/>
  <c r="AF128" i="13"/>
  <c r="AG109" i="13"/>
  <c r="AD325" i="13"/>
  <c r="AD53" i="13"/>
  <c r="AE34" i="13"/>
  <c r="AG130" i="13"/>
  <c r="AG149" i="13" s="1"/>
  <c r="AG77" i="15" s="1"/>
  <c r="AH111" i="13"/>
  <c r="AI196" i="13"/>
  <c r="AI215" i="13" s="1"/>
  <c r="AI87" i="15" s="1"/>
  <c r="AJ177" i="13"/>
  <c r="AC50" i="15"/>
  <c r="AC29" i="15" s="1"/>
  <c r="AC357" i="13"/>
  <c r="AA4" i="19"/>
  <c r="AB17" i="16"/>
  <c r="AB72" i="15"/>
  <c r="AB30" i="15" s="1"/>
  <c r="AB358" i="13"/>
  <c r="AB71" i="16"/>
  <c r="AI127" i="13"/>
  <c r="AI146" i="13" s="1"/>
  <c r="AI74" i="15" s="1"/>
  <c r="AJ108" i="13"/>
  <c r="BI57" i="15"/>
  <c r="AA52" i="15"/>
  <c r="AA31" i="15" s="1"/>
  <c r="AA359" i="13"/>
  <c r="AG199" i="13"/>
  <c r="AG218" i="13" s="1"/>
  <c r="AG90" i="15" s="1"/>
  <c r="AH180" i="13"/>
  <c r="AA74" i="13"/>
  <c r="AD338" i="13"/>
  <c r="AD66" i="13"/>
  <c r="AH284" i="13"/>
  <c r="AH303" i="13" s="1"/>
  <c r="AH119" i="15" s="1"/>
  <c r="AI265" i="13"/>
  <c r="AD125" i="13"/>
  <c r="AE106" i="13"/>
  <c r="AD320" i="13"/>
  <c r="AA4" i="20"/>
  <c r="AB34" i="16"/>
  <c r="AB5" i="20" s="1"/>
  <c r="AB346" i="13"/>
  <c r="AC322" i="13"/>
  <c r="AC50" i="13"/>
  <c r="AD31" i="13"/>
  <c r="AB74" i="13" l="1"/>
  <c r="AC15" i="16" s="1"/>
  <c r="AA4" i="16"/>
  <c r="AA15" i="6"/>
  <c r="AB4" i="19"/>
  <c r="AA365" i="13"/>
  <c r="AA367" i="13" s="1"/>
  <c r="AD4" i="21"/>
  <c r="AE52" i="16"/>
  <c r="AE51" i="16"/>
  <c r="AE5" i="21" s="1"/>
  <c r="AG33" i="6"/>
  <c r="AH90" i="3"/>
  <c r="AD14" i="21"/>
  <c r="AC49" i="16"/>
  <c r="AE107" i="15"/>
  <c r="AJ48" i="13"/>
  <c r="AK29" i="13"/>
  <c r="AW51" i="13"/>
  <c r="AX32" i="13"/>
  <c r="AB23" i="15"/>
  <c r="AC340" i="13"/>
  <c r="AC68" i="13"/>
  <c r="AD25" i="15"/>
  <c r="AA58" i="15"/>
  <c r="AG42" i="13"/>
  <c r="AH23" i="13"/>
  <c r="AC99" i="15"/>
  <c r="AC36" i="15" s="1"/>
  <c r="AC364" i="13"/>
  <c r="AG65" i="15"/>
  <c r="AE275" i="13"/>
  <c r="AF256" i="13"/>
  <c r="AE316" i="13"/>
  <c r="AE313" i="13"/>
  <c r="AE41" i="13"/>
  <c r="AF22" i="13"/>
  <c r="AI274" i="13"/>
  <c r="AI293" i="13" s="1"/>
  <c r="AI109" i="15" s="1"/>
  <c r="AJ255" i="13"/>
  <c r="AB26" i="15"/>
  <c r="AB121" i="15"/>
  <c r="AC72" i="15"/>
  <c r="AC30" i="15" s="1"/>
  <c r="AC358" i="13"/>
  <c r="AE45" i="13"/>
  <c r="AF26" i="13"/>
  <c r="AO44" i="13"/>
  <c r="AP25" i="13"/>
  <c r="AE123" i="13"/>
  <c r="AF104" i="13"/>
  <c r="AE318" i="13"/>
  <c r="AC56" i="15"/>
  <c r="AC35" i="15" s="1"/>
  <c r="AC363" i="13"/>
  <c r="AE342" i="13"/>
  <c r="AD322" i="13"/>
  <c r="AD50" i="13"/>
  <c r="AE31" i="13"/>
  <c r="AE125" i="13"/>
  <c r="AF106" i="13"/>
  <c r="AD50" i="15"/>
  <c r="AD29" i="15" s="1"/>
  <c r="AD357" i="13"/>
  <c r="AJ127" i="13"/>
  <c r="AJ146" i="13" s="1"/>
  <c r="AJ74" i="15" s="1"/>
  <c r="AK108" i="13"/>
  <c r="AH130" i="13"/>
  <c r="AH149" i="13" s="1"/>
  <c r="AH77" i="15" s="1"/>
  <c r="AI111" i="13"/>
  <c r="AC341" i="13"/>
  <c r="AC69" i="13"/>
  <c r="AD144" i="13"/>
  <c r="AH199" i="13"/>
  <c r="AH218" i="13" s="1"/>
  <c r="AH90" i="15" s="1"/>
  <c r="AI180" i="13"/>
  <c r="AB5" i="19"/>
  <c r="AB5" i="6" s="1"/>
  <c r="AB6" i="16"/>
  <c r="AH273" i="13"/>
  <c r="AH292" i="13" s="1"/>
  <c r="AH108" i="15" s="1"/>
  <c r="AI254" i="13"/>
  <c r="AH51" i="15"/>
  <c r="AE203" i="13"/>
  <c r="AE222" i="13" s="1"/>
  <c r="AE94" i="15" s="1"/>
  <c r="AF184" i="13"/>
  <c r="AF277" i="13"/>
  <c r="AF296" i="13" s="1"/>
  <c r="AF112" i="15" s="1"/>
  <c r="AG258" i="13"/>
  <c r="AD119" i="13"/>
  <c r="AE100" i="13"/>
  <c r="AD113" i="13"/>
  <c r="AD314" i="13"/>
  <c r="AE46" i="15"/>
  <c r="AU54" i="15"/>
  <c r="AD23" i="21"/>
  <c r="AD24" i="21" s="1"/>
  <c r="AD25" i="21" s="1"/>
  <c r="AB129" i="14"/>
  <c r="AD334" i="13"/>
  <c r="AD279" i="13"/>
  <c r="AD298" i="13" s="1"/>
  <c r="AD114" i="15" s="1"/>
  <c r="AE260" i="13"/>
  <c r="AE320" i="13" s="1"/>
  <c r="AO18" i="16"/>
  <c r="AI67" i="13"/>
  <c r="AN7" i="19"/>
  <c r="AB4" i="20"/>
  <c r="AC34" i="16"/>
  <c r="AC5" i="20" s="1"/>
  <c r="AC110" i="15"/>
  <c r="AC354" i="13"/>
  <c r="AC305" i="13"/>
  <c r="AA54" i="16"/>
  <c r="Z53" i="16"/>
  <c r="Z9" i="21" s="1"/>
  <c r="AG43" i="13"/>
  <c r="AH24" i="13"/>
  <c r="AV70" i="13"/>
  <c r="AE201" i="13"/>
  <c r="AE220" i="13" s="1"/>
  <c r="AE92" i="15" s="1"/>
  <c r="AF182" i="13"/>
  <c r="AE55" i="15"/>
  <c r="AE34" i="15" s="1"/>
  <c r="AE362" i="13"/>
  <c r="AC48" i="15"/>
  <c r="AC27" i="15" s="1"/>
  <c r="AC355" i="13"/>
  <c r="AC7" i="16"/>
  <c r="BJ57" i="15"/>
  <c r="AH207" i="13"/>
  <c r="AH226" i="13" s="1"/>
  <c r="AH98" i="15" s="1"/>
  <c r="AI188" i="13"/>
  <c r="AF61" i="13"/>
  <c r="AD227" i="13"/>
  <c r="AD228" i="13" s="1"/>
  <c r="AD208" i="13"/>
  <c r="AD345" i="13" s="1"/>
  <c r="AD326" i="13"/>
  <c r="AE189" i="13"/>
  <c r="AE190" i="13" s="1"/>
  <c r="AG272" i="13"/>
  <c r="AH253" i="13"/>
  <c r="AF124" i="13"/>
  <c r="AF143" i="13" s="1"/>
  <c r="AF71" i="15" s="1"/>
  <c r="AG105" i="13"/>
  <c r="AD294" i="13"/>
  <c r="AD335" i="13"/>
  <c r="AD332" i="13"/>
  <c r="AD60" i="13"/>
  <c r="AD7" i="21"/>
  <c r="AG52" i="13"/>
  <c r="AH33" i="13"/>
  <c r="AD42" i="14"/>
  <c r="AE33" i="14"/>
  <c r="AE204" i="13"/>
  <c r="AE223" i="13" s="1"/>
  <c r="AE95" i="15" s="1"/>
  <c r="AF185" i="13"/>
  <c r="AD64" i="13"/>
  <c r="AN63" i="13"/>
  <c r="AD142" i="13"/>
  <c r="AD337" i="13"/>
  <c r="AE75" i="15"/>
  <c r="AE33" i="15" s="1"/>
  <c r="AE361" i="13"/>
  <c r="AC88" i="15"/>
  <c r="AC25" i="15" s="1"/>
  <c r="AC353" i="13"/>
  <c r="AC5" i="19"/>
  <c r="AI284" i="13"/>
  <c r="AI303" i="13" s="1"/>
  <c r="AI119" i="15" s="1"/>
  <c r="AJ265" i="13"/>
  <c r="AC14" i="19"/>
  <c r="AB15" i="16"/>
  <c r="AJ196" i="13"/>
  <c r="AJ215" i="13" s="1"/>
  <c r="AJ87" i="15" s="1"/>
  <c r="AK177" i="13"/>
  <c r="AE325" i="13"/>
  <c r="AE53" i="13"/>
  <c r="AF34" i="13"/>
  <c r="AG128" i="13"/>
  <c r="AH109" i="13"/>
  <c r="AC138" i="13"/>
  <c r="AC132" i="13"/>
  <c r="AE40" i="20" s="1"/>
  <c r="AC333" i="13"/>
  <c r="AC346" i="13" s="1"/>
  <c r="AE197" i="13"/>
  <c r="AE216" i="13" s="1"/>
  <c r="AE88" i="15" s="1"/>
  <c r="AF178" i="13"/>
  <c r="AE315" i="13"/>
  <c r="AC127" i="14"/>
  <c r="AD120" i="14"/>
  <c r="AC14" i="20"/>
  <c r="AB32" i="16"/>
  <c r="AB15" i="20" s="1"/>
  <c r="AF319" i="13"/>
  <c r="AF47" i="13"/>
  <c r="AG28" i="13"/>
  <c r="AC44" i="15"/>
  <c r="AC351" i="13"/>
  <c r="AF62" i="13"/>
  <c r="AI304" i="13"/>
  <c r="AI120" i="15" s="1"/>
  <c r="AI285" i="13"/>
  <c r="AJ266" i="13"/>
  <c r="AC7" i="6"/>
  <c r="AC70" i="15"/>
  <c r="AC28" i="15" s="1"/>
  <c r="AC356" i="13"/>
  <c r="AF114" i="14"/>
  <c r="AE126" i="14"/>
  <c r="AF291" i="13"/>
  <c r="AE20" i="22"/>
  <c r="AE24" i="22" s="1"/>
  <c r="AE25" i="22" s="1"/>
  <c r="AC153" i="14"/>
  <c r="AF89" i="15"/>
  <c r="AD267" i="13"/>
  <c r="AH206" i="13"/>
  <c r="AH225" i="13" s="1"/>
  <c r="AH97" i="15" s="1"/>
  <c r="AI187" i="13"/>
  <c r="AF283" i="13"/>
  <c r="AF302" i="13" s="1"/>
  <c r="AF118" i="15" s="1"/>
  <c r="AG264" i="13"/>
  <c r="AD14" i="22"/>
  <c r="AC65" i="16"/>
  <c r="AC15" i="22" s="1"/>
  <c r="AF343" i="13"/>
  <c r="AF71" i="13"/>
  <c r="AG46" i="13"/>
  <c r="AH27" i="13"/>
  <c r="AF195" i="13"/>
  <c r="AG176" i="13"/>
  <c r="AF281" i="13"/>
  <c r="AF300" i="13" s="1"/>
  <c r="AF116" i="15" s="1"/>
  <c r="AG262" i="13"/>
  <c r="AK200" i="13"/>
  <c r="AK219" i="13" s="1"/>
  <c r="AK91" i="15" s="1"/>
  <c r="AL181" i="13"/>
  <c r="AI118" i="13"/>
  <c r="AJ99" i="13"/>
  <c r="AH198" i="13"/>
  <c r="AI179" i="13"/>
  <c r="AA4" i="6"/>
  <c r="AF40" i="22"/>
  <c r="AF40" i="21"/>
  <c r="AD344" i="13"/>
  <c r="AD72" i="13"/>
  <c r="AF147" i="13"/>
  <c r="Z69" i="16"/>
  <c r="Z9" i="22" s="1"/>
  <c r="AA70" i="16"/>
  <c r="AF120" i="13"/>
  <c r="AF139" i="13" s="1"/>
  <c r="AF67" i="15" s="1"/>
  <c r="AG101" i="13"/>
  <c r="AF126" i="13"/>
  <c r="AF145" i="13" s="1"/>
  <c r="AF73" i="15" s="1"/>
  <c r="AG107" i="13"/>
  <c r="AV121" i="13"/>
  <c r="AV140" i="13" s="1"/>
  <c r="AV68" i="15" s="1"/>
  <c r="AY35" i="16" s="1"/>
  <c r="AY7" i="20" s="1"/>
  <c r="AW102" i="13"/>
  <c r="AH282" i="13"/>
  <c r="AH301" i="13" s="1"/>
  <c r="AH117" i="15" s="1"/>
  <c r="AI263" i="13"/>
  <c r="AF205" i="13"/>
  <c r="AF224" i="13" s="1"/>
  <c r="AF96" i="15" s="1"/>
  <c r="AG186" i="13"/>
  <c r="AG323" i="13" s="1"/>
  <c r="AG129" i="13"/>
  <c r="AG148" i="13" s="1"/>
  <c r="AG76" i="15" s="1"/>
  <c r="AH110" i="13"/>
  <c r="AB52" i="15"/>
  <c r="AB31" i="15" s="1"/>
  <c r="AB359" i="13"/>
  <c r="AA79" i="15"/>
  <c r="AA24" i="15"/>
  <c r="AA37" i="15" s="1"/>
  <c r="AE338" i="13"/>
  <c r="AE66" i="13"/>
  <c r="AF280" i="13"/>
  <c r="AF299" i="13" s="1"/>
  <c r="AF115" i="15" s="1"/>
  <c r="AG261" i="13"/>
  <c r="AE45" i="15"/>
  <c r="AC286" i="13"/>
  <c r="AC55" i="13"/>
  <c r="AE40" i="19" s="1"/>
  <c r="AE144" i="14"/>
  <c r="AD151" i="14"/>
  <c r="AF23" i="22" s="1"/>
  <c r="AF315" i="13"/>
  <c r="AC4" i="22"/>
  <c r="AD68" i="16"/>
  <c r="AD7" i="22" s="1"/>
  <c r="AD67" i="16"/>
  <c r="AD5" i="22" s="1"/>
  <c r="AD321" i="13"/>
  <c r="AD49" i="13"/>
  <c r="AE30" i="13"/>
  <c r="AD353" i="13"/>
  <c r="AJ278" i="13"/>
  <c r="AJ297" i="13" s="1"/>
  <c r="AJ113" i="15" s="1"/>
  <c r="AK259" i="13"/>
  <c r="AM47" i="15"/>
  <c r="AE49" i="15"/>
  <c r="BK73" i="13"/>
  <c r="BK54" i="13"/>
  <c r="BL35" i="13"/>
  <c r="AD86" i="15"/>
  <c r="AD41" i="14"/>
  <c r="AE24" i="14"/>
  <c r="AD276" i="13"/>
  <c r="AD295" i="13" s="1"/>
  <c r="AD111" i="15" s="1"/>
  <c r="AE257" i="13"/>
  <c r="AE267" i="13" s="1"/>
  <c r="AD1" i="25"/>
  <c r="AG2" i="6"/>
  <c r="AF20" i="21"/>
  <c r="AE14" i="21"/>
  <c r="AD49" i="16"/>
  <c r="AD15" i="21" s="1"/>
  <c r="AE138" i="14"/>
  <c r="AD150" i="14"/>
  <c r="AH202" i="13"/>
  <c r="AH221" i="13" s="1"/>
  <c r="AH93" i="15" s="1"/>
  <c r="AI183" i="13"/>
  <c r="AD327" i="13"/>
  <c r="AB53" i="15"/>
  <c r="AB32" i="15" s="1"/>
  <c r="AB360" i="13"/>
  <c r="AF324" i="13"/>
  <c r="AC339" i="13"/>
  <c r="BL150" i="13"/>
  <c r="BL78" i="15" s="1"/>
  <c r="BL131" i="13"/>
  <c r="BM112" i="13"/>
  <c r="AF65" i="13"/>
  <c r="AE214" i="13"/>
  <c r="AH137" i="13"/>
  <c r="AG217" i="13"/>
  <c r="AB66" i="15"/>
  <c r="AB151" i="13"/>
  <c r="AB352" i="13"/>
  <c r="AL122" i="13"/>
  <c r="AL141" i="13" s="1"/>
  <c r="AL69" i="15" s="1"/>
  <c r="AM103" i="13"/>
  <c r="AD190" i="13"/>
  <c r="AD14" i="19" l="1"/>
  <c r="AC6" i="16"/>
  <c r="AB365" i="13"/>
  <c r="AB367" i="13" s="1"/>
  <c r="AC74" i="13"/>
  <c r="AD15" i="16" s="1"/>
  <c r="AB4" i="6"/>
  <c r="AD71" i="16"/>
  <c r="AC5" i="6"/>
  <c r="BL73" i="13"/>
  <c r="BL54" i="13"/>
  <c r="BM35" i="13"/>
  <c r="AK278" i="13"/>
  <c r="AK297" i="13" s="1"/>
  <c r="AK113" i="15" s="1"/>
  <c r="AL259" i="13"/>
  <c r="AE321" i="13"/>
  <c r="AE49" i="13"/>
  <c r="AF30" i="13"/>
  <c r="AG280" i="13"/>
  <c r="AG299" i="13" s="1"/>
  <c r="AG115" i="15" s="1"/>
  <c r="AH261" i="13"/>
  <c r="AF75" i="15"/>
  <c r="AF33" i="15" s="1"/>
  <c r="AF361" i="13"/>
  <c r="AI198" i="13"/>
  <c r="AJ179" i="13"/>
  <c r="AG281" i="13"/>
  <c r="AG300" i="13" s="1"/>
  <c r="AG116" i="15" s="1"/>
  <c r="AH262" i="13"/>
  <c r="AF55" i="15"/>
  <c r="AF34" i="15" s="1"/>
  <c r="AF362" i="13"/>
  <c r="AG283" i="13"/>
  <c r="AG302" i="13" s="1"/>
  <c r="AG118" i="15" s="1"/>
  <c r="AH264" i="13"/>
  <c r="AG114" i="14"/>
  <c r="AF126" i="14"/>
  <c r="AF46" i="15"/>
  <c r="AC23" i="15"/>
  <c r="AE23" i="21"/>
  <c r="AE24" i="21" s="1"/>
  <c r="AE25" i="21" s="1"/>
  <c r="AC129" i="14"/>
  <c r="AG40" i="22"/>
  <c r="AG40" i="21"/>
  <c r="AE344" i="13"/>
  <c r="AE72" i="13"/>
  <c r="AB15" i="19"/>
  <c r="AB15" i="6" s="1"/>
  <c r="AB4" i="16"/>
  <c r="AD70" i="15"/>
  <c r="AD28" i="15" s="1"/>
  <c r="AD356" i="13"/>
  <c r="AD48" i="15"/>
  <c r="AD27" i="15" s="1"/>
  <c r="AD355" i="13"/>
  <c r="AF33" i="14"/>
  <c r="AE42" i="14"/>
  <c r="AG324" i="13"/>
  <c r="AD44" i="15"/>
  <c r="AD351" i="13"/>
  <c r="AH272" i="13"/>
  <c r="AI253" i="13"/>
  <c r="AV54" i="15"/>
  <c r="AE25" i="15"/>
  <c r="AE119" i="13"/>
  <c r="AF100" i="13"/>
  <c r="AE113" i="13"/>
  <c r="AE314" i="13"/>
  <c r="AF203" i="13"/>
  <c r="AF222" i="13" s="1"/>
  <c r="AF94" i="15" s="1"/>
  <c r="AG184" i="13"/>
  <c r="AI273" i="13"/>
  <c r="AI292" i="13" s="1"/>
  <c r="AI108" i="15" s="1"/>
  <c r="AJ254" i="13"/>
  <c r="AI199" i="13"/>
  <c r="AI218" i="13" s="1"/>
  <c r="AI90" i="15" s="1"/>
  <c r="AJ180" i="13"/>
  <c r="AC53" i="15"/>
  <c r="AC32" i="15" s="1"/>
  <c r="AC360" i="13"/>
  <c r="AK127" i="13"/>
  <c r="AK146" i="13" s="1"/>
  <c r="AK74" i="15" s="1"/>
  <c r="AL108" i="13"/>
  <c r="AD341" i="13"/>
  <c r="AD69" i="13"/>
  <c r="AP44" i="13"/>
  <c r="AQ25" i="13"/>
  <c r="AE64" i="13"/>
  <c r="AE294" i="13"/>
  <c r="AE335" i="13"/>
  <c r="AC4" i="19"/>
  <c r="AD17" i="16"/>
  <c r="AJ67" i="13"/>
  <c r="AC15" i="21"/>
  <c r="AD55" i="16"/>
  <c r="AH33" i="6"/>
  <c r="AI90" i="3"/>
  <c r="AM122" i="13"/>
  <c r="AM141" i="13" s="1"/>
  <c r="AM69" i="15" s="1"/>
  <c r="AN103" i="13"/>
  <c r="AI202" i="13"/>
  <c r="AI221" i="13" s="1"/>
  <c r="AI93" i="15" s="1"/>
  <c r="AJ183" i="13"/>
  <c r="AE1" i="25"/>
  <c r="AH2" i="6"/>
  <c r="AE41" i="14"/>
  <c r="AF24" i="14"/>
  <c r="AD340" i="13"/>
  <c r="AD68" i="13"/>
  <c r="AH129" i="13"/>
  <c r="AH148" i="13" s="1"/>
  <c r="AH76" i="15" s="1"/>
  <c r="AI110" i="13"/>
  <c r="AI282" i="13"/>
  <c r="AI301" i="13" s="1"/>
  <c r="AI117" i="15" s="1"/>
  <c r="AJ263" i="13"/>
  <c r="AG126" i="13"/>
  <c r="AG145" i="13" s="1"/>
  <c r="AG73" i="15" s="1"/>
  <c r="AH107" i="13"/>
  <c r="AB70" i="16"/>
  <c r="AA69" i="16"/>
  <c r="AA9" i="22" s="1"/>
  <c r="AD56" i="15"/>
  <c r="AD35" i="15" s="1"/>
  <c r="AD363" i="13"/>
  <c r="AH217" i="13"/>
  <c r="AL200" i="13"/>
  <c r="AL219" i="13" s="1"/>
  <c r="AL91" i="15" s="1"/>
  <c r="AM181" i="13"/>
  <c r="AH46" i="13"/>
  <c r="AI27" i="13"/>
  <c r="AF107" i="15"/>
  <c r="AJ304" i="13"/>
  <c r="AJ120" i="15" s="1"/>
  <c r="AJ285" i="13"/>
  <c r="AK266" i="13"/>
  <c r="AE334" i="13"/>
  <c r="AH128" i="13"/>
  <c r="AI109" i="13"/>
  <c r="AC14" i="6"/>
  <c r="AD336" i="13"/>
  <c r="AD7" i="16"/>
  <c r="AD55" i="13"/>
  <c r="AF40" i="19" s="1"/>
  <c r="AD110" i="15"/>
  <c r="AD354" i="13"/>
  <c r="AD305" i="13"/>
  <c r="AG291" i="13"/>
  <c r="AI207" i="13"/>
  <c r="AI226" i="13" s="1"/>
  <c r="AI98" i="15" s="1"/>
  <c r="AJ188" i="13"/>
  <c r="AC26" i="15"/>
  <c r="AC121" i="15"/>
  <c r="AD138" i="13"/>
  <c r="AD132" i="13"/>
  <c r="AF40" i="20" s="1"/>
  <c r="AD333" i="13"/>
  <c r="AF125" i="13"/>
  <c r="AG106" i="13"/>
  <c r="AO63" i="13"/>
  <c r="AE317" i="13"/>
  <c r="AE327" i="13" s="1"/>
  <c r="AD4" i="22"/>
  <c r="AE67" i="16"/>
  <c r="AE5" i="22" s="1"/>
  <c r="AE68" i="16"/>
  <c r="AE7" i="22" s="1"/>
  <c r="AF313" i="13"/>
  <c r="AF41" i="13"/>
  <c r="AG22" i="13"/>
  <c r="AC100" i="15"/>
  <c r="AB58" i="15"/>
  <c r="AB79" i="15"/>
  <c r="AB24" i="15"/>
  <c r="AB37" i="15" s="1"/>
  <c r="AF49" i="15"/>
  <c r="AG89" i="15"/>
  <c r="AE86" i="15"/>
  <c r="BM150" i="13"/>
  <c r="BM78" i="15" s="1"/>
  <c r="BM131" i="13"/>
  <c r="BN112" i="13"/>
  <c r="AF20" i="22"/>
  <c r="AF24" i="22" s="1"/>
  <c r="AF25" i="22" s="1"/>
  <c r="AD153" i="14"/>
  <c r="AE276" i="13"/>
  <c r="AE295" i="13" s="1"/>
  <c r="AE111" i="15" s="1"/>
  <c r="AF257" i="13"/>
  <c r="AF14" i="21"/>
  <c r="AE49" i="16"/>
  <c r="AE15" i="21" s="1"/>
  <c r="BK57" i="15"/>
  <c r="AE151" i="14"/>
  <c r="AG23" i="22" s="1"/>
  <c r="AF144" i="14"/>
  <c r="AE50" i="15"/>
  <c r="AE29" i="15" s="1"/>
  <c r="AE357" i="13"/>
  <c r="AC4" i="20"/>
  <c r="AD34" i="16"/>
  <c r="AD5" i="20" s="1"/>
  <c r="AJ118" i="13"/>
  <c r="AK99" i="13"/>
  <c r="AG195" i="13"/>
  <c r="AH176" i="13"/>
  <c r="AG65" i="13"/>
  <c r="AI206" i="13"/>
  <c r="AI225" i="13" s="1"/>
  <c r="AI97" i="15" s="1"/>
  <c r="AJ187" i="13"/>
  <c r="AG47" i="13"/>
  <c r="AH28" i="13"/>
  <c r="AG147" i="13"/>
  <c r="AK196" i="13"/>
  <c r="AK215" i="13" s="1"/>
  <c r="AK87" i="15" s="1"/>
  <c r="AL177" i="13"/>
  <c r="AJ284" i="13"/>
  <c r="AJ303" i="13" s="1"/>
  <c r="AJ119" i="15" s="1"/>
  <c r="AK265" i="13"/>
  <c r="AN47" i="15"/>
  <c r="AF204" i="13"/>
  <c r="AF223" i="13" s="1"/>
  <c r="AF95" i="15" s="1"/>
  <c r="AG185" i="13"/>
  <c r="AH324" i="13"/>
  <c r="AH52" i="13"/>
  <c r="AI33" i="13"/>
  <c r="AD7" i="6"/>
  <c r="AG124" i="13"/>
  <c r="AG143" i="13" s="1"/>
  <c r="AG71" i="15" s="1"/>
  <c r="AH105" i="13"/>
  <c r="AD99" i="15"/>
  <c r="AD36" i="15" s="1"/>
  <c r="AD364" i="13"/>
  <c r="AF201" i="13"/>
  <c r="AF220" i="13" s="1"/>
  <c r="AF92" i="15" s="1"/>
  <c r="AG182" i="13"/>
  <c r="AH43" i="13"/>
  <c r="AI24" i="13"/>
  <c r="AA53" i="16"/>
  <c r="AA9" i="21" s="1"/>
  <c r="AB54" i="16"/>
  <c r="AO7" i="19"/>
  <c r="AG277" i="13"/>
  <c r="AG296" i="13" s="1"/>
  <c r="AG112" i="15" s="1"/>
  <c r="AH258" i="13"/>
  <c r="AD339" i="13"/>
  <c r="AD346" i="13" s="1"/>
  <c r="AI130" i="13"/>
  <c r="AI149" i="13" s="1"/>
  <c r="AI77" i="15" s="1"/>
  <c r="AJ111" i="13"/>
  <c r="AE144" i="13"/>
  <c r="AF123" i="13"/>
  <c r="AG104" i="13"/>
  <c r="AF318" i="13"/>
  <c r="AE332" i="13"/>
  <c r="AE60" i="13"/>
  <c r="AH42" i="13"/>
  <c r="AI23" i="13"/>
  <c r="AD209" i="13"/>
  <c r="AC52" i="15"/>
  <c r="AC31" i="15" s="1"/>
  <c r="AC359" i="13"/>
  <c r="AX51" i="13"/>
  <c r="AY32" i="13"/>
  <c r="AE7" i="21"/>
  <c r="AE7" i="6" s="1"/>
  <c r="AE7" i="16"/>
  <c r="AC15" i="19"/>
  <c r="AD14" i="20"/>
  <c r="AC32" i="16"/>
  <c r="AC15" i="20" s="1"/>
  <c r="AH65" i="15"/>
  <c r="AE150" i="14"/>
  <c r="AF138" i="14"/>
  <c r="AD100" i="15"/>
  <c r="AP18" i="16"/>
  <c r="AG205" i="13"/>
  <c r="AG224" i="13" s="1"/>
  <c r="AG96" i="15" s="1"/>
  <c r="AH186" i="13"/>
  <c r="AW121" i="13"/>
  <c r="AW140" i="13" s="1"/>
  <c r="AW68" i="15" s="1"/>
  <c r="AZ35" i="16" s="1"/>
  <c r="AZ7" i="20" s="1"/>
  <c r="AX102" i="13"/>
  <c r="AG120" i="13"/>
  <c r="AG139" i="13" s="1"/>
  <c r="AG67" i="15" s="1"/>
  <c r="AH101" i="13"/>
  <c r="AF342" i="13"/>
  <c r="AI137" i="13"/>
  <c r="AF214" i="13"/>
  <c r="AG20" i="21"/>
  <c r="AF338" i="13"/>
  <c r="AF66" i="13"/>
  <c r="AE120" i="14"/>
  <c r="AD127" i="14"/>
  <c r="AF197" i="13"/>
  <c r="AF216" i="13" s="1"/>
  <c r="AF88" i="15" s="1"/>
  <c r="AG178" i="13"/>
  <c r="AC66" i="15"/>
  <c r="AC151" i="13"/>
  <c r="AC352" i="13"/>
  <c r="AF325" i="13"/>
  <c r="AF53" i="13"/>
  <c r="AG34" i="13"/>
  <c r="AG343" i="13"/>
  <c r="AG71" i="13"/>
  <c r="AD286" i="13"/>
  <c r="AE227" i="13"/>
  <c r="AE208" i="13"/>
  <c r="AE326" i="13"/>
  <c r="AF189" i="13"/>
  <c r="AF45" i="15"/>
  <c r="AG62" i="13"/>
  <c r="AE14" i="22"/>
  <c r="AD65" i="16"/>
  <c r="AD15" i="22" s="1"/>
  <c r="AI51" i="15"/>
  <c r="AE279" i="13"/>
  <c r="AE298" i="13" s="1"/>
  <c r="AE114" i="15" s="1"/>
  <c r="AF260" i="13"/>
  <c r="AE353" i="13"/>
  <c r="AD72" i="15"/>
  <c r="AD30" i="15" s="1"/>
  <c r="AD358" i="13"/>
  <c r="AE322" i="13"/>
  <c r="AE50" i="13"/>
  <c r="AF31" i="13"/>
  <c r="AE142" i="13"/>
  <c r="AE337" i="13"/>
  <c r="AF317" i="13"/>
  <c r="AF45" i="13"/>
  <c r="AG26" i="13"/>
  <c r="AJ274" i="13"/>
  <c r="AJ293" i="13" s="1"/>
  <c r="AJ109" i="15" s="1"/>
  <c r="AK255" i="13"/>
  <c r="AE36" i="13"/>
  <c r="AF275" i="13"/>
  <c r="AG256" i="13"/>
  <c r="AF316" i="13"/>
  <c r="AF267" i="13"/>
  <c r="AG61" i="13"/>
  <c r="AW70" i="13"/>
  <c r="AK48" i="13"/>
  <c r="AL29" i="13"/>
  <c r="AE55" i="16"/>
  <c r="AD14" i="6" l="1"/>
  <c r="AE14" i="19"/>
  <c r="AC365" i="13"/>
  <c r="AC367" i="13" s="1"/>
  <c r="AC4" i="16"/>
  <c r="AC15" i="6"/>
  <c r="AW54" i="15"/>
  <c r="AF64" i="13"/>
  <c r="AG325" i="13"/>
  <c r="AG53" i="13"/>
  <c r="AH34" i="13"/>
  <c r="AE14" i="20"/>
  <c r="AD32" i="16"/>
  <c r="AD15" i="20" s="1"/>
  <c r="AF23" i="21"/>
  <c r="AF24" i="21" s="1"/>
  <c r="AF25" i="21" s="1"/>
  <c r="AD129" i="14"/>
  <c r="AF86" i="15"/>
  <c r="AX70" i="13"/>
  <c r="AE72" i="15"/>
  <c r="AE30" i="15" s="1"/>
  <c r="AE358" i="13"/>
  <c r="AH277" i="13"/>
  <c r="AH296" i="13" s="1"/>
  <c r="AH112" i="15" s="1"/>
  <c r="AI258" i="13"/>
  <c r="AG201" i="13"/>
  <c r="AG220" i="13" s="1"/>
  <c r="AG92" i="15" s="1"/>
  <c r="AH182" i="13"/>
  <c r="AH124" i="13"/>
  <c r="AH143" i="13" s="1"/>
  <c r="AH71" i="15" s="1"/>
  <c r="AI105" i="13"/>
  <c r="AI52" i="13"/>
  <c r="AJ33" i="13"/>
  <c r="AG75" i="15"/>
  <c r="AG33" i="15" s="1"/>
  <c r="AG361" i="13"/>
  <c r="AG319" i="13"/>
  <c r="AJ206" i="13"/>
  <c r="AJ225" i="13" s="1"/>
  <c r="AJ97" i="15" s="1"/>
  <c r="AK187" i="13"/>
  <c r="AH195" i="13"/>
  <c r="AI176" i="13"/>
  <c r="AJ137" i="13"/>
  <c r="AG313" i="13"/>
  <c r="AG41" i="13"/>
  <c r="AH22" i="13"/>
  <c r="AG125" i="13"/>
  <c r="AH106" i="13"/>
  <c r="AD66" i="15"/>
  <c r="AD151" i="13"/>
  <c r="AD352" i="13"/>
  <c r="AJ207" i="13"/>
  <c r="AJ226" i="13" s="1"/>
  <c r="AJ98" i="15" s="1"/>
  <c r="AK188" i="13"/>
  <c r="AF14" i="22"/>
  <c r="AE65" i="16"/>
  <c r="AE15" i="22" s="1"/>
  <c r="AI128" i="13"/>
  <c r="AJ109" i="13"/>
  <c r="AK304" i="13"/>
  <c r="AK120" i="15" s="1"/>
  <c r="AK285" i="13"/>
  <c r="AL266" i="13"/>
  <c r="AM200" i="13"/>
  <c r="AM219" i="13" s="1"/>
  <c r="AM91" i="15" s="1"/>
  <c r="AN181" i="13"/>
  <c r="AJ282" i="13"/>
  <c r="AJ301" i="13" s="1"/>
  <c r="AJ117" i="15" s="1"/>
  <c r="AK263" i="13"/>
  <c r="AD52" i="15"/>
  <c r="AD31" i="15" s="1"/>
  <c r="AD359" i="13"/>
  <c r="AE286" i="13"/>
  <c r="AE48" i="15"/>
  <c r="AE27" i="15" s="1"/>
  <c r="AE355" i="13"/>
  <c r="AE138" i="13"/>
  <c r="AE132" i="13"/>
  <c r="AG40" i="20" s="1"/>
  <c r="AE333" i="13"/>
  <c r="AH20" i="21"/>
  <c r="AH280" i="13"/>
  <c r="AH299" i="13" s="1"/>
  <c r="AH115" i="15" s="1"/>
  <c r="AI261" i="13"/>
  <c r="AF294" i="13"/>
  <c r="AF335" i="13"/>
  <c r="AF322" i="13"/>
  <c r="AF50" i="13"/>
  <c r="AG31" i="13"/>
  <c r="AE99" i="15"/>
  <c r="AE36" i="15" s="1"/>
  <c r="AE364" i="13"/>
  <c r="AL48" i="13"/>
  <c r="AM29" i="13"/>
  <c r="AK274" i="13"/>
  <c r="AK293" i="13" s="1"/>
  <c r="AK109" i="15" s="1"/>
  <c r="AL255" i="13"/>
  <c r="AE341" i="13"/>
  <c r="AE69" i="13"/>
  <c r="AG46" i="15"/>
  <c r="AF227" i="13"/>
  <c r="AF208" i="13"/>
  <c r="AF345" i="13" s="1"/>
  <c r="AF326" i="13"/>
  <c r="AG189" i="13"/>
  <c r="AF190" i="13"/>
  <c r="AH40" i="22"/>
  <c r="AH40" i="21"/>
  <c r="AF344" i="13"/>
  <c r="AF72" i="13"/>
  <c r="AC79" i="15"/>
  <c r="AC24" i="15"/>
  <c r="AC37" i="15" s="1"/>
  <c r="AF120" i="14"/>
  <c r="AE127" i="14"/>
  <c r="AH120" i="13"/>
  <c r="AH139" i="13" s="1"/>
  <c r="AH67" i="15" s="1"/>
  <c r="AI101" i="13"/>
  <c r="AH205" i="13"/>
  <c r="AH224" i="13" s="1"/>
  <c r="AH96" i="15" s="1"/>
  <c r="AI186" i="13"/>
  <c r="AF150" i="14"/>
  <c r="AG138" i="14"/>
  <c r="AI42" i="13"/>
  <c r="AJ23" i="13"/>
  <c r="AE55" i="13"/>
  <c r="AG40" i="19" s="1"/>
  <c r="AG123" i="13"/>
  <c r="AH104" i="13"/>
  <c r="AG318" i="13"/>
  <c r="AJ130" i="13"/>
  <c r="AJ149" i="13" s="1"/>
  <c r="AJ77" i="15" s="1"/>
  <c r="AK111" i="13"/>
  <c r="AI43" i="13"/>
  <c r="AJ24" i="13"/>
  <c r="AH71" i="13"/>
  <c r="AL196" i="13"/>
  <c r="AL215" i="13" s="1"/>
  <c r="AL87" i="15" s="1"/>
  <c r="AM177" i="13"/>
  <c r="AD15" i="19"/>
  <c r="AG214" i="13"/>
  <c r="AG144" i="14"/>
  <c r="AF151" i="14"/>
  <c r="AH23" i="22" s="1"/>
  <c r="AD4" i="20"/>
  <c r="AE34" i="16"/>
  <c r="AE5" i="20" s="1"/>
  <c r="AF332" i="13"/>
  <c r="AF60" i="13"/>
  <c r="AE71" i="16"/>
  <c r="AO47" i="15"/>
  <c r="AF144" i="13"/>
  <c r="AE4" i="22"/>
  <c r="AF67" i="16"/>
  <c r="AF5" i="22" s="1"/>
  <c r="AF68" i="16"/>
  <c r="AF7" i="22" s="1"/>
  <c r="AH147" i="13"/>
  <c r="AH342" i="13"/>
  <c r="AI46" i="13"/>
  <c r="AJ27" i="13"/>
  <c r="AC70" i="16"/>
  <c r="AB69" i="16"/>
  <c r="AB9" i="22" s="1"/>
  <c r="AG24" i="14"/>
  <c r="AF41" i="14"/>
  <c r="AJ202" i="13"/>
  <c r="AJ221" i="13" s="1"/>
  <c r="AJ93" i="15" s="1"/>
  <c r="AK183" i="13"/>
  <c r="AD5" i="19"/>
  <c r="AD5" i="6" s="1"/>
  <c r="AD6" i="16"/>
  <c r="AE336" i="13"/>
  <c r="AD53" i="15"/>
  <c r="AD32" i="15" s="1"/>
  <c r="AD360" i="13"/>
  <c r="AJ273" i="13"/>
  <c r="AJ292" i="13" s="1"/>
  <c r="AJ108" i="15" s="1"/>
  <c r="AK254" i="13"/>
  <c r="AD74" i="13"/>
  <c r="AC58" i="15"/>
  <c r="AG126" i="14"/>
  <c r="AH114" i="14"/>
  <c r="AJ198" i="13"/>
  <c r="AK179" i="13"/>
  <c r="AL278" i="13"/>
  <c r="AL297" i="13" s="1"/>
  <c r="AL113" i="15" s="1"/>
  <c r="AM259" i="13"/>
  <c r="BL57" i="15"/>
  <c r="AK67" i="13"/>
  <c r="AG45" i="15"/>
  <c r="AG275" i="13"/>
  <c r="AH256" i="13"/>
  <c r="AG316" i="13"/>
  <c r="AG55" i="15"/>
  <c r="AG34" i="15" s="1"/>
  <c r="AG362" i="13"/>
  <c r="AG197" i="13"/>
  <c r="AH178" i="13"/>
  <c r="AF50" i="15"/>
  <c r="AF29" i="15" s="1"/>
  <c r="AF357" i="13"/>
  <c r="AI65" i="15"/>
  <c r="AP7" i="19"/>
  <c r="AG20" i="22"/>
  <c r="AG24" i="22" s="1"/>
  <c r="AG25" i="22" s="1"/>
  <c r="AE153" i="14"/>
  <c r="AH61" i="13"/>
  <c r="AE44" i="15"/>
  <c r="AE351" i="13"/>
  <c r="AF142" i="13"/>
  <c r="AF337" i="13"/>
  <c r="AH62" i="13"/>
  <c r="AQ18" i="16"/>
  <c r="AH319" i="13"/>
  <c r="AH47" i="13"/>
  <c r="AI28" i="13"/>
  <c r="AG49" i="15"/>
  <c r="AG190" i="13"/>
  <c r="AE228" i="13"/>
  <c r="AD4" i="19"/>
  <c r="AE17" i="16"/>
  <c r="AF36" i="13"/>
  <c r="AG107" i="15"/>
  <c r="AD26" i="15"/>
  <c r="AD121" i="15"/>
  <c r="AH65" i="13"/>
  <c r="AH126" i="13"/>
  <c r="AH145" i="13" s="1"/>
  <c r="AH73" i="15" s="1"/>
  <c r="AI107" i="13"/>
  <c r="AI129" i="13"/>
  <c r="AI148" i="13" s="1"/>
  <c r="AI76" i="15" s="1"/>
  <c r="AJ110" i="13"/>
  <c r="AJ51" i="15"/>
  <c r="AE110" i="15"/>
  <c r="AE354" i="13"/>
  <c r="AE305" i="13"/>
  <c r="AQ44" i="13"/>
  <c r="AR25" i="13"/>
  <c r="AI272" i="13"/>
  <c r="AJ253" i="13"/>
  <c r="AG33" i="14"/>
  <c r="AF42" i="14"/>
  <c r="AE56" i="15"/>
  <c r="AE35" i="15" s="1"/>
  <c r="AE363" i="13"/>
  <c r="AF353" i="13"/>
  <c r="AH283" i="13"/>
  <c r="AH302" i="13" s="1"/>
  <c r="AH118" i="15" s="1"/>
  <c r="AI264" i="13"/>
  <c r="AH281" i="13"/>
  <c r="AH300" i="13" s="1"/>
  <c r="AH116" i="15" s="1"/>
  <c r="AI262" i="13"/>
  <c r="AI217" i="13"/>
  <c r="AF321" i="13"/>
  <c r="AF49" i="13"/>
  <c r="AG30" i="13"/>
  <c r="AG45" i="13"/>
  <c r="AH26" i="13"/>
  <c r="AE70" i="15"/>
  <c r="AE28" i="15" s="1"/>
  <c r="AE356" i="13"/>
  <c r="AF279" i="13"/>
  <c r="AF298" i="13" s="1"/>
  <c r="AF114" i="15" s="1"/>
  <c r="AG260" i="13"/>
  <c r="AG320" i="13" s="1"/>
  <c r="AE345" i="13"/>
  <c r="AE209" i="13"/>
  <c r="AF209" i="13"/>
  <c r="AX121" i="13"/>
  <c r="AX140" i="13" s="1"/>
  <c r="AX68" i="15" s="1"/>
  <c r="BA35" i="16" s="1"/>
  <c r="BA7" i="20" s="1"/>
  <c r="AY102" i="13"/>
  <c r="AF4" i="21"/>
  <c r="AG51" i="16"/>
  <c r="AG5" i="21" s="1"/>
  <c r="AG52" i="16"/>
  <c r="AY51" i="13"/>
  <c r="AZ32" i="13"/>
  <c r="AE339" i="13"/>
  <c r="AC54" i="16"/>
  <c r="AB53" i="16"/>
  <c r="AB9" i="21" s="1"/>
  <c r="AH315" i="13"/>
  <c r="AG204" i="13"/>
  <c r="AG223" i="13" s="1"/>
  <c r="AG95" i="15" s="1"/>
  <c r="AH185" i="13"/>
  <c r="AK284" i="13"/>
  <c r="AK303" i="13" s="1"/>
  <c r="AK119" i="15" s="1"/>
  <c r="AL265" i="13"/>
  <c r="AG342" i="13"/>
  <c r="AG338" i="13"/>
  <c r="AG66" i="13"/>
  <c r="AK118" i="13"/>
  <c r="AL99" i="13"/>
  <c r="AF276" i="13"/>
  <c r="AF295" i="13" s="1"/>
  <c r="AF111" i="15" s="1"/>
  <c r="AG257" i="13"/>
  <c r="AG317" i="13" s="1"/>
  <c r="BN150" i="13"/>
  <c r="BN78" i="15" s="1"/>
  <c r="BN131" i="13"/>
  <c r="BO112" i="13"/>
  <c r="AE100" i="15"/>
  <c r="AE4" i="21"/>
  <c r="AF52" i="16"/>
  <c r="AF51" i="16"/>
  <c r="AF5" i="21" s="1"/>
  <c r="AF320" i="13"/>
  <c r="AH323" i="13"/>
  <c r="AF334" i="13"/>
  <c r="AH89" i="15"/>
  <c r="AF1" i="25"/>
  <c r="AI2" i="6"/>
  <c r="AN122" i="13"/>
  <c r="AN141" i="13" s="1"/>
  <c r="AN69" i="15" s="1"/>
  <c r="AO103" i="13"/>
  <c r="AJ90" i="3"/>
  <c r="AI33" i="6"/>
  <c r="AC4" i="6"/>
  <c r="AP63" i="13"/>
  <c r="AL127" i="13"/>
  <c r="AL146" i="13" s="1"/>
  <c r="AL74" i="15" s="1"/>
  <c r="AM108" i="13"/>
  <c r="AJ199" i="13"/>
  <c r="AJ218" i="13" s="1"/>
  <c r="AJ90" i="15" s="1"/>
  <c r="AK180" i="13"/>
  <c r="AG203" i="13"/>
  <c r="AG222" i="13" s="1"/>
  <c r="AG94" i="15" s="1"/>
  <c r="AH184" i="13"/>
  <c r="AF119" i="13"/>
  <c r="AG100" i="13"/>
  <c r="AF113" i="13"/>
  <c r="AF314" i="13"/>
  <c r="AF327" i="13" s="1"/>
  <c r="AH291" i="13"/>
  <c r="AD23" i="15"/>
  <c r="AF25" i="15"/>
  <c r="AE340" i="13"/>
  <c r="AE346" i="13" s="1"/>
  <c r="AE68" i="13"/>
  <c r="BM73" i="13"/>
  <c r="BM54" i="13"/>
  <c r="BN35" i="13"/>
  <c r="AG315" i="13"/>
  <c r="AE14" i="6" l="1"/>
  <c r="AE74" i="13"/>
  <c r="AG14" i="19" s="1"/>
  <c r="AD4" i="16"/>
  <c r="AD15" i="6"/>
  <c r="AD58" i="15"/>
  <c r="AF4" i="19" s="1"/>
  <c r="AD365" i="13"/>
  <c r="AD367" i="13" s="1"/>
  <c r="AK137" i="13"/>
  <c r="AI283" i="13"/>
  <c r="AI302" i="13" s="1"/>
  <c r="AI118" i="15" s="1"/>
  <c r="AJ264" i="13"/>
  <c r="AJ272" i="13"/>
  <c r="AK253" i="13"/>
  <c r="AQ63" i="13"/>
  <c r="AE26" i="15"/>
  <c r="AE121" i="15"/>
  <c r="AJ129" i="13"/>
  <c r="AJ148" i="13" s="1"/>
  <c r="AJ76" i="15" s="1"/>
  <c r="AK110" i="13"/>
  <c r="AH49" i="15"/>
  <c r="AH66" i="13"/>
  <c r="AH46" i="15"/>
  <c r="AK198" i="13"/>
  <c r="AL179" i="13"/>
  <c r="AE4" i="19"/>
  <c r="AF17" i="16"/>
  <c r="AJ46" i="13"/>
  <c r="AK27" i="13"/>
  <c r="AH75" i="15"/>
  <c r="AH33" i="15" s="1"/>
  <c r="AH361" i="13"/>
  <c r="AR18" i="16"/>
  <c r="AG86" i="15"/>
  <c r="AM196" i="13"/>
  <c r="AM215" i="13" s="1"/>
  <c r="AM87" i="15" s="1"/>
  <c r="AN177" i="13"/>
  <c r="AJ43" i="13"/>
  <c r="AK24" i="13"/>
  <c r="AH138" i="14"/>
  <c r="AG150" i="14"/>
  <c r="AI120" i="13"/>
  <c r="AI139" i="13" s="1"/>
  <c r="AI67" i="15" s="1"/>
  <c r="AJ101" i="13"/>
  <c r="AF341" i="13"/>
  <c r="AF69" i="13"/>
  <c r="AF110" i="15"/>
  <c r="AF354" i="13"/>
  <c r="AF305" i="13"/>
  <c r="AN200" i="13"/>
  <c r="AN219" i="13" s="1"/>
  <c r="AN91" i="15" s="1"/>
  <c r="AO181" i="13"/>
  <c r="AI147" i="13"/>
  <c r="AG332" i="13"/>
  <c r="AG60" i="13"/>
  <c r="AH214" i="13"/>
  <c r="AI343" i="13"/>
  <c r="AI71" i="13"/>
  <c r="AH201" i="13"/>
  <c r="AH220" i="13" s="1"/>
  <c r="AH92" i="15" s="1"/>
  <c r="AI182" i="13"/>
  <c r="AI277" i="13"/>
  <c r="AI296" i="13" s="1"/>
  <c r="AI112" i="15" s="1"/>
  <c r="AJ258" i="13"/>
  <c r="AX54" i="15"/>
  <c r="AF48" i="15"/>
  <c r="AF27" i="15" s="1"/>
  <c r="AF355" i="13"/>
  <c r="BN73" i="13"/>
  <c r="BN54" i="13"/>
  <c r="BO35" i="13"/>
  <c r="AE52" i="15"/>
  <c r="AE31" i="15" s="1"/>
  <c r="AE359" i="13"/>
  <c r="AK199" i="13"/>
  <c r="AK218" i="13" s="1"/>
  <c r="AK90" i="15" s="1"/>
  <c r="AL180" i="13"/>
  <c r="AJ33" i="6"/>
  <c r="AK90" i="3"/>
  <c r="AG1" i="25"/>
  <c r="AJ2" i="6"/>
  <c r="AF7" i="21"/>
  <c r="AF7" i="6" s="1"/>
  <c r="AF7" i="16"/>
  <c r="AG4" i="21"/>
  <c r="AH52" i="16"/>
  <c r="AH51" i="16"/>
  <c r="AH5" i="21" s="1"/>
  <c r="AG276" i="13"/>
  <c r="AG295" i="13" s="1"/>
  <c r="AG111" i="15" s="1"/>
  <c r="AH257" i="13"/>
  <c r="AL284" i="13"/>
  <c r="AL303" i="13" s="1"/>
  <c r="AL119" i="15" s="1"/>
  <c r="AM265" i="13"/>
  <c r="AG7" i="21"/>
  <c r="AY121" i="13"/>
  <c r="AY140" i="13" s="1"/>
  <c r="AY68" i="15" s="1"/>
  <c r="BB35" i="16" s="1"/>
  <c r="BB7" i="20" s="1"/>
  <c r="AZ102" i="13"/>
  <c r="AG321" i="13"/>
  <c r="AG49" i="13"/>
  <c r="AH30" i="13"/>
  <c r="AI89" i="15"/>
  <c r="AI291" i="13"/>
  <c r="AD4" i="6"/>
  <c r="AH275" i="13"/>
  <c r="AI256" i="13"/>
  <c r="AH316" i="13"/>
  <c r="AK51" i="15"/>
  <c r="AM278" i="13"/>
  <c r="AM297" i="13" s="1"/>
  <c r="AM113" i="15" s="1"/>
  <c r="AN259" i="13"/>
  <c r="AJ217" i="13"/>
  <c r="AG41" i="14"/>
  <c r="AH24" i="14"/>
  <c r="AI65" i="13"/>
  <c r="AF339" i="13"/>
  <c r="AI62" i="13"/>
  <c r="AJ42" i="13"/>
  <c r="AK23" i="13"/>
  <c r="AH20" i="22"/>
  <c r="AH24" i="22" s="1"/>
  <c r="AH25" i="22" s="1"/>
  <c r="AF153" i="14"/>
  <c r="AE4" i="20"/>
  <c r="AF34" i="16"/>
  <c r="AF5" i="20" s="1"/>
  <c r="AE53" i="15"/>
  <c r="AE32" i="15" s="1"/>
  <c r="AE360" i="13"/>
  <c r="AM48" i="13"/>
  <c r="AN29" i="13"/>
  <c r="AK282" i="13"/>
  <c r="AK301" i="13" s="1"/>
  <c r="AK117" i="15" s="1"/>
  <c r="AL263" i="13"/>
  <c r="AH125" i="13"/>
  <c r="AI106" i="13"/>
  <c r="AG36" i="13"/>
  <c r="AJ65" i="15"/>
  <c r="AI324" i="13"/>
  <c r="AH325" i="13"/>
  <c r="AH53" i="13"/>
  <c r="AI34" i="13"/>
  <c r="AF336" i="13"/>
  <c r="AG119" i="13"/>
  <c r="AH100" i="13"/>
  <c r="AG113" i="13"/>
  <c r="AG314" i="13"/>
  <c r="AP47" i="15"/>
  <c r="BM57" i="15"/>
  <c r="AH107" i="15"/>
  <c r="AF138" i="13"/>
  <c r="AF132" i="13"/>
  <c r="AH40" i="20" s="1"/>
  <c r="AF333" i="13"/>
  <c r="AF346" i="13" s="1"/>
  <c r="AF55" i="16"/>
  <c r="BO150" i="13"/>
  <c r="BO78" i="15" s="1"/>
  <c r="BO131" i="13"/>
  <c r="BP112" i="13"/>
  <c r="AG50" i="15"/>
  <c r="AG29" i="15" s="1"/>
  <c r="AG357" i="13"/>
  <c r="AZ51" i="13"/>
  <c r="BA32" i="13"/>
  <c r="AG279" i="13"/>
  <c r="AG298" i="13" s="1"/>
  <c r="AG114" i="15" s="1"/>
  <c r="AH260" i="13"/>
  <c r="AH317" i="13"/>
  <c r="AH45" i="13"/>
  <c r="AI26" i="13"/>
  <c r="AF340" i="13"/>
  <c r="AF68" i="13"/>
  <c r="AI281" i="13"/>
  <c r="AI300" i="13" s="1"/>
  <c r="AI116" i="15" s="1"/>
  <c r="AJ262" i="13"/>
  <c r="AH33" i="14"/>
  <c r="AG42" i="14"/>
  <c r="AG14" i="22"/>
  <c r="AF65" i="16"/>
  <c r="AF15" i="22" s="1"/>
  <c r="AI126" i="13"/>
  <c r="AI145" i="13" s="1"/>
  <c r="AI73" i="15" s="1"/>
  <c r="AJ107" i="13"/>
  <c r="AF4" i="22"/>
  <c r="AG68" i="16"/>
  <c r="AG7" i="22" s="1"/>
  <c r="AG67" i="16"/>
  <c r="AG5" i="22" s="1"/>
  <c r="AG14" i="21"/>
  <c r="AF49" i="16"/>
  <c r="AE23" i="15"/>
  <c r="AH197" i="13"/>
  <c r="AI178" i="13"/>
  <c r="AG294" i="13"/>
  <c r="AG335" i="13"/>
  <c r="AG286" i="13"/>
  <c r="AH126" i="14"/>
  <c r="AI114" i="14"/>
  <c r="AF14" i="19"/>
  <c r="AE15" i="16"/>
  <c r="AK202" i="13"/>
  <c r="AK221" i="13" s="1"/>
  <c r="AK93" i="15" s="1"/>
  <c r="AL183" i="13"/>
  <c r="AF71" i="16"/>
  <c r="AF72" i="15"/>
  <c r="AF30" i="15" s="1"/>
  <c r="AF358" i="13"/>
  <c r="AF44" i="15"/>
  <c r="AF351" i="13"/>
  <c r="AH144" i="14"/>
  <c r="AG151" i="14"/>
  <c r="AI23" i="22" s="1"/>
  <c r="AH55" i="15"/>
  <c r="AH34" i="15" s="1"/>
  <c r="AH362" i="13"/>
  <c r="AI315" i="13"/>
  <c r="AH123" i="13"/>
  <c r="AI104" i="13"/>
  <c r="AH318" i="13"/>
  <c r="AI61" i="13"/>
  <c r="AI205" i="13"/>
  <c r="AI224" i="13" s="1"/>
  <c r="AI96" i="15" s="1"/>
  <c r="AJ186" i="13"/>
  <c r="AG23" i="21"/>
  <c r="AG24" i="21" s="1"/>
  <c r="AG25" i="21" s="1"/>
  <c r="AE129" i="14"/>
  <c r="AF56" i="15"/>
  <c r="AF35" i="15" s="1"/>
  <c r="AF363" i="13"/>
  <c r="AF99" i="15"/>
  <c r="AF36" i="15" s="1"/>
  <c r="AF364" i="13"/>
  <c r="AL67" i="13"/>
  <c r="AF286" i="13"/>
  <c r="AI280" i="13"/>
  <c r="AI299" i="13" s="1"/>
  <c r="AI115" i="15" s="1"/>
  <c r="AJ261" i="13"/>
  <c r="AI323" i="13"/>
  <c r="AF14" i="20"/>
  <c r="AE32" i="16"/>
  <c r="AE15" i="20" s="1"/>
  <c r="AG144" i="13"/>
  <c r="AG339" i="13"/>
  <c r="AK206" i="13"/>
  <c r="AK225" i="13" s="1"/>
  <c r="AK97" i="15" s="1"/>
  <c r="AL187" i="13"/>
  <c r="AI124" i="13"/>
  <c r="AI143" i="13" s="1"/>
  <c r="AI71" i="15" s="1"/>
  <c r="AJ105" i="13"/>
  <c r="AI40" i="22"/>
  <c r="AI40" i="21"/>
  <c r="AG344" i="13"/>
  <c r="AG72" i="13"/>
  <c r="AH203" i="13"/>
  <c r="AH222" i="13" s="1"/>
  <c r="AH94" i="15" s="1"/>
  <c r="AI184" i="13"/>
  <c r="AM127" i="13"/>
  <c r="AM146" i="13" s="1"/>
  <c r="AM74" i="15" s="1"/>
  <c r="AN108" i="13"/>
  <c r="AO122" i="13"/>
  <c r="AO141" i="13" s="1"/>
  <c r="AO69" i="15" s="1"/>
  <c r="AP103" i="13"/>
  <c r="AL118" i="13"/>
  <c r="AM99" i="13"/>
  <c r="AH204" i="13"/>
  <c r="AH223" i="13" s="1"/>
  <c r="AH95" i="15" s="1"/>
  <c r="AI185" i="13"/>
  <c r="AD54" i="16"/>
  <c r="AC53" i="16"/>
  <c r="AC9" i="21" s="1"/>
  <c r="AY70" i="13"/>
  <c r="AG336" i="13"/>
  <c r="AG64" i="13"/>
  <c r="AR44" i="13"/>
  <c r="AS25" i="13"/>
  <c r="AE5" i="19"/>
  <c r="AE5" i="6" s="1"/>
  <c r="AE6" i="16"/>
  <c r="AI319" i="13"/>
  <c r="AI47" i="13"/>
  <c r="AJ28" i="13"/>
  <c r="AQ7" i="19"/>
  <c r="AF70" i="15"/>
  <c r="AF28" i="15" s="1"/>
  <c r="AF356" i="13"/>
  <c r="AH45" i="15"/>
  <c r="AG216" i="13"/>
  <c r="AG334" i="13"/>
  <c r="AG267" i="13"/>
  <c r="AI20" i="21"/>
  <c r="AK273" i="13"/>
  <c r="AK292" i="13" s="1"/>
  <c r="AK108" i="15" s="1"/>
  <c r="AL254" i="13"/>
  <c r="AC69" i="16"/>
  <c r="AC9" i="22" s="1"/>
  <c r="AD70" i="16"/>
  <c r="AF55" i="13"/>
  <c r="AH40" i="19" s="1"/>
  <c r="AH343" i="13"/>
  <c r="AK130" i="13"/>
  <c r="AK149" i="13" s="1"/>
  <c r="AK77" i="15" s="1"/>
  <c r="AL111" i="13"/>
  <c r="AG142" i="13"/>
  <c r="AG337" i="13"/>
  <c r="AG120" i="14"/>
  <c r="AF127" i="14"/>
  <c r="AG227" i="13"/>
  <c r="AG208" i="13"/>
  <c r="AG345" i="13" s="1"/>
  <c r="AG326" i="13"/>
  <c r="AH189" i="13"/>
  <c r="AH190" i="13" s="1"/>
  <c r="AL274" i="13"/>
  <c r="AL293" i="13" s="1"/>
  <c r="AL109" i="15" s="1"/>
  <c r="AM255" i="13"/>
  <c r="AG322" i="13"/>
  <c r="AG327" i="13" s="1"/>
  <c r="AG50" i="13"/>
  <c r="AH31" i="13"/>
  <c r="AE66" i="15"/>
  <c r="AE151" i="13"/>
  <c r="AE352" i="13"/>
  <c r="AE365" i="13" s="1"/>
  <c r="AE367" i="13" s="1"/>
  <c r="AL304" i="13"/>
  <c r="AL120" i="15" s="1"/>
  <c r="AL285" i="13"/>
  <c r="AM266" i="13"/>
  <c r="AJ128" i="13"/>
  <c r="AK109" i="13"/>
  <c r="AJ323" i="13"/>
  <c r="AK207" i="13"/>
  <c r="AK226" i="13" s="1"/>
  <c r="AK98" i="15" s="1"/>
  <c r="AL188" i="13"/>
  <c r="AD79" i="15"/>
  <c r="AD24" i="15"/>
  <c r="AD37" i="15" s="1"/>
  <c r="AH313" i="13"/>
  <c r="AH36" i="13"/>
  <c r="AH41" i="13"/>
  <c r="AI22" i="13"/>
  <c r="AI195" i="13"/>
  <c r="AJ176" i="13"/>
  <c r="AJ324" i="13"/>
  <c r="AJ52" i="13"/>
  <c r="AK33" i="13"/>
  <c r="AF228" i="13"/>
  <c r="AF15" i="16" l="1"/>
  <c r="AF15" i="19" s="1"/>
  <c r="AG17" i="16"/>
  <c r="AG5" i="19" s="1"/>
  <c r="AE58" i="15"/>
  <c r="AG4" i="19" s="1"/>
  <c r="AF74" i="13"/>
  <c r="AH14" i="19" s="1"/>
  <c r="AG71" i="16"/>
  <c r="AH23" i="21"/>
  <c r="AH24" i="21" s="1"/>
  <c r="AH25" i="21" s="1"/>
  <c r="AF129" i="14"/>
  <c r="AJ71" i="13"/>
  <c r="AH14" i="21"/>
  <c r="AG49" i="16"/>
  <c r="AJ195" i="13"/>
  <c r="AK176" i="13"/>
  <c r="AH332" i="13"/>
  <c r="AH60" i="13"/>
  <c r="AF4" i="20"/>
  <c r="AF4" i="6" s="1"/>
  <c r="AG34" i="16"/>
  <c r="AG5" i="20" s="1"/>
  <c r="AK128" i="13"/>
  <c r="AL109" i="13"/>
  <c r="AH322" i="13"/>
  <c r="AH50" i="13"/>
  <c r="AI31" i="13"/>
  <c r="AG99" i="15"/>
  <c r="AG36" i="15" s="1"/>
  <c r="AG364" i="13"/>
  <c r="AG70" i="15"/>
  <c r="AG28" i="15" s="1"/>
  <c r="AG356" i="13"/>
  <c r="AL273" i="13"/>
  <c r="AL292" i="13" s="1"/>
  <c r="AL108" i="15" s="1"/>
  <c r="AM254" i="13"/>
  <c r="AL206" i="13"/>
  <c r="AL225" i="13" s="1"/>
  <c r="AL97" i="15" s="1"/>
  <c r="AM187" i="13"/>
  <c r="AG72" i="15"/>
  <c r="AG30" i="15" s="1"/>
  <c r="AG358" i="13"/>
  <c r="AL51" i="15"/>
  <c r="AJ205" i="13"/>
  <c r="AJ224" i="13" s="1"/>
  <c r="AJ96" i="15" s="1"/>
  <c r="AK186" i="13"/>
  <c r="AJ20" i="21"/>
  <c r="AI197" i="13"/>
  <c r="AJ178" i="13"/>
  <c r="AF52" i="15"/>
  <c r="AF31" i="15" s="1"/>
  <c r="AF359" i="13"/>
  <c r="AZ70" i="13"/>
  <c r="AH119" i="13"/>
  <c r="AI100" i="13"/>
  <c r="AH113" i="13"/>
  <c r="AH314" i="13"/>
  <c r="AL282" i="13"/>
  <c r="AL301" i="13" s="1"/>
  <c r="AL117" i="15" s="1"/>
  <c r="AM263" i="13"/>
  <c r="AM67" i="13"/>
  <c r="AI49" i="15"/>
  <c r="AI275" i="13"/>
  <c r="AJ256" i="13"/>
  <c r="AI316" i="13"/>
  <c r="AG340" i="13"/>
  <c r="AG68" i="13"/>
  <c r="AG7" i="16"/>
  <c r="AH276" i="13"/>
  <c r="AH295" i="13" s="1"/>
  <c r="AH111" i="15" s="1"/>
  <c r="AI257" i="13"/>
  <c r="AI267" i="13" s="1"/>
  <c r="AH1" i="25"/>
  <c r="AK2" i="6"/>
  <c r="AL199" i="13"/>
  <c r="AL218" i="13" s="1"/>
  <c r="AL90" i="15" s="1"/>
  <c r="AM180" i="13"/>
  <c r="AI201" i="13"/>
  <c r="AI220" i="13" s="1"/>
  <c r="AI92" i="15" s="1"/>
  <c r="AJ182" i="13"/>
  <c r="AH86" i="15"/>
  <c r="AF53" i="15"/>
  <c r="AF32" i="15" s="1"/>
  <c r="AF360" i="13"/>
  <c r="AJ120" i="13"/>
  <c r="AJ139" i="13" s="1"/>
  <c r="AJ67" i="15" s="1"/>
  <c r="AK101" i="13"/>
  <c r="AN196" i="13"/>
  <c r="AN215" i="13" s="1"/>
  <c r="AN87" i="15" s="1"/>
  <c r="AO177" i="13"/>
  <c r="AE4" i="6"/>
  <c r="AJ291" i="13"/>
  <c r="AL207" i="13"/>
  <c r="AL226" i="13" s="1"/>
  <c r="AL98" i="15" s="1"/>
  <c r="AM188" i="13"/>
  <c r="AL130" i="13"/>
  <c r="AL149" i="13" s="1"/>
  <c r="AL77" i="15" s="1"/>
  <c r="AM111" i="13"/>
  <c r="AJ319" i="13"/>
  <c r="AJ47" i="13"/>
  <c r="AK28" i="13"/>
  <c r="AG48" i="15"/>
  <c r="AG27" i="15" s="1"/>
  <c r="AG355" i="13"/>
  <c r="AM118" i="13"/>
  <c r="AN99" i="13"/>
  <c r="AP122" i="13"/>
  <c r="AP141" i="13" s="1"/>
  <c r="AP69" i="15" s="1"/>
  <c r="AQ103" i="13"/>
  <c r="AN127" i="13"/>
  <c r="AN146" i="13" s="1"/>
  <c r="AN74" i="15" s="1"/>
  <c r="AO108" i="13"/>
  <c r="AJ280" i="13"/>
  <c r="AJ299" i="13" s="1"/>
  <c r="AJ115" i="15" s="1"/>
  <c r="AK261" i="13"/>
  <c r="AI123" i="13"/>
  <c r="AJ104" i="13"/>
  <c r="AI318" i="13"/>
  <c r="AE15" i="19"/>
  <c r="AE15" i="6" s="1"/>
  <c r="AE4" i="16"/>
  <c r="AH216" i="13"/>
  <c r="AH334" i="13"/>
  <c r="AF15" i="21"/>
  <c r="AG55" i="16"/>
  <c r="AH42" i="14"/>
  <c r="AI33" i="14"/>
  <c r="AH279" i="13"/>
  <c r="AH298" i="13" s="1"/>
  <c r="AH114" i="15" s="1"/>
  <c r="AI260" i="13"/>
  <c r="BP150" i="13"/>
  <c r="BP78" i="15" s="1"/>
  <c r="BP131" i="13"/>
  <c r="BQ112" i="13"/>
  <c r="AS18" i="16"/>
  <c r="AG138" i="13"/>
  <c r="AG132" i="13"/>
  <c r="AI40" i="20" s="1"/>
  <c r="AG333" i="13"/>
  <c r="AG346" i="13" s="1"/>
  <c r="AH320" i="13"/>
  <c r="AH327" i="13" s="1"/>
  <c r="AI46" i="15"/>
  <c r="AJ89" i="15"/>
  <c r="AH294" i="13"/>
  <c r="AH335" i="13"/>
  <c r="AH286" i="13"/>
  <c r="AG7" i="6"/>
  <c r="BO73" i="13"/>
  <c r="BO54" i="13"/>
  <c r="BP35" i="13"/>
  <c r="AI342" i="13"/>
  <c r="AH14" i="22"/>
  <c r="AG65" i="16"/>
  <c r="AG15" i="22" s="1"/>
  <c r="AK43" i="13"/>
  <c r="AL24" i="13"/>
  <c r="AH50" i="15"/>
  <c r="AH29" i="15" s="1"/>
  <c r="AH357" i="13"/>
  <c r="AK129" i="13"/>
  <c r="AK148" i="13" s="1"/>
  <c r="AK76" i="15" s="1"/>
  <c r="AL110" i="13"/>
  <c r="AQ47" i="15"/>
  <c r="AK65" i="15"/>
  <c r="AG209" i="13"/>
  <c r="AI214" i="13"/>
  <c r="AJ147" i="13"/>
  <c r="AJ342" i="13"/>
  <c r="AG341" i="13"/>
  <c r="AG69" i="13"/>
  <c r="AM304" i="13"/>
  <c r="AM120" i="15" s="1"/>
  <c r="AM285" i="13"/>
  <c r="AN266" i="13"/>
  <c r="AG14" i="20"/>
  <c r="AG14" i="6" s="1"/>
  <c r="AF32" i="16"/>
  <c r="AF15" i="20" s="1"/>
  <c r="AG127" i="14"/>
  <c r="AH120" i="14"/>
  <c r="AD69" i="16"/>
  <c r="AD9" i="22" s="1"/>
  <c r="AE70" i="16"/>
  <c r="AG88" i="15"/>
  <c r="AG25" i="15" s="1"/>
  <c r="AG353" i="13"/>
  <c r="AI338" i="13"/>
  <c r="AI66" i="13"/>
  <c r="AS44" i="13"/>
  <c r="AT25" i="13"/>
  <c r="AE54" i="16"/>
  <c r="AD53" i="16"/>
  <c r="AD9" i="21" s="1"/>
  <c r="AL137" i="13"/>
  <c r="AG56" i="15"/>
  <c r="AG35" i="15" s="1"/>
  <c r="AG363" i="13"/>
  <c r="AJ124" i="13"/>
  <c r="AJ143" i="13" s="1"/>
  <c r="AJ71" i="15" s="1"/>
  <c r="AK105" i="13"/>
  <c r="AI45" i="15"/>
  <c r="AH142" i="13"/>
  <c r="AH337" i="13"/>
  <c r="AF23" i="15"/>
  <c r="AF14" i="6"/>
  <c r="AJ281" i="13"/>
  <c r="AJ300" i="13" s="1"/>
  <c r="AJ116" i="15" s="1"/>
  <c r="AK262" i="13"/>
  <c r="AI317" i="13"/>
  <c r="AI45" i="13"/>
  <c r="AJ26" i="13"/>
  <c r="AI325" i="13"/>
  <c r="AI53" i="13"/>
  <c r="AJ34" i="13"/>
  <c r="AI125" i="13"/>
  <c r="AJ106" i="13"/>
  <c r="AI320" i="13"/>
  <c r="AK42" i="13"/>
  <c r="AL23" i="13"/>
  <c r="AH41" i="14"/>
  <c r="AI24" i="14"/>
  <c r="AN278" i="13"/>
  <c r="AN297" i="13" s="1"/>
  <c r="AN113" i="15" s="1"/>
  <c r="AO259" i="13"/>
  <c r="AH267" i="13"/>
  <c r="AZ121" i="13"/>
  <c r="AZ140" i="13" s="1"/>
  <c r="AZ68" i="15" s="1"/>
  <c r="BC35" i="16" s="1"/>
  <c r="BC7" i="20" s="1"/>
  <c r="BA102" i="13"/>
  <c r="AM284" i="13"/>
  <c r="AM303" i="13" s="1"/>
  <c r="AM119" i="15" s="1"/>
  <c r="AN265" i="13"/>
  <c r="AJ277" i="13"/>
  <c r="AJ296" i="13" s="1"/>
  <c r="AJ112" i="15" s="1"/>
  <c r="AK258" i="13"/>
  <c r="AI55" i="15"/>
  <c r="AI34" i="15" s="1"/>
  <c r="AI362" i="13"/>
  <c r="AG44" i="15"/>
  <c r="AG351" i="13"/>
  <c r="AI75" i="15"/>
  <c r="AI33" i="15" s="1"/>
  <c r="AI361" i="13"/>
  <c r="AI20" i="22"/>
  <c r="AI24" i="22" s="1"/>
  <c r="AI25" i="22" s="1"/>
  <c r="AG153" i="14"/>
  <c r="AJ62" i="13"/>
  <c r="AG228" i="13"/>
  <c r="AR7" i="19"/>
  <c r="AK46" i="13"/>
  <c r="AL27" i="13"/>
  <c r="AF5" i="19"/>
  <c r="AF5" i="6" s="1"/>
  <c r="AF6" i="16"/>
  <c r="AL198" i="13"/>
  <c r="AM179" i="13"/>
  <c r="AH338" i="13"/>
  <c r="AJ283" i="13"/>
  <c r="AJ302" i="13" s="1"/>
  <c r="AJ118" i="15" s="1"/>
  <c r="AK264" i="13"/>
  <c r="AK324" i="13"/>
  <c r="AK52" i="13"/>
  <c r="AL33" i="13"/>
  <c r="AH227" i="13"/>
  <c r="AH208" i="13"/>
  <c r="AH345" i="13" s="1"/>
  <c r="AH326" i="13"/>
  <c r="AI189" i="13"/>
  <c r="AI313" i="13"/>
  <c r="AI41" i="13"/>
  <c r="AJ22" i="13"/>
  <c r="AE79" i="15"/>
  <c r="AE24" i="15"/>
  <c r="AE37" i="15" s="1"/>
  <c r="AM274" i="13"/>
  <c r="AM293" i="13" s="1"/>
  <c r="AM109" i="15" s="1"/>
  <c r="AN255" i="13"/>
  <c r="AR63" i="13"/>
  <c r="AY54" i="15"/>
  <c r="AI204" i="13"/>
  <c r="AI223" i="13" s="1"/>
  <c r="AI95" i="15" s="1"/>
  <c r="AJ185" i="13"/>
  <c r="AI203" i="13"/>
  <c r="AI222" i="13" s="1"/>
  <c r="AI94" i="15" s="1"/>
  <c r="AJ184" i="13"/>
  <c r="AI144" i="14"/>
  <c r="AH151" i="14"/>
  <c r="AJ23" i="22" s="1"/>
  <c r="AL202" i="13"/>
  <c r="AL221" i="13" s="1"/>
  <c r="AL93" i="15" s="1"/>
  <c r="AM183" i="13"/>
  <c r="AJ114" i="14"/>
  <c r="AI126" i="14"/>
  <c r="AG110" i="15"/>
  <c r="AG354" i="13"/>
  <c r="AG305" i="13"/>
  <c r="AJ126" i="13"/>
  <c r="AJ145" i="13" s="1"/>
  <c r="AJ73" i="15" s="1"/>
  <c r="AK107" i="13"/>
  <c r="AH336" i="13"/>
  <c r="AH64" i="13"/>
  <c r="BA51" i="13"/>
  <c r="BB32" i="13"/>
  <c r="AF66" i="15"/>
  <c r="AF151" i="13"/>
  <c r="AF352" i="13"/>
  <c r="AJ40" i="22"/>
  <c r="AJ40" i="21"/>
  <c r="AH344" i="13"/>
  <c r="AH72" i="13"/>
  <c r="AH144" i="13"/>
  <c r="AH339" i="13"/>
  <c r="AN48" i="13"/>
  <c r="AO29" i="13"/>
  <c r="AJ61" i="13"/>
  <c r="AI107" i="15"/>
  <c r="AH321" i="13"/>
  <c r="AH49" i="13"/>
  <c r="AH55" i="13" s="1"/>
  <c r="AJ40" i="19" s="1"/>
  <c r="AI30" i="13"/>
  <c r="AI36" i="13" s="1"/>
  <c r="AH7" i="21"/>
  <c r="AK33" i="6"/>
  <c r="AL90" i="3"/>
  <c r="BN57" i="15"/>
  <c r="AF100" i="15"/>
  <c r="AG55" i="13"/>
  <c r="AI40" i="19" s="1"/>
  <c r="AO200" i="13"/>
  <c r="AO219" i="13" s="1"/>
  <c r="AO91" i="15" s="1"/>
  <c r="AP181" i="13"/>
  <c r="AF26" i="15"/>
  <c r="AF121" i="15"/>
  <c r="AI138" i="14"/>
  <c r="AH150" i="14"/>
  <c r="AJ315" i="13"/>
  <c r="AG100" i="15"/>
  <c r="AJ65" i="13"/>
  <c r="AK217" i="13"/>
  <c r="AG4" i="22"/>
  <c r="AH68" i="16"/>
  <c r="AH7" i="22" s="1"/>
  <c r="AH67" i="16"/>
  <c r="AH5" i="22" s="1"/>
  <c r="AK272" i="13"/>
  <c r="AL253" i="13"/>
  <c r="AG5" i="6" l="1"/>
  <c r="AH17" i="16"/>
  <c r="AH5" i="19" s="1"/>
  <c r="AF58" i="15"/>
  <c r="AI17" i="16" s="1"/>
  <c r="AG74" i="13"/>
  <c r="AH15" i="16" s="1"/>
  <c r="AG15" i="16"/>
  <c r="AG15" i="19" s="1"/>
  <c r="AF365" i="13"/>
  <c r="AF367" i="13" s="1"/>
  <c r="AG6" i="16"/>
  <c r="AF4" i="16"/>
  <c r="AF15" i="6"/>
  <c r="AI4" i="21"/>
  <c r="AJ52" i="16"/>
  <c r="AJ51" i="16"/>
  <c r="AJ5" i="21" s="1"/>
  <c r="AH4" i="22"/>
  <c r="AI67" i="16"/>
  <c r="AI5" i="22" s="1"/>
  <c r="AI68" i="16"/>
  <c r="AI7" i="22" s="1"/>
  <c r="AF79" i="15"/>
  <c r="AF24" i="15"/>
  <c r="AF37" i="15" s="1"/>
  <c r="AK291" i="13"/>
  <c r="AJ49" i="15"/>
  <c r="AJ20" i="22"/>
  <c r="AJ24" i="22" s="1"/>
  <c r="AJ25" i="22" s="1"/>
  <c r="AH153" i="14"/>
  <c r="AP200" i="13"/>
  <c r="AP219" i="13" s="1"/>
  <c r="AP91" i="15" s="1"/>
  <c r="AQ181" i="13"/>
  <c r="AH7" i="16"/>
  <c r="AJ45" i="15"/>
  <c r="AN67" i="13"/>
  <c r="BA70" i="13"/>
  <c r="AK126" i="13"/>
  <c r="AK145" i="13" s="1"/>
  <c r="AK73" i="15" s="1"/>
  <c r="AL107" i="13"/>
  <c r="AM202" i="13"/>
  <c r="AM221" i="13" s="1"/>
  <c r="AM93" i="15" s="1"/>
  <c r="AN183" i="13"/>
  <c r="AJ203" i="13"/>
  <c r="AJ222" i="13" s="1"/>
  <c r="AJ94" i="15" s="1"/>
  <c r="AK184" i="13"/>
  <c r="AL217" i="13"/>
  <c r="AK65" i="13"/>
  <c r="AI14" i="21"/>
  <c r="AH49" i="16"/>
  <c r="AH15" i="21" s="1"/>
  <c r="AK277" i="13"/>
  <c r="AK296" i="13" s="1"/>
  <c r="AK112" i="15" s="1"/>
  <c r="AL258" i="13"/>
  <c r="AJ325" i="13"/>
  <c r="AJ53" i="13"/>
  <c r="AK34" i="13"/>
  <c r="AJ45" i="13"/>
  <c r="AK26" i="13"/>
  <c r="AE53" i="16"/>
  <c r="AE9" i="21" s="1"/>
  <c r="AF54" i="16"/>
  <c r="AI50" i="15"/>
  <c r="AI29" i="15" s="1"/>
  <c r="AI357" i="13"/>
  <c r="AF70" i="16"/>
  <c r="AE69" i="16"/>
  <c r="AE9" i="22" s="1"/>
  <c r="AT18" i="16"/>
  <c r="AS7" i="19"/>
  <c r="AH88" i="15"/>
  <c r="AH25" i="15" s="1"/>
  <c r="AH353" i="13"/>
  <c r="AQ122" i="13"/>
  <c r="AQ141" i="13" s="1"/>
  <c r="AQ69" i="15" s="1"/>
  <c r="AR103" i="13"/>
  <c r="AK319" i="13"/>
  <c r="AK47" i="13"/>
  <c r="AL28" i="13"/>
  <c r="AM130" i="13"/>
  <c r="AM149" i="13" s="1"/>
  <c r="AM77" i="15" s="1"/>
  <c r="AN111" i="13"/>
  <c r="AJ201" i="13"/>
  <c r="AJ220" i="13" s="1"/>
  <c r="AJ92" i="15" s="1"/>
  <c r="AK182" i="13"/>
  <c r="AI1" i="25"/>
  <c r="AL2" i="6"/>
  <c r="AI294" i="13"/>
  <c r="AI335" i="13"/>
  <c r="AH138" i="13"/>
  <c r="AH132" i="13"/>
  <c r="AJ40" i="20" s="1"/>
  <c r="AH333" i="13"/>
  <c r="AJ197" i="13"/>
  <c r="AK178" i="13"/>
  <c r="AM206" i="13"/>
  <c r="AM225" i="13" s="1"/>
  <c r="AM97" i="15" s="1"/>
  <c r="AN187" i="13"/>
  <c r="AH341" i="13"/>
  <c r="AH69" i="13"/>
  <c r="AK147" i="13"/>
  <c r="AH44" i="15"/>
  <c r="AH351" i="13"/>
  <c r="AJ214" i="13"/>
  <c r="AJ55" i="15"/>
  <c r="AJ34" i="15" s="1"/>
  <c r="AJ362" i="13"/>
  <c r="AI150" i="14"/>
  <c r="AJ138" i="14"/>
  <c r="AH7" i="6"/>
  <c r="AH56" i="15"/>
  <c r="AH35" i="15" s="1"/>
  <c r="AH363" i="13"/>
  <c r="AH14" i="20"/>
  <c r="AH14" i="6" s="1"/>
  <c r="AG32" i="16"/>
  <c r="AG15" i="20" s="1"/>
  <c r="AG26" i="15"/>
  <c r="AG121" i="15"/>
  <c r="AG4" i="20"/>
  <c r="AG4" i="6" s="1"/>
  <c r="AH34" i="16"/>
  <c r="AH5" i="20" s="1"/>
  <c r="AH99" i="15"/>
  <c r="AH36" i="15" s="1"/>
  <c r="AH364" i="13"/>
  <c r="AJ46" i="15"/>
  <c r="AG23" i="15"/>
  <c r="BA121" i="13"/>
  <c r="BA140" i="13" s="1"/>
  <c r="BA68" i="15" s="1"/>
  <c r="BD35" i="16" s="1"/>
  <c r="BD7" i="20" s="1"/>
  <c r="BB102" i="13"/>
  <c r="AO278" i="13"/>
  <c r="AO297" i="13" s="1"/>
  <c r="AO113" i="15" s="1"/>
  <c r="AP259" i="13"/>
  <c r="AL42" i="13"/>
  <c r="AM23" i="13"/>
  <c r="AK40" i="22"/>
  <c r="AK40" i="21"/>
  <c r="AI344" i="13"/>
  <c r="AI72" i="13"/>
  <c r="AI64" i="13"/>
  <c r="AK124" i="13"/>
  <c r="AK143" i="13" s="1"/>
  <c r="AK71" i="15" s="1"/>
  <c r="AL105" i="13"/>
  <c r="AL65" i="15"/>
  <c r="AT44" i="13"/>
  <c r="AU25" i="13"/>
  <c r="AJ75" i="15"/>
  <c r="AJ33" i="15" s="1"/>
  <c r="AJ361" i="13"/>
  <c r="AL129" i="13"/>
  <c r="AL148" i="13" s="1"/>
  <c r="AL76" i="15" s="1"/>
  <c r="AM110" i="13"/>
  <c r="AL43" i="13"/>
  <c r="AM24" i="13"/>
  <c r="BP73" i="13"/>
  <c r="BP54" i="13"/>
  <c r="BQ35" i="13"/>
  <c r="AH110" i="15"/>
  <c r="AH354" i="13"/>
  <c r="AH305" i="13"/>
  <c r="AI279" i="13"/>
  <c r="AI298" i="13" s="1"/>
  <c r="AI114" i="15" s="1"/>
  <c r="AJ260" i="13"/>
  <c r="AJ123" i="13"/>
  <c r="AK104" i="13"/>
  <c r="AJ318" i="13"/>
  <c r="AJ338" i="13"/>
  <c r="AJ66" i="13"/>
  <c r="AJ107" i="15"/>
  <c r="AK120" i="13"/>
  <c r="AK139" i="13" s="1"/>
  <c r="AK67" i="15" s="1"/>
  <c r="AL101" i="13"/>
  <c r="AG52" i="15"/>
  <c r="AG31" i="15" s="1"/>
  <c r="AG359" i="13"/>
  <c r="AM282" i="13"/>
  <c r="AM301" i="13" s="1"/>
  <c r="AM117" i="15" s="1"/>
  <c r="AN263" i="13"/>
  <c r="AZ54" i="15"/>
  <c r="AI216" i="13"/>
  <c r="AI334" i="13"/>
  <c r="AM273" i="13"/>
  <c r="AM292" i="13" s="1"/>
  <c r="AM108" i="15" s="1"/>
  <c r="AN254" i="13"/>
  <c r="AJ343" i="13"/>
  <c r="AH48" i="15"/>
  <c r="AH27" i="15" s="1"/>
  <c r="AH355" i="13"/>
  <c r="AK20" i="21"/>
  <c r="AJ204" i="13"/>
  <c r="AJ223" i="13" s="1"/>
  <c r="AJ95" i="15" s="1"/>
  <c r="AK185" i="13"/>
  <c r="AR47" i="15"/>
  <c r="AN274" i="13"/>
  <c r="AN293" i="13" s="1"/>
  <c r="AN109" i="15" s="1"/>
  <c r="AO255" i="13"/>
  <c r="AJ313" i="13"/>
  <c r="AJ41" i="13"/>
  <c r="AK22" i="13"/>
  <c r="AI227" i="13"/>
  <c r="AI208" i="13"/>
  <c r="AI345" i="13" s="1"/>
  <c r="AI326" i="13"/>
  <c r="AJ189" i="13"/>
  <c r="AI190" i="13"/>
  <c r="AL52" i="13"/>
  <c r="AM33" i="13"/>
  <c r="AK61" i="13"/>
  <c r="AJ125" i="13"/>
  <c r="AK106" i="13"/>
  <c r="AJ320" i="13"/>
  <c r="AH70" i="15"/>
  <c r="AH28" i="15" s="1"/>
  <c r="AH356" i="13"/>
  <c r="AS63" i="13"/>
  <c r="AI120" i="14"/>
  <c r="AH127" i="14"/>
  <c r="AN304" i="13"/>
  <c r="AN120" i="15" s="1"/>
  <c r="AN285" i="13"/>
  <c r="AO266" i="13"/>
  <c r="AG53" i="15"/>
  <c r="AG32" i="15" s="1"/>
  <c r="AG360" i="13"/>
  <c r="AI86" i="15"/>
  <c r="AK62" i="13"/>
  <c r="AG66" i="15"/>
  <c r="AG151" i="13"/>
  <c r="AG352" i="13"/>
  <c r="BQ150" i="13"/>
  <c r="BQ78" i="15" s="1"/>
  <c r="BQ131" i="13"/>
  <c r="BR112" i="13"/>
  <c r="AI142" i="13"/>
  <c r="AI337" i="13"/>
  <c r="AO127" i="13"/>
  <c r="AO146" i="13" s="1"/>
  <c r="AO74" i="15" s="1"/>
  <c r="AP108" i="13"/>
  <c r="AN118" i="13"/>
  <c r="AO99" i="13"/>
  <c r="AM207" i="13"/>
  <c r="AM226" i="13" s="1"/>
  <c r="AM98" i="15" s="1"/>
  <c r="AN188" i="13"/>
  <c r="AH228" i="13"/>
  <c r="AM199" i="13"/>
  <c r="AM218" i="13" s="1"/>
  <c r="AM90" i="15" s="1"/>
  <c r="AN180" i="13"/>
  <c r="AI276" i="13"/>
  <c r="AI295" i="13" s="1"/>
  <c r="AI111" i="15" s="1"/>
  <c r="AJ257" i="13"/>
  <c r="AK205" i="13"/>
  <c r="AK224" i="13" s="1"/>
  <c r="AK96" i="15" s="1"/>
  <c r="AL186" i="13"/>
  <c r="AK323" i="13"/>
  <c r="AH346" i="13"/>
  <c r="AG15" i="21"/>
  <c r="AH55" i="16"/>
  <c r="AL272" i="13"/>
  <c r="AM253" i="13"/>
  <c r="AK89" i="15"/>
  <c r="AI321" i="13"/>
  <c r="AI49" i="13"/>
  <c r="AJ30" i="13"/>
  <c r="AH71" i="16"/>
  <c r="AH4" i="21"/>
  <c r="AI52" i="16"/>
  <c r="AI55" i="16" s="1"/>
  <c r="AI51" i="16"/>
  <c r="AI5" i="21" s="1"/>
  <c r="AL33" i="6"/>
  <c r="AM90" i="3"/>
  <c r="AH340" i="13"/>
  <c r="AH68" i="13"/>
  <c r="AO48" i="13"/>
  <c r="AP29" i="13"/>
  <c r="AH72" i="15"/>
  <c r="AH30" i="15" s="1"/>
  <c r="AH358" i="13"/>
  <c r="BB51" i="13"/>
  <c r="BC32" i="13"/>
  <c r="AI14" i="22"/>
  <c r="AH65" i="16"/>
  <c r="AH15" i="22" s="1"/>
  <c r="AK114" i="14"/>
  <c r="AJ126" i="14"/>
  <c r="AI151" i="14"/>
  <c r="AK23" i="22" s="1"/>
  <c r="AJ144" i="14"/>
  <c r="AI332" i="13"/>
  <c r="AI60" i="13"/>
  <c r="AK71" i="13"/>
  <c r="AK283" i="13"/>
  <c r="AK302" i="13" s="1"/>
  <c r="AK118" i="15" s="1"/>
  <c r="AL264" i="13"/>
  <c r="AL324" i="13" s="1"/>
  <c r="AM198" i="13"/>
  <c r="AN179" i="13"/>
  <c r="AL46" i="13"/>
  <c r="AM27" i="13"/>
  <c r="AN284" i="13"/>
  <c r="AN303" i="13" s="1"/>
  <c r="AN119" i="15" s="1"/>
  <c r="AO265" i="13"/>
  <c r="AI41" i="14"/>
  <c r="AJ24" i="14"/>
  <c r="AI144" i="13"/>
  <c r="AI339" i="13"/>
  <c r="AK281" i="13"/>
  <c r="AK300" i="13" s="1"/>
  <c r="AK116" i="15" s="1"/>
  <c r="AL262" i="13"/>
  <c r="AI23" i="21"/>
  <c r="AI24" i="21" s="1"/>
  <c r="AI25" i="21" s="1"/>
  <c r="AG129" i="14"/>
  <c r="AI209" i="13"/>
  <c r="AH209" i="13"/>
  <c r="BO57" i="15"/>
  <c r="AJ33" i="14"/>
  <c r="AI42" i="14"/>
  <c r="AK280" i="13"/>
  <c r="AK299" i="13" s="1"/>
  <c r="AK115" i="15" s="1"/>
  <c r="AL261" i="13"/>
  <c r="AM137" i="13"/>
  <c r="AO196" i="13"/>
  <c r="AO215" i="13" s="1"/>
  <c r="AO87" i="15" s="1"/>
  <c r="AP177" i="13"/>
  <c r="AH100" i="15"/>
  <c r="AJ275" i="13"/>
  <c r="AK256" i="13"/>
  <c r="AJ316" i="13"/>
  <c r="AJ267" i="13"/>
  <c r="AM51" i="15"/>
  <c r="AI119" i="13"/>
  <c r="AJ100" i="13"/>
  <c r="AI113" i="13"/>
  <c r="AI314" i="13"/>
  <c r="AI327" i="13" s="1"/>
  <c r="AI322" i="13"/>
  <c r="AI50" i="13"/>
  <c r="AJ31" i="13"/>
  <c r="AL128" i="13"/>
  <c r="AM109" i="13"/>
  <c r="AL323" i="13"/>
  <c r="AK195" i="13"/>
  <c r="AL176" i="13"/>
  <c r="AI14" i="19" l="1"/>
  <c r="AH4" i="19"/>
  <c r="AH5" i="6"/>
  <c r="AG365" i="13"/>
  <c r="AG367" i="13" s="1"/>
  <c r="AI228" i="13"/>
  <c r="AK14" i="21" s="1"/>
  <c r="AH6" i="16"/>
  <c r="AG4" i="16"/>
  <c r="AJ322" i="13"/>
  <c r="AJ50" i="13"/>
  <c r="AK31" i="13"/>
  <c r="AK275" i="13"/>
  <c r="AL256" i="13"/>
  <c r="AK316" i="13"/>
  <c r="AL195" i="13"/>
  <c r="AM176" i="13"/>
  <c r="AI341" i="13"/>
  <c r="AI69" i="13"/>
  <c r="AI138" i="13"/>
  <c r="AI132" i="13"/>
  <c r="AK40" i="20" s="1"/>
  <c r="AI333" i="13"/>
  <c r="AO284" i="13"/>
  <c r="AO303" i="13" s="1"/>
  <c r="AO119" i="15" s="1"/>
  <c r="AP265" i="13"/>
  <c r="AI44" i="15"/>
  <c r="AI351" i="13"/>
  <c r="AM128" i="13"/>
  <c r="AN109" i="13"/>
  <c r="AM65" i="15"/>
  <c r="AK33" i="14"/>
  <c r="AJ42" i="14"/>
  <c r="AI72" i="15"/>
  <c r="AI30" i="15" s="1"/>
  <c r="AI358" i="13"/>
  <c r="AM46" i="13"/>
  <c r="AN27" i="13"/>
  <c r="AH52" i="15"/>
  <c r="AH31" i="15" s="1"/>
  <c r="AH359" i="13"/>
  <c r="AJ276" i="13"/>
  <c r="AJ295" i="13" s="1"/>
  <c r="AJ111" i="15" s="1"/>
  <c r="AK257" i="13"/>
  <c r="AK267" i="13" s="1"/>
  <c r="AJ14" i="21"/>
  <c r="AI49" i="16"/>
  <c r="AN137" i="13"/>
  <c r="AJ23" i="21"/>
  <c r="AJ24" i="21" s="1"/>
  <c r="AJ25" i="21" s="1"/>
  <c r="AH129" i="14"/>
  <c r="AJ144" i="13"/>
  <c r="AL71" i="13"/>
  <c r="AJ332" i="13"/>
  <c r="AJ60" i="13"/>
  <c r="AK123" i="13"/>
  <c r="AL104" i="13"/>
  <c r="AK318" i="13"/>
  <c r="BQ73" i="13"/>
  <c r="BQ54" i="13"/>
  <c r="BR35" i="13"/>
  <c r="AM43" i="13"/>
  <c r="AN24" i="13"/>
  <c r="AU44" i="13"/>
  <c r="AV25" i="13"/>
  <c r="AI336" i="13"/>
  <c r="AI346" i="13" s="1"/>
  <c r="AP278" i="13"/>
  <c r="AP297" i="13" s="1"/>
  <c r="AP113" i="15" s="1"/>
  <c r="AQ259" i="13"/>
  <c r="AK20" i="22"/>
  <c r="AK24" i="22" s="1"/>
  <c r="AK25" i="22" s="1"/>
  <c r="AI153" i="14"/>
  <c r="AH23" i="15"/>
  <c r="AG15" i="6"/>
  <c r="AK201" i="13"/>
  <c r="AK220" i="13" s="1"/>
  <c r="AK92" i="15" s="1"/>
  <c r="AL182" i="13"/>
  <c r="AL319" i="13" s="1"/>
  <c r="AL47" i="13"/>
  <c r="AM28" i="13"/>
  <c r="AG54" i="16"/>
  <c r="AF53" i="16"/>
  <c r="AF9" i="21" s="1"/>
  <c r="AJ317" i="13"/>
  <c r="AN202" i="13"/>
  <c r="AN221" i="13" s="1"/>
  <c r="AN93" i="15" s="1"/>
  <c r="AO183" i="13"/>
  <c r="BA54" i="15"/>
  <c r="AQ200" i="13"/>
  <c r="AQ219" i="13" s="1"/>
  <c r="AQ91" i="15" s="1"/>
  <c r="AR181" i="13"/>
  <c r="AI71" i="16"/>
  <c r="AJ7" i="21"/>
  <c r="AJ294" i="13"/>
  <c r="AJ335" i="13"/>
  <c r="AL20" i="21"/>
  <c r="AK214" i="13"/>
  <c r="AJ4" i="21"/>
  <c r="AK51" i="16"/>
  <c r="AK5" i="21" s="1"/>
  <c r="AK52" i="16"/>
  <c r="AN198" i="13"/>
  <c r="AO179" i="13"/>
  <c r="AK55" i="15"/>
  <c r="AK34" i="15" s="1"/>
  <c r="AK362" i="13"/>
  <c r="AK126" i="14"/>
  <c r="AL114" i="14"/>
  <c r="BB70" i="13"/>
  <c r="AL147" i="13"/>
  <c r="AP196" i="13"/>
  <c r="AP215" i="13" s="1"/>
  <c r="AP87" i="15" s="1"/>
  <c r="AQ177" i="13"/>
  <c r="AL280" i="13"/>
  <c r="AL299" i="13" s="1"/>
  <c r="AL115" i="15" s="1"/>
  <c r="AM261" i="13"/>
  <c r="AL281" i="13"/>
  <c r="AL300" i="13" s="1"/>
  <c r="AL116" i="15" s="1"/>
  <c r="AM262" i="13"/>
  <c r="AK24" i="14"/>
  <c r="AJ41" i="14"/>
  <c r="AH15" i="19"/>
  <c r="AL65" i="13"/>
  <c r="AM217" i="13"/>
  <c r="AK343" i="13"/>
  <c r="AK144" i="14"/>
  <c r="AJ151" i="14"/>
  <c r="AL23" i="22" s="1"/>
  <c r="AP48" i="13"/>
  <c r="AQ29" i="13"/>
  <c r="AI7" i="21"/>
  <c r="AI7" i="6" s="1"/>
  <c r="AI7" i="16"/>
  <c r="AJ321" i="13"/>
  <c r="AJ49" i="13"/>
  <c r="AK30" i="13"/>
  <c r="AL205" i="13"/>
  <c r="AL224" i="13" s="1"/>
  <c r="AL96" i="15" s="1"/>
  <c r="AM186" i="13"/>
  <c r="AM323" i="13" s="1"/>
  <c r="AN207" i="13"/>
  <c r="AN226" i="13" s="1"/>
  <c r="AN98" i="15" s="1"/>
  <c r="AO188" i="13"/>
  <c r="AI70" i="15"/>
  <c r="AI28" i="15" s="1"/>
  <c r="AI356" i="13"/>
  <c r="AO304" i="13"/>
  <c r="AO120" i="15" s="1"/>
  <c r="AO285" i="13"/>
  <c r="AP266" i="13"/>
  <c r="AJ120" i="14"/>
  <c r="AI127" i="14"/>
  <c r="AK45" i="15"/>
  <c r="AJ36" i="13"/>
  <c r="AN273" i="13"/>
  <c r="AN292" i="13" s="1"/>
  <c r="AN108" i="15" s="1"/>
  <c r="AO254" i="13"/>
  <c r="AJ50" i="15"/>
  <c r="AJ29" i="15" s="1"/>
  <c r="AJ357" i="13"/>
  <c r="AJ142" i="13"/>
  <c r="AJ337" i="13"/>
  <c r="AJ14" i="22"/>
  <c r="AI65" i="16"/>
  <c r="AI15" i="22" s="1"/>
  <c r="AL62" i="13"/>
  <c r="AT63" i="13"/>
  <c r="AL124" i="13"/>
  <c r="AL143" i="13" s="1"/>
  <c r="AL71" i="15" s="1"/>
  <c r="AM105" i="13"/>
  <c r="AI56" i="15"/>
  <c r="AI35" i="15" s="1"/>
  <c r="AI363" i="13"/>
  <c r="AM42" i="13"/>
  <c r="AN23" i="13"/>
  <c r="AG58" i="15"/>
  <c r="AJ86" i="15"/>
  <c r="AK342" i="13"/>
  <c r="AN206" i="13"/>
  <c r="AN225" i="13" s="1"/>
  <c r="AN97" i="15" s="1"/>
  <c r="AO187" i="13"/>
  <c r="AK197" i="13"/>
  <c r="AL178" i="13"/>
  <c r="AK315" i="13"/>
  <c r="AH66" i="15"/>
  <c r="AH151" i="13"/>
  <c r="AH352" i="13"/>
  <c r="AI110" i="15"/>
  <c r="AI354" i="13"/>
  <c r="AI305" i="13"/>
  <c r="AK338" i="13"/>
  <c r="AK66" i="13"/>
  <c r="AG70" i="16"/>
  <c r="AF69" i="16"/>
  <c r="AF9" i="22" s="1"/>
  <c r="AK325" i="13"/>
  <c r="AK53" i="13"/>
  <c r="AL34" i="13"/>
  <c r="AL277" i="13"/>
  <c r="AL296" i="13" s="1"/>
  <c r="AL112" i="15" s="1"/>
  <c r="AM258" i="13"/>
  <c r="AL89" i="15"/>
  <c r="AJ119" i="13"/>
  <c r="AK100" i="13"/>
  <c r="AJ113" i="13"/>
  <c r="AJ314" i="13"/>
  <c r="AL283" i="13"/>
  <c r="AL302" i="13" s="1"/>
  <c r="AL118" i="15" s="1"/>
  <c r="AM264" i="13"/>
  <c r="AI55" i="13"/>
  <c r="AK40" i="19" s="1"/>
  <c r="AO67" i="13"/>
  <c r="AI340" i="13"/>
  <c r="AI68" i="13"/>
  <c r="AM272" i="13"/>
  <c r="AN253" i="13"/>
  <c r="AN199" i="13"/>
  <c r="AN218" i="13" s="1"/>
  <c r="AN90" i="15" s="1"/>
  <c r="AO180" i="13"/>
  <c r="AP127" i="13"/>
  <c r="AP146" i="13" s="1"/>
  <c r="AP74" i="15" s="1"/>
  <c r="AQ108" i="13"/>
  <c r="BR150" i="13"/>
  <c r="BR78" i="15" s="1"/>
  <c r="BR131" i="13"/>
  <c r="BS112" i="13"/>
  <c r="AI14" i="20"/>
  <c r="AH32" i="16"/>
  <c r="AH15" i="20" s="1"/>
  <c r="AK46" i="15"/>
  <c r="AS47" i="15"/>
  <c r="AI99" i="15"/>
  <c r="AI36" i="15" s="1"/>
  <c r="AI364" i="13"/>
  <c r="AU18" i="16"/>
  <c r="AI88" i="15"/>
  <c r="AI25" i="15" s="1"/>
  <c r="AI353" i="13"/>
  <c r="AJ279" i="13"/>
  <c r="AJ298" i="13" s="1"/>
  <c r="AJ114" i="15" s="1"/>
  <c r="AK260" i="13"/>
  <c r="AK320" i="13" s="1"/>
  <c r="BP57" i="15"/>
  <c r="AL61" i="13"/>
  <c r="BB121" i="13"/>
  <c r="BB140" i="13" s="1"/>
  <c r="BB68" i="15" s="1"/>
  <c r="BC102" i="13"/>
  <c r="AH74" i="13"/>
  <c r="AK75" i="15"/>
  <c r="AK33" i="15" s="1"/>
  <c r="AK361" i="13"/>
  <c r="AJ216" i="13"/>
  <c r="AJ334" i="13"/>
  <c r="AJ1" i="25"/>
  <c r="AM2" i="6"/>
  <c r="AN130" i="13"/>
  <c r="AN149" i="13" s="1"/>
  <c r="AN77" i="15" s="1"/>
  <c r="AO111" i="13"/>
  <c r="AK317" i="13"/>
  <c r="AK45" i="13"/>
  <c r="AL26" i="13"/>
  <c r="AL40" i="22"/>
  <c r="AL40" i="21"/>
  <c r="AJ344" i="13"/>
  <c r="AJ72" i="13"/>
  <c r="AK49" i="15"/>
  <c r="AK203" i="13"/>
  <c r="AK222" i="13" s="1"/>
  <c r="AK94" i="15" s="1"/>
  <c r="AL184" i="13"/>
  <c r="AL126" i="13"/>
  <c r="AL145" i="13" s="1"/>
  <c r="AL73" i="15" s="1"/>
  <c r="AM107" i="13"/>
  <c r="AH4" i="20"/>
  <c r="AI34" i="16"/>
  <c r="AI5" i="20" s="1"/>
  <c r="BC51" i="13"/>
  <c r="BD32" i="13"/>
  <c r="AN90" i="3"/>
  <c r="AM33" i="6"/>
  <c r="AL291" i="13"/>
  <c r="AO118" i="13"/>
  <c r="AP99" i="13"/>
  <c r="AG79" i="15"/>
  <c r="AG24" i="15"/>
  <c r="AG37" i="15" s="1"/>
  <c r="AK125" i="13"/>
  <c r="AL106" i="13"/>
  <c r="AM324" i="13"/>
  <c r="AM52" i="13"/>
  <c r="AN33" i="13"/>
  <c r="AJ227" i="13"/>
  <c r="AJ208" i="13"/>
  <c r="AJ345" i="13" s="1"/>
  <c r="AJ326" i="13"/>
  <c r="AJ327" i="13" s="1"/>
  <c r="AK189" i="13"/>
  <c r="AK313" i="13"/>
  <c r="AK36" i="13"/>
  <c r="AK41" i="13"/>
  <c r="AL22" i="13"/>
  <c r="AO274" i="13"/>
  <c r="AO293" i="13" s="1"/>
  <c r="AO109" i="15" s="1"/>
  <c r="AP255" i="13"/>
  <c r="AK204" i="13"/>
  <c r="AK223" i="13" s="1"/>
  <c r="AK95" i="15" s="1"/>
  <c r="AL185" i="13"/>
  <c r="AJ190" i="13"/>
  <c r="AN282" i="13"/>
  <c r="AN301" i="13" s="1"/>
  <c r="AN117" i="15" s="1"/>
  <c r="AO263" i="13"/>
  <c r="AL120" i="13"/>
  <c r="AL139" i="13" s="1"/>
  <c r="AL67" i="15" s="1"/>
  <c r="AM101" i="13"/>
  <c r="AH26" i="15"/>
  <c r="AH121" i="15"/>
  <c r="AM129" i="13"/>
  <c r="AM148" i="13" s="1"/>
  <c r="AM76" i="15" s="1"/>
  <c r="AN110" i="13"/>
  <c r="AI48" i="15"/>
  <c r="AI27" i="15" s="1"/>
  <c r="AI355" i="13"/>
  <c r="AI4" i="22"/>
  <c r="AJ67" i="16"/>
  <c r="AJ5" i="22" s="1"/>
  <c r="AJ68" i="16"/>
  <c r="AJ7" i="22" s="1"/>
  <c r="AJ150" i="14"/>
  <c r="AK138" i="14"/>
  <c r="AH53" i="15"/>
  <c r="AH32" i="15" s="1"/>
  <c r="AH360" i="13"/>
  <c r="AI286" i="13"/>
  <c r="AR122" i="13"/>
  <c r="AR141" i="13" s="1"/>
  <c r="AR69" i="15" s="1"/>
  <c r="AS103" i="13"/>
  <c r="AT7" i="19"/>
  <c r="AI5" i="19"/>
  <c r="AJ336" i="13"/>
  <c r="AJ64" i="13"/>
  <c r="AN51" i="15"/>
  <c r="AK107" i="15"/>
  <c r="AI14" i="6" l="1"/>
  <c r="AH365" i="13"/>
  <c r="AH367" i="13" s="1"/>
  <c r="AJ49" i="16"/>
  <c r="AJ15" i="21" s="1"/>
  <c r="AI6" i="16"/>
  <c r="AJ71" i="16"/>
  <c r="AI5" i="6"/>
  <c r="AP274" i="13"/>
  <c r="AP293" i="13" s="1"/>
  <c r="AP109" i="15" s="1"/>
  <c r="AQ255" i="13"/>
  <c r="AL203" i="13"/>
  <c r="AL222" i="13" s="1"/>
  <c r="AL94" i="15" s="1"/>
  <c r="AM184" i="13"/>
  <c r="AL45" i="13"/>
  <c r="AM26" i="13"/>
  <c r="AJ88" i="15"/>
  <c r="AJ25" i="15" s="1"/>
  <c r="AJ353" i="13"/>
  <c r="AS122" i="13"/>
  <c r="AS141" i="13" s="1"/>
  <c r="AS69" i="15" s="1"/>
  <c r="AT103" i="13"/>
  <c r="AN129" i="13"/>
  <c r="AN148" i="13" s="1"/>
  <c r="AN76" i="15" s="1"/>
  <c r="AO110" i="13"/>
  <c r="AM120" i="13"/>
  <c r="AM139" i="13" s="1"/>
  <c r="AM67" i="15" s="1"/>
  <c r="AN101" i="13"/>
  <c r="AJ99" i="15"/>
  <c r="AJ36" i="15" s="1"/>
  <c r="AJ364" i="13"/>
  <c r="AI4" i="20"/>
  <c r="AJ34" i="16"/>
  <c r="AJ5" i="20" s="1"/>
  <c r="AK64" i="13"/>
  <c r="AK1" i="25"/>
  <c r="AN2" i="6"/>
  <c r="AU7" i="19"/>
  <c r="AO199" i="13"/>
  <c r="AO218" i="13" s="1"/>
  <c r="AO90" i="15" s="1"/>
  <c r="AP180" i="13"/>
  <c r="AL325" i="13"/>
  <c r="AL53" i="13"/>
  <c r="AM34" i="13"/>
  <c r="AK50" i="15"/>
  <c r="AK29" i="15" s="1"/>
  <c r="AK357" i="13"/>
  <c r="AI26" i="15"/>
  <c r="AI121" i="15"/>
  <c r="AO273" i="13"/>
  <c r="AO292" i="13" s="1"/>
  <c r="AO108" i="15" s="1"/>
  <c r="AP254" i="13"/>
  <c r="AO207" i="13"/>
  <c r="AO226" i="13" s="1"/>
  <c r="AO98" i="15" s="1"/>
  <c r="AP188" i="13"/>
  <c r="AH4" i="16"/>
  <c r="AM281" i="13"/>
  <c r="AM300" i="13" s="1"/>
  <c r="AM116" i="15" s="1"/>
  <c r="AN262" i="13"/>
  <c r="AQ196" i="13"/>
  <c r="AQ215" i="13" s="1"/>
  <c r="AQ87" i="15" s="1"/>
  <c r="AR177" i="13"/>
  <c r="BB54" i="15"/>
  <c r="AN217" i="13"/>
  <c r="AJ7" i="16"/>
  <c r="AU63" i="13"/>
  <c r="AL55" i="15"/>
  <c r="AL34" i="15" s="1"/>
  <c r="AL362" i="13"/>
  <c r="AI15" i="21"/>
  <c r="AJ55" i="16"/>
  <c r="AM65" i="13"/>
  <c r="AK322" i="13"/>
  <c r="AK50" i="13"/>
  <c r="AL31" i="13"/>
  <c r="AL313" i="13"/>
  <c r="AL41" i="13"/>
  <c r="AM22" i="13"/>
  <c r="AK227" i="13"/>
  <c r="AK208" i="13"/>
  <c r="AK345" i="13" s="1"/>
  <c r="AK326" i="13"/>
  <c r="AL189" i="13"/>
  <c r="AK190" i="13"/>
  <c r="AN52" i="13"/>
  <c r="AO33" i="13"/>
  <c r="AL125" i="13"/>
  <c r="AM106" i="13"/>
  <c r="AP118" i="13"/>
  <c r="AQ99" i="13"/>
  <c r="AL107" i="15"/>
  <c r="BD51" i="13"/>
  <c r="BE32" i="13"/>
  <c r="AM126" i="13"/>
  <c r="AM145" i="13" s="1"/>
  <c r="AM73" i="15" s="1"/>
  <c r="AN107" i="13"/>
  <c r="AL45" i="15"/>
  <c r="AK279" i="13"/>
  <c r="AK298" i="13" s="1"/>
  <c r="AK114" i="15" s="1"/>
  <c r="AL260" i="13"/>
  <c r="AL320" i="13" s="1"/>
  <c r="AV18" i="16"/>
  <c r="AI52" i="15"/>
  <c r="AI31" i="15" s="1"/>
  <c r="AI359" i="13"/>
  <c r="AK119" i="13"/>
  <c r="AL100" i="13"/>
  <c r="AK113" i="13"/>
  <c r="AK314" i="13"/>
  <c r="AK327" i="13" s="1"/>
  <c r="AM40" i="22"/>
  <c r="AM40" i="21"/>
  <c r="AK344" i="13"/>
  <c r="AK72" i="13"/>
  <c r="AL197" i="13"/>
  <c r="AL216" i="13" s="1"/>
  <c r="AL353" i="13" s="1"/>
  <c r="AM178" i="13"/>
  <c r="AM315" i="13" s="1"/>
  <c r="AI4" i="19"/>
  <c r="AJ17" i="16"/>
  <c r="AT47" i="15"/>
  <c r="AJ70" i="15"/>
  <c r="AJ28" i="15" s="1"/>
  <c r="AJ356" i="13"/>
  <c r="AK23" i="21"/>
  <c r="AK24" i="21" s="1"/>
  <c r="AK25" i="21" s="1"/>
  <c r="AI129" i="14"/>
  <c r="AK321" i="13"/>
  <c r="AK49" i="13"/>
  <c r="AL30" i="13"/>
  <c r="AM89" i="15"/>
  <c r="AH15" i="6"/>
  <c r="AK7" i="21"/>
  <c r="AK86" i="15"/>
  <c r="AJ286" i="13"/>
  <c r="AJ7" i="6"/>
  <c r="AL201" i="13"/>
  <c r="AL220" i="13" s="1"/>
  <c r="AL92" i="15" s="1"/>
  <c r="AM182" i="13"/>
  <c r="BR73" i="13"/>
  <c r="BR54" i="13"/>
  <c r="BS35" i="13"/>
  <c r="AJ44" i="15"/>
  <c r="AJ351" i="13"/>
  <c r="AL343" i="13"/>
  <c r="AL33" i="14"/>
  <c r="AK42" i="14"/>
  <c r="AN128" i="13"/>
  <c r="AO109" i="13"/>
  <c r="AI23" i="15"/>
  <c r="AM195" i="13"/>
  <c r="AN176" i="13"/>
  <c r="AJ341" i="13"/>
  <c r="AJ69" i="13"/>
  <c r="AJ209" i="13"/>
  <c r="AL204" i="13"/>
  <c r="AL223" i="13" s="1"/>
  <c r="AL95" i="15" s="1"/>
  <c r="AM185" i="13"/>
  <c r="AJ48" i="15"/>
  <c r="AJ27" i="15" s="1"/>
  <c r="AJ355" i="13"/>
  <c r="AL138" i="14"/>
  <c r="AK150" i="14"/>
  <c r="AJ4" i="22"/>
  <c r="AK68" i="16"/>
  <c r="AK7" i="22" s="1"/>
  <c r="AK67" i="16"/>
  <c r="AK5" i="22" s="1"/>
  <c r="AO282" i="13"/>
  <c r="AO301" i="13" s="1"/>
  <c r="AO117" i="15" s="1"/>
  <c r="AP263" i="13"/>
  <c r="AK332" i="13"/>
  <c r="AK55" i="13"/>
  <c r="AM40" i="19" s="1"/>
  <c r="AK60" i="13"/>
  <c r="AM71" i="13"/>
  <c r="AK144" i="13"/>
  <c r="AK339" i="13"/>
  <c r="AO137" i="13"/>
  <c r="BC70" i="13"/>
  <c r="AO130" i="13"/>
  <c r="AO149" i="13" s="1"/>
  <c r="AO77" i="15" s="1"/>
  <c r="AP111" i="13"/>
  <c r="AJ14" i="19"/>
  <c r="AI15" i="16"/>
  <c r="AI100" i="15"/>
  <c r="AQ127" i="13"/>
  <c r="AQ146" i="13" s="1"/>
  <c r="AQ74" i="15" s="1"/>
  <c r="AR108" i="13"/>
  <c r="AN272" i="13"/>
  <c r="AO253" i="13"/>
  <c r="AM283" i="13"/>
  <c r="AM302" i="13" s="1"/>
  <c r="AM118" i="15" s="1"/>
  <c r="AN264" i="13"/>
  <c r="AJ138" i="13"/>
  <c r="AJ132" i="13"/>
  <c r="AL40" i="20" s="1"/>
  <c r="AJ333" i="13"/>
  <c r="AM277" i="13"/>
  <c r="AM296" i="13" s="1"/>
  <c r="AM112" i="15" s="1"/>
  <c r="AN258" i="13"/>
  <c r="AK14" i="22"/>
  <c r="AJ65" i="16"/>
  <c r="AJ15" i="22" s="1"/>
  <c r="AJ14" i="20"/>
  <c r="AI32" i="16"/>
  <c r="AI15" i="20" s="1"/>
  <c r="AK216" i="13"/>
  <c r="AK228" i="13" s="1"/>
  <c r="AK334" i="13"/>
  <c r="AJ228" i="13"/>
  <c r="AN42" i="13"/>
  <c r="AO23" i="13"/>
  <c r="AK120" i="14"/>
  <c r="AJ127" i="14"/>
  <c r="AM205" i="13"/>
  <c r="AM224" i="13" s="1"/>
  <c r="AM96" i="15" s="1"/>
  <c r="AN186" i="13"/>
  <c r="AJ340" i="13"/>
  <c r="AJ68" i="13"/>
  <c r="AQ48" i="13"/>
  <c r="AR29" i="13"/>
  <c r="AL144" i="14"/>
  <c r="AK151" i="14"/>
  <c r="AM23" i="22" s="1"/>
  <c r="AL49" i="15"/>
  <c r="AM280" i="13"/>
  <c r="AM299" i="13" s="1"/>
  <c r="AM115" i="15" s="1"/>
  <c r="AN261" i="13"/>
  <c r="AL342" i="13"/>
  <c r="AL126" i="14"/>
  <c r="AM114" i="14"/>
  <c r="AK209" i="13"/>
  <c r="AM319" i="13"/>
  <c r="AM47" i="13"/>
  <c r="AN28" i="13"/>
  <c r="AH58" i="15"/>
  <c r="AQ278" i="13"/>
  <c r="AQ297" i="13" s="1"/>
  <c r="AQ113" i="15" s="1"/>
  <c r="AR259" i="13"/>
  <c r="AN43" i="13"/>
  <c r="AO24" i="13"/>
  <c r="AL123" i="13"/>
  <c r="AM104" i="13"/>
  <c r="AL318" i="13"/>
  <c r="AJ55" i="13"/>
  <c r="AL40" i="19" s="1"/>
  <c r="AJ339" i="13"/>
  <c r="AN65" i="15"/>
  <c r="AK276" i="13"/>
  <c r="AK295" i="13" s="1"/>
  <c r="AK111" i="15" s="1"/>
  <c r="AL257" i="13"/>
  <c r="AL317" i="13" s="1"/>
  <c r="AM147" i="13"/>
  <c r="AM342" i="13"/>
  <c r="AP284" i="13"/>
  <c r="AP303" i="13" s="1"/>
  <c r="AP119" i="15" s="1"/>
  <c r="AQ265" i="13"/>
  <c r="AI66" i="15"/>
  <c r="AI151" i="13"/>
  <c r="AI352" i="13"/>
  <c r="AL214" i="13"/>
  <c r="AL275" i="13"/>
  <c r="AM256" i="13"/>
  <c r="AL316" i="13"/>
  <c r="AL267" i="13"/>
  <c r="AL20" i="22"/>
  <c r="AL24" i="22" s="1"/>
  <c r="AL25" i="22" s="1"/>
  <c r="AJ153" i="14"/>
  <c r="AN33" i="6"/>
  <c r="AO90" i="3"/>
  <c r="AJ56" i="15"/>
  <c r="AJ35" i="15" s="1"/>
  <c r="AJ363" i="13"/>
  <c r="BC121" i="13"/>
  <c r="BC140" i="13" s="1"/>
  <c r="BC68" i="15" s="1"/>
  <c r="BD102" i="13"/>
  <c r="BS150" i="13"/>
  <c r="BS78" i="15" s="1"/>
  <c r="BS131" i="13"/>
  <c r="BT112" i="13"/>
  <c r="AM291" i="13"/>
  <c r="AO51" i="15"/>
  <c r="AH4" i="6"/>
  <c r="AG69" i="16"/>
  <c r="AG9" i="22" s="1"/>
  <c r="AH70" i="16"/>
  <c r="AH79" i="15"/>
  <c r="AH24" i="15"/>
  <c r="AH37" i="15" s="1"/>
  <c r="AO206" i="13"/>
  <c r="AO225" i="13" s="1"/>
  <c r="AO97" i="15" s="1"/>
  <c r="AP187" i="13"/>
  <c r="AJ100" i="15"/>
  <c r="AM61" i="13"/>
  <c r="AM124" i="13"/>
  <c r="AM143" i="13" s="1"/>
  <c r="AM71" i="15" s="1"/>
  <c r="AN105" i="13"/>
  <c r="AL46" i="15"/>
  <c r="AP304" i="13"/>
  <c r="AP120" i="15" s="1"/>
  <c r="AP285" i="13"/>
  <c r="AQ266" i="13"/>
  <c r="AP67" i="13"/>
  <c r="AK41" i="14"/>
  <c r="AL24" i="14"/>
  <c r="AL75" i="15"/>
  <c r="AL33" i="15" s="1"/>
  <c r="AL361" i="13"/>
  <c r="AM20" i="21"/>
  <c r="AO198" i="13"/>
  <c r="AP179" i="13"/>
  <c r="AJ110" i="15"/>
  <c r="AJ354" i="13"/>
  <c r="AJ305" i="13"/>
  <c r="AR200" i="13"/>
  <c r="AR219" i="13" s="1"/>
  <c r="AR91" i="15" s="1"/>
  <c r="AS181" i="13"/>
  <c r="AO202" i="13"/>
  <c r="AO221" i="13" s="1"/>
  <c r="AO93" i="15" s="1"/>
  <c r="AP183" i="13"/>
  <c r="AH54" i="16"/>
  <c r="AG53" i="16"/>
  <c r="AG9" i="21" s="1"/>
  <c r="AL338" i="13"/>
  <c r="AL66" i="13"/>
  <c r="AV44" i="13"/>
  <c r="AW25" i="13"/>
  <c r="AM62" i="13"/>
  <c r="BQ57" i="15"/>
  <c r="AK142" i="13"/>
  <c r="AK337" i="13"/>
  <c r="AJ346" i="13"/>
  <c r="AJ72" i="15"/>
  <c r="AJ30" i="15" s="1"/>
  <c r="AJ358" i="13"/>
  <c r="AN46" i="13"/>
  <c r="AO27" i="13"/>
  <c r="AI74" i="13"/>
  <c r="AI53" i="15"/>
  <c r="AI32" i="15" s="1"/>
  <c r="AI360" i="13"/>
  <c r="AL190" i="13"/>
  <c r="AK294" i="13"/>
  <c r="AK335" i="13"/>
  <c r="AK286" i="13"/>
  <c r="AL315" i="13"/>
  <c r="AJ74" i="13" l="1"/>
  <c r="AL14" i="19" s="1"/>
  <c r="AK55" i="16"/>
  <c r="AI365" i="13"/>
  <c r="AI367" i="13" s="1"/>
  <c r="AM14" i="21"/>
  <c r="AL49" i="16"/>
  <c r="AL15" i="21" s="1"/>
  <c r="AK110" i="15"/>
  <c r="AK354" i="13"/>
  <c r="AK305" i="13"/>
  <c r="AM46" i="15"/>
  <c r="AI54" i="16"/>
  <c r="AH53" i="16"/>
  <c r="AH9" i="21" s="1"/>
  <c r="AN124" i="13"/>
  <c r="AN143" i="13" s="1"/>
  <c r="AN71" i="15" s="1"/>
  <c r="AO105" i="13"/>
  <c r="AL4" i="21"/>
  <c r="AM52" i="16"/>
  <c r="AM51" i="16"/>
  <c r="AM5" i="21" s="1"/>
  <c r="AJ4" i="20"/>
  <c r="AK34" i="16"/>
  <c r="AK5" i="20" s="1"/>
  <c r="BT150" i="13"/>
  <c r="BT78" i="15" s="1"/>
  <c r="BT131" i="13"/>
  <c r="BV40" i="20" s="1"/>
  <c r="BU112" i="13"/>
  <c r="AM275" i="13"/>
  <c r="AN256" i="13"/>
  <c r="AM316" i="13"/>
  <c r="AR278" i="13"/>
  <c r="AR297" i="13" s="1"/>
  <c r="AR113" i="15" s="1"/>
  <c r="AS259" i="13"/>
  <c r="AM66" i="13"/>
  <c r="AN280" i="13"/>
  <c r="AN299" i="13" s="1"/>
  <c r="AN115" i="15" s="1"/>
  <c r="AO261" i="13"/>
  <c r="AQ67" i="13"/>
  <c r="AN205" i="13"/>
  <c r="AN224" i="13" s="1"/>
  <c r="AN96" i="15" s="1"/>
  <c r="AO186" i="13"/>
  <c r="AO42" i="13"/>
  <c r="AP23" i="13"/>
  <c r="AN283" i="13"/>
  <c r="AN302" i="13" s="1"/>
  <c r="AN118" i="15" s="1"/>
  <c r="AO264" i="13"/>
  <c r="AI15" i="19"/>
  <c r="AI15" i="6" s="1"/>
  <c r="AI4" i="16"/>
  <c r="AO65" i="15"/>
  <c r="AM55" i="15"/>
  <c r="AM34" i="15" s="1"/>
  <c r="AM362" i="13"/>
  <c r="AM138" i="14"/>
  <c r="AL150" i="14"/>
  <c r="AN195" i="13"/>
  <c r="AO176" i="13"/>
  <c r="AN147" i="13"/>
  <c r="AN342" i="13"/>
  <c r="AM201" i="13"/>
  <c r="AM220" i="13" s="1"/>
  <c r="AM92" i="15" s="1"/>
  <c r="AN182" i="13"/>
  <c r="AK340" i="13"/>
  <c r="AK68" i="13"/>
  <c r="AJ5" i="19"/>
  <c r="AJ5" i="6" s="1"/>
  <c r="AJ6" i="16"/>
  <c r="AL88" i="15"/>
  <c r="AL119" i="13"/>
  <c r="AM100" i="13"/>
  <c r="AL113" i="13"/>
  <c r="AL314" i="13"/>
  <c r="AN126" i="13"/>
  <c r="AN145" i="13" s="1"/>
  <c r="AN73" i="15" s="1"/>
  <c r="AO107" i="13"/>
  <c r="AP137" i="13"/>
  <c r="AL144" i="13"/>
  <c r="AK99" i="15"/>
  <c r="AK36" i="15" s="1"/>
  <c r="AK364" i="13"/>
  <c r="AN281" i="13"/>
  <c r="AN300" i="13" s="1"/>
  <c r="AN116" i="15" s="1"/>
  <c r="AO262" i="13"/>
  <c r="AL334" i="13"/>
  <c r="AP199" i="13"/>
  <c r="AP218" i="13" s="1"/>
  <c r="AP90" i="15" s="1"/>
  <c r="AQ180" i="13"/>
  <c r="AK48" i="15"/>
  <c r="AK27" i="15" s="1"/>
  <c r="AK355" i="13"/>
  <c r="AN120" i="13"/>
  <c r="AN139" i="13" s="1"/>
  <c r="AN67" i="15" s="1"/>
  <c r="AO101" i="13"/>
  <c r="AT122" i="13"/>
  <c r="AT141" i="13" s="1"/>
  <c r="AT69" i="15" s="1"/>
  <c r="AU103" i="13"/>
  <c r="AM45" i="13"/>
  <c r="AN26" i="13"/>
  <c r="AK14" i="19"/>
  <c r="AJ15" i="16"/>
  <c r="AK70" i="15"/>
  <c r="AK28" i="15" s="1"/>
  <c r="AK356" i="13"/>
  <c r="AL50" i="15"/>
  <c r="AL29" i="15" s="1"/>
  <c r="AL357" i="13"/>
  <c r="AP202" i="13"/>
  <c r="AP221" i="13" s="1"/>
  <c r="AP93" i="15" s="1"/>
  <c r="AQ183" i="13"/>
  <c r="AL14" i="22"/>
  <c r="AK65" i="16"/>
  <c r="AK15" i="22" s="1"/>
  <c r="AP198" i="13"/>
  <c r="AQ179" i="13"/>
  <c r="AP51" i="15"/>
  <c r="AP206" i="13"/>
  <c r="AP225" i="13" s="1"/>
  <c r="AP97" i="15" s="1"/>
  <c r="AQ187" i="13"/>
  <c r="AH69" i="16"/>
  <c r="AH9" i="22" s="1"/>
  <c r="AI70" i="16"/>
  <c r="AO33" i="6"/>
  <c r="AP90" i="3"/>
  <c r="AL294" i="13"/>
  <c r="AL335" i="13"/>
  <c r="AK14" i="20"/>
  <c r="AJ32" i="16"/>
  <c r="AJ15" i="20" s="1"/>
  <c r="AO43" i="13"/>
  <c r="AP24" i="13"/>
  <c r="AN114" i="14"/>
  <c r="AM126" i="14"/>
  <c r="AN61" i="13"/>
  <c r="AK88" i="15"/>
  <c r="AK25" i="15" s="1"/>
  <c r="AK353" i="13"/>
  <c r="AR127" i="13"/>
  <c r="AR146" i="13" s="1"/>
  <c r="AR74" i="15" s="1"/>
  <c r="AS108" i="13"/>
  <c r="AJ14" i="6"/>
  <c r="AM343" i="13"/>
  <c r="AP282" i="13"/>
  <c r="AP301" i="13" s="1"/>
  <c r="AP117" i="15" s="1"/>
  <c r="AQ263" i="13"/>
  <c r="AK71" i="16"/>
  <c r="AM214" i="13"/>
  <c r="AI58" i="15"/>
  <c r="BR57" i="15"/>
  <c r="AK56" i="15"/>
  <c r="AK35" i="15" s="1"/>
  <c r="AK363" i="13"/>
  <c r="AK138" i="13"/>
  <c r="AK132" i="13"/>
  <c r="AM40" i="20" s="1"/>
  <c r="AK333" i="13"/>
  <c r="AK346" i="13" s="1"/>
  <c r="AO324" i="13"/>
  <c r="AO52" i="13"/>
  <c r="AP33" i="13"/>
  <c r="AL227" i="13"/>
  <c r="AL228" i="13" s="1"/>
  <c r="AL208" i="13"/>
  <c r="AL326" i="13"/>
  <c r="AM189" i="13"/>
  <c r="AM313" i="13"/>
  <c r="AM41" i="13"/>
  <c r="AN22" i="13"/>
  <c r="AU47" i="15"/>
  <c r="AK4" i="22"/>
  <c r="AL68" i="16"/>
  <c r="AL7" i="22" s="1"/>
  <c r="AL67" i="16"/>
  <c r="AL5" i="22" s="1"/>
  <c r="AM325" i="13"/>
  <c r="AM53" i="13"/>
  <c r="AN34" i="13"/>
  <c r="AK336" i="13"/>
  <c r="AL64" i="13"/>
  <c r="AQ274" i="13"/>
  <c r="AQ293" i="13" s="1"/>
  <c r="AQ109" i="15" s="1"/>
  <c r="AR255" i="13"/>
  <c r="AO46" i="13"/>
  <c r="AP27" i="13"/>
  <c r="AW44" i="13"/>
  <c r="AX25" i="13"/>
  <c r="AO217" i="13"/>
  <c r="AM45" i="15"/>
  <c r="AM107" i="15"/>
  <c r="AL86" i="15"/>
  <c r="AI79" i="15"/>
  <c r="AI24" i="15"/>
  <c r="AI37" i="15" s="1"/>
  <c r="AM75" i="15"/>
  <c r="AM33" i="15" s="1"/>
  <c r="AM361" i="13"/>
  <c r="AM123" i="13"/>
  <c r="AN104" i="13"/>
  <c r="AM318" i="13"/>
  <c r="AN62" i="13"/>
  <c r="AJ4" i="19"/>
  <c r="AK17" i="16"/>
  <c r="AN20" i="21"/>
  <c r="AM144" i="14"/>
  <c r="AL151" i="14"/>
  <c r="AN23" i="22" s="1"/>
  <c r="AJ52" i="15"/>
  <c r="AJ31" i="15" s="1"/>
  <c r="AJ359" i="13"/>
  <c r="AL23" i="21"/>
  <c r="AL24" i="21" s="1"/>
  <c r="AL25" i="21" s="1"/>
  <c r="AJ129" i="14"/>
  <c r="AO272" i="13"/>
  <c r="AP253" i="13"/>
  <c r="AP130" i="13"/>
  <c r="AP149" i="13" s="1"/>
  <c r="AP77" i="15" s="1"/>
  <c r="AQ111" i="13"/>
  <c r="BC54" i="15"/>
  <c r="AK44" i="15"/>
  <c r="AK351" i="13"/>
  <c r="AJ53" i="15"/>
  <c r="AJ32" i="15" s="1"/>
  <c r="AJ360" i="13"/>
  <c r="AM190" i="13"/>
  <c r="AN323" i="13"/>
  <c r="AL42" i="14"/>
  <c r="AM33" i="14"/>
  <c r="AJ23" i="15"/>
  <c r="AK7" i="16"/>
  <c r="AI4" i="6"/>
  <c r="AV7" i="19"/>
  <c r="BE51" i="13"/>
  <c r="BF32" i="13"/>
  <c r="AN343" i="13"/>
  <c r="AN71" i="13"/>
  <c r="AL332" i="13"/>
  <c r="AL60" i="13"/>
  <c r="AL322" i="13"/>
  <c r="AL50" i="13"/>
  <c r="AM31" i="13"/>
  <c r="AM49" i="15"/>
  <c r="AR196" i="13"/>
  <c r="AR215" i="13" s="1"/>
  <c r="AR87" i="15" s="1"/>
  <c r="AS177" i="13"/>
  <c r="AP273" i="13"/>
  <c r="AP292" i="13" s="1"/>
  <c r="AP108" i="15" s="1"/>
  <c r="AQ254" i="13"/>
  <c r="AN40" i="22"/>
  <c r="AN40" i="21"/>
  <c r="AL344" i="13"/>
  <c r="AL72" i="13"/>
  <c r="AL1" i="25"/>
  <c r="AO2" i="6"/>
  <c r="AO129" i="13"/>
  <c r="AO148" i="13" s="1"/>
  <c r="AO76" i="15" s="1"/>
  <c r="AP110" i="13"/>
  <c r="AN65" i="13"/>
  <c r="AV63" i="13"/>
  <c r="AS200" i="13"/>
  <c r="AS219" i="13" s="1"/>
  <c r="AS91" i="15" s="1"/>
  <c r="AT181" i="13"/>
  <c r="AJ26" i="15"/>
  <c r="AJ121" i="15"/>
  <c r="AL41" i="14"/>
  <c r="AM24" i="14"/>
  <c r="AQ304" i="13"/>
  <c r="AQ120" i="15" s="1"/>
  <c r="AQ285" i="13"/>
  <c r="AR266" i="13"/>
  <c r="AL25" i="15"/>
  <c r="BD121" i="13"/>
  <c r="BD140" i="13" s="1"/>
  <c r="BD68" i="15" s="1"/>
  <c r="BE102" i="13"/>
  <c r="AQ284" i="13"/>
  <c r="AQ303" i="13" s="1"/>
  <c r="AQ119" i="15" s="1"/>
  <c r="AR265" i="13"/>
  <c r="AL276" i="13"/>
  <c r="AL295" i="13" s="1"/>
  <c r="AL111" i="15" s="1"/>
  <c r="AM257" i="13"/>
  <c r="AM267" i="13" s="1"/>
  <c r="AL142" i="13"/>
  <c r="AL337" i="13"/>
  <c r="AN319" i="13"/>
  <c r="AN47" i="13"/>
  <c r="AO28" i="13"/>
  <c r="AR48" i="13"/>
  <c r="AS29" i="13"/>
  <c r="AK127" i="14"/>
  <c r="AL120" i="14"/>
  <c r="AL14" i="21"/>
  <c r="AK49" i="16"/>
  <c r="AK15" i="21" s="1"/>
  <c r="AN277" i="13"/>
  <c r="AN296" i="13" s="1"/>
  <c r="AN112" i="15" s="1"/>
  <c r="AO258" i="13"/>
  <c r="AJ66" i="15"/>
  <c r="AJ151" i="13"/>
  <c r="AJ352" i="13"/>
  <c r="AN291" i="13"/>
  <c r="AK4" i="21"/>
  <c r="AL52" i="16"/>
  <c r="AL55" i="16" s="1"/>
  <c r="AL51" i="16"/>
  <c r="AL5" i="21" s="1"/>
  <c r="AK72" i="15"/>
  <c r="AK30" i="15" s="1"/>
  <c r="AK358" i="13"/>
  <c r="AM20" i="22"/>
  <c r="AM24" i="22" s="1"/>
  <c r="AM25" i="22" s="1"/>
  <c r="AK153" i="14"/>
  <c r="AM204" i="13"/>
  <c r="AM223" i="13" s="1"/>
  <c r="AM95" i="15" s="1"/>
  <c r="AN185" i="13"/>
  <c r="AO128" i="13"/>
  <c r="AP109" i="13"/>
  <c r="AO323" i="13"/>
  <c r="BS73" i="13"/>
  <c r="BS54" i="13"/>
  <c r="BT35" i="13"/>
  <c r="AK7" i="6"/>
  <c r="AL321" i="13"/>
  <c r="AL327" i="13" s="1"/>
  <c r="AL49" i="13"/>
  <c r="AM30" i="13"/>
  <c r="AM36" i="13" s="1"/>
  <c r="AW18" i="16"/>
  <c r="AM197" i="13"/>
  <c r="AN178" i="13"/>
  <c r="AL279" i="13"/>
  <c r="AL298" i="13" s="1"/>
  <c r="AL114" i="15" s="1"/>
  <c r="AM260" i="13"/>
  <c r="BD70" i="13"/>
  <c r="AQ118" i="13"/>
  <c r="AR99" i="13"/>
  <c r="AM125" i="13"/>
  <c r="AN106" i="13"/>
  <c r="AN324" i="13"/>
  <c r="AL36" i="13"/>
  <c r="AK341" i="13"/>
  <c r="AK69" i="13"/>
  <c r="AK74" i="13" s="1"/>
  <c r="AN89" i="15"/>
  <c r="AP207" i="13"/>
  <c r="AP226" i="13" s="1"/>
  <c r="AP98" i="15" s="1"/>
  <c r="AQ188" i="13"/>
  <c r="AM203" i="13"/>
  <c r="AM222" i="13" s="1"/>
  <c r="AM94" i="15" s="1"/>
  <c r="AN184" i="13"/>
  <c r="AK15" i="16" l="1"/>
  <c r="AK15" i="19" s="1"/>
  <c r="AM55" i="16"/>
  <c r="AL71" i="16"/>
  <c r="AJ365" i="13"/>
  <c r="AJ367" i="13" s="1"/>
  <c r="AM14" i="19"/>
  <c r="AL15" i="16"/>
  <c r="AN197" i="13"/>
  <c r="AO178" i="13"/>
  <c r="AN315" i="13"/>
  <c r="AM279" i="13"/>
  <c r="AM298" i="13" s="1"/>
  <c r="AM114" i="15" s="1"/>
  <c r="AN260" i="13"/>
  <c r="AM216" i="13"/>
  <c r="AM334" i="13"/>
  <c r="AL340" i="13"/>
  <c r="AL68" i="13"/>
  <c r="AS48" i="13"/>
  <c r="AT29" i="13"/>
  <c r="AN66" i="13"/>
  <c r="BS57" i="15"/>
  <c r="AM144" i="13"/>
  <c r="AM339" i="13"/>
  <c r="BD54" i="15"/>
  <c r="AW7" i="19"/>
  <c r="AN204" i="13"/>
  <c r="AN223" i="13" s="1"/>
  <c r="AN95" i="15" s="1"/>
  <c r="AO185" i="13"/>
  <c r="AL7" i="21"/>
  <c r="AL7" i="6" s="1"/>
  <c r="AL7" i="16"/>
  <c r="AO277" i="13"/>
  <c r="AO296" i="13" s="1"/>
  <c r="AO112" i="15" s="1"/>
  <c r="AP258" i="13"/>
  <c r="AM120" i="14"/>
  <c r="AL127" i="14"/>
  <c r="AR284" i="13"/>
  <c r="AR303" i="13" s="1"/>
  <c r="AR119" i="15" s="1"/>
  <c r="AS265" i="13"/>
  <c r="AL4" i="22"/>
  <c r="AM67" i="16"/>
  <c r="AM5" i="22" s="1"/>
  <c r="AM68" i="16"/>
  <c r="AM7" i="22" s="1"/>
  <c r="AN49" i="15"/>
  <c r="AM1" i="25"/>
  <c r="AP2" i="6"/>
  <c r="AS196" i="13"/>
  <c r="AS215" i="13" s="1"/>
  <c r="AS87" i="15" s="1"/>
  <c r="AT177" i="13"/>
  <c r="AM322" i="13"/>
  <c r="AM50" i="13"/>
  <c r="AN31" i="13"/>
  <c r="AL55" i="13"/>
  <c r="AN40" i="19" s="1"/>
  <c r="AJ58" i="15"/>
  <c r="AO291" i="13"/>
  <c r="AM151" i="14"/>
  <c r="AO23" i="22" s="1"/>
  <c r="AN144" i="14"/>
  <c r="AK5" i="19"/>
  <c r="AK5" i="6" s="1"/>
  <c r="AK6" i="16"/>
  <c r="AN14" i="21"/>
  <c r="AM49" i="16"/>
  <c r="AM15" i="21" s="1"/>
  <c r="AO89" i="15"/>
  <c r="AP46" i="13"/>
  <c r="AQ27" i="13"/>
  <c r="AN325" i="13"/>
  <c r="AN53" i="13"/>
  <c r="AO34" i="13"/>
  <c r="AL345" i="13"/>
  <c r="AL209" i="13"/>
  <c r="AM86" i="15"/>
  <c r="AO62" i="13"/>
  <c r="AL286" i="13"/>
  <c r="AP33" i="6"/>
  <c r="AQ90" i="3"/>
  <c r="AQ206" i="13"/>
  <c r="AQ225" i="13" s="1"/>
  <c r="AQ97" i="15" s="1"/>
  <c r="AR187" i="13"/>
  <c r="AJ15" i="19"/>
  <c r="AJ15" i="6" s="1"/>
  <c r="AJ4" i="16"/>
  <c r="AM317" i="13"/>
  <c r="AO281" i="13"/>
  <c r="AO300" i="13" s="1"/>
  <c r="AO116" i="15" s="1"/>
  <c r="AP262" i="13"/>
  <c r="AN214" i="13"/>
  <c r="AO205" i="13"/>
  <c r="AO224" i="13" s="1"/>
  <c r="AO96" i="15" s="1"/>
  <c r="AP186" i="13"/>
  <c r="AM338" i="13"/>
  <c r="BU150" i="13"/>
  <c r="BU78" i="15" s="1"/>
  <c r="BU131" i="13"/>
  <c r="BW40" i="20" s="1"/>
  <c r="BV112" i="13"/>
  <c r="AR118" i="13"/>
  <c r="AS99" i="13"/>
  <c r="AO47" i="13"/>
  <c r="AP28" i="13"/>
  <c r="AL70" i="15"/>
  <c r="AL28" i="15" s="1"/>
  <c r="AL356" i="13"/>
  <c r="AV47" i="15"/>
  <c r="AL341" i="13"/>
  <c r="AL69" i="13"/>
  <c r="AL74" i="13" s="1"/>
  <c r="BF51" i="13"/>
  <c r="BG32" i="13"/>
  <c r="AN33" i="14"/>
  <c r="AM42" i="14"/>
  <c r="AQ130" i="13"/>
  <c r="AQ149" i="13" s="1"/>
  <c r="AQ77" i="15" s="1"/>
  <c r="AR111" i="13"/>
  <c r="AJ4" i="6"/>
  <c r="AN123" i="13"/>
  <c r="AO104" i="13"/>
  <c r="AN318" i="13"/>
  <c r="AX44" i="13"/>
  <c r="AY25" i="13"/>
  <c r="AO65" i="13"/>
  <c r="AL48" i="15"/>
  <c r="AL27" i="15" s="1"/>
  <c r="AL355" i="13"/>
  <c r="AO40" i="22"/>
  <c r="AO40" i="21"/>
  <c r="AM344" i="13"/>
  <c r="AM72" i="13"/>
  <c r="AX18" i="16"/>
  <c r="AL99" i="15"/>
  <c r="AL36" i="15" s="1"/>
  <c r="AL364" i="13"/>
  <c r="AO20" i="21"/>
  <c r="AQ198" i="13"/>
  <c r="AR179" i="13"/>
  <c r="AQ202" i="13"/>
  <c r="AQ221" i="13" s="1"/>
  <c r="AQ93" i="15" s="1"/>
  <c r="AR183" i="13"/>
  <c r="AK14" i="6"/>
  <c r="AU122" i="13"/>
  <c r="AU141" i="13" s="1"/>
  <c r="AU69" i="15" s="1"/>
  <c r="AV103" i="13"/>
  <c r="AQ199" i="13"/>
  <c r="AQ218" i="13" s="1"/>
  <c r="AQ90" i="15" s="1"/>
  <c r="AR180" i="13"/>
  <c r="AL339" i="13"/>
  <c r="AO126" i="13"/>
  <c r="AO145" i="13" s="1"/>
  <c r="AO73" i="15" s="1"/>
  <c r="AP107" i="13"/>
  <c r="AM119" i="13"/>
  <c r="AN100" i="13"/>
  <c r="AM113" i="13"/>
  <c r="AM314" i="13"/>
  <c r="AM327" i="13" s="1"/>
  <c r="AN201" i="13"/>
  <c r="AN220" i="13" s="1"/>
  <c r="AN92" i="15" s="1"/>
  <c r="AO182" i="13"/>
  <c r="AO319" i="13" s="1"/>
  <c r="AN75" i="15"/>
  <c r="AN33" i="15" s="1"/>
  <c r="AN361" i="13"/>
  <c r="AP42" i="13"/>
  <c r="AQ23" i="13"/>
  <c r="AO280" i="13"/>
  <c r="AO299" i="13" s="1"/>
  <c r="AO115" i="15" s="1"/>
  <c r="AP261" i="13"/>
  <c r="AS278" i="13"/>
  <c r="AS297" i="13" s="1"/>
  <c r="AS113" i="15" s="1"/>
  <c r="AT259" i="13"/>
  <c r="AM14" i="22"/>
  <c r="AL65" i="16"/>
  <c r="AL15" i="22" s="1"/>
  <c r="AM321" i="13"/>
  <c r="AM49" i="13"/>
  <c r="AN30" i="13"/>
  <c r="AM23" i="21"/>
  <c r="AM24" i="21" s="1"/>
  <c r="AM25" i="21" s="1"/>
  <c r="AK129" i="14"/>
  <c r="AK53" i="15"/>
  <c r="AK32" i="15" s="1"/>
  <c r="AK360" i="13"/>
  <c r="AQ137" i="13"/>
  <c r="AP128" i="13"/>
  <c r="AQ109" i="13"/>
  <c r="AP323" i="13"/>
  <c r="AL14" i="20"/>
  <c r="AL14" i="6" s="1"/>
  <c r="AK32" i="16"/>
  <c r="AK15" i="20" s="1"/>
  <c r="AM276" i="13"/>
  <c r="AM295" i="13" s="1"/>
  <c r="AM111" i="15" s="1"/>
  <c r="AN257" i="13"/>
  <c r="AM41" i="14"/>
  <c r="AN24" i="14"/>
  <c r="AT200" i="13"/>
  <c r="AT219" i="13" s="1"/>
  <c r="AT91" i="15" s="1"/>
  <c r="AU181" i="13"/>
  <c r="AP129" i="13"/>
  <c r="AP148" i="13" s="1"/>
  <c r="AP76" i="15" s="1"/>
  <c r="AQ110" i="13"/>
  <c r="AL56" i="15"/>
  <c r="AL35" i="15" s="1"/>
  <c r="AL363" i="13"/>
  <c r="AQ273" i="13"/>
  <c r="AQ292" i="13" s="1"/>
  <c r="AQ108" i="15" s="1"/>
  <c r="AR254" i="13"/>
  <c r="AN55" i="15"/>
  <c r="AN34" i="15" s="1"/>
  <c r="AN362" i="13"/>
  <c r="BE70" i="13"/>
  <c r="AK23" i="15"/>
  <c r="AN46" i="15"/>
  <c r="AM142" i="13"/>
  <c r="AM337" i="13"/>
  <c r="AW63" i="13"/>
  <c r="AL336" i="13"/>
  <c r="AN313" i="13"/>
  <c r="AN36" i="13"/>
  <c r="AN41" i="13"/>
  <c r="AO22" i="13"/>
  <c r="AM227" i="13"/>
  <c r="AM228" i="13" s="1"/>
  <c r="AM208" i="13"/>
  <c r="AM345" i="13" s="1"/>
  <c r="AN189" i="13"/>
  <c r="AM326" i="13"/>
  <c r="AP52" i="13"/>
  <c r="AQ33" i="13"/>
  <c r="AO114" i="14"/>
  <c r="AN126" i="14"/>
  <c r="AL110" i="15"/>
  <c r="AL354" i="13"/>
  <c r="AL305" i="13"/>
  <c r="AJ70" i="16"/>
  <c r="AI69" i="16"/>
  <c r="AI9" i="22" s="1"/>
  <c r="AP217" i="13"/>
  <c r="AN317" i="13"/>
  <c r="AN45" i="13"/>
  <c r="AO26" i="13"/>
  <c r="AL72" i="15"/>
  <c r="AL30" i="15" s="1"/>
  <c r="AL358" i="13"/>
  <c r="AL138" i="13"/>
  <c r="AL132" i="13"/>
  <c r="AN40" i="20" s="1"/>
  <c r="AL333" i="13"/>
  <c r="AL346" i="13" s="1"/>
  <c r="AN20" i="22"/>
  <c r="AN24" i="22" s="1"/>
  <c r="AN25" i="22" s="1"/>
  <c r="AL153" i="14"/>
  <c r="AO61" i="13"/>
  <c r="AQ51" i="15"/>
  <c r="AN275" i="13"/>
  <c r="AO256" i="13"/>
  <c r="AN316" i="13"/>
  <c r="AN267" i="13"/>
  <c r="AO124" i="13"/>
  <c r="AO143" i="13" s="1"/>
  <c r="AO71" i="15" s="1"/>
  <c r="AP105" i="13"/>
  <c r="AI53" i="16"/>
  <c r="AI9" i="21" s="1"/>
  <c r="AJ54" i="16"/>
  <c r="BT73" i="13"/>
  <c r="BT54" i="13"/>
  <c r="BU35" i="13"/>
  <c r="AQ207" i="13"/>
  <c r="AQ226" i="13" s="1"/>
  <c r="AQ98" i="15" s="1"/>
  <c r="AR188" i="13"/>
  <c r="AM320" i="13"/>
  <c r="BE121" i="13"/>
  <c r="BE140" i="13" s="1"/>
  <c r="BE68" i="15" s="1"/>
  <c r="BF102" i="13"/>
  <c r="AN203" i="13"/>
  <c r="AN222" i="13" s="1"/>
  <c r="AN94" i="15" s="1"/>
  <c r="AO184" i="13"/>
  <c r="AN125" i="13"/>
  <c r="AO106" i="13"/>
  <c r="AN320" i="13"/>
  <c r="AO147" i="13"/>
  <c r="AO342" i="13"/>
  <c r="AN107" i="15"/>
  <c r="AJ79" i="15"/>
  <c r="AJ24" i="15"/>
  <c r="AJ37" i="15" s="1"/>
  <c r="AR67" i="13"/>
  <c r="AR304" i="13"/>
  <c r="AR120" i="15" s="1"/>
  <c r="AR285" i="13"/>
  <c r="AS266" i="13"/>
  <c r="AL44" i="15"/>
  <c r="AL351" i="13"/>
  <c r="AP272" i="13"/>
  <c r="AQ253" i="13"/>
  <c r="AK4" i="20"/>
  <c r="AL34" i="16"/>
  <c r="AL5" i="20" s="1"/>
  <c r="AR274" i="13"/>
  <c r="AR293" i="13" s="1"/>
  <c r="AR109" i="15" s="1"/>
  <c r="AS255" i="13"/>
  <c r="AM332" i="13"/>
  <c r="AM60" i="13"/>
  <c r="AM55" i="13"/>
  <c r="AO40" i="19" s="1"/>
  <c r="AO71" i="13"/>
  <c r="AK66" i="15"/>
  <c r="AK151" i="13"/>
  <c r="AK352" i="13"/>
  <c r="AK100" i="15"/>
  <c r="AK4" i="19"/>
  <c r="AL17" i="16"/>
  <c r="AQ282" i="13"/>
  <c r="AQ301" i="13" s="1"/>
  <c r="AQ117" i="15" s="1"/>
  <c r="AR263" i="13"/>
  <c r="AS127" i="13"/>
  <c r="AS146" i="13" s="1"/>
  <c r="AS74" i="15" s="1"/>
  <c r="AT108" i="13"/>
  <c r="AN45" i="15"/>
  <c r="AP43" i="13"/>
  <c r="AQ24" i="13"/>
  <c r="AM336" i="13"/>
  <c r="AM64" i="13"/>
  <c r="AO120" i="13"/>
  <c r="AO139" i="13" s="1"/>
  <c r="AO67" i="15" s="1"/>
  <c r="AP101" i="13"/>
  <c r="AP65" i="15"/>
  <c r="AK52" i="15"/>
  <c r="AK31" i="15" s="1"/>
  <c r="AK359" i="13"/>
  <c r="AO195" i="13"/>
  <c r="AP176" i="13"/>
  <c r="AM150" i="14"/>
  <c r="AN138" i="14"/>
  <c r="AO283" i="13"/>
  <c r="AO302" i="13" s="1"/>
  <c r="AO118" i="15" s="1"/>
  <c r="AP264" i="13"/>
  <c r="AP324" i="13" s="1"/>
  <c r="AM50" i="15"/>
  <c r="AM29" i="15" s="1"/>
  <c r="AM357" i="13"/>
  <c r="AM294" i="13"/>
  <c r="AM335" i="13"/>
  <c r="AM286" i="13"/>
  <c r="AM7" i="21"/>
  <c r="AM7" i="6" s="1"/>
  <c r="AM7" i="16"/>
  <c r="AK26" i="15"/>
  <c r="AK121" i="15"/>
  <c r="AK15" i="6" l="1"/>
  <c r="AK4" i="16"/>
  <c r="AK365" i="13"/>
  <c r="AK367" i="13" s="1"/>
  <c r="AO14" i="21"/>
  <c r="AN49" i="16"/>
  <c r="AN15" i="21" s="1"/>
  <c r="AP195" i="13"/>
  <c r="AQ176" i="13"/>
  <c r="AM110" i="15"/>
  <c r="AM354" i="13"/>
  <c r="AM305" i="13"/>
  <c r="AO214" i="13"/>
  <c r="AM48" i="15"/>
  <c r="AM27" i="15" s="1"/>
  <c r="AM355" i="13"/>
  <c r="AM4" i="22"/>
  <c r="AN67" i="16"/>
  <c r="AN5" i="22" s="1"/>
  <c r="AN68" i="16"/>
  <c r="AN7" i="22" s="1"/>
  <c r="AN150" i="14"/>
  <c r="AO138" i="14"/>
  <c r="AP62" i="13"/>
  <c r="AT127" i="13"/>
  <c r="AT146" i="13" s="1"/>
  <c r="AT74" i="15" s="1"/>
  <c r="AU108" i="13"/>
  <c r="AL5" i="19"/>
  <c r="AL5" i="6" s="1"/>
  <c r="AL6" i="16"/>
  <c r="AO343" i="13"/>
  <c r="AS274" i="13"/>
  <c r="AS293" i="13" s="1"/>
  <c r="AS109" i="15" s="1"/>
  <c r="AT255" i="13"/>
  <c r="AN14" i="19"/>
  <c r="AM15" i="16"/>
  <c r="AR51" i="15"/>
  <c r="AR207" i="13"/>
  <c r="AR226" i="13" s="1"/>
  <c r="AR98" i="15" s="1"/>
  <c r="AS188" i="13"/>
  <c r="BT57" i="15"/>
  <c r="AK54" i="16"/>
  <c r="AJ53" i="16"/>
  <c r="AJ9" i="21" s="1"/>
  <c r="AL66" i="15"/>
  <c r="AL151" i="13"/>
  <c r="AL352" i="13"/>
  <c r="AN64" i="13"/>
  <c r="AL26" i="15"/>
  <c r="AL121" i="15"/>
  <c r="AQ52" i="13"/>
  <c r="AR33" i="13"/>
  <c r="AN227" i="13"/>
  <c r="AN208" i="13"/>
  <c r="AN345" i="13" s="1"/>
  <c r="AN326" i="13"/>
  <c r="AO189" i="13"/>
  <c r="AN332" i="13"/>
  <c r="AN60" i="13"/>
  <c r="BE54" i="15"/>
  <c r="AR273" i="13"/>
  <c r="AR292" i="13" s="1"/>
  <c r="AR108" i="15" s="1"/>
  <c r="AS254" i="13"/>
  <c r="AQ129" i="13"/>
  <c r="AQ148" i="13" s="1"/>
  <c r="AQ76" i="15" s="1"/>
  <c r="AR110" i="13"/>
  <c r="AO24" i="14"/>
  <c r="AN41" i="14"/>
  <c r="AQ128" i="13"/>
  <c r="AR109" i="13"/>
  <c r="AN321" i="13"/>
  <c r="AN49" i="13"/>
  <c r="AN55" i="13" s="1"/>
  <c r="AP40" i="19" s="1"/>
  <c r="AO30" i="13"/>
  <c r="AN190" i="13"/>
  <c r="AM138" i="13"/>
  <c r="AM132" i="13"/>
  <c r="AO40" i="20" s="1"/>
  <c r="AM333" i="13"/>
  <c r="AR199" i="13"/>
  <c r="AR218" i="13" s="1"/>
  <c r="AR90" i="15" s="1"/>
  <c r="AS180" i="13"/>
  <c r="AR198" i="13"/>
  <c r="AS179" i="13"/>
  <c r="AM209" i="13"/>
  <c r="AX63" i="13"/>
  <c r="AO123" i="13"/>
  <c r="AP104" i="13"/>
  <c r="AO318" i="13"/>
  <c r="AR130" i="13"/>
  <c r="AR149" i="13" s="1"/>
  <c r="AR77" i="15" s="1"/>
  <c r="AS111" i="13"/>
  <c r="AO33" i="14"/>
  <c r="AN42" i="14"/>
  <c r="AP47" i="13"/>
  <c r="AQ28" i="13"/>
  <c r="AR137" i="13"/>
  <c r="AP281" i="13"/>
  <c r="AP300" i="13" s="1"/>
  <c r="AP116" i="15" s="1"/>
  <c r="AQ262" i="13"/>
  <c r="AR90" i="3"/>
  <c r="AQ33" i="6"/>
  <c r="AO325" i="13"/>
  <c r="AO53" i="13"/>
  <c r="AP34" i="13"/>
  <c r="AP65" i="13"/>
  <c r="AO144" i="14"/>
  <c r="AN151" i="14"/>
  <c r="AP23" i="22" s="1"/>
  <c r="AM341" i="13"/>
  <c r="AM69" i="13"/>
  <c r="AN120" i="14"/>
  <c r="AM127" i="14"/>
  <c r="AM72" i="15"/>
  <c r="AM30" i="15" s="1"/>
  <c r="AM358" i="13"/>
  <c r="AN338" i="13"/>
  <c r="AM88" i="15"/>
  <c r="AM25" i="15" s="1"/>
  <c r="AM353" i="13"/>
  <c r="AO197" i="13"/>
  <c r="AO216" i="13" s="1"/>
  <c r="AP178" i="13"/>
  <c r="AO315" i="13"/>
  <c r="AP120" i="13"/>
  <c r="AP139" i="13" s="1"/>
  <c r="AP67" i="15" s="1"/>
  <c r="AQ101" i="13"/>
  <c r="AP315" i="13"/>
  <c r="AM14" i="20"/>
  <c r="AM14" i="6" s="1"/>
  <c r="AL32" i="16"/>
  <c r="AL15" i="20" s="1"/>
  <c r="AS304" i="13"/>
  <c r="AS120" i="15" s="1"/>
  <c r="AS285" i="13"/>
  <c r="AT266" i="13"/>
  <c r="AO125" i="13"/>
  <c r="AP106" i="13"/>
  <c r="BF121" i="13"/>
  <c r="BF140" i="13" s="1"/>
  <c r="BF68" i="15" s="1"/>
  <c r="BG102" i="13"/>
  <c r="AK70" i="16"/>
  <c r="AJ69" i="16"/>
  <c r="AJ9" i="22" s="1"/>
  <c r="AP20" i="21"/>
  <c r="AP71" i="13"/>
  <c r="AW47" i="15"/>
  <c r="AM70" i="15"/>
  <c r="AM28" i="15" s="1"/>
  <c r="AM356" i="13"/>
  <c r="AP147" i="13"/>
  <c r="AM340" i="13"/>
  <c r="AM68" i="13"/>
  <c r="AM74" i="13" s="1"/>
  <c r="AT278" i="13"/>
  <c r="AT297" i="13" s="1"/>
  <c r="AT113" i="15" s="1"/>
  <c r="AU259" i="13"/>
  <c r="AQ42" i="13"/>
  <c r="AR23" i="13"/>
  <c r="AP126" i="13"/>
  <c r="AP145" i="13" s="1"/>
  <c r="AP73" i="15" s="1"/>
  <c r="AQ107" i="13"/>
  <c r="AR202" i="13"/>
  <c r="AR221" i="13" s="1"/>
  <c r="AR93" i="15" s="1"/>
  <c r="AS183" i="13"/>
  <c r="AQ217" i="13"/>
  <c r="AO49" i="15"/>
  <c r="AN142" i="13"/>
  <c r="AN337" i="13"/>
  <c r="BG51" i="13"/>
  <c r="BH32" i="13"/>
  <c r="AL53" i="15"/>
  <c r="AL32" i="15" s="1"/>
  <c r="AL360" i="13"/>
  <c r="AY18" i="16"/>
  <c r="AO66" i="13"/>
  <c r="AR206" i="13"/>
  <c r="AR225" i="13" s="1"/>
  <c r="AR97" i="15" s="1"/>
  <c r="AS187" i="13"/>
  <c r="AP40" i="22"/>
  <c r="AP40" i="21"/>
  <c r="AN344" i="13"/>
  <c r="AN72" i="13"/>
  <c r="AL4" i="19"/>
  <c r="AM17" i="16"/>
  <c r="AN1" i="25"/>
  <c r="AQ2" i="6"/>
  <c r="AS284" i="13"/>
  <c r="AS303" i="13" s="1"/>
  <c r="AS119" i="15" s="1"/>
  <c r="AT265" i="13"/>
  <c r="AP277" i="13"/>
  <c r="AP296" i="13" s="1"/>
  <c r="AP112" i="15" s="1"/>
  <c r="AQ258" i="13"/>
  <c r="AO204" i="13"/>
  <c r="AO223" i="13" s="1"/>
  <c r="AO95" i="15" s="1"/>
  <c r="AP185" i="13"/>
  <c r="AT48" i="13"/>
  <c r="AU29" i="13"/>
  <c r="AL52" i="15"/>
  <c r="AL31" i="15" s="1"/>
  <c r="AL359" i="13"/>
  <c r="AN279" i="13"/>
  <c r="AN298" i="13" s="1"/>
  <c r="AN114" i="15" s="1"/>
  <c r="AO260" i="13"/>
  <c r="AO320" i="13" s="1"/>
  <c r="AN216" i="13"/>
  <c r="AN228" i="13" s="1"/>
  <c r="AN334" i="13"/>
  <c r="AR282" i="13"/>
  <c r="AR301" i="13" s="1"/>
  <c r="AR117" i="15" s="1"/>
  <c r="AS263" i="13"/>
  <c r="AK4" i="6"/>
  <c r="AK79" i="15"/>
  <c r="AK24" i="15"/>
  <c r="AK37" i="15" s="1"/>
  <c r="AM44" i="15"/>
  <c r="AM351" i="13"/>
  <c r="AQ272" i="13"/>
  <c r="AR253" i="13"/>
  <c r="AL23" i="15"/>
  <c r="AN144" i="13"/>
  <c r="AN339" i="13"/>
  <c r="BU73" i="13"/>
  <c r="BU54" i="13"/>
  <c r="BV35" i="13"/>
  <c r="AP124" i="13"/>
  <c r="AP143" i="13" s="1"/>
  <c r="AP71" i="15" s="1"/>
  <c r="AQ105" i="13"/>
  <c r="AO275" i="13"/>
  <c r="AP256" i="13"/>
  <c r="AO316" i="13"/>
  <c r="AO267" i="13"/>
  <c r="AO45" i="15"/>
  <c r="AN14" i="22"/>
  <c r="AM65" i="16"/>
  <c r="AM15" i="22" s="1"/>
  <c r="AO126" i="14"/>
  <c r="AP114" i="14"/>
  <c r="AM99" i="15"/>
  <c r="AM36" i="15" s="1"/>
  <c r="AM364" i="13"/>
  <c r="AK58" i="15"/>
  <c r="AU200" i="13"/>
  <c r="AU219" i="13" s="1"/>
  <c r="AU91" i="15" s="1"/>
  <c r="AV181" i="13"/>
  <c r="AN276" i="13"/>
  <c r="AN295" i="13" s="1"/>
  <c r="AN111" i="15" s="1"/>
  <c r="AO257" i="13"/>
  <c r="AP61" i="13"/>
  <c r="AV122" i="13"/>
  <c r="AV141" i="13" s="1"/>
  <c r="AV69" i="15" s="1"/>
  <c r="AW103" i="13"/>
  <c r="AX7" i="19"/>
  <c r="AL100" i="15"/>
  <c r="BF70" i="13"/>
  <c r="AN209" i="13"/>
  <c r="AO46" i="15"/>
  <c r="AO353" i="13"/>
  <c r="AO107" i="15"/>
  <c r="AT196" i="13"/>
  <c r="AT215" i="13" s="1"/>
  <c r="AT87" i="15" s="1"/>
  <c r="AU177" i="13"/>
  <c r="AM71" i="16"/>
  <c r="AS67" i="13"/>
  <c r="AL15" i="19"/>
  <c r="AO20" i="22"/>
  <c r="AO24" i="22" s="1"/>
  <c r="AO25" i="22" s="1"/>
  <c r="AM153" i="14"/>
  <c r="AP283" i="13"/>
  <c r="AP302" i="13" s="1"/>
  <c r="AP118" i="15" s="1"/>
  <c r="AQ264" i="13"/>
  <c r="AQ324" i="13" s="1"/>
  <c r="AQ43" i="13"/>
  <c r="AR24" i="13"/>
  <c r="AM4" i="21"/>
  <c r="AN52" i="16"/>
  <c r="AN51" i="16"/>
  <c r="AN5" i="21" s="1"/>
  <c r="AO55" i="15"/>
  <c r="AO34" i="15" s="1"/>
  <c r="AO362" i="13"/>
  <c r="AM346" i="13"/>
  <c r="AP291" i="13"/>
  <c r="AL4" i="20"/>
  <c r="AM34" i="16"/>
  <c r="AM5" i="20" s="1"/>
  <c r="AO75" i="15"/>
  <c r="AO33" i="15" s="1"/>
  <c r="AO361" i="13"/>
  <c r="AO203" i="13"/>
  <c r="AO222" i="13" s="1"/>
  <c r="AO94" i="15" s="1"/>
  <c r="AP184" i="13"/>
  <c r="AN294" i="13"/>
  <c r="AN335" i="13"/>
  <c r="AN286" i="13"/>
  <c r="AO317" i="13"/>
  <c r="AO45" i="13"/>
  <c r="AP26" i="13"/>
  <c r="AP89" i="15"/>
  <c r="AO313" i="13"/>
  <c r="AO41" i="13"/>
  <c r="AP22" i="13"/>
  <c r="AQ65" i="15"/>
  <c r="AP280" i="13"/>
  <c r="AP299" i="13" s="1"/>
  <c r="AP115" i="15" s="1"/>
  <c r="AQ261" i="13"/>
  <c r="AO201" i="13"/>
  <c r="AO220" i="13" s="1"/>
  <c r="AO92" i="15" s="1"/>
  <c r="AP182" i="13"/>
  <c r="AN119" i="13"/>
  <c r="AO100" i="13"/>
  <c r="AN113" i="13"/>
  <c r="AN314" i="13"/>
  <c r="AN327" i="13" s="1"/>
  <c r="AM56" i="15"/>
  <c r="AM35" i="15" s="1"/>
  <c r="AM363" i="13"/>
  <c r="AY44" i="13"/>
  <c r="AZ25" i="13"/>
  <c r="AS118" i="13"/>
  <c r="AT99" i="13"/>
  <c r="BV150" i="13"/>
  <c r="BV78" i="15" s="1"/>
  <c r="BV131" i="13"/>
  <c r="BX40" i="20" s="1"/>
  <c r="BW112" i="13"/>
  <c r="AP205" i="13"/>
  <c r="AP224" i="13" s="1"/>
  <c r="AP96" i="15" s="1"/>
  <c r="AQ186" i="13"/>
  <c r="AQ323" i="13" s="1"/>
  <c r="AN86" i="15"/>
  <c r="AO334" i="13"/>
  <c r="AQ46" i="13"/>
  <c r="AR27" i="13"/>
  <c r="AN322" i="13"/>
  <c r="AN50" i="13"/>
  <c r="AO31" i="13"/>
  <c r="AN23" i="21"/>
  <c r="AN24" i="21" s="1"/>
  <c r="AN25" i="21" s="1"/>
  <c r="AL129" i="14"/>
  <c r="AN50" i="15"/>
  <c r="AN29" i="15" s="1"/>
  <c r="AN357" i="13"/>
  <c r="AL4" i="16" l="1"/>
  <c r="AL15" i="6"/>
  <c r="AL365" i="13"/>
  <c r="AL367" i="13" s="1"/>
  <c r="AZ44" i="13"/>
  <c r="BA25" i="13"/>
  <c r="AO119" i="13"/>
  <c r="AP100" i="13"/>
  <c r="AO113" i="13"/>
  <c r="AO314" i="13"/>
  <c r="AN7" i="21"/>
  <c r="AN7" i="6" s="1"/>
  <c r="AN7" i="16"/>
  <c r="AT118" i="13"/>
  <c r="AU99" i="13"/>
  <c r="AY63" i="13"/>
  <c r="AN138" i="13"/>
  <c r="AN132" i="13"/>
  <c r="AP40" i="20" s="1"/>
  <c r="AN333" i="13"/>
  <c r="AP313" i="13"/>
  <c r="AP41" i="13"/>
  <c r="AQ22" i="13"/>
  <c r="AN110" i="15"/>
  <c r="AN354" i="13"/>
  <c r="AN305" i="13"/>
  <c r="AN55" i="16"/>
  <c r="AQ62" i="13"/>
  <c r="AS51" i="15"/>
  <c r="AL58" i="15"/>
  <c r="AO14" i="19"/>
  <c r="AN15" i="16"/>
  <c r="AM4" i="20"/>
  <c r="AN34" i="16"/>
  <c r="AN5" i="20" s="1"/>
  <c r="AT67" i="13"/>
  <c r="AQ277" i="13"/>
  <c r="AQ296" i="13" s="1"/>
  <c r="AQ112" i="15" s="1"/>
  <c r="AR258" i="13"/>
  <c r="AO1" i="25"/>
  <c r="AR2" i="6"/>
  <c r="AL4" i="6"/>
  <c r="AO50" i="15"/>
  <c r="AO29" i="15" s="1"/>
  <c r="AO357" i="13"/>
  <c r="AS202" i="13"/>
  <c r="AS221" i="13" s="1"/>
  <c r="AS93" i="15" s="1"/>
  <c r="AT183" i="13"/>
  <c r="AR42" i="13"/>
  <c r="AS23" i="13"/>
  <c r="AP75" i="15"/>
  <c r="AP33" i="15" s="1"/>
  <c r="AP361" i="13"/>
  <c r="AP343" i="13"/>
  <c r="AK69" i="16"/>
  <c r="AK9" i="22" s="1"/>
  <c r="AL70" i="16"/>
  <c r="AP144" i="14"/>
  <c r="AO151" i="14"/>
  <c r="AQ23" i="22" s="1"/>
  <c r="AQ40" i="22"/>
  <c r="AQ40" i="21"/>
  <c r="AO344" i="13"/>
  <c r="AO72" i="13"/>
  <c r="AQ281" i="13"/>
  <c r="AQ300" i="13" s="1"/>
  <c r="AQ116" i="15" s="1"/>
  <c r="AR262" i="13"/>
  <c r="AQ47" i="13"/>
  <c r="AR28" i="13"/>
  <c r="AP33" i="14"/>
  <c r="AO42" i="14"/>
  <c r="AP123" i="13"/>
  <c r="AQ104" i="13"/>
  <c r="AP318" i="13"/>
  <c r="AS199" i="13"/>
  <c r="AS218" i="13" s="1"/>
  <c r="AS90" i="15" s="1"/>
  <c r="AT180" i="13"/>
  <c r="AM66" i="15"/>
  <c r="AM151" i="13"/>
  <c r="AM352" i="13"/>
  <c r="AS273" i="13"/>
  <c r="AS292" i="13" s="1"/>
  <c r="AS108" i="15" s="1"/>
  <c r="AT254" i="13"/>
  <c r="AN44" i="15"/>
  <c r="AN351" i="13"/>
  <c r="AQ71" i="13"/>
  <c r="AN14" i="20"/>
  <c r="AN14" i="6" s="1"/>
  <c r="AM32" i="16"/>
  <c r="AM15" i="20" s="1"/>
  <c r="AT274" i="13"/>
  <c r="AT293" i="13" s="1"/>
  <c r="AT109" i="15" s="1"/>
  <c r="AU255" i="13"/>
  <c r="AO14" i="22"/>
  <c r="AN65" i="16"/>
  <c r="AN15" i="22" s="1"/>
  <c r="AP214" i="13"/>
  <c r="AO322" i="13"/>
  <c r="AO50" i="13"/>
  <c r="AP31" i="13"/>
  <c r="AR46" i="13"/>
  <c r="AS27" i="13"/>
  <c r="AP14" i="21"/>
  <c r="AO49" i="16"/>
  <c r="AO15" i="21" s="1"/>
  <c r="BW150" i="13"/>
  <c r="BW78" i="15" s="1"/>
  <c r="BW131" i="13"/>
  <c r="BY40" i="20" s="1"/>
  <c r="BX112" i="13"/>
  <c r="AS137" i="13"/>
  <c r="AP201" i="13"/>
  <c r="AP220" i="13" s="1"/>
  <c r="AP92" i="15" s="1"/>
  <c r="AQ182" i="13"/>
  <c r="AO332" i="13"/>
  <c r="AO60" i="13"/>
  <c r="AU196" i="13"/>
  <c r="AU215" i="13" s="1"/>
  <c r="AU87" i="15" s="1"/>
  <c r="AV177" i="13"/>
  <c r="BF54" i="15"/>
  <c r="AN4" i="21"/>
  <c r="AO51" i="16"/>
  <c r="AO5" i="21" s="1"/>
  <c r="AO52" i="16"/>
  <c r="AW122" i="13"/>
  <c r="AW141" i="13" s="1"/>
  <c r="AW69" i="15" s="1"/>
  <c r="AX103" i="13"/>
  <c r="AO276" i="13"/>
  <c r="AO295" i="13" s="1"/>
  <c r="AO111" i="15" s="1"/>
  <c r="AP257" i="13"/>
  <c r="AM4" i="19"/>
  <c r="AN17" i="16"/>
  <c r="AP126" i="14"/>
  <c r="AQ114" i="14"/>
  <c r="AP275" i="13"/>
  <c r="AQ256" i="13"/>
  <c r="AP316" i="13"/>
  <c r="BV73" i="13"/>
  <c r="BV54" i="13"/>
  <c r="BW35" i="13"/>
  <c r="AR272" i="13"/>
  <c r="AS253" i="13"/>
  <c r="AN56" i="15"/>
  <c r="AN35" i="15" s="1"/>
  <c r="AN363" i="13"/>
  <c r="AM100" i="15"/>
  <c r="AO338" i="13"/>
  <c r="AQ61" i="13"/>
  <c r="AM52" i="15"/>
  <c r="AM31" i="15" s="1"/>
  <c r="AM359" i="13"/>
  <c r="AT304" i="13"/>
  <c r="AT120" i="15" s="1"/>
  <c r="AT285" i="13"/>
  <c r="AU266" i="13"/>
  <c r="AP197" i="13"/>
  <c r="AP216" i="13" s="1"/>
  <c r="AP88" i="15" s="1"/>
  <c r="AQ178" i="13"/>
  <c r="AO23" i="21"/>
  <c r="AO24" i="21" s="1"/>
  <c r="AO25" i="21" s="1"/>
  <c r="AM129" i="14"/>
  <c r="AM53" i="15"/>
  <c r="AM32" i="15" s="1"/>
  <c r="AM360" i="13"/>
  <c r="AP49" i="15"/>
  <c r="AP338" i="13"/>
  <c r="AP66" i="13"/>
  <c r="AS130" i="13"/>
  <c r="AS149" i="13" s="1"/>
  <c r="AS77" i="15" s="1"/>
  <c r="AT111" i="13"/>
  <c r="AO142" i="13"/>
  <c r="AO337" i="13"/>
  <c r="AO41" i="14"/>
  <c r="AP24" i="14"/>
  <c r="AN48" i="15"/>
  <c r="AN27" i="15" s="1"/>
  <c r="AN355" i="13"/>
  <c r="AL79" i="15"/>
  <c r="AL24" i="15"/>
  <c r="AL37" i="15" s="1"/>
  <c r="AU127" i="13"/>
  <c r="AU146" i="13" s="1"/>
  <c r="AU74" i="15" s="1"/>
  <c r="AV108" i="13"/>
  <c r="AN71" i="16"/>
  <c r="AN341" i="13"/>
  <c r="AN69" i="13"/>
  <c r="AQ65" i="13"/>
  <c r="AO36" i="13"/>
  <c r="AP317" i="13"/>
  <c r="AP45" i="13"/>
  <c r="AQ26" i="13"/>
  <c r="AP203" i="13"/>
  <c r="AP222" i="13" s="1"/>
  <c r="AP94" i="15" s="1"/>
  <c r="AQ184" i="13"/>
  <c r="AP107" i="15"/>
  <c r="AQ283" i="13"/>
  <c r="AQ302" i="13" s="1"/>
  <c r="AQ118" i="15" s="1"/>
  <c r="AR264" i="13"/>
  <c r="AQ20" i="21"/>
  <c r="AO294" i="13"/>
  <c r="AO335" i="13"/>
  <c r="AN72" i="15"/>
  <c r="AN30" i="15" s="1"/>
  <c r="AN358" i="13"/>
  <c r="AQ291" i="13"/>
  <c r="AM23" i="15"/>
  <c r="AN88" i="15"/>
  <c r="AN25" i="15" s="1"/>
  <c r="AN353" i="13"/>
  <c r="AP204" i="13"/>
  <c r="AP223" i="13" s="1"/>
  <c r="AP95" i="15" s="1"/>
  <c r="AQ185" i="13"/>
  <c r="AT284" i="13"/>
  <c r="AT303" i="13" s="1"/>
  <c r="AT119" i="15" s="1"/>
  <c r="AU265" i="13"/>
  <c r="AM5" i="19"/>
  <c r="AM5" i="6" s="1"/>
  <c r="AM6" i="16"/>
  <c r="AS206" i="13"/>
  <c r="AS225" i="13" s="1"/>
  <c r="AS97" i="15" s="1"/>
  <c r="AT187" i="13"/>
  <c r="BH51" i="13"/>
  <c r="BI32" i="13"/>
  <c r="AN70" i="15"/>
  <c r="AN28" i="15" s="1"/>
  <c r="AN356" i="13"/>
  <c r="AQ126" i="13"/>
  <c r="AQ145" i="13" s="1"/>
  <c r="AQ73" i="15" s="1"/>
  <c r="AR107" i="13"/>
  <c r="AZ18" i="16"/>
  <c r="AP125" i="13"/>
  <c r="AQ106" i="13"/>
  <c r="AQ120" i="13"/>
  <c r="AQ139" i="13" s="1"/>
  <c r="AQ67" i="15" s="1"/>
  <c r="AR101" i="13"/>
  <c r="AO88" i="15"/>
  <c r="AO120" i="14"/>
  <c r="AN127" i="14"/>
  <c r="AR33" i="6"/>
  <c r="AS90" i="3"/>
  <c r="AR65" i="15"/>
  <c r="AP319" i="13"/>
  <c r="AX47" i="15"/>
  <c r="AS198" i="13"/>
  <c r="AT179" i="13"/>
  <c r="AO321" i="13"/>
  <c r="AO49" i="13"/>
  <c r="AP30" i="13"/>
  <c r="AR128" i="13"/>
  <c r="AS109" i="13"/>
  <c r="AR323" i="13"/>
  <c r="AR129" i="13"/>
  <c r="AR148" i="13" s="1"/>
  <c r="AR76" i="15" s="1"/>
  <c r="AS110" i="13"/>
  <c r="AN99" i="15"/>
  <c r="AN36" i="15" s="1"/>
  <c r="AN364" i="13"/>
  <c r="AN4" i="22"/>
  <c r="AO68" i="16"/>
  <c r="AO7" i="22" s="1"/>
  <c r="AO67" i="16"/>
  <c r="AO5" i="22" s="1"/>
  <c r="AN336" i="13"/>
  <c r="AN346" i="13" s="1"/>
  <c r="AS207" i="13"/>
  <c r="AS226" i="13" s="1"/>
  <c r="AS98" i="15" s="1"/>
  <c r="AT188" i="13"/>
  <c r="AM15" i="19"/>
  <c r="AP138" i="14"/>
  <c r="AO150" i="14"/>
  <c r="AO86" i="15"/>
  <c r="AM26" i="15"/>
  <c r="AM121" i="15"/>
  <c r="AQ205" i="13"/>
  <c r="AQ224" i="13" s="1"/>
  <c r="AQ96" i="15" s="1"/>
  <c r="AR186" i="13"/>
  <c r="AQ280" i="13"/>
  <c r="AQ299" i="13" s="1"/>
  <c r="AQ115" i="15" s="1"/>
  <c r="AR261" i="13"/>
  <c r="AO336" i="13"/>
  <c r="AO64" i="13"/>
  <c r="AR43" i="13"/>
  <c r="AS24" i="13"/>
  <c r="AO25" i="15"/>
  <c r="AP45" i="15"/>
  <c r="AV200" i="13"/>
  <c r="AV219" i="13" s="1"/>
  <c r="AV91" i="15" s="1"/>
  <c r="AW181" i="13"/>
  <c r="AQ124" i="13"/>
  <c r="AQ143" i="13" s="1"/>
  <c r="AQ71" i="15" s="1"/>
  <c r="AR105" i="13"/>
  <c r="BU57" i="15"/>
  <c r="AS282" i="13"/>
  <c r="AS301" i="13" s="1"/>
  <c r="AS117" i="15" s="1"/>
  <c r="AT263" i="13"/>
  <c r="AO279" i="13"/>
  <c r="AO298" i="13" s="1"/>
  <c r="AO114" i="15" s="1"/>
  <c r="AP260" i="13"/>
  <c r="AP320" i="13" s="1"/>
  <c r="AU48" i="13"/>
  <c r="AV29" i="13"/>
  <c r="AY7" i="19"/>
  <c r="BG70" i="13"/>
  <c r="AQ89" i="15"/>
  <c r="AU278" i="13"/>
  <c r="AU297" i="13" s="1"/>
  <c r="AU113" i="15" s="1"/>
  <c r="AV259" i="13"/>
  <c r="AP342" i="13"/>
  <c r="AP55" i="15"/>
  <c r="AP34" i="15" s="1"/>
  <c r="AP362" i="13"/>
  <c r="BG121" i="13"/>
  <c r="BG140" i="13" s="1"/>
  <c r="BG68" i="15" s="1"/>
  <c r="BH102" i="13"/>
  <c r="AO144" i="13"/>
  <c r="AO339" i="13"/>
  <c r="AP325" i="13"/>
  <c r="AP53" i="13"/>
  <c r="AQ34" i="13"/>
  <c r="AR217" i="13"/>
  <c r="AN340" i="13"/>
  <c r="AN68" i="13"/>
  <c r="AQ147" i="13"/>
  <c r="AQ342" i="13"/>
  <c r="AO227" i="13"/>
  <c r="AO228" i="13" s="1"/>
  <c r="AO208" i="13"/>
  <c r="AO345" i="13" s="1"/>
  <c r="AO326" i="13"/>
  <c r="AO327" i="13" s="1"/>
  <c r="AP189" i="13"/>
  <c r="AP190" i="13" s="1"/>
  <c r="AO190" i="13"/>
  <c r="AR324" i="13"/>
  <c r="AR52" i="13"/>
  <c r="AS33" i="13"/>
  <c r="AL54" i="16"/>
  <c r="AK53" i="16"/>
  <c r="AK9" i="21" s="1"/>
  <c r="AP46" i="15"/>
  <c r="AP25" i="15" s="1"/>
  <c r="AP353" i="13"/>
  <c r="AP20" i="22"/>
  <c r="AP24" i="22" s="1"/>
  <c r="AP25" i="22" s="1"/>
  <c r="AN153" i="14"/>
  <c r="AO209" i="13"/>
  <c r="AQ195" i="13"/>
  <c r="AR176" i="13"/>
  <c r="AN74" i="13" l="1"/>
  <c r="AP14" i="19" s="1"/>
  <c r="AM58" i="15"/>
  <c r="AO4" i="19" s="1"/>
  <c r="AM365" i="13"/>
  <c r="AM367" i="13" s="1"/>
  <c r="AM4" i="16"/>
  <c r="AM15" i="6"/>
  <c r="AQ14" i="21"/>
  <c r="AP49" i="16"/>
  <c r="AP15" i="21" s="1"/>
  <c r="AR195" i="13"/>
  <c r="AS176" i="13"/>
  <c r="AS52" i="13"/>
  <c r="AT33" i="13"/>
  <c r="AQ325" i="13"/>
  <c r="AQ53" i="13"/>
  <c r="AR34" i="13"/>
  <c r="AO72" i="15"/>
  <c r="AO30" i="15" s="1"/>
  <c r="AO358" i="13"/>
  <c r="AV48" i="13"/>
  <c r="AW29" i="13"/>
  <c r="AW200" i="13"/>
  <c r="AW219" i="13" s="1"/>
  <c r="AW91" i="15" s="1"/>
  <c r="AX181" i="13"/>
  <c r="AO48" i="15"/>
  <c r="AO27" i="15" s="1"/>
  <c r="AO355" i="13"/>
  <c r="AQ138" i="14"/>
  <c r="AP150" i="14"/>
  <c r="AO340" i="13"/>
  <c r="AO68" i="13"/>
  <c r="AS217" i="13"/>
  <c r="AP23" i="21"/>
  <c r="AP24" i="21" s="1"/>
  <c r="AP25" i="21" s="1"/>
  <c r="AN129" i="14"/>
  <c r="BH70" i="13"/>
  <c r="AQ204" i="13"/>
  <c r="AQ223" i="13" s="1"/>
  <c r="AQ95" i="15" s="1"/>
  <c r="AR185" i="13"/>
  <c r="AP64" i="13"/>
  <c r="AQ49" i="15"/>
  <c r="AP50" i="15"/>
  <c r="AP29" i="15" s="1"/>
  <c r="AP357" i="13"/>
  <c r="AQ197" i="13"/>
  <c r="AQ216" i="13" s="1"/>
  <c r="AQ88" i="15" s="1"/>
  <c r="AR178" i="13"/>
  <c r="AQ315" i="13"/>
  <c r="AS272" i="13"/>
  <c r="AT253" i="13"/>
  <c r="AR20" i="21"/>
  <c r="AP276" i="13"/>
  <c r="AP295" i="13" s="1"/>
  <c r="AP111" i="15" s="1"/>
  <c r="AQ257" i="13"/>
  <c r="AO7" i="21"/>
  <c r="AO7" i="6" s="1"/>
  <c r="AO7" i="16"/>
  <c r="AO55" i="13"/>
  <c r="AQ40" i="19" s="1"/>
  <c r="AS65" i="15"/>
  <c r="AR65" i="13"/>
  <c r="AM79" i="15"/>
  <c r="AM24" i="15"/>
  <c r="AM37" i="15" s="1"/>
  <c r="AQ123" i="13"/>
  <c r="AR104" i="13"/>
  <c r="AQ318" i="13"/>
  <c r="AR47" i="13"/>
  <c r="AS28" i="13"/>
  <c r="AS42" i="13"/>
  <c r="AT23" i="13"/>
  <c r="AN15" i="19"/>
  <c r="AN26" i="15"/>
  <c r="AN121" i="15"/>
  <c r="AY47" i="15"/>
  <c r="AZ63" i="13"/>
  <c r="AP227" i="13"/>
  <c r="AP208" i="13"/>
  <c r="AP345" i="13" s="1"/>
  <c r="AQ189" i="13"/>
  <c r="AP326" i="13"/>
  <c r="AQ214" i="13"/>
  <c r="AR71" i="13"/>
  <c r="AR40" i="22"/>
  <c r="AR40" i="21"/>
  <c r="AP344" i="13"/>
  <c r="AP72" i="13"/>
  <c r="BH121" i="13"/>
  <c r="BH140" i="13" s="1"/>
  <c r="BH68" i="15" s="1"/>
  <c r="BI102" i="13"/>
  <c r="AU67" i="13"/>
  <c r="AT282" i="13"/>
  <c r="AT301" i="13" s="1"/>
  <c r="AT117" i="15" s="1"/>
  <c r="AU263" i="13"/>
  <c r="AS43" i="13"/>
  <c r="AT24" i="13"/>
  <c r="AR205" i="13"/>
  <c r="AR224" i="13" s="1"/>
  <c r="AR96" i="15" s="1"/>
  <c r="AS186" i="13"/>
  <c r="AO71" i="16"/>
  <c r="AS128" i="13"/>
  <c r="AT109" i="13"/>
  <c r="AS323" i="13"/>
  <c r="AO127" i="14"/>
  <c r="AP120" i="14"/>
  <c r="AO110" i="15"/>
  <c r="AO354" i="13"/>
  <c r="AO305" i="13"/>
  <c r="AR283" i="13"/>
  <c r="AR302" i="13" s="1"/>
  <c r="AR118" i="15" s="1"/>
  <c r="AS264" i="13"/>
  <c r="AS324" i="13" s="1"/>
  <c r="AQ203" i="13"/>
  <c r="AQ222" i="13" s="1"/>
  <c r="AQ94" i="15" s="1"/>
  <c r="AR184" i="13"/>
  <c r="AO70" i="15"/>
  <c r="AO28" i="15" s="1"/>
  <c r="AO356" i="13"/>
  <c r="AR291" i="13"/>
  <c r="BV57" i="15"/>
  <c r="AQ275" i="13"/>
  <c r="AR256" i="13"/>
  <c r="AQ316" i="13"/>
  <c r="AN5" i="19"/>
  <c r="AN5" i="6" s="1"/>
  <c r="AN6" i="16"/>
  <c r="AO55" i="16"/>
  <c r="AP86" i="15"/>
  <c r="AP228" i="13"/>
  <c r="AP334" i="13"/>
  <c r="AT199" i="13"/>
  <c r="AT218" i="13" s="1"/>
  <c r="AT90" i="15" s="1"/>
  <c r="AU180" i="13"/>
  <c r="AP142" i="13"/>
  <c r="AP337" i="13"/>
  <c r="AQ66" i="13"/>
  <c r="AO56" i="15"/>
  <c r="AO35" i="15" s="1"/>
  <c r="AO363" i="13"/>
  <c r="AR61" i="13"/>
  <c r="AR277" i="13"/>
  <c r="AR296" i="13" s="1"/>
  <c r="AR112" i="15" s="1"/>
  <c r="AS258" i="13"/>
  <c r="AQ313" i="13"/>
  <c r="AQ41" i="13"/>
  <c r="AR22" i="13"/>
  <c r="AP119" i="13"/>
  <c r="AQ100" i="13"/>
  <c r="AP113" i="13"/>
  <c r="AP314" i="13"/>
  <c r="AP327" i="13" s="1"/>
  <c r="AM54" i="16"/>
  <c r="AL53" i="16"/>
  <c r="AL9" i="21" s="1"/>
  <c r="AN52" i="15"/>
  <c r="AN31" i="15" s="1"/>
  <c r="AN359" i="13"/>
  <c r="AQ75" i="15"/>
  <c r="AQ33" i="15" s="1"/>
  <c r="AQ361" i="13"/>
  <c r="AR124" i="13"/>
  <c r="AR143" i="13" s="1"/>
  <c r="AR71" i="15" s="1"/>
  <c r="AS105" i="13"/>
  <c r="AR62" i="13"/>
  <c r="AS129" i="13"/>
  <c r="AS148" i="13" s="1"/>
  <c r="AS76" i="15" s="1"/>
  <c r="AT110" i="13"/>
  <c r="AR147" i="13"/>
  <c r="AR342" i="13"/>
  <c r="BA18" i="16"/>
  <c r="AQ125" i="13"/>
  <c r="AR106" i="13"/>
  <c r="AZ7" i="19"/>
  <c r="AT206" i="13"/>
  <c r="AT225" i="13" s="1"/>
  <c r="AT97" i="15" s="1"/>
  <c r="AU187" i="13"/>
  <c r="AU284" i="13"/>
  <c r="AU303" i="13" s="1"/>
  <c r="AU119" i="15" s="1"/>
  <c r="AV265" i="13"/>
  <c r="AQ107" i="15"/>
  <c r="AN53" i="15"/>
  <c r="AN32" i="15" s="1"/>
  <c r="AN360" i="13"/>
  <c r="AV127" i="13"/>
  <c r="AV146" i="13" s="1"/>
  <c r="AV74" i="15" s="1"/>
  <c r="AW108" i="13"/>
  <c r="AP41" i="14"/>
  <c r="AQ24" i="14"/>
  <c r="AT130" i="13"/>
  <c r="AT149" i="13" s="1"/>
  <c r="AT77" i="15" s="1"/>
  <c r="AU111" i="13"/>
  <c r="AU304" i="13"/>
  <c r="AU120" i="15" s="1"/>
  <c r="AU285" i="13"/>
  <c r="AV266" i="13"/>
  <c r="AO4" i="21"/>
  <c r="AP52" i="16"/>
  <c r="AP55" i="16" s="1"/>
  <c r="AP51" i="16"/>
  <c r="AP5" i="21" s="1"/>
  <c r="AP294" i="13"/>
  <c r="AP335" i="13"/>
  <c r="AX122" i="13"/>
  <c r="AX141" i="13" s="1"/>
  <c r="AX69" i="15" s="1"/>
  <c r="AY103" i="13"/>
  <c r="AQ201" i="13"/>
  <c r="AQ220" i="13" s="1"/>
  <c r="AQ92" i="15" s="1"/>
  <c r="AR182" i="13"/>
  <c r="AR319" i="13" s="1"/>
  <c r="BX150" i="13"/>
  <c r="BX78" i="15" s="1"/>
  <c r="BX131" i="13"/>
  <c r="BZ40" i="20" s="1"/>
  <c r="BY112" i="13"/>
  <c r="AP322" i="13"/>
  <c r="AP50" i="13"/>
  <c r="AQ31" i="13"/>
  <c r="AP209" i="13"/>
  <c r="AU274" i="13"/>
  <c r="AU293" i="13" s="1"/>
  <c r="AU109" i="15" s="1"/>
  <c r="AV255" i="13"/>
  <c r="AQ55" i="15"/>
  <c r="AQ34" i="15" s="1"/>
  <c r="AQ362" i="13"/>
  <c r="AN23" i="15"/>
  <c r="AQ319" i="13"/>
  <c r="AQ144" i="14"/>
  <c r="AP151" i="14"/>
  <c r="AR23" i="22" s="1"/>
  <c r="AN4" i="19"/>
  <c r="AO17" i="16"/>
  <c r="AQ46" i="15"/>
  <c r="AQ25" i="15" s="1"/>
  <c r="AQ353" i="13"/>
  <c r="AP14" i="22"/>
  <c r="AO65" i="16"/>
  <c r="AO15" i="22" s="1"/>
  <c r="AP332" i="13"/>
  <c r="AP60" i="13"/>
  <c r="AU118" i="13"/>
  <c r="AV99" i="13"/>
  <c r="AO138" i="13"/>
  <c r="AO132" i="13"/>
  <c r="AQ40" i="20" s="1"/>
  <c r="AO333" i="13"/>
  <c r="AO346" i="13" s="1"/>
  <c r="AN100" i="15"/>
  <c r="AO99" i="15"/>
  <c r="AO36" i="15" s="1"/>
  <c r="AO364" i="13"/>
  <c r="AR89" i="15"/>
  <c r="AV278" i="13"/>
  <c r="AV297" i="13" s="1"/>
  <c r="AV113" i="15" s="1"/>
  <c r="AW259" i="13"/>
  <c r="BG54" i="15"/>
  <c r="AP279" i="13"/>
  <c r="AP298" i="13" s="1"/>
  <c r="AP114" i="15" s="1"/>
  <c r="AQ260" i="13"/>
  <c r="AQ320" i="13" s="1"/>
  <c r="AR280" i="13"/>
  <c r="AR299" i="13" s="1"/>
  <c r="AR115" i="15" s="1"/>
  <c r="AS261" i="13"/>
  <c r="AO4" i="22"/>
  <c r="AP68" i="16"/>
  <c r="AP7" i="22" s="1"/>
  <c r="AP67" i="16"/>
  <c r="AP5" i="22" s="1"/>
  <c r="AQ20" i="22"/>
  <c r="AQ24" i="22" s="1"/>
  <c r="AQ25" i="22" s="1"/>
  <c r="AO153" i="14"/>
  <c r="AT207" i="13"/>
  <c r="AT226" i="13" s="1"/>
  <c r="AT98" i="15" s="1"/>
  <c r="AU188" i="13"/>
  <c r="AP321" i="13"/>
  <c r="AP49" i="13"/>
  <c r="AQ30" i="13"/>
  <c r="AT198" i="13"/>
  <c r="AU179" i="13"/>
  <c r="AS33" i="6"/>
  <c r="AT90" i="3"/>
  <c r="AR120" i="13"/>
  <c r="AR139" i="13" s="1"/>
  <c r="AR67" i="15" s="1"/>
  <c r="AS101" i="13"/>
  <c r="AP144" i="13"/>
  <c r="AP339" i="13"/>
  <c r="AR126" i="13"/>
  <c r="AR145" i="13" s="1"/>
  <c r="AR73" i="15" s="1"/>
  <c r="AS107" i="13"/>
  <c r="BI51" i="13"/>
  <c r="BJ32" i="13"/>
  <c r="AO286" i="13"/>
  <c r="AQ317" i="13"/>
  <c r="AQ45" i="13"/>
  <c r="AR26" i="13"/>
  <c r="AN4" i="20"/>
  <c r="AO34" i="16"/>
  <c r="AO5" i="20" s="1"/>
  <c r="AQ45" i="15"/>
  <c r="BW73" i="13"/>
  <c r="BW54" i="13"/>
  <c r="BX35" i="13"/>
  <c r="AP267" i="13"/>
  <c r="AR114" i="14"/>
  <c r="AQ126" i="14"/>
  <c r="AM4" i="6"/>
  <c r="AV196" i="13"/>
  <c r="AV215" i="13" s="1"/>
  <c r="AV87" i="15" s="1"/>
  <c r="AW177" i="13"/>
  <c r="AO44" i="15"/>
  <c r="AO351" i="13"/>
  <c r="AS46" i="13"/>
  <c r="AT27" i="13"/>
  <c r="AO341" i="13"/>
  <c r="AO69" i="13"/>
  <c r="AO74" i="13" s="1"/>
  <c r="AQ343" i="13"/>
  <c r="AT273" i="13"/>
  <c r="AT292" i="13" s="1"/>
  <c r="AT108" i="15" s="1"/>
  <c r="AU254" i="13"/>
  <c r="AO14" i="20"/>
  <c r="AO14" i="6" s="1"/>
  <c r="AN32" i="16"/>
  <c r="AN15" i="20" s="1"/>
  <c r="AP42" i="14"/>
  <c r="AQ33" i="14"/>
  <c r="AR281" i="13"/>
  <c r="AR300" i="13" s="1"/>
  <c r="AR116" i="15" s="1"/>
  <c r="AS262" i="13"/>
  <c r="AL69" i="16"/>
  <c r="AL9" i="22" s="1"/>
  <c r="AM70" i="16"/>
  <c r="AT202" i="13"/>
  <c r="AT221" i="13" s="1"/>
  <c r="AT93" i="15" s="1"/>
  <c r="AU183" i="13"/>
  <c r="AP1" i="25"/>
  <c r="AS2" i="6"/>
  <c r="AT51" i="15"/>
  <c r="AQ334" i="13"/>
  <c r="AP36" i="13"/>
  <c r="AN66" i="15"/>
  <c r="AN151" i="13"/>
  <c r="AN352" i="13"/>
  <c r="AT137" i="13"/>
  <c r="BA44" i="13"/>
  <c r="BB25" i="13"/>
  <c r="AP17" i="16" l="1"/>
  <c r="AP5" i="19" s="1"/>
  <c r="AN58" i="15"/>
  <c r="AP4" i="19" s="1"/>
  <c r="AO15" i="16"/>
  <c r="AO15" i="19" s="1"/>
  <c r="AN365" i="13"/>
  <c r="AN367" i="13" s="1"/>
  <c r="AQ14" i="19"/>
  <c r="AP15" i="16"/>
  <c r="BJ51" i="13"/>
  <c r="BK32" i="13"/>
  <c r="BA63" i="13"/>
  <c r="BX73" i="13"/>
  <c r="BX54" i="13"/>
  <c r="BY35" i="13"/>
  <c r="AQ64" i="13"/>
  <c r="AU207" i="13"/>
  <c r="AU226" i="13" s="1"/>
  <c r="AU98" i="15" s="1"/>
  <c r="AV188" i="13"/>
  <c r="AU273" i="13"/>
  <c r="AU292" i="13" s="1"/>
  <c r="AU108" i="15" s="1"/>
  <c r="AV254" i="13"/>
  <c r="AP72" i="15"/>
  <c r="AP30" i="15" s="1"/>
  <c r="AP358" i="13"/>
  <c r="AT33" i="6"/>
  <c r="AU90" i="3"/>
  <c r="AQ321" i="13"/>
  <c r="AQ49" i="13"/>
  <c r="AR30" i="13"/>
  <c r="AP4" i="21"/>
  <c r="AQ52" i="16"/>
  <c r="AQ55" i="16" s="1"/>
  <c r="AQ51" i="16"/>
  <c r="AQ5" i="21" s="1"/>
  <c r="AV118" i="13"/>
  <c r="AW99" i="13"/>
  <c r="AP44" i="15"/>
  <c r="AP351" i="13"/>
  <c r="AO5" i="19"/>
  <c r="AO5" i="6" s="1"/>
  <c r="AO6" i="16"/>
  <c r="AQ151" i="14"/>
  <c r="AS23" i="22" s="1"/>
  <c r="AR144" i="14"/>
  <c r="BY150" i="13"/>
  <c r="BY78" i="15" s="1"/>
  <c r="BY131" i="13"/>
  <c r="CA40" i="20" s="1"/>
  <c r="BZ112" i="13"/>
  <c r="AP44" i="14"/>
  <c r="AT129" i="13"/>
  <c r="AT148" i="13" s="1"/>
  <c r="AT76" i="15" s="1"/>
  <c r="AU110" i="13"/>
  <c r="AR46" i="15"/>
  <c r="AM53" i="16"/>
  <c r="AM9" i="21" s="1"/>
  <c r="AN54" i="16"/>
  <c r="AP138" i="13"/>
  <c r="AP132" i="13"/>
  <c r="AR40" i="20" s="1"/>
  <c r="AP333" i="13"/>
  <c r="AQ338" i="13"/>
  <c r="AR275" i="13"/>
  <c r="AS256" i="13"/>
  <c r="AR316" i="13"/>
  <c r="AR107" i="15"/>
  <c r="AR203" i="13"/>
  <c r="AR222" i="13" s="1"/>
  <c r="AR94" i="15" s="1"/>
  <c r="AS184" i="13"/>
  <c r="AQ14" i="22"/>
  <c r="AP65" i="16"/>
  <c r="AP15" i="22" s="1"/>
  <c r="AS62" i="13"/>
  <c r="AP99" i="15"/>
  <c r="AP36" i="15" s="1"/>
  <c r="AP364" i="13"/>
  <c r="BB18" i="16"/>
  <c r="AN4" i="16"/>
  <c r="AR66" i="13"/>
  <c r="AQ142" i="13"/>
  <c r="AQ337" i="13"/>
  <c r="AS291" i="13"/>
  <c r="BH54" i="15"/>
  <c r="AR20" i="22"/>
  <c r="AR24" i="22" s="1"/>
  <c r="AR25" i="22" s="1"/>
  <c r="AP153" i="14"/>
  <c r="AX200" i="13"/>
  <c r="AX219" i="13" s="1"/>
  <c r="AX91" i="15" s="1"/>
  <c r="AY181" i="13"/>
  <c r="AS40" i="22"/>
  <c r="AS44" i="22" s="1"/>
  <c r="AS40" i="21"/>
  <c r="AS44" i="21" s="1"/>
  <c r="AQ344" i="13"/>
  <c r="AQ72" i="13"/>
  <c r="AR45" i="13"/>
  <c r="AS26" i="13"/>
  <c r="AO53" i="15"/>
  <c r="AO32" i="15" s="1"/>
  <c r="AO360" i="13"/>
  <c r="BI70" i="13"/>
  <c r="AP14" i="20"/>
  <c r="AP14" i="6" s="1"/>
  <c r="AO32" i="16"/>
  <c r="AO15" i="20" s="1"/>
  <c r="AR33" i="14"/>
  <c r="AQ42" i="14"/>
  <c r="AS20" i="21"/>
  <c r="AT65" i="15"/>
  <c r="AN79" i="15"/>
  <c r="AN24" i="15"/>
  <c r="AU202" i="13"/>
  <c r="AU221" i="13" s="1"/>
  <c r="AU93" i="15" s="1"/>
  <c r="AV183" i="13"/>
  <c r="AT46" i="13"/>
  <c r="AU27" i="13"/>
  <c r="AS114" i="14"/>
  <c r="AR126" i="14"/>
  <c r="BW57" i="15"/>
  <c r="AS126" i="13"/>
  <c r="AS145" i="13" s="1"/>
  <c r="AS73" i="15" s="1"/>
  <c r="AT107" i="13"/>
  <c r="AS120" i="13"/>
  <c r="AS139" i="13" s="1"/>
  <c r="AS67" i="15" s="1"/>
  <c r="AT101" i="13"/>
  <c r="AP340" i="13"/>
  <c r="AP68" i="13"/>
  <c r="AP71" i="16"/>
  <c r="AU137" i="13"/>
  <c r="AP55" i="13"/>
  <c r="AR40" i="19" s="1"/>
  <c r="AN4" i="6"/>
  <c r="AQ322" i="13"/>
  <c r="AQ50" i="13"/>
  <c r="AR31" i="13"/>
  <c r="AY122" i="13"/>
  <c r="AY141" i="13" s="1"/>
  <c r="AY69" i="15" s="1"/>
  <c r="AZ103" i="13"/>
  <c r="AP110" i="15"/>
  <c r="AP354" i="13"/>
  <c r="AP305" i="13"/>
  <c r="AU130" i="13"/>
  <c r="AU149" i="13" s="1"/>
  <c r="AU77" i="15" s="1"/>
  <c r="AV111" i="13"/>
  <c r="AW127" i="13"/>
  <c r="AW146" i="13" s="1"/>
  <c r="AW74" i="15" s="1"/>
  <c r="AX108" i="13"/>
  <c r="AU206" i="13"/>
  <c r="AU225" i="13" s="1"/>
  <c r="AU97" i="15" s="1"/>
  <c r="AV187" i="13"/>
  <c r="BA7" i="19"/>
  <c r="AR313" i="13"/>
  <c r="AR36" i="13"/>
  <c r="AR41" i="13"/>
  <c r="AS22" i="13"/>
  <c r="AQ294" i="13"/>
  <c r="AQ335" i="13"/>
  <c r="AS205" i="13"/>
  <c r="AS224" i="13" s="1"/>
  <c r="AS96" i="15" s="1"/>
  <c r="AT186" i="13"/>
  <c r="AU51" i="15"/>
  <c r="AP56" i="15"/>
  <c r="AP35" i="15" s="1"/>
  <c r="AP363" i="13"/>
  <c r="AR55" i="15"/>
  <c r="AR34" i="15" s="1"/>
  <c r="AR362" i="13"/>
  <c r="AZ47" i="15"/>
  <c r="AN15" i="6"/>
  <c r="AP48" i="15"/>
  <c r="AP27" i="15" s="1"/>
  <c r="AP355" i="13"/>
  <c r="AS89" i="15"/>
  <c r="AQ150" i="14"/>
  <c r="AR138" i="14"/>
  <c r="AS195" i="13"/>
  <c r="AT176" i="13"/>
  <c r="BB44" i="13"/>
  <c r="BC25" i="13"/>
  <c r="AO23" i="15"/>
  <c r="AU198" i="13"/>
  <c r="AV179" i="13"/>
  <c r="AQ279" i="13"/>
  <c r="AQ298" i="13" s="1"/>
  <c r="AQ114" i="15" s="1"/>
  <c r="AR260" i="13"/>
  <c r="AW278" i="13"/>
  <c r="AW297" i="13" s="1"/>
  <c r="AW113" i="15" s="1"/>
  <c r="AX259" i="13"/>
  <c r="AN37" i="15"/>
  <c r="AV274" i="13"/>
  <c r="AV293" i="13" s="1"/>
  <c r="AV109" i="15" s="1"/>
  <c r="AW255" i="13"/>
  <c r="AP341" i="13"/>
  <c r="AP69" i="13"/>
  <c r="AV304" i="13"/>
  <c r="AV120" i="15" s="1"/>
  <c r="AV285" i="13"/>
  <c r="AW266" i="13"/>
  <c r="AR125" i="13"/>
  <c r="AS106" i="13"/>
  <c r="AR320" i="13"/>
  <c r="AS124" i="13"/>
  <c r="AS143" i="13" s="1"/>
  <c r="AS71" i="15" s="1"/>
  <c r="AT105" i="13"/>
  <c r="AQ332" i="13"/>
  <c r="AQ60" i="13"/>
  <c r="AQ55" i="13"/>
  <c r="AS40" i="19" s="1"/>
  <c r="AS44" i="19" s="1"/>
  <c r="AS26" i="19" s="1"/>
  <c r="AP70" i="15"/>
  <c r="AP28" i="15" s="1"/>
  <c r="AP356" i="13"/>
  <c r="AQ267" i="13"/>
  <c r="AS283" i="13"/>
  <c r="AS302" i="13" s="1"/>
  <c r="AS118" i="15" s="1"/>
  <c r="AT264" i="13"/>
  <c r="AO26" i="15"/>
  <c r="AO121" i="15"/>
  <c r="AQ120" i="14"/>
  <c r="AP127" i="14"/>
  <c r="AT128" i="13"/>
  <c r="AU109" i="13"/>
  <c r="AT323" i="13"/>
  <c r="AR343" i="13"/>
  <c r="AQ227" i="13"/>
  <c r="AQ228" i="13" s="1"/>
  <c r="AQ208" i="13"/>
  <c r="AQ345" i="13" s="1"/>
  <c r="AR189" i="13"/>
  <c r="AQ326" i="13"/>
  <c r="AQ190" i="13"/>
  <c r="AP4" i="22"/>
  <c r="AQ67" i="16"/>
  <c r="AQ5" i="22" s="1"/>
  <c r="AQ68" i="16"/>
  <c r="AQ7" i="22" s="1"/>
  <c r="AT42" i="13"/>
  <c r="AU23" i="13"/>
  <c r="AO4" i="20"/>
  <c r="AP34" i="16"/>
  <c r="AP5" i="20" s="1"/>
  <c r="AQ276" i="13"/>
  <c r="AQ295" i="13" s="1"/>
  <c r="AQ111" i="15" s="1"/>
  <c r="AR257" i="13"/>
  <c r="AP336" i="13"/>
  <c r="AP346" i="13" s="1"/>
  <c r="AR204" i="13"/>
  <c r="AR223" i="13" s="1"/>
  <c r="AR95" i="15" s="1"/>
  <c r="AS185" i="13"/>
  <c r="AO52" i="15"/>
  <c r="AO31" i="15" s="1"/>
  <c r="AO359" i="13"/>
  <c r="AW48" i="13"/>
  <c r="AX29" i="13"/>
  <c r="AT324" i="13"/>
  <c r="AT52" i="13"/>
  <c r="AU33" i="13"/>
  <c r="AR214" i="13"/>
  <c r="AS281" i="13"/>
  <c r="AS300" i="13" s="1"/>
  <c r="AS116" i="15" s="1"/>
  <c r="AT262" i="13"/>
  <c r="AS65" i="13"/>
  <c r="AQ1" i="25"/>
  <c r="AT2" i="6"/>
  <c r="AN70" i="16"/>
  <c r="AM69" i="16"/>
  <c r="AM9" i="22" s="1"/>
  <c r="AW196" i="13"/>
  <c r="AW215" i="13" s="1"/>
  <c r="AW87" i="15" s="1"/>
  <c r="AX177" i="13"/>
  <c r="AT217" i="13"/>
  <c r="AS280" i="13"/>
  <c r="AS299" i="13" s="1"/>
  <c r="AS115" i="15" s="1"/>
  <c r="AT261" i="13"/>
  <c r="AO66" i="15"/>
  <c r="AO151" i="13"/>
  <c r="AO352" i="13"/>
  <c r="AR201" i="13"/>
  <c r="AR220" i="13" s="1"/>
  <c r="AR92" i="15" s="1"/>
  <c r="AS182" i="13"/>
  <c r="AP286" i="13"/>
  <c r="AP7" i="21"/>
  <c r="AP7" i="6" s="1"/>
  <c r="AP7" i="16"/>
  <c r="AQ41" i="14"/>
  <c r="AQ44" i="14" s="1"/>
  <c r="AR24" i="14"/>
  <c r="AV284" i="13"/>
  <c r="AV303" i="13" s="1"/>
  <c r="AV119" i="15" s="1"/>
  <c r="AW265" i="13"/>
  <c r="AQ144" i="13"/>
  <c r="AQ339" i="13"/>
  <c r="AR75" i="15"/>
  <c r="AR33" i="15" s="1"/>
  <c r="AR361" i="13"/>
  <c r="AO100" i="15"/>
  <c r="AQ119" i="13"/>
  <c r="AR100" i="13"/>
  <c r="AQ113" i="13"/>
  <c r="AQ314" i="13"/>
  <c r="AQ327" i="13" s="1"/>
  <c r="AQ36" i="13"/>
  <c r="AS277" i="13"/>
  <c r="AS296" i="13" s="1"/>
  <c r="AS112" i="15" s="1"/>
  <c r="AT258" i="13"/>
  <c r="AR45" i="15"/>
  <c r="AQ50" i="15"/>
  <c r="AQ29" i="15" s="1"/>
  <c r="AQ357" i="13"/>
  <c r="AU199" i="13"/>
  <c r="AU218" i="13" s="1"/>
  <c r="AU90" i="15" s="1"/>
  <c r="AV180" i="13"/>
  <c r="AR14" i="21"/>
  <c r="AQ49" i="16"/>
  <c r="AQ15" i="21" s="1"/>
  <c r="AQ23" i="21"/>
  <c r="AQ24" i="21" s="1"/>
  <c r="AQ25" i="21" s="1"/>
  <c r="AO129" i="14"/>
  <c r="AS147" i="13"/>
  <c r="AS342" i="13"/>
  <c r="AT43" i="13"/>
  <c r="AU24" i="13"/>
  <c r="AU282" i="13"/>
  <c r="AU301" i="13" s="1"/>
  <c r="AU117" i="15" s="1"/>
  <c r="AV263" i="13"/>
  <c r="BI121" i="13"/>
  <c r="BI140" i="13" s="1"/>
  <c r="BI68" i="15" s="1"/>
  <c r="BJ102" i="13"/>
  <c r="AQ86" i="15"/>
  <c r="AS61" i="13"/>
  <c r="AS319" i="13"/>
  <c r="AS47" i="13"/>
  <c r="AT28" i="13"/>
  <c r="AR123" i="13"/>
  <c r="AS104" i="13"/>
  <c r="AR318" i="13"/>
  <c r="AR49" i="15"/>
  <c r="AT272" i="13"/>
  <c r="AU253" i="13"/>
  <c r="AR197" i="13"/>
  <c r="AR216" i="13" s="1"/>
  <c r="AR88" i="15" s="1"/>
  <c r="AS178" i="13"/>
  <c r="AR315" i="13"/>
  <c r="AV67" i="13"/>
  <c r="AR325" i="13"/>
  <c r="AR53" i="13"/>
  <c r="AS34" i="13"/>
  <c r="AS343" i="13"/>
  <c r="AS71" i="13"/>
  <c r="AR190" i="13"/>
  <c r="AQ17" i="16" l="1"/>
  <c r="AP5" i="6"/>
  <c r="AO15" i="6"/>
  <c r="AO4" i="16"/>
  <c r="AP6" i="16"/>
  <c r="AQ71" i="16"/>
  <c r="AP100" i="15"/>
  <c r="AR4" i="21" s="1"/>
  <c r="AO365" i="13"/>
  <c r="AO367" i="13" s="1"/>
  <c r="AR119" i="13"/>
  <c r="AS100" i="13"/>
  <c r="AR113" i="13"/>
  <c r="AR314" i="13"/>
  <c r="AW284" i="13"/>
  <c r="AW303" i="13" s="1"/>
  <c r="AW119" i="15" s="1"/>
  <c r="AX265" i="13"/>
  <c r="AR86" i="15"/>
  <c r="AX48" i="13"/>
  <c r="AY29" i="13"/>
  <c r="AR276" i="13"/>
  <c r="AR295" i="13" s="1"/>
  <c r="AR111" i="15" s="1"/>
  <c r="AS257" i="13"/>
  <c r="AU128" i="13"/>
  <c r="AV109" i="13"/>
  <c r="AQ4" i="22"/>
  <c r="AR67" i="16"/>
  <c r="AR5" i="22" s="1"/>
  <c r="AR68" i="16"/>
  <c r="AR7" i="22" s="1"/>
  <c r="AQ44" i="15"/>
  <c r="AQ351" i="13"/>
  <c r="AW304" i="13"/>
  <c r="AW120" i="15" s="1"/>
  <c r="AW285" i="13"/>
  <c r="AX266" i="13"/>
  <c r="AR279" i="13"/>
  <c r="AR298" i="13" s="1"/>
  <c r="AR114" i="15" s="1"/>
  <c r="AS260" i="13"/>
  <c r="AV198" i="13"/>
  <c r="AW179" i="13"/>
  <c r="BC44" i="13"/>
  <c r="BD25" i="13"/>
  <c r="AS214" i="13"/>
  <c r="AR14" i="22"/>
  <c r="AQ65" i="16"/>
  <c r="AQ15" i="22" s="1"/>
  <c r="AU65" i="15"/>
  <c r="AP52" i="15"/>
  <c r="AP31" i="15" s="1"/>
  <c r="AP359" i="13"/>
  <c r="AT126" i="13"/>
  <c r="AT145" i="13" s="1"/>
  <c r="AT73" i="15" s="1"/>
  <c r="AU107" i="13"/>
  <c r="AU46" i="13"/>
  <c r="AV27" i="13"/>
  <c r="BI54" i="15"/>
  <c r="AP66" i="15"/>
  <c r="AP151" i="13"/>
  <c r="AP352" i="13"/>
  <c r="AR25" i="15"/>
  <c r="AS144" i="14"/>
  <c r="AR151" i="14"/>
  <c r="AT23" i="22" s="1"/>
  <c r="AP74" i="13"/>
  <c r="AV137" i="13"/>
  <c r="AQ336" i="13"/>
  <c r="BJ70" i="13"/>
  <c r="AV51" i="15"/>
  <c r="AU272" i="13"/>
  <c r="AV253" i="13"/>
  <c r="AR142" i="13"/>
  <c r="AR337" i="13"/>
  <c r="AS45" i="15"/>
  <c r="AT40" i="22"/>
  <c r="AT44" i="22" s="1"/>
  <c r="AT40" i="21"/>
  <c r="AT44" i="21" s="1"/>
  <c r="AR344" i="13"/>
  <c r="AR72" i="13"/>
  <c r="AT291" i="13"/>
  <c r="AT47" i="13"/>
  <c r="AU28" i="13"/>
  <c r="BJ121" i="13"/>
  <c r="BJ140" i="13" s="1"/>
  <c r="BJ68" i="15" s="1"/>
  <c r="BK102" i="13"/>
  <c r="AU43" i="13"/>
  <c r="AV24" i="13"/>
  <c r="AS75" i="15"/>
  <c r="AS33" i="15" s="1"/>
  <c r="AS361" i="13"/>
  <c r="AV199" i="13"/>
  <c r="AV218" i="13" s="1"/>
  <c r="AV90" i="15" s="1"/>
  <c r="AW180" i="13"/>
  <c r="AQ138" i="13"/>
  <c r="AQ132" i="13"/>
  <c r="AS40" i="20" s="1"/>
  <c r="AS44" i="20" s="1"/>
  <c r="AS26" i="20" s="1"/>
  <c r="AS26" i="6" s="1"/>
  <c r="AS27" i="6" s="1"/>
  <c r="AU88" i="3" s="1"/>
  <c r="AQ333" i="13"/>
  <c r="AQ5" i="19"/>
  <c r="AQ14" i="20"/>
  <c r="AQ14" i="6" s="1"/>
  <c r="AP32" i="16"/>
  <c r="AP15" i="20" s="1"/>
  <c r="AS49" i="15"/>
  <c r="AU52" i="13"/>
  <c r="AV33" i="13"/>
  <c r="AW67" i="13"/>
  <c r="AS204" i="13"/>
  <c r="AS223" i="13" s="1"/>
  <c r="AS95" i="15" s="1"/>
  <c r="AT185" i="13"/>
  <c r="AQ99" i="15"/>
  <c r="AQ36" i="15" s="1"/>
  <c r="AQ364" i="13"/>
  <c r="AT147" i="13"/>
  <c r="AS125" i="13"/>
  <c r="AT106" i="13"/>
  <c r="AS320" i="13"/>
  <c r="AW274" i="13"/>
  <c r="AW293" i="13" s="1"/>
  <c r="AW109" i="15" s="1"/>
  <c r="AX255" i="13"/>
  <c r="AU217" i="13"/>
  <c r="BB63" i="13"/>
  <c r="AO4" i="6"/>
  <c r="AQ110" i="15"/>
  <c r="AQ354" i="13"/>
  <c r="AQ305" i="13"/>
  <c r="AV206" i="13"/>
  <c r="AV225" i="13" s="1"/>
  <c r="AV97" i="15" s="1"/>
  <c r="AW187" i="13"/>
  <c r="AV130" i="13"/>
  <c r="AV149" i="13" s="1"/>
  <c r="AV77" i="15" s="1"/>
  <c r="AW111" i="13"/>
  <c r="AR322" i="13"/>
  <c r="AR50" i="13"/>
  <c r="AS31" i="13"/>
  <c r="AT20" i="21"/>
  <c r="AT65" i="13"/>
  <c r="AS33" i="14"/>
  <c r="AR42" i="14"/>
  <c r="AS317" i="13"/>
  <c r="AS45" i="13"/>
  <c r="AT26" i="13"/>
  <c r="AQ70" i="15"/>
  <c r="AQ28" i="15" s="1"/>
  <c r="AQ356" i="13"/>
  <c r="AQ209" i="13"/>
  <c r="AS275" i="13"/>
  <c r="AT256" i="13"/>
  <c r="AS316" i="13"/>
  <c r="AS267" i="13"/>
  <c r="AO54" i="16"/>
  <c r="AN53" i="16"/>
  <c r="AN9" i="21" s="1"/>
  <c r="AU129" i="13"/>
  <c r="AU148" i="13" s="1"/>
  <c r="AU76" i="15" s="1"/>
  <c r="AV110" i="13"/>
  <c r="BZ150" i="13"/>
  <c r="BZ78" i="15" s="1"/>
  <c r="BZ131" i="13"/>
  <c r="CB40" i="20" s="1"/>
  <c r="CA112" i="13"/>
  <c r="AV207" i="13"/>
  <c r="AV226" i="13" s="1"/>
  <c r="AV98" i="15" s="1"/>
  <c r="AW188" i="13"/>
  <c r="BY73" i="13"/>
  <c r="BY54" i="13"/>
  <c r="BZ35" i="13"/>
  <c r="BA47" i="15"/>
  <c r="AS325" i="13"/>
  <c r="AS53" i="13"/>
  <c r="AT34" i="13"/>
  <c r="AS55" i="15"/>
  <c r="AS34" i="15" s="1"/>
  <c r="AS362" i="13"/>
  <c r="AS197" i="13"/>
  <c r="AS216" i="13" s="1"/>
  <c r="AS88" i="15" s="1"/>
  <c r="AT178" i="13"/>
  <c r="AS66" i="13"/>
  <c r="AS14" i="21"/>
  <c r="AR49" i="16"/>
  <c r="AR15" i="21" s="1"/>
  <c r="AT62" i="13"/>
  <c r="AS24" i="14"/>
  <c r="AR41" i="14"/>
  <c r="AR44" i="14" s="1"/>
  <c r="AO79" i="15"/>
  <c r="AO24" i="15"/>
  <c r="AO37" i="15" s="1"/>
  <c r="AT89" i="15"/>
  <c r="AO70" i="16"/>
  <c r="AN69" i="16"/>
  <c r="AN9" i="22" s="1"/>
  <c r="AT71" i="13"/>
  <c r="AU42" i="13"/>
  <c r="AV23" i="13"/>
  <c r="AR23" i="21"/>
  <c r="AR24" i="21" s="1"/>
  <c r="AR25" i="21" s="1"/>
  <c r="AP129" i="14"/>
  <c r="AT283" i="13"/>
  <c r="AT302" i="13" s="1"/>
  <c r="AT118" i="15" s="1"/>
  <c r="AU264" i="13"/>
  <c r="AU324" i="13" s="1"/>
  <c r="AT124" i="13"/>
  <c r="AT143" i="13" s="1"/>
  <c r="AT71" i="15" s="1"/>
  <c r="AU105" i="13"/>
  <c r="AR144" i="13"/>
  <c r="AR339" i="13"/>
  <c r="AX278" i="13"/>
  <c r="AX297" i="13" s="1"/>
  <c r="AX113" i="15" s="1"/>
  <c r="AY259" i="13"/>
  <c r="AR150" i="14"/>
  <c r="AS138" i="14"/>
  <c r="AS315" i="13"/>
  <c r="AS313" i="13"/>
  <c r="AS41" i="13"/>
  <c r="AT22" i="13"/>
  <c r="AR334" i="13"/>
  <c r="AP26" i="15"/>
  <c r="AP121" i="15"/>
  <c r="AQ341" i="13"/>
  <c r="AQ69" i="13"/>
  <c r="AT120" i="13"/>
  <c r="AT139" i="13" s="1"/>
  <c r="AT67" i="15" s="1"/>
  <c r="AU101" i="13"/>
  <c r="AS126" i="14"/>
  <c r="AT114" i="14"/>
  <c r="AP4" i="20"/>
  <c r="AP4" i="6" s="1"/>
  <c r="AQ34" i="16"/>
  <c r="AQ5" i="20" s="1"/>
  <c r="AR336" i="13"/>
  <c r="AR64" i="13"/>
  <c r="AS107" i="15"/>
  <c r="AR50" i="15"/>
  <c r="AR29" i="15" s="1"/>
  <c r="AR357" i="13"/>
  <c r="BB7" i="19"/>
  <c r="AR294" i="13"/>
  <c r="AR335" i="13"/>
  <c r="AR286" i="13"/>
  <c r="AP23" i="15"/>
  <c r="AR321" i="13"/>
  <c r="AR49" i="13"/>
  <c r="AS30" i="13"/>
  <c r="AV90" i="3"/>
  <c r="AU33" i="6"/>
  <c r="AV273" i="13"/>
  <c r="AV292" i="13" s="1"/>
  <c r="AV108" i="15" s="1"/>
  <c r="AW254" i="13"/>
  <c r="AP15" i="19"/>
  <c r="AP15" i="6" s="1"/>
  <c r="AS123" i="13"/>
  <c r="AT104" i="13"/>
  <c r="AS318" i="13"/>
  <c r="AQ100" i="15"/>
  <c r="AV282" i="13"/>
  <c r="AV301" i="13" s="1"/>
  <c r="AV117" i="15" s="1"/>
  <c r="AW263" i="13"/>
  <c r="AT277" i="13"/>
  <c r="AT296" i="13" s="1"/>
  <c r="AT112" i="15" s="1"/>
  <c r="AU258" i="13"/>
  <c r="AQ4" i="21"/>
  <c r="AR52" i="16"/>
  <c r="AR51" i="16"/>
  <c r="AR5" i="21" s="1"/>
  <c r="AQ72" i="15"/>
  <c r="AQ30" i="15" s="1"/>
  <c r="AQ358" i="13"/>
  <c r="AS201" i="13"/>
  <c r="AS220" i="13" s="1"/>
  <c r="AS92" i="15" s="1"/>
  <c r="AT182" i="13"/>
  <c r="AT280" i="13"/>
  <c r="AT299" i="13" s="1"/>
  <c r="AT115" i="15" s="1"/>
  <c r="AU261" i="13"/>
  <c r="AX196" i="13"/>
  <c r="AX215" i="13" s="1"/>
  <c r="AX87" i="15" s="1"/>
  <c r="AY177" i="13"/>
  <c r="AR1" i="25"/>
  <c r="AU2" i="6"/>
  <c r="AT281" i="13"/>
  <c r="AT300" i="13" s="1"/>
  <c r="AT116" i="15" s="1"/>
  <c r="AU262" i="13"/>
  <c r="AT61" i="13"/>
  <c r="AR227" i="13"/>
  <c r="AR208" i="13"/>
  <c r="AR345" i="13" s="1"/>
  <c r="AS189" i="13"/>
  <c r="AR326" i="13"/>
  <c r="AR120" i="14"/>
  <c r="AQ127" i="14"/>
  <c r="AS27" i="19"/>
  <c r="AP53" i="15"/>
  <c r="AP32" i="15" s="1"/>
  <c r="AP360" i="13"/>
  <c r="AO58" i="15"/>
  <c r="AT195" i="13"/>
  <c r="AU176" i="13"/>
  <c r="AS20" i="22"/>
  <c r="AS24" i="22" s="1"/>
  <c r="AS25" i="22" s="1"/>
  <c r="AQ153" i="14"/>
  <c r="BC18" i="16"/>
  <c r="AT205" i="13"/>
  <c r="AT224" i="13" s="1"/>
  <c r="AT96" i="15" s="1"/>
  <c r="AU186" i="13"/>
  <c r="AQ286" i="13"/>
  <c r="AR332" i="13"/>
  <c r="AR55" i="13"/>
  <c r="AT40" i="19" s="1"/>
  <c r="AT44" i="19" s="1"/>
  <c r="AT26" i="19" s="1"/>
  <c r="AR60" i="13"/>
  <c r="AX127" i="13"/>
  <c r="AX146" i="13" s="1"/>
  <c r="AX74" i="15" s="1"/>
  <c r="AY108" i="13"/>
  <c r="AZ122" i="13"/>
  <c r="AZ141" i="13" s="1"/>
  <c r="AZ69" i="15" s="1"/>
  <c r="BA103" i="13"/>
  <c r="AV202" i="13"/>
  <c r="AV221" i="13" s="1"/>
  <c r="AV93" i="15" s="1"/>
  <c r="AW183" i="13"/>
  <c r="AR317" i="13"/>
  <c r="AR327" i="13" s="1"/>
  <c r="AQ56" i="15"/>
  <c r="AQ35" i="15" s="1"/>
  <c r="AQ363" i="13"/>
  <c r="AY200" i="13"/>
  <c r="AY219" i="13" s="1"/>
  <c r="AY91" i="15" s="1"/>
  <c r="AZ181" i="13"/>
  <c r="AR338" i="13"/>
  <c r="AS46" i="15"/>
  <c r="AS203" i="13"/>
  <c r="AS222" i="13" s="1"/>
  <c r="AS94" i="15" s="1"/>
  <c r="AT184" i="13"/>
  <c r="AR267" i="13"/>
  <c r="AS52" i="16"/>
  <c r="AR353" i="13"/>
  <c r="AW118" i="13"/>
  <c r="AX99" i="13"/>
  <c r="AQ7" i="21"/>
  <c r="AQ7" i="6" s="1"/>
  <c r="AQ7" i="16"/>
  <c r="AQ340" i="13"/>
  <c r="AQ346" i="13" s="1"/>
  <c r="AQ68" i="13"/>
  <c r="AQ48" i="15"/>
  <c r="AQ27" i="15" s="1"/>
  <c r="AQ355" i="13"/>
  <c r="BX57" i="15"/>
  <c r="BK51" i="13"/>
  <c r="BL32" i="13"/>
  <c r="AP365" i="13" l="1"/>
  <c r="AP367" i="13" s="1"/>
  <c r="AS55" i="16"/>
  <c r="AS51" i="16"/>
  <c r="AS5" i="21" s="1"/>
  <c r="AS353" i="13"/>
  <c r="AS25" i="15"/>
  <c r="AP4" i="16"/>
  <c r="BL51" i="13"/>
  <c r="BM32" i="13"/>
  <c r="AW137" i="13"/>
  <c r="BC7" i="19"/>
  <c r="AT214" i="13"/>
  <c r="AS120" i="14"/>
  <c r="AR127" i="14"/>
  <c r="AR99" i="15"/>
  <c r="AR36" i="15" s="1"/>
  <c r="AR364" i="13"/>
  <c r="AY196" i="13"/>
  <c r="AY215" i="13" s="1"/>
  <c r="AY87" i="15" s="1"/>
  <c r="AZ177" i="13"/>
  <c r="AR7" i="21"/>
  <c r="AR7" i="6" s="1"/>
  <c r="AR7" i="16"/>
  <c r="AV33" i="6"/>
  <c r="AW90" i="3"/>
  <c r="AU20" i="21"/>
  <c r="AQ53" i="15"/>
  <c r="AQ32" i="15" s="1"/>
  <c r="AQ360" i="13"/>
  <c r="AR72" i="15"/>
  <c r="AR30" i="15" s="1"/>
  <c r="AR358" i="13"/>
  <c r="AU61" i="13"/>
  <c r="AU40" i="22"/>
  <c r="AU44" i="22" s="1"/>
  <c r="AU40" i="21"/>
  <c r="AU44" i="21" s="1"/>
  <c r="AS344" i="13"/>
  <c r="AS72" i="13"/>
  <c r="BZ73" i="13"/>
  <c r="BZ54" i="13"/>
  <c r="CA35" i="13"/>
  <c r="AW207" i="13"/>
  <c r="AW226" i="13" s="1"/>
  <c r="AW98" i="15" s="1"/>
  <c r="AX188" i="13"/>
  <c r="CA150" i="13"/>
  <c r="CA78" i="15" s="1"/>
  <c r="CA131" i="13"/>
  <c r="CC40" i="20" s="1"/>
  <c r="CB112" i="13"/>
  <c r="AR341" i="13"/>
  <c r="AR69" i="13"/>
  <c r="AW206" i="13"/>
  <c r="AW225" i="13" s="1"/>
  <c r="AW97" i="15" s="1"/>
  <c r="AX187" i="13"/>
  <c r="AU89" i="15"/>
  <c r="AT125" i="13"/>
  <c r="AU106" i="13"/>
  <c r="AT75" i="15"/>
  <c r="AT33" i="15" s="1"/>
  <c r="AT361" i="13"/>
  <c r="AT204" i="13"/>
  <c r="AT223" i="13" s="1"/>
  <c r="AT95" i="15" s="1"/>
  <c r="AU185" i="13"/>
  <c r="AV52" i="13"/>
  <c r="AW33" i="13"/>
  <c r="AQ6" i="16"/>
  <c r="AQ66" i="15"/>
  <c r="AQ151" i="13"/>
  <c r="AQ352" i="13"/>
  <c r="BK121" i="13"/>
  <c r="BK140" i="13" s="1"/>
  <c r="BK68" i="15" s="1"/>
  <c r="BL102" i="13"/>
  <c r="AT319" i="13"/>
  <c r="AR56" i="15"/>
  <c r="AR35" i="15" s="1"/>
  <c r="AR363" i="13"/>
  <c r="AV272" i="13"/>
  <c r="AW253" i="13"/>
  <c r="AV65" i="15"/>
  <c r="AT144" i="14"/>
  <c r="AS151" i="14"/>
  <c r="AU23" i="22" s="1"/>
  <c r="AR14" i="20"/>
  <c r="AQ32" i="16"/>
  <c r="AQ15" i="20" s="1"/>
  <c r="AU65" i="13"/>
  <c r="BD44" i="13"/>
  <c r="BE25" i="13"/>
  <c r="AW198" i="13"/>
  <c r="AX179" i="13"/>
  <c r="AX304" i="13"/>
  <c r="AX120" i="15" s="1"/>
  <c r="AX285" i="13"/>
  <c r="AY266" i="13"/>
  <c r="AU147" i="13"/>
  <c r="AY48" i="13"/>
  <c r="AZ29" i="13"/>
  <c r="BK70" i="13"/>
  <c r="AT203" i="13"/>
  <c r="AT222" i="13" s="1"/>
  <c r="AT94" i="15" s="1"/>
  <c r="AU184" i="13"/>
  <c r="AU281" i="13"/>
  <c r="AU300" i="13" s="1"/>
  <c r="AU116" i="15" s="1"/>
  <c r="AV262" i="13"/>
  <c r="AZ200" i="13"/>
  <c r="AZ219" i="13" s="1"/>
  <c r="AZ91" i="15" s="1"/>
  <c r="BA181" i="13"/>
  <c r="BA122" i="13"/>
  <c r="BA141" i="13" s="1"/>
  <c r="BA69" i="15" s="1"/>
  <c r="BB103" i="13"/>
  <c r="AR44" i="15"/>
  <c r="AR351" i="13"/>
  <c r="AU205" i="13"/>
  <c r="AU224" i="13" s="1"/>
  <c r="AU96" i="15" s="1"/>
  <c r="AV186" i="13"/>
  <c r="AT45" i="15"/>
  <c r="AR55" i="16"/>
  <c r="AW282" i="13"/>
  <c r="AW301" i="13" s="1"/>
  <c r="AW117" i="15" s="1"/>
  <c r="AX263" i="13"/>
  <c r="AT123" i="13"/>
  <c r="AU104" i="13"/>
  <c r="AT318" i="13"/>
  <c r="AU120" i="13"/>
  <c r="AU139" i="13" s="1"/>
  <c r="AU67" i="15" s="1"/>
  <c r="AV101" i="13"/>
  <c r="AT313" i="13"/>
  <c r="AT41" i="13"/>
  <c r="AU22" i="13"/>
  <c r="AY278" i="13"/>
  <c r="AY297" i="13" s="1"/>
  <c r="AY113" i="15" s="1"/>
  <c r="AZ259" i="13"/>
  <c r="AU124" i="13"/>
  <c r="AU143" i="13" s="1"/>
  <c r="AU71" i="15" s="1"/>
  <c r="AV105" i="13"/>
  <c r="AO69" i="16"/>
  <c r="AO9" i="22" s="1"/>
  <c r="AP70" i="16"/>
  <c r="AQ4" i="20"/>
  <c r="AR34" i="16"/>
  <c r="AR5" i="20" s="1"/>
  <c r="AT46" i="15"/>
  <c r="AS50" i="15"/>
  <c r="AS29" i="15" s="1"/>
  <c r="AS357" i="13"/>
  <c r="AT275" i="13"/>
  <c r="AU256" i="13"/>
  <c r="AT316" i="13"/>
  <c r="AQ26" i="15"/>
  <c r="AQ121" i="15"/>
  <c r="BB47" i="15"/>
  <c r="AX274" i="13"/>
  <c r="AX293" i="13" s="1"/>
  <c r="AX109" i="15" s="1"/>
  <c r="AY255" i="13"/>
  <c r="AS144" i="13"/>
  <c r="AU71" i="13"/>
  <c r="AQ5" i="6"/>
  <c r="AW199" i="13"/>
  <c r="AW218" i="13" s="1"/>
  <c r="AW90" i="15" s="1"/>
  <c r="AX180" i="13"/>
  <c r="AV43" i="13"/>
  <c r="AW24" i="13"/>
  <c r="AU291" i="13"/>
  <c r="BJ54" i="15"/>
  <c r="AP79" i="15"/>
  <c r="AP24" i="15"/>
  <c r="AP37" i="15" s="1"/>
  <c r="BC63" i="13"/>
  <c r="AV217" i="13"/>
  <c r="AQ23" i="15"/>
  <c r="AX67" i="13"/>
  <c r="AX284" i="13"/>
  <c r="AX303" i="13" s="1"/>
  <c r="AX119" i="15" s="1"/>
  <c r="AY265" i="13"/>
  <c r="AS119" i="13"/>
  <c r="AT100" i="13"/>
  <c r="AS113" i="13"/>
  <c r="AS314" i="13"/>
  <c r="AS327" i="13" s="1"/>
  <c r="AX118" i="13"/>
  <c r="AY99" i="13"/>
  <c r="AT27" i="19"/>
  <c r="AQ4" i="19"/>
  <c r="AR17" i="16"/>
  <c r="AS227" i="13"/>
  <c r="AS228" i="13" s="1"/>
  <c r="AS208" i="13"/>
  <c r="AS345" i="13" s="1"/>
  <c r="AT189" i="13"/>
  <c r="AS326" i="13"/>
  <c r="AS1" i="25"/>
  <c r="AV2" i="6"/>
  <c r="AU280" i="13"/>
  <c r="AU299" i="13" s="1"/>
  <c r="AU115" i="15" s="1"/>
  <c r="AV261" i="13"/>
  <c r="AT201" i="13"/>
  <c r="AT220" i="13" s="1"/>
  <c r="AT92" i="15" s="1"/>
  <c r="AU182" i="13"/>
  <c r="AS142" i="13"/>
  <c r="AS337" i="13"/>
  <c r="AW273" i="13"/>
  <c r="AW292" i="13" s="1"/>
  <c r="AW108" i="15" s="1"/>
  <c r="AX254" i="13"/>
  <c r="AS321" i="13"/>
  <c r="AS49" i="13"/>
  <c r="AT30" i="13"/>
  <c r="AP58" i="15"/>
  <c r="AR110" i="15"/>
  <c r="AR354" i="13"/>
  <c r="AR305" i="13"/>
  <c r="AR48" i="15"/>
  <c r="AR27" i="15" s="1"/>
  <c r="AR355" i="13"/>
  <c r="AR4" i="22"/>
  <c r="AS68" i="16"/>
  <c r="AS7" i="22" s="1"/>
  <c r="AS67" i="16"/>
  <c r="AS5" i="22" s="1"/>
  <c r="AS332" i="13"/>
  <c r="AS60" i="13"/>
  <c r="AT138" i="14"/>
  <c r="AS150" i="14"/>
  <c r="AT55" i="15"/>
  <c r="AT34" i="15" s="1"/>
  <c r="AT362" i="13"/>
  <c r="AS338" i="13"/>
  <c r="BY57" i="15"/>
  <c r="AP54" i="16"/>
  <c r="AO53" i="16"/>
  <c r="AO9" i="21" s="1"/>
  <c r="AS294" i="13"/>
  <c r="AS335" i="13"/>
  <c r="AT317" i="13"/>
  <c r="AT45" i="13"/>
  <c r="AU26" i="13"/>
  <c r="AT33" i="14"/>
  <c r="AS42" i="14"/>
  <c r="AW130" i="13"/>
  <c r="AW149" i="13" s="1"/>
  <c r="AW77" i="15" s="1"/>
  <c r="AX111" i="13"/>
  <c r="AW51" i="15"/>
  <c r="AU62" i="13"/>
  <c r="AU319" i="13"/>
  <c r="AU47" i="13"/>
  <c r="AV28" i="13"/>
  <c r="AR14" i="19"/>
  <c r="AQ15" i="16"/>
  <c r="AS334" i="13"/>
  <c r="AS86" i="15"/>
  <c r="AS279" i="13"/>
  <c r="AS298" i="13" s="1"/>
  <c r="AS114" i="15" s="1"/>
  <c r="AT260" i="13"/>
  <c r="AU323" i="13"/>
  <c r="AS276" i="13"/>
  <c r="AS295" i="13" s="1"/>
  <c r="AS111" i="15" s="1"/>
  <c r="AT257" i="13"/>
  <c r="AR138" i="13"/>
  <c r="AR132" i="13"/>
  <c r="AT40" i="20" s="1"/>
  <c r="AT44" i="20" s="1"/>
  <c r="AT26" i="20" s="1"/>
  <c r="AR333" i="13"/>
  <c r="AQ52" i="15"/>
  <c r="AQ31" i="15" s="1"/>
  <c r="AQ359" i="13"/>
  <c r="AS7" i="21"/>
  <c r="AW202" i="13"/>
  <c r="AW221" i="13" s="1"/>
  <c r="AW93" i="15" s="1"/>
  <c r="AX183" i="13"/>
  <c r="AY127" i="13"/>
  <c r="AY146" i="13" s="1"/>
  <c r="AY74" i="15" s="1"/>
  <c r="AZ108" i="13"/>
  <c r="AR346" i="13"/>
  <c r="AU195" i="13"/>
  <c r="AV176" i="13"/>
  <c r="AS23" i="21"/>
  <c r="AS24" i="21" s="1"/>
  <c r="AS25" i="21" s="1"/>
  <c r="AQ129" i="14"/>
  <c r="AR209" i="13"/>
  <c r="AU277" i="13"/>
  <c r="AU296" i="13" s="1"/>
  <c r="AU112" i="15" s="1"/>
  <c r="AV258" i="13"/>
  <c r="AS4" i="21"/>
  <c r="AT52" i="16"/>
  <c r="AT51" i="16"/>
  <c r="AT5" i="21" s="1"/>
  <c r="AR340" i="13"/>
  <c r="AR68" i="13"/>
  <c r="AT126" i="14"/>
  <c r="AU114" i="14"/>
  <c r="AS36" i="13"/>
  <c r="AT20" i="22"/>
  <c r="AT24" i="22" s="1"/>
  <c r="AT25" i="22" s="1"/>
  <c r="AR153" i="14"/>
  <c r="AU283" i="13"/>
  <c r="AU302" i="13" s="1"/>
  <c r="AU118" i="15" s="1"/>
  <c r="AV264" i="13"/>
  <c r="AV42" i="13"/>
  <c r="AW23" i="13"/>
  <c r="AT343" i="13"/>
  <c r="AS41" i="14"/>
  <c r="AT24" i="14"/>
  <c r="AT197" i="13"/>
  <c r="AT216" i="13" s="1"/>
  <c r="AT88" i="15" s="1"/>
  <c r="AU178" i="13"/>
  <c r="AT315" i="13"/>
  <c r="AT325" i="13"/>
  <c r="AT53" i="13"/>
  <c r="AU34" i="13"/>
  <c r="BD18" i="16"/>
  <c r="AV129" i="13"/>
  <c r="AV148" i="13" s="1"/>
  <c r="AV76" i="15" s="1"/>
  <c r="AW110" i="13"/>
  <c r="AS336" i="13"/>
  <c r="AS64" i="13"/>
  <c r="AT49" i="15"/>
  <c r="AS322" i="13"/>
  <c r="AS50" i="13"/>
  <c r="AT31" i="13"/>
  <c r="AS14" i="22"/>
  <c r="AR65" i="16"/>
  <c r="AR15" i="22" s="1"/>
  <c r="AT342" i="13"/>
  <c r="AU315" i="13"/>
  <c r="AT338" i="13"/>
  <c r="AT66" i="13"/>
  <c r="AT107" i="15"/>
  <c r="AR70" i="15"/>
  <c r="AR28" i="15" s="1"/>
  <c r="AR356" i="13"/>
  <c r="AV46" i="13"/>
  <c r="AW27" i="13"/>
  <c r="AU126" i="13"/>
  <c r="AU145" i="13" s="1"/>
  <c r="AU73" i="15" s="1"/>
  <c r="AV107" i="13"/>
  <c r="AS209" i="13"/>
  <c r="AQ74" i="13"/>
  <c r="AR71" i="16"/>
  <c r="AV128" i="13"/>
  <c r="AW109" i="13"/>
  <c r="AV323" i="13"/>
  <c r="AR228" i="13"/>
  <c r="AS190" i="13"/>
  <c r="AQ365" i="13" l="1"/>
  <c r="AQ367" i="13" s="1"/>
  <c r="AS7" i="16"/>
  <c r="AR14" i="6"/>
  <c r="AR100" i="15"/>
  <c r="AS7" i="6"/>
  <c r="AS71" i="16"/>
  <c r="AT50" i="15"/>
  <c r="AT29" i="15" s="1"/>
  <c r="AT357" i="13"/>
  <c r="AS341" i="13"/>
  <c r="AS69" i="13"/>
  <c r="AT41" i="14"/>
  <c r="AU24" i="14"/>
  <c r="AV114" i="14"/>
  <c r="AU126" i="14"/>
  <c r="AV47" i="13"/>
  <c r="AW28" i="13"/>
  <c r="BC47" i="15"/>
  <c r="AR4" i="20"/>
  <c r="AS34" i="16"/>
  <c r="AS5" i="20" s="1"/>
  <c r="AU55" i="15"/>
  <c r="AU34" i="15" s="1"/>
  <c r="AU362" i="13"/>
  <c r="AY274" i="13"/>
  <c r="AY293" i="13" s="1"/>
  <c r="AY109" i="15" s="1"/>
  <c r="AZ255" i="13"/>
  <c r="AS4" i="22"/>
  <c r="AT68" i="16"/>
  <c r="AT7" i="22" s="1"/>
  <c r="AT67" i="16"/>
  <c r="AT5" i="22" s="1"/>
  <c r="AU275" i="13"/>
  <c r="AV256" i="13"/>
  <c r="AU316" i="13"/>
  <c r="AS14" i="19"/>
  <c r="AR15" i="16"/>
  <c r="AS21" i="16" s="1"/>
  <c r="AW46" i="13"/>
  <c r="AX27" i="13"/>
  <c r="BD7" i="19"/>
  <c r="AS44" i="14"/>
  <c r="AV61" i="13"/>
  <c r="AV20" i="21"/>
  <c r="AT7" i="21"/>
  <c r="AV195" i="13"/>
  <c r="AW176" i="13"/>
  <c r="AZ127" i="13"/>
  <c r="AZ146" i="13" s="1"/>
  <c r="AZ74" i="15" s="1"/>
  <c r="BA108" i="13"/>
  <c r="AR66" i="15"/>
  <c r="AR151" i="13"/>
  <c r="AR352" i="13"/>
  <c r="AT279" i="13"/>
  <c r="AT298" i="13" s="1"/>
  <c r="AT114" i="15" s="1"/>
  <c r="AU260" i="13"/>
  <c r="AU66" i="13"/>
  <c r="AX130" i="13"/>
  <c r="AX149" i="13" s="1"/>
  <c r="AX77" i="15" s="1"/>
  <c r="AY111" i="13"/>
  <c r="AT42" i="14"/>
  <c r="AU33" i="14"/>
  <c r="AS286" i="13"/>
  <c r="AQ54" i="16"/>
  <c r="AP53" i="16"/>
  <c r="AP9" i="21" s="1"/>
  <c r="AT334" i="13"/>
  <c r="AU20" i="22"/>
  <c r="AU24" i="22" s="1"/>
  <c r="AU25" i="22" s="1"/>
  <c r="AS153" i="14"/>
  <c r="AT14" i="22"/>
  <c r="AS65" i="16"/>
  <c r="AS15" i="22" s="1"/>
  <c r="AT321" i="13"/>
  <c r="AT49" i="13"/>
  <c r="AU30" i="13"/>
  <c r="AU201" i="13"/>
  <c r="AU220" i="13" s="1"/>
  <c r="AU92" i="15" s="1"/>
  <c r="AV182" i="13"/>
  <c r="AT1" i="25"/>
  <c r="AW2" i="6"/>
  <c r="AQ4" i="6"/>
  <c r="AX137" i="13"/>
  <c r="AT119" i="13"/>
  <c r="AU100" i="13"/>
  <c r="AT113" i="13"/>
  <c r="AT314" i="13"/>
  <c r="AX51" i="15"/>
  <c r="AQ58" i="15"/>
  <c r="AX199" i="13"/>
  <c r="AX218" i="13" s="1"/>
  <c r="AX90" i="15" s="1"/>
  <c r="AY180" i="13"/>
  <c r="AU343" i="13"/>
  <c r="AT294" i="13"/>
  <c r="AT335" i="13"/>
  <c r="AV124" i="13"/>
  <c r="AV143" i="13" s="1"/>
  <c r="AV71" i="15" s="1"/>
  <c r="AW105" i="13"/>
  <c r="AU313" i="13"/>
  <c r="AU41" i="13"/>
  <c r="AV22" i="13"/>
  <c r="AV120" i="13"/>
  <c r="AV139" i="13" s="1"/>
  <c r="AV67" i="15" s="1"/>
  <c r="AW101" i="13"/>
  <c r="AX282" i="13"/>
  <c r="AX301" i="13" s="1"/>
  <c r="AX117" i="15" s="1"/>
  <c r="AY263" i="13"/>
  <c r="BA200" i="13"/>
  <c r="BA219" i="13" s="1"/>
  <c r="BA91" i="15" s="1"/>
  <c r="BB181" i="13"/>
  <c r="AV281" i="13"/>
  <c r="AV300" i="13" s="1"/>
  <c r="AV116" i="15" s="1"/>
  <c r="AW262" i="13"/>
  <c r="BK54" i="15"/>
  <c r="AY67" i="13"/>
  <c r="BD63" i="13"/>
  <c r="AU144" i="14"/>
  <c r="AT151" i="14"/>
  <c r="AV23" i="22" s="1"/>
  <c r="AW272" i="13"/>
  <c r="AX253" i="13"/>
  <c r="AU204" i="13"/>
  <c r="AU223" i="13" s="1"/>
  <c r="AU95" i="15" s="1"/>
  <c r="AV185" i="13"/>
  <c r="AT320" i="13"/>
  <c r="AX207" i="13"/>
  <c r="AX226" i="13" s="1"/>
  <c r="AX98" i="15" s="1"/>
  <c r="AY188" i="13"/>
  <c r="BZ57" i="15"/>
  <c r="AZ196" i="13"/>
  <c r="AZ215" i="13" s="1"/>
  <c r="AZ87" i="15" s="1"/>
  <c r="BA177" i="13"/>
  <c r="AT23" i="21"/>
  <c r="AT24" i="21" s="1"/>
  <c r="AT25" i="21" s="1"/>
  <c r="AR129" i="14"/>
  <c r="BM51" i="13"/>
  <c r="BN32" i="13"/>
  <c r="AT14" i="21"/>
  <c r="AS49" i="16"/>
  <c r="AS55" i="13"/>
  <c r="AU40" i="19" s="1"/>
  <c r="AU44" i="19" s="1"/>
  <c r="AU26" i="19" s="1"/>
  <c r="AX273" i="13"/>
  <c r="AX292" i="13" s="1"/>
  <c r="AX108" i="15" s="1"/>
  <c r="AY254" i="13"/>
  <c r="AY118" i="13"/>
  <c r="AZ99" i="13"/>
  <c r="AW129" i="13"/>
  <c r="AW148" i="13" s="1"/>
  <c r="AW76" i="15" s="1"/>
  <c r="AX110" i="13"/>
  <c r="AU325" i="13"/>
  <c r="AU53" i="13"/>
  <c r="AV34" i="13"/>
  <c r="AU197" i="13"/>
  <c r="AV178" i="13"/>
  <c r="AR52" i="15"/>
  <c r="AR31" i="15" s="1"/>
  <c r="AR359" i="13"/>
  <c r="AU214" i="13"/>
  <c r="AT276" i="13"/>
  <c r="AT295" i="13" s="1"/>
  <c r="AT111" i="15" s="1"/>
  <c r="AU257" i="13"/>
  <c r="AQ15" i="19"/>
  <c r="AQ15" i="6" s="1"/>
  <c r="AQ4" i="16"/>
  <c r="AU317" i="13"/>
  <c r="AU45" i="13"/>
  <c r="AV26" i="13"/>
  <c r="AU138" i="14"/>
  <c r="AT150" i="14"/>
  <c r="AS340" i="13"/>
  <c r="AS68" i="13"/>
  <c r="AS99" i="15"/>
  <c r="AS36" i="15" s="1"/>
  <c r="AS364" i="13"/>
  <c r="AT26" i="6"/>
  <c r="AT27" i="6" s="1"/>
  <c r="AV88" i="3" s="1"/>
  <c r="AS138" i="13"/>
  <c r="AS132" i="13"/>
  <c r="AU40" i="20" s="1"/>
  <c r="AU44" i="20" s="1"/>
  <c r="AU26" i="20" s="1"/>
  <c r="AS333" i="13"/>
  <c r="AS346" i="13" s="1"/>
  <c r="AW43" i="13"/>
  <c r="AX24" i="13"/>
  <c r="AS339" i="13"/>
  <c r="AT267" i="13"/>
  <c r="AT353" i="13"/>
  <c r="AT332" i="13"/>
  <c r="AT60" i="13"/>
  <c r="AV205" i="13"/>
  <c r="AV224" i="13" s="1"/>
  <c r="AV96" i="15" s="1"/>
  <c r="AW186" i="13"/>
  <c r="AR23" i="15"/>
  <c r="AY304" i="13"/>
  <c r="AY120" i="15" s="1"/>
  <c r="AY285" i="13"/>
  <c r="AZ266" i="13"/>
  <c r="AX198" i="13"/>
  <c r="AY179" i="13"/>
  <c r="AV291" i="13"/>
  <c r="AS14" i="20"/>
  <c r="AR32" i="16"/>
  <c r="AR15" i="20" s="1"/>
  <c r="AW52" i="13"/>
  <c r="AX33" i="13"/>
  <c r="AU125" i="13"/>
  <c r="AV106" i="13"/>
  <c r="AU320" i="13"/>
  <c r="AX206" i="13"/>
  <c r="AX225" i="13" s="1"/>
  <c r="AX97" i="15" s="1"/>
  <c r="AY187" i="13"/>
  <c r="CB150" i="13"/>
  <c r="CB78" i="15" s="1"/>
  <c r="CB131" i="13"/>
  <c r="CC112" i="13"/>
  <c r="AW33" i="6"/>
  <c r="AX90" i="3"/>
  <c r="AS127" i="14"/>
  <c r="AT120" i="14"/>
  <c r="BL70" i="13"/>
  <c r="AS48" i="15"/>
  <c r="AS27" i="15" s="1"/>
  <c r="AS355" i="13"/>
  <c r="AW42" i="13"/>
  <c r="AX23" i="13"/>
  <c r="AV277" i="13"/>
  <c r="AV296" i="13" s="1"/>
  <c r="AV112" i="15" s="1"/>
  <c r="AW258" i="13"/>
  <c r="AS100" i="15"/>
  <c r="AR4" i="19"/>
  <c r="AS17" i="16"/>
  <c r="AT227" i="13"/>
  <c r="AT228" i="13" s="1"/>
  <c r="AT208" i="13"/>
  <c r="AT345" i="13" s="1"/>
  <c r="AU189" i="13"/>
  <c r="AT326" i="13"/>
  <c r="AW128" i="13"/>
  <c r="AX109" i="13"/>
  <c r="AW323" i="13"/>
  <c r="AV65" i="13"/>
  <c r="AV147" i="13"/>
  <c r="AV342" i="13"/>
  <c r="AV126" i="13"/>
  <c r="AV145" i="13" s="1"/>
  <c r="AV73" i="15" s="1"/>
  <c r="AW107" i="13"/>
  <c r="AT322" i="13"/>
  <c r="AT50" i="13"/>
  <c r="AU31" i="13"/>
  <c r="AV40" i="22"/>
  <c r="AV44" i="22" s="1"/>
  <c r="AV40" i="21"/>
  <c r="AV44" i="21" s="1"/>
  <c r="AT344" i="13"/>
  <c r="AT72" i="13"/>
  <c r="AV283" i="13"/>
  <c r="AV302" i="13" s="1"/>
  <c r="AV118" i="15" s="1"/>
  <c r="AW264" i="13"/>
  <c r="AU190" i="13"/>
  <c r="AX202" i="13"/>
  <c r="AX221" i="13" s="1"/>
  <c r="AX93" i="15" s="1"/>
  <c r="AY183" i="13"/>
  <c r="AU14" i="21"/>
  <c r="AT49" i="16"/>
  <c r="AT15" i="21" s="1"/>
  <c r="AU46" i="15"/>
  <c r="AT336" i="13"/>
  <c r="AT64" i="13"/>
  <c r="AS110" i="15"/>
  <c r="AS354" i="13"/>
  <c r="AS305" i="13"/>
  <c r="AS44" i="15"/>
  <c r="AS351" i="13"/>
  <c r="AR26" i="15"/>
  <c r="AR121" i="15"/>
  <c r="AS70" i="15"/>
  <c r="AS28" i="15" s="1"/>
  <c r="AS356" i="13"/>
  <c r="AV280" i="13"/>
  <c r="AV299" i="13" s="1"/>
  <c r="AV115" i="15" s="1"/>
  <c r="AW261" i="13"/>
  <c r="AR5" i="19"/>
  <c r="AR5" i="6" s="1"/>
  <c r="AR6" i="16"/>
  <c r="AY284" i="13"/>
  <c r="AY303" i="13" s="1"/>
  <c r="AY119" i="15" s="1"/>
  <c r="AZ265" i="13"/>
  <c r="AV89" i="15"/>
  <c r="AU107" i="15"/>
  <c r="AV62" i="13"/>
  <c r="AS72" i="15"/>
  <c r="AS30" i="15" s="1"/>
  <c r="AS358" i="13"/>
  <c r="BE18" i="16"/>
  <c r="AT25" i="15"/>
  <c r="AP69" i="16"/>
  <c r="AP9" i="22" s="1"/>
  <c r="AQ70" i="16"/>
  <c r="AZ278" i="13"/>
  <c r="AZ297" i="13" s="1"/>
  <c r="AZ113" i="15" s="1"/>
  <c r="BA259" i="13"/>
  <c r="AT36" i="13"/>
  <c r="AU123" i="13"/>
  <c r="AV104" i="13"/>
  <c r="AU318" i="13"/>
  <c r="BB122" i="13"/>
  <c r="BB141" i="13" s="1"/>
  <c r="BB69" i="15" s="1"/>
  <c r="BC103" i="13"/>
  <c r="AU203" i="13"/>
  <c r="AU222" i="13" s="1"/>
  <c r="AU94" i="15" s="1"/>
  <c r="AV184" i="13"/>
  <c r="AT4" i="21"/>
  <c r="AU52" i="16"/>
  <c r="AU51" i="16"/>
  <c r="AU5" i="21" s="1"/>
  <c r="AU342" i="13"/>
  <c r="AW217" i="13"/>
  <c r="BL121" i="13"/>
  <c r="BL140" i="13" s="1"/>
  <c r="BL68" i="15" s="1"/>
  <c r="BM102" i="13"/>
  <c r="AQ79" i="15"/>
  <c r="AQ24" i="15"/>
  <c r="AQ37" i="15" s="1"/>
  <c r="AV343" i="13"/>
  <c r="AV71" i="13"/>
  <c r="AT144" i="13"/>
  <c r="AT339" i="13"/>
  <c r="CA73" i="13"/>
  <c r="CA54" i="13"/>
  <c r="CB35" i="13"/>
  <c r="AS56" i="15"/>
  <c r="AS35" i="15" s="1"/>
  <c r="AS363" i="13"/>
  <c r="AT86" i="15"/>
  <c r="AW65" i="15"/>
  <c r="AT327" i="13"/>
  <c r="AT142" i="13"/>
  <c r="AT337" i="13"/>
  <c r="AR74" i="13"/>
  <c r="AZ48" i="13"/>
  <c r="BA29" i="13"/>
  <c r="AU75" i="15"/>
  <c r="AU33" i="15" s="1"/>
  <c r="AU361" i="13"/>
  <c r="BE44" i="13"/>
  <c r="BF25" i="13"/>
  <c r="AU49" i="15"/>
  <c r="AV324" i="13"/>
  <c r="AR53" i="15"/>
  <c r="AR32" i="15" s="1"/>
  <c r="AR360" i="13"/>
  <c r="AU45" i="15"/>
  <c r="AT209" i="13"/>
  <c r="AT190" i="13"/>
  <c r="AS74" i="13" l="1"/>
  <c r="AU14" i="19" s="1"/>
  <c r="AT7" i="16"/>
  <c r="AT7" i="6"/>
  <c r="AR365" i="13"/>
  <c r="AR367" i="13" s="1"/>
  <c r="BF44" i="13"/>
  <c r="BG25" i="13"/>
  <c r="AT14" i="19"/>
  <c r="AS15" i="16"/>
  <c r="AT21" i="16" s="1"/>
  <c r="BE63" i="13"/>
  <c r="CA57" i="15"/>
  <c r="AT72" i="15"/>
  <c r="AT30" i="15" s="1"/>
  <c r="AT358" i="13"/>
  <c r="AU7" i="21"/>
  <c r="AZ67" i="13"/>
  <c r="AT70" i="15"/>
  <c r="AT28" i="15" s="1"/>
  <c r="AT356" i="13"/>
  <c r="AV55" i="15"/>
  <c r="AV34" i="15" s="1"/>
  <c r="AV362" i="13"/>
  <c r="BM121" i="13"/>
  <c r="BM140" i="13" s="1"/>
  <c r="BM68" i="15" s="1"/>
  <c r="BN102" i="13"/>
  <c r="AW89" i="15"/>
  <c r="AU55" i="16"/>
  <c r="BC122" i="13"/>
  <c r="BC141" i="13" s="1"/>
  <c r="BC69" i="15" s="1"/>
  <c r="BD103" i="13"/>
  <c r="AU142" i="13"/>
  <c r="AU337" i="13"/>
  <c r="AR70" i="16"/>
  <c r="AQ69" i="16"/>
  <c r="AQ9" i="22" s="1"/>
  <c r="BE7" i="19"/>
  <c r="AY202" i="13"/>
  <c r="AY221" i="13" s="1"/>
  <c r="AY93" i="15" s="1"/>
  <c r="AZ183" i="13"/>
  <c r="AW283" i="13"/>
  <c r="AW302" i="13" s="1"/>
  <c r="AW118" i="15" s="1"/>
  <c r="AX264" i="13"/>
  <c r="AT341" i="13"/>
  <c r="AT69" i="13"/>
  <c r="AW277" i="13"/>
  <c r="AW296" i="13" s="1"/>
  <c r="AW112" i="15" s="1"/>
  <c r="AX258" i="13"/>
  <c r="AV125" i="13"/>
  <c r="AW106" i="13"/>
  <c r="AW324" i="13"/>
  <c r="AZ304" i="13"/>
  <c r="AZ120" i="15" s="1"/>
  <c r="AZ285" i="13"/>
  <c r="BA266" i="13"/>
  <c r="AR58" i="15"/>
  <c r="AT55" i="13"/>
  <c r="AV40" i="19" s="1"/>
  <c r="AV44" i="19" s="1"/>
  <c r="AV26" i="19" s="1"/>
  <c r="AS66" i="15"/>
  <c r="AS151" i="13"/>
  <c r="AS352" i="13"/>
  <c r="AS52" i="15"/>
  <c r="AS31" i="15" s="1"/>
  <c r="AS359" i="13"/>
  <c r="AV45" i="13"/>
  <c r="AW26" i="13"/>
  <c r="AU86" i="15"/>
  <c r="AV197" i="13"/>
  <c r="AW178" i="13"/>
  <c r="AV315" i="13"/>
  <c r="AZ118" i="13"/>
  <c r="BA99" i="13"/>
  <c r="AX272" i="13"/>
  <c r="AY253" i="13"/>
  <c r="AU151" i="14"/>
  <c r="AW23" i="22" s="1"/>
  <c r="AV144" i="14"/>
  <c r="AX65" i="15"/>
  <c r="AU1" i="25"/>
  <c r="AX2" i="6"/>
  <c r="AU321" i="13"/>
  <c r="AU49" i="13"/>
  <c r="AV30" i="13"/>
  <c r="BA127" i="13"/>
  <c r="BA146" i="13" s="1"/>
  <c r="BA74" i="15" s="1"/>
  <c r="BB108" i="13"/>
  <c r="AW20" i="21"/>
  <c r="AS53" i="15"/>
  <c r="AS32" i="15" s="1"/>
  <c r="AS360" i="13"/>
  <c r="AV14" i="21"/>
  <c r="AU49" i="16"/>
  <c r="AU15" i="21" s="1"/>
  <c r="CB73" i="13"/>
  <c r="CB54" i="13"/>
  <c r="CC35" i="13"/>
  <c r="AZ284" i="13"/>
  <c r="AZ303" i="13" s="1"/>
  <c r="AZ119" i="15" s="1"/>
  <c r="BA265" i="13"/>
  <c r="AW280" i="13"/>
  <c r="AW299" i="13" s="1"/>
  <c r="AW115" i="15" s="1"/>
  <c r="AX261" i="13"/>
  <c r="AT4" i="22"/>
  <c r="AU67" i="16"/>
  <c r="AU5" i="22" s="1"/>
  <c r="AU68" i="16"/>
  <c r="AU7" i="22" s="1"/>
  <c r="AS23" i="15"/>
  <c r="AS26" i="15"/>
  <c r="AS121" i="15"/>
  <c r="AU227" i="13"/>
  <c r="AU208" i="13"/>
  <c r="AU345" i="13" s="1"/>
  <c r="AV189" i="13"/>
  <c r="AV190" i="13" s="1"/>
  <c r="AU326" i="13"/>
  <c r="AS5" i="19"/>
  <c r="AS5" i="6" s="1"/>
  <c r="AS6" i="16"/>
  <c r="AX33" i="6"/>
  <c r="AY33" i="6" s="1"/>
  <c r="AZ33" i="6" s="1"/>
  <c r="BA33" i="6" s="1"/>
  <c r="BB33" i="6" s="1"/>
  <c r="BC33" i="6" s="1"/>
  <c r="BD33" i="6" s="1"/>
  <c r="BE33" i="6" s="1"/>
  <c r="BF33" i="6" s="1"/>
  <c r="BG33" i="6" s="1"/>
  <c r="BH33" i="6" s="1"/>
  <c r="BI33" i="6" s="1"/>
  <c r="BJ33" i="6" s="1"/>
  <c r="BK33" i="6" s="1"/>
  <c r="BL33" i="6" s="1"/>
  <c r="BM33" i="6" s="1"/>
  <c r="BN33" i="6" s="1"/>
  <c r="BO33" i="6" s="1"/>
  <c r="BP33" i="6" s="1"/>
  <c r="BQ33" i="6" s="1"/>
  <c r="BR33" i="6" s="1"/>
  <c r="BS33" i="6" s="1"/>
  <c r="BT33" i="6" s="1"/>
  <c r="BU33" i="6" s="1"/>
  <c r="BV33" i="6" s="1"/>
  <c r="BW33" i="6" s="1"/>
  <c r="BX33" i="6" s="1"/>
  <c r="BY33" i="6" s="1"/>
  <c r="BZ33" i="6" s="1"/>
  <c r="CA33" i="6" s="1"/>
  <c r="CB33" i="6" s="1"/>
  <c r="CC33" i="6" s="1"/>
  <c r="CD33" i="6" s="1"/>
  <c r="CE33" i="6" s="1"/>
  <c r="CF33" i="6" s="1"/>
  <c r="CG33" i="6" s="1"/>
  <c r="CH33" i="6" s="1"/>
  <c r="CI33" i="6" s="1"/>
  <c r="CJ33" i="6" s="1"/>
  <c r="CK33" i="6" s="1"/>
  <c r="CL33" i="6" s="1"/>
  <c r="CM33" i="6" s="1"/>
  <c r="CN33" i="6" s="1"/>
  <c r="CO33" i="6" s="1"/>
  <c r="CP33" i="6" s="1"/>
  <c r="CQ33" i="6" s="1"/>
  <c r="CR33" i="6" s="1"/>
  <c r="CS33" i="6" s="1"/>
  <c r="CT33" i="6" s="1"/>
  <c r="CU33" i="6" s="1"/>
  <c r="CV33" i="6" s="1"/>
  <c r="D33" i="6" s="1"/>
  <c r="AY90" i="3"/>
  <c r="AY206" i="13"/>
  <c r="AY225" i="13" s="1"/>
  <c r="AY97" i="15" s="1"/>
  <c r="AZ187" i="13"/>
  <c r="AU144" i="13"/>
  <c r="AW205" i="13"/>
  <c r="AW224" i="13" s="1"/>
  <c r="AW96" i="15" s="1"/>
  <c r="AX186" i="13"/>
  <c r="AU64" i="13"/>
  <c r="AU209" i="13"/>
  <c r="AU216" i="13"/>
  <c r="AU334" i="13"/>
  <c r="AX129" i="13"/>
  <c r="AX148" i="13" s="1"/>
  <c r="AX76" i="15" s="1"/>
  <c r="AY110" i="13"/>
  <c r="AY137" i="13"/>
  <c r="AU27" i="19"/>
  <c r="AU26" i="6"/>
  <c r="AU27" i="6" s="1"/>
  <c r="AW88" i="3" s="1"/>
  <c r="BN51" i="13"/>
  <c r="BO32" i="13"/>
  <c r="AW291" i="13"/>
  <c r="BD47" i="15"/>
  <c r="BB200" i="13"/>
  <c r="BB219" i="13" s="1"/>
  <c r="BB91" i="15" s="1"/>
  <c r="BC181" i="13"/>
  <c r="AY282" i="13"/>
  <c r="AY301" i="13" s="1"/>
  <c r="AY117" i="15" s="1"/>
  <c r="AZ263" i="13"/>
  <c r="AV313" i="13"/>
  <c r="AV41" i="13"/>
  <c r="AW22" i="13"/>
  <c r="AW124" i="13"/>
  <c r="AW143" i="13" s="1"/>
  <c r="AW71" i="15" s="1"/>
  <c r="AX105" i="13"/>
  <c r="AT110" i="15"/>
  <c r="AT354" i="13"/>
  <c r="AT305" i="13"/>
  <c r="AS4" i="19"/>
  <c r="AT17" i="16"/>
  <c r="AT340" i="13"/>
  <c r="AT68" i="13"/>
  <c r="AV33" i="14"/>
  <c r="AU42" i="14"/>
  <c r="AU50" i="15"/>
  <c r="AU29" i="15" s="1"/>
  <c r="AU357" i="13"/>
  <c r="AV45" i="15"/>
  <c r="AR15" i="19"/>
  <c r="AR15" i="6" s="1"/>
  <c r="AR4" i="16"/>
  <c r="AV275" i="13"/>
  <c r="AW256" i="13"/>
  <c r="AV316" i="13"/>
  <c r="AT71" i="16"/>
  <c r="AW47" i="13"/>
  <c r="AX28" i="13"/>
  <c r="AW114" i="14"/>
  <c r="AV126" i="14"/>
  <c r="AV203" i="13"/>
  <c r="AV222" i="13" s="1"/>
  <c r="AV94" i="15" s="1"/>
  <c r="AW184" i="13"/>
  <c r="BA278" i="13"/>
  <c r="BA297" i="13" s="1"/>
  <c r="BA113" i="15" s="1"/>
  <c r="BB259" i="13"/>
  <c r="AT48" i="15"/>
  <c r="AT27" i="15" s="1"/>
  <c r="AT355" i="13"/>
  <c r="AT56" i="15"/>
  <c r="AT35" i="15" s="1"/>
  <c r="AT363" i="13"/>
  <c r="AV75" i="15"/>
  <c r="AV33" i="15" s="1"/>
  <c r="AV361" i="13"/>
  <c r="AX128" i="13"/>
  <c r="AY109" i="13"/>
  <c r="AX323" i="13"/>
  <c r="AR4" i="6"/>
  <c r="AX42" i="13"/>
  <c r="AY23" i="13"/>
  <c r="AU120" i="14"/>
  <c r="AT127" i="14"/>
  <c r="CC150" i="13"/>
  <c r="CC78" i="15" s="1"/>
  <c r="CC131" i="13"/>
  <c r="CD112" i="13"/>
  <c r="AX324" i="13"/>
  <c r="AX52" i="13"/>
  <c r="AY33" i="13"/>
  <c r="AY198" i="13"/>
  <c r="AZ179" i="13"/>
  <c r="AX43" i="13"/>
  <c r="AY24" i="13"/>
  <c r="AV20" i="22"/>
  <c r="AV24" i="22" s="1"/>
  <c r="AV25" i="22" s="1"/>
  <c r="AT153" i="14"/>
  <c r="AU276" i="13"/>
  <c r="AU295" i="13" s="1"/>
  <c r="AU111" i="15" s="1"/>
  <c r="AV257" i="13"/>
  <c r="AV325" i="13"/>
  <c r="AV53" i="13"/>
  <c r="AW34" i="13"/>
  <c r="BM70" i="13"/>
  <c r="BA196" i="13"/>
  <c r="BA215" i="13" s="1"/>
  <c r="BA87" i="15" s="1"/>
  <c r="BB177" i="13"/>
  <c r="AY207" i="13"/>
  <c r="AY226" i="13" s="1"/>
  <c r="AY98" i="15" s="1"/>
  <c r="AZ188" i="13"/>
  <c r="AV204" i="13"/>
  <c r="AV223" i="13" s="1"/>
  <c r="AV95" i="15" s="1"/>
  <c r="AW185" i="13"/>
  <c r="AU332" i="13"/>
  <c r="AU60" i="13"/>
  <c r="AU119" i="13"/>
  <c r="AV100" i="13"/>
  <c r="AU113" i="13"/>
  <c r="AU314" i="13"/>
  <c r="AU327" i="13" s="1"/>
  <c r="AV201" i="13"/>
  <c r="AV220" i="13" s="1"/>
  <c r="AV92" i="15" s="1"/>
  <c r="AW182" i="13"/>
  <c r="AW319" i="13" s="1"/>
  <c r="AU338" i="13"/>
  <c r="AT14" i="20"/>
  <c r="AS32" i="16"/>
  <c r="AS15" i="20" s="1"/>
  <c r="AW195" i="13"/>
  <c r="AX176" i="13"/>
  <c r="AX46" i="13"/>
  <c r="AY27" i="13"/>
  <c r="AS14" i="6"/>
  <c r="AU294" i="13"/>
  <c r="AU335" i="13"/>
  <c r="AV66" i="13"/>
  <c r="AU41" i="14"/>
  <c r="AU44" i="14" s="1"/>
  <c r="AV24" i="14"/>
  <c r="BA48" i="13"/>
  <c r="BB29" i="13"/>
  <c r="AS4" i="20"/>
  <c r="AT34" i="16"/>
  <c r="AT5" i="20" s="1"/>
  <c r="AV123" i="13"/>
  <c r="AW104" i="13"/>
  <c r="AV318" i="13"/>
  <c r="AV46" i="15"/>
  <c r="AU14" i="22"/>
  <c r="AT65" i="16"/>
  <c r="AT15" i="22" s="1"/>
  <c r="AU322" i="13"/>
  <c r="AU50" i="13"/>
  <c r="AV31" i="13"/>
  <c r="AV36" i="13" s="1"/>
  <c r="AW126" i="13"/>
  <c r="AW145" i="13" s="1"/>
  <c r="AW73" i="15" s="1"/>
  <c r="AX107" i="13"/>
  <c r="AV49" i="15"/>
  <c r="AW147" i="13"/>
  <c r="AW342" i="13"/>
  <c r="AT99" i="15"/>
  <c r="AT36" i="15" s="1"/>
  <c r="AT364" i="13"/>
  <c r="AU4" i="21"/>
  <c r="AV52" i="16"/>
  <c r="AV55" i="16" s="1"/>
  <c r="AV51" i="16"/>
  <c r="AV5" i="21" s="1"/>
  <c r="AW61" i="13"/>
  <c r="BL54" i="15"/>
  <c r="AU23" i="21"/>
  <c r="AU24" i="21" s="1"/>
  <c r="AU25" i="21" s="1"/>
  <c r="AS129" i="14"/>
  <c r="AW343" i="13"/>
  <c r="AW71" i="13"/>
  <c r="AV107" i="15"/>
  <c r="AX217" i="13"/>
  <c r="AT44" i="15"/>
  <c r="AT351" i="13"/>
  <c r="AW62" i="13"/>
  <c r="AU150" i="14"/>
  <c r="AV138" i="14"/>
  <c r="AW40" i="22"/>
  <c r="AW44" i="22" s="1"/>
  <c r="AW40" i="21"/>
  <c r="AW44" i="21" s="1"/>
  <c r="AU344" i="13"/>
  <c r="AU72" i="13"/>
  <c r="AY273" i="13"/>
  <c r="AY292" i="13" s="1"/>
  <c r="AY108" i="15" s="1"/>
  <c r="AZ254" i="13"/>
  <c r="AS15" i="21"/>
  <c r="AT55" i="16"/>
  <c r="AY51" i="15"/>
  <c r="AW281" i="13"/>
  <c r="AW300" i="13" s="1"/>
  <c r="AW116" i="15" s="1"/>
  <c r="AX262" i="13"/>
  <c r="AW120" i="13"/>
  <c r="AW139" i="13" s="1"/>
  <c r="AW67" i="15" s="1"/>
  <c r="AX101" i="13"/>
  <c r="AU36" i="13"/>
  <c r="AT286" i="13"/>
  <c r="AY199" i="13"/>
  <c r="AY218" i="13" s="1"/>
  <c r="AY90" i="15" s="1"/>
  <c r="AZ180" i="13"/>
  <c r="AT138" i="13"/>
  <c r="AT132" i="13"/>
  <c r="AV40" i="20" s="1"/>
  <c r="AT333" i="13"/>
  <c r="AT346" i="13" s="1"/>
  <c r="AQ53" i="16"/>
  <c r="AQ9" i="21" s="1"/>
  <c r="AR54" i="16"/>
  <c r="AY130" i="13"/>
  <c r="AY149" i="13" s="1"/>
  <c r="AY77" i="15" s="1"/>
  <c r="AZ111" i="13"/>
  <c r="AU279" i="13"/>
  <c r="AU298" i="13" s="1"/>
  <c r="AU114" i="15" s="1"/>
  <c r="AV260" i="13"/>
  <c r="AR79" i="15"/>
  <c r="AR24" i="15"/>
  <c r="AR37" i="15" s="1"/>
  <c r="AV214" i="13"/>
  <c r="AW65" i="13"/>
  <c r="AU267" i="13"/>
  <c r="AZ274" i="13"/>
  <c r="AZ293" i="13" s="1"/>
  <c r="AZ109" i="15" s="1"/>
  <c r="BA255" i="13"/>
  <c r="AS38" i="16"/>
  <c r="BF18" i="16"/>
  <c r="AV319" i="13"/>
  <c r="AT44" i="14"/>
  <c r="AT74" i="13" l="1"/>
  <c r="AU15" i="16" s="1"/>
  <c r="AT15" i="16"/>
  <c r="AU21" i="16" s="1"/>
  <c r="AT38" i="16"/>
  <c r="AS58" i="15"/>
  <c r="AU4" i="19" s="1"/>
  <c r="AS365" i="13"/>
  <c r="AS367" i="13" s="1"/>
  <c r="AV44" i="20"/>
  <c r="AV26" i="20" s="1"/>
  <c r="AV26" i="6" s="1"/>
  <c r="AV27" i="6" s="1"/>
  <c r="AX88" i="3" s="1"/>
  <c r="BF7" i="19"/>
  <c r="AV279" i="13"/>
  <c r="AV298" i="13" s="1"/>
  <c r="AV114" i="15" s="1"/>
  <c r="AW260" i="13"/>
  <c r="AS54" i="16"/>
  <c r="AR53" i="16"/>
  <c r="AR9" i="21" s="1"/>
  <c r="AT66" i="15"/>
  <c r="AT151" i="13"/>
  <c r="AT352" i="13"/>
  <c r="AX281" i="13"/>
  <c r="AX300" i="13" s="1"/>
  <c r="AX116" i="15" s="1"/>
  <c r="AY262" i="13"/>
  <c r="AU56" i="15"/>
  <c r="AU35" i="15" s="1"/>
  <c r="AU363" i="13"/>
  <c r="AV150" i="14"/>
  <c r="AW138" i="14"/>
  <c r="AW334" i="13"/>
  <c r="AW75" i="15"/>
  <c r="AW33" i="15" s="1"/>
  <c r="AW361" i="13"/>
  <c r="AV142" i="13"/>
  <c r="AV337" i="13"/>
  <c r="BB48" i="13"/>
  <c r="BC29" i="13"/>
  <c r="AU286" i="13"/>
  <c r="AY46" i="13"/>
  <c r="AZ27" i="13"/>
  <c r="AW214" i="13"/>
  <c r="AV119" i="13"/>
  <c r="AW100" i="13"/>
  <c r="AV113" i="13"/>
  <c r="AV314" i="13"/>
  <c r="AZ207" i="13"/>
  <c r="AZ226" i="13" s="1"/>
  <c r="AZ98" i="15" s="1"/>
  <c r="BA188" i="13"/>
  <c r="BM54" i="15"/>
  <c r="AX71" i="13"/>
  <c r="AX61" i="13"/>
  <c r="AW203" i="13"/>
  <c r="AW222" i="13" s="1"/>
  <c r="AW94" i="15" s="1"/>
  <c r="AX184" i="13"/>
  <c r="AX20" i="21"/>
  <c r="AT52" i="15"/>
  <c r="AT31" i="15" s="1"/>
  <c r="AT359" i="13"/>
  <c r="AS4" i="6"/>
  <c r="AX124" i="13"/>
  <c r="AX143" i="13" s="1"/>
  <c r="AX71" i="15" s="1"/>
  <c r="AY105" i="13"/>
  <c r="BC200" i="13"/>
  <c r="BC219" i="13" s="1"/>
  <c r="BC91" i="15" s="1"/>
  <c r="BD181" i="13"/>
  <c r="AW107" i="15"/>
  <c r="BN70" i="13"/>
  <c r="AU336" i="13"/>
  <c r="AU339" i="13"/>
  <c r="AU340" i="13"/>
  <c r="AU68" i="13"/>
  <c r="BA118" i="13"/>
  <c r="BB99" i="13"/>
  <c r="AW197" i="13"/>
  <c r="AW216" i="13" s="1"/>
  <c r="AW353" i="13" s="1"/>
  <c r="AX178" i="13"/>
  <c r="AW315" i="13"/>
  <c r="AW45" i="13"/>
  <c r="AX26" i="13"/>
  <c r="AV27" i="19"/>
  <c r="AV144" i="13"/>
  <c r="AV339" i="13"/>
  <c r="AU70" i="15"/>
  <c r="AU28" i="15" s="1"/>
  <c r="AU356" i="13"/>
  <c r="AU7" i="6"/>
  <c r="AT14" i="6"/>
  <c r="AW20" i="22"/>
  <c r="AW24" i="22" s="1"/>
  <c r="AW25" i="22" s="1"/>
  <c r="AU153" i="14"/>
  <c r="AV14" i="19"/>
  <c r="AW55" i="15"/>
  <c r="AW34" i="15" s="1"/>
  <c r="AW362" i="13"/>
  <c r="AV322" i="13"/>
  <c r="AV50" i="13"/>
  <c r="AW31" i="13"/>
  <c r="BA67" i="13"/>
  <c r="AV50" i="15"/>
  <c r="AV29" i="15" s="1"/>
  <c r="AV357" i="13"/>
  <c r="AX65" i="13"/>
  <c r="AU138" i="13"/>
  <c r="AU132" i="13"/>
  <c r="AW40" i="20" s="1"/>
  <c r="AW44" i="20" s="1"/>
  <c r="AW26" i="20" s="1"/>
  <c r="AU333" i="13"/>
  <c r="AU346" i="13" s="1"/>
  <c r="AV276" i="13"/>
  <c r="AV295" i="13" s="1"/>
  <c r="AV111" i="15" s="1"/>
  <c r="AW257" i="13"/>
  <c r="AW267" i="13" s="1"/>
  <c r="AY43" i="13"/>
  <c r="AZ24" i="13"/>
  <c r="AZ198" i="13"/>
  <c r="BA179" i="13"/>
  <c r="AV23" i="21"/>
  <c r="AV24" i="21" s="1"/>
  <c r="AV25" i="21" s="1"/>
  <c r="AT129" i="14"/>
  <c r="AY128" i="13"/>
  <c r="AZ109" i="13"/>
  <c r="AW126" i="14"/>
  <c r="AX114" i="14"/>
  <c r="AW275" i="13"/>
  <c r="AX256" i="13"/>
  <c r="AW316" i="13"/>
  <c r="AV14" i="22"/>
  <c r="AU65" i="16"/>
  <c r="AU15" i="22" s="1"/>
  <c r="AY65" i="15"/>
  <c r="AU88" i="15"/>
  <c r="AU25" i="15" s="1"/>
  <c r="AU353" i="13"/>
  <c r="AU72" i="15"/>
  <c r="AU30" i="15" s="1"/>
  <c r="AU358" i="13"/>
  <c r="AV227" i="13"/>
  <c r="AV208" i="13"/>
  <c r="AW189" i="13"/>
  <c r="AV326" i="13"/>
  <c r="AU4" i="22"/>
  <c r="AV67" i="16"/>
  <c r="AV5" i="22" s="1"/>
  <c r="AV68" i="16"/>
  <c r="AV7" i="22" s="1"/>
  <c r="AX280" i="13"/>
  <c r="AX299" i="13" s="1"/>
  <c r="AX115" i="15" s="1"/>
  <c r="AY261" i="13"/>
  <c r="CB57" i="15"/>
  <c r="BB127" i="13"/>
  <c r="BB146" i="13" s="1"/>
  <c r="BB74" i="15" s="1"/>
  <c r="BC108" i="13"/>
  <c r="AY272" i="13"/>
  <c r="AZ253" i="13"/>
  <c r="AZ137" i="13"/>
  <c r="AV216" i="13"/>
  <c r="AV334" i="13"/>
  <c r="AV336" i="13"/>
  <c r="AV64" i="13"/>
  <c r="AT4" i="19"/>
  <c r="AU17" i="16"/>
  <c r="AX277" i="13"/>
  <c r="AX296" i="13" s="1"/>
  <c r="AX112" i="15" s="1"/>
  <c r="AY258" i="13"/>
  <c r="AX283" i="13"/>
  <c r="AX302" i="13" s="1"/>
  <c r="AX118" i="15" s="1"/>
  <c r="AY264" i="13"/>
  <c r="BD122" i="13"/>
  <c r="BD141" i="13" s="1"/>
  <c r="BD69" i="15" s="1"/>
  <c r="BE103" i="13"/>
  <c r="AZ51" i="15"/>
  <c r="BE47" i="15"/>
  <c r="BG44" i="13"/>
  <c r="BH25" i="13"/>
  <c r="AW49" i="15"/>
  <c r="AV86" i="15"/>
  <c r="BA274" i="13"/>
  <c r="BA293" i="13" s="1"/>
  <c r="BA109" i="15" s="1"/>
  <c r="BB255" i="13"/>
  <c r="AZ130" i="13"/>
  <c r="AZ149" i="13" s="1"/>
  <c r="AZ77" i="15" s="1"/>
  <c r="BA111" i="13"/>
  <c r="AZ199" i="13"/>
  <c r="AZ218" i="13" s="1"/>
  <c r="AZ90" i="15" s="1"/>
  <c r="BA180" i="13"/>
  <c r="AX120" i="13"/>
  <c r="AX139" i="13" s="1"/>
  <c r="AX67" i="15" s="1"/>
  <c r="AY101" i="13"/>
  <c r="AZ273" i="13"/>
  <c r="AZ292" i="13" s="1"/>
  <c r="AZ108" i="15" s="1"/>
  <c r="BA254" i="13"/>
  <c r="AX89" i="15"/>
  <c r="AV7" i="21"/>
  <c r="AU341" i="13"/>
  <c r="AU69" i="13"/>
  <c r="AU74" i="13" s="1"/>
  <c r="AV338" i="13"/>
  <c r="AU110" i="15"/>
  <c r="AU354" i="13"/>
  <c r="AU305" i="13"/>
  <c r="AW201" i="13"/>
  <c r="AW220" i="13" s="1"/>
  <c r="AW92" i="15" s="1"/>
  <c r="AX182" i="13"/>
  <c r="AU55" i="13"/>
  <c r="AW40" i="19" s="1"/>
  <c r="AW44" i="19" s="1"/>
  <c r="AW26" i="19" s="1"/>
  <c r="AW204" i="13"/>
  <c r="AW223" i="13" s="1"/>
  <c r="AW95" i="15" s="1"/>
  <c r="AX185" i="13"/>
  <c r="BB196" i="13"/>
  <c r="BB215" i="13" s="1"/>
  <c r="BB87" i="15" s="1"/>
  <c r="BC177" i="13"/>
  <c r="AW325" i="13"/>
  <c r="AW53" i="13"/>
  <c r="AX34" i="13"/>
  <c r="AX62" i="13"/>
  <c r="AY217" i="13"/>
  <c r="CD150" i="13"/>
  <c r="CD78" i="15" s="1"/>
  <c r="CD131" i="13"/>
  <c r="CE112" i="13"/>
  <c r="AV120" i="14"/>
  <c r="AU127" i="14"/>
  <c r="AX147" i="13"/>
  <c r="BB278" i="13"/>
  <c r="BB297" i="13" s="1"/>
  <c r="BB113" i="15" s="1"/>
  <c r="BC259" i="13"/>
  <c r="AX319" i="13"/>
  <c r="AX47" i="13"/>
  <c r="AY28" i="13"/>
  <c r="AV294" i="13"/>
  <c r="AV335" i="13"/>
  <c r="AV286" i="13"/>
  <c r="AT5" i="19"/>
  <c r="AT5" i="6" s="1"/>
  <c r="AT6" i="16"/>
  <c r="AW313" i="13"/>
  <c r="AW36" i="13"/>
  <c r="AW41" i="13"/>
  <c r="AX22" i="13"/>
  <c r="AZ282" i="13"/>
  <c r="AZ301" i="13" s="1"/>
  <c r="AZ117" i="15" s="1"/>
  <c r="BA263" i="13"/>
  <c r="AY129" i="13"/>
  <c r="AY148" i="13" s="1"/>
  <c r="AY76" i="15" s="1"/>
  <c r="AZ110" i="13"/>
  <c r="AX205" i="13"/>
  <c r="AX224" i="13" s="1"/>
  <c r="AX96" i="15" s="1"/>
  <c r="AY186" i="13"/>
  <c r="AY323" i="13" s="1"/>
  <c r="AZ206" i="13"/>
  <c r="AZ225" i="13" s="1"/>
  <c r="AZ97" i="15" s="1"/>
  <c r="BA187" i="13"/>
  <c r="AU71" i="16"/>
  <c r="AV1" i="25"/>
  <c r="AY2" i="6"/>
  <c r="AX291" i="13"/>
  <c r="AU228" i="13"/>
  <c r="AV317" i="13"/>
  <c r="AV327" i="13" s="1"/>
  <c r="AU14" i="20"/>
  <c r="AU14" i="6" s="1"/>
  <c r="AT32" i="16"/>
  <c r="AT15" i="20" s="1"/>
  <c r="BA304" i="13"/>
  <c r="BA120" i="15" s="1"/>
  <c r="BA285" i="13"/>
  <c r="BB266" i="13"/>
  <c r="AV320" i="13"/>
  <c r="AS70" i="16"/>
  <c r="AR69" i="16"/>
  <c r="AR9" i="22" s="1"/>
  <c r="BN121" i="13"/>
  <c r="BN140" i="13" s="1"/>
  <c r="BN68" i="15" s="1"/>
  <c r="BO102" i="13"/>
  <c r="BF63" i="13"/>
  <c r="AT4" i="20"/>
  <c r="AU34" i="16"/>
  <c r="AU5" i="20" s="1"/>
  <c r="AW46" i="15"/>
  <c r="AT23" i="15"/>
  <c r="AW45" i="15"/>
  <c r="AX126" i="13"/>
  <c r="AX145" i="13" s="1"/>
  <c r="AX73" i="15" s="1"/>
  <c r="AY107" i="13"/>
  <c r="AW123" i="13"/>
  <c r="AX104" i="13"/>
  <c r="AW318" i="13"/>
  <c r="AW24" i="14"/>
  <c r="AV41" i="14"/>
  <c r="AX195" i="13"/>
  <c r="AY176" i="13"/>
  <c r="AU44" i="15"/>
  <c r="AU351" i="13"/>
  <c r="AX40" i="22"/>
  <c r="AX44" i="22" s="1"/>
  <c r="AX40" i="21"/>
  <c r="AX44" i="21" s="1"/>
  <c r="AV344" i="13"/>
  <c r="AV72" i="13"/>
  <c r="AX315" i="13"/>
  <c r="AY324" i="13"/>
  <c r="AY52" i="13"/>
  <c r="AZ33" i="13"/>
  <c r="AY42" i="13"/>
  <c r="AZ23" i="13"/>
  <c r="AT100" i="15"/>
  <c r="AW338" i="13"/>
  <c r="AW66" i="13"/>
  <c r="AV267" i="13"/>
  <c r="AW33" i="14"/>
  <c r="AV42" i="14"/>
  <c r="AT26" i="15"/>
  <c r="AT121" i="15"/>
  <c r="AV332" i="13"/>
  <c r="AV60" i="13"/>
  <c r="BG18" i="16"/>
  <c r="BO51" i="13"/>
  <c r="BP32" i="13"/>
  <c r="AU48" i="15"/>
  <c r="AU27" i="15" s="1"/>
  <c r="AU355" i="13"/>
  <c r="AU99" i="15"/>
  <c r="AU36" i="15" s="1"/>
  <c r="AU364" i="13"/>
  <c r="BA284" i="13"/>
  <c r="BA303" i="13" s="1"/>
  <c r="BA119" i="15" s="1"/>
  <c r="BB265" i="13"/>
  <c r="CC73" i="13"/>
  <c r="CC54" i="13"/>
  <c r="CD35" i="13"/>
  <c r="AV321" i="13"/>
  <c r="AV49" i="13"/>
  <c r="AV55" i="13" s="1"/>
  <c r="AX40" i="19" s="1"/>
  <c r="AX44" i="19" s="1"/>
  <c r="AX26" i="19" s="1"/>
  <c r="AW30" i="13"/>
  <c r="AW144" i="14"/>
  <c r="AV151" i="14"/>
  <c r="AX23" i="22" s="1"/>
  <c r="AS79" i="15"/>
  <c r="AS24" i="15"/>
  <c r="AS37" i="15" s="1"/>
  <c r="AW125" i="13"/>
  <c r="AX106" i="13"/>
  <c r="AW320" i="13"/>
  <c r="AT53" i="15"/>
  <c r="AT32" i="15" s="1"/>
  <c r="AT360" i="13"/>
  <c r="AZ202" i="13"/>
  <c r="AZ221" i="13" s="1"/>
  <c r="AZ93" i="15" s="1"/>
  <c r="BA183" i="13"/>
  <c r="AU7" i="16"/>
  <c r="AS15" i="19"/>
  <c r="AS15" i="6" s="1"/>
  <c r="AS4" i="16"/>
  <c r="AT365" i="13" l="1"/>
  <c r="AT367" i="13" s="1"/>
  <c r="AT15" i="19"/>
  <c r="AT15" i="6" s="1"/>
  <c r="AV228" i="13"/>
  <c r="AV7" i="6"/>
  <c r="AV17" i="16"/>
  <c r="AV5" i="19" s="1"/>
  <c r="AV7" i="16"/>
  <c r="AV71" i="16"/>
  <c r="AU100" i="15"/>
  <c r="AX51" i="16" s="1"/>
  <c r="AX5" i="21" s="1"/>
  <c r="AU38" i="16"/>
  <c r="AX27" i="19"/>
  <c r="CC57" i="15"/>
  <c r="AW144" i="13"/>
  <c r="AZ52" i="13"/>
  <c r="BA33" i="13"/>
  <c r="AX144" i="14"/>
  <c r="AW151" i="14"/>
  <c r="AY23" i="22" s="1"/>
  <c r="AV44" i="15"/>
  <c r="AV351" i="13"/>
  <c r="AY71" i="13"/>
  <c r="AY126" i="13"/>
  <c r="AY145" i="13" s="1"/>
  <c r="AY73" i="15" s="1"/>
  <c r="AZ107" i="13"/>
  <c r="BF47" i="15"/>
  <c r="AW1" i="25"/>
  <c r="AZ2" i="6"/>
  <c r="BA206" i="13"/>
  <c r="BA225" i="13" s="1"/>
  <c r="BA97" i="15" s="1"/>
  <c r="BB187" i="13"/>
  <c r="AZ129" i="13"/>
  <c r="AZ148" i="13" s="1"/>
  <c r="AZ76" i="15" s="1"/>
  <c r="BA110" i="13"/>
  <c r="AX313" i="13"/>
  <c r="AX41" i="13"/>
  <c r="AY22" i="13"/>
  <c r="AV110" i="15"/>
  <c r="AV354" i="13"/>
  <c r="AV305" i="13"/>
  <c r="BC278" i="13"/>
  <c r="BC297" i="13" s="1"/>
  <c r="BC113" i="15" s="1"/>
  <c r="BD259" i="13"/>
  <c r="CE150" i="13"/>
  <c r="CE78" i="15" s="1"/>
  <c r="CE131" i="13"/>
  <c r="CF112" i="13"/>
  <c r="AY89" i="15"/>
  <c r="AY40" i="22"/>
  <c r="AY44" i="22" s="1"/>
  <c r="AY40" i="21"/>
  <c r="AY44" i="21" s="1"/>
  <c r="AW344" i="13"/>
  <c r="AW72" i="13"/>
  <c r="AX204" i="13"/>
  <c r="AX223" i="13" s="1"/>
  <c r="AX95" i="15" s="1"/>
  <c r="AY185" i="13"/>
  <c r="BA273" i="13"/>
  <c r="BA292" i="13" s="1"/>
  <c r="BA108" i="15" s="1"/>
  <c r="BB254" i="13"/>
  <c r="BA199" i="13"/>
  <c r="BA218" i="13" s="1"/>
  <c r="BA90" i="15" s="1"/>
  <c r="BB180" i="13"/>
  <c r="BB274" i="13"/>
  <c r="BB293" i="13" s="1"/>
  <c r="BB109" i="15" s="1"/>
  <c r="BC255" i="13"/>
  <c r="BG63" i="13"/>
  <c r="AY277" i="13"/>
  <c r="AY296" i="13" s="1"/>
  <c r="AY112" i="15" s="1"/>
  <c r="AZ258" i="13"/>
  <c r="AT4" i="6"/>
  <c r="AV88" i="15"/>
  <c r="AV25" i="15" s="1"/>
  <c r="AV353" i="13"/>
  <c r="AY291" i="13"/>
  <c r="AV99" i="15"/>
  <c r="AV36" i="15" s="1"/>
  <c r="AV364" i="13"/>
  <c r="AX275" i="13"/>
  <c r="AY256" i="13"/>
  <c r="AX316" i="13"/>
  <c r="AZ43" i="13"/>
  <c r="BA24" i="13"/>
  <c r="AX49" i="15"/>
  <c r="BA51" i="15"/>
  <c r="AV341" i="13"/>
  <c r="AV69" i="13"/>
  <c r="AU15" i="19"/>
  <c r="AV72" i="15"/>
  <c r="AV30" i="15" s="1"/>
  <c r="AV358" i="13"/>
  <c r="AW64" i="13"/>
  <c r="AW88" i="15"/>
  <c r="AW25" i="15" s="1"/>
  <c r="AU52" i="15"/>
  <c r="AU31" i="15" s="1"/>
  <c r="AU359" i="13"/>
  <c r="AX343" i="13"/>
  <c r="AW119" i="13"/>
  <c r="AX100" i="13"/>
  <c r="AW113" i="13"/>
  <c r="AW314" i="13"/>
  <c r="AZ46" i="13"/>
  <c r="BA27" i="13"/>
  <c r="AX20" i="22"/>
  <c r="AX24" i="22" s="1"/>
  <c r="AX25" i="22" s="1"/>
  <c r="AV153" i="14"/>
  <c r="BG7" i="19"/>
  <c r="AV4" i="21"/>
  <c r="AW51" i="16"/>
  <c r="AW5" i="21" s="1"/>
  <c r="AW52" i="16"/>
  <c r="AV56" i="15"/>
  <c r="AV35" i="15" s="1"/>
  <c r="AV363" i="13"/>
  <c r="AX214" i="13"/>
  <c r="CD73" i="13"/>
  <c r="CD54" i="13"/>
  <c r="CE35" i="13"/>
  <c r="BB284" i="13"/>
  <c r="BB303" i="13" s="1"/>
  <c r="BB119" i="15" s="1"/>
  <c r="BC265" i="13"/>
  <c r="BO70" i="13"/>
  <c r="AZ42" i="13"/>
  <c r="BA23" i="13"/>
  <c r="BA202" i="13"/>
  <c r="BA221" i="13" s="1"/>
  <c r="BA93" i="15" s="1"/>
  <c r="BB183" i="13"/>
  <c r="AU4" i="20"/>
  <c r="AU4" i="6" s="1"/>
  <c r="AV34" i="16"/>
  <c r="AV5" i="20" s="1"/>
  <c r="AW321" i="13"/>
  <c r="AW49" i="13"/>
  <c r="AX30" i="13"/>
  <c r="AX36" i="13" s="1"/>
  <c r="AW50" i="15"/>
  <c r="AW29" i="15" s="1"/>
  <c r="AW357" i="13"/>
  <c r="AY61" i="13"/>
  <c r="AU23" i="15"/>
  <c r="AV44" i="14"/>
  <c r="AX123" i="13"/>
  <c r="AY104" i="13"/>
  <c r="AX318" i="13"/>
  <c r="AT58" i="15"/>
  <c r="AS69" i="16"/>
  <c r="AS9" i="22" s="1"/>
  <c r="AT70" i="16"/>
  <c r="AW14" i="21"/>
  <c r="AV49" i="16"/>
  <c r="AV15" i="21" s="1"/>
  <c r="AW332" i="13"/>
  <c r="AW60" i="13"/>
  <c r="AY47" i="13"/>
  <c r="AZ28" i="13"/>
  <c r="AX46" i="15"/>
  <c r="AW14" i="22"/>
  <c r="AV65" i="16"/>
  <c r="AV15" i="22" s="1"/>
  <c r="AT4" i="16"/>
  <c r="AV48" i="15"/>
  <c r="AV27" i="15" s="1"/>
  <c r="AV355" i="13"/>
  <c r="AZ65" i="15"/>
  <c r="AW294" i="13"/>
  <c r="AW335" i="13"/>
  <c r="AZ128" i="13"/>
  <c r="BA109" i="13"/>
  <c r="AY62" i="13"/>
  <c r="AW317" i="13"/>
  <c r="BB118" i="13"/>
  <c r="BC99" i="13"/>
  <c r="AV21" i="16"/>
  <c r="BN54" i="15"/>
  <c r="BD200" i="13"/>
  <c r="BD219" i="13" s="1"/>
  <c r="BD91" i="15" s="1"/>
  <c r="BE181" i="13"/>
  <c r="AX45" i="15"/>
  <c r="AV138" i="13"/>
  <c r="AV132" i="13"/>
  <c r="AX40" i="20" s="1"/>
  <c r="AX44" i="20" s="1"/>
  <c r="AX26" i="20" s="1"/>
  <c r="AX26" i="6" s="1"/>
  <c r="AX27" i="6" s="1"/>
  <c r="AV333" i="13"/>
  <c r="AY65" i="13"/>
  <c r="BC48" i="13"/>
  <c r="BD29" i="13"/>
  <c r="AV70" i="15"/>
  <c r="AV28" i="15" s="1"/>
  <c r="AV356" i="13"/>
  <c r="AT54" i="16"/>
  <c r="AS53" i="16"/>
  <c r="AS9" i="21" s="1"/>
  <c r="AX125" i="13"/>
  <c r="AY106" i="13"/>
  <c r="AV340" i="13"/>
  <c r="AV68" i="13"/>
  <c r="AX33" i="14"/>
  <c r="AW42" i="14"/>
  <c r="AY195" i="13"/>
  <c r="AZ176" i="13"/>
  <c r="AW41" i="14"/>
  <c r="AW44" i="14" s="1"/>
  <c r="AX24" i="14"/>
  <c r="AW142" i="13"/>
  <c r="AW337" i="13"/>
  <c r="BO121" i="13"/>
  <c r="BO140" i="13" s="1"/>
  <c r="BO68" i="15" s="1"/>
  <c r="BP102" i="13"/>
  <c r="AY205" i="13"/>
  <c r="AY224" i="13" s="1"/>
  <c r="AY96" i="15" s="1"/>
  <c r="AZ186" i="13"/>
  <c r="BA282" i="13"/>
  <c r="BA301" i="13" s="1"/>
  <c r="BA117" i="15" s="1"/>
  <c r="BB263" i="13"/>
  <c r="AX66" i="13"/>
  <c r="AX342" i="13"/>
  <c r="AW23" i="21"/>
  <c r="AW24" i="21" s="1"/>
  <c r="AW25" i="21" s="1"/>
  <c r="AU129" i="14"/>
  <c r="BC196" i="13"/>
  <c r="BC215" i="13" s="1"/>
  <c r="BC87" i="15" s="1"/>
  <c r="BD177" i="13"/>
  <c r="AW27" i="19"/>
  <c r="AW26" i="6"/>
  <c r="AW27" i="6" s="1"/>
  <c r="AY88" i="3" s="1"/>
  <c r="AY120" i="13"/>
  <c r="AY139" i="13" s="1"/>
  <c r="AY67" i="15" s="1"/>
  <c r="AZ101" i="13"/>
  <c r="BA130" i="13"/>
  <c r="BA149" i="13" s="1"/>
  <c r="BA77" i="15" s="1"/>
  <c r="BB111" i="13"/>
  <c r="AY283" i="13"/>
  <c r="AY302" i="13" s="1"/>
  <c r="AY118" i="15" s="1"/>
  <c r="AZ264" i="13"/>
  <c r="AU5" i="19"/>
  <c r="AU5" i="6" s="1"/>
  <c r="AU6" i="16"/>
  <c r="AW227" i="13"/>
  <c r="AW208" i="13"/>
  <c r="AW345" i="13" s="1"/>
  <c r="AX189" i="13"/>
  <c r="AW326" i="13"/>
  <c r="AW190" i="13"/>
  <c r="AX126" i="14"/>
  <c r="AY114" i="14"/>
  <c r="AY147" i="13"/>
  <c r="BA198" i="13"/>
  <c r="BB179" i="13"/>
  <c r="BA137" i="13"/>
  <c r="AW86" i="15"/>
  <c r="AW228" i="13"/>
  <c r="BB67" i="13"/>
  <c r="AV14" i="20"/>
  <c r="AV14" i="6" s="1"/>
  <c r="AU32" i="16"/>
  <c r="AU15" i="20" s="1"/>
  <c r="AW279" i="13"/>
  <c r="AW298" i="13" s="1"/>
  <c r="AW114" i="15" s="1"/>
  <c r="AX260" i="13"/>
  <c r="BP51" i="13"/>
  <c r="BQ32" i="13"/>
  <c r="AV4" i="22"/>
  <c r="AW68" i="16"/>
  <c r="AW7" i="22" s="1"/>
  <c r="AW67" i="16"/>
  <c r="AW5" i="22" s="1"/>
  <c r="AW14" i="19"/>
  <c r="AV15" i="16"/>
  <c r="BB304" i="13"/>
  <c r="BB120" i="15" s="1"/>
  <c r="BB285" i="13"/>
  <c r="BC266" i="13"/>
  <c r="AX107" i="15"/>
  <c r="AX75" i="15"/>
  <c r="AX33" i="15" s="1"/>
  <c r="AX361" i="13"/>
  <c r="AW120" i="14"/>
  <c r="AV127" i="14"/>
  <c r="AX325" i="13"/>
  <c r="AX53" i="13"/>
  <c r="AY34" i="13"/>
  <c r="AX201" i="13"/>
  <c r="AX220" i="13" s="1"/>
  <c r="AX92" i="15" s="1"/>
  <c r="AY182" i="13"/>
  <c r="AU26" i="15"/>
  <c r="AU121" i="15"/>
  <c r="AU53" i="15"/>
  <c r="AU32" i="15" s="1"/>
  <c r="AU360" i="13"/>
  <c r="AX14" i="21"/>
  <c r="AW49" i="16"/>
  <c r="AW15" i="21" s="1"/>
  <c r="BH44" i="13"/>
  <c r="BI25" i="13"/>
  <c r="BH18" i="16"/>
  <c r="BE122" i="13"/>
  <c r="BE141" i="13" s="1"/>
  <c r="BE69" i="15" s="1"/>
  <c r="BF103" i="13"/>
  <c r="AZ272" i="13"/>
  <c r="BA253" i="13"/>
  <c r="BC127" i="13"/>
  <c r="BC146" i="13" s="1"/>
  <c r="BC74" i="15" s="1"/>
  <c r="BD108" i="13"/>
  <c r="AY280" i="13"/>
  <c r="AY299" i="13" s="1"/>
  <c r="AY115" i="15" s="1"/>
  <c r="AZ261" i="13"/>
  <c r="AV345" i="13"/>
  <c r="AV346" i="13" s="1"/>
  <c r="AV209" i="13"/>
  <c r="AY20" i="21"/>
  <c r="AZ217" i="13"/>
  <c r="AW276" i="13"/>
  <c r="AW295" i="13" s="1"/>
  <c r="AW111" i="15" s="1"/>
  <c r="AX257" i="13"/>
  <c r="AU66" i="15"/>
  <c r="AU151" i="13"/>
  <c r="AU352" i="13"/>
  <c r="AW322" i="13"/>
  <c r="AW327" i="13" s="1"/>
  <c r="AW50" i="13"/>
  <c r="AX31" i="13"/>
  <c r="AX45" i="13"/>
  <c r="AY26" i="13"/>
  <c r="AX197" i="13"/>
  <c r="AX216" i="13" s="1"/>
  <c r="AX88" i="15" s="1"/>
  <c r="AY178" i="13"/>
  <c r="AY124" i="13"/>
  <c r="AY143" i="13" s="1"/>
  <c r="AY71" i="15" s="1"/>
  <c r="AZ105" i="13"/>
  <c r="AX203" i="13"/>
  <c r="AX222" i="13" s="1"/>
  <c r="AX94" i="15" s="1"/>
  <c r="AY184" i="13"/>
  <c r="AX55" i="15"/>
  <c r="AX34" i="15" s="1"/>
  <c r="AX362" i="13"/>
  <c r="BA207" i="13"/>
  <c r="BA226" i="13" s="1"/>
  <c r="BA98" i="15" s="1"/>
  <c r="BB188" i="13"/>
  <c r="AW209" i="13"/>
  <c r="AX138" i="14"/>
  <c r="AW150" i="14"/>
  <c r="AY281" i="13"/>
  <c r="AY300" i="13" s="1"/>
  <c r="AY116" i="15" s="1"/>
  <c r="AZ262" i="13"/>
  <c r="AT79" i="15"/>
  <c r="AT24" i="15"/>
  <c r="AT37" i="15" s="1"/>
  <c r="AX52" i="16" l="1"/>
  <c r="AV74" i="13"/>
  <c r="AW15" i="16" s="1"/>
  <c r="AW4" i="21"/>
  <c r="AU365" i="13"/>
  <c r="AU367" i="13" s="1"/>
  <c r="AW71" i="16"/>
  <c r="AX322" i="13"/>
  <c r="AX50" i="13"/>
  <c r="AY31" i="13"/>
  <c r="AW14" i="20"/>
  <c r="AW14" i="6" s="1"/>
  <c r="AV32" i="16"/>
  <c r="AV15" i="20" s="1"/>
  <c r="BD127" i="13"/>
  <c r="BD146" i="13" s="1"/>
  <c r="BD74" i="15" s="1"/>
  <c r="BE108" i="13"/>
  <c r="BH7" i="19"/>
  <c r="AW4" i="22"/>
  <c r="AX68" i="16"/>
  <c r="AX7" i="22" s="1"/>
  <c r="AX67" i="16"/>
  <c r="AX5" i="22" s="1"/>
  <c r="AY325" i="13"/>
  <c r="AY53" i="13"/>
  <c r="AZ34" i="13"/>
  <c r="AW127" i="14"/>
  <c r="AX120" i="14"/>
  <c r="BQ51" i="13"/>
  <c r="BR32" i="13"/>
  <c r="AX279" i="13"/>
  <c r="AX298" i="13" s="1"/>
  <c r="AX114" i="15" s="1"/>
  <c r="AY260" i="13"/>
  <c r="BB51" i="15"/>
  <c r="BA65" i="15"/>
  <c r="AY75" i="15"/>
  <c r="AY33" i="15" s="1"/>
  <c r="AY361" i="13"/>
  <c r="AW99" i="15"/>
  <c r="AW36" i="15" s="1"/>
  <c r="AW364" i="13"/>
  <c r="AZ283" i="13"/>
  <c r="AZ302" i="13" s="1"/>
  <c r="AZ118" i="15" s="1"/>
  <c r="BA264" i="13"/>
  <c r="AY49" i="15"/>
  <c r="AV66" i="15"/>
  <c r="AV151" i="13"/>
  <c r="AV352" i="13"/>
  <c r="AW286" i="13"/>
  <c r="AX25" i="15"/>
  <c r="AW44" i="15"/>
  <c r="AW351" i="13"/>
  <c r="AW340" i="13"/>
  <c r="AW68" i="13"/>
  <c r="AZ61" i="13"/>
  <c r="BC284" i="13"/>
  <c r="BC303" i="13" s="1"/>
  <c r="BC119" i="15" s="1"/>
  <c r="BD265" i="13"/>
  <c r="CD57" i="15"/>
  <c r="AX86" i="15"/>
  <c r="AW7" i="21"/>
  <c r="AW7" i="6" s="1"/>
  <c r="AW7" i="16"/>
  <c r="AW336" i="13"/>
  <c r="AU15" i="6"/>
  <c r="AZ62" i="13"/>
  <c r="AY275" i="13"/>
  <c r="AZ256" i="13"/>
  <c r="AY316" i="13"/>
  <c r="BC274" i="13"/>
  <c r="BC293" i="13" s="1"/>
  <c r="BC109" i="15" s="1"/>
  <c r="BD255" i="13"/>
  <c r="BB273" i="13"/>
  <c r="BB292" i="13" s="1"/>
  <c r="BB108" i="15" s="1"/>
  <c r="BC254" i="13"/>
  <c r="AW56" i="15"/>
  <c r="AW35" i="15" s="1"/>
  <c r="AW363" i="13"/>
  <c r="BB206" i="13"/>
  <c r="BB225" i="13" s="1"/>
  <c r="BB97" i="15" s="1"/>
  <c r="BC187" i="13"/>
  <c r="AZ126" i="13"/>
  <c r="AZ145" i="13" s="1"/>
  <c r="AZ73" i="15" s="1"/>
  <c r="BA107" i="13"/>
  <c r="AY343" i="13"/>
  <c r="AZ324" i="13"/>
  <c r="AV4" i="20"/>
  <c r="AW34" i="16"/>
  <c r="AW5" i="20" s="1"/>
  <c r="AZ124" i="13"/>
  <c r="AZ143" i="13" s="1"/>
  <c r="AZ71" i="15" s="1"/>
  <c r="BA105" i="13"/>
  <c r="AY45" i="13"/>
  <c r="AZ26" i="13"/>
  <c r="AW341" i="13"/>
  <c r="AW69" i="13"/>
  <c r="AU79" i="15"/>
  <c r="AU24" i="15"/>
  <c r="AU37" i="15" s="1"/>
  <c r="AZ89" i="15"/>
  <c r="BF122" i="13"/>
  <c r="BF141" i="13" s="1"/>
  <c r="BF69" i="15" s="1"/>
  <c r="BG103" i="13"/>
  <c r="BI44" i="13"/>
  <c r="BJ25" i="13"/>
  <c r="AZ40" i="22"/>
  <c r="AZ40" i="21"/>
  <c r="AX344" i="13"/>
  <c r="AX72" i="13"/>
  <c r="BP70" i="13"/>
  <c r="BB198" i="13"/>
  <c r="BC179" i="13"/>
  <c r="AZ114" i="14"/>
  <c r="AY126" i="14"/>
  <c r="AZ120" i="13"/>
  <c r="AZ139" i="13" s="1"/>
  <c r="AZ67" i="15" s="1"/>
  <c r="BA101" i="13"/>
  <c r="AX334" i="13"/>
  <c r="AX50" i="15"/>
  <c r="AX29" i="15" s="1"/>
  <c r="AX357" i="13"/>
  <c r="AZ205" i="13"/>
  <c r="AZ224" i="13" s="1"/>
  <c r="AZ96" i="15" s="1"/>
  <c r="BA186" i="13"/>
  <c r="AZ195" i="13"/>
  <c r="BA176" i="13"/>
  <c r="AX42" i="14"/>
  <c r="AY33" i="14"/>
  <c r="AX320" i="13"/>
  <c r="BD48" i="13"/>
  <c r="BE29" i="13"/>
  <c r="BE200" i="13"/>
  <c r="BE219" i="13" s="1"/>
  <c r="BE91" i="15" s="1"/>
  <c r="BF181" i="13"/>
  <c r="AZ323" i="13"/>
  <c r="AZ47" i="13"/>
  <c r="BA28" i="13"/>
  <c r="AW55" i="13"/>
  <c r="AY40" i="19" s="1"/>
  <c r="AY44" i="19" s="1"/>
  <c r="AY26" i="19" s="1"/>
  <c r="AT69" i="16"/>
  <c r="AT9" i="22" s="1"/>
  <c r="AU70" i="16"/>
  <c r="AY123" i="13"/>
  <c r="AZ104" i="13"/>
  <c r="AY318" i="13"/>
  <c r="AU58" i="15"/>
  <c r="BB202" i="13"/>
  <c r="BB221" i="13" s="1"/>
  <c r="BB93" i="15" s="1"/>
  <c r="BC183" i="13"/>
  <c r="AW55" i="16"/>
  <c r="BA46" i="13"/>
  <c r="BB27" i="13"/>
  <c r="AV53" i="15"/>
  <c r="AV32" i="15" s="1"/>
  <c r="AV360" i="13"/>
  <c r="AX294" i="13"/>
  <c r="AX335" i="13"/>
  <c r="AY107" i="15"/>
  <c r="BG47" i="15"/>
  <c r="BD278" i="13"/>
  <c r="BD297" i="13" s="1"/>
  <c r="BD113" i="15" s="1"/>
  <c r="BE259" i="13"/>
  <c r="AV26" i="15"/>
  <c r="AV121" i="15"/>
  <c r="AY144" i="14"/>
  <c r="AX151" i="14"/>
  <c r="AZ23" i="22" s="1"/>
  <c r="AW339" i="13"/>
  <c r="AY20" i="22"/>
  <c r="AY24" i="22" s="1"/>
  <c r="AY25" i="22" s="1"/>
  <c r="AW153" i="14"/>
  <c r="AY138" i="14"/>
  <c r="AX150" i="14"/>
  <c r="AX276" i="13"/>
  <c r="AX295" i="13" s="1"/>
  <c r="AX111" i="15" s="1"/>
  <c r="AY257" i="13"/>
  <c r="AY267" i="13" s="1"/>
  <c r="AZ280" i="13"/>
  <c r="AZ299" i="13" s="1"/>
  <c r="AZ115" i="15" s="1"/>
  <c r="BA261" i="13"/>
  <c r="BH63" i="13"/>
  <c r="AY201" i="13"/>
  <c r="AY220" i="13" s="1"/>
  <c r="AY92" i="15" s="1"/>
  <c r="AZ182" i="13"/>
  <c r="BC304" i="13"/>
  <c r="BC120" i="15" s="1"/>
  <c r="BC285" i="13"/>
  <c r="BD266" i="13"/>
  <c r="AV15" i="19"/>
  <c r="AY14" i="21"/>
  <c r="AX49" i="16"/>
  <c r="AX15" i="21" s="1"/>
  <c r="BA217" i="13"/>
  <c r="AZ20" i="21"/>
  <c r="AX227" i="13"/>
  <c r="AX208" i="13"/>
  <c r="AX345" i="13" s="1"/>
  <c r="AY189" i="13"/>
  <c r="AX326" i="13"/>
  <c r="AX338" i="13"/>
  <c r="AW70" i="15"/>
  <c r="AW28" i="15" s="1"/>
  <c r="AW356" i="13"/>
  <c r="AY214" i="13"/>
  <c r="AY125" i="13"/>
  <c r="AZ106" i="13"/>
  <c r="AY320" i="13"/>
  <c r="AU54" i="16"/>
  <c r="AT53" i="16"/>
  <c r="AT9" i="21" s="1"/>
  <c r="BC67" i="13"/>
  <c r="BC118" i="13"/>
  <c r="BD99" i="13"/>
  <c r="BA128" i="13"/>
  <c r="BB109" i="13"/>
  <c r="BA323" i="13"/>
  <c r="AW110" i="15"/>
  <c r="AW354" i="13"/>
  <c r="AW305" i="13"/>
  <c r="AY338" i="13"/>
  <c r="AY66" i="13"/>
  <c r="AX142" i="13"/>
  <c r="AX337" i="13"/>
  <c r="AY45" i="15"/>
  <c r="BO54" i="15"/>
  <c r="CE73" i="13"/>
  <c r="CE54" i="13"/>
  <c r="CF35" i="13"/>
  <c r="AZ65" i="13"/>
  <c r="AX119" i="13"/>
  <c r="AY100" i="13"/>
  <c r="AX113" i="13"/>
  <c r="AX314" i="13"/>
  <c r="AX327" i="13" s="1"/>
  <c r="AV6" i="16"/>
  <c r="AX267" i="13"/>
  <c r="BB199" i="13"/>
  <c r="BB218" i="13" s="1"/>
  <c r="BB90" i="15" s="1"/>
  <c r="BC180" i="13"/>
  <c r="AY204" i="13"/>
  <c r="AY223" i="13" s="1"/>
  <c r="AY95" i="15" s="1"/>
  <c r="AZ185" i="13"/>
  <c r="CF150" i="13"/>
  <c r="CF78" i="15" s="1"/>
  <c r="CF131" i="13"/>
  <c r="CG112" i="13"/>
  <c r="AY313" i="13"/>
  <c r="AY41" i="13"/>
  <c r="AZ22" i="13"/>
  <c r="BA129" i="13"/>
  <c r="BA148" i="13" s="1"/>
  <c r="BA76" i="15" s="1"/>
  <c r="BB110" i="13"/>
  <c r="AX1" i="25"/>
  <c r="BA2" i="6"/>
  <c r="BI18" i="16"/>
  <c r="BA324" i="13"/>
  <c r="BA52" i="13"/>
  <c r="BB33" i="13"/>
  <c r="AW72" i="15"/>
  <c r="AW30" i="15" s="1"/>
  <c r="AW358" i="13"/>
  <c r="AX7" i="21"/>
  <c r="AX7" i="6" s="1"/>
  <c r="AZ281" i="13"/>
  <c r="AZ300" i="13" s="1"/>
  <c r="AZ116" i="15" s="1"/>
  <c r="BA262" i="13"/>
  <c r="AX336" i="13"/>
  <c r="AX64" i="13"/>
  <c r="BA272" i="13"/>
  <c r="BB253" i="13"/>
  <c r="BB207" i="13"/>
  <c r="BB226" i="13" s="1"/>
  <c r="BB98" i="15" s="1"/>
  <c r="BC188" i="13"/>
  <c r="AY203" i="13"/>
  <c r="AY222" i="13" s="1"/>
  <c r="AY94" i="15" s="1"/>
  <c r="AZ184" i="13"/>
  <c r="AY197" i="13"/>
  <c r="AY216" i="13" s="1"/>
  <c r="AY88" i="15" s="1"/>
  <c r="AZ178" i="13"/>
  <c r="AX317" i="13"/>
  <c r="AZ291" i="13"/>
  <c r="AX23" i="21"/>
  <c r="AX24" i="21" s="1"/>
  <c r="AX25" i="21" s="1"/>
  <c r="AV129" i="14"/>
  <c r="AW100" i="15"/>
  <c r="AY315" i="13"/>
  <c r="AY342" i="13"/>
  <c r="BB130" i="13"/>
  <c r="BB149" i="13" s="1"/>
  <c r="BB77" i="15" s="1"/>
  <c r="BC111" i="13"/>
  <c r="BD196" i="13"/>
  <c r="BD215" i="13" s="1"/>
  <c r="BD87" i="15" s="1"/>
  <c r="BE177" i="13"/>
  <c r="BB282" i="13"/>
  <c r="BB301" i="13" s="1"/>
  <c r="BB117" i="15" s="1"/>
  <c r="BC263" i="13"/>
  <c r="BP121" i="13"/>
  <c r="BP140" i="13" s="1"/>
  <c r="BP68" i="15" s="1"/>
  <c r="BQ102" i="13"/>
  <c r="AX41" i="14"/>
  <c r="AX44" i="14" s="1"/>
  <c r="AY24" i="14"/>
  <c r="AY190" i="13"/>
  <c r="AV52" i="15"/>
  <c r="AV31" i="15" s="1"/>
  <c r="AV359" i="13"/>
  <c r="AX144" i="13"/>
  <c r="AX339" i="13"/>
  <c r="BB137" i="13"/>
  <c r="AY46" i="15"/>
  <c r="AZ147" i="13"/>
  <c r="AZ342" i="13"/>
  <c r="AX353" i="13"/>
  <c r="AY319" i="13"/>
  <c r="AV4" i="19"/>
  <c r="AW17" i="16"/>
  <c r="AW21" i="16"/>
  <c r="AX321" i="13"/>
  <c r="AX49" i="13"/>
  <c r="AY30" i="13"/>
  <c r="AY36" i="13" s="1"/>
  <c r="AV38" i="16"/>
  <c r="BA42" i="13"/>
  <c r="BB23" i="13"/>
  <c r="AW138" i="13"/>
  <c r="AW132" i="13"/>
  <c r="AY40" i="20" s="1"/>
  <c r="AW333" i="13"/>
  <c r="AW346" i="13" s="1"/>
  <c r="AV5" i="6"/>
  <c r="AW48" i="15"/>
  <c r="AW27" i="15" s="1"/>
  <c r="AW355" i="13"/>
  <c r="AU4" i="16"/>
  <c r="BA43" i="13"/>
  <c r="BB24" i="13"/>
  <c r="AZ277" i="13"/>
  <c r="AZ296" i="13" s="1"/>
  <c r="AZ112" i="15" s="1"/>
  <c r="BA258" i="13"/>
  <c r="AV100" i="15"/>
  <c r="AX14" i="22"/>
  <c r="AW65" i="16"/>
  <c r="AW15" i="22" s="1"/>
  <c r="AX332" i="13"/>
  <c r="AX55" i="13"/>
  <c r="AZ40" i="19" s="1"/>
  <c r="AX60" i="13"/>
  <c r="AY55" i="15"/>
  <c r="AY34" i="15" s="1"/>
  <c r="AY362" i="13"/>
  <c r="AV23" i="15"/>
  <c r="AZ343" i="13"/>
  <c r="AZ71" i="13"/>
  <c r="AX55" i="16"/>
  <c r="AX190" i="13"/>
  <c r="AX14" i="19" l="1"/>
  <c r="AV365" i="13"/>
  <c r="AV367" i="13" s="1"/>
  <c r="AV4" i="16"/>
  <c r="AV15" i="6"/>
  <c r="AX7" i="16"/>
  <c r="AY353" i="13"/>
  <c r="AY25" i="15"/>
  <c r="AW38" i="16"/>
  <c r="AV58" i="15"/>
  <c r="AX4" i="19" s="1"/>
  <c r="AX4" i="21"/>
  <c r="AY52" i="16"/>
  <c r="AY51" i="16"/>
  <c r="AY5" i="21" s="1"/>
  <c r="BA62" i="13"/>
  <c r="AW66" i="15"/>
  <c r="AW151" i="13"/>
  <c r="AW352" i="13"/>
  <c r="AX340" i="13"/>
  <c r="AX68" i="13"/>
  <c r="AZ55" i="15"/>
  <c r="AZ34" i="15" s="1"/>
  <c r="AZ362" i="13"/>
  <c r="BA277" i="13"/>
  <c r="BA296" i="13" s="1"/>
  <c r="BA112" i="15" s="1"/>
  <c r="BB258" i="13"/>
  <c r="AV4" i="6"/>
  <c r="AZ75" i="15"/>
  <c r="AZ33" i="15" s="1"/>
  <c r="AZ361" i="13"/>
  <c r="AZ107" i="15"/>
  <c r="AZ197" i="13"/>
  <c r="AZ216" i="13" s="1"/>
  <c r="AZ88" i="15" s="1"/>
  <c r="BA178" i="13"/>
  <c r="BC207" i="13"/>
  <c r="BC226" i="13" s="1"/>
  <c r="BC98" i="15" s="1"/>
  <c r="BD188" i="13"/>
  <c r="AY332" i="13"/>
  <c r="AY60" i="13"/>
  <c r="BC199" i="13"/>
  <c r="BC218" i="13" s="1"/>
  <c r="BC90" i="15" s="1"/>
  <c r="BD180" i="13"/>
  <c r="AX138" i="13"/>
  <c r="AX132" i="13"/>
  <c r="AZ40" i="20" s="1"/>
  <c r="AX333" i="13"/>
  <c r="AX346" i="13" s="1"/>
  <c r="AX70" i="15"/>
  <c r="AX28" i="15" s="1"/>
  <c r="AX356" i="13"/>
  <c r="BC137" i="13"/>
  <c r="AZ125" i="13"/>
  <c r="BA106" i="13"/>
  <c r="AY227" i="13"/>
  <c r="AY208" i="13"/>
  <c r="AY345" i="13" s="1"/>
  <c r="AZ189" i="13"/>
  <c r="AY326" i="13"/>
  <c r="AZ201" i="13"/>
  <c r="AZ220" i="13" s="1"/>
  <c r="AZ92" i="15" s="1"/>
  <c r="BA182" i="13"/>
  <c r="BA280" i="13"/>
  <c r="BA299" i="13" s="1"/>
  <c r="BA115" i="15" s="1"/>
  <c r="BB261" i="13"/>
  <c r="AZ20" i="22"/>
  <c r="AZ24" i="22" s="1"/>
  <c r="AZ25" i="22" s="1"/>
  <c r="AX153" i="14"/>
  <c r="AX4" i="22"/>
  <c r="AY67" i="16"/>
  <c r="AY5" i="22" s="1"/>
  <c r="AY68" i="16"/>
  <c r="AY7" i="22" s="1"/>
  <c r="AY142" i="13"/>
  <c r="AY337" i="13"/>
  <c r="BA47" i="13"/>
  <c r="BB28" i="13"/>
  <c r="BF200" i="13"/>
  <c r="BF219" i="13" s="1"/>
  <c r="BF91" i="15" s="1"/>
  <c r="BG181" i="13"/>
  <c r="BA205" i="13"/>
  <c r="BA224" i="13" s="1"/>
  <c r="BA96" i="15" s="1"/>
  <c r="BB186" i="13"/>
  <c r="BA114" i="14"/>
  <c r="AZ126" i="14"/>
  <c r="BP54" i="15"/>
  <c r="BI63" i="13"/>
  <c r="AW53" i="15"/>
  <c r="AW32" i="15" s="1"/>
  <c r="AW360" i="13"/>
  <c r="AY317" i="13"/>
  <c r="BC206" i="13"/>
  <c r="BC225" i="13" s="1"/>
  <c r="BC97" i="15" s="1"/>
  <c r="BD187" i="13"/>
  <c r="BC273" i="13"/>
  <c r="BC292" i="13" s="1"/>
  <c r="BC108" i="15" s="1"/>
  <c r="BD254" i="13"/>
  <c r="AZ46" i="15"/>
  <c r="AZ25" i="15" s="1"/>
  <c r="AW52" i="15"/>
  <c r="AW31" i="15" s="1"/>
  <c r="AW359" i="13"/>
  <c r="AX14" i="20"/>
  <c r="AW32" i="16"/>
  <c r="AW15" i="20" s="1"/>
  <c r="AY120" i="14"/>
  <c r="AX127" i="14"/>
  <c r="AX341" i="13"/>
  <c r="AX69" i="13"/>
  <c r="BQ121" i="13"/>
  <c r="BQ140" i="13" s="1"/>
  <c r="BQ68" i="15" s="1"/>
  <c r="BR102" i="13"/>
  <c r="BE196" i="13"/>
  <c r="BE215" i="13" s="1"/>
  <c r="BE87" i="15" s="1"/>
  <c r="BF177" i="13"/>
  <c r="AX48" i="15"/>
  <c r="AX27" i="15" s="1"/>
  <c r="AX355" i="13"/>
  <c r="BB52" i="13"/>
  <c r="BC33" i="13"/>
  <c r="BB129" i="13"/>
  <c r="BB148" i="13" s="1"/>
  <c r="BB76" i="15" s="1"/>
  <c r="BC110" i="13"/>
  <c r="AZ49" i="15"/>
  <c r="CE57" i="15"/>
  <c r="AY14" i="22"/>
  <c r="AX65" i="16"/>
  <c r="AX15" i="22" s="1"/>
  <c r="BB128" i="13"/>
  <c r="BC109" i="13"/>
  <c r="BB323" i="13"/>
  <c r="AY144" i="13"/>
  <c r="BD304" i="13"/>
  <c r="BD120" i="15" s="1"/>
  <c r="BD285" i="13"/>
  <c r="BE266" i="13"/>
  <c r="AY150" i="14"/>
  <c r="AZ138" i="14"/>
  <c r="AX110" i="15"/>
  <c r="AX354" i="13"/>
  <c r="AX305" i="13"/>
  <c r="BB46" i="13"/>
  <c r="BC27" i="13"/>
  <c r="AW4" i="19"/>
  <c r="AX21" i="16"/>
  <c r="AX17" i="16"/>
  <c r="AV70" i="16"/>
  <c r="AU69" i="16"/>
  <c r="AU9" i="22" s="1"/>
  <c r="AZ338" i="13"/>
  <c r="AZ66" i="13"/>
  <c r="BA195" i="13"/>
  <c r="BB176" i="13"/>
  <c r="BA120" i="13"/>
  <c r="BA139" i="13" s="1"/>
  <c r="BA67" i="15" s="1"/>
  <c r="BB101" i="13"/>
  <c r="BA124" i="13"/>
  <c r="BA143" i="13" s="1"/>
  <c r="BA71" i="15" s="1"/>
  <c r="BB105" i="13"/>
  <c r="AZ334" i="13"/>
  <c r="AZ45" i="15"/>
  <c r="AW23" i="15"/>
  <c r="AY334" i="13"/>
  <c r="AV79" i="15"/>
  <c r="AV24" i="15"/>
  <c r="AV37" i="15" s="1"/>
  <c r="BA283" i="13"/>
  <c r="BA302" i="13" s="1"/>
  <c r="BA118" i="15" s="1"/>
  <c r="BB264" i="13"/>
  <c r="BR51" i="13"/>
  <c r="BS32" i="13"/>
  <c r="AY23" i="21"/>
  <c r="AY24" i="21" s="1"/>
  <c r="AY25" i="21" s="1"/>
  <c r="AW129" i="14"/>
  <c r="AX44" i="15"/>
  <c r="AX351" i="13"/>
  <c r="BB43" i="13"/>
  <c r="BC24" i="13"/>
  <c r="AY44" i="20"/>
  <c r="AY26" i="20" s="1"/>
  <c r="AY26" i="6" s="1"/>
  <c r="AY27" i="6" s="1"/>
  <c r="BB42" i="13"/>
  <c r="BC23" i="13"/>
  <c r="AY321" i="13"/>
  <c r="AY49" i="13"/>
  <c r="AZ30" i="13"/>
  <c r="AZ203" i="13"/>
  <c r="AZ222" i="13" s="1"/>
  <c r="AZ94" i="15" s="1"/>
  <c r="BA184" i="13"/>
  <c r="BB272" i="13"/>
  <c r="BC253" i="13"/>
  <c r="BA343" i="13"/>
  <c r="BA71" i="13"/>
  <c r="BI7" i="19"/>
  <c r="AZ204" i="13"/>
  <c r="AZ223" i="13" s="1"/>
  <c r="AZ95" i="15" s="1"/>
  <c r="BA185" i="13"/>
  <c r="BA147" i="13"/>
  <c r="BA342" i="13"/>
  <c r="AU53" i="16"/>
  <c r="AU9" i="21" s="1"/>
  <c r="AV54" i="16"/>
  <c r="AY86" i="15"/>
  <c r="AY228" i="13"/>
  <c r="AX99" i="15"/>
  <c r="AX36" i="15" s="1"/>
  <c r="AX364" i="13"/>
  <c r="BA89" i="15"/>
  <c r="BH47" i="15"/>
  <c r="AY276" i="13"/>
  <c r="AY295" i="13" s="1"/>
  <c r="AY111" i="15" s="1"/>
  <c r="AZ257" i="13"/>
  <c r="AY151" i="14"/>
  <c r="BA23" i="22" s="1"/>
  <c r="AZ144" i="14"/>
  <c r="BE278" i="13"/>
  <c r="BE297" i="13" s="1"/>
  <c r="BE113" i="15" s="1"/>
  <c r="BF259" i="13"/>
  <c r="BJ18" i="16"/>
  <c r="AZ315" i="13"/>
  <c r="BA65" i="13"/>
  <c r="AX209" i="13"/>
  <c r="AZ319" i="13"/>
  <c r="BE48" i="13"/>
  <c r="BF29" i="13"/>
  <c r="AZ214" i="13"/>
  <c r="BC198" i="13"/>
  <c r="BD179" i="13"/>
  <c r="BG122" i="13"/>
  <c r="BG141" i="13" s="1"/>
  <c r="BG69" i="15" s="1"/>
  <c r="BH103" i="13"/>
  <c r="AZ317" i="13"/>
  <c r="AZ45" i="13"/>
  <c r="BA26" i="13"/>
  <c r="BA126" i="13"/>
  <c r="BA145" i="13" s="1"/>
  <c r="BA73" i="15" s="1"/>
  <c r="BB107" i="13"/>
  <c r="BD274" i="13"/>
  <c r="BD293" i="13" s="1"/>
  <c r="BD109" i="15" s="1"/>
  <c r="BE255" i="13"/>
  <c r="AZ275" i="13"/>
  <c r="BA256" i="13"/>
  <c r="AZ316" i="13"/>
  <c r="BQ70" i="13"/>
  <c r="AZ325" i="13"/>
  <c r="AZ53" i="13"/>
  <c r="BA34" i="13"/>
  <c r="AW15" i="19"/>
  <c r="BA61" i="13"/>
  <c r="AW5" i="19"/>
  <c r="AW5" i="6" s="1"/>
  <c r="AW6" i="16"/>
  <c r="BB65" i="15"/>
  <c r="AX72" i="15"/>
  <c r="AX30" i="15" s="1"/>
  <c r="AX358" i="13"/>
  <c r="AY41" i="14"/>
  <c r="AZ24" i="14"/>
  <c r="BC282" i="13"/>
  <c r="BC301" i="13" s="1"/>
  <c r="BC117" i="15" s="1"/>
  <c r="BD263" i="13"/>
  <c r="BC130" i="13"/>
  <c r="BC149" i="13" s="1"/>
  <c r="BC77" i="15" s="1"/>
  <c r="BD111" i="13"/>
  <c r="AY4" i="21"/>
  <c r="AZ52" i="16"/>
  <c r="AZ51" i="16"/>
  <c r="AZ5" i="21" s="1"/>
  <c r="BA291" i="13"/>
  <c r="BA281" i="13"/>
  <c r="BA300" i="13" s="1"/>
  <c r="BA116" i="15" s="1"/>
  <c r="BB262" i="13"/>
  <c r="AY1" i="25"/>
  <c r="BB2" i="6"/>
  <c r="AZ313" i="13"/>
  <c r="AZ41" i="13"/>
  <c r="BA22" i="13"/>
  <c r="CG150" i="13"/>
  <c r="CG78" i="15" s="1"/>
  <c r="CG131" i="13"/>
  <c r="CH112" i="13"/>
  <c r="AY119" i="13"/>
  <c r="AZ100" i="13"/>
  <c r="AY113" i="13"/>
  <c r="AY314" i="13"/>
  <c r="AY327" i="13" s="1"/>
  <c r="CF73" i="13"/>
  <c r="CF54" i="13"/>
  <c r="CG35" i="13"/>
  <c r="AY50" i="15"/>
  <c r="AY29" i="15" s="1"/>
  <c r="AY357" i="13"/>
  <c r="AW26" i="15"/>
  <c r="AW121" i="15"/>
  <c r="BD118" i="13"/>
  <c r="BE99" i="13"/>
  <c r="BC51" i="15"/>
  <c r="AY209" i="13"/>
  <c r="AX286" i="13"/>
  <c r="BC202" i="13"/>
  <c r="BC221" i="13" s="1"/>
  <c r="BC93" i="15" s="1"/>
  <c r="BD183" i="13"/>
  <c r="AZ123" i="13"/>
  <c r="BA104" i="13"/>
  <c r="AZ318" i="13"/>
  <c r="AY27" i="19"/>
  <c r="BD67" i="13"/>
  <c r="AZ33" i="14"/>
  <c r="AY42" i="14"/>
  <c r="AZ190" i="13"/>
  <c r="BA20" i="21"/>
  <c r="BB217" i="13"/>
  <c r="AX56" i="15"/>
  <c r="AX35" i="15" s="1"/>
  <c r="AX363" i="13"/>
  <c r="BJ44" i="13"/>
  <c r="BK25" i="13"/>
  <c r="AW4" i="20"/>
  <c r="AX34" i="16"/>
  <c r="AX5" i="20" s="1"/>
  <c r="AY336" i="13"/>
  <c r="AY64" i="13"/>
  <c r="AY294" i="13"/>
  <c r="AY335" i="13"/>
  <c r="AY286" i="13"/>
  <c r="AX228" i="13"/>
  <c r="BD284" i="13"/>
  <c r="BD303" i="13" s="1"/>
  <c r="BD119" i="15" s="1"/>
  <c r="BE265" i="13"/>
  <c r="AW74" i="13"/>
  <c r="AY279" i="13"/>
  <c r="AY298" i="13" s="1"/>
  <c r="AY114" i="15" s="1"/>
  <c r="AZ260" i="13"/>
  <c r="BA40" i="22"/>
  <c r="BA40" i="21"/>
  <c r="AY344" i="13"/>
  <c r="AY72" i="13"/>
  <c r="AX71" i="16"/>
  <c r="BE127" i="13"/>
  <c r="BE146" i="13" s="1"/>
  <c r="BE74" i="15" s="1"/>
  <c r="BF108" i="13"/>
  <c r="AY322" i="13"/>
  <c r="AY50" i="13"/>
  <c r="AZ31" i="13"/>
  <c r="AZ36" i="13" s="1"/>
  <c r="AX14" i="6" l="1"/>
  <c r="AW15" i="6"/>
  <c r="AX74" i="13"/>
  <c r="AY15" i="16" s="1"/>
  <c r="AZ353" i="13"/>
  <c r="AX38" i="16"/>
  <c r="AW4" i="16"/>
  <c r="AY17" i="16"/>
  <c r="AY5" i="19" s="1"/>
  <c r="AW58" i="15"/>
  <c r="AY4" i="19" s="1"/>
  <c r="AW365" i="13"/>
  <c r="AW367" i="13" s="1"/>
  <c r="AY14" i="19"/>
  <c r="AX15" i="16"/>
  <c r="BD51" i="15"/>
  <c r="AY4" i="22"/>
  <c r="AZ67" i="16"/>
  <c r="AZ5" i="22" s="1"/>
  <c r="AZ68" i="16"/>
  <c r="AZ7" i="22" s="1"/>
  <c r="CG73" i="13"/>
  <c r="CG54" i="13"/>
  <c r="CH35" i="13"/>
  <c r="CH150" i="13"/>
  <c r="CH78" i="15" s="1"/>
  <c r="CH131" i="13"/>
  <c r="CI112" i="13"/>
  <c r="AZ332" i="13"/>
  <c r="AZ60" i="13"/>
  <c r="AZ294" i="13"/>
  <c r="AZ335" i="13"/>
  <c r="BH122" i="13"/>
  <c r="BH141" i="13" s="1"/>
  <c r="BH69" i="15" s="1"/>
  <c r="BI103" i="13"/>
  <c r="BC217" i="13"/>
  <c r="BE67" i="13"/>
  <c r="BA75" i="15"/>
  <c r="BA33" i="15" s="1"/>
  <c r="BA361" i="13"/>
  <c r="BA203" i="13"/>
  <c r="BA222" i="13" s="1"/>
  <c r="BA94" i="15" s="1"/>
  <c r="BB184" i="13"/>
  <c r="BR70" i="13"/>
  <c r="BB120" i="13"/>
  <c r="BB139" i="13" s="1"/>
  <c r="BB67" i="15" s="1"/>
  <c r="BC101" i="13"/>
  <c r="AW70" i="16"/>
  <c r="AV69" i="16"/>
  <c r="AV9" i="22" s="1"/>
  <c r="BC46" i="13"/>
  <c r="BD27" i="13"/>
  <c r="BE304" i="13"/>
  <c r="BE120" i="15" s="1"/>
  <c r="BE285" i="13"/>
  <c r="BF266" i="13"/>
  <c r="AY72" i="15"/>
  <c r="AY30" i="15" s="1"/>
  <c r="AY358" i="13"/>
  <c r="BB147" i="13"/>
  <c r="BR121" i="13"/>
  <c r="BR140" i="13" s="1"/>
  <c r="BR68" i="15" s="1"/>
  <c r="BS102" i="13"/>
  <c r="BD273" i="13"/>
  <c r="BD292" i="13" s="1"/>
  <c r="BD108" i="15" s="1"/>
  <c r="BE254" i="13"/>
  <c r="BA126" i="14"/>
  <c r="BB114" i="14"/>
  <c r="BB280" i="13"/>
  <c r="BB299" i="13" s="1"/>
  <c r="BB115" i="15" s="1"/>
  <c r="BC261" i="13"/>
  <c r="AY99" i="15"/>
  <c r="AY36" i="15" s="1"/>
  <c r="AY364" i="13"/>
  <c r="AX66" i="15"/>
  <c r="AX151" i="13"/>
  <c r="AX352" i="13"/>
  <c r="AY44" i="15"/>
  <c r="AY351" i="13"/>
  <c r="BA197" i="13"/>
  <c r="BA216" i="13" s="1"/>
  <c r="BA88" i="15" s="1"/>
  <c r="BB178" i="13"/>
  <c r="BA315" i="13"/>
  <c r="AY341" i="13"/>
  <c r="AY69" i="13"/>
  <c r="BK44" i="13"/>
  <c r="BL25" i="13"/>
  <c r="AY56" i="15"/>
  <c r="AY35" i="15" s="1"/>
  <c r="AY363" i="13"/>
  <c r="AZ279" i="13"/>
  <c r="AZ298" i="13" s="1"/>
  <c r="AZ114" i="15" s="1"/>
  <c r="BA260" i="13"/>
  <c r="BE284" i="13"/>
  <c r="BE303" i="13" s="1"/>
  <c r="BE119" i="15" s="1"/>
  <c r="BF265" i="13"/>
  <c r="BJ63" i="13"/>
  <c r="BA123" i="13"/>
  <c r="BB104" i="13"/>
  <c r="BA318" i="13"/>
  <c r="BE118" i="13"/>
  <c r="BF99" i="13"/>
  <c r="BB281" i="13"/>
  <c r="BB300" i="13" s="1"/>
  <c r="BB116" i="15" s="1"/>
  <c r="BC262" i="13"/>
  <c r="BD130" i="13"/>
  <c r="BD149" i="13" s="1"/>
  <c r="BD77" i="15" s="1"/>
  <c r="BE111" i="13"/>
  <c r="BA24" i="14"/>
  <c r="AZ41" i="14"/>
  <c r="BA45" i="15"/>
  <c r="BQ54" i="15"/>
  <c r="AZ267" i="13"/>
  <c r="BE274" i="13"/>
  <c r="BE293" i="13" s="1"/>
  <c r="BE109" i="15" s="1"/>
  <c r="BF255" i="13"/>
  <c r="BA45" i="13"/>
  <c r="BB26" i="13"/>
  <c r="BA49" i="15"/>
  <c r="BA144" i="14"/>
  <c r="AZ151" i="14"/>
  <c r="BB23" i="22" s="1"/>
  <c r="AW54" i="16"/>
  <c r="AV53" i="16"/>
  <c r="AV9" i="21" s="1"/>
  <c r="BC272" i="13"/>
  <c r="BD253" i="13"/>
  <c r="BC42" i="13"/>
  <c r="BD23" i="13"/>
  <c r="AX4" i="20"/>
  <c r="AX4" i="6" s="1"/>
  <c r="AY34" i="16"/>
  <c r="AY5" i="20" s="1"/>
  <c r="BB124" i="13"/>
  <c r="BB143" i="13" s="1"/>
  <c r="BB71" i="15" s="1"/>
  <c r="BC105" i="13"/>
  <c r="AZ50" i="15"/>
  <c r="AZ29" i="15" s="1"/>
  <c r="AZ357" i="13"/>
  <c r="AX5" i="19"/>
  <c r="AX5" i="6" s="1"/>
  <c r="AX6" i="16"/>
  <c r="BB65" i="13"/>
  <c r="AX26" i="15"/>
  <c r="AX121" i="15"/>
  <c r="BC52" i="13"/>
  <c r="BD33" i="13"/>
  <c r="AZ23" i="21"/>
  <c r="AZ24" i="21" s="1"/>
  <c r="AZ25" i="21" s="1"/>
  <c r="AX129" i="14"/>
  <c r="AX100" i="15"/>
  <c r="BB205" i="13"/>
  <c r="BB224" i="13" s="1"/>
  <c r="BB96" i="15" s="1"/>
  <c r="BC186" i="13"/>
  <c r="BB47" i="13"/>
  <c r="BC28" i="13"/>
  <c r="AY70" i="15"/>
  <c r="AY28" i="15" s="1"/>
  <c r="AY356" i="13"/>
  <c r="AZ320" i="13"/>
  <c r="BC65" i="15"/>
  <c r="BD199" i="13"/>
  <c r="BD218" i="13" s="1"/>
  <c r="BD90" i="15" s="1"/>
  <c r="BE180" i="13"/>
  <c r="BB277" i="13"/>
  <c r="BB296" i="13" s="1"/>
  <c r="BB112" i="15" s="1"/>
  <c r="BC258" i="13"/>
  <c r="AY14" i="20"/>
  <c r="AX32" i="16"/>
  <c r="AX15" i="20" s="1"/>
  <c r="BF127" i="13"/>
  <c r="BF146" i="13" s="1"/>
  <c r="BF74" i="15" s="1"/>
  <c r="BG108" i="13"/>
  <c r="BB89" i="15"/>
  <c r="AZ142" i="13"/>
  <c r="AZ337" i="13"/>
  <c r="BD137" i="13"/>
  <c r="AZ119" i="13"/>
  <c r="BA100" i="13"/>
  <c r="AZ113" i="13"/>
  <c r="AZ314" i="13"/>
  <c r="AZ7" i="21"/>
  <c r="AZ7" i="6" s="1"/>
  <c r="AZ7" i="16"/>
  <c r="AY44" i="14"/>
  <c r="BA325" i="13"/>
  <c r="BA53" i="13"/>
  <c r="BB34" i="13"/>
  <c r="AZ64" i="13"/>
  <c r="AZ86" i="15"/>
  <c r="BJ7" i="19"/>
  <c r="BK18" i="16"/>
  <c r="BA204" i="13"/>
  <c r="BA223" i="13" s="1"/>
  <c r="BA95" i="15" s="1"/>
  <c r="BB185" i="13"/>
  <c r="BB291" i="13"/>
  <c r="AZ321" i="13"/>
  <c r="AZ49" i="13"/>
  <c r="BA30" i="13"/>
  <c r="BA36" i="13" s="1"/>
  <c r="BB61" i="13"/>
  <c r="BC43" i="13"/>
  <c r="BD24" i="13"/>
  <c r="BB283" i="13"/>
  <c r="BB302" i="13" s="1"/>
  <c r="BB118" i="15" s="1"/>
  <c r="BC264" i="13"/>
  <c r="BC324" i="13" s="1"/>
  <c r="BB195" i="13"/>
  <c r="BC176" i="13"/>
  <c r="AZ150" i="14"/>
  <c r="BA138" i="14"/>
  <c r="BB343" i="13"/>
  <c r="BB71" i="13"/>
  <c r="BF196" i="13"/>
  <c r="BF215" i="13" s="1"/>
  <c r="BF87" i="15" s="1"/>
  <c r="BG177" i="13"/>
  <c r="AX53" i="15"/>
  <c r="AX32" i="15" s="1"/>
  <c r="AX360" i="13"/>
  <c r="AZ120" i="14"/>
  <c r="AY127" i="14"/>
  <c r="BD206" i="13"/>
  <c r="BD225" i="13" s="1"/>
  <c r="BD97" i="15" s="1"/>
  <c r="BE187" i="13"/>
  <c r="BA66" i="13"/>
  <c r="BA201" i="13"/>
  <c r="BA220" i="13" s="1"/>
  <c r="BA92" i="15" s="1"/>
  <c r="BB182" i="13"/>
  <c r="AZ227" i="13"/>
  <c r="AZ208" i="13"/>
  <c r="BA189" i="13"/>
  <c r="BA190" i="13" s="1"/>
  <c r="AZ326" i="13"/>
  <c r="AZ327" i="13" s="1"/>
  <c r="BA125" i="13"/>
  <c r="BB106" i="13"/>
  <c r="BA320" i="13"/>
  <c r="BD207" i="13"/>
  <c r="BD226" i="13" s="1"/>
  <c r="BD98" i="15" s="1"/>
  <c r="BE188" i="13"/>
  <c r="AX52" i="15"/>
  <c r="AX31" i="15" s="1"/>
  <c r="AX359" i="13"/>
  <c r="AW79" i="15"/>
  <c r="AW24" i="15"/>
  <c r="AW37" i="15" s="1"/>
  <c r="AY7" i="21"/>
  <c r="AY7" i="6" s="1"/>
  <c r="AY7" i="16"/>
  <c r="AY110" i="15"/>
  <c r="AY354" i="13"/>
  <c r="AY305" i="13"/>
  <c r="CF57" i="15"/>
  <c r="AZ322" i="13"/>
  <c r="AZ50" i="13"/>
  <c r="BA31" i="13"/>
  <c r="AZ14" i="21"/>
  <c r="AY49" i="16"/>
  <c r="AY48" i="15"/>
  <c r="AY27" i="15" s="1"/>
  <c r="AY355" i="13"/>
  <c r="BA33" i="14"/>
  <c r="AZ42" i="14"/>
  <c r="BD202" i="13"/>
  <c r="BD221" i="13" s="1"/>
  <c r="BD93" i="15" s="1"/>
  <c r="BE183" i="13"/>
  <c r="AY138" i="13"/>
  <c r="AY132" i="13"/>
  <c r="BA40" i="20" s="1"/>
  <c r="AY333" i="13"/>
  <c r="AY346" i="13" s="1"/>
  <c r="BA313" i="13"/>
  <c r="BA41" i="13"/>
  <c r="BB22" i="13"/>
  <c r="AZ1" i="25"/>
  <c r="BC2" i="6"/>
  <c r="BA107" i="15"/>
  <c r="BD282" i="13"/>
  <c r="BD301" i="13" s="1"/>
  <c r="BD117" i="15" s="1"/>
  <c r="BE263" i="13"/>
  <c r="BB40" i="22"/>
  <c r="BB40" i="21"/>
  <c r="AZ344" i="13"/>
  <c r="AZ72" i="13"/>
  <c r="BA275" i="13"/>
  <c r="BB256" i="13"/>
  <c r="BA316" i="13"/>
  <c r="BB126" i="13"/>
  <c r="BB145" i="13" s="1"/>
  <c r="BB73" i="15" s="1"/>
  <c r="BC107" i="13"/>
  <c r="BD198" i="13"/>
  <c r="BE179" i="13"/>
  <c r="BF48" i="13"/>
  <c r="BG29" i="13"/>
  <c r="BF278" i="13"/>
  <c r="BF297" i="13" s="1"/>
  <c r="BF113" i="15" s="1"/>
  <c r="BG259" i="13"/>
  <c r="AZ276" i="13"/>
  <c r="AZ295" i="13" s="1"/>
  <c r="AZ111" i="15" s="1"/>
  <c r="BA257" i="13"/>
  <c r="BA14" i="21"/>
  <c r="AZ49" i="16"/>
  <c r="AZ15" i="21" s="1"/>
  <c r="BA55" i="15"/>
  <c r="BA34" i="15" s="1"/>
  <c r="BA362" i="13"/>
  <c r="AY340" i="13"/>
  <c r="AY68" i="13"/>
  <c r="BB62" i="13"/>
  <c r="AX23" i="15"/>
  <c r="BS51" i="13"/>
  <c r="BT32" i="13"/>
  <c r="BA214" i="13"/>
  <c r="AW4" i="6"/>
  <c r="AZ14" i="22"/>
  <c r="AY65" i="16"/>
  <c r="AY15" i="22" s="1"/>
  <c r="BA20" i="22"/>
  <c r="BA24" i="22" s="1"/>
  <c r="BA25" i="22" s="1"/>
  <c r="AY153" i="14"/>
  <c r="AY339" i="13"/>
  <c r="BC128" i="13"/>
  <c r="BD109" i="13"/>
  <c r="BC323" i="13"/>
  <c r="BC129" i="13"/>
  <c r="BC148" i="13" s="1"/>
  <c r="BC76" i="15" s="1"/>
  <c r="BD110" i="13"/>
  <c r="BB324" i="13"/>
  <c r="BI47" i="15"/>
  <c r="BB20" i="21"/>
  <c r="BG200" i="13"/>
  <c r="BG219" i="13" s="1"/>
  <c r="BG91" i="15" s="1"/>
  <c r="BH181" i="13"/>
  <c r="BA319" i="13"/>
  <c r="AY71" i="16"/>
  <c r="AZ144" i="13"/>
  <c r="AZ339" i="13"/>
  <c r="AY55" i="13"/>
  <c r="BA40" i="19" s="1"/>
  <c r="BA46" i="15"/>
  <c r="BA25" i="15" s="1"/>
  <c r="BA353" i="13"/>
  <c r="AY55" i="16"/>
  <c r="AZ14" i="19" l="1"/>
  <c r="AZ21" i="16"/>
  <c r="AZ17" i="16"/>
  <c r="AZ5" i="19" s="1"/>
  <c r="AY6" i="16"/>
  <c r="AX365" i="13"/>
  <c r="AX367" i="13" s="1"/>
  <c r="AY5" i="6"/>
  <c r="AX58" i="15"/>
  <c r="BA17" i="16" s="1"/>
  <c r="BG278" i="13"/>
  <c r="BG297" i="13" s="1"/>
  <c r="BG113" i="15" s="1"/>
  <c r="BH259" i="13"/>
  <c r="BT51" i="13"/>
  <c r="BU32" i="13"/>
  <c r="BA332" i="13"/>
  <c r="BA60" i="13"/>
  <c r="AZ341" i="13"/>
  <c r="AZ69" i="13"/>
  <c r="AZ345" i="13"/>
  <c r="AZ209" i="13"/>
  <c r="BH200" i="13"/>
  <c r="BH219" i="13" s="1"/>
  <c r="BH91" i="15" s="1"/>
  <c r="BI181" i="13"/>
  <c r="BA86" i="15"/>
  <c r="BS70" i="13"/>
  <c r="BB46" i="15"/>
  <c r="BA276" i="13"/>
  <c r="BA295" i="13" s="1"/>
  <c r="BA111" i="15" s="1"/>
  <c r="BB257" i="13"/>
  <c r="BG48" i="13"/>
  <c r="BH29" i="13"/>
  <c r="BE198" i="13"/>
  <c r="BF179" i="13"/>
  <c r="BA267" i="13"/>
  <c r="AZ56" i="15"/>
  <c r="AZ35" i="15" s="1"/>
  <c r="AZ363" i="13"/>
  <c r="BE282" i="13"/>
  <c r="BE301" i="13" s="1"/>
  <c r="BE117" i="15" s="1"/>
  <c r="BF263" i="13"/>
  <c r="BA1" i="25"/>
  <c r="BD2" i="6"/>
  <c r="AY66" i="15"/>
  <c r="AY151" i="13"/>
  <c r="AY352" i="13"/>
  <c r="BB33" i="14"/>
  <c r="BA42" i="14"/>
  <c r="AY15" i="21"/>
  <c r="AZ55" i="16"/>
  <c r="BE207" i="13"/>
  <c r="BE226" i="13" s="1"/>
  <c r="BE98" i="15" s="1"/>
  <c r="BF188" i="13"/>
  <c r="BA144" i="13"/>
  <c r="AZ99" i="15"/>
  <c r="AZ36" i="15" s="1"/>
  <c r="AZ364" i="13"/>
  <c r="BA338" i="13"/>
  <c r="BA23" i="21"/>
  <c r="BA24" i="21" s="1"/>
  <c r="BA25" i="21" s="1"/>
  <c r="AY129" i="14"/>
  <c r="BG196" i="13"/>
  <c r="BG215" i="13" s="1"/>
  <c r="BG87" i="15" s="1"/>
  <c r="BH177" i="13"/>
  <c r="BB214" i="13"/>
  <c r="AZ340" i="13"/>
  <c r="AZ68" i="13"/>
  <c r="AZ74" i="13" s="1"/>
  <c r="AZ228" i="13"/>
  <c r="BB325" i="13"/>
  <c r="BB53" i="13"/>
  <c r="BC34" i="13"/>
  <c r="BD65" i="15"/>
  <c r="BC277" i="13"/>
  <c r="BC296" i="13" s="1"/>
  <c r="BC112" i="15" s="1"/>
  <c r="BD258" i="13"/>
  <c r="BB338" i="13"/>
  <c r="BB66" i="13"/>
  <c r="AZ4" i="21"/>
  <c r="BA51" i="16"/>
  <c r="BA5" i="21" s="1"/>
  <c r="BA52" i="16"/>
  <c r="BA55" i="16" s="1"/>
  <c r="BC71" i="13"/>
  <c r="BB49" i="15"/>
  <c r="BA317" i="13"/>
  <c r="AZ44" i="14"/>
  <c r="BC281" i="13"/>
  <c r="BC300" i="13" s="1"/>
  <c r="BC116" i="15" s="1"/>
  <c r="BD262" i="13"/>
  <c r="BE137" i="13"/>
  <c r="BA142" i="13"/>
  <c r="BA337" i="13"/>
  <c r="AY53" i="15"/>
  <c r="AY32" i="15" s="1"/>
  <c r="AY360" i="13"/>
  <c r="AX79" i="15"/>
  <c r="AX24" i="15"/>
  <c r="AX37" i="15" s="1"/>
  <c r="BB342" i="13"/>
  <c r="BF304" i="13"/>
  <c r="BF120" i="15" s="1"/>
  <c r="BF285" i="13"/>
  <c r="BG266" i="13"/>
  <c r="BC65" i="13"/>
  <c r="BB203" i="13"/>
  <c r="BB222" i="13" s="1"/>
  <c r="BB94" i="15" s="1"/>
  <c r="BC184" i="13"/>
  <c r="AY100" i="15"/>
  <c r="AZ286" i="13"/>
  <c r="AZ44" i="15"/>
  <c r="AZ351" i="13"/>
  <c r="CG57" i="15"/>
  <c r="BC126" i="13"/>
  <c r="BC145" i="13" s="1"/>
  <c r="BC73" i="15" s="1"/>
  <c r="BD107" i="13"/>
  <c r="AZ72" i="15"/>
  <c r="AZ30" i="15" s="1"/>
  <c r="AZ358" i="13"/>
  <c r="BL18" i="16"/>
  <c r="BF67" i="13"/>
  <c r="BD217" i="13"/>
  <c r="BE202" i="13"/>
  <c r="BE221" i="13" s="1"/>
  <c r="BE93" i="15" s="1"/>
  <c r="BF183" i="13"/>
  <c r="AY26" i="15"/>
  <c r="AY121" i="15"/>
  <c r="AY4" i="20"/>
  <c r="AY4" i="6" s="1"/>
  <c r="AZ34" i="16"/>
  <c r="AZ5" i="20" s="1"/>
  <c r="BB201" i="13"/>
  <c r="BB220" i="13" s="1"/>
  <c r="BB92" i="15" s="1"/>
  <c r="BC182" i="13"/>
  <c r="BA120" i="14"/>
  <c r="AZ127" i="14"/>
  <c r="BB138" i="14"/>
  <c r="BA150" i="14"/>
  <c r="BB45" i="15"/>
  <c r="BB204" i="13"/>
  <c r="BB223" i="13" s="1"/>
  <c r="BB95" i="15" s="1"/>
  <c r="BC185" i="13"/>
  <c r="BK7" i="19"/>
  <c r="BC40" i="22"/>
  <c r="BC40" i="21"/>
  <c r="BA344" i="13"/>
  <c r="BA72" i="13"/>
  <c r="BB319" i="13"/>
  <c r="AY38" i="16"/>
  <c r="BD272" i="13"/>
  <c r="BE253" i="13"/>
  <c r="AX54" i="16"/>
  <c r="AW53" i="16"/>
  <c r="AW9" i="21" s="1"/>
  <c r="BF274" i="13"/>
  <c r="BF293" i="13" s="1"/>
  <c r="BF109" i="15" s="1"/>
  <c r="BG255" i="13"/>
  <c r="BA41" i="14"/>
  <c r="BA44" i="14" s="1"/>
  <c r="BB24" i="14"/>
  <c r="BJ47" i="15"/>
  <c r="BA279" i="13"/>
  <c r="BA298" i="13" s="1"/>
  <c r="BA114" i="15" s="1"/>
  <c r="BB260" i="13"/>
  <c r="BL44" i="13"/>
  <c r="BM25" i="13"/>
  <c r="BB197" i="13"/>
  <c r="BC178" i="13"/>
  <c r="BB315" i="13"/>
  <c r="AY23" i="15"/>
  <c r="BB126" i="14"/>
  <c r="BC114" i="14"/>
  <c r="BS121" i="13"/>
  <c r="BS140" i="13" s="1"/>
  <c r="BS68" i="15" s="1"/>
  <c r="BT102" i="13"/>
  <c r="BB75" i="15"/>
  <c r="BB33" i="15" s="1"/>
  <c r="BB361" i="13"/>
  <c r="BC120" i="13"/>
  <c r="BC139" i="13" s="1"/>
  <c r="BC67" i="15" s="1"/>
  <c r="BD101" i="13"/>
  <c r="BC89" i="15"/>
  <c r="AZ55" i="13"/>
  <c r="BB40" i="19" s="1"/>
  <c r="BD128" i="13"/>
  <c r="BE109" i="13"/>
  <c r="AY52" i="15"/>
  <c r="AY31" i="15" s="1"/>
  <c r="AY359" i="13"/>
  <c r="BB275" i="13"/>
  <c r="BC256" i="13"/>
  <c r="BB316" i="13"/>
  <c r="BB267" i="13"/>
  <c r="BB313" i="13"/>
  <c r="BB41" i="13"/>
  <c r="BC22" i="13"/>
  <c r="BA322" i="13"/>
  <c r="BA50" i="13"/>
  <c r="BB31" i="13"/>
  <c r="BA227" i="13"/>
  <c r="BA208" i="13"/>
  <c r="BB189" i="13"/>
  <c r="BA326" i="13"/>
  <c r="BE206" i="13"/>
  <c r="BE225" i="13" s="1"/>
  <c r="BE97" i="15" s="1"/>
  <c r="BF187" i="13"/>
  <c r="BB55" i="15"/>
  <c r="BB34" i="15" s="1"/>
  <c r="BB362" i="13"/>
  <c r="BB20" i="22"/>
  <c r="BB24" i="22" s="1"/>
  <c r="BB25" i="22" s="1"/>
  <c r="AZ153" i="14"/>
  <c r="BD43" i="13"/>
  <c r="BE24" i="13"/>
  <c r="AZ48" i="15"/>
  <c r="AZ27" i="15" s="1"/>
  <c r="AZ355" i="13"/>
  <c r="BA119" i="13"/>
  <c r="BB100" i="13"/>
  <c r="BA113" i="13"/>
  <c r="BA314" i="13"/>
  <c r="BA327" i="13" s="1"/>
  <c r="BG127" i="13"/>
  <c r="BG146" i="13" s="1"/>
  <c r="BG74" i="15" s="1"/>
  <c r="BH108" i="13"/>
  <c r="BC205" i="13"/>
  <c r="BC224" i="13" s="1"/>
  <c r="BC96" i="15" s="1"/>
  <c r="BD186" i="13"/>
  <c r="AZ4" i="22"/>
  <c r="BA68" i="16"/>
  <c r="BA7" i="22" s="1"/>
  <c r="BA67" i="16"/>
  <c r="BA5" i="22" s="1"/>
  <c r="BC124" i="13"/>
  <c r="BC143" i="13" s="1"/>
  <c r="BC71" i="15" s="1"/>
  <c r="BD105" i="13"/>
  <c r="BD42" i="13"/>
  <c r="BE23" i="13"/>
  <c r="BC291" i="13"/>
  <c r="BB317" i="13"/>
  <c r="BB45" i="13"/>
  <c r="BC26" i="13"/>
  <c r="BE130" i="13"/>
  <c r="BE149" i="13" s="1"/>
  <c r="BE77" i="15" s="1"/>
  <c r="BF111" i="13"/>
  <c r="BK63" i="13"/>
  <c r="BC20" i="21"/>
  <c r="BR54" i="15"/>
  <c r="BE51" i="15"/>
  <c r="BI122" i="13"/>
  <c r="BI141" i="13" s="1"/>
  <c r="BI69" i="15" s="1"/>
  <c r="BJ103" i="13"/>
  <c r="AZ110" i="15"/>
  <c r="AZ354" i="13"/>
  <c r="AZ305" i="13"/>
  <c r="AZ346" i="13"/>
  <c r="CH73" i="13"/>
  <c r="CH54" i="13"/>
  <c r="CI35" i="13"/>
  <c r="AX15" i="19"/>
  <c r="AX15" i="6" s="1"/>
  <c r="AX4" i="16"/>
  <c r="AY21" i="16"/>
  <c r="BD129" i="13"/>
  <c r="BD148" i="13" s="1"/>
  <c r="BD76" i="15" s="1"/>
  <c r="BE110" i="13"/>
  <c r="BC147" i="13"/>
  <c r="BC342" i="13"/>
  <c r="BA294" i="13"/>
  <c r="BA335" i="13"/>
  <c r="BA286" i="13"/>
  <c r="BA14" i="22"/>
  <c r="AZ65" i="16"/>
  <c r="AZ15" i="22" s="1"/>
  <c r="BB125" i="13"/>
  <c r="BC106" i="13"/>
  <c r="BB320" i="13"/>
  <c r="BA50" i="15"/>
  <c r="BA29" i="15" s="1"/>
  <c r="BA357" i="13"/>
  <c r="BC195" i="13"/>
  <c r="BD176" i="13"/>
  <c r="BC283" i="13"/>
  <c r="BC302" i="13" s="1"/>
  <c r="BC118" i="15" s="1"/>
  <c r="BD264" i="13"/>
  <c r="BC62" i="13"/>
  <c r="BA321" i="13"/>
  <c r="BA49" i="13"/>
  <c r="BA55" i="13" s="1"/>
  <c r="BC40" i="19" s="1"/>
  <c r="BB30" i="13"/>
  <c r="BB107" i="15"/>
  <c r="AZ336" i="13"/>
  <c r="AZ138" i="13"/>
  <c r="AZ132" i="13"/>
  <c r="BB40" i="20" s="1"/>
  <c r="AZ333" i="13"/>
  <c r="AZ70" i="15"/>
  <c r="AZ28" i="15" s="1"/>
  <c r="AZ356" i="13"/>
  <c r="BE199" i="13"/>
  <c r="BE218" i="13" s="1"/>
  <c r="BE90" i="15" s="1"/>
  <c r="BF180" i="13"/>
  <c r="BC319" i="13"/>
  <c r="BC47" i="13"/>
  <c r="BD28" i="13"/>
  <c r="BD324" i="13"/>
  <c r="BD52" i="13"/>
  <c r="BE33" i="13"/>
  <c r="AY15" i="19"/>
  <c r="BC61" i="13"/>
  <c r="BB144" i="14"/>
  <c r="BA151" i="14"/>
  <c r="BC23" i="22" s="1"/>
  <c r="BA336" i="13"/>
  <c r="BA64" i="13"/>
  <c r="BF118" i="13"/>
  <c r="BG99" i="13"/>
  <c r="BB123" i="13"/>
  <c r="BC104" i="13"/>
  <c r="BB318" i="13"/>
  <c r="BF284" i="13"/>
  <c r="BF303" i="13" s="1"/>
  <c r="BF119" i="15" s="1"/>
  <c r="BG265" i="13"/>
  <c r="BA334" i="13"/>
  <c r="AY74" i="13"/>
  <c r="AZ14" i="20"/>
  <c r="AY32" i="16"/>
  <c r="AY15" i="20" s="1"/>
  <c r="BC280" i="13"/>
  <c r="BC299" i="13" s="1"/>
  <c r="BC115" i="15" s="1"/>
  <c r="BD261" i="13"/>
  <c r="BE273" i="13"/>
  <c r="BE292" i="13" s="1"/>
  <c r="BE108" i="15" s="1"/>
  <c r="BF254" i="13"/>
  <c r="BD46" i="13"/>
  <c r="BE27" i="13"/>
  <c r="AW69" i="16"/>
  <c r="AW9" i="22" s="1"/>
  <c r="AX70" i="16"/>
  <c r="CI150" i="13"/>
  <c r="CI78" i="15" s="1"/>
  <c r="CI131" i="13"/>
  <c r="CJ112" i="13"/>
  <c r="AZ71" i="16"/>
  <c r="AY14" i="6"/>
  <c r="AZ14" i="6" l="1"/>
  <c r="AZ5" i="6"/>
  <c r="AY365" i="13"/>
  <c r="AY367" i="13" s="1"/>
  <c r="AZ100" i="15"/>
  <c r="AZ4" i="19"/>
  <c r="AZ6" i="16"/>
  <c r="AY58" i="15"/>
  <c r="BB17" i="16" s="1"/>
  <c r="BF273" i="13"/>
  <c r="BF292" i="13" s="1"/>
  <c r="BF108" i="15" s="1"/>
  <c r="BG254" i="13"/>
  <c r="BB142" i="13"/>
  <c r="BB337" i="13"/>
  <c r="BC144" i="14"/>
  <c r="BB151" i="14"/>
  <c r="BD23" i="22" s="1"/>
  <c r="AY15" i="6"/>
  <c r="CI73" i="13"/>
  <c r="CI54" i="13"/>
  <c r="CJ35" i="13"/>
  <c r="CJ150" i="13"/>
  <c r="CJ78" i="15" s="1"/>
  <c r="CJ131" i="13"/>
  <c r="CK112" i="13"/>
  <c r="BG118" i="13"/>
  <c r="BH99" i="13"/>
  <c r="BC45" i="15"/>
  <c r="BC45" i="13"/>
  <c r="BD26" i="13"/>
  <c r="BB322" i="13"/>
  <c r="BB50" i="13"/>
  <c r="BC31" i="13"/>
  <c r="BB332" i="13"/>
  <c r="BB60" i="13"/>
  <c r="BD114" i="14"/>
  <c r="BC126" i="14"/>
  <c r="BL63" i="13"/>
  <c r="BA56" i="15"/>
  <c r="BA35" i="15" s="1"/>
  <c r="BA363" i="13"/>
  <c r="BB4" i="21"/>
  <c r="BC52" i="16"/>
  <c r="BC51" i="16"/>
  <c r="BC5" i="21" s="1"/>
  <c r="BC20" i="22"/>
  <c r="BC24" i="22" s="1"/>
  <c r="BC25" i="22" s="1"/>
  <c r="BA153" i="14"/>
  <c r="BC201" i="13"/>
  <c r="BC220" i="13" s="1"/>
  <c r="BC92" i="15" s="1"/>
  <c r="BD182" i="13"/>
  <c r="BF51" i="15"/>
  <c r="BC203" i="13"/>
  <c r="BC222" i="13" s="1"/>
  <c r="BC94" i="15" s="1"/>
  <c r="BD184" i="13"/>
  <c r="BG304" i="13"/>
  <c r="BG120" i="15" s="1"/>
  <c r="BG285" i="13"/>
  <c r="BH266" i="13"/>
  <c r="BB86" i="15"/>
  <c r="BB42" i="14"/>
  <c r="BC33" i="14"/>
  <c r="BB1" i="25"/>
  <c r="BE2" i="6"/>
  <c r="BF198" i="13"/>
  <c r="BG179" i="13"/>
  <c r="BT70" i="13"/>
  <c r="BH278" i="13"/>
  <c r="BH297" i="13" s="1"/>
  <c r="BH113" i="15" s="1"/>
  <c r="BI259" i="13"/>
  <c r="BD319" i="13"/>
  <c r="BD47" i="13"/>
  <c r="BE28" i="13"/>
  <c r="BB144" i="13"/>
  <c r="BD205" i="13"/>
  <c r="BD224" i="13" s="1"/>
  <c r="BD96" i="15" s="1"/>
  <c r="BE186" i="13"/>
  <c r="BE46" i="13"/>
  <c r="BF27" i="13"/>
  <c r="BA48" i="15"/>
  <c r="BA27" i="15" s="1"/>
  <c r="BA355" i="13"/>
  <c r="BE52" i="13"/>
  <c r="BF33" i="13"/>
  <c r="BC66" i="13"/>
  <c r="AZ66" i="15"/>
  <c r="AZ151" i="13"/>
  <c r="AZ352" i="13"/>
  <c r="BC46" i="15"/>
  <c r="BD195" i="13"/>
  <c r="BE176" i="13"/>
  <c r="BA110" i="15"/>
  <c r="BA354" i="13"/>
  <c r="BA305" i="13"/>
  <c r="BB14" i="22"/>
  <c r="BA65" i="16"/>
  <c r="BA15" i="22" s="1"/>
  <c r="BK47" i="15"/>
  <c r="BB227" i="13"/>
  <c r="BB208" i="13"/>
  <c r="BB345" i="13" s="1"/>
  <c r="BC189" i="13"/>
  <c r="BB326" i="13"/>
  <c r="BD65" i="13"/>
  <c r="BD280" i="13"/>
  <c r="BD299" i="13" s="1"/>
  <c r="BD115" i="15" s="1"/>
  <c r="BE261" i="13"/>
  <c r="BA14" i="19"/>
  <c r="AZ15" i="16"/>
  <c r="BF137" i="13"/>
  <c r="BD71" i="13"/>
  <c r="BB321" i="13"/>
  <c r="BB49" i="13"/>
  <c r="BB55" i="13" s="1"/>
  <c r="BD40" i="19" s="1"/>
  <c r="BC30" i="13"/>
  <c r="BC214" i="13"/>
  <c r="BC75" i="15"/>
  <c r="BC33" i="15" s="1"/>
  <c r="BC361" i="13"/>
  <c r="CH57" i="15"/>
  <c r="BB336" i="13"/>
  <c r="BB64" i="13"/>
  <c r="BE42" i="13"/>
  <c r="BF23" i="13"/>
  <c r="BD124" i="13"/>
  <c r="BD143" i="13" s="1"/>
  <c r="BD71" i="15" s="1"/>
  <c r="BE105" i="13"/>
  <c r="BA71" i="16"/>
  <c r="BF206" i="13"/>
  <c r="BF225" i="13" s="1"/>
  <c r="BF97" i="15" s="1"/>
  <c r="BG187" i="13"/>
  <c r="BA345" i="13"/>
  <c r="BA209" i="13"/>
  <c r="BA341" i="13"/>
  <c r="BA69" i="13"/>
  <c r="BB36" i="13"/>
  <c r="BC275" i="13"/>
  <c r="BD256" i="13"/>
  <c r="BC316" i="13"/>
  <c r="BD323" i="13"/>
  <c r="BD20" i="21"/>
  <c r="BC197" i="13"/>
  <c r="BC216" i="13" s="1"/>
  <c r="BC353" i="13" s="1"/>
  <c r="BD178" i="13"/>
  <c r="BC315" i="13"/>
  <c r="BM18" i="16"/>
  <c r="BG274" i="13"/>
  <c r="BG293" i="13" s="1"/>
  <c r="BG109" i="15" s="1"/>
  <c r="BH255" i="13"/>
  <c r="AY54" i="16"/>
  <c r="AX53" i="16"/>
  <c r="AX9" i="21" s="1"/>
  <c r="BC138" i="14"/>
  <c r="BB150" i="14"/>
  <c r="BA4" i="22"/>
  <c r="BB68" i="16"/>
  <c r="BB7" i="22" s="1"/>
  <c r="BB67" i="16"/>
  <c r="BB5" i="22" s="1"/>
  <c r="BL7" i="19"/>
  <c r="BD126" i="13"/>
  <c r="BD145" i="13" s="1"/>
  <c r="BD73" i="15" s="1"/>
  <c r="BE107" i="13"/>
  <c r="AZ23" i="15"/>
  <c r="AZ4" i="20"/>
  <c r="BA34" i="16"/>
  <c r="BA5" i="20" s="1"/>
  <c r="BD281" i="13"/>
  <c r="BD300" i="13" s="1"/>
  <c r="BD116" i="15" s="1"/>
  <c r="BE262" i="13"/>
  <c r="BC55" i="15"/>
  <c r="BC34" i="15" s="1"/>
  <c r="BC362" i="13"/>
  <c r="BD277" i="13"/>
  <c r="BD296" i="13" s="1"/>
  <c r="BD112" i="15" s="1"/>
  <c r="BE258" i="13"/>
  <c r="BB14" i="21"/>
  <c r="BA49" i="16"/>
  <c r="BA15" i="21" s="1"/>
  <c r="BA339" i="13"/>
  <c r="BE217" i="13"/>
  <c r="BB276" i="13"/>
  <c r="BB295" i="13" s="1"/>
  <c r="BB111" i="15" s="1"/>
  <c r="BC257" i="13"/>
  <c r="BS54" i="15"/>
  <c r="BI200" i="13"/>
  <c r="BI219" i="13" s="1"/>
  <c r="BI91" i="15" s="1"/>
  <c r="BJ181" i="13"/>
  <c r="AZ53" i="15"/>
  <c r="AZ32" i="15" s="1"/>
  <c r="AZ360" i="13"/>
  <c r="AX69" i="16"/>
  <c r="AX9" i="22" s="1"/>
  <c r="AY70" i="16"/>
  <c r="BC123" i="13"/>
  <c r="BD104" i="13"/>
  <c r="BC318" i="13"/>
  <c r="AY4" i="16"/>
  <c r="BF199" i="13"/>
  <c r="BF218" i="13" s="1"/>
  <c r="BF90" i="15" s="1"/>
  <c r="BG180" i="13"/>
  <c r="BA340" i="13"/>
  <c r="BA68" i="13"/>
  <c r="BA74" i="13" s="1"/>
  <c r="BD283" i="13"/>
  <c r="BD302" i="13" s="1"/>
  <c r="BD118" i="15" s="1"/>
  <c r="BE264" i="13"/>
  <c r="BE324" i="13" s="1"/>
  <c r="BC125" i="13"/>
  <c r="BD106" i="13"/>
  <c r="BC320" i="13"/>
  <c r="BA5" i="19"/>
  <c r="BE129" i="13"/>
  <c r="BE148" i="13" s="1"/>
  <c r="BE76" i="15" s="1"/>
  <c r="BF110" i="13"/>
  <c r="AZ26" i="15"/>
  <c r="AZ121" i="15"/>
  <c r="BF130" i="13"/>
  <c r="BF149" i="13" s="1"/>
  <c r="BF77" i="15" s="1"/>
  <c r="BG111" i="13"/>
  <c r="BD61" i="13"/>
  <c r="BH127" i="13"/>
  <c r="BH146" i="13" s="1"/>
  <c r="BH74" i="15" s="1"/>
  <c r="BI108" i="13"/>
  <c r="BB119" i="13"/>
  <c r="BC100" i="13"/>
  <c r="BB113" i="13"/>
  <c r="BB314" i="13"/>
  <c r="BE43" i="13"/>
  <c r="BF24" i="13"/>
  <c r="BA99" i="15"/>
  <c r="BA36" i="15" s="1"/>
  <c r="BA364" i="13"/>
  <c r="BB327" i="13"/>
  <c r="BB294" i="13"/>
  <c r="BB335" i="13"/>
  <c r="BB286" i="13"/>
  <c r="BE128" i="13"/>
  <c r="BF109" i="13"/>
  <c r="BE323" i="13"/>
  <c r="BD120" i="13"/>
  <c r="BD139" i="13" s="1"/>
  <c r="BD67" i="15" s="1"/>
  <c r="BE101" i="13"/>
  <c r="BT121" i="13"/>
  <c r="BT140" i="13" s="1"/>
  <c r="BT68" i="15" s="1"/>
  <c r="BU102" i="13"/>
  <c r="BB216" i="13"/>
  <c r="BB334" i="13"/>
  <c r="BB279" i="13"/>
  <c r="BB298" i="13" s="1"/>
  <c r="BB114" i="15" s="1"/>
  <c r="BC260" i="13"/>
  <c r="BB41" i="14"/>
  <c r="BB44" i="14" s="1"/>
  <c r="BC24" i="14"/>
  <c r="BE272" i="13"/>
  <c r="BF253" i="13"/>
  <c r="BB23" i="21"/>
  <c r="BB24" i="21" s="1"/>
  <c r="BB25" i="21" s="1"/>
  <c r="AZ129" i="14"/>
  <c r="BC49" i="15"/>
  <c r="BA70" i="15"/>
  <c r="BA28" i="15" s="1"/>
  <c r="BA356" i="13"/>
  <c r="BC343" i="13"/>
  <c r="BC325" i="13"/>
  <c r="BC53" i="13"/>
  <c r="BD34" i="13"/>
  <c r="AZ52" i="15"/>
  <c r="AZ31" i="15" s="1"/>
  <c r="AZ359" i="13"/>
  <c r="BH196" i="13"/>
  <c r="BH215" i="13" s="1"/>
  <c r="BH87" i="15" s="1"/>
  <c r="BI177" i="13"/>
  <c r="BA72" i="15"/>
  <c r="BA30" i="15" s="1"/>
  <c r="BA358" i="13"/>
  <c r="BA14" i="20"/>
  <c r="AZ32" i="16"/>
  <c r="AZ15" i="20" s="1"/>
  <c r="BF282" i="13"/>
  <c r="BF301" i="13" s="1"/>
  <c r="BF117" i="15" s="1"/>
  <c r="BG263" i="13"/>
  <c r="BH48" i="13"/>
  <c r="BI29" i="13"/>
  <c r="BG284" i="13"/>
  <c r="BG303" i="13" s="1"/>
  <c r="BG119" i="15" s="1"/>
  <c r="BH265" i="13"/>
  <c r="BJ122" i="13"/>
  <c r="BJ141" i="13" s="1"/>
  <c r="BJ69" i="15" s="1"/>
  <c r="BK103" i="13"/>
  <c r="BC107" i="15"/>
  <c r="BA138" i="13"/>
  <c r="BA132" i="13"/>
  <c r="BC40" i="20" s="1"/>
  <c r="BA333" i="13"/>
  <c r="BA346" i="13" s="1"/>
  <c r="BD62" i="13"/>
  <c r="BC313" i="13"/>
  <c r="BC36" i="13"/>
  <c r="BC41" i="13"/>
  <c r="BD22" i="13"/>
  <c r="BD147" i="13"/>
  <c r="BD342" i="13"/>
  <c r="BM44" i="13"/>
  <c r="BN25" i="13"/>
  <c r="BD291" i="13"/>
  <c r="BC204" i="13"/>
  <c r="BC223" i="13" s="1"/>
  <c r="BC95" i="15" s="1"/>
  <c r="BD185" i="13"/>
  <c r="BB190" i="13"/>
  <c r="BA127" i="14"/>
  <c r="BB120" i="14"/>
  <c r="AZ38" i="16"/>
  <c r="BF202" i="13"/>
  <c r="BF221" i="13" s="1"/>
  <c r="BF93" i="15" s="1"/>
  <c r="BG183" i="13"/>
  <c r="BD89" i="15"/>
  <c r="BB14" i="19"/>
  <c r="BA15" i="16"/>
  <c r="BA4" i="21"/>
  <c r="BB52" i="16"/>
  <c r="BB51" i="16"/>
  <c r="BB5" i="21" s="1"/>
  <c r="BE65" i="15"/>
  <c r="BA7" i="21"/>
  <c r="BA7" i="6" s="1"/>
  <c r="BA7" i="16"/>
  <c r="BB50" i="15"/>
  <c r="BB29" i="15" s="1"/>
  <c r="BB357" i="13"/>
  <c r="BD40" i="22"/>
  <c r="BD40" i="21"/>
  <c r="BB344" i="13"/>
  <c r="BB72" i="13"/>
  <c r="BF207" i="13"/>
  <c r="BF226" i="13" s="1"/>
  <c r="BF98" i="15" s="1"/>
  <c r="BG188" i="13"/>
  <c r="AY79" i="15"/>
  <c r="AY24" i="15"/>
  <c r="AY37" i="15" s="1"/>
  <c r="BG67" i="13"/>
  <c r="BA228" i="13"/>
  <c r="BA44" i="15"/>
  <c r="BA351" i="13"/>
  <c r="BU51" i="13"/>
  <c r="BV32" i="13"/>
  <c r="BB55" i="16" l="1"/>
  <c r="BA4" i="19"/>
  <c r="AZ4" i="6"/>
  <c r="BB21" i="16"/>
  <c r="AZ365" i="13"/>
  <c r="AZ367" i="13" s="1"/>
  <c r="BA14" i="6"/>
  <c r="BG207" i="13"/>
  <c r="BG226" i="13" s="1"/>
  <c r="BG98" i="15" s="1"/>
  <c r="BH188" i="13"/>
  <c r="BN44" i="13"/>
  <c r="BO25" i="13"/>
  <c r="BD75" i="15"/>
  <c r="BD33" i="15" s="1"/>
  <c r="BD361" i="13"/>
  <c r="BI48" i="13"/>
  <c r="BJ29" i="13"/>
  <c r="BB138" i="13"/>
  <c r="BB132" i="13"/>
  <c r="BD40" i="20" s="1"/>
  <c r="BB333" i="13"/>
  <c r="BD45" i="15"/>
  <c r="BV51" i="13"/>
  <c r="BW32" i="13"/>
  <c r="BA15" i="19"/>
  <c r="BC23" i="21"/>
  <c r="BC24" i="21" s="1"/>
  <c r="BC25" i="21" s="1"/>
  <c r="BA129" i="14"/>
  <c r="BD107" i="15"/>
  <c r="BM63" i="13"/>
  <c r="BD46" i="15"/>
  <c r="BA66" i="15"/>
  <c r="BA151" i="13"/>
  <c r="BA352" i="13"/>
  <c r="BH67" i="13"/>
  <c r="BI196" i="13"/>
  <c r="BI215" i="13" s="1"/>
  <c r="BI87" i="15" s="1"/>
  <c r="BJ177" i="13"/>
  <c r="BD325" i="13"/>
  <c r="BD53" i="13"/>
  <c r="BE34" i="13"/>
  <c r="BU121" i="13"/>
  <c r="BU140" i="13" s="1"/>
  <c r="BU68" i="15" s="1"/>
  <c r="BV102" i="13"/>
  <c r="BI127" i="13"/>
  <c r="BI146" i="13" s="1"/>
  <c r="BI74" i="15" s="1"/>
  <c r="BJ108" i="13"/>
  <c r="BB4" i="22"/>
  <c r="BC67" i="16"/>
  <c r="BC5" i="22" s="1"/>
  <c r="BC68" i="16"/>
  <c r="BC7" i="22" s="1"/>
  <c r="BA6" i="16"/>
  <c r="BC144" i="13"/>
  <c r="BJ200" i="13"/>
  <c r="BJ219" i="13" s="1"/>
  <c r="BJ91" i="15" s="1"/>
  <c r="BK181" i="13"/>
  <c r="BC276" i="13"/>
  <c r="BC295" i="13" s="1"/>
  <c r="BC111" i="15" s="1"/>
  <c r="BD257" i="13"/>
  <c r="BB71" i="16"/>
  <c r="BC88" i="15"/>
  <c r="BC267" i="13"/>
  <c r="BE124" i="13"/>
  <c r="BE143" i="13" s="1"/>
  <c r="BE71" i="15" s="1"/>
  <c r="BF105" i="13"/>
  <c r="BC209" i="13"/>
  <c r="BC227" i="13"/>
  <c r="BC208" i="13"/>
  <c r="BC345" i="13" s="1"/>
  <c r="BD189" i="13"/>
  <c r="BC326" i="13"/>
  <c r="BC190" i="13"/>
  <c r="BN18" i="16"/>
  <c r="BE195" i="13"/>
  <c r="BF176" i="13"/>
  <c r="BC25" i="15"/>
  <c r="BC50" i="15"/>
  <c r="BC29" i="15" s="1"/>
  <c r="BC357" i="13"/>
  <c r="BE65" i="13"/>
  <c r="BE47" i="13"/>
  <c r="BF28" i="13"/>
  <c r="BI278" i="13"/>
  <c r="BI297" i="13" s="1"/>
  <c r="BI113" i="15" s="1"/>
  <c r="BJ259" i="13"/>
  <c r="BA100" i="15"/>
  <c r="BF217" i="13"/>
  <c r="BD203" i="13"/>
  <c r="BD222" i="13" s="1"/>
  <c r="BD94" i="15" s="1"/>
  <c r="BE184" i="13"/>
  <c r="BE114" i="14"/>
  <c r="BD126" i="14"/>
  <c r="BG137" i="13"/>
  <c r="CI57" i="15"/>
  <c r="BC151" i="14"/>
  <c r="BE23" i="22" s="1"/>
  <c r="BD144" i="14"/>
  <c r="BB5" i="19"/>
  <c r="BB88" i="15"/>
  <c r="BB25" i="15" s="1"/>
  <c r="BB353" i="13"/>
  <c r="BC14" i="19"/>
  <c r="BB15" i="16"/>
  <c r="BG51" i="15"/>
  <c r="BC120" i="14"/>
  <c r="BB127" i="14"/>
  <c r="BC279" i="13"/>
  <c r="BC298" i="13" s="1"/>
  <c r="BC114" i="15" s="1"/>
  <c r="BD260" i="13"/>
  <c r="BG202" i="13"/>
  <c r="BG221" i="13" s="1"/>
  <c r="BG93" i="15" s="1"/>
  <c r="BH183" i="13"/>
  <c r="BD313" i="13"/>
  <c r="BD41" i="13"/>
  <c r="BE22" i="13"/>
  <c r="BU70" i="13"/>
  <c r="BA23" i="15"/>
  <c r="BB56" i="15"/>
  <c r="BB35" i="15" s="1"/>
  <c r="BB363" i="13"/>
  <c r="BB7" i="21"/>
  <c r="BB7" i="6" s="1"/>
  <c r="BB7" i="16"/>
  <c r="BC332" i="13"/>
  <c r="BC60" i="13"/>
  <c r="BH284" i="13"/>
  <c r="BH303" i="13" s="1"/>
  <c r="BH119" i="15" s="1"/>
  <c r="BI265" i="13"/>
  <c r="BE40" i="22"/>
  <c r="BE40" i="21"/>
  <c r="BC344" i="13"/>
  <c r="BC72" i="13"/>
  <c r="BC41" i="14"/>
  <c r="BD24" i="14"/>
  <c r="BF128" i="13"/>
  <c r="BG109" i="13"/>
  <c r="BB110" i="15"/>
  <c r="BB354" i="13"/>
  <c r="BB305" i="13"/>
  <c r="BF43" i="13"/>
  <c r="BG24" i="13"/>
  <c r="BG130" i="13"/>
  <c r="BG149" i="13" s="1"/>
  <c r="BG77" i="15" s="1"/>
  <c r="BH111" i="13"/>
  <c r="BA5" i="6"/>
  <c r="BE283" i="13"/>
  <c r="BE302" i="13" s="1"/>
  <c r="BE118" i="15" s="1"/>
  <c r="BF264" i="13"/>
  <c r="BG199" i="13"/>
  <c r="BG218" i="13" s="1"/>
  <c r="BG90" i="15" s="1"/>
  <c r="BH180" i="13"/>
  <c r="BD123" i="13"/>
  <c r="BE104" i="13"/>
  <c r="BD318" i="13"/>
  <c r="BA38" i="16"/>
  <c r="AZ58" i="15"/>
  <c r="AY53" i="16"/>
  <c r="AY9" i="21" s="1"/>
  <c r="AZ54" i="16"/>
  <c r="BM7" i="19"/>
  <c r="BA53" i="15"/>
  <c r="BA32" i="15" s="1"/>
  <c r="BA360" i="13"/>
  <c r="BG206" i="13"/>
  <c r="BG225" i="13" s="1"/>
  <c r="BG97" i="15" s="1"/>
  <c r="BH187" i="13"/>
  <c r="BB48" i="15"/>
  <c r="BB27" i="15" s="1"/>
  <c r="BB355" i="13"/>
  <c r="BC334" i="13"/>
  <c r="BD55" i="15"/>
  <c r="BD34" i="15" s="1"/>
  <c r="BD362" i="13"/>
  <c r="AZ15" i="19"/>
  <c r="AZ15" i="6" s="1"/>
  <c r="AZ4" i="16"/>
  <c r="BA21" i="16"/>
  <c r="BD49" i="15"/>
  <c r="BC14" i="22"/>
  <c r="BB65" i="16"/>
  <c r="BB15" i="22" s="1"/>
  <c r="BD214" i="13"/>
  <c r="BC338" i="13"/>
  <c r="BD66" i="13"/>
  <c r="BC1" i="25"/>
  <c r="BF2" i="6"/>
  <c r="BB228" i="13"/>
  <c r="BH304" i="13"/>
  <c r="BH120" i="15" s="1"/>
  <c r="BH285" i="13"/>
  <c r="BI266" i="13"/>
  <c r="BL47" i="15"/>
  <c r="BD45" i="13"/>
  <c r="BE26" i="13"/>
  <c r="BB209" i="13"/>
  <c r="BC14" i="21"/>
  <c r="BB49" i="16"/>
  <c r="BD204" i="13"/>
  <c r="BD223" i="13" s="1"/>
  <c r="BD95" i="15" s="1"/>
  <c r="BE185" i="13"/>
  <c r="BG282" i="13"/>
  <c r="BG301" i="13" s="1"/>
  <c r="BG117" i="15" s="1"/>
  <c r="BH263" i="13"/>
  <c r="BF272" i="13"/>
  <c r="BG253" i="13"/>
  <c r="BE120" i="13"/>
  <c r="BE139" i="13" s="1"/>
  <c r="BE67" i="15" s="1"/>
  <c r="BF101" i="13"/>
  <c r="BE147" i="13"/>
  <c r="BE62" i="13"/>
  <c r="BC119" i="13"/>
  <c r="BD100" i="13"/>
  <c r="BC113" i="13"/>
  <c r="BC314" i="13"/>
  <c r="BC327" i="13" s="1"/>
  <c r="BF129" i="13"/>
  <c r="BF148" i="13" s="1"/>
  <c r="BF76" i="15" s="1"/>
  <c r="BG110" i="13"/>
  <c r="BC142" i="13"/>
  <c r="BC337" i="13"/>
  <c r="BE126" i="13"/>
  <c r="BE145" i="13" s="1"/>
  <c r="BE73" i="15" s="1"/>
  <c r="BF107" i="13"/>
  <c r="BD20" i="22"/>
  <c r="BD24" i="22" s="1"/>
  <c r="BD25" i="22" s="1"/>
  <c r="BB153" i="14"/>
  <c r="BH274" i="13"/>
  <c r="BH293" i="13" s="1"/>
  <c r="BH109" i="15" s="1"/>
  <c r="BI255" i="13"/>
  <c r="BD275" i="13"/>
  <c r="BE256" i="13"/>
  <c r="BD316" i="13"/>
  <c r="BD267" i="13"/>
  <c r="BF42" i="13"/>
  <c r="BG23" i="13"/>
  <c r="BC321" i="13"/>
  <c r="BC49" i="13"/>
  <c r="BC55" i="13" s="1"/>
  <c r="BE40" i="19" s="1"/>
  <c r="BD30" i="13"/>
  <c r="BD343" i="13"/>
  <c r="BB99" i="15"/>
  <c r="BB36" i="15" s="1"/>
  <c r="BB364" i="13"/>
  <c r="BB14" i="20"/>
  <c r="BB14" i="6" s="1"/>
  <c r="BA32" i="16"/>
  <c r="BA15" i="20" s="1"/>
  <c r="BF324" i="13"/>
  <c r="BF52" i="13"/>
  <c r="BG33" i="13"/>
  <c r="BE205" i="13"/>
  <c r="BE224" i="13" s="1"/>
  <c r="BE96" i="15" s="1"/>
  <c r="BF186" i="13"/>
  <c r="BF323" i="13" s="1"/>
  <c r="BB339" i="13"/>
  <c r="BB346" i="13" s="1"/>
  <c r="BT54" i="15"/>
  <c r="BD201" i="13"/>
  <c r="BD220" i="13" s="1"/>
  <c r="BD92" i="15" s="1"/>
  <c r="BE182" i="13"/>
  <c r="BC322" i="13"/>
  <c r="BC50" i="13"/>
  <c r="BD31" i="13"/>
  <c r="BC336" i="13"/>
  <c r="BC64" i="13"/>
  <c r="CK150" i="13"/>
  <c r="CK78" i="15" s="1"/>
  <c r="CK131" i="13"/>
  <c r="CL112" i="13"/>
  <c r="CJ73" i="13"/>
  <c r="CJ54" i="13"/>
  <c r="CK35" i="13"/>
  <c r="BB70" i="15"/>
  <c r="BB28" i="15" s="1"/>
  <c r="BB356" i="13"/>
  <c r="BA4" i="20"/>
  <c r="BB34" i="16"/>
  <c r="BB5" i="20" s="1"/>
  <c r="BK122" i="13"/>
  <c r="BK141" i="13" s="1"/>
  <c r="BK69" i="15" s="1"/>
  <c r="BL103" i="13"/>
  <c r="BE291" i="13"/>
  <c r="BE315" i="13"/>
  <c r="BD125" i="13"/>
  <c r="BE106" i="13"/>
  <c r="BD320" i="13"/>
  <c r="BA52" i="15"/>
  <c r="BA31" i="15" s="1"/>
  <c r="BA359" i="13"/>
  <c r="AZ70" i="16"/>
  <c r="AY69" i="16"/>
  <c r="AY9" i="22" s="1"/>
  <c r="BE89" i="15"/>
  <c r="BE277" i="13"/>
  <c r="BE296" i="13" s="1"/>
  <c r="BE112" i="15" s="1"/>
  <c r="BF258" i="13"/>
  <c r="BE281" i="13"/>
  <c r="BE300" i="13" s="1"/>
  <c r="BE116" i="15" s="1"/>
  <c r="BF262" i="13"/>
  <c r="BC150" i="14"/>
  <c r="BD138" i="14"/>
  <c r="BD197" i="13"/>
  <c r="BD216" i="13" s="1"/>
  <c r="BD88" i="15" s="1"/>
  <c r="BE178" i="13"/>
  <c r="BD315" i="13"/>
  <c r="BC294" i="13"/>
  <c r="BC335" i="13"/>
  <c r="BC286" i="13"/>
  <c r="BE61" i="13"/>
  <c r="BC86" i="15"/>
  <c r="BC228" i="13"/>
  <c r="BB340" i="13"/>
  <c r="BB68" i="13"/>
  <c r="BF65" i="15"/>
  <c r="BE280" i="13"/>
  <c r="BE299" i="13" s="1"/>
  <c r="BE115" i="15" s="1"/>
  <c r="BF261" i="13"/>
  <c r="BA26" i="15"/>
  <c r="BA121" i="15"/>
  <c r="AZ79" i="15"/>
  <c r="AZ24" i="15"/>
  <c r="AZ37" i="15" s="1"/>
  <c r="BE343" i="13"/>
  <c r="BE71" i="13"/>
  <c r="BF46" i="13"/>
  <c r="BG27" i="13"/>
  <c r="BB72" i="15"/>
  <c r="BB30" i="15" s="1"/>
  <c r="BB358" i="13"/>
  <c r="BG198" i="13"/>
  <c r="BH179" i="13"/>
  <c r="BD33" i="14"/>
  <c r="BC42" i="14"/>
  <c r="BC7" i="21"/>
  <c r="BC7" i="6" s="1"/>
  <c r="BC7" i="16"/>
  <c r="BE20" i="21"/>
  <c r="BB44" i="15"/>
  <c r="BB351" i="13"/>
  <c r="BB341" i="13"/>
  <c r="BB69" i="13"/>
  <c r="BC317" i="13"/>
  <c r="BH118" i="13"/>
  <c r="BI99" i="13"/>
  <c r="BG273" i="13"/>
  <c r="BG292" i="13" s="1"/>
  <c r="BG108" i="15" s="1"/>
  <c r="BH254" i="13"/>
  <c r="BB38" i="16" l="1"/>
  <c r="BA4" i="6"/>
  <c r="BB74" i="13"/>
  <c r="BC15" i="16" s="1"/>
  <c r="BA365" i="13"/>
  <c r="BA367" i="13" s="1"/>
  <c r="BE20" i="22"/>
  <c r="BE24" i="22" s="1"/>
  <c r="BE25" i="22" s="1"/>
  <c r="BC153" i="14"/>
  <c r="BB100" i="15"/>
  <c r="BH282" i="13"/>
  <c r="BH301" i="13" s="1"/>
  <c r="BH117" i="15" s="1"/>
  <c r="BI263" i="13"/>
  <c r="BB15" i="21"/>
  <c r="BC55" i="16"/>
  <c r="BD336" i="13"/>
  <c r="BD64" i="13"/>
  <c r="BO18" i="16"/>
  <c r="BD50" i="15"/>
  <c r="BD29" i="15" s="1"/>
  <c r="BD357" i="13"/>
  <c r="BD86" i="15"/>
  <c r="BH199" i="13"/>
  <c r="BH218" i="13" s="1"/>
  <c r="BH90" i="15" s="1"/>
  <c r="BI180" i="13"/>
  <c r="BF62" i="13"/>
  <c r="BB26" i="15"/>
  <c r="BB121" i="15"/>
  <c r="BE24" i="14"/>
  <c r="BD41" i="14"/>
  <c r="BD334" i="13"/>
  <c r="BB5" i="6"/>
  <c r="BE126" i="14"/>
  <c r="BF114" i="14"/>
  <c r="BE49" i="15"/>
  <c r="BD227" i="13"/>
  <c r="BD208" i="13"/>
  <c r="BD345" i="13" s="1"/>
  <c r="BE189" i="13"/>
  <c r="BD326" i="13"/>
  <c r="BD276" i="13"/>
  <c r="BD295" i="13" s="1"/>
  <c r="BD111" i="15" s="1"/>
  <c r="BE257" i="13"/>
  <c r="BJ127" i="13"/>
  <c r="BJ146" i="13" s="1"/>
  <c r="BJ74" i="15" s="1"/>
  <c r="BK108" i="13"/>
  <c r="BJ196" i="13"/>
  <c r="BJ215" i="13" s="1"/>
  <c r="BJ87" i="15" s="1"/>
  <c r="BK177" i="13"/>
  <c r="BD25" i="15"/>
  <c r="BW51" i="13"/>
  <c r="BX32" i="13"/>
  <c r="BJ48" i="13"/>
  <c r="BK29" i="13"/>
  <c r="BB4" i="20"/>
  <c r="BC34" i="16"/>
  <c r="BC5" i="20" s="1"/>
  <c r="BC70" i="15"/>
  <c r="BC28" i="15" s="1"/>
  <c r="BC356" i="13"/>
  <c r="BE55" i="15"/>
  <c r="BE34" i="15" s="1"/>
  <c r="BE362" i="13"/>
  <c r="BC4" i="22"/>
  <c r="BD67" i="16"/>
  <c r="BD5" i="22" s="1"/>
  <c r="BD68" i="16"/>
  <c r="BD7" i="22" s="1"/>
  <c r="BE14" i="21"/>
  <c r="BD49" i="16"/>
  <c r="BD15" i="21" s="1"/>
  <c r="BE197" i="13"/>
  <c r="BF178" i="13"/>
  <c r="BE107" i="15"/>
  <c r="CK73" i="13"/>
  <c r="CK54" i="13"/>
  <c r="CL35" i="13"/>
  <c r="CL150" i="13"/>
  <c r="CL78" i="15" s="1"/>
  <c r="CL131" i="13"/>
  <c r="CM112" i="13"/>
  <c r="BC48" i="15"/>
  <c r="BC27" i="15" s="1"/>
  <c r="BC355" i="13"/>
  <c r="BG42" i="13"/>
  <c r="BH23" i="13"/>
  <c r="BI274" i="13"/>
  <c r="BI293" i="13" s="1"/>
  <c r="BI109" i="15" s="1"/>
  <c r="BJ255" i="13"/>
  <c r="BF126" i="13"/>
  <c r="BF145" i="13" s="1"/>
  <c r="BF73" i="15" s="1"/>
  <c r="BG107" i="13"/>
  <c r="BG129" i="13"/>
  <c r="BG148" i="13" s="1"/>
  <c r="BG76" i="15" s="1"/>
  <c r="BH110" i="13"/>
  <c r="BD119" i="13"/>
  <c r="BE100" i="13"/>
  <c r="BD113" i="13"/>
  <c r="BD314" i="13"/>
  <c r="BD327" i="13" s="1"/>
  <c r="BE342" i="13"/>
  <c r="BG272" i="13"/>
  <c r="BH253" i="13"/>
  <c r="BD317" i="13"/>
  <c r="BD14" i="21"/>
  <c r="BC49" i="16"/>
  <c r="BC15" i="21" s="1"/>
  <c r="BD338" i="13"/>
  <c r="BH206" i="13"/>
  <c r="BH225" i="13" s="1"/>
  <c r="BH97" i="15" s="1"/>
  <c r="BI187" i="13"/>
  <c r="BH130" i="13"/>
  <c r="BH149" i="13" s="1"/>
  <c r="BH77" i="15" s="1"/>
  <c r="BI111" i="13"/>
  <c r="BC44" i="14"/>
  <c r="BE313" i="13"/>
  <c r="BE41" i="13"/>
  <c r="BF22" i="13"/>
  <c r="BH202" i="13"/>
  <c r="BH221" i="13" s="1"/>
  <c r="BH93" i="15" s="1"/>
  <c r="BI183" i="13"/>
  <c r="BE144" i="14"/>
  <c r="BD151" i="14"/>
  <c r="BF23" i="22" s="1"/>
  <c r="BF89" i="15"/>
  <c r="BF47" i="13"/>
  <c r="BG28" i="13"/>
  <c r="BF195" i="13"/>
  <c r="BG176" i="13"/>
  <c r="BN7" i="19"/>
  <c r="BF124" i="13"/>
  <c r="BF143" i="13" s="1"/>
  <c r="BF71" i="15" s="1"/>
  <c r="BG105" i="13"/>
  <c r="BC339" i="13"/>
  <c r="BC71" i="16"/>
  <c r="BE325" i="13"/>
  <c r="BE53" i="13"/>
  <c r="BF34" i="13"/>
  <c r="BC14" i="20"/>
  <c r="BC14" i="6" s="1"/>
  <c r="BB32" i="16"/>
  <c r="BB15" i="20" s="1"/>
  <c r="BA4" i="16"/>
  <c r="BV70" i="13"/>
  <c r="BI67" i="13"/>
  <c r="BO44" i="13"/>
  <c r="BP25" i="13"/>
  <c r="BH207" i="13"/>
  <c r="BH226" i="13" s="1"/>
  <c r="BH98" i="15" s="1"/>
  <c r="BI188" i="13"/>
  <c r="BD190" i="13"/>
  <c r="BF277" i="13"/>
  <c r="BF296" i="13" s="1"/>
  <c r="BF112" i="15" s="1"/>
  <c r="BG258" i="13"/>
  <c r="BF205" i="13"/>
  <c r="BF224" i="13" s="1"/>
  <c r="BF96" i="15" s="1"/>
  <c r="BG186" i="13"/>
  <c r="BB23" i="15"/>
  <c r="BH198" i="13"/>
  <c r="BI179" i="13"/>
  <c r="BF281" i="13"/>
  <c r="BF300" i="13" s="1"/>
  <c r="BF116" i="15" s="1"/>
  <c r="BG262" i="13"/>
  <c r="BA70" i="16"/>
  <c r="AZ69" i="16"/>
  <c r="AZ9" i="22" s="1"/>
  <c r="BE125" i="13"/>
  <c r="BF106" i="13"/>
  <c r="BE201" i="13"/>
  <c r="BE220" i="13" s="1"/>
  <c r="BE92" i="15" s="1"/>
  <c r="BF182" i="13"/>
  <c r="BG52" i="13"/>
  <c r="BH33" i="13"/>
  <c r="BD321" i="13"/>
  <c r="BD49" i="13"/>
  <c r="BE30" i="13"/>
  <c r="BF61" i="13"/>
  <c r="BE275" i="13"/>
  <c r="BF256" i="13"/>
  <c r="BE316" i="13"/>
  <c r="BC138" i="13"/>
  <c r="BC132" i="13"/>
  <c r="BE40" i="20" s="1"/>
  <c r="BC333" i="13"/>
  <c r="BE75" i="15"/>
  <c r="BE33" i="15" s="1"/>
  <c r="BE361" i="13"/>
  <c r="BF291" i="13"/>
  <c r="BE204" i="13"/>
  <c r="BE223" i="13" s="1"/>
  <c r="BE95" i="15" s="1"/>
  <c r="BF185" i="13"/>
  <c r="BI304" i="13"/>
  <c r="BI120" i="15" s="1"/>
  <c r="BI285" i="13"/>
  <c r="BJ266" i="13"/>
  <c r="BD1" i="25"/>
  <c r="BG2" i="6"/>
  <c r="BE123" i="13"/>
  <c r="BF104" i="13"/>
  <c r="BE318" i="13"/>
  <c r="BF283" i="13"/>
  <c r="BF302" i="13" s="1"/>
  <c r="BF118" i="15" s="1"/>
  <c r="BG264" i="13"/>
  <c r="BD14" i="22"/>
  <c r="BC65" i="16"/>
  <c r="BC15" i="22" s="1"/>
  <c r="BG128" i="13"/>
  <c r="BH109" i="13"/>
  <c r="BG323" i="13"/>
  <c r="BC56" i="15"/>
  <c r="BC35" i="15" s="1"/>
  <c r="BC363" i="13"/>
  <c r="BI284" i="13"/>
  <c r="BI303" i="13" s="1"/>
  <c r="BI119" i="15" s="1"/>
  <c r="BJ265" i="13"/>
  <c r="BC44" i="15"/>
  <c r="BC351" i="13"/>
  <c r="BA58" i="15"/>
  <c r="BD332" i="13"/>
  <c r="BD60" i="13"/>
  <c r="BD23" i="21"/>
  <c r="BD24" i="21" s="1"/>
  <c r="BD25" i="21" s="1"/>
  <c r="BB129" i="14"/>
  <c r="BG65" i="15"/>
  <c r="BE203" i="13"/>
  <c r="BE222" i="13" s="1"/>
  <c r="BE94" i="15" s="1"/>
  <c r="BF184" i="13"/>
  <c r="BC4" i="21"/>
  <c r="BD52" i="16"/>
  <c r="BD51" i="16"/>
  <c r="BD5" i="21" s="1"/>
  <c r="BE338" i="13"/>
  <c r="BE66" i="13"/>
  <c r="BE214" i="13"/>
  <c r="BC99" i="15"/>
  <c r="BC36" i="15" s="1"/>
  <c r="BC364" i="13"/>
  <c r="BK200" i="13"/>
  <c r="BK219" i="13" s="1"/>
  <c r="BK91" i="15" s="1"/>
  <c r="BL181" i="13"/>
  <c r="BC72" i="15"/>
  <c r="BC30" i="15" s="1"/>
  <c r="BC358" i="13"/>
  <c r="BV121" i="13"/>
  <c r="BV140" i="13" s="1"/>
  <c r="BV68" i="15" s="1"/>
  <c r="BW102" i="13"/>
  <c r="BF40" i="22"/>
  <c r="BF40" i="21"/>
  <c r="BD344" i="13"/>
  <c r="BD72" i="13"/>
  <c r="BH51" i="15"/>
  <c r="BA79" i="15"/>
  <c r="BA24" i="15"/>
  <c r="BA37" i="15" s="1"/>
  <c r="BA15" i="6"/>
  <c r="BN63" i="13"/>
  <c r="BE33" i="14"/>
  <c r="BD42" i="14"/>
  <c r="BC341" i="13"/>
  <c r="BC69" i="13"/>
  <c r="BI118" i="13"/>
  <c r="BJ99" i="13"/>
  <c r="BB53" i="15"/>
  <c r="BB32" i="15" s="1"/>
  <c r="BB360" i="13"/>
  <c r="BG46" i="13"/>
  <c r="BH27" i="13"/>
  <c r="BH273" i="13"/>
  <c r="BH292" i="13" s="1"/>
  <c r="BH108" i="15" s="1"/>
  <c r="BI254" i="13"/>
  <c r="BH137" i="13"/>
  <c r="BG217" i="13"/>
  <c r="BF65" i="13"/>
  <c r="BF280" i="13"/>
  <c r="BF299" i="13" s="1"/>
  <c r="BF115" i="15" s="1"/>
  <c r="BG261" i="13"/>
  <c r="BB52" i="15"/>
  <c r="BB31" i="15" s="1"/>
  <c r="BB359" i="13"/>
  <c r="BE45" i="15"/>
  <c r="BC110" i="15"/>
  <c r="BC354" i="13"/>
  <c r="BC305" i="13"/>
  <c r="BD150" i="14"/>
  <c r="BE138" i="14"/>
  <c r="BD144" i="13"/>
  <c r="BL122" i="13"/>
  <c r="BL141" i="13" s="1"/>
  <c r="BL69" i="15" s="1"/>
  <c r="BM103" i="13"/>
  <c r="CJ57" i="15"/>
  <c r="BD322" i="13"/>
  <c r="BD50" i="13"/>
  <c r="BD55" i="13" s="1"/>
  <c r="BF40" i="19" s="1"/>
  <c r="BE31" i="13"/>
  <c r="BF71" i="13"/>
  <c r="BC340" i="13"/>
  <c r="BC68" i="13"/>
  <c r="BD294" i="13"/>
  <c r="BD335" i="13"/>
  <c r="BE46" i="15"/>
  <c r="BF120" i="13"/>
  <c r="BF139" i="13" s="1"/>
  <c r="BF67" i="15" s="1"/>
  <c r="BG101" i="13"/>
  <c r="BE317" i="13"/>
  <c r="BE45" i="13"/>
  <c r="BF26" i="13"/>
  <c r="BD209" i="13"/>
  <c r="BA54" i="16"/>
  <c r="AZ53" i="16"/>
  <c r="AZ9" i="21" s="1"/>
  <c r="BB4" i="19"/>
  <c r="BC21" i="16"/>
  <c r="BC17" i="16"/>
  <c r="BD142" i="13"/>
  <c r="BD337" i="13"/>
  <c r="BG43" i="13"/>
  <c r="BH24" i="13"/>
  <c r="BF147" i="13"/>
  <c r="BF342" i="13"/>
  <c r="BC346" i="13"/>
  <c r="BU54" i="15"/>
  <c r="BD36" i="13"/>
  <c r="BD279" i="13"/>
  <c r="BD298" i="13" s="1"/>
  <c r="BD114" i="15" s="1"/>
  <c r="BE260" i="13"/>
  <c r="BE320" i="13" s="1"/>
  <c r="BD120" i="14"/>
  <c r="BC127" i="14"/>
  <c r="BB15" i="19"/>
  <c r="BB4" i="16"/>
  <c r="BB6" i="16"/>
  <c r="BF20" i="21"/>
  <c r="BJ278" i="13"/>
  <c r="BJ297" i="13" s="1"/>
  <c r="BJ113" i="15" s="1"/>
  <c r="BK259" i="13"/>
  <c r="BE319" i="13"/>
  <c r="BE190" i="13"/>
  <c r="BD353" i="13"/>
  <c r="BM47" i="15"/>
  <c r="BB66" i="15"/>
  <c r="BB151" i="13"/>
  <c r="BB352" i="13"/>
  <c r="BD14" i="19" l="1"/>
  <c r="BC74" i="13"/>
  <c r="BE14" i="19" s="1"/>
  <c r="BB365" i="13"/>
  <c r="BB367" i="13" s="1"/>
  <c r="BB15" i="6"/>
  <c r="BG62" i="13"/>
  <c r="BE14" i="22"/>
  <c r="BD65" i="16"/>
  <c r="BD15" i="22" s="1"/>
  <c r="BF33" i="14"/>
  <c r="BE42" i="14"/>
  <c r="BD44" i="15"/>
  <c r="BD351" i="13"/>
  <c r="BH128" i="13"/>
  <c r="BI109" i="13"/>
  <c r="BG283" i="13"/>
  <c r="BG302" i="13" s="1"/>
  <c r="BG118" i="15" s="1"/>
  <c r="BH264" i="13"/>
  <c r="BE142" i="13"/>
  <c r="BE337" i="13"/>
  <c r="BJ304" i="13"/>
  <c r="BJ120" i="15" s="1"/>
  <c r="BJ285" i="13"/>
  <c r="BK266" i="13"/>
  <c r="BE267" i="13"/>
  <c r="BF45" i="15"/>
  <c r="BC100" i="15"/>
  <c r="BH217" i="13"/>
  <c r="BI207" i="13"/>
  <c r="BI226" i="13" s="1"/>
  <c r="BI98" i="15" s="1"/>
  <c r="BJ188" i="13"/>
  <c r="BF325" i="13"/>
  <c r="BF53" i="13"/>
  <c r="BG34" i="13"/>
  <c r="BG47" i="13"/>
  <c r="BH28" i="13"/>
  <c r="BG291" i="13"/>
  <c r="BF197" i="13"/>
  <c r="BF216" i="13" s="1"/>
  <c r="BG178" i="13"/>
  <c r="BE227" i="13"/>
  <c r="BE208" i="13"/>
  <c r="BE345" i="13" s="1"/>
  <c r="BF189" i="13"/>
  <c r="BE326" i="13"/>
  <c r="BD44" i="14"/>
  <c r="BF46" i="15"/>
  <c r="BF353" i="13"/>
  <c r="BD48" i="15"/>
  <c r="BD27" i="15" s="1"/>
  <c r="BD355" i="13"/>
  <c r="BI282" i="13"/>
  <c r="BI301" i="13" s="1"/>
  <c r="BI117" i="15" s="1"/>
  <c r="BJ263" i="13"/>
  <c r="BC5" i="19"/>
  <c r="BC5" i="6" s="1"/>
  <c r="BC6" i="16"/>
  <c r="BE322" i="13"/>
  <c r="BE50" i="13"/>
  <c r="BF31" i="13"/>
  <c r="BD72" i="15"/>
  <c r="BD30" i="15" s="1"/>
  <c r="BD358" i="13"/>
  <c r="BP18" i="16"/>
  <c r="BE23" i="21"/>
  <c r="BE24" i="21" s="1"/>
  <c r="BE25" i="21" s="1"/>
  <c r="BC129" i="14"/>
  <c r="BM122" i="13"/>
  <c r="BM141" i="13" s="1"/>
  <c r="BM69" i="15" s="1"/>
  <c r="BN103" i="13"/>
  <c r="BC53" i="15"/>
  <c r="BC32" i="15" s="1"/>
  <c r="BC360" i="13"/>
  <c r="BN47" i="15"/>
  <c r="BD56" i="15"/>
  <c r="BD35" i="15" s="1"/>
  <c r="BD363" i="13"/>
  <c r="BW121" i="13"/>
  <c r="BW140" i="13" s="1"/>
  <c r="BW68" i="15" s="1"/>
  <c r="BX102" i="13"/>
  <c r="BL200" i="13"/>
  <c r="BL219" i="13" s="1"/>
  <c r="BL91" i="15" s="1"/>
  <c r="BM181" i="13"/>
  <c r="BE86" i="15"/>
  <c r="BF203" i="13"/>
  <c r="BF222" i="13" s="1"/>
  <c r="BF94" i="15" s="1"/>
  <c r="BG184" i="13"/>
  <c r="BG147" i="13"/>
  <c r="BH324" i="13"/>
  <c r="BH52" i="13"/>
  <c r="BI33" i="13"/>
  <c r="BF201" i="13"/>
  <c r="BF220" i="13" s="1"/>
  <c r="BF92" i="15" s="1"/>
  <c r="BG182" i="13"/>
  <c r="BG319" i="13" s="1"/>
  <c r="BA69" i="16"/>
  <c r="BA9" i="22" s="1"/>
  <c r="BB70" i="16"/>
  <c r="BG277" i="13"/>
  <c r="BG296" i="13" s="1"/>
  <c r="BG112" i="15" s="1"/>
  <c r="BH258" i="13"/>
  <c r="BI51" i="15"/>
  <c r="BG40" i="22"/>
  <c r="BG40" i="21"/>
  <c r="BE344" i="13"/>
  <c r="BE72" i="13"/>
  <c r="BG124" i="13"/>
  <c r="BG143" i="13" s="1"/>
  <c r="BG71" i="15" s="1"/>
  <c r="BH105" i="13"/>
  <c r="BG195" i="13"/>
  <c r="BH176" i="13"/>
  <c r="BF66" i="13"/>
  <c r="BF313" i="13"/>
  <c r="BF41" i="13"/>
  <c r="BG22" i="13"/>
  <c r="BI206" i="13"/>
  <c r="BI225" i="13" s="1"/>
  <c r="BI97" i="15" s="1"/>
  <c r="BJ187" i="13"/>
  <c r="BE119" i="13"/>
  <c r="BF100" i="13"/>
  <c r="BE113" i="13"/>
  <c r="BE314" i="13"/>
  <c r="BE327" i="13" s="1"/>
  <c r="BG126" i="13"/>
  <c r="BG145" i="13" s="1"/>
  <c r="BG73" i="15" s="1"/>
  <c r="BH107" i="13"/>
  <c r="BH42" i="13"/>
  <c r="BI23" i="13"/>
  <c r="CL73" i="13"/>
  <c r="CL54" i="13"/>
  <c r="CM35" i="13"/>
  <c r="BE216" i="13"/>
  <c r="BE334" i="13"/>
  <c r="BD71" i="16"/>
  <c r="BK48" i="13"/>
  <c r="BL29" i="13"/>
  <c r="BX51" i="13"/>
  <c r="BY32" i="13"/>
  <c r="BK196" i="13"/>
  <c r="BK215" i="13" s="1"/>
  <c r="BK87" i="15" s="1"/>
  <c r="BL177" i="13"/>
  <c r="BE276" i="13"/>
  <c r="BE295" i="13" s="1"/>
  <c r="BE111" i="15" s="1"/>
  <c r="BF257" i="13"/>
  <c r="BF126" i="14"/>
  <c r="BG114" i="14"/>
  <c r="BE41" i="14"/>
  <c r="BE44" i="14" s="1"/>
  <c r="BF24" i="14"/>
  <c r="BF334" i="13"/>
  <c r="BC15" i="19"/>
  <c r="BG89" i="15"/>
  <c r="BF49" i="15"/>
  <c r="BH65" i="15"/>
  <c r="BK278" i="13"/>
  <c r="BK297" i="13" s="1"/>
  <c r="BK113" i="15" s="1"/>
  <c r="BL259" i="13"/>
  <c r="BE120" i="14"/>
  <c r="BD127" i="14"/>
  <c r="BF75" i="15"/>
  <c r="BF33" i="15" s="1"/>
  <c r="BF361" i="13"/>
  <c r="BF317" i="13"/>
  <c r="BF45" i="13"/>
  <c r="BG26" i="13"/>
  <c r="BC26" i="15"/>
  <c r="BC121" i="15"/>
  <c r="BJ118" i="13"/>
  <c r="BK99" i="13"/>
  <c r="BC4" i="20"/>
  <c r="BD34" i="16"/>
  <c r="BD5" i="20" s="1"/>
  <c r="BE209" i="13"/>
  <c r="BD7" i="21"/>
  <c r="BD7" i="6" s="1"/>
  <c r="BD7" i="16"/>
  <c r="BC23" i="15"/>
  <c r="BE1" i="25"/>
  <c r="BH2" i="6"/>
  <c r="BF107" i="15"/>
  <c r="BF275" i="13"/>
  <c r="BG256" i="13"/>
  <c r="BF316" i="13"/>
  <c r="BE321" i="13"/>
  <c r="BE49" i="13"/>
  <c r="BE55" i="13" s="1"/>
  <c r="BG40" i="19" s="1"/>
  <c r="BF30" i="13"/>
  <c r="BG343" i="13"/>
  <c r="BG71" i="13"/>
  <c r="BF125" i="13"/>
  <c r="BG106" i="13"/>
  <c r="BG281" i="13"/>
  <c r="BG300" i="13" s="1"/>
  <c r="BG116" i="15" s="1"/>
  <c r="BH262" i="13"/>
  <c r="BB58" i="15"/>
  <c r="BP44" i="13"/>
  <c r="BQ25" i="13"/>
  <c r="BF214" i="13"/>
  <c r="BF319" i="13"/>
  <c r="BF144" i="14"/>
  <c r="BE151" i="14"/>
  <c r="BG23" i="22" s="1"/>
  <c r="BE332" i="13"/>
  <c r="BE60" i="13"/>
  <c r="BD138" i="13"/>
  <c r="BD132" i="13"/>
  <c r="BF40" i="20" s="1"/>
  <c r="BD333" i="13"/>
  <c r="BD346" i="13" s="1"/>
  <c r="BG61" i="13"/>
  <c r="CM150" i="13"/>
  <c r="CM78" i="15" s="1"/>
  <c r="CM131" i="13"/>
  <c r="CN112" i="13"/>
  <c r="BC38" i="16"/>
  <c r="BJ67" i="13"/>
  <c r="BW70" i="13"/>
  <c r="BD99" i="15"/>
  <c r="BD36" i="15" s="1"/>
  <c r="BD364" i="13"/>
  <c r="BG20" i="21"/>
  <c r="BD4" i="22"/>
  <c r="BE68" i="16"/>
  <c r="BE7" i="22" s="1"/>
  <c r="BE67" i="16"/>
  <c r="BE5" i="22" s="1"/>
  <c r="BI199" i="13"/>
  <c r="BI218" i="13" s="1"/>
  <c r="BI90" i="15" s="1"/>
  <c r="BJ180" i="13"/>
  <c r="BD228" i="13"/>
  <c r="BD4" i="21"/>
  <c r="BE51" i="16"/>
  <c r="BE5" i="21" s="1"/>
  <c r="BE52" i="16"/>
  <c r="BE7" i="21" s="1"/>
  <c r="BB54" i="16"/>
  <c r="BA53" i="16"/>
  <c r="BA9" i="21" s="1"/>
  <c r="BC52" i="15"/>
  <c r="BC31" i="15" s="1"/>
  <c r="BC359" i="13"/>
  <c r="BG120" i="13"/>
  <c r="BG139" i="13" s="1"/>
  <c r="BG67" i="15" s="1"/>
  <c r="BH101" i="13"/>
  <c r="BD286" i="13"/>
  <c r="BD341" i="13"/>
  <c r="BD69" i="13"/>
  <c r="BH46" i="13"/>
  <c r="BI27" i="13"/>
  <c r="BD14" i="20"/>
  <c r="BC32" i="16"/>
  <c r="BC15" i="20" s="1"/>
  <c r="BB4" i="6"/>
  <c r="BF55" i="15"/>
  <c r="BF34" i="15" s="1"/>
  <c r="BF362" i="13"/>
  <c r="BF138" i="14"/>
  <c r="BE150" i="14"/>
  <c r="BG65" i="13"/>
  <c r="BB79" i="15"/>
  <c r="BB24" i="15"/>
  <c r="BB37" i="15" s="1"/>
  <c r="BE279" i="13"/>
  <c r="BE298" i="13" s="1"/>
  <c r="BE114" i="15" s="1"/>
  <c r="BF260" i="13"/>
  <c r="BH43" i="13"/>
  <c r="BI24" i="13"/>
  <c r="BD70" i="15"/>
  <c r="BD28" i="15" s="1"/>
  <c r="BD356" i="13"/>
  <c r="BE336" i="13"/>
  <c r="BE64" i="13"/>
  <c r="BD110" i="15"/>
  <c r="BD354" i="13"/>
  <c r="BD305" i="13"/>
  <c r="BF343" i="13"/>
  <c r="BD339" i="13"/>
  <c r="BF20" i="22"/>
  <c r="BF24" i="22" s="1"/>
  <c r="BF25" i="22" s="1"/>
  <c r="BD153" i="14"/>
  <c r="BG280" i="13"/>
  <c r="BG299" i="13" s="1"/>
  <c r="BG115" i="15" s="1"/>
  <c r="BH261" i="13"/>
  <c r="BI273" i="13"/>
  <c r="BI292" i="13" s="1"/>
  <c r="BI108" i="15" s="1"/>
  <c r="BJ254" i="13"/>
  <c r="BI137" i="13"/>
  <c r="BE50" i="15"/>
  <c r="BE29" i="15" s="1"/>
  <c r="BE357" i="13"/>
  <c r="BD55" i="16"/>
  <c r="BC4" i="19"/>
  <c r="BD21" i="16"/>
  <c r="BD17" i="16"/>
  <c r="BJ284" i="13"/>
  <c r="BJ303" i="13" s="1"/>
  <c r="BJ119" i="15" s="1"/>
  <c r="BK265" i="13"/>
  <c r="BF123" i="13"/>
  <c r="BG104" i="13"/>
  <c r="BF318" i="13"/>
  <c r="BF204" i="13"/>
  <c r="BF223" i="13" s="1"/>
  <c r="BF95" i="15" s="1"/>
  <c r="BG185" i="13"/>
  <c r="BC66" i="15"/>
  <c r="BC151" i="13"/>
  <c r="BC352" i="13"/>
  <c r="BC365" i="13" s="1"/>
  <c r="BC367" i="13" s="1"/>
  <c r="BE294" i="13"/>
  <c r="BE335" i="13"/>
  <c r="BD340" i="13"/>
  <c r="BD68" i="13"/>
  <c r="BG324" i="13"/>
  <c r="BE144" i="13"/>
  <c r="BE339" i="13"/>
  <c r="BI198" i="13"/>
  <c r="BJ179" i="13"/>
  <c r="BG205" i="13"/>
  <c r="BG224" i="13" s="1"/>
  <c r="BG96" i="15" s="1"/>
  <c r="BH186" i="13"/>
  <c r="BO63" i="13"/>
  <c r="BV54" i="15"/>
  <c r="BF190" i="13"/>
  <c r="BI202" i="13"/>
  <c r="BI221" i="13" s="1"/>
  <c r="BI93" i="15" s="1"/>
  <c r="BJ183" i="13"/>
  <c r="BE36" i="13"/>
  <c r="BI130" i="13"/>
  <c r="BI149" i="13" s="1"/>
  <c r="BI77" i="15" s="1"/>
  <c r="BJ111" i="13"/>
  <c r="BH272" i="13"/>
  <c r="BI253" i="13"/>
  <c r="BH129" i="13"/>
  <c r="BH148" i="13" s="1"/>
  <c r="BH76" i="15" s="1"/>
  <c r="BI110" i="13"/>
  <c r="BJ274" i="13"/>
  <c r="BJ293" i="13" s="1"/>
  <c r="BJ109" i="15" s="1"/>
  <c r="BK255" i="13"/>
  <c r="CK57" i="15"/>
  <c r="BK127" i="13"/>
  <c r="BK146" i="13" s="1"/>
  <c r="BK74" i="15" s="1"/>
  <c r="BL108" i="13"/>
  <c r="BD100" i="15"/>
  <c r="BO7" i="19"/>
  <c r="BF315" i="13"/>
  <c r="BD14" i="6" l="1"/>
  <c r="BD15" i="16"/>
  <c r="BE21" i="16" s="1"/>
  <c r="BE71" i="16"/>
  <c r="BE55" i="16"/>
  <c r="BI217" i="13"/>
  <c r="BE110" i="15"/>
  <c r="BE354" i="13"/>
  <c r="BE305" i="13"/>
  <c r="BJ202" i="13"/>
  <c r="BJ221" i="13" s="1"/>
  <c r="BJ93" i="15" s="1"/>
  <c r="BK183" i="13"/>
  <c r="BC4" i="6"/>
  <c r="BJ130" i="13"/>
  <c r="BJ149" i="13" s="1"/>
  <c r="BJ77" i="15" s="1"/>
  <c r="BK111" i="13"/>
  <c r="BO47" i="15"/>
  <c r="BE72" i="15"/>
  <c r="BE30" i="15" s="1"/>
  <c r="BE358" i="13"/>
  <c r="BE286" i="13"/>
  <c r="BE14" i="20"/>
  <c r="BE14" i="6" s="1"/>
  <c r="BD32" i="16"/>
  <c r="BD15" i="20" s="1"/>
  <c r="BE48" i="15"/>
  <c r="BE27" i="15" s="1"/>
  <c r="BE355" i="13"/>
  <c r="BD4" i="20"/>
  <c r="BE34" i="16"/>
  <c r="BE5" i="20" s="1"/>
  <c r="BE35" i="16"/>
  <c r="BG138" i="14"/>
  <c r="BF150" i="14"/>
  <c r="BH65" i="13"/>
  <c r="BF14" i="21"/>
  <c r="BE49" i="16"/>
  <c r="BE15" i="21" s="1"/>
  <c r="BP63" i="13"/>
  <c r="BG55" i="15"/>
  <c r="BG34" i="15" s="1"/>
  <c r="BG362" i="13"/>
  <c r="BF294" i="13"/>
  <c r="BF335" i="13"/>
  <c r="BD38" i="16"/>
  <c r="BF64" i="13"/>
  <c r="BF23" i="21"/>
  <c r="BF24" i="21" s="1"/>
  <c r="BF25" i="21" s="1"/>
  <c r="BD129" i="14"/>
  <c r="BF41" i="14"/>
  <c r="BG24" i="14"/>
  <c r="BF276" i="13"/>
  <c r="BF295" i="13" s="1"/>
  <c r="BF111" i="15" s="1"/>
  <c r="BG257" i="13"/>
  <c r="BY51" i="13"/>
  <c r="BZ32" i="13"/>
  <c r="BK67" i="13"/>
  <c r="BE88" i="15"/>
  <c r="BE25" i="15" s="1"/>
  <c r="BE353" i="13"/>
  <c r="BH126" i="13"/>
  <c r="BH145" i="13" s="1"/>
  <c r="BH73" i="15" s="1"/>
  <c r="BI107" i="13"/>
  <c r="BF119" i="13"/>
  <c r="BG100" i="13"/>
  <c r="BF113" i="13"/>
  <c r="BF314" i="13"/>
  <c r="BG313" i="13"/>
  <c r="BG41" i="13"/>
  <c r="BH22" i="13"/>
  <c r="BF50" i="15"/>
  <c r="BF29" i="15" s="1"/>
  <c r="BF357" i="13"/>
  <c r="BB69" i="16"/>
  <c r="BB9" i="22" s="1"/>
  <c r="BC70" i="16"/>
  <c r="BI52" i="13"/>
  <c r="BJ33" i="13"/>
  <c r="BG75" i="15"/>
  <c r="BG33" i="15" s="1"/>
  <c r="BG361" i="13"/>
  <c r="BE228" i="13"/>
  <c r="BX121" i="13"/>
  <c r="BX140" i="13" s="1"/>
  <c r="BX68" i="15" s="1"/>
  <c r="BY102" i="13"/>
  <c r="BN122" i="13"/>
  <c r="BN141" i="13" s="1"/>
  <c r="BN69" i="15" s="1"/>
  <c r="BO103" i="13"/>
  <c r="BF322" i="13"/>
  <c r="BF50" i="13"/>
  <c r="BG31" i="13"/>
  <c r="BE99" i="15"/>
  <c r="BE36" i="15" s="1"/>
  <c r="BE364" i="13"/>
  <c r="BG66" i="13"/>
  <c r="BH40" i="22"/>
  <c r="BH40" i="21"/>
  <c r="BF344" i="13"/>
  <c r="BF72" i="13"/>
  <c r="BH283" i="13"/>
  <c r="BH302" i="13" s="1"/>
  <c r="BH118" i="15" s="1"/>
  <c r="BI264" i="13"/>
  <c r="BH147" i="13"/>
  <c r="BF42" i="14"/>
  <c r="BG33" i="14"/>
  <c r="BG46" i="15"/>
  <c r="BH205" i="13"/>
  <c r="BH224" i="13" s="1"/>
  <c r="BH96" i="15" s="1"/>
  <c r="BI186" i="13"/>
  <c r="BD52" i="15"/>
  <c r="BD31" i="15" s="1"/>
  <c r="BD359" i="13"/>
  <c r="BF142" i="13"/>
  <c r="BF337" i="13"/>
  <c r="BI129" i="13"/>
  <c r="BI148" i="13" s="1"/>
  <c r="BI76" i="15" s="1"/>
  <c r="BJ110" i="13"/>
  <c r="BK274" i="13"/>
  <c r="BK293" i="13" s="1"/>
  <c r="BK109" i="15" s="1"/>
  <c r="BL255" i="13"/>
  <c r="BI272" i="13"/>
  <c r="BJ253" i="13"/>
  <c r="BJ198" i="13"/>
  <c r="BK179" i="13"/>
  <c r="BC79" i="15"/>
  <c r="BC24" i="15"/>
  <c r="BC37" i="15" s="1"/>
  <c r="BG123" i="13"/>
  <c r="BH104" i="13"/>
  <c r="BG318" i="13"/>
  <c r="BD5" i="19"/>
  <c r="BD5" i="6" s="1"/>
  <c r="BD6" i="16"/>
  <c r="BJ273" i="13"/>
  <c r="BJ292" i="13" s="1"/>
  <c r="BJ108" i="15" s="1"/>
  <c r="BK254" i="13"/>
  <c r="BF14" i="22"/>
  <c r="BE65" i="16"/>
  <c r="BE15" i="22" s="1"/>
  <c r="BI43" i="13"/>
  <c r="BJ24" i="13"/>
  <c r="BF279" i="13"/>
  <c r="BF298" i="13" s="1"/>
  <c r="BF114" i="15" s="1"/>
  <c r="BG260" i="13"/>
  <c r="BG49" i="15"/>
  <c r="BH120" i="13"/>
  <c r="BH139" i="13" s="1"/>
  <c r="BH67" i="15" s="1"/>
  <c r="BI101" i="13"/>
  <c r="BJ199" i="13"/>
  <c r="BJ218" i="13" s="1"/>
  <c r="BJ90" i="15" s="1"/>
  <c r="BK180" i="13"/>
  <c r="BJ51" i="15"/>
  <c r="BG45" i="15"/>
  <c r="BD66" i="15"/>
  <c r="BD151" i="13"/>
  <c r="BD352" i="13"/>
  <c r="BF86" i="15"/>
  <c r="BF320" i="13"/>
  <c r="BF267" i="13"/>
  <c r="BE4" i="22"/>
  <c r="BF68" i="16"/>
  <c r="BF7" i="22" s="1"/>
  <c r="BF67" i="16"/>
  <c r="BF5" i="22" s="1"/>
  <c r="BE127" i="14"/>
  <c r="BF120" i="14"/>
  <c r="BC4" i="16"/>
  <c r="BX70" i="13"/>
  <c r="CM73" i="13"/>
  <c r="CM54" i="13"/>
  <c r="CN35" i="13"/>
  <c r="BI42" i="13"/>
  <c r="BJ23" i="13"/>
  <c r="BE138" i="13"/>
  <c r="BE132" i="13"/>
  <c r="BG40" i="20" s="1"/>
  <c r="BE333" i="13"/>
  <c r="BE346" i="13" s="1"/>
  <c r="BF332" i="13"/>
  <c r="BF60" i="13"/>
  <c r="BF338" i="13"/>
  <c r="BH124" i="13"/>
  <c r="BH143" i="13" s="1"/>
  <c r="BH71" i="15" s="1"/>
  <c r="BI105" i="13"/>
  <c r="BH277" i="13"/>
  <c r="BH296" i="13" s="1"/>
  <c r="BH112" i="15" s="1"/>
  <c r="BI258" i="13"/>
  <c r="BH343" i="13"/>
  <c r="BH71" i="13"/>
  <c r="BQ18" i="16"/>
  <c r="BP7" i="19"/>
  <c r="BE341" i="13"/>
  <c r="BE69" i="13"/>
  <c r="BJ282" i="13"/>
  <c r="BJ301" i="13" s="1"/>
  <c r="BJ117" i="15" s="1"/>
  <c r="BK263" i="13"/>
  <c r="BG197" i="13"/>
  <c r="BG216" i="13" s="1"/>
  <c r="BG88" i="15" s="1"/>
  <c r="BH178" i="13"/>
  <c r="BG315" i="13"/>
  <c r="BH89" i="15"/>
  <c r="BD74" i="13"/>
  <c r="BG334" i="13"/>
  <c r="BF4" i="21"/>
  <c r="BG52" i="16"/>
  <c r="BG7" i="21" s="1"/>
  <c r="BG51" i="16"/>
  <c r="BG5" i="21" s="1"/>
  <c r="BG204" i="13"/>
  <c r="BG223" i="13" s="1"/>
  <c r="BG95" i="15" s="1"/>
  <c r="BH185" i="13"/>
  <c r="BH62" i="13"/>
  <c r="BD53" i="15"/>
  <c r="BD32" i="15" s="1"/>
  <c r="BD360" i="13"/>
  <c r="BC54" i="16"/>
  <c r="BB53" i="16"/>
  <c r="BB9" i="21" s="1"/>
  <c r="CN150" i="13"/>
  <c r="CN78" i="15" s="1"/>
  <c r="CN131" i="13"/>
  <c r="CO112" i="13"/>
  <c r="BD4" i="19"/>
  <c r="BE17" i="16"/>
  <c r="BG125" i="13"/>
  <c r="BH106" i="13"/>
  <c r="BG320" i="13"/>
  <c r="BF321" i="13"/>
  <c r="BF49" i="13"/>
  <c r="BF55" i="13" s="1"/>
  <c r="BH40" i="19" s="1"/>
  <c r="BG30" i="13"/>
  <c r="BG36" i="13" s="1"/>
  <c r="BC58" i="15"/>
  <c r="BK118" i="13"/>
  <c r="BL99" i="13"/>
  <c r="BL278" i="13"/>
  <c r="BL297" i="13" s="1"/>
  <c r="BL113" i="15" s="1"/>
  <c r="BM259" i="13"/>
  <c r="BC15" i="6"/>
  <c r="BH114" i="14"/>
  <c r="BG126" i="14"/>
  <c r="BL196" i="13"/>
  <c r="BL215" i="13" s="1"/>
  <c r="BL87" i="15" s="1"/>
  <c r="BM177" i="13"/>
  <c r="BH61" i="13"/>
  <c r="BJ206" i="13"/>
  <c r="BJ225" i="13" s="1"/>
  <c r="BJ97" i="15" s="1"/>
  <c r="BK187" i="13"/>
  <c r="BF36" i="13"/>
  <c r="BH195" i="13"/>
  <c r="BI176" i="13"/>
  <c r="BG201" i="13"/>
  <c r="BG220" i="13" s="1"/>
  <c r="BG92" i="15" s="1"/>
  <c r="BH182" i="13"/>
  <c r="BG203" i="13"/>
  <c r="BG222" i="13" s="1"/>
  <c r="BG94" i="15" s="1"/>
  <c r="BH184" i="13"/>
  <c r="BM200" i="13"/>
  <c r="BM219" i="13" s="1"/>
  <c r="BM91" i="15" s="1"/>
  <c r="BN181" i="13"/>
  <c r="BF227" i="13"/>
  <c r="BF208" i="13"/>
  <c r="BF345" i="13" s="1"/>
  <c r="BG189" i="13"/>
  <c r="BF326" i="13"/>
  <c r="BF88" i="15"/>
  <c r="BF25" i="15" s="1"/>
  <c r="BJ207" i="13"/>
  <c r="BJ226" i="13" s="1"/>
  <c r="BJ98" i="15" s="1"/>
  <c r="BK188" i="13"/>
  <c r="BE4" i="21"/>
  <c r="BF52" i="16"/>
  <c r="BF7" i="21" s="1"/>
  <c r="BF51" i="16"/>
  <c r="BF5" i="21" s="1"/>
  <c r="BH323" i="13"/>
  <c r="BH291" i="13"/>
  <c r="BL127" i="13"/>
  <c r="BL146" i="13" s="1"/>
  <c r="BL74" i="15" s="1"/>
  <c r="BM108" i="13"/>
  <c r="BK284" i="13"/>
  <c r="BK303" i="13" s="1"/>
  <c r="BK119" i="15" s="1"/>
  <c r="BL265" i="13"/>
  <c r="BI65" i="15"/>
  <c r="BH280" i="13"/>
  <c r="BH299" i="13" s="1"/>
  <c r="BH115" i="15" s="1"/>
  <c r="BI261" i="13"/>
  <c r="BD26" i="15"/>
  <c r="BD121" i="15"/>
  <c r="BG20" i="22"/>
  <c r="BG24" i="22" s="1"/>
  <c r="BG25" i="22" s="1"/>
  <c r="BE153" i="14"/>
  <c r="BI46" i="13"/>
  <c r="BJ27" i="13"/>
  <c r="BW54" i="15"/>
  <c r="BE44" i="15"/>
  <c r="BE351" i="13"/>
  <c r="BG144" i="14"/>
  <c r="BF151" i="14"/>
  <c r="BH23" i="22" s="1"/>
  <c r="BQ44" i="13"/>
  <c r="BR25" i="13"/>
  <c r="BH281" i="13"/>
  <c r="BH300" i="13" s="1"/>
  <c r="BH116" i="15" s="1"/>
  <c r="BI262" i="13"/>
  <c r="BF144" i="13"/>
  <c r="BF339" i="13"/>
  <c r="BE340" i="13"/>
  <c r="BE68" i="13"/>
  <c r="BG275" i="13"/>
  <c r="BH256" i="13"/>
  <c r="BG316" i="13"/>
  <c r="BG267" i="13"/>
  <c r="BF1" i="25"/>
  <c r="BI2" i="6"/>
  <c r="BJ137" i="13"/>
  <c r="BG317" i="13"/>
  <c r="BG45" i="13"/>
  <c r="BH26" i="13"/>
  <c r="BH20" i="21"/>
  <c r="BL48" i="13"/>
  <c r="BM29" i="13"/>
  <c r="CL57" i="15"/>
  <c r="BF327" i="13"/>
  <c r="BG214" i="13"/>
  <c r="BE56" i="15"/>
  <c r="BE35" i="15" s="1"/>
  <c r="BE363" i="13"/>
  <c r="BG342" i="13"/>
  <c r="BG107" i="15"/>
  <c r="BH319" i="13"/>
  <c r="BH47" i="13"/>
  <c r="BI28" i="13"/>
  <c r="BG325" i="13"/>
  <c r="BG53" i="13"/>
  <c r="BH34" i="13"/>
  <c r="BK304" i="13"/>
  <c r="BK120" i="15" s="1"/>
  <c r="BK285" i="13"/>
  <c r="BL266" i="13"/>
  <c r="BE70" i="15"/>
  <c r="BE28" i="15" s="1"/>
  <c r="BE356" i="13"/>
  <c r="BI128" i="13"/>
  <c r="BJ109" i="13"/>
  <c r="BI323" i="13"/>
  <c r="BD23" i="15"/>
  <c r="BD58" i="15" l="1"/>
  <c r="BG17" i="16" s="1"/>
  <c r="BE74" i="13"/>
  <c r="BG14" i="19" s="1"/>
  <c r="BD4" i="16"/>
  <c r="BD365" i="13"/>
  <c r="BD367" i="13" s="1"/>
  <c r="BD15" i="19"/>
  <c r="BD15" i="6" s="1"/>
  <c r="BF55" i="16"/>
  <c r="BE100" i="15"/>
  <c r="BH325" i="13"/>
  <c r="BH53" i="13"/>
  <c r="BI34" i="13"/>
  <c r="BH66" i="13"/>
  <c r="BG86" i="15"/>
  <c r="BG64" i="13"/>
  <c r="BG1" i="25"/>
  <c r="BJ2" i="6"/>
  <c r="BH275" i="13"/>
  <c r="BI256" i="13"/>
  <c r="BH316" i="13"/>
  <c r="BR44" i="13"/>
  <c r="BS25" i="13"/>
  <c r="BG151" i="14"/>
  <c r="BI23" i="22" s="1"/>
  <c r="BH144" i="14"/>
  <c r="BI65" i="13"/>
  <c r="BI280" i="13"/>
  <c r="BI299" i="13" s="1"/>
  <c r="BI115" i="15" s="1"/>
  <c r="BJ261" i="13"/>
  <c r="BL284" i="13"/>
  <c r="BL303" i="13" s="1"/>
  <c r="BL119" i="15" s="1"/>
  <c r="BM265" i="13"/>
  <c r="BH107" i="15"/>
  <c r="BF99" i="15"/>
  <c r="BF36" i="15" s="1"/>
  <c r="BF364" i="13"/>
  <c r="BH203" i="13"/>
  <c r="BH222" i="13" s="1"/>
  <c r="BH94" i="15" s="1"/>
  <c r="BI184" i="13"/>
  <c r="BI195" i="13"/>
  <c r="BJ176" i="13"/>
  <c r="BK206" i="13"/>
  <c r="BK225" i="13" s="1"/>
  <c r="BK97" i="15" s="1"/>
  <c r="BL187" i="13"/>
  <c r="BI114" i="14"/>
  <c r="BH126" i="14"/>
  <c r="BE4" i="19"/>
  <c r="BF17" i="16"/>
  <c r="CO150" i="13"/>
  <c r="CO78" i="15" s="1"/>
  <c r="CO131" i="13"/>
  <c r="CP112" i="13"/>
  <c r="BH46" i="15"/>
  <c r="BK282" i="13"/>
  <c r="BK301" i="13" s="1"/>
  <c r="BK117" i="15" s="1"/>
  <c r="BL263" i="13"/>
  <c r="BG4" i="21"/>
  <c r="BH52" i="16"/>
  <c r="BH7" i="21" s="1"/>
  <c r="BH51" i="16"/>
  <c r="BH5" i="21" s="1"/>
  <c r="BI277" i="13"/>
  <c r="BI296" i="13" s="1"/>
  <c r="BI112" i="15" s="1"/>
  <c r="BJ258" i="13"/>
  <c r="BI61" i="13"/>
  <c r="CM57" i="15"/>
  <c r="BG23" i="21"/>
  <c r="BG24" i="21" s="1"/>
  <c r="BG25" i="21" s="1"/>
  <c r="BE129" i="14"/>
  <c r="BJ43" i="13"/>
  <c r="BK24" i="13"/>
  <c r="BJ217" i="13"/>
  <c r="BL274" i="13"/>
  <c r="BL293" i="13" s="1"/>
  <c r="BL109" i="15" s="1"/>
  <c r="BM255" i="13"/>
  <c r="BG25" i="15"/>
  <c r="BH75" i="15"/>
  <c r="BH33" i="15" s="1"/>
  <c r="BH361" i="13"/>
  <c r="BG338" i="13"/>
  <c r="BF341" i="13"/>
  <c r="BF69" i="13"/>
  <c r="BY121" i="13"/>
  <c r="BY140" i="13" s="1"/>
  <c r="BY68" i="15" s="1"/>
  <c r="BZ102" i="13"/>
  <c r="BD70" i="16"/>
  <c r="BC69" i="16"/>
  <c r="BC9" i="22" s="1"/>
  <c r="BG119" i="13"/>
  <c r="BH100" i="13"/>
  <c r="BG113" i="13"/>
  <c r="BG314" i="13"/>
  <c r="BZ51" i="13"/>
  <c r="CA32" i="13"/>
  <c r="BF286" i="13"/>
  <c r="BH20" i="22"/>
  <c r="BH24" i="22" s="1"/>
  <c r="BH25" i="22" s="1"/>
  <c r="BF153" i="14"/>
  <c r="BH214" i="13"/>
  <c r="BM196" i="13"/>
  <c r="BM215" i="13" s="1"/>
  <c r="BM87" i="15" s="1"/>
  <c r="BN177" i="13"/>
  <c r="BL118" i="13"/>
  <c r="BM99" i="13"/>
  <c r="BE5" i="19"/>
  <c r="BE5" i="6" s="1"/>
  <c r="BE6" i="16"/>
  <c r="BC53" i="16"/>
  <c r="BC9" i="21" s="1"/>
  <c r="BD54" i="16"/>
  <c r="BF14" i="19"/>
  <c r="BE15" i="16"/>
  <c r="BH55" i="15"/>
  <c r="BH34" i="15" s="1"/>
  <c r="BH362" i="13"/>
  <c r="BF44" i="15"/>
  <c r="BF351" i="13"/>
  <c r="BF228" i="13"/>
  <c r="BF14" i="20"/>
  <c r="BE32" i="16"/>
  <c r="BE15" i="20" s="1"/>
  <c r="BI62" i="13"/>
  <c r="BK273" i="13"/>
  <c r="BK292" i="13" s="1"/>
  <c r="BK108" i="15" s="1"/>
  <c r="BL254" i="13"/>
  <c r="BE4" i="20"/>
  <c r="BF35" i="16"/>
  <c r="BF34" i="16"/>
  <c r="BF5" i="20" s="1"/>
  <c r="BJ272" i="13"/>
  <c r="BK253" i="13"/>
  <c r="BI205" i="13"/>
  <c r="BI224" i="13" s="1"/>
  <c r="BI96" i="15" s="1"/>
  <c r="BJ186" i="13"/>
  <c r="BH33" i="14"/>
  <c r="BG42" i="14"/>
  <c r="BI283" i="13"/>
  <c r="BI302" i="13" s="1"/>
  <c r="BI118" i="15" s="1"/>
  <c r="BJ264" i="13"/>
  <c r="BJ324" i="13" s="1"/>
  <c r="BJ52" i="13"/>
  <c r="BK33" i="13"/>
  <c r="BF138" i="13"/>
  <c r="BF132" i="13"/>
  <c r="BH40" i="20" s="1"/>
  <c r="BF333" i="13"/>
  <c r="BY70" i="13"/>
  <c r="BG41" i="14"/>
  <c r="BH24" i="14"/>
  <c r="BF48" i="15"/>
  <c r="BF27" i="15" s="1"/>
  <c r="BF355" i="13"/>
  <c r="BP47" i="15"/>
  <c r="BG150" i="14"/>
  <c r="BH138" i="14"/>
  <c r="BK202" i="13"/>
  <c r="BK221" i="13" s="1"/>
  <c r="BK93" i="15" s="1"/>
  <c r="BL183" i="13"/>
  <c r="BE26" i="15"/>
  <c r="BE121" i="15"/>
  <c r="BL304" i="13"/>
  <c r="BL120" i="15" s="1"/>
  <c r="BL285" i="13"/>
  <c r="BM266" i="13"/>
  <c r="BG294" i="13"/>
  <c r="BG335" i="13"/>
  <c r="BF72" i="15"/>
  <c r="BF30" i="15" s="1"/>
  <c r="BF358" i="13"/>
  <c r="BQ63" i="13"/>
  <c r="BI147" i="13"/>
  <c r="BI342" i="13"/>
  <c r="BL67" i="13"/>
  <c r="BJ65" i="15"/>
  <c r="BE52" i="15"/>
  <c r="BE31" i="15" s="1"/>
  <c r="BE359" i="13"/>
  <c r="BI281" i="13"/>
  <c r="BI300" i="13" s="1"/>
  <c r="BI116" i="15" s="1"/>
  <c r="BJ262" i="13"/>
  <c r="BF4" i="22"/>
  <c r="BG67" i="16"/>
  <c r="BG5" i="22" s="1"/>
  <c r="BG68" i="16"/>
  <c r="BG7" i="22" s="1"/>
  <c r="BM127" i="13"/>
  <c r="BM146" i="13" s="1"/>
  <c r="BM74" i="15" s="1"/>
  <c r="BN108" i="13"/>
  <c r="BK207" i="13"/>
  <c r="BK226" i="13" s="1"/>
  <c r="BK98" i="15" s="1"/>
  <c r="BL188" i="13"/>
  <c r="BG227" i="13"/>
  <c r="BG208" i="13"/>
  <c r="BH189" i="13"/>
  <c r="BG326" i="13"/>
  <c r="BN200" i="13"/>
  <c r="BN219" i="13" s="1"/>
  <c r="BN91" i="15" s="1"/>
  <c r="BO181" i="13"/>
  <c r="BH201" i="13"/>
  <c r="BH220" i="13" s="1"/>
  <c r="BH92" i="15" s="1"/>
  <c r="BI182" i="13"/>
  <c r="BH190" i="13"/>
  <c r="BH45" i="15"/>
  <c r="BK137" i="13"/>
  <c r="BG321" i="13"/>
  <c r="BG327" i="13" s="1"/>
  <c r="BG49" i="13"/>
  <c r="BH30" i="13"/>
  <c r="BH125" i="13"/>
  <c r="BI106" i="13"/>
  <c r="BD4" i="6"/>
  <c r="BH204" i="13"/>
  <c r="BH223" i="13" s="1"/>
  <c r="BH95" i="15" s="1"/>
  <c r="BI185" i="13"/>
  <c r="BH197" i="13"/>
  <c r="BI178" i="13"/>
  <c r="BH315" i="13"/>
  <c r="BE53" i="15"/>
  <c r="BE32" i="15" s="1"/>
  <c r="BE360" i="13"/>
  <c r="BI124" i="13"/>
  <c r="BI143" i="13" s="1"/>
  <c r="BI71" i="15" s="1"/>
  <c r="BJ105" i="13"/>
  <c r="BE66" i="15"/>
  <c r="BE151" i="13"/>
  <c r="BE352" i="13"/>
  <c r="CN73" i="13"/>
  <c r="CN54" i="13"/>
  <c r="CO35" i="13"/>
  <c r="BX54" i="15"/>
  <c r="BF100" i="15"/>
  <c r="BD79" i="15"/>
  <c r="BD24" i="15"/>
  <c r="BD37" i="15" s="1"/>
  <c r="BI120" i="13"/>
  <c r="BI139" i="13" s="1"/>
  <c r="BI67" i="15" s="1"/>
  <c r="BJ101" i="13"/>
  <c r="BG279" i="13"/>
  <c r="BG298" i="13" s="1"/>
  <c r="BG114" i="15" s="1"/>
  <c r="BH260" i="13"/>
  <c r="BH123" i="13"/>
  <c r="BI104" i="13"/>
  <c r="BH318" i="13"/>
  <c r="BI291" i="13"/>
  <c r="BF70" i="15"/>
  <c r="BF28" i="15" s="1"/>
  <c r="BF356" i="13"/>
  <c r="BO122" i="13"/>
  <c r="BO141" i="13" s="1"/>
  <c r="BO69" i="15" s="1"/>
  <c r="BP103" i="13"/>
  <c r="BG14" i="21"/>
  <c r="BF49" i="16"/>
  <c r="BI343" i="13"/>
  <c r="BI71" i="13"/>
  <c r="BH313" i="13"/>
  <c r="BH41" i="13"/>
  <c r="BI22" i="13"/>
  <c r="BI126" i="13"/>
  <c r="BI145" i="13" s="1"/>
  <c r="BI73" i="15" s="1"/>
  <c r="BJ107" i="13"/>
  <c r="BK51" i="15"/>
  <c r="BF44" i="14"/>
  <c r="BF336" i="13"/>
  <c r="BF346" i="13" s="1"/>
  <c r="BF110" i="15"/>
  <c r="BF354" i="13"/>
  <c r="BF305" i="13"/>
  <c r="BH49" i="15"/>
  <c r="BE7" i="20"/>
  <c r="BE7" i="6" s="1"/>
  <c r="BE7" i="16"/>
  <c r="BJ128" i="13"/>
  <c r="BK109" i="13"/>
  <c r="BJ323" i="13"/>
  <c r="BI40" i="22"/>
  <c r="BI40" i="21"/>
  <c r="BG344" i="13"/>
  <c r="BG72" i="13"/>
  <c r="BM48" i="13"/>
  <c r="BN29" i="13"/>
  <c r="BI319" i="13"/>
  <c r="BI47" i="13"/>
  <c r="BJ28" i="13"/>
  <c r="BH317" i="13"/>
  <c r="BH45" i="13"/>
  <c r="BI26" i="13"/>
  <c r="BE23" i="15"/>
  <c r="BJ46" i="13"/>
  <c r="BK27" i="13"/>
  <c r="BI20" i="21"/>
  <c r="BM278" i="13"/>
  <c r="BM297" i="13" s="1"/>
  <c r="BM113" i="15" s="1"/>
  <c r="BN259" i="13"/>
  <c r="BF340" i="13"/>
  <c r="BF68" i="13"/>
  <c r="BG144" i="13"/>
  <c r="BG339" i="13"/>
  <c r="BF209" i="13"/>
  <c r="BQ7" i="19"/>
  <c r="BJ42" i="13"/>
  <c r="BK23" i="13"/>
  <c r="BG120" i="14"/>
  <c r="BF127" i="14"/>
  <c r="BF71" i="16"/>
  <c r="BK199" i="13"/>
  <c r="BK218" i="13" s="1"/>
  <c r="BK90" i="15" s="1"/>
  <c r="BL180" i="13"/>
  <c r="BG142" i="13"/>
  <c r="BG337" i="13"/>
  <c r="BK198" i="13"/>
  <c r="BL179" i="13"/>
  <c r="BJ129" i="13"/>
  <c r="BJ148" i="13" s="1"/>
  <c r="BJ76" i="15" s="1"/>
  <c r="BK110" i="13"/>
  <c r="BG353" i="13"/>
  <c r="BH342" i="13"/>
  <c r="BF56" i="15"/>
  <c r="BF35" i="15" s="1"/>
  <c r="BF363" i="13"/>
  <c r="BG50" i="15"/>
  <c r="BG29" i="15" s="1"/>
  <c r="BG357" i="13"/>
  <c r="BG322" i="13"/>
  <c r="BG50" i="13"/>
  <c r="BH31" i="13"/>
  <c r="BI324" i="13"/>
  <c r="BG190" i="13"/>
  <c r="BG332" i="13"/>
  <c r="BG60" i="13"/>
  <c r="BG55" i="13"/>
  <c r="BI40" i="19" s="1"/>
  <c r="BG276" i="13"/>
  <c r="BG295" i="13" s="1"/>
  <c r="BG111" i="15" s="1"/>
  <c r="BH257" i="13"/>
  <c r="BH267" i="13" s="1"/>
  <c r="BE38" i="16"/>
  <c r="BK130" i="13"/>
  <c r="BK149" i="13" s="1"/>
  <c r="BK77" i="15" s="1"/>
  <c r="BL111" i="13"/>
  <c r="BG14" i="22"/>
  <c r="BF65" i="16"/>
  <c r="BF15" i="22" s="1"/>
  <c r="BI89" i="15"/>
  <c r="BF4" i="19" l="1"/>
  <c r="BF15" i="16"/>
  <c r="BG21" i="16" s="1"/>
  <c r="BE365" i="13"/>
  <c r="BE367" i="13" s="1"/>
  <c r="BF14" i="6"/>
  <c r="BE58" i="15"/>
  <c r="BG4" i="19" s="1"/>
  <c r="BL198" i="13"/>
  <c r="BM179" i="13"/>
  <c r="BH120" i="14"/>
  <c r="BG127" i="14"/>
  <c r="BF52" i="15"/>
  <c r="BF31" i="15" s="1"/>
  <c r="BF359" i="13"/>
  <c r="BJ65" i="13"/>
  <c r="BJ47" i="13"/>
  <c r="BK28" i="13"/>
  <c r="BP122" i="13"/>
  <c r="BP141" i="13" s="1"/>
  <c r="BP69" i="15" s="1"/>
  <c r="BQ103" i="13"/>
  <c r="BI107" i="15"/>
  <c r="BH142" i="13"/>
  <c r="BH337" i="13"/>
  <c r="CO73" i="13"/>
  <c r="CO54" i="13"/>
  <c r="CP35" i="13"/>
  <c r="BI197" i="13"/>
  <c r="BI216" i="13" s="1"/>
  <c r="BJ178" i="13"/>
  <c r="BH144" i="13"/>
  <c r="BG99" i="15"/>
  <c r="BG36" i="15" s="1"/>
  <c r="BG364" i="13"/>
  <c r="BL51" i="15"/>
  <c r="BQ47" i="15"/>
  <c r="BG286" i="13"/>
  <c r="BM304" i="13"/>
  <c r="BM120" i="15" s="1"/>
  <c r="BM285" i="13"/>
  <c r="BN266" i="13"/>
  <c r="BH150" i="14"/>
  <c r="BI138" i="14"/>
  <c r="BY54" i="15"/>
  <c r="BF66" i="15"/>
  <c r="BF151" i="13"/>
  <c r="BF352" i="13"/>
  <c r="BJ71" i="13"/>
  <c r="BK272" i="13"/>
  <c r="BL253" i="13"/>
  <c r="BF7" i="20"/>
  <c r="BF7" i="6" s="1"/>
  <c r="BF7" i="16"/>
  <c r="BL137" i="13"/>
  <c r="BG138" i="13"/>
  <c r="BG132" i="13"/>
  <c r="BI40" i="20" s="1"/>
  <c r="BG333" i="13"/>
  <c r="BJ62" i="13"/>
  <c r="BI45" i="15"/>
  <c r="BL282" i="13"/>
  <c r="BL301" i="13" s="1"/>
  <c r="BL117" i="15" s="1"/>
  <c r="BM263" i="13"/>
  <c r="BJ20" i="21"/>
  <c r="BJ195" i="13"/>
  <c r="BK176" i="13"/>
  <c r="BH1" i="25"/>
  <c r="BK2" i="6"/>
  <c r="BH338" i="13"/>
  <c r="BG44" i="15"/>
  <c r="BG351" i="13"/>
  <c r="BH322" i="13"/>
  <c r="BH50" i="13"/>
  <c r="BI31" i="13"/>
  <c r="BL199" i="13"/>
  <c r="BL218" i="13" s="1"/>
  <c r="BL90" i="15" s="1"/>
  <c r="BM180" i="13"/>
  <c r="BI45" i="13"/>
  <c r="BJ26" i="13"/>
  <c r="BI313" i="13"/>
  <c r="BI41" i="13"/>
  <c r="BJ22" i="13"/>
  <c r="BI55" i="15"/>
  <c r="BI34" i="15" s="1"/>
  <c r="BI362" i="13"/>
  <c r="BJ120" i="13"/>
  <c r="BJ139" i="13" s="1"/>
  <c r="BJ67" i="15" s="1"/>
  <c r="BK101" i="13"/>
  <c r="BF4" i="20"/>
  <c r="BG35" i="16"/>
  <c r="BG34" i="16"/>
  <c r="BG5" i="20" s="1"/>
  <c r="BH276" i="13"/>
  <c r="BH295" i="13" s="1"/>
  <c r="BH111" i="15" s="1"/>
  <c r="BI257" i="13"/>
  <c r="BG341" i="13"/>
  <c r="BG69" i="13"/>
  <c r="BK129" i="13"/>
  <c r="BK148" i="13" s="1"/>
  <c r="BK76" i="15" s="1"/>
  <c r="BL110" i="13"/>
  <c r="BK217" i="13"/>
  <c r="BH336" i="13"/>
  <c r="BH64" i="13"/>
  <c r="BI66" i="13"/>
  <c r="BG56" i="15"/>
  <c r="BG35" i="15" s="1"/>
  <c r="BG363" i="13"/>
  <c r="BF26" i="15"/>
  <c r="BF121" i="15"/>
  <c r="BH332" i="13"/>
  <c r="BH60" i="13"/>
  <c r="BI315" i="13"/>
  <c r="BH4" i="21"/>
  <c r="BI51" i="16"/>
  <c r="BI5" i="21" s="1"/>
  <c r="BI52" i="16"/>
  <c r="BI7" i="21" s="1"/>
  <c r="BG14" i="20"/>
  <c r="BG14" i="6" s="1"/>
  <c r="BF32" i="16"/>
  <c r="BF15" i="20" s="1"/>
  <c r="BH216" i="13"/>
  <c r="BH334" i="13"/>
  <c r="BH321" i="13"/>
  <c r="BH49" i="13"/>
  <c r="BH55" i="13" s="1"/>
  <c r="BJ40" i="19" s="1"/>
  <c r="BI30" i="13"/>
  <c r="BI36" i="13" s="1"/>
  <c r="BK65" i="15"/>
  <c r="BI201" i="13"/>
  <c r="BI220" i="13" s="1"/>
  <c r="BI92" i="15" s="1"/>
  <c r="BJ182" i="13"/>
  <c r="BJ319" i="13" s="1"/>
  <c r="BL207" i="13"/>
  <c r="BL226" i="13" s="1"/>
  <c r="BL98" i="15" s="1"/>
  <c r="BM188" i="13"/>
  <c r="BL202" i="13"/>
  <c r="BL221" i="13" s="1"/>
  <c r="BL93" i="15" s="1"/>
  <c r="BM183" i="13"/>
  <c r="BI20" i="22"/>
  <c r="BI24" i="22" s="1"/>
  <c r="BI25" i="22" s="1"/>
  <c r="BG153" i="14"/>
  <c r="BI33" i="14"/>
  <c r="BH42" i="14"/>
  <c r="BJ291" i="13"/>
  <c r="BF38" i="16"/>
  <c r="BI46" i="15"/>
  <c r="BI353" i="13"/>
  <c r="BF23" i="15"/>
  <c r="BE15" i="19"/>
  <c r="BE15" i="6" s="1"/>
  <c r="BE4" i="16"/>
  <c r="BH86" i="15"/>
  <c r="BF53" i="15"/>
  <c r="BF32" i="15" s="1"/>
  <c r="BF360" i="13"/>
  <c r="BJ315" i="13"/>
  <c r="BF5" i="19"/>
  <c r="BF5" i="6" s="1"/>
  <c r="BF6" i="16"/>
  <c r="BI126" i="14"/>
  <c r="BJ114" i="14"/>
  <c r="BI214" i="13"/>
  <c r="BM284" i="13"/>
  <c r="BM303" i="13" s="1"/>
  <c r="BM119" i="15" s="1"/>
  <c r="BN265" i="13"/>
  <c r="BI49" i="15"/>
  <c r="BS44" i="13"/>
  <c r="BT25" i="13"/>
  <c r="BG228" i="13"/>
  <c r="BI325" i="13"/>
  <c r="BI53" i="13"/>
  <c r="BJ34" i="13"/>
  <c r="BL130" i="13"/>
  <c r="BL149" i="13" s="1"/>
  <c r="BL77" i="15" s="1"/>
  <c r="BM111" i="13"/>
  <c r="BK42" i="13"/>
  <c r="BL23" i="13"/>
  <c r="BN278" i="13"/>
  <c r="BN297" i="13" s="1"/>
  <c r="BN113" i="15" s="1"/>
  <c r="BO259" i="13"/>
  <c r="BN48" i="13"/>
  <c r="BO29" i="13"/>
  <c r="BK128" i="13"/>
  <c r="BL109" i="13"/>
  <c r="BJ126" i="13"/>
  <c r="BJ145" i="13" s="1"/>
  <c r="BJ73" i="15" s="1"/>
  <c r="BK107" i="13"/>
  <c r="BH36" i="13"/>
  <c r="BF15" i="21"/>
  <c r="BG55" i="16"/>
  <c r="BH279" i="13"/>
  <c r="BH298" i="13" s="1"/>
  <c r="BH114" i="15" s="1"/>
  <c r="BI260" i="13"/>
  <c r="CN57" i="15"/>
  <c r="BE79" i="15"/>
  <c r="BE24" i="15"/>
  <c r="BE37" i="15" s="1"/>
  <c r="BI204" i="13"/>
  <c r="BI223" i="13" s="1"/>
  <c r="BI95" i="15" s="1"/>
  <c r="BJ185" i="13"/>
  <c r="BH320" i="13"/>
  <c r="BG340" i="13"/>
  <c r="BG68" i="13"/>
  <c r="BH227" i="13"/>
  <c r="BH208" i="13"/>
  <c r="BH345" i="13" s="1"/>
  <c r="BI189" i="13"/>
  <c r="BH326" i="13"/>
  <c r="BG71" i="16"/>
  <c r="BJ281" i="13"/>
  <c r="BJ300" i="13" s="1"/>
  <c r="BJ116" i="15" s="1"/>
  <c r="BK262" i="13"/>
  <c r="BG110" i="15"/>
  <c r="BG354" i="13"/>
  <c r="BG305" i="13"/>
  <c r="BI24" i="14"/>
  <c r="BH41" i="14"/>
  <c r="BH44" i="14" s="1"/>
  <c r="BJ283" i="13"/>
  <c r="BJ302" i="13" s="1"/>
  <c r="BJ118" i="15" s="1"/>
  <c r="BK264" i="13"/>
  <c r="BJ205" i="13"/>
  <c r="BJ224" i="13" s="1"/>
  <c r="BJ96" i="15" s="1"/>
  <c r="BK186" i="13"/>
  <c r="BK323" i="13" s="1"/>
  <c r="BI334" i="13"/>
  <c r="BH14" i="21"/>
  <c r="BG49" i="16"/>
  <c r="BN196" i="13"/>
  <c r="BN215" i="13" s="1"/>
  <c r="BN87" i="15" s="1"/>
  <c r="BO177" i="13"/>
  <c r="CA51" i="13"/>
  <c r="CB32" i="13"/>
  <c r="BE70" i="16"/>
  <c r="BD69" i="16"/>
  <c r="BD9" i="22" s="1"/>
  <c r="BJ89" i="15"/>
  <c r="BJ277" i="13"/>
  <c r="BJ296" i="13" s="1"/>
  <c r="BJ112" i="15" s="1"/>
  <c r="BK258" i="13"/>
  <c r="CP150" i="13"/>
  <c r="CP78" i="15" s="1"/>
  <c r="CP131" i="13"/>
  <c r="CQ112" i="13"/>
  <c r="BF21" i="16"/>
  <c r="BL206" i="13"/>
  <c r="BL225" i="13" s="1"/>
  <c r="BL97" i="15" s="1"/>
  <c r="BM187" i="13"/>
  <c r="BI190" i="13"/>
  <c r="BR63" i="13"/>
  <c r="BI275" i="13"/>
  <c r="BJ256" i="13"/>
  <c r="BI316" i="13"/>
  <c r="BI267" i="13"/>
  <c r="BG48" i="15"/>
  <c r="BG27" i="15" s="1"/>
  <c r="BG355" i="13"/>
  <c r="BG100" i="15"/>
  <c r="BJ40" i="22"/>
  <c r="BJ40" i="21"/>
  <c r="BH344" i="13"/>
  <c r="BH72" i="13"/>
  <c r="BG70" i="15"/>
  <c r="BG28" i="15" s="1"/>
  <c r="BG356" i="13"/>
  <c r="BH23" i="21"/>
  <c r="BH24" i="21" s="1"/>
  <c r="BH25" i="21" s="1"/>
  <c r="BF129" i="14"/>
  <c r="BJ61" i="13"/>
  <c r="BG72" i="15"/>
  <c r="BG30" i="15" s="1"/>
  <c r="BG358" i="13"/>
  <c r="BK46" i="13"/>
  <c r="BL27" i="13"/>
  <c r="BG5" i="19"/>
  <c r="BM67" i="13"/>
  <c r="BJ147" i="13"/>
  <c r="BJ342" i="13"/>
  <c r="BH14" i="22"/>
  <c r="BG65" i="16"/>
  <c r="BG15" i="22" s="1"/>
  <c r="BI123" i="13"/>
  <c r="BJ104" i="13"/>
  <c r="BI318" i="13"/>
  <c r="BJ124" i="13"/>
  <c r="BJ143" i="13" s="1"/>
  <c r="BJ71" i="15" s="1"/>
  <c r="BK105" i="13"/>
  <c r="BI125" i="13"/>
  <c r="BJ106" i="13"/>
  <c r="BI320" i="13"/>
  <c r="BO200" i="13"/>
  <c r="BO219" i="13" s="1"/>
  <c r="BO91" i="15" s="1"/>
  <c r="BP181" i="13"/>
  <c r="BG345" i="13"/>
  <c r="BG209" i="13"/>
  <c r="BN127" i="13"/>
  <c r="BN146" i="13" s="1"/>
  <c r="BN74" i="15" s="1"/>
  <c r="BO108" i="13"/>
  <c r="BI75" i="15"/>
  <c r="BI33" i="15" s="1"/>
  <c r="BI361" i="13"/>
  <c r="BG4" i="22"/>
  <c r="BH67" i="16"/>
  <c r="BH5" i="22" s="1"/>
  <c r="BH68" i="16"/>
  <c r="BH7" i="22" s="1"/>
  <c r="BG44" i="14"/>
  <c r="BK324" i="13"/>
  <c r="BK52" i="13"/>
  <c r="BL33" i="13"/>
  <c r="BL273" i="13"/>
  <c r="BL292" i="13" s="1"/>
  <c r="BL108" i="15" s="1"/>
  <c r="BM254" i="13"/>
  <c r="BF74" i="13"/>
  <c r="BE54" i="16"/>
  <c r="BD53" i="16"/>
  <c r="BD9" i="21" s="1"/>
  <c r="BM118" i="13"/>
  <c r="BN99" i="13"/>
  <c r="BZ70" i="13"/>
  <c r="BH119" i="13"/>
  <c r="BI100" i="13"/>
  <c r="BH113" i="13"/>
  <c r="BH314" i="13"/>
  <c r="BH327" i="13" s="1"/>
  <c r="BZ121" i="13"/>
  <c r="BZ140" i="13" s="1"/>
  <c r="BZ68" i="15" s="1"/>
  <c r="CA102" i="13"/>
  <c r="BM274" i="13"/>
  <c r="BM293" i="13" s="1"/>
  <c r="BM109" i="15" s="1"/>
  <c r="BN255" i="13"/>
  <c r="BK43" i="13"/>
  <c r="BL24" i="13"/>
  <c r="BE4" i="6"/>
  <c r="BI203" i="13"/>
  <c r="BI222" i="13" s="1"/>
  <c r="BI94" i="15" s="1"/>
  <c r="BJ184" i="13"/>
  <c r="BJ280" i="13"/>
  <c r="BJ299" i="13" s="1"/>
  <c r="BJ115" i="15" s="1"/>
  <c r="BK261" i="13"/>
  <c r="BI144" i="14"/>
  <c r="BH151" i="14"/>
  <c r="BJ23" i="22" s="1"/>
  <c r="BH294" i="13"/>
  <c r="BH335" i="13"/>
  <c r="BH286" i="13"/>
  <c r="BG336" i="13"/>
  <c r="BG346" i="13" s="1"/>
  <c r="BH50" i="15"/>
  <c r="BH29" i="15" s="1"/>
  <c r="BH357" i="13"/>
  <c r="BF4" i="6" l="1"/>
  <c r="BF15" i="19"/>
  <c r="BF15" i="6" s="1"/>
  <c r="BG5" i="6"/>
  <c r="BG6" i="16"/>
  <c r="BF365" i="13"/>
  <c r="BF367" i="13" s="1"/>
  <c r="BH17" i="16"/>
  <c r="BH5" i="19" s="1"/>
  <c r="BF4" i="16"/>
  <c r="BL43" i="13"/>
  <c r="BM24" i="13"/>
  <c r="BH110" i="15"/>
  <c r="BH354" i="13"/>
  <c r="BH305" i="13"/>
  <c r="BK62" i="13"/>
  <c r="CA121" i="13"/>
  <c r="CA140" i="13" s="1"/>
  <c r="CA68" i="15" s="1"/>
  <c r="CB102" i="13"/>
  <c r="BI119" i="13"/>
  <c r="BJ100" i="13"/>
  <c r="BI113" i="13"/>
  <c r="BI314" i="13"/>
  <c r="BN118" i="13"/>
  <c r="BO99" i="13"/>
  <c r="BF54" i="16"/>
  <c r="BE53" i="16"/>
  <c r="BE9" i="21" s="1"/>
  <c r="BL52" i="13"/>
  <c r="BM33" i="13"/>
  <c r="BI142" i="13"/>
  <c r="BI337" i="13"/>
  <c r="BJ45" i="15"/>
  <c r="BI294" i="13"/>
  <c r="BI335" i="13"/>
  <c r="BM206" i="13"/>
  <c r="BM225" i="13" s="1"/>
  <c r="BM97" i="15" s="1"/>
  <c r="BN187" i="13"/>
  <c r="CB51" i="13"/>
  <c r="CC32" i="13"/>
  <c r="BK281" i="13"/>
  <c r="BK300" i="13" s="1"/>
  <c r="BK116" i="15" s="1"/>
  <c r="BL262" i="13"/>
  <c r="BI227" i="13"/>
  <c r="BI208" i="13"/>
  <c r="BI345" i="13" s="1"/>
  <c r="BJ189" i="13"/>
  <c r="BI326" i="13"/>
  <c r="BI279" i="13"/>
  <c r="BI298" i="13" s="1"/>
  <c r="BI114" i="15" s="1"/>
  <c r="BJ260" i="13"/>
  <c r="BN67" i="13"/>
  <c r="BM130" i="13"/>
  <c r="BM149" i="13" s="1"/>
  <c r="BM77" i="15" s="1"/>
  <c r="BN111" i="13"/>
  <c r="BK20" i="21"/>
  <c r="BF58" i="15"/>
  <c r="BM207" i="13"/>
  <c r="BM226" i="13" s="1"/>
  <c r="BM98" i="15" s="1"/>
  <c r="BN188" i="13"/>
  <c r="BL129" i="13"/>
  <c r="BL148" i="13" s="1"/>
  <c r="BL76" i="15" s="1"/>
  <c r="BM110" i="13"/>
  <c r="BG7" i="20"/>
  <c r="BG7" i="6" s="1"/>
  <c r="BG7" i="16"/>
  <c r="BI332" i="13"/>
  <c r="BI60" i="13"/>
  <c r="BI64" i="13"/>
  <c r="BI322" i="13"/>
  <c r="BI50" i="13"/>
  <c r="BJ31" i="13"/>
  <c r="BJ190" i="13"/>
  <c r="BM282" i="13"/>
  <c r="BM301" i="13" s="1"/>
  <c r="BM117" i="15" s="1"/>
  <c r="BN263" i="13"/>
  <c r="BJ46" i="15"/>
  <c r="BG66" i="15"/>
  <c r="BG151" i="13"/>
  <c r="BG352" i="13"/>
  <c r="BL272" i="13"/>
  <c r="BM253" i="13"/>
  <c r="BJ343" i="13"/>
  <c r="BN304" i="13"/>
  <c r="BN120" i="15" s="1"/>
  <c r="BN285" i="13"/>
  <c r="BO266" i="13"/>
  <c r="BH72" i="15"/>
  <c r="BH30" i="15" s="1"/>
  <c r="BH358" i="13"/>
  <c r="BI88" i="15"/>
  <c r="BJ66" i="13"/>
  <c r="BM137" i="13"/>
  <c r="BK71" i="13"/>
  <c r="BO127" i="13"/>
  <c r="BO146" i="13" s="1"/>
  <c r="BO74" i="15" s="1"/>
  <c r="BP108" i="13"/>
  <c r="BP200" i="13"/>
  <c r="BP219" i="13" s="1"/>
  <c r="BP91" i="15" s="1"/>
  <c r="BQ181" i="13"/>
  <c r="BJ125" i="13"/>
  <c r="BK106" i="13"/>
  <c r="BJ320" i="13"/>
  <c r="BR47" i="15"/>
  <c r="CA70" i="13"/>
  <c r="BG15" i="21"/>
  <c r="BH55" i="16"/>
  <c r="BK205" i="13"/>
  <c r="BK224" i="13" s="1"/>
  <c r="BK96" i="15" s="1"/>
  <c r="BL186" i="13"/>
  <c r="BG26" i="15"/>
  <c r="BG121" i="15"/>
  <c r="BG4" i="20"/>
  <c r="BH35" i="16"/>
  <c r="BH34" i="16"/>
  <c r="BH5" i="20" s="1"/>
  <c r="BK126" i="13"/>
  <c r="BK145" i="13" s="1"/>
  <c r="BK73" i="15" s="1"/>
  <c r="BL107" i="13"/>
  <c r="BL128" i="13"/>
  <c r="BM109" i="13"/>
  <c r="BL323" i="13"/>
  <c r="BL42" i="13"/>
  <c r="BM23" i="13"/>
  <c r="BI14" i="21"/>
  <c r="BH49" i="16"/>
  <c r="BI86" i="15"/>
  <c r="BI228" i="13"/>
  <c r="BJ107" i="15"/>
  <c r="BI50" i="15"/>
  <c r="BI29" i="15" s="1"/>
  <c r="BI357" i="13"/>
  <c r="BI276" i="13"/>
  <c r="BI295" i="13" s="1"/>
  <c r="BI111" i="15" s="1"/>
  <c r="BJ257" i="13"/>
  <c r="BG38" i="16"/>
  <c r="BI317" i="13"/>
  <c r="BH341" i="13"/>
  <c r="BH69" i="13"/>
  <c r="BG23" i="15"/>
  <c r="BH209" i="13"/>
  <c r="BK291" i="13"/>
  <c r="CP73" i="13"/>
  <c r="CP54" i="13"/>
  <c r="CQ35" i="13"/>
  <c r="BQ122" i="13"/>
  <c r="BQ141" i="13" s="1"/>
  <c r="BQ69" i="15" s="1"/>
  <c r="BR103" i="13"/>
  <c r="BM198" i="13"/>
  <c r="BN179" i="13"/>
  <c r="BJ203" i="13"/>
  <c r="BJ222" i="13" s="1"/>
  <c r="BJ94" i="15" s="1"/>
  <c r="BK184" i="13"/>
  <c r="BH138" i="13"/>
  <c r="BH132" i="13"/>
  <c r="BJ40" i="20" s="1"/>
  <c r="BH333" i="13"/>
  <c r="BH346" i="13" s="1"/>
  <c r="BH14" i="19"/>
  <c r="BG15" i="16"/>
  <c r="BJ144" i="14"/>
  <c r="BI151" i="14"/>
  <c r="BK23" i="22" s="1"/>
  <c r="BN274" i="13"/>
  <c r="BN293" i="13" s="1"/>
  <c r="BN109" i="15" s="1"/>
  <c r="BO255" i="13"/>
  <c r="BZ54" i="15"/>
  <c r="BM273" i="13"/>
  <c r="BM292" i="13" s="1"/>
  <c r="BM108" i="15" s="1"/>
  <c r="BN254" i="13"/>
  <c r="BH71" i="16"/>
  <c r="BI144" i="13"/>
  <c r="BI339" i="13"/>
  <c r="BJ75" i="15"/>
  <c r="BJ33" i="15" s="1"/>
  <c r="BJ361" i="13"/>
  <c r="BL46" i="13"/>
  <c r="BM27" i="13"/>
  <c r="BH56" i="15"/>
  <c r="BH35" i="15" s="1"/>
  <c r="BH363" i="13"/>
  <c r="BI4" i="21"/>
  <c r="BJ52" i="16"/>
  <c r="BJ7" i="21" s="1"/>
  <c r="BJ51" i="16"/>
  <c r="BJ5" i="21" s="1"/>
  <c r="BK277" i="13"/>
  <c r="BK296" i="13" s="1"/>
  <c r="BK112" i="15" s="1"/>
  <c r="BL258" i="13"/>
  <c r="BI41" i="14"/>
  <c r="BJ24" i="14"/>
  <c r="BH99" i="15"/>
  <c r="BH36" i="15" s="1"/>
  <c r="BH364" i="13"/>
  <c r="BJ204" i="13"/>
  <c r="BJ223" i="13" s="1"/>
  <c r="BJ95" i="15" s="1"/>
  <c r="BK185" i="13"/>
  <c r="BK147" i="13"/>
  <c r="BK342" i="13"/>
  <c r="BK61" i="13"/>
  <c r="BJ325" i="13"/>
  <c r="BJ53" i="13"/>
  <c r="BK34" i="13"/>
  <c r="BT44" i="13"/>
  <c r="BU25" i="13"/>
  <c r="BI209" i="13"/>
  <c r="BI25" i="15"/>
  <c r="BM202" i="13"/>
  <c r="BM221" i="13" s="1"/>
  <c r="BM93" i="15" s="1"/>
  <c r="BN183" i="13"/>
  <c r="BJ201" i="13"/>
  <c r="BJ220" i="13" s="1"/>
  <c r="BJ92" i="15" s="1"/>
  <c r="BK182" i="13"/>
  <c r="BI321" i="13"/>
  <c r="BI327" i="13" s="1"/>
  <c r="BI49" i="13"/>
  <c r="BI55" i="13" s="1"/>
  <c r="BK40" i="19" s="1"/>
  <c r="BJ30" i="13"/>
  <c r="BH88" i="15"/>
  <c r="BH25" i="15" s="1"/>
  <c r="BH353" i="13"/>
  <c r="BI338" i="13"/>
  <c r="BG53" i="15"/>
  <c r="BG32" i="15" s="1"/>
  <c r="BG360" i="13"/>
  <c r="BM199" i="13"/>
  <c r="BM218" i="13" s="1"/>
  <c r="BM90" i="15" s="1"/>
  <c r="BN180" i="13"/>
  <c r="BK195" i="13"/>
  <c r="BL176" i="13"/>
  <c r="BL65" i="15"/>
  <c r="BH14" i="20"/>
  <c r="BG32" i="16"/>
  <c r="BG15" i="20" s="1"/>
  <c r="BJ138" i="14"/>
  <c r="BI150" i="14"/>
  <c r="BH70" i="15"/>
  <c r="BH28" i="15" s="1"/>
  <c r="BH356" i="13"/>
  <c r="BJ49" i="15"/>
  <c r="BI23" i="21"/>
  <c r="BI24" i="21" s="1"/>
  <c r="BI25" i="21" s="1"/>
  <c r="BG129" i="14"/>
  <c r="BL217" i="13"/>
  <c r="BK280" i="13"/>
  <c r="BK299" i="13" s="1"/>
  <c r="BK115" i="15" s="1"/>
  <c r="BL261" i="13"/>
  <c r="BK124" i="13"/>
  <c r="BK143" i="13" s="1"/>
  <c r="BK71" i="15" s="1"/>
  <c r="BL105" i="13"/>
  <c r="BJ123" i="13"/>
  <c r="BK104" i="13"/>
  <c r="BJ318" i="13"/>
  <c r="BM51" i="15"/>
  <c r="BK65" i="13"/>
  <c r="BJ275" i="13"/>
  <c r="BK256" i="13"/>
  <c r="BJ316" i="13"/>
  <c r="BJ267" i="13"/>
  <c r="CQ150" i="13"/>
  <c r="CQ78" i="15" s="1"/>
  <c r="CQ131" i="13"/>
  <c r="CR112" i="13"/>
  <c r="BE69" i="16"/>
  <c r="BE9" i="22" s="1"/>
  <c r="BF70" i="16"/>
  <c r="BO196" i="13"/>
  <c r="BO215" i="13" s="1"/>
  <c r="BO87" i="15" s="1"/>
  <c r="BP177" i="13"/>
  <c r="BK283" i="13"/>
  <c r="BK302" i="13" s="1"/>
  <c r="BK118" i="15" s="1"/>
  <c r="BL264" i="13"/>
  <c r="BI14" i="22"/>
  <c r="BH65" i="16"/>
  <c r="BH15" i="22" s="1"/>
  <c r="BG52" i="15"/>
  <c r="BG31" i="15" s="1"/>
  <c r="BG359" i="13"/>
  <c r="BO48" i="13"/>
  <c r="BP29" i="13"/>
  <c r="BO278" i="13"/>
  <c r="BO297" i="13" s="1"/>
  <c r="BO113" i="15" s="1"/>
  <c r="BP259" i="13"/>
  <c r="BK40" i="22"/>
  <c r="BK40" i="21"/>
  <c r="BI344" i="13"/>
  <c r="BI72" i="13"/>
  <c r="BS63" i="13"/>
  <c r="BN284" i="13"/>
  <c r="BN303" i="13" s="1"/>
  <c r="BN119" i="15" s="1"/>
  <c r="BO265" i="13"/>
  <c r="BJ126" i="14"/>
  <c r="BK114" i="14"/>
  <c r="BH228" i="13"/>
  <c r="BJ33" i="14"/>
  <c r="BI42" i="14"/>
  <c r="BH340" i="13"/>
  <c r="BH68" i="13"/>
  <c r="BH44" i="15"/>
  <c r="BH351" i="13"/>
  <c r="BH4" i="22"/>
  <c r="BI68" i="16"/>
  <c r="BI7" i="22" s="1"/>
  <c r="BI67" i="16"/>
  <c r="BI5" i="22" s="1"/>
  <c r="BH48" i="15"/>
  <c r="BH27" i="15" s="1"/>
  <c r="BH355" i="13"/>
  <c r="BK89" i="15"/>
  <c r="BK120" i="13"/>
  <c r="BK139" i="13" s="1"/>
  <c r="BK67" i="15" s="1"/>
  <c r="BL101" i="13"/>
  <c r="BJ313" i="13"/>
  <c r="BJ36" i="13"/>
  <c r="BJ41" i="13"/>
  <c r="BK22" i="13"/>
  <c r="BJ317" i="13"/>
  <c r="BJ45" i="13"/>
  <c r="BK26" i="13"/>
  <c r="BG74" i="13"/>
  <c r="BI1" i="25"/>
  <c r="BL2" i="6"/>
  <c r="BJ214" i="13"/>
  <c r="BJ55" i="15"/>
  <c r="BJ34" i="15" s="1"/>
  <c r="BJ362" i="13"/>
  <c r="BF79" i="15"/>
  <c r="BF24" i="15"/>
  <c r="BF37" i="15" s="1"/>
  <c r="BJ20" i="22"/>
  <c r="BJ24" i="22" s="1"/>
  <c r="BJ25" i="22" s="1"/>
  <c r="BH153" i="14"/>
  <c r="BH339" i="13"/>
  <c r="BJ197" i="13"/>
  <c r="BK178" i="13"/>
  <c r="CO57" i="15"/>
  <c r="BK319" i="13"/>
  <c r="BK47" i="13"/>
  <c r="BL28" i="13"/>
  <c r="BI120" i="14"/>
  <c r="BH127" i="14"/>
  <c r="BH6" i="16" l="1"/>
  <c r="BH5" i="6"/>
  <c r="BG365" i="13"/>
  <c r="BG367" i="13" s="1"/>
  <c r="BH52" i="15"/>
  <c r="BH31" i="15" s="1"/>
  <c r="BH359" i="13"/>
  <c r="BO284" i="13"/>
  <c r="BO303" i="13" s="1"/>
  <c r="BO119" i="15" s="1"/>
  <c r="BP265" i="13"/>
  <c r="BI56" i="15"/>
  <c r="BI35" i="15" s="1"/>
  <c r="BI363" i="13"/>
  <c r="BP278" i="13"/>
  <c r="BP297" i="13" s="1"/>
  <c r="BP113" i="15" s="1"/>
  <c r="BQ259" i="13"/>
  <c r="BP196" i="13"/>
  <c r="BP215" i="13" s="1"/>
  <c r="BP87" i="15" s="1"/>
  <c r="BQ177" i="13"/>
  <c r="CR150" i="13"/>
  <c r="CR78" i="15" s="1"/>
  <c r="CR131" i="13"/>
  <c r="CS112" i="13"/>
  <c r="BL124" i="13"/>
  <c r="BL143" i="13" s="1"/>
  <c r="BL71" i="15" s="1"/>
  <c r="BM105" i="13"/>
  <c r="BL280" i="13"/>
  <c r="BL299" i="13" s="1"/>
  <c r="BL115" i="15" s="1"/>
  <c r="BM261" i="13"/>
  <c r="BK138" i="14"/>
  <c r="BJ150" i="14"/>
  <c r="BU44" i="13"/>
  <c r="BV25" i="13"/>
  <c r="BL40" i="22"/>
  <c r="BL40" i="21"/>
  <c r="D40" i="21" s="1"/>
  <c r="BJ344" i="13"/>
  <c r="BJ72" i="13"/>
  <c r="BK144" i="14"/>
  <c r="BJ151" i="14"/>
  <c r="BL23" i="22" s="1"/>
  <c r="BH53" i="15"/>
  <c r="BH32" i="15" s="1"/>
  <c r="BH360" i="13"/>
  <c r="BJ276" i="13"/>
  <c r="BJ295" i="13" s="1"/>
  <c r="BJ111" i="15" s="1"/>
  <c r="BK257" i="13"/>
  <c r="BL205" i="13"/>
  <c r="BL224" i="13" s="1"/>
  <c r="BL96" i="15" s="1"/>
  <c r="BM186" i="13"/>
  <c r="CA54" i="15"/>
  <c r="BK125" i="13"/>
  <c r="BL106" i="13"/>
  <c r="BP127" i="13"/>
  <c r="BP146" i="13" s="1"/>
  <c r="BP74" i="15" s="1"/>
  <c r="BQ108" i="13"/>
  <c r="BM65" i="15"/>
  <c r="BO304" i="13"/>
  <c r="BO120" i="15" s="1"/>
  <c r="BO285" i="13"/>
  <c r="BP266" i="13"/>
  <c r="BM272" i="13"/>
  <c r="BN253" i="13"/>
  <c r="BI14" i="20"/>
  <c r="BH32" i="16"/>
  <c r="BH15" i="20" s="1"/>
  <c r="BN282" i="13"/>
  <c r="BN301" i="13" s="1"/>
  <c r="BN117" i="15" s="1"/>
  <c r="BO263" i="13"/>
  <c r="BJ322" i="13"/>
  <c r="BJ50" i="13"/>
  <c r="BK31" i="13"/>
  <c r="BI336" i="13"/>
  <c r="BH100" i="15"/>
  <c r="BI99" i="15"/>
  <c r="BI36" i="15" s="1"/>
  <c r="BI364" i="13"/>
  <c r="CB70" i="13"/>
  <c r="BI286" i="13"/>
  <c r="BM52" i="13"/>
  <c r="BN33" i="13"/>
  <c r="BG54" i="16"/>
  <c r="BF53" i="16"/>
  <c r="BF9" i="21" s="1"/>
  <c r="CB121" i="13"/>
  <c r="CB140" i="13" s="1"/>
  <c r="CB68" i="15" s="1"/>
  <c r="CC102" i="13"/>
  <c r="BJ14" i="22"/>
  <c r="BI65" i="16"/>
  <c r="BI15" i="22" s="1"/>
  <c r="BL62" i="13"/>
  <c r="BI127" i="14"/>
  <c r="BJ120" i="14"/>
  <c r="BL47" i="13"/>
  <c r="BM28" i="13"/>
  <c r="BJ86" i="15"/>
  <c r="BI14" i="19"/>
  <c r="BH15" i="16"/>
  <c r="BI21" i="16" s="1"/>
  <c r="BK275" i="13"/>
  <c r="BL256" i="13"/>
  <c r="BK316" i="13"/>
  <c r="BN199" i="13"/>
  <c r="BN218" i="13" s="1"/>
  <c r="BN90" i="15" s="1"/>
  <c r="BO180" i="13"/>
  <c r="BK201" i="13"/>
  <c r="BK220" i="13" s="1"/>
  <c r="BK92" i="15" s="1"/>
  <c r="BL182" i="13"/>
  <c r="BL319" i="13" s="1"/>
  <c r="BT63" i="13"/>
  <c r="BK75" i="15"/>
  <c r="BK33" i="15" s="1"/>
  <c r="BK361" i="13"/>
  <c r="BL277" i="13"/>
  <c r="BL296" i="13" s="1"/>
  <c r="BL112" i="15" s="1"/>
  <c r="BM258" i="13"/>
  <c r="BM46" i="13"/>
  <c r="BN27" i="13"/>
  <c r="BN273" i="13"/>
  <c r="BN292" i="13" s="1"/>
  <c r="BN108" i="15" s="1"/>
  <c r="BO254" i="13"/>
  <c r="BO274" i="13"/>
  <c r="BO293" i="13" s="1"/>
  <c r="BO109" i="15" s="1"/>
  <c r="BP255" i="13"/>
  <c r="BG15" i="19"/>
  <c r="BG15" i="6" s="1"/>
  <c r="BG4" i="16"/>
  <c r="BH21" i="16"/>
  <c r="BH66" i="15"/>
  <c r="BH151" i="13"/>
  <c r="BH352" i="13"/>
  <c r="BN198" i="13"/>
  <c r="BO179" i="13"/>
  <c r="CQ73" i="13"/>
  <c r="CQ54" i="13"/>
  <c r="CR35" i="13"/>
  <c r="BK14" i="21"/>
  <c r="BJ49" i="16"/>
  <c r="BJ15" i="21" s="1"/>
  <c r="BM42" i="13"/>
  <c r="BN23" i="13"/>
  <c r="BM128" i="13"/>
  <c r="BN109" i="13"/>
  <c r="BM323" i="13"/>
  <c r="BI4" i="22"/>
  <c r="BJ68" i="16"/>
  <c r="BJ7" i="22" s="1"/>
  <c r="BJ67" i="16"/>
  <c r="BJ5" i="22" s="1"/>
  <c r="BG4" i="6"/>
  <c r="BJ144" i="13"/>
  <c r="BL291" i="13"/>
  <c r="BG79" i="15"/>
  <c r="BG24" i="15"/>
  <c r="BG37" i="15" s="1"/>
  <c r="BI341" i="13"/>
  <c r="BI69" i="13"/>
  <c r="BI44" i="15"/>
  <c r="BI351" i="13"/>
  <c r="BN207" i="13"/>
  <c r="BN226" i="13" s="1"/>
  <c r="BN98" i="15" s="1"/>
  <c r="BO188" i="13"/>
  <c r="BN51" i="15"/>
  <c r="BL281" i="13"/>
  <c r="BL300" i="13" s="1"/>
  <c r="BL116" i="15" s="1"/>
  <c r="BM262" i="13"/>
  <c r="BL71" i="13"/>
  <c r="BO118" i="13"/>
  <c r="BP99" i="13"/>
  <c r="BH4" i="20"/>
  <c r="BI34" i="16"/>
  <c r="BI5" i="20" s="1"/>
  <c r="BI35" i="16"/>
  <c r="BL120" i="13"/>
  <c r="BL139" i="13" s="1"/>
  <c r="BL67" i="15" s="1"/>
  <c r="BM101" i="13"/>
  <c r="BK338" i="13"/>
  <c r="BK66" i="13"/>
  <c r="BK317" i="13"/>
  <c r="BK45" i="13"/>
  <c r="BL26" i="13"/>
  <c r="BJ332" i="13"/>
  <c r="BJ60" i="13"/>
  <c r="BL114" i="14"/>
  <c r="BK126" i="14"/>
  <c r="BS47" i="15"/>
  <c r="BP48" i="13"/>
  <c r="BQ29" i="13"/>
  <c r="BL283" i="13"/>
  <c r="BL302" i="13" s="1"/>
  <c r="BL118" i="15" s="1"/>
  <c r="BM264" i="13"/>
  <c r="BF69" i="16"/>
  <c r="BF9" i="22" s="1"/>
  <c r="BG70" i="16"/>
  <c r="BJ294" i="13"/>
  <c r="BJ335" i="13"/>
  <c r="BK123" i="13"/>
  <c r="BL104" i="13"/>
  <c r="BK318" i="13"/>
  <c r="BL195" i="13"/>
  <c r="BM176" i="13"/>
  <c r="BJ321" i="13"/>
  <c r="BJ49" i="13"/>
  <c r="BK30" i="13"/>
  <c r="BK45" i="15"/>
  <c r="BK204" i="13"/>
  <c r="BK223" i="13" s="1"/>
  <c r="BK95" i="15" s="1"/>
  <c r="BL185" i="13"/>
  <c r="BJ41" i="14"/>
  <c r="BK24" i="14"/>
  <c r="BL65" i="13"/>
  <c r="BH14" i="6"/>
  <c r="BK203" i="13"/>
  <c r="BK222" i="13" s="1"/>
  <c r="BK94" i="15" s="1"/>
  <c r="BL184" i="13"/>
  <c r="BM217" i="13"/>
  <c r="BL61" i="13"/>
  <c r="BL147" i="13"/>
  <c r="BL342" i="13"/>
  <c r="BH7" i="20"/>
  <c r="BH7" i="6" s="1"/>
  <c r="BH7" i="16"/>
  <c r="BQ200" i="13"/>
  <c r="BQ219" i="13" s="1"/>
  <c r="BQ91" i="15" s="1"/>
  <c r="BR181" i="13"/>
  <c r="BK55" i="15"/>
  <c r="BK34" i="15" s="1"/>
  <c r="BK362" i="13"/>
  <c r="BJ50" i="15"/>
  <c r="BJ29" i="15" s="1"/>
  <c r="BJ357" i="13"/>
  <c r="BM129" i="13"/>
  <c r="BM148" i="13" s="1"/>
  <c r="BM76" i="15" s="1"/>
  <c r="BN110" i="13"/>
  <c r="BJ227" i="13"/>
  <c r="BJ208" i="13"/>
  <c r="BK189" i="13"/>
  <c r="BJ326" i="13"/>
  <c r="BN206" i="13"/>
  <c r="BN225" i="13" s="1"/>
  <c r="BN97" i="15" s="1"/>
  <c r="BO187" i="13"/>
  <c r="BI110" i="15"/>
  <c r="BI354" i="13"/>
  <c r="BI305" i="13"/>
  <c r="BI70" i="15"/>
  <c r="BI28" i="15" s="1"/>
  <c r="BI356" i="13"/>
  <c r="BL324" i="13"/>
  <c r="BN137" i="13"/>
  <c r="BJ119" i="13"/>
  <c r="BK100" i="13"/>
  <c r="BJ113" i="13"/>
  <c r="BJ314" i="13"/>
  <c r="BJ327" i="13" s="1"/>
  <c r="BK46" i="15"/>
  <c r="BH26" i="15"/>
  <c r="BH121" i="15"/>
  <c r="BK313" i="13"/>
  <c r="BK36" i="13"/>
  <c r="BK41" i="13"/>
  <c r="BL22" i="13"/>
  <c r="BH74" i="13"/>
  <c r="BJ14" i="21"/>
  <c r="BI49" i="16"/>
  <c r="BK197" i="13"/>
  <c r="BK216" i="13" s="1"/>
  <c r="BL178" i="13"/>
  <c r="BK315" i="13"/>
  <c r="BJ23" i="21"/>
  <c r="BJ24" i="21" s="1"/>
  <c r="BJ25" i="21" s="1"/>
  <c r="BH129" i="14"/>
  <c r="BJ216" i="13"/>
  <c r="BJ228" i="13" s="1"/>
  <c r="BJ334" i="13"/>
  <c r="BJ1" i="25"/>
  <c r="BM2" i="6"/>
  <c r="BJ336" i="13"/>
  <c r="BJ64" i="13"/>
  <c r="BI71" i="16"/>
  <c r="BH23" i="15"/>
  <c r="BJ42" i="14"/>
  <c r="BK33" i="14"/>
  <c r="BL20" i="21"/>
  <c r="BO67" i="13"/>
  <c r="BK49" i="15"/>
  <c r="BJ142" i="13"/>
  <c r="BJ337" i="13"/>
  <c r="BL89" i="15"/>
  <c r="BK20" i="22"/>
  <c r="BK24" i="22" s="1"/>
  <c r="BK25" i="22" s="1"/>
  <c r="BI153" i="14"/>
  <c r="BK214" i="13"/>
  <c r="BI340" i="13"/>
  <c r="BI68" i="13"/>
  <c r="BN202" i="13"/>
  <c r="BN221" i="13" s="1"/>
  <c r="BN93" i="15" s="1"/>
  <c r="BO183" i="13"/>
  <c r="BK325" i="13"/>
  <c r="BK53" i="13"/>
  <c r="BL34" i="13"/>
  <c r="BI44" i="14"/>
  <c r="BI72" i="15"/>
  <c r="BI30" i="15" s="1"/>
  <c r="BI358" i="13"/>
  <c r="BR122" i="13"/>
  <c r="BR141" i="13" s="1"/>
  <c r="BR69" i="15" s="1"/>
  <c r="BS103" i="13"/>
  <c r="CP57" i="15"/>
  <c r="BK107" i="15"/>
  <c r="BG58" i="15"/>
  <c r="BH15" i="21"/>
  <c r="BI55" i="16"/>
  <c r="BL126" i="13"/>
  <c r="BL145" i="13" s="1"/>
  <c r="BL73" i="15" s="1"/>
  <c r="BM107" i="13"/>
  <c r="BH38" i="16"/>
  <c r="BK343" i="13"/>
  <c r="BJ338" i="13"/>
  <c r="BI48" i="15"/>
  <c r="BI27" i="15" s="1"/>
  <c r="BI355" i="13"/>
  <c r="BH4" i="19"/>
  <c r="BI17" i="16"/>
  <c r="BN130" i="13"/>
  <c r="BN149" i="13" s="1"/>
  <c r="BN77" i="15" s="1"/>
  <c r="BO111" i="13"/>
  <c r="BJ279" i="13"/>
  <c r="BJ298" i="13" s="1"/>
  <c r="BJ114" i="15" s="1"/>
  <c r="BK260" i="13"/>
  <c r="CC51" i="13"/>
  <c r="CD32" i="13"/>
  <c r="BI138" i="13"/>
  <c r="BI132" i="13"/>
  <c r="BK40" i="20" s="1"/>
  <c r="BI333" i="13"/>
  <c r="BI346" i="13" s="1"/>
  <c r="BK334" i="13"/>
  <c r="BM43" i="13"/>
  <c r="BN24" i="13"/>
  <c r="BH365" i="13" l="1"/>
  <c r="BH367" i="13" s="1"/>
  <c r="BI74" i="13"/>
  <c r="BJ15" i="16" s="1"/>
  <c r="BH58" i="15"/>
  <c r="BJ4" i="19" s="1"/>
  <c r="BI100" i="15"/>
  <c r="BI38" i="16"/>
  <c r="BK88" i="15"/>
  <c r="BI14" i="6"/>
  <c r="BL14" i="21"/>
  <c r="BK49" i="16"/>
  <c r="BK15" i="21" s="1"/>
  <c r="BK279" i="13"/>
  <c r="BK298" i="13" s="1"/>
  <c r="BK114" i="15" s="1"/>
  <c r="BL260" i="13"/>
  <c r="BO130" i="13"/>
  <c r="BO149" i="13" s="1"/>
  <c r="BO77" i="15" s="1"/>
  <c r="BP111" i="13"/>
  <c r="BH4" i="6"/>
  <c r="BI4" i="19"/>
  <c r="BJ17" i="16"/>
  <c r="BI66" i="15"/>
  <c r="BI151" i="13"/>
  <c r="BI352" i="13"/>
  <c r="BS122" i="13"/>
  <c r="BS141" i="13" s="1"/>
  <c r="BS69" i="15" s="1"/>
  <c r="BT103" i="13"/>
  <c r="BO202" i="13"/>
  <c r="BO221" i="13" s="1"/>
  <c r="BO93" i="15" s="1"/>
  <c r="BP183" i="13"/>
  <c r="BK86" i="15"/>
  <c r="BJ70" i="15"/>
  <c r="BJ28" i="15" s="1"/>
  <c r="BJ356" i="13"/>
  <c r="BO51" i="15"/>
  <c r="BL33" i="14"/>
  <c r="BK42" i="14"/>
  <c r="BI15" i="21"/>
  <c r="BJ55" i="16"/>
  <c r="BK332" i="13"/>
  <c r="BK60" i="13"/>
  <c r="BJ4" i="22"/>
  <c r="BK67" i="16"/>
  <c r="BK5" i="22" s="1"/>
  <c r="BK68" i="16"/>
  <c r="BK7" i="22" s="1"/>
  <c r="BN65" i="15"/>
  <c r="BO206" i="13"/>
  <c r="BO225" i="13" s="1"/>
  <c r="BO97" i="15" s="1"/>
  <c r="BP187" i="13"/>
  <c r="BJ345" i="13"/>
  <c r="BJ209" i="13"/>
  <c r="BK41" i="14"/>
  <c r="BK44" i="14" s="1"/>
  <c r="BL24" i="14"/>
  <c r="BM283" i="13"/>
  <c r="BM302" i="13" s="1"/>
  <c r="BM118" i="15" s="1"/>
  <c r="BN264" i="13"/>
  <c r="BM114" i="14"/>
  <c r="BL126" i="14"/>
  <c r="BK50" i="15"/>
  <c r="BK29" i="15" s="1"/>
  <c r="BK357" i="13"/>
  <c r="BI7" i="20"/>
  <c r="BI7" i="6" s="1"/>
  <c r="BI7" i="16"/>
  <c r="BL55" i="15"/>
  <c r="BL34" i="15" s="1"/>
  <c r="BL362" i="13"/>
  <c r="BM61" i="13"/>
  <c r="CR73" i="13"/>
  <c r="CR54" i="13"/>
  <c r="CS35" i="13"/>
  <c r="BJ14" i="20"/>
  <c r="BI32" i="16"/>
  <c r="BI15" i="20" s="1"/>
  <c r="BM277" i="13"/>
  <c r="BM296" i="13" s="1"/>
  <c r="BM112" i="15" s="1"/>
  <c r="BN258" i="13"/>
  <c r="BT47" i="15"/>
  <c r="BO199" i="13"/>
  <c r="BO218" i="13" s="1"/>
  <c r="BO90" i="15" s="1"/>
  <c r="BP180" i="13"/>
  <c r="BL275" i="13"/>
  <c r="BM256" i="13"/>
  <c r="BL316" i="13"/>
  <c r="BM343" i="13"/>
  <c r="BM71" i="13"/>
  <c r="CB54" i="15"/>
  <c r="BJ4" i="21"/>
  <c r="BK52" i="16"/>
  <c r="BK7" i="21" s="1"/>
  <c r="BK51" i="16"/>
  <c r="BK5" i="21" s="1"/>
  <c r="BP304" i="13"/>
  <c r="BP120" i="15" s="1"/>
  <c r="BP285" i="13"/>
  <c r="BQ266" i="13"/>
  <c r="BL125" i="13"/>
  <c r="BM106" i="13"/>
  <c r="BL320" i="13"/>
  <c r="BJ56" i="15"/>
  <c r="BJ35" i="15" s="1"/>
  <c r="BJ363" i="13"/>
  <c r="BV44" i="13"/>
  <c r="BW25" i="13"/>
  <c r="BL20" i="22"/>
  <c r="BL24" i="22" s="1"/>
  <c r="BL25" i="22" s="1"/>
  <c r="BJ153" i="14"/>
  <c r="BM124" i="13"/>
  <c r="BM143" i="13" s="1"/>
  <c r="BM71" i="15" s="1"/>
  <c r="BN105" i="13"/>
  <c r="BQ278" i="13"/>
  <c r="BQ297" i="13" s="1"/>
  <c r="BQ113" i="15" s="1"/>
  <c r="BR259" i="13"/>
  <c r="BP284" i="13"/>
  <c r="BP303" i="13" s="1"/>
  <c r="BP119" i="15" s="1"/>
  <c r="BQ265" i="13"/>
  <c r="BL325" i="13"/>
  <c r="BL53" i="13"/>
  <c r="BM34" i="13"/>
  <c r="BJ48" i="15"/>
  <c r="BJ27" i="15" s="1"/>
  <c r="BJ355" i="13"/>
  <c r="BK14" i="22"/>
  <c r="BJ65" i="16"/>
  <c r="BJ15" i="22" s="1"/>
  <c r="BJ99" i="15"/>
  <c r="BJ36" i="15" s="1"/>
  <c r="BJ364" i="13"/>
  <c r="BR200" i="13"/>
  <c r="BR219" i="13" s="1"/>
  <c r="BR91" i="15" s="1"/>
  <c r="BS181" i="13"/>
  <c r="BK4" i="21"/>
  <c r="BL52" i="16"/>
  <c r="BL7" i="21" s="1"/>
  <c r="BL51" i="16"/>
  <c r="BL5" i="21" s="1"/>
  <c r="BM89" i="15"/>
  <c r="BL49" i="15"/>
  <c r="BJ44" i="14"/>
  <c r="BM195" i="13"/>
  <c r="BN176" i="13"/>
  <c r="BL123" i="13"/>
  <c r="BM104" i="13"/>
  <c r="BL318" i="13"/>
  <c r="BJ110" i="15"/>
  <c r="BJ354" i="13"/>
  <c r="BJ305" i="13"/>
  <c r="BL45" i="13"/>
  <c r="BM26" i="13"/>
  <c r="BP118" i="13"/>
  <c r="BQ99" i="13"/>
  <c r="BL343" i="13"/>
  <c r="BJ339" i="13"/>
  <c r="BN128" i="13"/>
  <c r="BO109" i="13"/>
  <c r="BO198" i="13"/>
  <c r="BP179" i="13"/>
  <c r="BH79" i="15"/>
  <c r="BH24" i="15"/>
  <c r="BH37" i="15" s="1"/>
  <c r="BP274" i="13"/>
  <c r="BP293" i="13" s="1"/>
  <c r="BP109" i="15" s="1"/>
  <c r="BQ255" i="13"/>
  <c r="BN46" i="13"/>
  <c r="BO27" i="13"/>
  <c r="BK294" i="13"/>
  <c r="BK335" i="13"/>
  <c r="BK120" i="14"/>
  <c r="BJ127" i="14"/>
  <c r="BM324" i="13"/>
  <c r="BO282" i="13"/>
  <c r="BO301" i="13" s="1"/>
  <c r="BO117" i="15" s="1"/>
  <c r="BP263" i="13"/>
  <c r="BN272" i="13"/>
  <c r="BO253" i="13"/>
  <c r="BQ127" i="13"/>
  <c r="BQ146" i="13" s="1"/>
  <c r="BQ74" i="15" s="1"/>
  <c r="BR108" i="13"/>
  <c r="BK144" i="13"/>
  <c r="BK339" i="13"/>
  <c r="BM205" i="13"/>
  <c r="BM224" i="13" s="1"/>
  <c r="BM96" i="15" s="1"/>
  <c r="BN186" i="13"/>
  <c r="BK276" i="13"/>
  <c r="BK295" i="13" s="1"/>
  <c r="BK111" i="15" s="1"/>
  <c r="BL257" i="13"/>
  <c r="BL267" i="13" s="1"/>
  <c r="BU63" i="13"/>
  <c r="BK150" i="14"/>
  <c r="BL138" i="14"/>
  <c r="CD51" i="13"/>
  <c r="CE32" i="13"/>
  <c r="BI5" i="19"/>
  <c r="BI5" i="6" s="1"/>
  <c r="BI6" i="16"/>
  <c r="BM40" i="22"/>
  <c r="D40" i="22" s="1"/>
  <c r="BK344" i="13"/>
  <c r="BK72" i="13"/>
  <c r="BI52" i="15"/>
  <c r="BI31" i="15" s="1"/>
  <c r="BI359" i="13"/>
  <c r="BJ88" i="15"/>
  <c r="BJ25" i="15" s="1"/>
  <c r="BJ353" i="13"/>
  <c r="BL197" i="13"/>
  <c r="BL216" i="13" s="1"/>
  <c r="BL88" i="15" s="1"/>
  <c r="BM178" i="13"/>
  <c r="BJ14" i="19"/>
  <c r="BJ14" i="6" s="1"/>
  <c r="BI15" i="16"/>
  <c r="BK353" i="13"/>
  <c r="BK119" i="13"/>
  <c r="BL100" i="13"/>
  <c r="BK113" i="13"/>
  <c r="BK314" i="13"/>
  <c r="BK327" i="13" s="1"/>
  <c r="BL75" i="15"/>
  <c r="BL33" i="15" s="1"/>
  <c r="BL361" i="13"/>
  <c r="BL203" i="13"/>
  <c r="BL222" i="13" s="1"/>
  <c r="BL94" i="15" s="1"/>
  <c r="BM184" i="13"/>
  <c r="BL204" i="13"/>
  <c r="BL223" i="13" s="1"/>
  <c r="BL95" i="15" s="1"/>
  <c r="BM185" i="13"/>
  <c r="BK321" i="13"/>
  <c r="BK49" i="13"/>
  <c r="BL30" i="13"/>
  <c r="BL214" i="13"/>
  <c r="BK142" i="13"/>
  <c r="BK337" i="13"/>
  <c r="BH70" i="16"/>
  <c r="BG69" i="16"/>
  <c r="BG9" i="22" s="1"/>
  <c r="BQ48" i="13"/>
  <c r="BR29" i="13"/>
  <c r="BJ44" i="15"/>
  <c r="BJ351" i="13"/>
  <c r="BK336" i="13"/>
  <c r="BK64" i="13"/>
  <c r="BM120" i="13"/>
  <c r="BM139" i="13" s="1"/>
  <c r="BM67" i="15" s="1"/>
  <c r="BN101" i="13"/>
  <c r="BO137" i="13"/>
  <c r="BM281" i="13"/>
  <c r="BM300" i="13" s="1"/>
  <c r="BM116" i="15" s="1"/>
  <c r="BN262" i="13"/>
  <c r="BO207" i="13"/>
  <c r="BO226" i="13" s="1"/>
  <c r="BO98" i="15" s="1"/>
  <c r="BP188" i="13"/>
  <c r="BI23" i="15"/>
  <c r="BI4" i="20"/>
  <c r="BJ35" i="16"/>
  <c r="BJ34" i="16"/>
  <c r="BJ5" i="20" s="1"/>
  <c r="BJ72" i="15"/>
  <c r="BJ30" i="15" s="1"/>
  <c r="BJ358" i="13"/>
  <c r="BJ71" i="16"/>
  <c r="BM147" i="13"/>
  <c r="BM342" i="13"/>
  <c r="CQ57" i="15"/>
  <c r="BN217" i="13"/>
  <c r="BM65" i="13"/>
  <c r="BL201" i="13"/>
  <c r="BL220" i="13" s="1"/>
  <c r="BL92" i="15" s="1"/>
  <c r="BM182" i="13"/>
  <c r="BK267" i="13"/>
  <c r="BH15" i="19"/>
  <c r="BH15" i="6" s="1"/>
  <c r="BH4" i="16"/>
  <c r="BM319" i="13"/>
  <c r="BM47" i="13"/>
  <c r="BN28" i="13"/>
  <c r="BK23" i="21"/>
  <c r="BK24" i="21" s="1"/>
  <c r="BK25" i="21" s="1"/>
  <c r="BI129" i="14"/>
  <c r="BG53" i="16"/>
  <c r="BG9" i="21" s="1"/>
  <c r="BH54" i="16"/>
  <c r="BK322" i="13"/>
  <c r="BK50" i="13"/>
  <c r="BL31" i="13"/>
  <c r="BM291" i="13"/>
  <c r="BK151" i="14"/>
  <c r="BM23" i="22" s="1"/>
  <c r="BL144" i="14"/>
  <c r="AQ42" i="21"/>
  <c r="AQ44" i="21" s="1"/>
  <c r="AM42" i="21"/>
  <c r="AM44" i="21" s="1"/>
  <c r="AI42" i="21"/>
  <c r="AI44" i="21" s="1"/>
  <c r="AE42" i="21"/>
  <c r="AE44" i="21" s="1"/>
  <c r="AA42" i="21"/>
  <c r="AA44" i="21" s="1"/>
  <c r="W42" i="21"/>
  <c r="W44" i="21" s="1"/>
  <c r="S42" i="21"/>
  <c r="S44" i="21" s="1"/>
  <c r="O42" i="21"/>
  <c r="O44" i="21" s="1"/>
  <c r="K42" i="21"/>
  <c r="K44" i="21" s="1"/>
  <c r="G42" i="21"/>
  <c r="G44" i="21" s="1"/>
  <c r="AO42" i="21"/>
  <c r="AO44" i="21" s="1"/>
  <c r="AJ42" i="21"/>
  <c r="AJ44" i="21" s="1"/>
  <c r="AD42" i="21"/>
  <c r="AD44" i="21" s="1"/>
  <c r="Y42" i="21"/>
  <c r="Y44" i="21" s="1"/>
  <c r="T42" i="21"/>
  <c r="T44" i="21" s="1"/>
  <c r="N42" i="21"/>
  <c r="N44" i="21" s="1"/>
  <c r="I42" i="21"/>
  <c r="I44" i="21" s="1"/>
  <c r="AS42" i="21"/>
  <c r="AN42" i="21"/>
  <c r="AN44" i="21" s="1"/>
  <c r="AH42" i="21"/>
  <c r="AH44" i="21" s="1"/>
  <c r="AC42" i="21"/>
  <c r="AC44" i="21" s="1"/>
  <c r="X42" i="21"/>
  <c r="X44" i="21" s="1"/>
  <c r="R42" i="21"/>
  <c r="R44" i="21" s="1"/>
  <c r="M42" i="21"/>
  <c r="M44" i="21" s="1"/>
  <c r="H42" i="21"/>
  <c r="H44" i="21" s="1"/>
  <c r="AR42" i="21"/>
  <c r="AR44" i="21" s="1"/>
  <c r="AL42" i="21"/>
  <c r="AL44" i="21" s="1"/>
  <c r="AG42" i="21"/>
  <c r="AG44" i="21" s="1"/>
  <c r="AB42" i="21"/>
  <c r="AB44" i="21" s="1"/>
  <c r="V42" i="21"/>
  <c r="V44" i="21" s="1"/>
  <c r="Q42" i="21"/>
  <c r="Q44" i="21" s="1"/>
  <c r="L42" i="21"/>
  <c r="L44" i="21" s="1"/>
  <c r="F42" i="21"/>
  <c r="AP42" i="21"/>
  <c r="AP44" i="21" s="1"/>
  <c r="AK42" i="21"/>
  <c r="AK44" i="21" s="1"/>
  <c r="AF42" i="21"/>
  <c r="AF44" i="21" s="1"/>
  <c r="Z42" i="21"/>
  <c r="Z44" i="21" s="1"/>
  <c r="U42" i="21"/>
  <c r="U44" i="21" s="1"/>
  <c r="P42" i="21"/>
  <c r="P44" i="21" s="1"/>
  <c r="J42" i="21"/>
  <c r="J44" i="21" s="1"/>
  <c r="E42" i="21"/>
  <c r="BM280" i="13"/>
  <c r="BM299" i="13" s="1"/>
  <c r="BM115" i="15" s="1"/>
  <c r="BN261" i="13"/>
  <c r="BQ196" i="13"/>
  <c r="BQ215" i="13" s="1"/>
  <c r="BQ87" i="15" s="1"/>
  <c r="BR177" i="13"/>
  <c r="BL315" i="13"/>
  <c r="BN43" i="13"/>
  <c r="BO24" i="13"/>
  <c r="BM62" i="13"/>
  <c r="CC70" i="13"/>
  <c r="BM126" i="13"/>
  <c r="BM145" i="13" s="1"/>
  <c r="BM73" i="15" s="1"/>
  <c r="BN107" i="13"/>
  <c r="BK1" i="25"/>
  <c r="BN2" i="6"/>
  <c r="BL313" i="13"/>
  <c r="BL36" i="13"/>
  <c r="BL41" i="13"/>
  <c r="BM22" i="13"/>
  <c r="BK25" i="15"/>
  <c r="BJ138" i="13"/>
  <c r="BJ132" i="13"/>
  <c r="BL40" i="20" s="1"/>
  <c r="BJ333" i="13"/>
  <c r="BJ346" i="13" s="1"/>
  <c r="BI26" i="15"/>
  <c r="BI121" i="15"/>
  <c r="BK227" i="13"/>
  <c r="BK208" i="13"/>
  <c r="BL189" i="13"/>
  <c r="BK326" i="13"/>
  <c r="BN129" i="13"/>
  <c r="BN148" i="13" s="1"/>
  <c r="BN76" i="15" s="1"/>
  <c r="BO110" i="13"/>
  <c r="BL45" i="15"/>
  <c r="BJ340" i="13"/>
  <c r="BJ68" i="13"/>
  <c r="BL190" i="13"/>
  <c r="BJ286" i="13"/>
  <c r="BP67" i="13"/>
  <c r="BM20" i="21"/>
  <c r="BJ55" i="13"/>
  <c r="BL40" i="19" s="1"/>
  <c r="BI53" i="15"/>
  <c r="BI32" i="15" s="1"/>
  <c r="BI360" i="13"/>
  <c r="BL107" i="15"/>
  <c r="BN42" i="13"/>
  <c r="BO23" i="13"/>
  <c r="BO273" i="13"/>
  <c r="BO292" i="13" s="1"/>
  <c r="BO108" i="15" s="1"/>
  <c r="BP254" i="13"/>
  <c r="BL338" i="13"/>
  <c r="BL66" i="13"/>
  <c r="BL46" i="15"/>
  <c r="BL25" i="15" s="1"/>
  <c r="BL353" i="13"/>
  <c r="CC121" i="13"/>
  <c r="CC140" i="13" s="1"/>
  <c r="CC68" i="15" s="1"/>
  <c r="CD102" i="13"/>
  <c r="BN324" i="13"/>
  <c r="BN52" i="13"/>
  <c r="BO33" i="13"/>
  <c r="BJ341" i="13"/>
  <c r="BJ69" i="13"/>
  <c r="BK320" i="13"/>
  <c r="CS150" i="13"/>
  <c r="CS78" i="15" s="1"/>
  <c r="CS131" i="13"/>
  <c r="CT112" i="13"/>
  <c r="BK190" i="13"/>
  <c r="BK14" i="19" l="1"/>
  <c r="BK21" i="16"/>
  <c r="BK17" i="16"/>
  <c r="BK5" i="19" s="1"/>
  <c r="BJ38" i="16"/>
  <c r="BK55" i="16"/>
  <c r="BI365" i="13"/>
  <c r="BI367" i="13" s="1"/>
  <c r="BJ52" i="15"/>
  <c r="BJ31" i="15" s="1"/>
  <c r="BJ359" i="13"/>
  <c r="BO129" i="13"/>
  <c r="BO148" i="13" s="1"/>
  <c r="BO76" i="15" s="1"/>
  <c r="BP110" i="13"/>
  <c r="BK345" i="13"/>
  <c r="BK209" i="13"/>
  <c r="BM313" i="13"/>
  <c r="BM41" i="13"/>
  <c r="BN22" i="13"/>
  <c r="BL1" i="25"/>
  <c r="BO2" i="6"/>
  <c r="BM107" i="15"/>
  <c r="BN89" i="15"/>
  <c r="BM75" i="15"/>
  <c r="BM33" i="15" s="1"/>
  <c r="BM361" i="13"/>
  <c r="BN281" i="13"/>
  <c r="BN300" i="13" s="1"/>
  <c r="BN116" i="15" s="1"/>
  <c r="BO262" i="13"/>
  <c r="BN120" i="13"/>
  <c r="BN139" i="13" s="1"/>
  <c r="BN67" i="15" s="1"/>
  <c r="BO101" i="13"/>
  <c r="BJ74" i="13"/>
  <c r="BR48" i="13"/>
  <c r="BS29" i="13"/>
  <c r="BI70" i="16"/>
  <c r="BH69" i="16"/>
  <c r="BH9" i="22" s="1"/>
  <c r="BL86" i="15"/>
  <c r="BM204" i="13"/>
  <c r="BM223" i="13" s="1"/>
  <c r="BM95" i="15" s="1"/>
  <c r="BN185" i="13"/>
  <c r="BL119" i="13"/>
  <c r="BM100" i="13"/>
  <c r="BL113" i="13"/>
  <c r="BL314" i="13"/>
  <c r="BI15" i="19"/>
  <c r="BI15" i="6" s="1"/>
  <c r="BI4" i="16"/>
  <c r="CE51" i="13"/>
  <c r="CF32" i="13"/>
  <c r="BM20" i="22"/>
  <c r="BM24" i="22" s="1"/>
  <c r="BM25" i="22" s="1"/>
  <c r="BK153" i="14"/>
  <c r="BK72" i="15"/>
  <c r="BK30" i="15" s="1"/>
  <c r="BK358" i="13"/>
  <c r="BN291" i="13"/>
  <c r="BJ100" i="15"/>
  <c r="BO46" i="13"/>
  <c r="BP27" i="13"/>
  <c r="BP198" i="13"/>
  <c r="BQ179" i="13"/>
  <c r="BO128" i="13"/>
  <c r="BP109" i="13"/>
  <c r="BL14" i="22"/>
  <c r="BK65" i="16"/>
  <c r="BK15" i="22" s="1"/>
  <c r="BM123" i="13"/>
  <c r="BN104" i="13"/>
  <c r="BM318" i="13"/>
  <c r="BL344" i="13"/>
  <c r="BL72" i="13"/>
  <c r="BV63" i="13"/>
  <c r="BL334" i="13"/>
  <c r="BL294" i="13"/>
  <c r="BL335" i="13"/>
  <c r="BN283" i="13"/>
  <c r="BN302" i="13" s="1"/>
  <c r="BN118" i="15" s="1"/>
  <c r="BO264" i="13"/>
  <c r="BM33" i="14"/>
  <c r="BL42" i="14"/>
  <c r="BJ21" i="16"/>
  <c r="BP130" i="13"/>
  <c r="BP149" i="13" s="1"/>
  <c r="BP77" i="15" s="1"/>
  <c r="BQ111" i="13"/>
  <c r="BJ15" i="19"/>
  <c r="CT150" i="13"/>
  <c r="CT131" i="13"/>
  <c r="B131" i="13" s="1"/>
  <c r="B112" i="13"/>
  <c r="CU112" i="13" s="1"/>
  <c r="BJ53" i="15"/>
  <c r="BJ32" i="15" s="1"/>
  <c r="BJ360" i="13"/>
  <c r="CD121" i="13"/>
  <c r="CD140" i="13" s="1"/>
  <c r="CD68" i="15" s="1"/>
  <c r="CE102" i="13"/>
  <c r="BL50" i="15"/>
  <c r="BL29" i="15" s="1"/>
  <c r="BL357" i="13"/>
  <c r="BO42" i="13"/>
  <c r="BP23" i="13"/>
  <c r="BK99" i="15"/>
  <c r="BK36" i="15" s="1"/>
  <c r="BK364" i="13"/>
  <c r="BL332" i="13"/>
  <c r="BL60" i="13"/>
  <c r="CC54" i="15"/>
  <c r="BO43" i="13"/>
  <c r="BP24" i="13"/>
  <c r="BR196" i="13"/>
  <c r="BR215" i="13" s="1"/>
  <c r="BR87" i="15" s="1"/>
  <c r="BS177" i="13"/>
  <c r="D42" i="21"/>
  <c r="E44" i="21"/>
  <c r="F43" i="21"/>
  <c r="G43" i="21" s="1"/>
  <c r="H43" i="21" s="1"/>
  <c r="I43" i="21" s="1"/>
  <c r="J43" i="21" s="1"/>
  <c r="K43" i="21" s="1"/>
  <c r="L43" i="21" s="1"/>
  <c r="M43" i="21" s="1"/>
  <c r="N43" i="21" s="1"/>
  <c r="O43" i="21" s="1"/>
  <c r="P43" i="21" s="1"/>
  <c r="Q43" i="21" s="1"/>
  <c r="R43" i="21" s="1"/>
  <c r="S43" i="21" s="1"/>
  <c r="T43" i="21" s="1"/>
  <c r="U43" i="21" s="1"/>
  <c r="V43" i="21" s="1"/>
  <c r="W43" i="21" s="1"/>
  <c r="X43" i="21" s="1"/>
  <c r="Y43" i="21" s="1"/>
  <c r="Z43" i="21" s="1"/>
  <c r="AA43" i="21" s="1"/>
  <c r="AB43" i="21" s="1"/>
  <c r="AC43" i="21" s="1"/>
  <c r="AD43" i="21" s="1"/>
  <c r="AE43" i="21" s="1"/>
  <c r="AF43" i="21" s="1"/>
  <c r="AG43" i="21" s="1"/>
  <c r="AH43" i="21" s="1"/>
  <c r="AI43" i="21" s="1"/>
  <c r="AJ43" i="21" s="1"/>
  <c r="AK43" i="21" s="1"/>
  <c r="AL43" i="21" s="1"/>
  <c r="AM43" i="21" s="1"/>
  <c r="F44" i="21"/>
  <c r="BI54" i="16"/>
  <c r="BH53" i="16"/>
  <c r="BH9" i="21" s="1"/>
  <c r="BN47" i="13"/>
  <c r="BO28" i="13"/>
  <c r="BM49" i="15"/>
  <c r="BJ7" i="20"/>
  <c r="BJ7" i="6" s="1"/>
  <c r="BJ7" i="16"/>
  <c r="BI58" i="15"/>
  <c r="BQ67" i="13"/>
  <c r="BL321" i="13"/>
  <c r="BL49" i="13"/>
  <c r="BL55" i="13" s="1"/>
  <c r="BN40" i="19" s="1"/>
  <c r="BM30" i="13"/>
  <c r="BK138" i="13"/>
  <c r="BK132" i="13"/>
  <c r="BM40" i="20" s="1"/>
  <c r="BK333" i="13"/>
  <c r="BK346" i="13" s="1"/>
  <c r="AQ42" i="22"/>
  <c r="AQ44" i="22" s="1"/>
  <c r="AM42" i="22"/>
  <c r="AM44" i="22" s="1"/>
  <c r="AI42" i="22"/>
  <c r="AI44" i="22" s="1"/>
  <c r="AE42" i="22"/>
  <c r="AE44" i="22" s="1"/>
  <c r="AA42" i="22"/>
  <c r="AA44" i="22" s="1"/>
  <c r="W42" i="22"/>
  <c r="W44" i="22" s="1"/>
  <c r="S42" i="22"/>
  <c r="S44" i="22" s="1"/>
  <c r="O42" i="22"/>
  <c r="O44" i="22" s="1"/>
  <c r="K42" i="22"/>
  <c r="K44" i="22" s="1"/>
  <c r="G42" i="22"/>
  <c r="G44" i="22" s="1"/>
  <c r="AP42" i="22"/>
  <c r="AP44" i="22" s="1"/>
  <c r="AL42" i="22"/>
  <c r="AL44" i="22" s="1"/>
  <c r="AH42" i="22"/>
  <c r="AH44" i="22" s="1"/>
  <c r="AD42" i="22"/>
  <c r="AD44" i="22" s="1"/>
  <c r="Z42" i="22"/>
  <c r="Z44" i="22" s="1"/>
  <c r="V42" i="22"/>
  <c r="V44" i="22" s="1"/>
  <c r="R42" i="22"/>
  <c r="R44" i="22" s="1"/>
  <c r="N42" i="22"/>
  <c r="N44" i="22" s="1"/>
  <c r="J42" i="22"/>
  <c r="J44" i="22" s="1"/>
  <c r="F42" i="22"/>
  <c r="AS42" i="22"/>
  <c r="AO42" i="22"/>
  <c r="AO44" i="22" s="1"/>
  <c r="AK42" i="22"/>
  <c r="AK44" i="22" s="1"/>
  <c r="AG42" i="22"/>
  <c r="AG44" i="22" s="1"/>
  <c r="AC42" i="22"/>
  <c r="AC44" i="22" s="1"/>
  <c r="Y42" i="22"/>
  <c r="Y44" i="22" s="1"/>
  <c r="U42" i="22"/>
  <c r="U44" i="22" s="1"/>
  <c r="Q42" i="22"/>
  <c r="Q44" i="22" s="1"/>
  <c r="M42" i="22"/>
  <c r="M44" i="22" s="1"/>
  <c r="I42" i="22"/>
  <c r="I44" i="22" s="1"/>
  <c r="E42" i="22"/>
  <c r="AR42" i="22"/>
  <c r="AR44" i="22" s="1"/>
  <c r="AN42" i="22"/>
  <c r="AN44" i="22" s="1"/>
  <c r="AJ42" i="22"/>
  <c r="AJ44" i="22" s="1"/>
  <c r="AF42" i="22"/>
  <c r="AF44" i="22" s="1"/>
  <c r="AB42" i="22"/>
  <c r="AB44" i="22" s="1"/>
  <c r="X42" i="22"/>
  <c r="X44" i="22" s="1"/>
  <c r="T42" i="22"/>
  <c r="T44" i="22" s="1"/>
  <c r="P42" i="22"/>
  <c r="P44" i="22" s="1"/>
  <c r="L42" i="22"/>
  <c r="L44" i="22" s="1"/>
  <c r="H42" i="22"/>
  <c r="H44" i="22" s="1"/>
  <c r="CD70" i="13"/>
  <c r="BU47" i="15"/>
  <c r="BN205" i="13"/>
  <c r="BN224" i="13" s="1"/>
  <c r="BN96" i="15" s="1"/>
  <c r="BO186" i="13"/>
  <c r="BR127" i="13"/>
  <c r="BR146" i="13" s="1"/>
  <c r="BR74" i="15" s="1"/>
  <c r="BS108" i="13"/>
  <c r="BK286" i="13"/>
  <c r="BN65" i="13"/>
  <c r="BO217" i="13"/>
  <c r="BN147" i="13"/>
  <c r="BN342" i="13"/>
  <c r="BM45" i="13"/>
  <c r="BN26" i="13"/>
  <c r="BL142" i="13"/>
  <c r="BL337" i="13"/>
  <c r="BL55" i="16"/>
  <c r="BR278" i="13"/>
  <c r="BR297" i="13" s="1"/>
  <c r="BR113" i="15" s="1"/>
  <c r="BS259" i="13"/>
  <c r="BQ304" i="13"/>
  <c r="BQ120" i="15" s="1"/>
  <c r="BQ285" i="13"/>
  <c r="BR266" i="13"/>
  <c r="BP199" i="13"/>
  <c r="BP218" i="13" s="1"/>
  <c r="BP90" i="15" s="1"/>
  <c r="BQ180" i="13"/>
  <c r="BN277" i="13"/>
  <c r="BN296" i="13" s="1"/>
  <c r="BN112" i="15" s="1"/>
  <c r="BO258" i="13"/>
  <c r="CS73" i="13"/>
  <c r="CS54" i="13"/>
  <c r="CT35" i="13"/>
  <c r="BM45" i="15"/>
  <c r="BK228" i="13"/>
  <c r="BK14" i="20"/>
  <c r="BJ32" i="16"/>
  <c r="BJ15" i="20" s="1"/>
  <c r="BI4" i="6"/>
  <c r="BO324" i="13"/>
  <c r="BO52" i="13"/>
  <c r="BP33" i="13"/>
  <c r="BK4" i="22"/>
  <c r="BL67" i="16"/>
  <c r="BL5" i="22" s="1"/>
  <c r="BL68" i="16"/>
  <c r="BL7" i="22" s="1"/>
  <c r="BJ66" i="15"/>
  <c r="BJ151" i="13"/>
  <c r="BJ352" i="13"/>
  <c r="BN62" i="13"/>
  <c r="BM144" i="14"/>
  <c r="BL151" i="14"/>
  <c r="BN23" i="22" s="1"/>
  <c r="BL322" i="13"/>
  <c r="BL50" i="13"/>
  <c r="BM31" i="13"/>
  <c r="BM66" i="13"/>
  <c r="BP207" i="13"/>
  <c r="BP226" i="13" s="1"/>
  <c r="BP98" i="15" s="1"/>
  <c r="BQ188" i="13"/>
  <c r="BK48" i="15"/>
  <c r="BK27" i="15" s="1"/>
  <c r="BK355" i="13"/>
  <c r="BJ23" i="15"/>
  <c r="BK70" i="15"/>
  <c r="BK28" i="15" s="1"/>
  <c r="BK356" i="13"/>
  <c r="BK340" i="13"/>
  <c r="BK68" i="13"/>
  <c r="BM203" i="13"/>
  <c r="BM222" i="13" s="1"/>
  <c r="BM94" i="15" s="1"/>
  <c r="BN184" i="13"/>
  <c r="BM197" i="13"/>
  <c r="BN178" i="13"/>
  <c r="BM315" i="13"/>
  <c r="BP282" i="13"/>
  <c r="BP301" i="13" s="1"/>
  <c r="BP117" i="15" s="1"/>
  <c r="BQ263" i="13"/>
  <c r="BL23" i="21"/>
  <c r="BL24" i="21" s="1"/>
  <c r="BL25" i="21" s="1"/>
  <c r="BJ129" i="14"/>
  <c r="BJ4" i="20"/>
  <c r="BK35" i="16"/>
  <c r="BK34" i="16"/>
  <c r="BK5" i="20" s="1"/>
  <c r="BQ118" i="13"/>
  <c r="BR99" i="13"/>
  <c r="BL64" i="13"/>
  <c r="BJ26" i="15"/>
  <c r="BJ121" i="15"/>
  <c r="BN195" i="13"/>
  <c r="BO176" i="13"/>
  <c r="BM125" i="13"/>
  <c r="BN106" i="13"/>
  <c r="BM55" i="15"/>
  <c r="BM34" i="15" s="1"/>
  <c r="BM362" i="13"/>
  <c r="BN20" i="21"/>
  <c r="BM24" i="14"/>
  <c r="BL41" i="14"/>
  <c r="BL44" i="14" s="1"/>
  <c r="BP206" i="13"/>
  <c r="BP225" i="13" s="1"/>
  <c r="BP97" i="15" s="1"/>
  <c r="BQ187" i="13"/>
  <c r="BK55" i="13"/>
  <c r="BM40" i="19" s="1"/>
  <c r="BK100" i="15"/>
  <c r="BT122" i="13"/>
  <c r="BT141" i="13" s="1"/>
  <c r="BT69" i="15" s="1"/>
  <c r="BU103" i="13"/>
  <c r="BI79" i="15"/>
  <c r="BI24" i="15"/>
  <c r="BI37" i="15" s="1"/>
  <c r="BL279" i="13"/>
  <c r="BL298" i="13" s="1"/>
  <c r="BL114" i="15" s="1"/>
  <c r="BM260" i="13"/>
  <c r="BN61" i="13"/>
  <c r="BN343" i="13"/>
  <c r="BN71" i="13"/>
  <c r="BP273" i="13"/>
  <c r="BP292" i="13" s="1"/>
  <c r="BP108" i="15" s="1"/>
  <c r="BQ254" i="13"/>
  <c r="BP51" i="15"/>
  <c r="BL227" i="13"/>
  <c r="BL228" i="13" s="1"/>
  <c r="BL208" i="13"/>
  <c r="BL345" i="13" s="1"/>
  <c r="BM189" i="13"/>
  <c r="BL326" i="13"/>
  <c r="BN126" i="13"/>
  <c r="BN145" i="13" s="1"/>
  <c r="BN73" i="15" s="1"/>
  <c r="BO107" i="13"/>
  <c r="BM46" i="15"/>
  <c r="BN280" i="13"/>
  <c r="BN299" i="13" s="1"/>
  <c r="BN115" i="15" s="1"/>
  <c r="BO261" i="13"/>
  <c r="BK341" i="13"/>
  <c r="BK69" i="13"/>
  <c r="BK74" i="13" s="1"/>
  <c r="BM201" i="13"/>
  <c r="BM220" i="13" s="1"/>
  <c r="BM92" i="15" s="1"/>
  <c r="BN182" i="13"/>
  <c r="BO65" i="15"/>
  <c r="BK56" i="15"/>
  <c r="BK35" i="15" s="1"/>
  <c r="BK363" i="13"/>
  <c r="BL150" i="14"/>
  <c r="BM138" i="14"/>
  <c r="BL276" i="13"/>
  <c r="BL295" i="13" s="1"/>
  <c r="BL111" i="15" s="1"/>
  <c r="BM257" i="13"/>
  <c r="BM317" i="13" s="1"/>
  <c r="BO272" i="13"/>
  <c r="BP253" i="13"/>
  <c r="BL120" i="14"/>
  <c r="BK127" i="14"/>
  <c r="BK110" i="15"/>
  <c r="BK354" i="13"/>
  <c r="BK305" i="13"/>
  <c r="BQ274" i="13"/>
  <c r="BQ293" i="13" s="1"/>
  <c r="BQ109" i="15" s="1"/>
  <c r="BR255" i="13"/>
  <c r="BN323" i="13"/>
  <c r="BP137" i="13"/>
  <c r="BL317" i="13"/>
  <c r="BL327" i="13" s="1"/>
  <c r="BM214" i="13"/>
  <c r="BS200" i="13"/>
  <c r="BS219" i="13" s="1"/>
  <c r="BS91" i="15" s="1"/>
  <c r="BT181" i="13"/>
  <c r="BM325" i="13"/>
  <c r="BM53" i="13"/>
  <c r="BN34" i="13"/>
  <c r="BQ284" i="13"/>
  <c r="BQ303" i="13" s="1"/>
  <c r="BQ119" i="15" s="1"/>
  <c r="BR265" i="13"/>
  <c r="BN124" i="13"/>
  <c r="BN143" i="13" s="1"/>
  <c r="BN71" i="15" s="1"/>
  <c r="BO105" i="13"/>
  <c r="BW44" i="13"/>
  <c r="BX25" i="13"/>
  <c r="BL144" i="13"/>
  <c r="BL339" i="13"/>
  <c r="BM275" i="13"/>
  <c r="BN256" i="13"/>
  <c r="BM316" i="13"/>
  <c r="CR57" i="15"/>
  <c r="BM126" i="14"/>
  <c r="BN114" i="14"/>
  <c r="BK71" i="16"/>
  <c r="BK44" i="15"/>
  <c r="BK351" i="13"/>
  <c r="BP202" i="13"/>
  <c r="BP221" i="13" s="1"/>
  <c r="BP93" i="15" s="1"/>
  <c r="BQ183" i="13"/>
  <c r="BJ5" i="19"/>
  <c r="BJ5" i="6" s="1"/>
  <c r="BJ6" i="16"/>
  <c r="BK14" i="6" l="1"/>
  <c r="BJ365" i="13"/>
  <c r="BJ367" i="13" s="1"/>
  <c r="BJ58" i="15"/>
  <c r="BL4" i="19" s="1"/>
  <c r="BN14" i="21"/>
  <c r="BM49" i="16"/>
  <c r="BM15" i="21" s="1"/>
  <c r="BX44" i="13"/>
  <c r="BY25" i="13"/>
  <c r="BM86" i="15"/>
  <c r="BQ202" i="13"/>
  <c r="BQ221" i="13" s="1"/>
  <c r="BQ93" i="15" s="1"/>
  <c r="BR183" i="13"/>
  <c r="BK23" i="15"/>
  <c r="BO20" i="21"/>
  <c r="BT200" i="13"/>
  <c r="BT219" i="13" s="1"/>
  <c r="BT91" i="15" s="1"/>
  <c r="BU181" i="13"/>
  <c r="BR274" i="13"/>
  <c r="BR293" i="13" s="1"/>
  <c r="BR109" i="15" s="1"/>
  <c r="BS255" i="13"/>
  <c r="BK26" i="15"/>
  <c r="BK121" i="15"/>
  <c r="BO291" i="13"/>
  <c r="BN138" i="14"/>
  <c r="BM150" i="14"/>
  <c r="BL209" i="13"/>
  <c r="BQ206" i="13"/>
  <c r="BQ225" i="13" s="1"/>
  <c r="BQ97" i="15" s="1"/>
  <c r="BR187" i="13"/>
  <c r="BN214" i="13"/>
  <c r="BL48" i="15"/>
  <c r="BL27" i="15" s="1"/>
  <c r="BL355" i="13"/>
  <c r="BN203" i="13"/>
  <c r="BN222" i="13" s="1"/>
  <c r="BN94" i="15" s="1"/>
  <c r="BO184" i="13"/>
  <c r="BM322" i="13"/>
  <c r="BM50" i="13"/>
  <c r="BN31" i="13"/>
  <c r="BN144" i="14"/>
  <c r="BM151" i="14"/>
  <c r="BO23" i="22" s="1"/>
  <c r="BK5" i="6"/>
  <c r="CS57" i="15"/>
  <c r="BQ199" i="13"/>
  <c r="BQ218" i="13" s="1"/>
  <c r="BQ90" i="15" s="1"/>
  <c r="BR180" i="13"/>
  <c r="BM64" i="13"/>
  <c r="BK66" i="15"/>
  <c r="BK151" i="13"/>
  <c r="BK352" i="13"/>
  <c r="BQ51" i="15"/>
  <c r="BO47" i="13"/>
  <c r="BP28" i="13"/>
  <c r="BJ54" i="16"/>
  <c r="BI53" i="16"/>
  <c r="BI9" i="21" s="1"/>
  <c r="BO62" i="13"/>
  <c r="BL44" i="15"/>
  <c r="BL351" i="13"/>
  <c r="CU131" i="13"/>
  <c r="H17" i="12"/>
  <c r="BQ130" i="13"/>
  <c r="BQ149" i="13" s="1"/>
  <c r="BQ77" i="15" s="1"/>
  <c r="BR111" i="13"/>
  <c r="BN33" i="14"/>
  <c r="BM42" i="14"/>
  <c r="BM142" i="13"/>
  <c r="BM337" i="13"/>
  <c r="BP128" i="13"/>
  <c r="BQ109" i="13"/>
  <c r="BP217" i="13"/>
  <c r="BL4" i="21"/>
  <c r="BM51" i="16"/>
  <c r="BM5" i="21" s="1"/>
  <c r="BM52" i="16"/>
  <c r="BM7" i="21" s="1"/>
  <c r="CE70" i="13"/>
  <c r="BN204" i="13"/>
  <c r="BN223" i="13" s="1"/>
  <c r="BN95" i="15" s="1"/>
  <c r="BO185" i="13"/>
  <c r="BO281" i="13"/>
  <c r="BO300" i="13" s="1"/>
  <c r="BO116" i="15" s="1"/>
  <c r="BP262" i="13"/>
  <c r="BN275" i="13"/>
  <c r="BO256" i="13"/>
  <c r="BN316" i="13"/>
  <c r="BL72" i="15"/>
  <c r="BL30" i="15" s="1"/>
  <c r="BL358" i="13"/>
  <c r="BO124" i="13"/>
  <c r="BO143" i="13" s="1"/>
  <c r="BO71" i="15" s="1"/>
  <c r="BP105" i="13"/>
  <c r="BN325" i="13"/>
  <c r="BN53" i="13"/>
  <c r="BO34" i="13"/>
  <c r="BP65" i="15"/>
  <c r="BM23" i="21"/>
  <c r="BM24" i="21" s="1"/>
  <c r="BM25" i="21" s="1"/>
  <c r="BK129" i="14"/>
  <c r="BN20" i="22"/>
  <c r="BN24" i="22" s="1"/>
  <c r="BN25" i="22" s="1"/>
  <c r="BL153" i="14"/>
  <c r="BN201" i="13"/>
  <c r="BN220" i="13" s="1"/>
  <c r="BN92" i="15" s="1"/>
  <c r="BO182" i="13"/>
  <c r="BO280" i="13"/>
  <c r="BO299" i="13" s="1"/>
  <c r="BO115" i="15" s="1"/>
  <c r="BP261" i="13"/>
  <c r="BO126" i="13"/>
  <c r="BO145" i="13" s="1"/>
  <c r="BO73" i="15" s="1"/>
  <c r="BP107" i="13"/>
  <c r="BM227" i="13"/>
  <c r="BM208" i="13"/>
  <c r="BN189" i="13"/>
  <c r="BM326" i="13"/>
  <c r="BN55" i="15"/>
  <c r="BN34" i="15" s="1"/>
  <c r="BN362" i="13"/>
  <c r="BM279" i="13"/>
  <c r="BM298" i="13" s="1"/>
  <c r="BM114" i="15" s="1"/>
  <c r="BN260" i="13"/>
  <c r="BM4" i="21"/>
  <c r="BN52" i="16"/>
  <c r="BN7" i="21" s="1"/>
  <c r="BN51" i="16"/>
  <c r="BN5" i="21" s="1"/>
  <c r="BM320" i="13"/>
  <c r="BL336" i="13"/>
  <c r="BM50" i="15"/>
  <c r="BM29" i="15" s="1"/>
  <c r="BM357" i="13"/>
  <c r="BL341" i="13"/>
  <c r="BL69" i="13"/>
  <c r="BN46" i="15"/>
  <c r="BL71" i="16"/>
  <c r="BP52" i="13"/>
  <c r="BQ33" i="13"/>
  <c r="BM14" i="21"/>
  <c r="BL49" i="16"/>
  <c r="BL15" i="21" s="1"/>
  <c r="BO89" i="15"/>
  <c r="BS127" i="13"/>
  <c r="BS146" i="13" s="1"/>
  <c r="BS74" i="15" s="1"/>
  <c r="BT108" i="13"/>
  <c r="BM321" i="13"/>
  <c r="BM49" i="13"/>
  <c r="BN30" i="13"/>
  <c r="BN338" i="13"/>
  <c r="BN66" i="13"/>
  <c r="BS196" i="13"/>
  <c r="BS215" i="13" s="1"/>
  <c r="BS87" i="15" s="1"/>
  <c r="BT177" i="13"/>
  <c r="BP42" i="13"/>
  <c r="BQ23" i="13"/>
  <c r="CT78" i="15"/>
  <c r="B78" i="15" s="1"/>
  <c r="B150" i="13"/>
  <c r="BL286" i="13"/>
  <c r="BV47" i="15"/>
  <c r="BO147" i="13"/>
  <c r="BP46" i="13"/>
  <c r="BQ27" i="13"/>
  <c r="BI69" i="16"/>
  <c r="BI9" i="22" s="1"/>
  <c r="BJ70" i="16"/>
  <c r="BL14" i="19"/>
  <c r="BK15" i="16"/>
  <c r="BL21" i="16" s="1"/>
  <c r="BJ4" i="6"/>
  <c r="BN313" i="13"/>
  <c r="BN36" i="13"/>
  <c r="BN41" i="13"/>
  <c r="BO22" i="13"/>
  <c r="BM14" i="19"/>
  <c r="BL15" i="16"/>
  <c r="BM21" i="16" s="1"/>
  <c r="BM344" i="13"/>
  <c r="BM72" i="13"/>
  <c r="BM14" i="22"/>
  <c r="BL65" i="16"/>
  <c r="BL15" i="22" s="1"/>
  <c r="BM120" i="14"/>
  <c r="BL127" i="14"/>
  <c r="BM276" i="13"/>
  <c r="BM295" i="13" s="1"/>
  <c r="BM111" i="15" s="1"/>
  <c r="BN257" i="13"/>
  <c r="BK4" i="20"/>
  <c r="BL35" i="16"/>
  <c r="BL34" i="16"/>
  <c r="BL5" i="20" s="1"/>
  <c r="BN125" i="13"/>
  <c r="BO106" i="13"/>
  <c r="BN320" i="13"/>
  <c r="BL4" i="22"/>
  <c r="BM68" i="16"/>
  <c r="BM7" i="22" s="1"/>
  <c r="BM67" i="16"/>
  <c r="BM5" i="22" s="1"/>
  <c r="BR118" i="13"/>
  <c r="BS99" i="13"/>
  <c r="BK7" i="20"/>
  <c r="BK7" i="6" s="1"/>
  <c r="BK7" i="16"/>
  <c r="BN197" i="13"/>
  <c r="BO178" i="13"/>
  <c r="BN315" i="13"/>
  <c r="BK52" i="15"/>
  <c r="BK31" i="15" s="1"/>
  <c r="BK359" i="13"/>
  <c r="BQ207" i="13"/>
  <c r="BQ226" i="13" s="1"/>
  <c r="BQ98" i="15" s="1"/>
  <c r="BR188" i="13"/>
  <c r="BM338" i="13"/>
  <c r="BL14" i="20"/>
  <c r="BK32" i="16"/>
  <c r="BK15" i="20" s="1"/>
  <c r="BO71" i="13"/>
  <c r="CT73" i="13"/>
  <c r="CT54" i="13"/>
  <c r="B35" i="13"/>
  <c r="CU35" i="13" s="1"/>
  <c r="BO277" i="13"/>
  <c r="BO296" i="13" s="1"/>
  <c r="BO112" i="15" s="1"/>
  <c r="BP258" i="13"/>
  <c r="BS278" i="13"/>
  <c r="BS297" i="13" s="1"/>
  <c r="BS113" i="15" s="1"/>
  <c r="BT259" i="13"/>
  <c r="BL70" i="15"/>
  <c r="BL28" i="15" s="1"/>
  <c r="BL356" i="13"/>
  <c r="BN49" i="15"/>
  <c r="F43" i="22"/>
  <c r="G43" i="22" s="1"/>
  <c r="H43" i="22" s="1"/>
  <c r="I43" i="22" s="1"/>
  <c r="J43" i="22" s="1"/>
  <c r="K43" i="22" s="1"/>
  <c r="L43" i="22" s="1"/>
  <c r="M43" i="22" s="1"/>
  <c r="N43" i="22" s="1"/>
  <c r="O43" i="22" s="1"/>
  <c r="P43" i="22" s="1"/>
  <c r="Q43" i="22" s="1"/>
  <c r="R43" i="22" s="1"/>
  <c r="S43" i="22" s="1"/>
  <c r="T43" i="22" s="1"/>
  <c r="U43" i="22" s="1"/>
  <c r="V43" i="22" s="1"/>
  <c r="W43" i="22" s="1"/>
  <c r="X43" i="22" s="1"/>
  <c r="Y43" i="22" s="1"/>
  <c r="Z43" i="22" s="1"/>
  <c r="AA43" i="22" s="1"/>
  <c r="AB43" i="22" s="1"/>
  <c r="AC43" i="22" s="1"/>
  <c r="AD43" i="22" s="1"/>
  <c r="AE43" i="22" s="1"/>
  <c r="AF43" i="22" s="1"/>
  <c r="AG43" i="22" s="1"/>
  <c r="AH43" i="22" s="1"/>
  <c r="AI43" i="22" s="1"/>
  <c r="AJ43" i="22" s="1"/>
  <c r="AK43" i="22" s="1"/>
  <c r="AL43" i="22" s="1"/>
  <c r="AM43" i="22" s="1"/>
  <c r="F44" i="22"/>
  <c r="BL340" i="13"/>
  <c r="BL68" i="13"/>
  <c r="BN319" i="13"/>
  <c r="D43" i="21"/>
  <c r="AN43" i="21"/>
  <c r="AO43" i="21" s="1"/>
  <c r="AP43" i="21" s="1"/>
  <c r="AQ43" i="21" s="1"/>
  <c r="AR43" i="21" s="1"/>
  <c r="BO61" i="13"/>
  <c r="CE121" i="13"/>
  <c r="CE140" i="13" s="1"/>
  <c r="CE68" i="15" s="1"/>
  <c r="CF102" i="13"/>
  <c r="BJ4" i="16"/>
  <c r="BO283" i="13"/>
  <c r="BO302" i="13" s="1"/>
  <c r="BO118" i="15" s="1"/>
  <c r="BP264" i="13"/>
  <c r="BO65" i="13"/>
  <c r="BN107" i="15"/>
  <c r="BM119" i="13"/>
  <c r="BN100" i="13"/>
  <c r="BM113" i="13"/>
  <c r="BM314" i="13"/>
  <c r="BM327" i="13" s="1"/>
  <c r="BS48" i="13"/>
  <c r="BT29" i="13"/>
  <c r="BO120" i="13"/>
  <c r="BO139" i="13" s="1"/>
  <c r="BO67" i="15" s="1"/>
  <c r="BP101" i="13"/>
  <c r="BM332" i="13"/>
  <c r="BM55" i="13"/>
  <c r="BO40" i="19" s="1"/>
  <c r="BM60" i="13"/>
  <c r="BM294" i="13"/>
  <c r="BM335" i="13"/>
  <c r="BM286" i="13"/>
  <c r="BN126" i="14"/>
  <c r="BO114" i="14"/>
  <c r="BM267" i="13"/>
  <c r="BW63" i="13"/>
  <c r="BR284" i="13"/>
  <c r="BR303" i="13" s="1"/>
  <c r="BR119" i="15" s="1"/>
  <c r="BS265" i="13"/>
  <c r="BP272" i="13"/>
  <c r="BQ253" i="13"/>
  <c r="BK53" i="15"/>
  <c r="BK32" i="15" s="1"/>
  <c r="BK360" i="13"/>
  <c r="BL99" i="15"/>
  <c r="BL36" i="15" s="1"/>
  <c r="BL364" i="13"/>
  <c r="BQ273" i="13"/>
  <c r="BQ292" i="13" s="1"/>
  <c r="BQ108" i="15" s="1"/>
  <c r="BR254" i="13"/>
  <c r="BN45" i="15"/>
  <c r="BU122" i="13"/>
  <c r="BU141" i="13" s="1"/>
  <c r="BU69" i="15" s="1"/>
  <c r="BV103" i="13"/>
  <c r="BM41" i="14"/>
  <c r="BM44" i="14" s="1"/>
  <c r="BN24" i="14"/>
  <c r="BM144" i="13"/>
  <c r="BM339" i="13"/>
  <c r="BO195" i="13"/>
  <c r="BP176" i="13"/>
  <c r="BQ137" i="13"/>
  <c r="BK38" i="16"/>
  <c r="BQ282" i="13"/>
  <c r="BQ301" i="13" s="1"/>
  <c r="BQ117" i="15" s="1"/>
  <c r="BR263" i="13"/>
  <c r="BM216" i="13"/>
  <c r="BM334" i="13"/>
  <c r="BK6" i="16"/>
  <c r="BJ79" i="15"/>
  <c r="BJ24" i="15"/>
  <c r="BJ37" i="15" s="1"/>
  <c r="BR304" i="13"/>
  <c r="BR120" i="15" s="1"/>
  <c r="BR285" i="13"/>
  <c r="BS266" i="13"/>
  <c r="BN317" i="13"/>
  <c r="BN45" i="13"/>
  <c r="BO26" i="13"/>
  <c r="BN75" i="15"/>
  <c r="BN33" i="15" s="1"/>
  <c r="BN361" i="13"/>
  <c r="BO205" i="13"/>
  <c r="BO224" i="13" s="1"/>
  <c r="BO96" i="15" s="1"/>
  <c r="BP186" i="13"/>
  <c r="CD54" i="15"/>
  <c r="D42" i="22"/>
  <c r="E44" i="22"/>
  <c r="BK4" i="19"/>
  <c r="BL17" i="16"/>
  <c r="BP43" i="13"/>
  <c r="BQ24" i="13"/>
  <c r="BJ15" i="6"/>
  <c r="BL110" i="15"/>
  <c r="BL354" i="13"/>
  <c r="BL305" i="13"/>
  <c r="BL56" i="15"/>
  <c r="BL35" i="15" s="1"/>
  <c r="BL363" i="13"/>
  <c r="BN123" i="13"/>
  <c r="BO104" i="13"/>
  <c r="BN318" i="13"/>
  <c r="BO323" i="13"/>
  <c r="BQ198" i="13"/>
  <c r="BR179" i="13"/>
  <c r="CF51" i="13"/>
  <c r="CG32" i="13"/>
  <c r="BL138" i="13"/>
  <c r="BL132" i="13"/>
  <c r="BN40" i="20" s="1"/>
  <c r="BL333" i="13"/>
  <c r="BL346" i="13" s="1"/>
  <c r="BL100" i="15"/>
  <c r="BR67" i="13"/>
  <c r="BM1" i="25"/>
  <c r="BP2" i="6"/>
  <c r="BM36" i="13"/>
  <c r="BP129" i="13"/>
  <c r="BP148" i="13" s="1"/>
  <c r="BP76" i="15" s="1"/>
  <c r="BQ110" i="13"/>
  <c r="BM190" i="13"/>
  <c r="BM17" i="16" l="1"/>
  <c r="BM5" i="19" s="1"/>
  <c r="BK365" i="13"/>
  <c r="BK367" i="13" s="1"/>
  <c r="CU78" i="15"/>
  <c r="BL38" i="16"/>
  <c r="CG51" i="13"/>
  <c r="CH32" i="13"/>
  <c r="BS304" i="13"/>
  <c r="BS120" i="15" s="1"/>
  <c r="BS285" i="13"/>
  <c r="BT266" i="13"/>
  <c r="BM88" i="15"/>
  <c r="BM25" i="15" s="1"/>
  <c r="BM353" i="13"/>
  <c r="BQ65" i="15"/>
  <c r="BQ272" i="13"/>
  <c r="BR253" i="13"/>
  <c r="BP114" i="14"/>
  <c r="BO126" i="14"/>
  <c r="BP120" i="13"/>
  <c r="BP139" i="13" s="1"/>
  <c r="BP67" i="15" s="1"/>
  <c r="BQ101" i="13"/>
  <c r="BM138" i="13"/>
  <c r="BM132" i="13"/>
  <c r="BO40" i="20" s="1"/>
  <c r="BM333" i="13"/>
  <c r="CF121" i="13"/>
  <c r="CF140" i="13" s="1"/>
  <c r="CF68" i="15" s="1"/>
  <c r="CG102" i="13"/>
  <c r="BL52" i="15"/>
  <c r="BL31" i="15" s="1"/>
  <c r="BL359" i="13"/>
  <c r="BO197" i="13"/>
  <c r="BO216" i="13" s="1"/>
  <c r="BP178" i="13"/>
  <c r="BO315" i="13"/>
  <c r="BS118" i="13"/>
  <c r="BT99" i="13"/>
  <c r="BO125" i="13"/>
  <c r="BP106" i="13"/>
  <c r="BL7" i="20"/>
  <c r="BL7" i="6" s="1"/>
  <c r="BL7" i="16"/>
  <c r="BN276" i="13"/>
  <c r="BN295" i="13" s="1"/>
  <c r="BN111" i="15" s="1"/>
  <c r="BO257" i="13"/>
  <c r="BL15" i="19"/>
  <c r="BL14" i="6"/>
  <c r="BP65" i="13"/>
  <c r="BT196" i="13"/>
  <c r="BT215" i="13" s="1"/>
  <c r="BT87" i="15" s="1"/>
  <c r="BU177" i="13"/>
  <c r="BN321" i="13"/>
  <c r="BN49" i="13"/>
  <c r="BO30" i="13"/>
  <c r="BQ52" i="13"/>
  <c r="BR33" i="13"/>
  <c r="BM99" i="15"/>
  <c r="BM36" i="15" s="1"/>
  <c r="BM364" i="13"/>
  <c r="BP124" i="13"/>
  <c r="BP143" i="13" s="1"/>
  <c r="BP71" i="15" s="1"/>
  <c r="BQ105" i="13"/>
  <c r="BN267" i="13"/>
  <c r="BQ128" i="13"/>
  <c r="BR109" i="13"/>
  <c r="B108" i="10"/>
  <c r="N108" i="10" s="1"/>
  <c r="AC51" i="5"/>
  <c r="BL23" i="15"/>
  <c r="BK54" i="16"/>
  <c r="BJ53" i="16"/>
  <c r="BJ9" i="21" s="1"/>
  <c r="BK79" i="15"/>
  <c r="BK24" i="15"/>
  <c r="BK37" i="15" s="1"/>
  <c r="BR206" i="13"/>
  <c r="BR225" i="13" s="1"/>
  <c r="BR97" i="15" s="1"/>
  <c r="BS187" i="13"/>
  <c r="BO20" i="22"/>
  <c r="BO24" i="22" s="1"/>
  <c r="BO25" i="22" s="1"/>
  <c r="BM153" i="14"/>
  <c r="BM4" i="22"/>
  <c r="BN68" i="16"/>
  <c r="BN7" i="22" s="1"/>
  <c r="BN67" i="16"/>
  <c r="BN5" i="22" s="1"/>
  <c r="BU200" i="13"/>
  <c r="BU219" i="13" s="1"/>
  <c r="BU91" i="15" s="1"/>
  <c r="BV181" i="13"/>
  <c r="BM228" i="13"/>
  <c r="BO123" i="13"/>
  <c r="BP104" i="13"/>
  <c r="BO318" i="13"/>
  <c r="BQ43" i="13"/>
  <c r="BR24" i="13"/>
  <c r="BP205" i="13"/>
  <c r="BP224" i="13" s="1"/>
  <c r="BP96" i="15" s="1"/>
  <c r="BQ186" i="13"/>
  <c r="BQ323" i="13" s="1"/>
  <c r="BO317" i="13"/>
  <c r="BO45" i="13"/>
  <c r="BP26" i="13"/>
  <c r="BR282" i="13"/>
  <c r="BR301" i="13" s="1"/>
  <c r="BR117" i="15" s="1"/>
  <c r="BS263" i="13"/>
  <c r="BV122" i="13"/>
  <c r="BV141" i="13" s="1"/>
  <c r="BV69" i="15" s="1"/>
  <c r="BW103" i="13"/>
  <c r="BR273" i="13"/>
  <c r="BR292" i="13" s="1"/>
  <c r="BR108" i="15" s="1"/>
  <c r="BS254" i="13"/>
  <c r="BP291" i="13"/>
  <c r="BW47" i="15"/>
  <c r="BP20" i="21"/>
  <c r="BM110" i="15"/>
  <c r="BM354" i="13"/>
  <c r="BM305" i="13"/>
  <c r="BP283" i="13"/>
  <c r="BP302" i="13" s="1"/>
  <c r="BP118" i="15" s="1"/>
  <c r="BQ264" i="13"/>
  <c r="BT278" i="13"/>
  <c r="BT297" i="13" s="1"/>
  <c r="BT113" i="15" s="1"/>
  <c r="BU259" i="13"/>
  <c r="BO55" i="15"/>
  <c r="BO34" i="15" s="1"/>
  <c r="BO362" i="13"/>
  <c r="BN216" i="13"/>
  <c r="BN334" i="13"/>
  <c r="BR137" i="13"/>
  <c r="BM71" i="16"/>
  <c r="BN144" i="13"/>
  <c r="BN339" i="13"/>
  <c r="BJ69" i="16"/>
  <c r="BJ9" i="22" s="1"/>
  <c r="BK70" i="16"/>
  <c r="BQ42" i="13"/>
  <c r="BR23" i="13"/>
  <c r="BM340" i="13"/>
  <c r="BM68" i="13"/>
  <c r="BP71" i="13"/>
  <c r="BN279" i="13"/>
  <c r="BN298" i="13" s="1"/>
  <c r="BN114" i="15" s="1"/>
  <c r="BO260" i="13"/>
  <c r="BO320" i="13" s="1"/>
  <c r="BP126" i="13"/>
  <c r="BP145" i="13" s="1"/>
  <c r="BP73" i="15" s="1"/>
  <c r="BQ107" i="13"/>
  <c r="BO201" i="13"/>
  <c r="BO220" i="13" s="1"/>
  <c r="BO92" i="15" s="1"/>
  <c r="BP182" i="13"/>
  <c r="BO325" i="13"/>
  <c r="BO53" i="13"/>
  <c r="BP34" i="13"/>
  <c r="BO204" i="13"/>
  <c r="BO223" i="13" s="1"/>
  <c r="BO95" i="15" s="1"/>
  <c r="BP185" i="13"/>
  <c r="BP147" i="13"/>
  <c r="BP342" i="13"/>
  <c r="BN42" i="14"/>
  <c r="BO33" i="14"/>
  <c r="BO46" i="15"/>
  <c r="BO353" i="13"/>
  <c r="BP319" i="13"/>
  <c r="BP47" i="13"/>
  <c r="BQ28" i="13"/>
  <c r="BM48" i="15"/>
  <c r="BM27" i="15" s="1"/>
  <c r="BM355" i="13"/>
  <c r="BO144" i="14"/>
  <c r="BN151" i="14"/>
  <c r="BP23" i="22" s="1"/>
  <c r="BO203" i="13"/>
  <c r="BO222" i="13" s="1"/>
  <c r="BO94" i="15" s="1"/>
  <c r="BP184" i="13"/>
  <c r="BO138" i="14"/>
  <c r="BN150" i="14"/>
  <c r="BK58" i="15"/>
  <c r="BM100" i="15"/>
  <c r="BN1" i="25"/>
  <c r="BQ2" i="6"/>
  <c r="BN4" i="21"/>
  <c r="BO52" i="16"/>
  <c r="BO7" i="21" s="1"/>
  <c r="BO51" i="16"/>
  <c r="BO5" i="21" s="1"/>
  <c r="BN14" i="22"/>
  <c r="BM65" i="16"/>
  <c r="BM15" i="22" s="1"/>
  <c r="BK4" i="6"/>
  <c r="CF70" i="13"/>
  <c r="BQ217" i="13"/>
  <c r="BN142" i="13"/>
  <c r="BN337" i="13"/>
  <c r="BP62" i="13"/>
  <c r="BT48" i="13"/>
  <c r="BU29" i="13"/>
  <c r="BO45" i="15"/>
  <c r="B54" i="13"/>
  <c r="BO343" i="13"/>
  <c r="BR207" i="13"/>
  <c r="BR226" i="13" s="1"/>
  <c r="BR98" i="15" s="1"/>
  <c r="BS188" i="13"/>
  <c r="BN23" i="21"/>
  <c r="BN24" i="21" s="1"/>
  <c r="BN25" i="21" s="1"/>
  <c r="BL129" i="14"/>
  <c r="BM56" i="15"/>
  <c r="BM35" i="15" s="1"/>
  <c r="BM363" i="13"/>
  <c r="BO313" i="13"/>
  <c r="BO41" i="13"/>
  <c r="BP22" i="13"/>
  <c r="BO342" i="13"/>
  <c r="BP61" i="13"/>
  <c r="BN50" i="15"/>
  <c r="BN29" i="15" s="1"/>
  <c r="BN357" i="13"/>
  <c r="BP324" i="13"/>
  <c r="BL53" i="15"/>
  <c r="BL32" i="15" s="1"/>
  <c r="BL360" i="13"/>
  <c r="BN227" i="13"/>
  <c r="BN228" i="13" s="1"/>
  <c r="BN208" i="13"/>
  <c r="BN345" i="13" s="1"/>
  <c r="BO189" i="13"/>
  <c r="BN326" i="13"/>
  <c r="BN344" i="13"/>
  <c r="BN72" i="13"/>
  <c r="BO275" i="13"/>
  <c r="BP256" i="13"/>
  <c r="BO316" i="13"/>
  <c r="BO267" i="13"/>
  <c r="BP281" i="13"/>
  <c r="BP300" i="13" s="1"/>
  <c r="BP116" i="15" s="1"/>
  <c r="BQ262" i="13"/>
  <c r="BM55" i="16"/>
  <c r="BP89" i="15"/>
  <c r="BR130" i="13"/>
  <c r="BR149" i="13" s="1"/>
  <c r="BR77" i="15" s="1"/>
  <c r="BS111" i="13"/>
  <c r="BL74" i="13"/>
  <c r="BO334" i="13"/>
  <c r="BO338" i="13"/>
  <c r="BO66" i="13"/>
  <c r="BM336" i="13"/>
  <c r="BM346" i="13" s="1"/>
  <c r="BN322" i="13"/>
  <c r="BN50" i="13"/>
  <c r="BO31" i="13"/>
  <c r="BN86" i="15"/>
  <c r="BO107" i="15"/>
  <c r="BS274" i="13"/>
  <c r="BS293" i="13" s="1"/>
  <c r="BS109" i="15" s="1"/>
  <c r="BT255" i="13"/>
  <c r="BR202" i="13"/>
  <c r="BR221" i="13" s="1"/>
  <c r="BR93" i="15" s="1"/>
  <c r="BS183" i="13"/>
  <c r="BY44" i="13"/>
  <c r="BZ25" i="13"/>
  <c r="BR198" i="13"/>
  <c r="BS179" i="13"/>
  <c r="BQ129" i="13"/>
  <c r="BQ148" i="13" s="1"/>
  <c r="BQ76" i="15" s="1"/>
  <c r="BR110" i="13"/>
  <c r="BR51" i="15"/>
  <c r="BL26" i="15"/>
  <c r="BL121" i="15"/>
  <c r="BL5" i="19"/>
  <c r="BL5" i="6" s="1"/>
  <c r="BL6" i="16"/>
  <c r="BN336" i="13"/>
  <c r="BN64" i="13"/>
  <c r="BL4" i="20"/>
  <c r="BL4" i="6" s="1"/>
  <c r="BM34" i="16"/>
  <c r="BM5" i="20" s="1"/>
  <c r="BM35" i="16"/>
  <c r="BP195" i="13"/>
  <c r="BQ176" i="13"/>
  <c r="BM72" i="15"/>
  <c r="BM30" i="15" s="1"/>
  <c r="BM358" i="13"/>
  <c r="BL66" i="15"/>
  <c r="BL151" i="13"/>
  <c r="BL352" i="13"/>
  <c r="BO214" i="13"/>
  <c r="BN41" i="14"/>
  <c r="BN44" i="14" s="1"/>
  <c r="BO24" i="14"/>
  <c r="BS284" i="13"/>
  <c r="BS303" i="13" s="1"/>
  <c r="BS119" i="15" s="1"/>
  <c r="BT265" i="13"/>
  <c r="BM44" i="15"/>
  <c r="BM351" i="13"/>
  <c r="BS67" i="13"/>
  <c r="BN119" i="13"/>
  <c r="BO100" i="13"/>
  <c r="BN113" i="13"/>
  <c r="BN314" i="13"/>
  <c r="BN327" i="13" s="1"/>
  <c r="BO49" i="15"/>
  <c r="D43" i="22"/>
  <c r="AN43" i="22"/>
  <c r="AO43" i="22" s="1"/>
  <c r="AP43" i="22" s="1"/>
  <c r="AQ43" i="22" s="1"/>
  <c r="AR43" i="22" s="1"/>
  <c r="BP277" i="13"/>
  <c r="BP296" i="13" s="1"/>
  <c r="BP112" i="15" s="1"/>
  <c r="BQ258" i="13"/>
  <c r="CT57" i="15"/>
  <c r="B73" i="13"/>
  <c r="BM127" i="14"/>
  <c r="BN120" i="14"/>
  <c r="BN332" i="13"/>
  <c r="BN55" i="13"/>
  <c r="BP40" i="19" s="1"/>
  <c r="BN60" i="13"/>
  <c r="BK15" i="19"/>
  <c r="BK15" i="6" s="1"/>
  <c r="BK4" i="16"/>
  <c r="BQ46" i="13"/>
  <c r="BR27" i="13"/>
  <c r="BO75" i="15"/>
  <c r="BO33" i="15" s="1"/>
  <c r="BO361" i="13"/>
  <c r="J17" i="12"/>
  <c r="AC52" i="5" s="1"/>
  <c r="BT127" i="13"/>
  <c r="BT146" i="13" s="1"/>
  <c r="BT74" i="15" s="1"/>
  <c r="BU108" i="13"/>
  <c r="BN55" i="16"/>
  <c r="BM345" i="13"/>
  <c r="BM209" i="13"/>
  <c r="BP280" i="13"/>
  <c r="BP299" i="13" s="1"/>
  <c r="BP115" i="15" s="1"/>
  <c r="BQ261" i="13"/>
  <c r="BN294" i="13"/>
  <c r="BN335" i="13"/>
  <c r="BN286" i="13"/>
  <c r="CE54" i="15"/>
  <c r="BP323" i="13"/>
  <c r="BM70" i="15"/>
  <c r="BM28" i="15" s="1"/>
  <c r="BM356" i="13"/>
  <c r="BO319" i="13"/>
  <c r="BM14" i="20"/>
  <c r="BM14" i="6" s="1"/>
  <c r="BL32" i="16"/>
  <c r="BL15" i="20" s="1"/>
  <c r="BR199" i="13"/>
  <c r="BR218" i="13" s="1"/>
  <c r="BR90" i="15" s="1"/>
  <c r="BS180" i="13"/>
  <c r="BM341" i="13"/>
  <c r="BM69" i="13"/>
  <c r="BM74" i="13" s="1"/>
  <c r="BN209" i="13"/>
  <c r="BX63" i="13"/>
  <c r="BN190" i="13"/>
  <c r="BL365" i="13" l="1"/>
  <c r="BL367" i="13" s="1"/>
  <c r="CU150" i="13"/>
  <c r="BO14" i="19"/>
  <c r="BN15" i="16"/>
  <c r="BS199" i="13"/>
  <c r="BS218" i="13" s="1"/>
  <c r="BS90" i="15" s="1"/>
  <c r="BT180" i="13"/>
  <c r="BQ280" i="13"/>
  <c r="BQ299" i="13" s="1"/>
  <c r="BQ115" i="15" s="1"/>
  <c r="BR261" i="13"/>
  <c r="BQ65" i="13"/>
  <c r="BN44" i="15"/>
  <c r="BN351" i="13"/>
  <c r="BO23" i="21"/>
  <c r="BO24" i="21" s="1"/>
  <c r="BO25" i="21" s="1"/>
  <c r="BM129" i="14"/>
  <c r="BQ277" i="13"/>
  <c r="BQ296" i="13" s="1"/>
  <c r="BQ112" i="15" s="1"/>
  <c r="BR258" i="13"/>
  <c r="BO119" i="13"/>
  <c r="BP100" i="13"/>
  <c r="BO113" i="13"/>
  <c r="BO314" i="13"/>
  <c r="BM38" i="16"/>
  <c r="BZ44" i="13"/>
  <c r="CA25" i="13"/>
  <c r="BN341" i="13"/>
  <c r="BN69" i="13"/>
  <c r="BO50" i="15"/>
  <c r="BO29" i="15" s="1"/>
  <c r="BO357" i="13"/>
  <c r="BS130" i="13"/>
  <c r="BS149" i="13" s="1"/>
  <c r="BS77" i="15" s="1"/>
  <c r="BT111" i="13"/>
  <c r="BN99" i="15"/>
  <c r="BN36" i="15" s="1"/>
  <c r="BN364" i="13"/>
  <c r="BU48" i="13"/>
  <c r="BV29" i="13"/>
  <c r="BQ89" i="15"/>
  <c r="BO150" i="14"/>
  <c r="BP138" i="14"/>
  <c r="BO151" i="14"/>
  <c r="BQ23" i="22" s="1"/>
  <c r="BP144" i="14"/>
  <c r="BQ47" i="13"/>
  <c r="BR28" i="13"/>
  <c r="BP75" i="15"/>
  <c r="BP33" i="15" s="1"/>
  <c r="BP361" i="13"/>
  <c r="BO344" i="13"/>
  <c r="BO72" i="13"/>
  <c r="BQ126" i="13"/>
  <c r="BQ145" i="13" s="1"/>
  <c r="BQ73" i="15" s="1"/>
  <c r="BR107" i="13"/>
  <c r="BR65" i="15"/>
  <c r="BQ283" i="13"/>
  <c r="BQ302" i="13" s="1"/>
  <c r="BQ118" i="15" s="1"/>
  <c r="BR264" i="13"/>
  <c r="BS273" i="13"/>
  <c r="BS292" i="13" s="1"/>
  <c r="BS108" i="15" s="1"/>
  <c r="BT254" i="13"/>
  <c r="BS282" i="13"/>
  <c r="BS301" i="13" s="1"/>
  <c r="BS117" i="15" s="1"/>
  <c r="BT263" i="13"/>
  <c r="BP45" i="13"/>
  <c r="BQ26" i="13"/>
  <c r="BM4" i="20"/>
  <c r="BN35" i="16"/>
  <c r="BN34" i="16"/>
  <c r="BN5" i="20" s="1"/>
  <c r="BL58" i="15"/>
  <c r="BQ343" i="13"/>
  <c r="BQ71" i="13"/>
  <c r="BO276" i="13"/>
  <c r="BO295" i="13" s="1"/>
  <c r="BO111" i="15" s="1"/>
  <c r="BP257" i="13"/>
  <c r="BP317" i="13" s="1"/>
  <c r="BS137" i="13"/>
  <c r="BO88" i="15"/>
  <c r="BO25" i="15" s="1"/>
  <c r="BQ120" i="13"/>
  <c r="BQ139" i="13" s="1"/>
  <c r="BQ67" i="15" s="1"/>
  <c r="BR101" i="13"/>
  <c r="BR272" i="13"/>
  <c r="BS253" i="13"/>
  <c r="BN138" i="13"/>
  <c r="BN132" i="13"/>
  <c r="BP40" i="20" s="1"/>
  <c r="BN333" i="13"/>
  <c r="BO41" i="14"/>
  <c r="BP24" i="14"/>
  <c r="BY63" i="13"/>
  <c r="BT274" i="13"/>
  <c r="BT293" i="13" s="1"/>
  <c r="BT109" i="15" s="1"/>
  <c r="BU255" i="13"/>
  <c r="BP14" i="21"/>
  <c r="BO49" i="16"/>
  <c r="BO15" i="21" s="1"/>
  <c r="BQ281" i="13"/>
  <c r="BQ300" i="13" s="1"/>
  <c r="BQ116" i="15" s="1"/>
  <c r="BR262" i="13"/>
  <c r="BP275" i="13"/>
  <c r="BQ256" i="13"/>
  <c r="BP316" i="13"/>
  <c r="BP313" i="13"/>
  <c r="BP41" i="13"/>
  <c r="BQ22" i="13"/>
  <c r="BT67" i="13"/>
  <c r="CF54" i="15"/>
  <c r="BO4" i="21"/>
  <c r="BP52" i="16"/>
  <c r="BP7" i="21" s="1"/>
  <c r="BP51" i="16"/>
  <c r="BP5" i="21" s="1"/>
  <c r="BP203" i="13"/>
  <c r="BP222" i="13" s="1"/>
  <c r="BP94" i="15" s="1"/>
  <c r="BQ184" i="13"/>
  <c r="BP66" i="13"/>
  <c r="BP33" i="14"/>
  <c r="BO42" i="14"/>
  <c r="BP204" i="13"/>
  <c r="BP223" i="13" s="1"/>
  <c r="BP95" i="15" s="1"/>
  <c r="BQ185" i="13"/>
  <c r="BP55" i="15"/>
  <c r="BP34" i="15" s="1"/>
  <c r="BP362" i="13"/>
  <c r="BR42" i="13"/>
  <c r="BS23" i="13"/>
  <c r="BL70" i="16"/>
  <c r="BK69" i="16"/>
  <c r="BK9" i="22" s="1"/>
  <c r="BM26" i="15"/>
  <c r="BM121" i="15"/>
  <c r="BO336" i="13"/>
  <c r="BO64" i="13"/>
  <c r="BR43" i="13"/>
  <c r="BS24" i="13"/>
  <c r="BP123" i="13"/>
  <c r="BQ104" i="13"/>
  <c r="BP318" i="13"/>
  <c r="BV200" i="13"/>
  <c r="BV219" i="13" s="1"/>
  <c r="BV91" i="15" s="1"/>
  <c r="BW181" i="13"/>
  <c r="BN71" i="16"/>
  <c r="BS206" i="13"/>
  <c r="BS225" i="13" s="1"/>
  <c r="BS97" i="15" s="1"/>
  <c r="BT187" i="13"/>
  <c r="AD52" i="5"/>
  <c r="AD54" i="5"/>
  <c r="AD53" i="5"/>
  <c r="BR128" i="13"/>
  <c r="BS109" i="13"/>
  <c r="BQ124" i="13"/>
  <c r="BQ143" i="13" s="1"/>
  <c r="BQ71" i="15" s="1"/>
  <c r="BR105" i="13"/>
  <c r="BQ324" i="13"/>
  <c r="BU196" i="13"/>
  <c r="BU215" i="13" s="1"/>
  <c r="BU87" i="15" s="1"/>
  <c r="BV177" i="13"/>
  <c r="BP125" i="13"/>
  <c r="BQ106" i="13"/>
  <c r="BP320" i="13"/>
  <c r="BQ291" i="13"/>
  <c r="BT304" i="13"/>
  <c r="BT120" i="15" s="1"/>
  <c r="BT285" i="13"/>
  <c r="BU266" i="13"/>
  <c r="CH51" i="13"/>
  <c r="CI32" i="13"/>
  <c r="BU127" i="13"/>
  <c r="BU146" i="13" s="1"/>
  <c r="BU74" i="15" s="1"/>
  <c r="BV108" i="13"/>
  <c r="BM23" i="15"/>
  <c r="BN14" i="20"/>
  <c r="BM32" i="16"/>
  <c r="BM15" i="20" s="1"/>
  <c r="BQ195" i="13"/>
  <c r="BR176" i="13"/>
  <c r="BS198" i="13"/>
  <c r="BT179" i="13"/>
  <c r="BO294" i="13"/>
  <c r="BO335" i="13"/>
  <c r="BO227" i="13"/>
  <c r="BO228" i="13" s="1"/>
  <c r="BO208" i="13"/>
  <c r="BP189" i="13"/>
  <c r="BO326" i="13"/>
  <c r="BO190" i="13"/>
  <c r="BO332" i="13"/>
  <c r="BO60" i="13"/>
  <c r="E17" i="12"/>
  <c r="CU54" i="13"/>
  <c r="BN70" i="15"/>
  <c r="BN28" i="15" s="1"/>
  <c r="BN356" i="13"/>
  <c r="BM4" i="19"/>
  <c r="BN17" i="16"/>
  <c r="BP201" i="13"/>
  <c r="BP220" i="13" s="1"/>
  <c r="BP92" i="15" s="1"/>
  <c r="BQ182" i="13"/>
  <c r="BQ319" i="13" s="1"/>
  <c r="BO279" i="13"/>
  <c r="BO298" i="13" s="1"/>
  <c r="BO114" i="15" s="1"/>
  <c r="BP260" i="13"/>
  <c r="BP343" i="13"/>
  <c r="BQ61" i="13"/>
  <c r="BN72" i="15"/>
  <c r="BN30" i="15" s="1"/>
  <c r="BN358" i="13"/>
  <c r="BU278" i="13"/>
  <c r="BU297" i="13" s="1"/>
  <c r="BU113" i="15" s="1"/>
  <c r="BV259" i="13"/>
  <c r="BP107" i="15"/>
  <c r="BW122" i="13"/>
  <c r="BW141" i="13" s="1"/>
  <c r="BW69" i="15" s="1"/>
  <c r="BX103" i="13"/>
  <c r="BM6" i="16"/>
  <c r="BQ62" i="13"/>
  <c r="BO142" i="13"/>
  <c r="BO337" i="13"/>
  <c r="BK53" i="16"/>
  <c r="BK9" i="21" s="1"/>
  <c r="BL54" i="16"/>
  <c r="BQ147" i="13"/>
  <c r="BO321" i="13"/>
  <c r="BO327" i="13" s="1"/>
  <c r="BO49" i="13"/>
  <c r="BP30" i="13"/>
  <c r="BL4" i="16"/>
  <c r="BO144" i="13"/>
  <c r="BO339" i="13"/>
  <c r="BQ20" i="21"/>
  <c r="CG70" i="13"/>
  <c r="G17" i="12"/>
  <c r="CU73" i="13" s="1"/>
  <c r="BS51" i="15"/>
  <c r="BX47" i="15"/>
  <c r="BM53" i="15"/>
  <c r="BM32" i="15" s="1"/>
  <c r="BM360" i="13"/>
  <c r="BN110" i="15"/>
  <c r="BN354" i="13"/>
  <c r="BN305" i="13"/>
  <c r="BR46" i="13"/>
  <c r="BS27" i="13"/>
  <c r="BO120" i="14"/>
  <c r="BN127" i="14"/>
  <c r="B57" i="15"/>
  <c r="CU57" i="15" s="1"/>
  <c r="BT284" i="13"/>
  <c r="BT303" i="13" s="1"/>
  <c r="BT119" i="15" s="1"/>
  <c r="BU265" i="13"/>
  <c r="BO86" i="15"/>
  <c r="BL79" i="15"/>
  <c r="BL24" i="15"/>
  <c r="BP214" i="13"/>
  <c r="BM7" i="20"/>
  <c r="BM7" i="6" s="1"/>
  <c r="BM7" i="16"/>
  <c r="BN48" i="15"/>
  <c r="BN27" i="15" s="1"/>
  <c r="BN355" i="13"/>
  <c r="BN4" i="22"/>
  <c r="BO67" i="16"/>
  <c r="BO5" i="22" s="1"/>
  <c r="BO68" i="16"/>
  <c r="BO7" i="22" s="1"/>
  <c r="BR129" i="13"/>
  <c r="BR148" i="13" s="1"/>
  <c r="BR76" i="15" s="1"/>
  <c r="BS110" i="13"/>
  <c r="BR217" i="13"/>
  <c r="BS202" i="13"/>
  <c r="BS221" i="13" s="1"/>
  <c r="BS93" i="15" s="1"/>
  <c r="BT183" i="13"/>
  <c r="BO322" i="13"/>
  <c r="BO50" i="13"/>
  <c r="BP31" i="13"/>
  <c r="BN14" i="19"/>
  <c r="BM15" i="16"/>
  <c r="BN56" i="15"/>
  <c r="BN35" i="15" s="1"/>
  <c r="BN363" i="13"/>
  <c r="BP45" i="15"/>
  <c r="BO36" i="13"/>
  <c r="BS207" i="13"/>
  <c r="BS226" i="13" s="1"/>
  <c r="BS98" i="15" s="1"/>
  <c r="BT188" i="13"/>
  <c r="BP46" i="15"/>
  <c r="BO1" i="25"/>
  <c r="BR2" i="6"/>
  <c r="BP20" i="22"/>
  <c r="BP24" i="22" s="1"/>
  <c r="BP25" i="22" s="1"/>
  <c r="BN153" i="14"/>
  <c r="BP325" i="13"/>
  <c r="BP53" i="13"/>
  <c r="BQ34" i="13"/>
  <c r="BM52" i="15"/>
  <c r="BM31" i="15" s="1"/>
  <c r="BM359" i="13"/>
  <c r="BN88" i="15"/>
  <c r="BN25" i="15" s="1"/>
  <c r="BN353" i="13"/>
  <c r="BO14" i="22"/>
  <c r="BN65" i="16"/>
  <c r="BN15" i="22" s="1"/>
  <c r="BM5" i="6"/>
  <c r="BQ205" i="13"/>
  <c r="BQ224" i="13" s="1"/>
  <c r="BQ96" i="15" s="1"/>
  <c r="BR186" i="13"/>
  <c r="BO14" i="21"/>
  <c r="BN49" i="16"/>
  <c r="BL37" i="15"/>
  <c r="I17" i="12"/>
  <c r="BR324" i="13"/>
  <c r="BR52" i="13"/>
  <c r="BS33" i="13"/>
  <c r="BN340" i="13"/>
  <c r="BN346" i="13" s="1"/>
  <c r="BN68" i="13"/>
  <c r="BP49" i="15"/>
  <c r="BL15" i="6"/>
  <c r="BT118" i="13"/>
  <c r="BU99" i="13"/>
  <c r="BP197" i="13"/>
  <c r="BQ178" i="13"/>
  <c r="BP315" i="13"/>
  <c r="CG121" i="13"/>
  <c r="CG140" i="13" s="1"/>
  <c r="CG68" i="15" s="1"/>
  <c r="CH102" i="13"/>
  <c r="BM66" i="15"/>
  <c r="BM151" i="13"/>
  <c r="BM352" i="13"/>
  <c r="BQ114" i="14"/>
  <c r="BP126" i="14"/>
  <c r="BN14" i="6" l="1"/>
  <c r="BM365" i="13"/>
  <c r="BM367" i="13" s="1"/>
  <c r="BQ197" i="13"/>
  <c r="BR178" i="13"/>
  <c r="BQ315" i="13"/>
  <c r="BN52" i="15"/>
  <c r="BN31" i="15" s="1"/>
  <c r="BN359" i="13"/>
  <c r="BP344" i="13"/>
  <c r="BP72" i="13"/>
  <c r="BP322" i="13"/>
  <c r="BP50" i="13"/>
  <c r="BQ31" i="13"/>
  <c r="BQ126" i="14"/>
  <c r="BR114" i="14"/>
  <c r="BP216" i="13"/>
  <c r="BP334" i="13"/>
  <c r="BR205" i="13"/>
  <c r="BR224" i="13" s="1"/>
  <c r="BR96" i="15" s="1"/>
  <c r="BS186" i="13"/>
  <c r="BO341" i="13"/>
  <c r="BO69" i="13"/>
  <c r="BO74" i="13" s="1"/>
  <c r="BQ14" i="21"/>
  <c r="BP49" i="16"/>
  <c r="BP15" i="21" s="1"/>
  <c r="BS46" i="13"/>
  <c r="BT27" i="13"/>
  <c r="CG54" i="15"/>
  <c r="BP321" i="13"/>
  <c r="BP49" i="13"/>
  <c r="BQ30" i="13"/>
  <c r="BQ75" i="15"/>
  <c r="BQ33" i="15" s="1"/>
  <c r="BQ361" i="13"/>
  <c r="BO345" i="13"/>
  <c r="BO209" i="13"/>
  <c r="BO110" i="15"/>
  <c r="BO354" i="13"/>
  <c r="BO305" i="13"/>
  <c r="BS217" i="13"/>
  <c r="BQ214" i="13"/>
  <c r="CI51" i="13"/>
  <c r="CJ32" i="13"/>
  <c r="BR323" i="13"/>
  <c r="BR62" i="13"/>
  <c r="BM70" i="16"/>
  <c r="BL69" i="16"/>
  <c r="BL9" i="22" s="1"/>
  <c r="BQ203" i="13"/>
  <c r="BQ222" i="13" s="1"/>
  <c r="BQ94" i="15" s="1"/>
  <c r="BR184" i="13"/>
  <c r="BP55" i="16"/>
  <c r="BT51" i="15"/>
  <c r="BP36" i="13"/>
  <c r="BQ275" i="13"/>
  <c r="BR256" i="13"/>
  <c r="BQ316" i="13"/>
  <c r="BY47" i="15"/>
  <c r="BQ24" i="14"/>
  <c r="BP41" i="14"/>
  <c r="BR291" i="13"/>
  <c r="BQ45" i="13"/>
  <c r="BR26" i="13"/>
  <c r="BQ20" i="22"/>
  <c r="BQ24" i="22" s="1"/>
  <c r="BQ25" i="22" s="1"/>
  <c r="BO153" i="14"/>
  <c r="BU67" i="13"/>
  <c r="CA44" i="13"/>
  <c r="CB25" i="13"/>
  <c r="BR277" i="13"/>
  <c r="BR296" i="13" s="1"/>
  <c r="BR112" i="15" s="1"/>
  <c r="BS258" i="13"/>
  <c r="BN74" i="13"/>
  <c r="BT199" i="13"/>
  <c r="BT218" i="13" s="1"/>
  <c r="BT90" i="15" s="1"/>
  <c r="BU180" i="13"/>
  <c r="CH121" i="13"/>
  <c r="CH140" i="13" s="1"/>
  <c r="CH68" i="15" s="1"/>
  <c r="CI102" i="13"/>
  <c r="BU118" i="13"/>
  <c r="BV99" i="13"/>
  <c r="BS52" i="13"/>
  <c r="BT33" i="13"/>
  <c r="BT207" i="13"/>
  <c r="BT226" i="13" s="1"/>
  <c r="BT98" i="15" s="1"/>
  <c r="BU188" i="13"/>
  <c r="BM15" i="19"/>
  <c r="BM15" i="6" s="1"/>
  <c r="BM4" i="16"/>
  <c r="BR89" i="15"/>
  <c r="BO71" i="16"/>
  <c r="BP86" i="15"/>
  <c r="BR65" i="13"/>
  <c r="BN26" i="15"/>
  <c r="BN121" i="15"/>
  <c r="BO340" i="13"/>
  <c r="BO68" i="13"/>
  <c r="BM54" i="16"/>
  <c r="BL53" i="16"/>
  <c r="BL9" i="21" s="1"/>
  <c r="BO70" i="15"/>
  <c r="BO28" i="15" s="1"/>
  <c r="BO356" i="13"/>
  <c r="BX122" i="13"/>
  <c r="BX141" i="13" s="1"/>
  <c r="BX69" i="15" s="1"/>
  <c r="BY103" i="13"/>
  <c r="BV278" i="13"/>
  <c r="BV297" i="13" s="1"/>
  <c r="BV113" i="15" s="1"/>
  <c r="BW259" i="13"/>
  <c r="BP279" i="13"/>
  <c r="BP298" i="13" s="1"/>
  <c r="BP114" i="15" s="1"/>
  <c r="BQ260" i="13"/>
  <c r="BN5" i="19"/>
  <c r="BN5" i="6" s="1"/>
  <c r="BN6" i="16"/>
  <c r="F17" i="12"/>
  <c r="B90" i="10"/>
  <c r="N90" i="10" s="1"/>
  <c r="AC30" i="5"/>
  <c r="BO99" i="15"/>
  <c r="BO36" i="15" s="1"/>
  <c r="BO364" i="13"/>
  <c r="BN100" i="15"/>
  <c r="BM58" i="15"/>
  <c r="CH70" i="13"/>
  <c r="BQ125" i="13"/>
  <c r="BR106" i="13"/>
  <c r="BQ320" i="13"/>
  <c r="BS128" i="13"/>
  <c r="BT109" i="13"/>
  <c r="BS323" i="13"/>
  <c r="BQ123" i="13"/>
  <c r="BR104" i="13"/>
  <c r="BQ318" i="13"/>
  <c r="BO4" i="22"/>
  <c r="BP67" i="16"/>
  <c r="BP5" i="22" s="1"/>
  <c r="BP68" i="16"/>
  <c r="BP7" i="22" s="1"/>
  <c r="BS42" i="13"/>
  <c r="BT23" i="13"/>
  <c r="BQ33" i="14"/>
  <c r="BP42" i="14"/>
  <c r="BP294" i="13"/>
  <c r="BP335" i="13"/>
  <c r="BO44" i="14"/>
  <c r="BN66" i="15"/>
  <c r="BN151" i="13"/>
  <c r="BN352" i="13"/>
  <c r="BQ55" i="15"/>
  <c r="BQ34" i="15" s="1"/>
  <c r="BQ362" i="13"/>
  <c r="BN7" i="20"/>
  <c r="BN7" i="6" s="1"/>
  <c r="BN7" i="16"/>
  <c r="BP64" i="13"/>
  <c r="BT273" i="13"/>
  <c r="BT292" i="13" s="1"/>
  <c r="BT108" i="15" s="1"/>
  <c r="BU254" i="13"/>
  <c r="BO56" i="15"/>
  <c r="BO35" i="15" s="1"/>
  <c r="BO363" i="13"/>
  <c r="BQ144" i="14"/>
  <c r="BP151" i="14"/>
  <c r="BR23" i="22" s="1"/>
  <c r="BT130" i="13"/>
  <c r="BT149" i="13" s="1"/>
  <c r="BT77" i="15" s="1"/>
  <c r="BU111" i="13"/>
  <c r="BN53" i="15"/>
  <c r="BN32" i="15" s="1"/>
  <c r="BN360" i="13"/>
  <c r="BZ63" i="13"/>
  <c r="BR280" i="13"/>
  <c r="BR299" i="13" s="1"/>
  <c r="BR115" i="15" s="1"/>
  <c r="BS261" i="13"/>
  <c r="BM79" i="15"/>
  <c r="BM24" i="15"/>
  <c r="BM37" i="15" s="1"/>
  <c r="BP1" i="25"/>
  <c r="BS2" i="6"/>
  <c r="BO14" i="20"/>
  <c r="BO14" i="6" s="1"/>
  <c r="BN32" i="16"/>
  <c r="BN15" i="20" s="1"/>
  <c r="BT137" i="13"/>
  <c r="BR71" i="13"/>
  <c r="BN15" i="21"/>
  <c r="BO55" i="16"/>
  <c r="BQ325" i="13"/>
  <c r="BQ53" i="13"/>
  <c r="BR34" i="13"/>
  <c r="BT202" i="13"/>
  <c r="BT221" i="13" s="1"/>
  <c r="BT93" i="15" s="1"/>
  <c r="BU183" i="13"/>
  <c r="BS129" i="13"/>
  <c r="BS148" i="13" s="1"/>
  <c r="BS76" i="15" s="1"/>
  <c r="BT110" i="13"/>
  <c r="BU284" i="13"/>
  <c r="BU303" i="13" s="1"/>
  <c r="BU119" i="15" s="1"/>
  <c r="BV265" i="13"/>
  <c r="BP23" i="21"/>
  <c r="BP24" i="21" s="1"/>
  <c r="BP25" i="21" s="1"/>
  <c r="BN129" i="14"/>
  <c r="AC31" i="5"/>
  <c r="BO72" i="15"/>
  <c r="BO30" i="15" s="1"/>
  <c r="BO358" i="13"/>
  <c r="BQ46" i="15"/>
  <c r="BQ45" i="15"/>
  <c r="BN21" i="16"/>
  <c r="BO55" i="13"/>
  <c r="BQ40" i="19" s="1"/>
  <c r="BO286" i="13"/>
  <c r="BV127" i="13"/>
  <c r="BV146" i="13" s="1"/>
  <c r="BV74" i="15" s="1"/>
  <c r="BW108" i="13"/>
  <c r="BQ107" i="15"/>
  <c r="BP144" i="13"/>
  <c r="BP339" i="13"/>
  <c r="BR124" i="13"/>
  <c r="BR143" i="13" s="1"/>
  <c r="BR71" i="15" s="1"/>
  <c r="BS105" i="13"/>
  <c r="BR147" i="13"/>
  <c r="BR342" i="13"/>
  <c r="BW200" i="13"/>
  <c r="BW219" i="13" s="1"/>
  <c r="BW91" i="15" s="1"/>
  <c r="BX181" i="13"/>
  <c r="BP142" i="13"/>
  <c r="BP337" i="13"/>
  <c r="BO48" i="15"/>
  <c r="BO27" i="15" s="1"/>
  <c r="BO355" i="13"/>
  <c r="BR61" i="13"/>
  <c r="BQ204" i="13"/>
  <c r="BQ223" i="13" s="1"/>
  <c r="BQ95" i="15" s="1"/>
  <c r="BR185" i="13"/>
  <c r="BP50" i="15"/>
  <c r="BP29" i="15" s="1"/>
  <c r="BP357" i="13"/>
  <c r="BQ313" i="13"/>
  <c r="BQ36" i="13"/>
  <c r="BQ41" i="13"/>
  <c r="BR22" i="13"/>
  <c r="BP267" i="13"/>
  <c r="BR281" i="13"/>
  <c r="BR300" i="13" s="1"/>
  <c r="BR116" i="15" s="1"/>
  <c r="BS262" i="13"/>
  <c r="BU274" i="13"/>
  <c r="BU293" i="13" s="1"/>
  <c r="BU109" i="15" s="1"/>
  <c r="BV255" i="13"/>
  <c r="BR120" i="13"/>
  <c r="BR139" i="13" s="1"/>
  <c r="BR67" i="15" s="1"/>
  <c r="BS101" i="13"/>
  <c r="BS65" i="15"/>
  <c r="BN38" i="16"/>
  <c r="BR47" i="13"/>
  <c r="BS28" i="13"/>
  <c r="BP119" i="13"/>
  <c r="BQ100" i="13"/>
  <c r="BP113" i="13"/>
  <c r="BP314" i="13"/>
  <c r="BP327" i="13" s="1"/>
  <c r="BN23" i="15"/>
  <c r="BN15" i="19"/>
  <c r="BR20" i="21"/>
  <c r="BN4" i="20"/>
  <c r="BO35" i="16"/>
  <c r="BO34" i="16"/>
  <c r="BO5" i="20" s="1"/>
  <c r="BP120" i="14"/>
  <c r="BO127" i="14"/>
  <c r="BP14" i="22"/>
  <c r="BO65" i="16"/>
  <c r="BO15" i="22" s="1"/>
  <c r="BQ342" i="13"/>
  <c r="BQ201" i="13"/>
  <c r="BQ220" i="13" s="1"/>
  <c r="BQ92" i="15" s="1"/>
  <c r="BR182" i="13"/>
  <c r="BM4" i="6"/>
  <c r="BO44" i="15"/>
  <c r="BO351" i="13"/>
  <c r="BP227" i="13"/>
  <c r="BP208" i="13"/>
  <c r="BP345" i="13" s="1"/>
  <c r="BQ189" i="13"/>
  <c r="BQ190" i="13" s="1"/>
  <c r="BP326" i="13"/>
  <c r="BP190" i="13"/>
  <c r="BT198" i="13"/>
  <c r="BU179" i="13"/>
  <c r="BR195" i="13"/>
  <c r="BS176" i="13"/>
  <c r="BU304" i="13"/>
  <c r="BU120" i="15" s="1"/>
  <c r="BU285" i="13"/>
  <c r="BV266" i="13"/>
  <c r="BV196" i="13"/>
  <c r="BV215" i="13" s="1"/>
  <c r="BV87" i="15" s="1"/>
  <c r="BW177" i="13"/>
  <c r="BT206" i="13"/>
  <c r="BT225" i="13" s="1"/>
  <c r="BT97" i="15" s="1"/>
  <c r="BU187" i="13"/>
  <c r="BS43" i="13"/>
  <c r="BT24" i="13"/>
  <c r="BP338" i="13"/>
  <c r="BP332" i="13"/>
  <c r="BP55" i="13"/>
  <c r="BR40" i="19" s="1"/>
  <c r="BP60" i="13"/>
  <c r="BS272" i="13"/>
  <c r="BT253" i="13"/>
  <c r="BP276" i="13"/>
  <c r="BP295" i="13" s="1"/>
  <c r="BP111" i="15" s="1"/>
  <c r="BQ257" i="13"/>
  <c r="BQ267" i="13" s="1"/>
  <c r="BN4" i="19"/>
  <c r="BO21" i="16"/>
  <c r="BO17" i="16"/>
  <c r="BT282" i="13"/>
  <c r="BT301" i="13" s="1"/>
  <c r="BT117" i="15" s="1"/>
  <c r="BU263" i="13"/>
  <c r="BR283" i="13"/>
  <c r="BR302" i="13" s="1"/>
  <c r="BR118" i="15" s="1"/>
  <c r="BS264" i="13"/>
  <c r="BS324" i="13" s="1"/>
  <c r="BR126" i="13"/>
  <c r="BR145" i="13" s="1"/>
  <c r="BR73" i="15" s="1"/>
  <c r="BS107" i="13"/>
  <c r="BQ338" i="13"/>
  <c r="BQ66" i="13"/>
  <c r="BP150" i="14"/>
  <c r="BQ138" i="14"/>
  <c r="BV48" i="13"/>
  <c r="BW29" i="13"/>
  <c r="BO138" i="13"/>
  <c r="BO132" i="13"/>
  <c r="BQ40" i="20" s="1"/>
  <c r="BO333" i="13"/>
  <c r="BO346" i="13" s="1"/>
  <c r="BQ49" i="15"/>
  <c r="BN15" i="6" l="1"/>
  <c r="BO38" i="16"/>
  <c r="BN4" i="16"/>
  <c r="BN365" i="13"/>
  <c r="BN367" i="13" s="1"/>
  <c r="BN58" i="15"/>
  <c r="BP4" i="19" s="1"/>
  <c r="BV67" i="13"/>
  <c r="BS126" i="13"/>
  <c r="BS145" i="13" s="1"/>
  <c r="BS73" i="15" s="1"/>
  <c r="BT107" i="13"/>
  <c r="BT272" i="13"/>
  <c r="BU253" i="13"/>
  <c r="BU206" i="13"/>
  <c r="BU225" i="13" s="1"/>
  <c r="BU97" i="15" s="1"/>
  <c r="BV187" i="13"/>
  <c r="BV304" i="13"/>
  <c r="BV120" i="15" s="1"/>
  <c r="BV285" i="13"/>
  <c r="BW266" i="13"/>
  <c r="BR214" i="13"/>
  <c r="BT217" i="13"/>
  <c r="BO23" i="15"/>
  <c r="BQ23" i="21"/>
  <c r="BQ24" i="21" s="1"/>
  <c r="BQ25" i="21" s="1"/>
  <c r="BO129" i="14"/>
  <c r="BP138" i="13"/>
  <c r="BP132" i="13"/>
  <c r="BR40" i="20" s="1"/>
  <c r="BP333" i="13"/>
  <c r="BR319" i="13"/>
  <c r="BR313" i="13"/>
  <c r="BR41" i="13"/>
  <c r="BS22" i="13"/>
  <c r="BR45" i="15"/>
  <c r="BW127" i="13"/>
  <c r="BW146" i="13" s="1"/>
  <c r="BW74" i="15" s="1"/>
  <c r="BX108" i="13"/>
  <c r="BV284" i="13"/>
  <c r="BV303" i="13" s="1"/>
  <c r="BV119" i="15" s="1"/>
  <c r="BW265" i="13"/>
  <c r="BU202" i="13"/>
  <c r="BU221" i="13" s="1"/>
  <c r="BU93" i="15" s="1"/>
  <c r="BV183" i="13"/>
  <c r="BR343" i="13"/>
  <c r="BR144" i="14"/>
  <c r="BQ151" i="14"/>
  <c r="BS23" i="22" s="1"/>
  <c r="BP14" i="20"/>
  <c r="BO32" i="16"/>
  <c r="BO15" i="20" s="1"/>
  <c r="BR125" i="13"/>
  <c r="BS106" i="13"/>
  <c r="BO4" i="19"/>
  <c r="BP17" i="16"/>
  <c r="BN54" i="16"/>
  <c r="BM53" i="16"/>
  <c r="BM9" i="21" s="1"/>
  <c r="BP4" i="22"/>
  <c r="BQ68" i="16"/>
  <c r="BQ7" i="22" s="1"/>
  <c r="BQ67" i="16"/>
  <c r="BQ5" i="22" s="1"/>
  <c r="BO100" i="15"/>
  <c r="BS71" i="13"/>
  <c r="CB44" i="13"/>
  <c r="CC25" i="13"/>
  <c r="BQ64" i="13"/>
  <c r="BP44" i="14"/>
  <c r="BR203" i="13"/>
  <c r="BR222" i="13" s="1"/>
  <c r="BR94" i="15" s="1"/>
  <c r="BS184" i="13"/>
  <c r="BR46" i="15"/>
  <c r="CI70" i="13"/>
  <c r="BQ321" i="13"/>
  <c r="BQ49" i="13"/>
  <c r="BR30" i="13"/>
  <c r="BS65" i="13"/>
  <c r="BP209" i="13"/>
  <c r="BS205" i="13"/>
  <c r="BS224" i="13" s="1"/>
  <c r="BS96" i="15" s="1"/>
  <c r="BT186" i="13"/>
  <c r="BR126" i="14"/>
  <c r="BS114" i="14"/>
  <c r="BQ276" i="13"/>
  <c r="BQ295" i="13" s="1"/>
  <c r="BQ111" i="15" s="1"/>
  <c r="BR257" i="13"/>
  <c r="BO5" i="19"/>
  <c r="BO5" i="6" s="1"/>
  <c r="BO6" i="16"/>
  <c r="BO66" i="15"/>
  <c r="BO151" i="13"/>
  <c r="BO352" i="13"/>
  <c r="BR138" i="14"/>
  <c r="BQ150" i="14"/>
  <c r="BU282" i="13"/>
  <c r="BU301" i="13" s="1"/>
  <c r="BU117" i="15" s="1"/>
  <c r="BV263" i="13"/>
  <c r="BW48" i="13"/>
  <c r="BX29" i="13"/>
  <c r="BR20" i="22"/>
  <c r="BR24" i="22" s="1"/>
  <c r="BR25" i="22" s="1"/>
  <c r="BP153" i="14"/>
  <c r="BN4" i="6"/>
  <c r="BS291" i="13"/>
  <c r="BT43" i="13"/>
  <c r="BU24" i="13"/>
  <c r="BP99" i="15"/>
  <c r="BP36" i="15" s="1"/>
  <c r="BP364" i="13"/>
  <c r="BQ120" i="14"/>
  <c r="BP127" i="14"/>
  <c r="BS120" i="13"/>
  <c r="BS139" i="13" s="1"/>
  <c r="BS67" i="15" s="1"/>
  <c r="BT101" i="13"/>
  <c r="BS281" i="13"/>
  <c r="BS300" i="13" s="1"/>
  <c r="BS116" i="15" s="1"/>
  <c r="BT262" i="13"/>
  <c r="BQ332" i="13"/>
  <c r="BQ60" i="13"/>
  <c r="BP70" i="15"/>
  <c r="BP28" i="15" s="1"/>
  <c r="BP356" i="13"/>
  <c r="BR75" i="15"/>
  <c r="BR33" i="15" s="1"/>
  <c r="BR361" i="13"/>
  <c r="BP72" i="15"/>
  <c r="BP30" i="15" s="1"/>
  <c r="BP358" i="13"/>
  <c r="BO4" i="20"/>
  <c r="BP35" i="16"/>
  <c r="BP34" i="16"/>
  <c r="BP5" i="20" s="1"/>
  <c r="BZ47" i="15"/>
  <c r="BU130" i="13"/>
  <c r="BU149" i="13" s="1"/>
  <c r="BU77" i="15" s="1"/>
  <c r="BV111" i="13"/>
  <c r="BP48" i="15"/>
  <c r="BP27" i="15" s="1"/>
  <c r="BP355" i="13"/>
  <c r="BN79" i="15"/>
  <c r="BN24" i="15"/>
  <c r="BN37" i="15" s="1"/>
  <c r="BP110" i="15"/>
  <c r="BP354" i="13"/>
  <c r="BP305" i="13"/>
  <c r="BR33" i="14"/>
  <c r="BQ42" i="14"/>
  <c r="BT128" i="13"/>
  <c r="BU109" i="13"/>
  <c r="BT323" i="13"/>
  <c r="BQ144" i="13"/>
  <c r="AD32" i="5"/>
  <c r="AD31" i="5"/>
  <c r="AD33" i="5"/>
  <c r="BW278" i="13"/>
  <c r="BW297" i="13" s="1"/>
  <c r="BW113" i="15" s="1"/>
  <c r="BX259" i="13"/>
  <c r="BO52" i="15"/>
  <c r="BO31" i="15" s="1"/>
  <c r="BO359" i="13"/>
  <c r="BP228" i="13"/>
  <c r="BU207" i="13"/>
  <c r="BU226" i="13" s="1"/>
  <c r="BU98" i="15" s="1"/>
  <c r="BV188" i="13"/>
  <c r="CI121" i="13"/>
  <c r="CI140" i="13" s="1"/>
  <c r="CI68" i="15" s="1"/>
  <c r="CJ102" i="13"/>
  <c r="BP14" i="19"/>
  <c r="BP14" i="6" s="1"/>
  <c r="BO15" i="16"/>
  <c r="CA63" i="13"/>
  <c r="BQ317" i="13"/>
  <c r="BQ41" i="14"/>
  <c r="BR24" i="14"/>
  <c r="BO26" i="15"/>
  <c r="BO121" i="15"/>
  <c r="BP340" i="13"/>
  <c r="BP68" i="13"/>
  <c r="BO53" i="15"/>
  <c r="BO32" i="15" s="1"/>
  <c r="BO360" i="13"/>
  <c r="BS20" i="21"/>
  <c r="BP56" i="15"/>
  <c r="BP35" i="15" s="1"/>
  <c r="BP363" i="13"/>
  <c r="BS283" i="13"/>
  <c r="BS302" i="13" s="1"/>
  <c r="BS118" i="15" s="1"/>
  <c r="BT264" i="13"/>
  <c r="BS62" i="13"/>
  <c r="BW196" i="13"/>
  <c r="BW215" i="13" s="1"/>
  <c r="BW87" i="15" s="1"/>
  <c r="BX177" i="13"/>
  <c r="BQ14" i="19"/>
  <c r="BP15" i="16"/>
  <c r="BS47" i="13"/>
  <c r="BT28" i="13"/>
  <c r="BR204" i="13"/>
  <c r="BR223" i="13" s="1"/>
  <c r="BR95" i="15" s="1"/>
  <c r="BS185" i="13"/>
  <c r="BX200" i="13"/>
  <c r="BX219" i="13" s="1"/>
  <c r="BX91" i="15" s="1"/>
  <c r="BY181" i="13"/>
  <c r="BS124" i="13"/>
  <c r="BS143" i="13" s="1"/>
  <c r="BS71" i="15" s="1"/>
  <c r="BT105" i="13"/>
  <c r="BT129" i="13"/>
  <c r="BT148" i="13" s="1"/>
  <c r="BT76" i="15" s="1"/>
  <c r="BU110" i="13"/>
  <c r="BR325" i="13"/>
  <c r="BR53" i="13"/>
  <c r="BS34" i="13"/>
  <c r="BT65" i="15"/>
  <c r="BQ1" i="25"/>
  <c r="BT2" i="6"/>
  <c r="BU2" i="6" s="1"/>
  <c r="BV2" i="6" s="1"/>
  <c r="BW2" i="6" s="1"/>
  <c r="BX2" i="6" s="1"/>
  <c r="BY2" i="6" s="1"/>
  <c r="BZ2" i="6" s="1"/>
  <c r="CA2" i="6" s="1"/>
  <c r="CB2" i="6" s="1"/>
  <c r="CC2" i="6" s="1"/>
  <c r="CD2" i="6" s="1"/>
  <c r="CE2" i="6" s="1"/>
  <c r="CF2" i="6" s="1"/>
  <c r="CG2" i="6" s="1"/>
  <c r="CH2" i="6" s="1"/>
  <c r="CI2" i="6" s="1"/>
  <c r="CJ2" i="6" s="1"/>
  <c r="CK2" i="6" s="1"/>
  <c r="CL2" i="6" s="1"/>
  <c r="CM2" i="6" s="1"/>
  <c r="CN2" i="6" s="1"/>
  <c r="CO2" i="6" s="1"/>
  <c r="CP2" i="6" s="1"/>
  <c r="CQ2" i="6" s="1"/>
  <c r="CR2" i="6" s="1"/>
  <c r="CS2" i="6" s="1"/>
  <c r="CT2" i="6" s="1"/>
  <c r="CU2" i="6" s="1"/>
  <c r="CV2" i="6" s="1"/>
  <c r="BS280" i="13"/>
  <c r="BS299" i="13" s="1"/>
  <c r="BS115" i="15" s="1"/>
  <c r="BT261" i="13"/>
  <c r="BP336" i="13"/>
  <c r="BP346" i="13" s="1"/>
  <c r="BT42" i="13"/>
  <c r="BU23" i="13"/>
  <c r="BP71" i="16"/>
  <c r="BR123" i="13"/>
  <c r="BS104" i="13"/>
  <c r="BR318" i="13"/>
  <c r="BS147" i="13"/>
  <c r="BS342" i="13"/>
  <c r="CH54" i="15"/>
  <c r="BP4" i="21"/>
  <c r="BQ51" i="16"/>
  <c r="BQ5" i="21" s="1"/>
  <c r="BQ52" i="16"/>
  <c r="BQ7" i="21" s="1"/>
  <c r="BR49" i="15"/>
  <c r="BV118" i="13"/>
  <c r="BW99" i="13"/>
  <c r="BS277" i="13"/>
  <c r="BS296" i="13" s="1"/>
  <c r="BS112" i="15" s="1"/>
  <c r="BT258" i="13"/>
  <c r="BR275" i="13"/>
  <c r="BS256" i="13"/>
  <c r="BR316" i="13"/>
  <c r="BS89" i="15"/>
  <c r="BQ322" i="13"/>
  <c r="BQ50" i="13"/>
  <c r="BR31" i="13"/>
  <c r="BR197" i="13"/>
  <c r="BR216" i="13" s="1"/>
  <c r="BR353" i="13" s="1"/>
  <c r="BS178" i="13"/>
  <c r="BR315" i="13"/>
  <c r="BQ50" i="15"/>
  <c r="BQ29" i="15" s="1"/>
  <c r="BQ357" i="13"/>
  <c r="BP44" i="15"/>
  <c r="BP351" i="13"/>
  <c r="BS195" i="13"/>
  <c r="BT176" i="13"/>
  <c r="BU198" i="13"/>
  <c r="BV179" i="13"/>
  <c r="BQ227" i="13"/>
  <c r="BQ208" i="13"/>
  <c r="BQ345" i="13" s="1"/>
  <c r="BR189" i="13"/>
  <c r="BQ326" i="13"/>
  <c r="BR201" i="13"/>
  <c r="BR220" i="13" s="1"/>
  <c r="BR92" i="15" s="1"/>
  <c r="BS182" i="13"/>
  <c r="BS319" i="13" s="1"/>
  <c r="BO7" i="20"/>
  <c r="BO7" i="6" s="1"/>
  <c r="BO7" i="16"/>
  <c r="BQ119" i="13"/>
  <c r="BR100" i="13"/>
  <c r="BQ113" i="13"/>
  <c r="BQ314" i="13"/>
  <c r="BQ327" i="13" s="1"/>
  <c r="BR338" i="13"/>
  <c r="BR66" i="13"/>
  <c r="BV274" i="13"/>
  <c r="BV293" i="13" s="1"/>
  <c r="BV109" i="15" s="1"/>
  <c r="BW255" i="13"/>
  <c r="BQ344" i="13"/>
  <c r="BQ72" i="13"/>
  <c r="BR55" i="15"/>
  <c r="BR34" i="15" s="1"/>
  <c r="BR362" i="13"/>
  <c r="BU273" i="13"/>
  <c r="BU292" i="13" s="1"/>
  <c r="BU108" i="15" s="1"/>
  <c r="BV254" i="13"/>
  <c r="BP286" i="13"/>
  <c r="BS61" i="13"/>
  <c r="BQ142" i="13"/>
  <c r="BQ337" i="13"/>
  <c r="BQ279" i="13"/>
  <c r="BQ298" i="13" s="1"/>
  <c r="BQ114" i="15" s="1"/>
  <c r="BR260" i="13"/>
  <c r="BR320" i="13" s="1"/>
  <c r="BY122" i="13"/>
  <c r="BY141" i="13" s="1"/>
  <c r="BY69" i="15" s="1"/>
  <c r="BZ103" i="13"/>
  <c r="BT324" i="13"/>
  <c r="BT52" i="13"/>
  <c r="BU33" i="13"/>
  <c r="BU137" i="13"/>
  <c r="BU199" i="13"/>
  <c r="BU218" i="13" s="1"/>
  <c r="BU90" i="15" s="1"/>
  <c r="BV180" i="13"/>
  <c r="BU51" i="15"/>
  <c r="BR317" i="13"/>
  <c r="BR45" i="13"/>
  <c r="BS26" i="13"/>
  <c r="BR107" i="15"/>
  <c r="BQ294" i="13"/>
  <c r="BQ335" i="13"/>
  <c r="BQ286" i="13"/>
  <c r="BM69" i="16"/>
  <c r="BM9" i="22" s="1"/>
  <c r="BN70" i="16"/>
  <c r="CJ51" i="13"/>
  <c r="CK32" i="13"/>
  <c r="BQ86" i="15"/>
  <c r="BQ14" i="22"/>
  <c r="BP65" i="16"/>
  <c r="BP15" i="22" s="1"/>
  <c r="BT46" i="13"/>
  <c r="BU27" i="13"/>
  <c r="BP88" i="15"/>
  <c r="BP25" i="15" s="1"/>
  <c r="BP353" i="13"/>
  <c r="BP341" i="13"/>
  <c r="BP69" i="13"/>
  <c r="BQ216" i="13"/>
  <c r="BQ334" i="13"/>
  <c r="BQ17" i="16" l="1"/>
  <c r="BQ5" i="19" s="1"/>
  <c r="BO365" i="13"/>
  <c r="BO367" i="13" s="1"/>
  <c r="BP53" i="15"/>
  <c r="BP32" i="15" s="1"/>
  <c r="BP360" i="13"/>
  <c r="CJ70" i="13"/>
  <c r="BT71" i="13"/>
  <c r="BQ70" i="15"/>
  <c r="BQ28" i="15" s="1"/>
  <c r="BQ356" i="13"/>
  <c r="BV273" i="13"/>
  <c r="BV292" i="13" s="1"/>
  <c r="BV108" i="15" s="1"/>
  <c r="BW254" i="13"/>
  <c r="BQ56" i="15"/>
  <c r="BQ35" i="15" s="1"/>
  <c r="BQ363" i="13"/>
  <c r="BW274" i="13"/>
  <c r="BW293" i="13" s="1"/>
  <c r="BW109" i="15" s="1"/>
  <c r="BX255" i="13"/>
  <c r="BU217" i="13"/>
  <c r="BP74" i="13"/>
  <c r="BR322" i="13"/>
  <c r="BR50" i="13"/>
  <c r="BS31" i="13"/>
  <c r="BP100" i="15"/>
  <c r="BQ55" i="16"/>
  <c r="BS123" i="13"/>
  <c r="BT104" i="13"/>
  <c r="BS318" i="13"/>
  <c r="BT61" i="13"/>
  <c r="BT280" i="13"/>
  <c r="BT299" i="13" s="1"/>
  <c r="BT115" i="15" s="1"/>
  <c r="BU261" i="13"/>
  <c r="BT124" i="13"/>
  <c r="BT143" i="13" s="1"/>
  <c r="BT71" i="15" s="1"/>
  <c r="BU105" i="13"/>
  <c r="BS204" i="13"/>
  <c r="BS223" i="13" s="1"/>
  <c r="BS95" i="15" s="1"/>
  <c r="BT185" i="13"/>
  <c r="BP52" i="15"/>
  <c r="BP31" i="15" s="1"/>
  <c r="BP359" i="13"/>
  <c r="BR334" i="13"/>
  <c r="CA47" i="15"/>
  <c r="CJ121" i="13"/>
  <c r="CJ140" i="13" s="1"/>
  <c r="CJ68" i="15" s="1"/>
  <c r="CK102" i="13"/>
  <c r="BX278" i="13"/>
  <c r="BX297" i="13" s="1"/>
  <c r="BX113" i="15" s="1"/>
  <c r="BY259" i="13"/>
  <c r="BR42" i="14"/>
  <c r="BS33" i="14"/>
  <c r="BV130" i="13"/>
  <c r="BV149" i="13" s="1"/>
  <c r="BV77" i="15" s="1"/>
  <c r="BW111" i="13"/>
  <c r="BU43" i="13"/>
  <c r="BV24" i="13"/>
  <c r="BS107" i="15"/>
  <c r="BS20" i="22"/>
  <c r="BS24" i="22" s="1"/>
  <c r="BS25" i="22" s="1"/>
  <c r="BQ153" i="14"/>
  <c r="BO79" i="15"/>
  <c r="BO24" i="15"/>
  <c r="BO37" i="15" s="1"/>
  <c r="BR321" i="13"/>
  <c r="BR49" i="13"/>
  <c r="BS30" i="13"/>
  <c r="CI54" i="15"/>
  <c r="BS203" i="13"/>
  <c r="BS222" i="13" s="1"/>
  <c r="BS94" i="15" s="1"/>
  <c r="BT184" i="13"/>
  <c r="BQ336" i="13"/>
  <c r="BS55" i="15"/>
  <c r="BS34" i="15" s="1"/>
  <c r="BS362" i="13"/>
  <c r="BO54" i="16"/>
  <c r="BN53" i="16"/>
  <c r="BN9" i="21" s="1"/>
  <c r="BR36" i="13"/>
  <c r="BT89" i="15"/>
  <c r="BU272" i="13"/>
  <c r="BV253" i="13"/>
  <c r="BQ88" i="15"/>
  <c r="BQ25" i="15" s="1"/>
  <c r="BQ353" i="13"/>
  <c r="BU65" i="15"/>
  <c r="BS45" i="15"/>
  <c r="BQ99" i="15"/>
  <c r="BQ36" i="15" s="1"/>
  <c r="BQ364" i="13"/>
  <c r="BT195" i="13"/>
  <c r="BU176" i="13"/>
  <c r="BQ341" i="13"/>
  <c r="BQ69" i="13"/>
  <c r="BQ74" i="13" s="1"/>
  <c r="BS275" i="13"/>
  <c r="BT256" i="13"/>
  <c r="BS316" i="13"/>
  <c r="BW118" i="13"/>
  <c r="BX99" i="13"/>
  <c r="BR142" i="13"/>
  <c r="BR337" i="13"/>
  <c r="BU129" i="13"/>
  <c r="BU148" i="13" s="1"/>
  <c r="BU76" i="15" s="1"/>
  <c r="BV110" i="13"/>
  <c r="BP15" i="19"/>
  <c r="BS46" i="15"/>
  <c r="BR41" i="14"/>
  <c r="BR44" i="14" s="1"/>
  <c r="BS24" i="14"/>
  <c r="BR14" i="21"/>
  <c r="BQ49" i="16"/>
  <c r="BQ15" i="21" s="1"/>
  <c r="BU128" i="13"/>
  <c r="BV109" i="13"/>
  <c r="BR14" i="22"/>
  <c r="BQ65" i="16"/>
  <c r="BQ15" i="22" s="1"/>
  <c r="BP4" i="20"/>
  <c r="BP4" i="6" s="1"/>
  <c r="BQ34" i="16"/>
  <c r="BQ5" i="20" s="1"/>
  <c r="BQ35" i="16"/>
  <c r="BP7" i="20"/>
  <c r="BP7" i="6" s="1"/>
  <c r="BP7" i="16"/>
  <c r="BT281" i="13"/>
  <c r="BT300" i="13" s="1"/>
  <c r="BT116" i="15" s="1"/>
  <c r="BU262" i="13"/>
  <c r="BT62" i="13"/>
  <c r="BS138" i="14"/>
  <c r="BR150" i="14"/>
  <c r="BT114" i="14"/>
  <c r="BS126" i="14"/>
  <c r="BQ340" i="13"/>
  <c r="BQ68" i="13"/>
  <c r="CC44" i="13"/>
  <c r="CD25" i="13"/>
  <c r="BS343" i="13"/>
  <c r="BQ71" i="16"/>
  <c r="BP5" i="19"/>
  <c r="BP5" i="6" s="1"/>
  <c r="BP6" i="16"/>
  <c r="BS125" i="13"/>
  <c r="BT106" i="13"/>
  <c r="BV202" i="13"/>
  <c r="BV221" i="13" s="1"/>
  <c r="BV93" i="15" s="1"/>
  <c r="BW183" i="13"/>
  <c r="BR86" i="15"/>
  <c r="BT291" i="13"/>
  <c r="BV51" i="15"/>
  <c r="BU46" i="13"/>
  <c r="BV27" i="13"/>
  <c r="BT65" i="13"/>
  <c r="BQ228" i="13"/>
  <c r="BR279" i="13"/>
  <c r="BR298" i="13" s="1"/>
  <c r="BR114" i="15" s="1"/>
  <c r="BS260" i="13"/>
  <c r="BN69" i="16"/>
  <c r="BN9" i="22" s="1"/>
  <c r="BO70" i="16"/>
  <c r="BQ110" i="15"/>
  <c r="BQ354" i="13"/>
  <c r="BQ305" i="13"/>
  <c r="BS45" i="13"/>
  <c r="BT26" i="13"/>
  <c r="BR50" i="15"/>
  <c r="BR29" i="15" s="1"/>
  <c r="BR357" i="13"/>
  <c r="BR119" i="13"/>
  <c r="BS100" i="13"/>
  <c r="BR113" i="13"/>
  <c r="BR314" i="13"/>
  <c r="BR327" i="13" s="1"/>
  <c r="BS214" i="13"/>
  <c r="BP23" i="15"/>
  <c r="BS197" i="13"/>
  <c r="BT178" i="13"/>
  <c r="BS315" i="13"/>
  <c r="BR294" i="13"/>
  <c r="BR335" i="13"/>
  <c r="BV137" i="13"/>
  <c r="BS75" i="15"/>
  <c r="BS33" i="15" s="1"/>
  <c r="BS361" i="13"/>
  <c r="BS325" i="13"/>
  <c r="BS53" i="13"/>
  <c r="BT34" i="13"/>
  <c r="BY200" i="13"/>
  <c r="BY219" i="13" s="1"/>
  <c r="BY91" i="15" s="1"/>
  <c r="BZ181" i="13"/>
  <c r="BT47" i="13"/>
  <c r="BU28" i="13"/>
  <c r="BQ4" i="22"/>
  <c r="BR68" i="16"/>
  <c r="BR7" i="22" s="1"/>
  <c r="BR67" i="16"/>
  <c r="BR5" i="22" s="1"/>
  <c r="BQ44" i="14"/>
  <c r="BO15" i="19"/>
  <c r="BO15" i="6" s="1"/>
  <c r="BO4" i="16"/>
  <c r="BV207" i="13"/>
  <c r="BV226" i="13" s="1"/>
  <c r="BV98" i="15" s="1"/>
  <c r="BW188" i="13"/>
  <c r="BQ339" i="13"/>
  <c r="BT147" i="13"/>
  <c r="BP38" i="16"/>
  <c r="BQ44" i="15"/>
  <c r="BQ351" i="13"/>
  <c r="BR23" i="21"/>
  <c r="BR24" i="21" s="1"/>
  <c r="BR25" i="21" s="1"/>
  <c r="BP129" i="14"/>
  <c r="BX48" i="13"/>
  <c r="BY29" i="13"/>
  <c r="BV282" i="13"/>
  <c r="BV301" i="13" s="1"/>
  <c r="BV117" i="15" s="1"/>
  <c r="BW263" i="13"/>
  <c r="BT20" i="21"/>
  <c r="BS49" i="15"/>
  <c r="CB63" i="13"/>
  <c r="BQ4" i="21"/>
  <c r="BR52" i="16"/>
  <c r="BR7" i="21" s="1"/>
  <c r="BR51" i="16"/>
  <c r="BR5" i="21" s="1"/>
  <c r="BP21" i="16"/>
  <c r="BR144" i="13"/>
  <c r="BR339" i="13"/>
  <c r="BX127" i="13"/>
  <c r="BX146" i="13" s="1"/>
  <c r="BX74" i="15" s="1"/>
  <c r="BY108" i="13"/>
  <c r="BS313" i="13"/>
  <c r="BS36" i="13"/>
  <c r="BS41" i="13"/>
  <c r="BT22" i="13"/>
  <c r="BP66" i="15"/>
  <c r="BP151" i="13"/>
  <c r="BP352" i="13"/>
  <c r="BO58" i="15"/>
  <c r="BV206" i="13"/>
  <c r="BV225" i="13" s="1"/>
  <c r="BV97" i="15" s="1"/>
  <c r="BW187" i="13"/>
  <c r="CK51" i="13"/>
  <c r="CL32" i="13"/>
  <c r="BR64" i="13"/>
  <c r="BV199" i="13"/>
  <c r="BV218" i="13" s="1"/>
  <c r="BV90" i="15" s="1"/>
  <c r="BW180" i="13"/>
  <c r="BU52" i="13"/>
  <c r="BV33" i="13"/>
  <c r="BZ122" i="13"/>
  <c r="BZ141" i="13" s="1"/>
  <c r="BZ69" i="15" s="1"/>
  <c r="CA103" i="13"/>
  <c r="BQ138" i="13"/>
  <c r="BQ132" i="13"/>
  <c r="BS40" i="20" s="1"/>
  <c r="BQ333" i="13"/>
  <c r="BQ346" i="13" s="1"/>
  <c r="BS201" i="13"/>
  <c r="BS220" i="13" s="1"/>
  <c r="BS92" i="15" s="1"/>
  <c r="BT182" i="13"/>
  <c r="BR227" i="13"/>
  <c r="BR208" i="13"/>
  <c r="BR345" i="13" s="1"/>
  <c r="BS189" i="13"/>
  <c r="BS190" i="13" s="1"/>
  <c r="BR326" i="13"/>
  <c r="BV198" i="13"/>
  <c r="BW179" i="13"/>
  <c r="BR88" i="15"/>
  <c r="BR25" i="15" s="1"/>
  <c r="BR267" i="13"/>
  <c r="BT277" i="13"/>
  <c r="BT296" i="13" s="1"/>
  <c r="BT112" i="15" s="1"/>
  <c r="BU258" i="13"/>
  <c r="BU42" i="13"/>
  <c r="BV23" i="13"/>
  <c r="BR344" i="13"/>
  <c r="BR72" i="13"/>
  <c r="BS66" i="13"/>
  <c r="BX196" i="13"/>
  <c r="BX215" i="13" s="1"/>
  <c r="BX87" i="15" s="1"/>
  <c r="BY177" i="13"/>
  <c r="BT283" i="13"/>
  <c r="BT302" i="13" s="1"/>
  <c r="BT118" i="15" s="1"/>
  <c r="BU264" i="13"/>
  <c r="BQ72" i="15"/>
  <c r="BQ30" i="15" s="1"/>
  <c r="BQ358" i="13"/>
  <c r="BP26" i="15"/>
  <c r="BP121" i="15"/>
  <c r="BQ55" i="13"/>
  <c r="BS40" i="19" s="1"/>
  <c r="BT120" i="13"/>
  <c r="BT139" i="13" s="1"/>
  <c r="BT67" i="15" s="1"/>
  <c r="BU101" i="13"/>
  <c r="BQ127" i="14"/>
  <c r="BR120" i="14"/>
  <c r="BW67" i="13"/>
  <c r="BQ14" i="20"/>
  <c r="BQ14" i="6" s="1"/>
  <c r="BP32" i="16"/>
  <c r="BP15" i="20" s="1"/>
  <c r="BR276" i="13"/>
  <c r="BR295" i="13" s="1"/>
  <c r="BR111" i="15" s="1"/>
  <c r="BS257" i="13"/>
  <c r="BT205" i="13"/>
  <c r="BT224" i="13" s="1"/>
  <c r="BT96" i="15" s="1"/>
  <c r="BU186" i="13"/>
  <c r="BU323" i="13" s="1"/>
  <c r="BQ209" i="13"/>
  <c r="BQ48" i="15"/>
  <c r="BQ27" i="15" s="1"/>
  <c r="BQ355" i="13"/>
  <c r="BO4" i="6"/>
  <c r="BS144" i="14"/>
  <c r="BR151" i="14"/>
  <c r="BT23" i="22" s="1"/>
  <c r="BW284" i="13"/>
  <c r="BW303" i="13" s="1"/>
  <c r="BW119" i="15" s="1"/>
  <c r="BX265" i="13"/>
  <c r="BR332" i="13"/>
  <c r="BR55" i="13"/>
  <c r="BT40" i="19" s="1"/>
  <c r="BR60" i="13"/>
  <c r="BQ21" i="16"/>
  <c r="BW304" i="13"/>
  <c r="BW120" i="15" s="1"/>
  <c r="BW285" i="13"/>
  <c r="BX266" i="13"/>
  <c r="BT126" i="13"/>
  <c r="BT145" i="13" s="1"/>
  <c r="BT73" i="15" s="1"/>
  <c r="BU107" i="13"/>
  <c r="BR190" i="13"/>
  <c r="BP58" i="15" l="1"/>
  <c r="BS17" i="16" s="1"/>
  <c r="BP365" i="13"/>
  <c r="BP367" i="13" s="1"/>
  <c r="BR55" i="16"/>
  <c r="BR71" i="16"/>
  <c r="BQ100" i="15"/>
  <c r="BT51" i="16" s="1"/>
  <c r="BT5" i="21" s="1"/>
  <c r="BX284" i="13"/>
  <c r="BX303" i="13" s="1"/>
  <c r="BX119" i="15" s="1"/>
  <c r="BY265" i="13"/>
  <c r="BS23" i="21"/>
  <c r="BS24" i="21" s="1"/>
  <c r="BS25" i="21" s="1"/>
  <c r="BQ129" i="14"/>
  <c r="BY196" i="13"/>
  <c r="BY215" i="13" s="1"/>
  <c r="BY87" i="15" s="1"/>
  <c r="BZ177" i="13"/>
  <c r="BR56" i="15"/>
  <c r="BR35" i="15" s="1"/>
  <c r="BR363" i="13"/>
  <c r="BV217" i="13"/>
  <c r="BR99" i="15"/>
  <c r="BR36" i="15" s="1"/>
  <c r="BR364" i="13"/>
  <c r="BV52" i="13"/>
  <c r="BW33" i="13"/>
  <c r="CL51" i="13"/>
  <c r="CM32" i="13"/>
  <c r="BR14" i="20"/>
  <c r="BQ32" i="16"/>
  <c r="BQ15" i="20" s="1"/>
  <c r="CB47" i="15"/>
  <c r="BS14" i="19"/>
  <c r="BR15" i="16"/>
  <c r="BT342" i="13"/>
  <c r="BZ200" i="13"/>
  <c r="BZ219" i="13" s="1"/>
  <c r="BZ91" i="15" s="1"/>
  <c r="CA181" i="13"/>
  <c r="BS216" i="13"/>
  <c r="BS334" i="13"/>
  <c r="BR138" i="13"/>
  <c r="BR132" i="13"/>
  <c r="BT40" i="20" s="1"/>
  <c r="BR333" i="13"/>
  <c r="BT45" i="13"/>
  <c r="BU26" i="13"/>
  <c r="BT49" i="15"/>
  <c r="BW202" i="13"/>
  <c r="BW221" i="13" s="1"/>
  <c r="BW93" i="15" s="1"/>
  <c r="BX183" i="13"/>
  <c r="BS144" i="13"/>
  <c r="BQ52" i="15"/>
  <c r="BQ31" i="15" s="1"/>
  <c r="BQ359" i="13"/>
  <c r="BT20" i="22"/>
  <c r="BT24" i="22" s="1"/>
  <c r="BT25" i="22" s="1"/>
  <c r="BR153" i="14"/>
  <c r="BU281" i="13"/>
  <c r="BU300" i="13" s="1"/>
  <c r="BU116" i="15" s="1"/>
  <c r="BV262" i="13"/>
  <c r="BQ7" i="20"/>
  <c r="BQ7" i="6" s="1"/>
  <c r="BQ7" i="16"/>
  <c r="BU147" i="13"/>
  <c r="BP15" i="6"/>
  <c r="BS294" i="13"/>
  <c r="BS335" i="13"/>
  <c r="BU195" i="13"/>
  <c r="BV176" i="13"/>
  <c r="BV272" i="13"/>
  <c r="BW253" i="13"/>
  <c r="BT33" i="14"/>
  <c r="BS42" i="14"/>
  <c r="CK121" i="13"/>
  <c r="CK140" i="13" s="1"/>
  <c r="CK68" i="15" s="1"/>
  <c r="CL102" i="13"/>
  <c r="BT204" i="13"/>
  <c r="BT223" i="13" s="1"/>
  <c r="BT95" i="15" s="1"/>
  <c r="BU185" i="13"/>
  <c r="BU280" i="13"/>
  <c r="BU299" i="13" s="1"/>
  <c r="BU115" i="15" s="1"/>
  <c r="BV261" i="13"/>
  <c r="BR341" i="13"/>
  <c r="BR69" i="13"/>
  <c r="BU89" i="15"/>
  <c r="BX304" i="13"/>
  <c r="BX120" i="15" s="1"/>
  <c r="BX285" i="13"/>
  <c r="BY266" i="13"/>
  <c r="BR44" i="15"/>
  <c r="BR351" i="13"/>
  <c r="BS276" i="13"/>
  <c r="BS295" i="13" s="1"/>
  <c r="BS111" i="15" s="1"/>
  <c r="BT257" i="13"/>
  <c r="BW51" i="15"/>
  <c r="BU120" i="13"/>
  <c r="BU139" i="13" s="1"/>
  <c r="BU67" i="15" s="1"/>
  <c r="BV101" i="13"/>
  <c r="BU277" i="13"/>
  <c r="BU296" i="13" s="1"/>
  <c r="BU112" i="15" s="1"/>
  <c r="BV258" i="13"/>
  <c r="BT201" i="13"/>
  <c r="BT220" i="13" s="1"/>
  <c r="BT92" i="15" s="1"/>
  <c r="BU182" i="13"/>
  <c r="BQ66" i="15"/>
  <c r="BQ151" i="13"/>
  <c r="BQ352" i="13"/>
  <c r="BU71" i="13"/>
  <c r="BR48" i="15"/>
  <c r="BR27" i="15" s="1"/>
  <c r="BR355" i="13"/>
  <c r="CK70" i="13"/>
  <c r="BR209" i="13"/>
  <c r="BP79" i="15"/>
  <c r="BP24" i="15"/>
  <c r="BP37" i="15" s="1"/>
  <c r="BR72" i="15"/>
  <c r="BR30" i="15" s="1"/>
  <c r="BR358" i="13"/>
  <c r="BY48" i="13"/>
  <c r="BZ29" i="13"/>
  <c r="BT75" i="15"/>
  <c r="BT33" i="15" s="1"/>
  <c r="BT361" i="13"/>
  <c r="BU319" i="13"/>
  <c r="BU47" i="13"/>
  <c r="BV28" i="13"/>
  <c r="BV65" i="15"/>
  <c r="BR110" i="15"/>
  <c r="BR354" i="13"/>
  <c r="BR305" i="13"/>
  <c r="BS336" i="13"/>
  <c r="BS64" i="13"/>
  <c r="BQ26" i="15"/>
  <c r="BQ121" i="15"/>
  <c r="BS279" i="13"/>
  <c r="BS298" i="13" s="1"/>
  <c r="BS114" i="15" s="1"/>
  <c r="BT260" i="13"/>
  <c r="BR228" i="13"/>
  <c r="CD44" i="13"/>
  <c r="CE25" i="13"/>
  <c r="BS150" i="14"/>
  <c r="BT138" i="14"/>
  <c r="BQ38" i="16"/>
  <c r="BV129" i="13"/>
  <c r="BV148" i="13" s="1"/>
  <c r="BV76" i="15" s="1"/>
  <c r="BW110" i="13"/>
  <c r="BR70" i="15"/>
  <c r="BR28" i="15" s="1"/>
  <c r="BR356" i="13"/>
  <c r="BS267" i="13"/>
  <c r="BQ53" i="15"/>
  <c r="BQ32" i="15" s="1"/>
  <c r="BQ360" i="13"/>
  <c r="BT214" i="13"/>
  <c r="BU291" i="13"/>
  <c r="BQ6" i="16"/>
  <c r="BO53" i="16"/>
  <c r="BO9" i="21" s="1"/>
  <c r="BP54" i="16"/>
  <c r="BT203" i="13"/>
  <c r="BT222" i="13" s="1"/>
  <c r="BT94" i="15" s="1"/>
  <c r="BU184" i="13"/>
  <c r="BS321" i="13"/>
  <c r="BS49" i="13"/>
  <c r="BT30" i="13"/>
  <c r="BQ4" i="20"/>
  <c r="BR35" i="16"/>
  <c r="BR7" i="20" s="1"/>
  <c r="BR34" i="16"/>
  <c r="BR5" i="20" s="1"/>
  <c r="BT123" i="13"/>
  <c r="BU104" i="13"/>
  <c r="BT318" i="13"/>
  <c r="BR4" i="21"/>
  <c r="BS52" i="16"/>
  <c r="BS7" i="21" s="1"/>
  <c r="BS51" i="16"/>
  <c r="BS5" i="21" s="1"/>
  <c r="BX274" i="13"/>
  <c r="BX293" i="13" s="1"/>
  <c r="BX109" i="15" s="1"/>
  <c r="BY255" i="13"/>
  <c r="BW273" i="13"/>
  <c r="BW292" i="13" s="1"/>
  <c r="BW108" i="15" s="1"/>
  <c r="BX254" i="13"/>
  <c r="BT55" i="15"/>
  <c r="BT34" i="15" s="1"/>
  <c r="BT362" i="13"/>
  <c r="BU283" i="13"/>
  <c r="BU302" i="13" s="1"/>
  <c r="BU118" i="15" s="1"/>
  <c r="BV264" i="13"/>
  <c r="BV42" i="13"/>
  <c r="BW23" i="13"/>
  <c r="BS227" i="13"/>
  <c r="BS228" i="13" s="1"/>
  <c r="BS208" i="13"/>
  <c r="BS345" i="13" s="1"/>
  <c r="BT189" i="13"/>
  <c r="BS326" i="13"/>
  <c r="CA122" i="13"/>
  <c r="CA141" i="13" s="1"/>
  <c r="CA69" i="15" s="1"/>
  <c r="CB103" i="13"/>
  <c r="BU324" i="13"/>
  <c r="BR336" i="13"/>
  <c r="BQ4" i="19"/>
  <c r="BR18" i="16"/>
  <c r="BR17" i="16"/>
  <c r="BT313" i="13"/>
  <c r="BT41" i="13"/>
  <c r="BU22" i="13"/>
  <c r="BY127" i="13"/>
  <c r="BY146" i="13" s="1"/>
  <c r="BY74" i="15" s="1"/>
  <c r="BZ108" i="13"/>
  <c r="BX67" i="13"/>
  <c r="BQ23" i="15"/>
  <c r="BT338" i="13"/>
  <c r="BT66" i="13"/>
  <c r="BT325" i="13"/>
  <c r="BT53" i="13"/>
  <c r="BU34" i="13"/>
  <c r="BS317" i="13"/>
  <c r="BP70" i="16"/>
  <c r="BO69" i="16"/>
  <c r="BO9" i="22" s="1"/>
  <c r="BV46" i="13"/>
  <c r="BW27" i="13"/>
  <c r="BR100" i="15"/>
  <c r="BS320" i="13"/>
  <c r="CC63" i="13"/>
  <c r="BU20" i="21"/>
  <c r="BT46" i="15"/>
  <c r="BX118" i="13"/>
  <c r="BY99" i="13"/>
  <c r="BQ5" i="6"/>
  <c r="BR340" i="13"/>
  <c r="BR68" i="13"/>
  <c r="BV43" i="13"/>
  <c r="BW24" i="13"/>
  <c r="BW130" i="13"/>
  <c r="BW149" i="13" s="1"/>
  <c r="BW77" i="15" s="1"/>
  <c r="BX111" i="13"/>
  <c r="BY278" i="13"/>
  <c r="BY297" i="13" s="1"/>
  <c r="BY113" i="15" s="1"/>
  <c r="BZ259" i="13"/>
  <c r="BU124" i="13"/>
  <c r="BU143" i="13" s="1"/>
  <c r="BU71" i="15" s="1"/>
  <c r="BV105" i="13"/>
  <c r="BT45" i="15"/>
  <c r="BS142" i="13"/>
  <c r="BS337" i="13"/>
  <c r="BR14" i="19"/>
  <c r="BQ15" i="16"/>
  <c r="BT343" i="13"/>
  <c r="BR4" i="22"/>
  <c r="BS67" i="16"/>
  <c r="BS5" i="22" s="1"/>
  <c r="BS68" i="16"/>
  <c r="BS7" i="22" s="1"/>
  <c r="BS50" i="15"/>
  <c r="BS29" i="15" s="1"/>
  <c r="BS357" i="13"/>
  <c r="BU126" i="13"/>
  <c r="BU145" i="13" s="1"/>
  <c r="BU73" i="15" s="1"/>
  <c r="BV107" i="13"/>
  <c r="BR346" i="13"/>
  <c r="BS151" i="14"/>
  <c r="BU23" i="22" s="1"/>
  <c r="BT144" i="14"/>
  <c r="BU205" i="13"/>
  <c r="BU224" i="13" s="1"/>
  <c r="BU96" i="15" s="1"/>
  <c r="BV186" i="13"/>
  <c r="BS120" i="14"/>
  <c r="BR127" i="14"/>
  <c r="BS338" i="13"/>
  <c r="BU61" i="13"/>
  <c r="BW198" i="13"/>
  <c r="BX179" i="13"/>
  <c r="BW199" i="13"/>
  <c r="BW218" i="13" s="1"/>
  <c r="BW90" i="15" s="1"/>
  <c r="BX180" i="13"/>
  <c r="BW206" i="13"/>
  <c r="BW225" i="13" s="1"/>
  <c r="BW97" i="15" s="1"/>
  <c r="BX187" i="13"/>
  <c r="BS332" i="13"/>
  <c r="BS60" i="13"/>
  <c r="BW282" i="13"/>
  <c r="BW301" i="13" s="1"/>
  <c r="BW117" i="15" s="1"/>
  <c r="BX263" i="13"/>
  <c r="BW207" i="13"/>
  <c r="BW226" i="13" s="1"/>
  <c r="BW98" i="15" s="1"/>
  <c r="BX188" i="13"/>
  <c r="BT319" i="13"/>
  <c r="BS344" i="13"/>
  <c r="BS72" i="13"/>
  <c r="BR286" i="13"/>
  <c r="BT197" i="13"/>
  <c r="BT216" i="13" s="1"/>
  <c r="BT88" i="15" s="1"/>
  <c r="BU178" i="13"/>
  <c r="BS86" i="15"/>
  <c r="BS119" i="13"/>
  <c r="BT100" i="13"/>
  <c r="BS113" i="13"/>
  <c r="BS314" i="13"/>
  <c r="BS327" i="13" s="1"/>
  <c r="BS14" i="22"/>
  <c r="BR65" i="16"/>
  <c r="BR15" i="22" s="1"/>
  <c r="BS14" i="21"/>
  <c r="BR49" i="16"/>
  <c r="BR15" i="21" s="1"/>
  <c r="BU65" i="13"/>
  <c r="BT107" i="15"/>
  <c r="BT125" i="13"/>
  <c r="BU106" i="13"/>
  <c r="BT320" i="13"/>
  <c r="BU114" i="14"/>
  <c r="BT126" i="14"/>
  <c r="BT334" i="13"/>
  <c r="BV128" i="13"/>
  <c r="BW109" i="13"/>
  <c r="BV323" i="13"/>
  <c r="BS41" i="14"/>
  <c r="BS44" i="14" s="1"/>
  <c r="BT24" i="14"/>
  <c r="BP4" i="16"/>
  <c r="BW137" i="13"/>
  <c r="BT275" i="13"/>
  <c r="BU256" i="13"/>
  <c r="BT316" i="13"/>
  <c r="BT267" i="13"/>
  <c r="BU62" i="13"/>
  <c r="BS322" i="13"/>
  <c r="BS50" i="13"/>
  <c r="BT31" i="13"/>
  <c r="CJ54" i="15"/>
  <c r="BT315" i="13"/>
  <c r="BQ58" i="15" l="1"/>
  <c r="BT18" i="16" s="1"/>
  <c r="BR14" i="6"/>
  <c r="BR74" i="13"/>
  <c r="BS15" i="16" s="1"/>
  <c r="BS18" i="16"/>
  <c r="BS21" i="16" s="1"/>
  <c r="BR4" i="19"/>
  <c r="BQ365" i="13"/>
  <c r="BQ367" i="13" s="1"/>
  <c r="BT52" i="16"/>
  <c r="BT7" i="21" s="1"/>
  <c r="BS4" i="21"/>
  <c r="BW65" i="15"/>
  <c r="BU125" i="13"/>
  <c r="BV106" i="13"/>
  <c r="BU49" i="15"/>
  <c r="BS56" i="15"/>
  <c r="BS35" i="15" s="1"/>
  <c r="BS363" i="13"/>
  <c r="BU45" i="15"/>
  <c r="BT120" i="14"/>
  <c r="BS127" i="14"/>
  <c r="BV62" i="13"/>
  <c r="BV65" i="13"/>
  <c r="BT50" i="15"/>
  <c r="BT29" i="15" s="1"/>
  <c r="BT357" i="13"/>
  <c r="BX51" i="15"/>
  <c r="BQ4" i="6"/>
  <c r="BS99" i="15"/>
  <c r="BS36" i="15" s="1"/>
  <c r="BS364" i="13"/>
  <c r="BV283" i="13"/>
  <c r="BV302" i="13" s="1"/>
  <c r="BV118" i="15" s="1"/>
  <c r="BW264" i="13"/>
  <c r="BX273" i="13"/>
  <c r="BX292" i="13" s="1"/>
  <c r="BX108" i="15" s="1"/>
  <c r="BY254" i="13"/>
  <c r="BT321" i="13"/>
  <c r="BT49" i="13"/>
  <c r="BU30" i="13"/>
  <c r="BU107" i="15"/>
  <c r="BT150" i="14"/>
  <c r="BU138" i="14"/>
  <c r="BS4" i="22"/>
  <c r="BT67" i="16"/>
  <c r="BT5" i="22" s="1"/>
  <c r="BT68" i="16"/>
  <c r="BT7" i="22" s="1"/>
  <c r="BZ48" i="13"/>
  <c r="CA29" i="13"/>
  <c r="BS14" i="20"/>
  <c r="BS14" i="6" s="1"/>
  <c r="BR32" i="16"/>
  <c r="BR15" i="20" s="1"/>
  <c r="BV277" i="13"/>
  <c r="BV296" i="13" s="1"/>
  <c r="BV112" i="15" s="1"/>
  <c r="BW258" i="13"/>
  <c r="BV280" i="13"/>
  <c r="BV299" i="13" s="1"/>
  <c r="BV115" i="15" s="1"/>
  <c r="BW261" i="13"/>
  <c r="CL121" i="13"/>
  <c r="CL140" i="13" s="1"/>
  <c r="CL68" i="15" s="1"/>
  <c r="CM102" i="13"/>
  <c r="BV291" i="13"/>
  <c r="BU214" i="13"/>
  <c r="BS110" i="15"/>
  <c r="BS354" i="13"/>
  <c r="BS305" i="13"/>
  <c r="BU75" i="15"/>
  <c r="BU33" i="15" s="1"/>
  <c r="BU361" i="13"/>
  <c r="CM51" i="13"/>
  <c r="CN32" i="13"/>
  <c r="BV343" i="13"/>
  <c r="BV71" i="13"/>
  <c r="BZ196" i="13"/>
  <c r="BZ215" i="13" s="1"/>
  <c r="BZ87" i="15" s="1"/>
  <c r="CA177" i="13"/>
  <c r="BY284" i="13"/>
  <c r="BY303" i="13" s="1"/>
  <c r="BY119" i="15" s="1"/>
  <c r="BZ265" i="13"/>
  <c r="BU46" i="15"/>
  <c r="BW128" i="13"/>
  <c r="BX109" i="13"/>
  <c r="BT144" i="13"/>
  <c r="BT119" i="13"/>
  <c r="BU100" i="13"/>
  <c r="BT113" i="13"/>
  <c r="BT314" i="13"/>
  <c r="BT327" i="13" s="1"/>
  <c r="BX207" i="13"/>
  <c r="BX226" i="13" s="1"/>
  <c r="BX98" i="15" s="1"/>
  <c r="BY188" i="13"/>
  <c r="BX206" i="13"/>
  <c r="BX225" i="13" s="1"/>
  <c r="BX97" i="15" s="1"/>
  <c r="BY187" i="13"/>
  <c r="BV205" i="13"/>
  <c r="BV224" i="13" s="1"/>
  <c r="BV96" i="15" s="1"/>
  <c r="BW186" i="13"/>
  <c r="BV124" i="13"/>
  <c r="BV143" i="13" s="1"/>
  <c r="BV71" i="15" s="1"/>
  <c r="BW105" i="13"/>
  <c r="BX130" i="13"/>
  <c r="BX149" i="13" s="1"/>
  <c r="BX77" i="15" s="1"/>
  <c r="BY111" i="13"/>
  <c r="BT4" i="21"/>
  <c r="BU51" i="16"/>
  <c r="BU5" i="21" s="1"/>
  <c r="BU52" i="16"/>
  <c r="BU7" i="21" s="1"/>
  <c r="BS5" i="19"/>
  <c r="BU325" i="13"/>
  <c r="BU53" i="13"/>
  <c r="BV34" i="13"/>
  <c r="BU313" i="13"/>
  <c r="BU41" i="13"/>
  <c r="BV22" i="13"/>
  <c r="BR5" i="19"/>
  <c r="BR5" i="6" s="1"/>
  <c r="BR6" i="16"/>
  <c r="BW42" i="13"/>
  <c r="BX23" i="13"/>
  <c r="BU123" i="13"/>
  <c r="BV104" i="13"/>
  <c r="BU318" i="13"/>
  <c r="BS340" i="13"/>
  <c r="BS68" i="13"/>
  <c r="BQ54" i="16"/>
  <c r="BP53" i="16"/>
  <c r="BP9" i="21" s="1"/>
  <c r="BW129" i="13"/>
  <c r="BW148" i="13" s="1"/>
  <c r="BW76" i="15" s="1"/>
  <c r="BX110" i="13"/>
  <c r="BU20" i="22"/>
  <c r="BU24" i="22" s="1"/>
  <c r="BU25" i="22" s="1"/>
  <c r="BS153" i="14"/>
  <c r="BT14" i="21"/>
  <c r="BS49" i="16"/>
  <c r="BT14" i="22"/>
  <c r="BS65" i="16"/>
  <c r="BS15" i="22" s="1"/>
  <c r="BY67" i="13"/>
  <c r="CK54" i="15"/>
  <c r="BU55" i="15"/>
  <c r="BU34" i="15" s="1"/>
  <c r="BU362" i="13"/>
  <c r="BQ79" i="15"/>
  <c r="BQ24" i="15"/>
  <c r="BQ37" i="15" s="1"/>
  <c r="BS339" i="13"/>
  <c r="BU45" i="13"/>
  <c r="BV26" i="13"/>
  <c r="BS88" i="15"/>
  <c r="BS25" i="15" s="1"/>
  <c r="BS353" i="13"/>
  <c r="BR15" i="19"/>
  <c r="BR15" i="6" s="1"/>
  <c r="CL70" i="13"/>
  <c r="BV324" i="13"/>
  <c r="BV89" i="15"/>
  <c r="BT322" i="13"/>
  <c r="BT50" i="13"/>
  <c r="BT55" i="13" s="1"/>
  <c r="BV40" i="19" s="1"/>
  <c r="BU31" i="13"/>
  <c r="BU36" i="13" s="1"/>
  <c r="BU275" i="13"/>
  <c r="BV256" i="13"/>
  <c r="BU316" i="13"/>
  <c r="BV20" i="21"/>
  <c r="BU197" i="13"/>
  <c r="BV178" i="13"/>
  <c r="BS341" i="13"/>
  <c r="BS69" i="13"/>
  <c r="BS74" i="13" s="1"/>
  <c r="BT294" i="13"/>
  <c r="BT335" i="13"/>
  <c r="BU24" i="14"/>
  <c r="BT41" i="14"/>
  <c r="BV147" i="13"/>
  <c r="BV342" i="13"/>
  <c r="BU126" i="14"/>
  <c r="BV114" i="14"/>
  <c r="BS138" i="13"/>
  <c r="BS132" i="13"/>
  <c r="BU40" i="20" s="1"/>
  <c r="D40" i="20" s="1"/>
  <c r="BS333" i="13"/>
  <c r="BS346" i="13" s="1"/>
  <c r="BS55" i="13"/>
  <c r="BU40" i="19" s="1"/>
  <c r="BX198" i="13"/>
  <c r="BY179" i="13"/>
  <c r="BV126" i="13"/>
  <c r="BV145" i="13" s="1"/>
  <c r="BV73" i="15" s="1"/>
  <c r="BW107" i="13"/>
  <c r="BS70" i="15"/>
  <c r="BS28" i="15" s="1"/>
  <c r="BS356" i="13"/>
  <c r="BR52" i="15"/>
  <c r="BR31" i="15" s="1"/>
  <c r="BR359" i="13"/>
  <c r="BY118" i="13"/>
  <c r="BZ99" i="13"/>
  <c r="BT353" i="13"/>
  <c r="CC47" i="15"/>
  <c r="BT344" i="13"/>
  <c r="BT72" i="13"/>
  <c r="BT332" i="13"/>
  <c r="BT60" i="13"/>
  <c r="BR7" i="19"/>
  <c r="BR7" i="6" s="1"/>
  <c r="BR7" i="16"/>
  <c r="BT227" i="13"/>
  <c r="BT208" i="13"/>
  <c r="BT345" i="13" s="1"/>
  <c r="BU189" i="13"/>
  <c r="BT326" i="13"/>
  <c r="BV61" i="13"/>
  <c r="BY274" i="13"/>
  <c r="BY293" i="13" s="1"/>
  <c r="BY109" i="15" s="1"/>
  <c r="BZ255" i="13"/>
  <c r="BS55" i="16"/>
  <c r="BT142" i="13"/>
  <c r="BT337" i="13"/>
  <c r="BR38" i="16"/>
  <c r="BT209" i="13"/>
  <c r="CE44" i="13"/>
  <c r="CF25" i="13"/>
  <c r="BT279" i="13"/>
  <c r="BT298" i="13" s="1"/>
  <c r="BT114" i="15" s="1"/>
  <c r="BU260" i="13"/>
  <c r="BS48" i="15"/>
  <c r="BS27" i="15" s="1"/>
  <c r="BS355" i="13"/>
  <c r="BV47" i="13"/>
  <c r="BW28" i="13"/>
  <c r="BU343" i="13"/>
  <c r="BU201" i="13"/>
  <c r="BU220" i="13" s="1"/>
  <c r="BU92" i="15" s="1"/>
  <c r="BV182" i="13"/>
  <c r="BV120" i="13"/>
  <c r="BV139" i="13" s="1"/>
  <c r="BV67" i="15" s="1"/>
  <c r="BW101" i="13"/>
  <c r="BT276" i="13"/>
  <c r="BT295" i="13" s="1"/>
  <c r="BT111" i="15" s="1"/>
  <c r="BU257" i="13"/>
  <c r="BU317" i="13" s="1"/>
  <c r="BR23" i="15"/>
  <c r="BR53" i="15"/>
  <c r="BR32" i="15" s="1"/>
  <c r="BR360" i="13"/>
  <c r="BU204" i="13"/>
  <c r="BU223" i="13" s="1"/>
  <c r="BU95" i="15" s="1"/>
  <c r="BV185" i="13"/>
  <c r="BS286" i="13"/>
  <c r="BS72" i="15"/>
  <c r="BS30" i="15" s="1"/>
  <c r="BS358" i="13"/>
  <c r="BT64" i="13"/>
  <c r="BR66" i="15"/>
  <c r="BR151" i="13"/>
  <c r="BR352" i="13"/>
  <c r="CA200" i="13"/>
  <c r="CA219" i="13" s="1"/>
  <c r="CA91" i="15" s="1"/>
  <c r="CB181" i="13"/>
  <c r="BU315" i="13"/>
  <c r="BU14" i="21"/>
  <c r="BT49" i="16"/>
  <c r="BT15" i="21" s="1"/>
  <c r="BX282" i="13"/>
  <c r="BX301" i="13" s="1"/>
  <c r="BX117" i="15" s="1"/>
  <c r="BY263" i="13"/>
  <c r="BS44" i="15"/>
  <c r="BS351" i="13"/>
  <c r="BX199" i="13"/>
  <c r="BX218" i="13" s="1"/>
  <c r="BX90" i="15" s="1"/>
  <c r="BY180" i="13"/>
  <c r="BW217" i="13"/>
  <c r="BT23" i="21"/>
  <c r="BT24" i="21" s="1"/>
  <c r="BT25" i="21" s="1"/>
  <c r="BR129" i="14"/>
  <c r="BU144" i="14"/>
  <c r="BT151" i="14"/>
  <c r="BV23" i="22" s="1"/>
  <c r="BS71" i="16"/>
  <c r="BQ15" i="19"/>
  <c r="BQ15" i="6" s="1"/>
  <c r="BQ4" i="16"/>
  <c r="BZ278" i="13"/>
  <c r="BZ297" i="13" s="1"/>
  <c r="BZ113" i="15" s="1"/>
  <c r="CA259" i="13"/>
  <c r="BW43" i="13"/>
  <c r="BX24" i="13"/>
  <c r="BX137" i="13"/>
  <c r="BT25" i="15"/>
  <c r="BW46" i="13"/>
  <c r="BX27" i="13"/>
  <c r="BQ70" i="16"/>
  <c r="BP69" i="16"/>
  <c r="BP9" i="22" s="1"/>
  <c r="BZ127" i="13"/>
  <c r="BZ146" i="13" s="1"/>
  <c r="BZ74" i="15" s="1"/>
  <c r="CA108" i="13"/>
  <c r="BT36" i="13"/>
  <c r="BR21" i="16"/>
  <c r="CB122" i="13"/>
  <c r="CB141" i="13" s="1"/>
  <c r="CB69" i="15" s="1"/>
  <c r="CC103" i="13"/>
  <c r="BU203" i="13"/>
  <c r="BU222" i="13" s="1"/>
  <c r="BU94" i="15" s="1"/>
  <c r="BV184" i="13"/>
  <c r="BT86" i="15"/>
  <c r="BT228" i="13"/>
  <c r="CD63" i="13"/>
  <c r="BR26" i="15"/>
  <c r="BR121" i="15"/>
  <c r="BU338" i="13"/>
  <c r="BU66" i="13"/>
  <c r="BR4" i="20"/>
  <c r="BS35" i="16"/>
  <c r="BS7" i="20" s="1"/>
  <c r="BS34" i="16"/>
  <c r="BS5" i="20" s="1"/>
  <c r="BY304" i="13"/>
  <c r="BY120" i="15" s="1"/>
  <c r="BY285" i="13"/>
  <c r="BZ266" i="13"/>
  <c r="BU33" i="14"/>
  <c r="BT42" i="14"/>
  <c r="BW272" i="13"/>
  <c r="BX253" i="13"/>
  <c r="BV195" i="13"/>
  <c r="BW176" i="13"/>
  <c r="BU342" i="13"/>
  <c r="BV281" i="13"/>
  <c r="BV300" i="13" s="1"/>
  <c r="BV116" i="15" s="1"/>
  <c r="BW262" i="13"/>
  <c r="BX202" i="13"/>
  <c r="BX221" i="13" s="1"/>
  <c r="BX93" i="15" s="1"/>
  <c r="BY183" i="13"/>
  <c r="BT317" i="13"/>
  <c r="BS209" i="13"/>
  <c r="BW324" i="13"/>
  <c r="BW52" i="13"/>
  <c r="BX33" i="13"/>
  <c r="BT190" i="13"/>
  <c r="BT17" i="16" l="1"/>
  <c r="BT5" i="19" s="1"/>
  <c r="BS4" i="19"/>
  <c r="BT14" i="19"/>
  <c r="BS7" i="19"/>
  <c r="BS7" i="6" s="1"/>
  <c r="BT21" i="16"/>
  <c r="BR4" i="16"/>
  <c r="BR365" i="13"/>
  <c r="BR367" i="13" s="1"/>
  <c r="BZ304" i="13"/>
  <c r="BZ120" i="15" s="1"/>
  <c r="BZ285" i="13"/>
  <c r="CA266" i="13"/>
  <c r="BW65" i="13"/>
  <c r="BW281" i="13"/>
  <c r="BW300" i="13" s="1"/>
  <c r="BW116" i="15" s="1"/>
  <c r="BX262" i="13"/>
  <c r="BT4" i="22"/>
  <c r="BU68" i="16"/>
  <c r="BU7" i="22" s="1"/>
  <c r="BU67" i="16"/>
  <c r="BU5" i="22" s="1"/>
  <c r="BV14" i="21"/>
  <c r="BU49" i="16"/>
  <c r="BU15" i="21" s="1"/>
  <c r="BU14" i="19"/>
  <c r="BT15" i="16"/>
  <c r="BX52" i="13"/>
  <c r="BY33" i="13"/>
  <c r="BT7" i="19"/>
  <c r="BQ69" i="16"/>
  <c r="BQ9" i="22" s="1"/>
  <c r="BR70" i="16"/>
  <c r="BW62" i="13"/>
  <c r="BV144" i="14"/>
  <c r="BU151" i="14"/>
  <c r="BW23" i="22" s="1"/>
  <c r="BW89" i="15"/>
  <c r="BT336" i="13"/>
  <c r="BV204" i="13"/>
  <c r="BV223" i="13" s="1"/>
  <c r="BV95" i="15" s="1"/>
  <c r="BW185" i="13"/>
  <c r="BW120" i="13"/>
  <c r="BW139" i="13" s="1"/>
  <c r="BW67" i="15" s="1"/>
  <c r="BX101" i="13"/>
  <c r="CF44" i="13"/>
  <c r="CG25" i="13"/>
  <c r="BT99" i="15"/>
  <c r="BT36" i="15" s="1"/>
  <c r="BT364" i="13"/>
  <c r="BY137" i="13"/>
  <c r="BW20" i="21"/>
  <c r="BU41" i="14"/>
  <c r="BV24" i="14"/>
  <c r="BS53" i="15"/>
  <c r="BS32" i="15" s="1"/>
  <c r="BS360" i="13"/>
  <c r="BV275" i="13"/>
  <c r="BW256" i="13"/>
  <c r="BV316" i="13"/>
  <c r="CL54" i="15"/>
  <c r="BU64" i="13"/>
  <c r="BY51" i="15"/>
  <c r="BR54" i="16"/>
  <c r="BQ53" i="16"/>
  <c r="BQ9" i="21" s="1"/>
  <c r="BV123" i="13"/>
  <c r="BW104" i="13"/>
  <c r="BV318" i="13"/>
  <c r="BU332" i="13"/>
  <c r="BU60" i="13"/>
  <c r="BU344" i="13"/>
  <c r="BU72" i="13"/>
  <c r="BY206" i="13"/>
  <c r="BY225" i="13" s="1"/>
  <c r="BY97" i="15" s="1"/>
  <c r="BZ187" i="13"/>
  <c r="BT339" i="13"/>
  <c r="BW147" i="13"/>
  <c r="BU14" i="22"/>
  <c r="BT65" i="16"/>
  <c r="BT15" i="22" s="1"/>
  <c r="BZ67" i="13"/>
  <c r="BV49" i="15"/>
  <c r="BS100" i="15"/>
  <c r="BV125" i="13"/>
  <c r="BW106" i="13"/>
  <c r="BW71" i="13"/>
  <c r="BY202" i="13"/>
  <c r="BY221" i="13" s="1"/>
  <c r="BY93" i="15" s="1"/>
  <c r="BZ183" i="13"/>
  <c r="BX272" i="13"/>
  <c r="BY253" i="13"/>
  <c r="BV33" i="14"/>
  <c r="BU42" i="14"/>
  <c r="BU50" i="15"/>
  <c r="BU29" i="15" s="1"/>
  <c r="BU357" i="13"/>
  <c r="CD47" i="15"/>
  <c r="BV203" i="13"/>
  <c r="BV222" i="13" s="1"/>
  <c r="BV94" i="15" s="1"/>
  <c r="BW184" i="13"/>
  <c r="CC122" i="13"/>
  <c r="CC141" i="13" s="1"/>
  <c r="CC69" i="15" s="1"/>
  <c r="CD103" i="13"/>
  <c r="CA127" i="13"/>
  <c r="CA146" i="13" s="1"/>
  <c r="CA74" i="15" s="1"/>
  <c r="CB108" i="13"/>
  <c r="BX46" i="13"/>
  <c r="BY27" i="13"/>
  <c r="BX65" i="15"/>
  <c r="BY199" i="13"/>
  <c r="BY218" i="13" s="1"/>
  <c r="BY90" i="15" s="1"/>
  <c r="BZ180" i="13"/>
  <c r="BS23" i="15"/>
  <c r="BT14" i="20"/>
  <c r="BS32" i="16"/>
  <c r="BS15" i="20" s="1"/>
  <c r="BR58" i="15"/>
  <c r="BW47" i="13"/>
  <c r="BX28" i="13"/>
  <c r="CE63" i="13"/>
  <c r="BZ274" i="13"/>
  <c r="BZ293" i="13" s="1"/>
  <c r="BZ109" i="15" s="1"/>
  <c r="CA255" i="13"/>
  <c r="BS7" i="16"/>
  <c r="BY198" i="13"/>
  <c r="BZ179" i="13"/>
  <c r="AP42" i="20"/>
  <c r="AP44" i="20" s="1"/>
  <c r="AP26" i="20" s="1"/>
  <c r="AL42" i="20"/>
  <c r="AL44" i="20" s="1"/>
  <c r="AL26" i="20" s="1"/>
  <c r="AH42" i="20"/>
  <c r="AH44" i="20" s="1"/>
  <c r="AH26" i="20" s="1"/>
  <c r="AD42" i="20"/>
  <c r="AD44" i="20" s="1"/>
  <c r="AD26" i="20" s="1"/>
  <c r="Z42" i="20"/>
  <c r="Z44" i="20" s="1"/>
  <c r="Z26" i="20" s="1"/>
  <c r="V42" i="20"/>
  <c r="V44" i="20" s="1"/>
  <c r="V26" i="20" s="1"/>
  <c r="R42" i="20"/>
  <c r="R44" i="20" s="1"/>
  <c r="R26" i="20" s="1"/>
  <c r="N42" i="20"/>
  <c r="N44" i="20" s="1"/>
  <c r="N26" i="20" s="1"/>
  <c r="J42" i="20"/>
  <c r="J44" i="20" s="1"/>
  <c r="J26" i="20" s="1"/>
  <c r="F42" i="20"/>
  <c r="AS42" i="20"/>
  <c r="AO42" i="20"/>
  <c r="AO44" i="20" s="1"/>
  <c r="AO26" i="20" s="1"/>
  <c r="AK42" i="20"/>
  <c r="AK44" i="20" s="1"/>
  <c r="AK26" i="20" s="1"/>
  <c r="AG42" i="20"/>
  <c r="AG44" i="20" s="1"/>
  <c r="AG26" i="20" s="1"/>
  <c r="AC42" i="20"/>
  <c r="AC44" i="20" s="1"/>
  <c r="AC26" i="20" s="1"/>
  <c r="Y42" i="20"/>
  <c r="Y44" i="20" s="1"/>
  <c r="Y26" i="20" s="1"/>
  <c r="U42" i="20"/>
  <c r="U44" i="20" s="1"/>
  <c r="U26" i="20" s="1"/>
  <c r="Q42" i="20"/>
  <c r="Q44" i="20" s="1"/>
  <c r="Q26" i="20" s="1"/>
  <c r="M42" i="20"/>
  <c r="M44" i="20" s="1"/>
  <c r="M26" i="20" s="1"/>
  <c r="I42" i="20"/>
  <c r="I44" i="20" s="1"/>
  <c r="I26" i="20" s="1"/>
  <c r="E42" i="20"/>
  <c r="AR42" i="20"/>
  <c r="AR44" i="20" s="1"/>
  <c r="AR26" i="20" s="1"/>
  <c r="AN42" i="20"/>
  <c r="AN44" i="20" s="1"/>
  <c r="AN26" i="20" s="1"/>
  <c r="AJ42" i="20"/>
  <c r="AJ44" i="20" s="1"/>
  <c r="AJ26" i="20" s="1"/>
  <c r="AF42" i="20"/>
  <c r="AF44" i="20" s="1"/>
  <c r="AF26" i="20" s="1"/>
  <c r="AB42" i="20"/>
  <c r="AB44" i="20" s="1"/>
  <c r="AB26" i="20" s="1"/>
  <c r="X42" i="20"/>
  <c r="X44" i="20" s="1"/>
  <c r="X26" i="20" s="1"/>
  <c r="T42" i="20"/>
  <c r="T44" i="20" s="1"/>
  <c r="T26" i="20" s="1"/>
  <c r="P42" i="20"/>
  <c r="P44" i="20" s="1"/>
  <c r="P26" i="20" s="1"/>
  <c r="L42" i="20"/>
  <c r="L44" i="20" s="1"/>
  <c r="L26" i="20" s="1"/>
  <c r="H42" i="20"/>
  <c r="H44" i="20" s="1"/>
  <c r="H26" i="20" s="1"/>
  <c r="AQ42" i="20"/>
  <c r="AQ44" i="20" s="1"/>
  <c r="AQ26" i="20" s="1"/>
  <c r="AM42" i="20"/>
  <c r="AM44" i="20" s="1"/>
  <c r="AM26" i="20" s="1"/>
  <c r="AI42" i="20"/>
  <c r="AI44" i="20" s="1"/>
  <c r="AI26" i="20" s="1"/>
  <c r="AE42" i="20"/>
  <c r="AE44" i="20" s="1"/>
  <c r="AE26" i="20" s="1"/>
  <c r="AA42" i="20"/>
  <c r="AA44" i="20" s="1"/>
  <c r="AA26" i="20" s="1"/>
  <c r="W42" i="20"/>
  <c r="W44" i="20" s="1"/>
  <c r="W26" i="20" s="1"/>
  <c r="S42" i="20"/>
  <c r="S44" i="20" s="1"/>
  <c r="S26" i="20" s="1"/>
  <c r="O42" i="20"/>
  <c r="O44" i="20" s="1"/>
  <c r="O26" i="20" s="1"/>
  <c r="K42" i="20"/>
  <c r="K44" i="20" s="1"/>
  <c r="K26" i="20" s="1"/>
  <c r="G42" i="20"/>
  <c r="G44" i="20" s="1"/>
  <c r="G26" i="20" s="1"/>
  <c r="BT286" i="13"/>
  <c r="BU294" i="13"/>
  <c r="BU335" i="13"/>
  <c r="BS15" i="21"/>
  <c r="BT55" i="16"/>
  <c r="BX129" i="13"/>
  <c r="BX148" i="13" s="1"/>
  <c r="BX76" i="15" s="1"/>
  <c r="BY110" i="13"/>
  <c r="BS52" i="15"/>
  <c r="BS31" i="15" s="1"/>
  <c r="BS359" i="13"/>
  <c r="BU142" i="13"/>
  <c r="BU337" i="13"/>
  <c r="BU55" i="16"/>
  <c r="BY130" i="13"/>
  <c r="BY149" i="13" s="1"/>
  <c r="BY77" i="15" s="1"/>
  <c r="BZ111" i="13"/>
  <c r="BT72" i="15"/>
  <c r="BT30" i="15" s="1"/>
  <c r="BT358" i="13"/>
  <c r="CA196" i="13"/>
  <c r="CA215" i="13" s="1"/>
  <c r="CA87" i="15" s="1"/>
  <c r="CB177" i="13"/>
  <c r="CN51" i="13"/>
  <c r="CO32" i="13"/>
  <c r="BW280" i="13"/>
  <c r="BW299" i="13" s="1"/>
  <c r="BW115" i="15" s="1"/>
  <c r="BX261" i="13"/>
  <c r="BY273" i="13"/>
  <c r="BY292" i="13" s="1"/>
  <c r="BY108" i="15" s="1"/>
  <c r="BZ254" i="13"/>
  <c r="BU23" i="21"/>
  <c r="BU24" i="21" s="1"/>
  <c r="BU25" i="21" s="1"/>
  <c r="BS129" i="14"/>
  <c r="BU144" i="13"/>
  <c r="BU339" i="13"/>
  <c r="BS15" i="19"/>
  <c r="BS4" i="16"/>
  <c r="CA278" i="13"/>
  <c r="CA297" i="13" s="1"/>
  <c r="CA113" i="15" s="1"/>
  <c r="CB259" i="13"/>
  <c r="BY282" i="13"/>
  <c r="BY301" i="13" s="1"/>
  <c r="BY117" i="15" s="1"/>
  <c r="BZ263" i="13"/>
  <c r="CB200" i="13"/>
  <c r="CB219" i="13" s="1"/>
  <c r="CB91" i="15" s="1"/>
  <c r="CC181" i="13"/>
  <c r="BR79" i="15"/>
  <c r="BR24" i="15"/>
  <c r="BR37" i="15" s="1"/>
  <c r="BU276" i="13"/>
  <c r="BU295" i="13" s="1"/>
  <c r="BU111" i="15" s="1"/>
  <c r="BV257" i="13"/>
  <c r="BV201" i="13"/>
  <c r="BV220" i="13" s="1"/>
  <c r="BV92" i="15" s="1"/>
  <c r="BW182" i="13"/>
  <c r="BV66" i="13"/>
  <c r="BU279" i="13"/>
  <c r="BU298" i="13" s="1"/>
  <c r="BU114" i="15" s="1"/>
  <c r="BV260" i="13"/>
  <c r="BU227" i="13"/>
  <c r="BU228" i="13" s="1"/>
  <c r="BU208" i="13"/>
  <c r="BU345" i="13" s="1"/>
  <c r="BV189" i="13"/>
  <c r="BU326" i="13"/>
  <c r="BW126" i="13"/>
  <c r="BW145" i="13" s="1"/>
  <c r="BW73" i="15" s="1"/>
  <c r="BX107" i="13"/>
  <c r="BX217" i="13"/>
  <c r="BS66" i="15"/>
  <c r="BS151" i="13"/>
  <c r="BS352" i="13"/>
  <c r="BV75" i="15"/>
  <c r="BV33" i="15" s="1"/>
  <c r="BV361" i="13"/>
  <c r="BV197" i="13"/>
  <c r="BV216" i="13" s="1"/>
  <c r="BW178" i="13"/>
  <c r="BV315" i="13"/>
  <c r="BU267" i="13"/>
  <c r="BU322" i="13"/>
  <c r="BU50" i="13"/>
  <c r="BV31" i="13"/>
  <c r="BX42" i="13"/>
  <c r="BY23" i="13"/>
  <c r="BS6" i="16"/>
  <c r="BW205" i="13"/>
  <c r="BW224" i="13" s="1"/>
  <c r="BW96" i="15" s="1"/>
  <c r="BX186" i="13"/>
  <c r="BY207" i="13"/>
  <c r="BY226" i="13" s="1"/>
  <c r="BY98" i="15" s="1"/>
  <c r="BZ188" i="13"/>
  <c r="BU119" i="13"/>
  <c r="BV100" i="13"/>
  <c r="BU113" i="13"/>
  <c r="BU314" i="13"/>
  <c r="BW323" i="13"/>
  <c r="CM70" i="13"/>
  <c r="BS26" i="15"/>
  <c r="BS121" i="15"/>
  <c r="BV107" i="15"/>
  <c r="BV138" i="14"/>
  <c r="BU150" i="14"/>
  <c r="BU321" i="13"/>
  <c r="BU49" i="13"/>
  <c r="BV30" i="13"/>
  <c r="BR4" i="6"/>
  <c r="BV46" i="15"/>
  <c r="BV353" i="13"/>
  <c r="BU120" i="14"/>
  <c r="BT127" i="14"/>
  <c r="BW195" i="13"/>
  <c r="BX176" i="13"/>
  <c r="BW291" i="13"/>
  <c r="BV214" i="13"/>
  <c r="BS38" i="16"/>
  <c r="BX43" i="13"/>
  <c r="BY24" i="13"/>
  <c r="BT48" i="15"/>
  <c r="BT27" i="15" s="1"/>
  <c r="BT355" i="13"/>
  <c r="BV319" i="13"/>
  <c r="BT70" i="15"/>
  <c r="BT28" i="15" s="1"/>
  <c r="BT356" i="13"/>
  <c r="BV45" i="15"/>
  <c r="BT44" i="15"/>
  <c r="BT351" i="13"/>
  <c r="BT56" i="15"/>
  <c r="BT35" i="15" s="1"/>
  <c r="BT363" i="13"/>
  <c r="BZ118" i="13"/>
  <c r="CA99" i="13"/>
  <c r="BV126" i="14"/>
  <c r="BW114" i="14"/>
  <c r="BT44" i="14"/>
  <c r="BT110" i="15"/>
  <c r="BT354" i="13"/>
  <c r="BT305" i="13"/>
  <c r="BU216" i="13"/>
  <c r="BU334" i="13"/>
  <c r="BT341" i="13"/>
  <c r="BT69" i="13"/>
  <c r="BV317" i="13"/>
  <c r="BV45" i="13"/>
  <c r="BW26" i="13"/>
  <c r="BS4" i="20"/>
  <c r="BT35" i="16"/>
  <c r="BT7" i="20" s="1"/>
  <c r="BT34" i="16"/>
  <c r="BT5" i="20" s="1"/>
  <c r="BW61" i="13"/>
  <c r="BV313" i="13"/>
  <c r="BV36" i="13"/>
  <c r="BV41" i="13"/>
  <c r="BW22" i="13"/>
  <c r="BV325" i="13"/>
  <c r="BV53" i="13"/>
  <c r="BW34" i="13"/>
  <c r="BS5" i="6"/>
  <c r="BW124" i="13"/>
  <c r="BW143" i="13" s="1"/>
  <c r="BW71" i="15" s="1"/>
  <c r="BX105" i="13"/>
  <c r="BT138" i="13"/>
  <c r="BT132" i="13"/>
  <c r="BT333" i="13"/>
  <c r="BT346" i="13" s="1"/>
  <c r="BX128" i="13"/>
  <c r="BY109" i="13"/>
  <c r="BX323" i="13"/>
  <c r="BZ284" i="13"/>
  <c r="BZ303" i="13" s="1"/>
  <c r="BZ119" i="15" s="1"/>
  <c r="CA265" i="13"/>
  <c r="BV55" i="15"/>
  <c r="BV34" i="15" s="1"/>
  <c r="BV362" i="13"/>
  <c r="BU86" i="15"/>
  <c r="CM121" i="13"/>
  <c r="CM140" i="13" s="1"/>
  <c r="CM68" i="15" s="1"/>
  <c r="CN102" i="13"/>
  <c r="BW277" i="13"/>
  <c r="BW296" i="13" s="1"/>
  <c r="BW112" i="15" s="1"/>
  <c r="BX258" i="13"/>
  <c r="CA48" i="13"/>
  <c r="CB29" i="13"/>
  <c r="BT71" i="16"/>
  <c r="BV20" i="22"/>
  <c r="BV24" i="22" s="1"/>
  <c r="BV25" i="22" s="1"/>
  <c r="BT153" i="14"/>
  <c r="BT340" i="13"/>
  <c r="BT68" i="13"/>
  <c r="BW283" i="13"/>
  <c r="BW302" i="13" s="1"/>
  <c r="BW118" i="15" s="1"/>
  <c r="BX264" i="13"/>
  <c r="BV334" i="13"/>
  <c r="BU320" i="13"/>
  <c r="BU327" i="13" s="1"/>
  <c r="BU190" i="13"/>
  <c r="BS4" i="6" l="1"/>
  <c r="BS365" i="13"/>
  <c r="BS367" i="13" s="1"/>
  <c r="BT14" i="6"/>
  <c r="BS15" i="6"/>
  <c r="BY128" i="13"/>
  <c r="BZ109" i="13"/>
  <c r="BW45" i="15"/>
  <c r="BX283" i="13"/>
  <c r="BX302" i="13" s="1"/>
  <c r="BX118" i="15" s="1"/>
  <c r="BY264" i="13"/>
  <c r="CA67" i="13"/>
  <c r="CN121" i="13"/>
  <c r="CN140" i="13" s="1"/>
  <c r="CN68" i="15" s="1"/>
  <c r="CO102" i="13"/>
  <c r="BT53" i="15"/>
  <c r="BT32" i="15" s="1"/>
  <c r="BT360" i="13"/>
  <c r="BV14" i="22"/>
  <c r="BU65" i="16"/>
  <c r="BU15" i="22" s="1"/>
  <c r="BX114" i="14"/>
  <c r="BW126" i="14"/>
  <c r="BT6" i="16"/>
  <c r="BU340" i="13"/>
  <c r="BU68" i="13"/>
  <c r="CM54" i="15"/>
  <c r="BZ207" i="13"/>
  <c r="BZ226" i="13" s="1"/>
  <c r="BZ98" i="15" s="1"/>
  <c r="CA188" i="13"/>
  <c r="BV88" i="15"/>
  <c r="BU14" i="20"/>
  <c r="BU14" i="6" s="1"/>
  <c r="BT32" i="16"/>
  <c r="BT15" i="20" s="1"/>
  <c r="BX126" i="13"/>
  <c r="BX145" i="13" s="1"/>
  <c r="BX73" i="15" s="1"/>
  <c r="BY107" i="13"/>
  <c r="BV227" i="13"/>
  <c r="BV208" i="13"/>
  <c r="BW189" i="13"/>
  <c r="BV326" i="13"/>
  <c r="BT4" i="20"/>
  <c r="BU34" i="16"/>
  <c r="BU5" i="20" s="1"/>
  <c r="BU35" i="16"/>
  <c r="BU7" i="20" s="1"/>
  <c r="CN70" i="13"/>
  <c r="BZ198" i="13"/>
  <c r="CA179" i="13"/>
  <c r="BT4" i="19"/>
  <c r="BU17" i="16"/>
  <c r="BU18" i="16"/>
  <c r="BS58" i="15"/>
  <c r="CB127" i="13"/>
  <c r="CB146" i="13" s="1"/>
  <c r="CB74" i="15" s="1"/>
  <c r="CC108" i="13"/>
  <c r="BW203" i="13"/>
  <c r="BW222" i="13" s="1"/>
  <c r="BW94" i="15" s="1"/>
  <c r="BX184" i="13"/>
  <c r="BY272" i="13"/>
  <c r="BZ253" i="13"/>
  <c r="BW125" i="13"/>
  <c r="BX106" i="13"/>
  <c r="BS54" i="16"/>
  <c r="BR53" i="16"/>
  <c r="BR9" i="21" s="1"/>
  <c r="BU336" i="13"/>
  <c r="BX120" i="13"/>
  <c r="BX139" i="13" s="1"/>
  <c r="BX67" i="15" s="1"/>
  <c r="BY101" i="13"/>
  <c r="BT7" i="6"/>
  <c r="BX343" i="13"/>
  <c r="BX71" i="13"/>
  <c r="BW45" i="13"/>
  <c r="BX26" i="13"/>
  <c r="BT23" i="15"/>
  <c r="BY43" i="13"/>
  <c r="BZ24" i="13"/>
  <c r="BT5" i="6"/>
  <c r="BX195" i="13"/>
  <c r="BY176" i="13"/>
  <c r="BV25" i="15"/>
  <c r="BS79" i="15"/>
  <c r="BS24" i="15"/>
  <c r="BS37" i="15" s="1"/>
  <c r="BV50" i="15"/>
  <c r="BV29" i="15" s="1"/>
  <c r="BV357" i="13"/>
  <c r="BV276" i="13"/>
  <c r="BV295" i="13" s="1"/>
  <c r="BV111" i="15" s="1"/>
  <c r="BW257" i="13"/>
  <c r="CC200" i="13"/>
  <c r="CC219" i="13" s="1"/>
  <c r="CC91" i="15" s="1"/>
  <c r="CD181" i="13"/>
  <c r="CB278" i="13"/>
  <c r="CB297" i="13" s="1"/>
  <c r="CB113" i="15" s="1"/>
  <c r="CC259" i="13"/>
  <c r="BZ273" i="13"/>
  <c r="BZ292" i="13" s="1"/>
  <c r="BZ108" i="15" s="1"/>
  <c r="CA254" i="13"/>
  <c r="BX280" i="13"/>
  <c r="BX299" i="13" s="1"/>
  <c r="BX115" i="15" s="1"/>
  <c r="BY261" i="13"/>
  <c r="BY129" i="13"/>
  <c r="BY148" i="13" s="1"/>
  <c r="BY76" i="15" s="1"/>
  <c r="BZ110" i="13"/>
  <c r="BU286" i="13"/>
  <c r="F43" i="20"/>
  <c r="G43" i="20" s="1"/>
  <c r="H43" i="20" s="1"/>
  <c r="I43" i="20" s="1"/>
  <c r="J43" i="20" s="1"/>
  <c r="K43" i="20" s="1"/>
  <c r="L43" i="20" s="1"/>
  <c r="M43" i="20" s="1"/>
  <c r="N43" i="20" s="1"/>
  <c r="O43" i="20" s="1"/>
  <c r="P43" i="20" s="1"/>
  <c r="Q43" i="20" s="1"/>
  <c r="R43" i="20" s="1"/>
  <c r="S43" i="20" s="1"/>
  <c r="T43" i="20" s="1"/>
  <c r="U43" i="20" s="1"/>
  <c r="V43" i="20" s="1"/>
  <c r="W43" i="20" s="1"/>
  <c r="X43" i="20" s="1"/>
  <c r="Y43" i="20" s="1"/>
  <c r="Z43" i="20" s="1"/>
  <c r="AA43" i="20" s="1"/>
  <c r="AB43" i="20" s="1"/>
  <c r="AC43" i="20" s="1"/>
  <c r="AD43" i="20" s="1"/>
  <c r="AE43" i="20" s="1"/>
  <c r="AF43" i="20" s="1"/>
  <c r="AG43" i="20" s="1"/>
  <c r="AH43" i="20" s="1"/>
  <c r="AI43" i="20" s="1"/>
  <c r="AJ43" i="20" s="1"/>
  <c r="AK43" i="20" s="1"/>
  <c r="AL43" i="20" s="1"/>
  <c r="AM43" i="20" s="1"/>
  <c r="F44" i="20"/>
  <c r="F26" i="20" s="1"/>
  <c r="BY217" i="13"/>
  <c r="CA274" i="13"/>
  <c r="CA293" i="13" s="1"/>
  <c r="CA109" i="15" s="1"/>
  <c r="CB255" i="13"/>
  <c r="BX47" i="13"/>
  <c r="BY28" i="13"/>
  <c r="BZ199" i="13"/>
  <c r="BZ218" i="13" s="1"/>
  <c r="BZ90" i="15" s="1"/>
  <c r="CA180" i="13"/>
  <c r="BY46" i="13"/>
  <c r="BZ27" i="13"/>
  <c r="BX291" i="13"/>
  <c r="BW55" i="15"/>
  <c r="BW34" i="15" s="1"/>
  <c r="BW362" i="13"/>
  <c r="BV144" i="13"/>
  <c r="BZ206" i="13"/>
  <c r="BZ225" i="13" s="1"/>
  <c r="BZ97" i="15" s="1"/>
  <c r="CA187" i="13"/>
  <c r="BU44" i="15"/>
  <c r="BU351" i="13"/>
  <c r="BW123" i="13"/>
  <c r="BX104" i="13"/>
  <c r="BW318" i="13"/>
  <c r="BW275" i="13"/>
  <c r="BX256" i="13"/>
  <c r="BW316" i="13"/>
  <c r="BV41" i="14"/>
  <c r="BW24" i="14"/>
  <c r="BY65" i="15"/>
  <c r="CG44" i="13"/>
  <c r="CH25" i="13"/>
  <c r="BR69" i="16"/>
  <c r="BR9" i="22" s="1"/>
  <c r="BS70" i="16"/>
  <c r="BT100" i="15"/>
  <c r="BX324" i="13"/>
  <c r="BU71" i="16"/>
  <c r="BW49" i="15"/>
  <c r="BT66" i="15"/>
  <c r="BT151" i="13"/>
  <c r="BT352" i="13"/>
  <c r="BT52" i="15"/>
  <c r="BT31" i="15" s="1"/>
  <c r="BT359" i="13"/>
  <c r="BW14" i="21"/>
  <c r="BV49" i="16"/>
  <c r="BV15" i="21" s="1"/>
  <c r="CA284" i="13"/>
  <c r="CA303" i="13" s="1"/>
  <c r="CA119" i="15" s="1"/>
  <c r="CB265" i="13"/>
  <c r="BX147" i="13"/>
  <c r="BX124" i="13"/>
  <c r="BX143" i="13" s="1"/>
  <c r="BX71" i="15" s="1"/>
  <c r="BY105" i="13"/>
  <c r="BW325" i="13"/>
  <c r="BW53" i="13"/>
  <c r="BX34" i="13"/>
  <c r="BV332" i="13"/>
  <c r="BV60" i="13"/>
  <c r="BV336" i="13"/>
  <c r="BV64" i="13"/>
  <c r="BT26" i="15"/>
  <c r="BT121" i="15"/>
  <c r="CA118" i="13"/>
  <c r="CB99" i="13"/>
  <c r="BX62" i="13"/>
  <c r="BW214" i="13"/>
  <c r="BV23" i="21"/>
  <c r="BV24" i="21" s="1"/>
  <c r="BV25" i="21" s="1"/>
  <c r="BT129" i="14"/>
  <c r="BW20" i="22"/>
  <c r="BW24" i="22" s="1"/>
  <c r="BW25" i="22" s="1"/>
  <c r="BU153" i="14"/>
  <c r="BU4" i="22"/>
  <c r="BV68" i="16"/>
  <c r="BV7" i="22" s="1"/>
  <c r="BV67" i="16"/>
  <c r="BV5" i="22" s="1"/>
  <c r="BV119" i="13"/>
  <c r="BW100" i="13"/>
  <c r="BV113" i="13"/>
  <c r="BV314" i="13"/>
  <c r="BV327" i="13" s="1"/>
  <c r="BX205" i="13"/>
  <c r="BX224" i="13" s="1"/>
  <c r="BX96" i="15" s="1"/>
  <c r="BY186" i="13"/>
  <c r="BY42" i="13"/>
  <c r="BZ23" i="13"/>
  <c r="BV322" i="13"/>
  <c r="BV50" i="13"/>
  <c r="BW31" i="13"/>
  <c r="BU99" i="15"/>
  <c r="BU36" i="15" s="1"/>
  <c r="BU364" i="13"/>
  <c r="BV338" i="13"/>
  <c r="BU72" i="15"/>
  <c r="BU30" i="15" s="1"/>
  <c r="BU358" i="13"/>
  <c r="CB196" i="13"/>
  <c r="CB215" i="13" s="1"/>
  <c r="CB87" i="15" s="1"/>
  <c r="CC177" i="13"/>
  <c r="BZ130" i="13"/>
  <c r="BZ149" i="13" s="1"/>
  <c r="BZ77" i="15" s="1"/>
  <c r="CA111" i="13"/>
  <c r="BU70" i="15"/>
  <c r="BU28" i="15" s="1"/>
  <c r="BU356" i="13"/>
  <c r="D42" i="20"/>
  <c r="E44" i="20"/>
  <c r="E26" i="20" s="1"/>
  <c r="E27" i="20" s="1"/>
  <c r="BW338" i="13"/>
  <c r="BW66" i="13"/>
  <c r="BX65" i="13"/>
  <c r="CD122" i="13"/>
  <c r="CD141" i="13" s="1"/>
  <c r="CD69" i="15" s="1"/>
  <c r="CE103" i="13"/>
  <c r="BW343" i="13"/>
  <c r="BU4" i="21"/>
  <c r="BV52" i="16"/>
  <c r="BV7" i="21" s="1"/>
  <c r="BV51" i="16"/>
  <c r="BV5" i="21" s="1"/>
  <c r="BZ51" i="15"/>
  <c r="BW342" i="13"/>
  <c r="BU55" i="13"/>
  <c r="BW40" i="19" s="1"/>
  <c r="BV142" i="13"/>
  <c r="BV337" i="13"/>
  <c r="BV294" i="13"/>
  <c r="BV335" i="13"/>
  <c r="BU44" i="14"/>
  <c r="CF63" i="13"/>
  <c r="BW144" i="14"/>
  <c r="BV151" i="14"/>
  <c r="BX23" i="22" s="1"/>
  <c r="BT15" i="19"/>
  <c r="BT4" i="16"/>
  <c r="BV190" i="13"/>
  <c r="BW313" i="13"/>
  <c r="BW41" i="13"/>
  <c r="BX22" i="13"/>
  <c r="BX20" i="21"/>
  <c r="BX277" i="13"/>
  <c r="BX296" i="13" s="1"/>
  <c r="BX112" i="15" s="1"/>
  <c r="BY258" i="13"/>
  <c r="CB48" i="13"/>
  <c r="CC29" i="13"/>
  <c r="BV344" i="13"/>
  <c r="BV72" i="13"/>
  <c r="BT38" i="16"/>
  <c r="BU88" i="15"/>
  <c r="BU25" i="15" s="1"/>
  <c r="BU353" i="13"/>
  <c r="BZ137" i="13"/>
  <c r="BT74" i="13"/>
  <c r="BV86" i="15"/>
  <c r="BV228" i="13"/>
  <c r="BW107" i="15"/>
  <c r="BU127" i="14"/>
  <c r="BV120" i="14"/>
  <c r="BV321" i="13"/>
  <c r="BV49" i="13"/>
  <c r="BV55" i="13" s="1"/>
  <c r="BX40" i="19" s="1"/>
  <c r="BW30" i="13"/>
  <c r="BW138" i="14"/>
  <c r="BV150" i="14"/>
  <c r="BU138" i="13"/>
  <c r="BU132" i="13"/>
  <c r="BU333" i="13"/>
  <c r="BX61" i="13"/>
  <c r="BU341" i="13"/>
  <c r="BU69" i="13"/>
  <c r="BW197" i="13"/>
  <c r="BW216" i="13" s="1"/>
  <c r="BW88" i="15" s="1"/>
  <c r="BX178" i="13"/>
  <c r="BW315" i="13"/>
  <c r="BX89" i="15"/>
  <c r="BV279" i="13"/>
  <c r="BV298" i="13" s="1"/>
  <c r="BV114" i="15" s="1"/>
  <c r="BW260" i="13"/>
  <c r="BW201" i="13"/>
  <c r="BW220" i="13" s="1"/>
  <c r="BW92" i="15" s="1"/>
  <c r="BX182" i="13"/>
  <c r="BZ282" i="13"/>
  <c r="BZ301" i="13" s="1"/>
  <c r="BZ117" i="15" s="1"/>
  <c r="CA263" i="13"/>
  <c r="CO51" i="13"/>
  <c r="CP32" i="13"/>
  <c r="BU110" i="15"/>
  <c r="BU354" i="13"/>
  <c r="BU305" i="13"/>
  <c r="CE47" i="15"/>
  <c r="BW319" i="13"/>
  <c r="BV42" i="14"/>
  <c r="BW33" i="14"/>
  <c r="BZ202" i="13"/>
  <c r="BZ221" i="13" s="1"/>
  <c r="BZ93" i="15" s="1"/>
  <c r="CA183" i="13"/>
  <c r="BV320" i="13"/>
  <c r="BW75" i="15"/>
  <c r="BW33" i="15" s="1"/>
  <c r="BW361" i="13"/>
  <c r="BU56" i="15"/>
  <c r="BU35" i="15" s="1"/>
  <c r="BU363" i="13"/>
  <c r="BU346" i="13"/>
  <c r="BU48" i="15"/>
  <c r="BU27" i="15" s="1"/>
  <c r="BU355" i="13"/>
  <c r="BV267" i="13"/>
  <c r="BW204" i="13"/>
  <c r="BW223" i="13" s="1"/>
  <c r="BW95" i="15" s="1"/>
  <c r="BX185" i="13"/>
  <c r="BW46" i="15"/>
  <c r="BW25" i="15" s="1"/>
  <c r="BW353" i="13"/>
  <c r="BT7" i="16"/>
  <c r="BY324" i="13"/>
  <c r="BY52" i="13"/>
  <c r="BZ33" i="13"/>
  <c r="BX281" i="13"/>
  <c r="BX300" i="13" s="1"/>
  <c r="BX116" i="15" s="1"/>
  <c r="BY262" i="13"/>
  <c r="CA304" i="13"/>
  <c r="CA120" i="15" s="1"/>
  <c r="CA285" i="13"/>
  <c r="CB266" i="13"/>
  <c r="BU209" i="13"/>
  <c r="BT15" i="6" l="1"/>
  <c r="BV71" i="16"/>
  <c r="BU38" i="16"/>
  <c r="BT365" i="13"/>
  <c r="BT367" i="13" s="1"/>
  <c r="BU26" i="15"/>
  <c r="BU121" i="15"/>
  <c r="CA282" i="13"/>
  <c r="CA301" i="13" s="1"/>
  <c r="CA117" i="15" s="1"/>
  <c r="CB263" i="13"/>
  <c r="BW279" i="13"/>
  <c r="BW298" i="13" s="1"/>
  <c r="BW114" i="15" s="1"/>
  <c r="BX260" i="13"/>
  <c r="BW321" i="13"/>
  <c r="BW49" i="13"/>
  <c r="BX30" i="13"/>
  <c r="BW23" i="21"/>
  <c r="BW24" i="21" s="1"/>
  <c r="BW25" i="21" s="1"/>
  <c r="BU129" i="14"/>
  <c r="CC48" i="13"/>
  <c r="CD29" i="13"/>
  <c r="BW332" i="13"/>
  <c r="BW60" i="13"/>
  <c r="BY205" i="13"/>
  <c r="BY224" i="13" s="1"/>
  <c r="BY96" i="15" s="1"/>
  <c r="BZ186" i="13"/>
  <c r="BW119" i="13"/>
  <c r="BX100" i="13"/>
  <c r="BW113" i="13"/>
  <c r="BW314" i="13"/>
  <c r="BW86" i="15"/>
  <c r="CB118" i="13"/>
  <c r="CC99" i="13"/>
  <c r="BX75" i="15"/>
  <c r="BX33" i="15" s="1"/>
  <c r="BX361" i="13"/>
  <c r="BV14" i="20"/>
  <c r="BU32" i="16"/>
  <c r="BU15" i="20" s="1"/>
  <c r="BW267" i="13"/>
  <c r="BY65" i="13"/>
  <c r="BY47" i="13"/>
  <c r="BZ28" i="13"/>
  <c r="BY62" i="13"/>
  <c r="BX45" i="13"/>
  <c r="BY26" i="13"/>
  <c r="BY120" i="13"/>
  <c r="BY139" i="13" s="1"/>
  <c r="BY67" i="15" s="1"/>
  <c r="BZ101" i="13"/>
  <c r="BW144" i="13"/>
  <c r="BW339" i="13"/>
  <c r="BX203" i="13"/>
  <c r="BX222" i="13" s="1"/>
  <c r="BX94" i="15" s="1"/>
  <c r="BY184" i="13"/>
  <c r="BU5" i="19"/>
  <c r="BU5" i="6" s="1"/>
  <c r="BU6" i="16"/>
  <c r="BZ217" i="13"/>
  <c r="BY126" i="13"/>
  <c r="BY145" i="13" s="1"/>
  <c r="BY73" i="15" s="1"/>
  <c r="BZ107" i="13"/>
  <c r="CP51" i="13"/>
  <c r="CQ32" i="13"/>
  <c r="BX197" i="13"/>
  <c r="BY178" i="13"/>
  <c r="BX315" i="13"/>
  <c r="BX45" i="15"/>
  <c r="BU66" i="15"/>
  <c r="BU151" i="13"/>
  <c r="BU352" i="13"/>
  <c r="BV340" i="13"/>
  <c r="BV68" i="13"/>
  <c r="BV56" i="15"/>
  <c r="BV35" i="15" s="1"/>
  <c r="BV363" i="13"/>
  <c r="CB67" i="13"/>
  <c r="BW36" i="13"/>
  <c r="BW151" i="14"/>
  <c r="BY23" i="22" s="1"/>
  <c r="BX144" i="14"/>
  <c r="BV286" i="13"/>
  <c r="CE122" i="13"/>
  <c r="CE141" i="13" s="1"/>
  <c r="CE69" i="15" s="1"/>
  <c r="CF103" i="13"/>
  <c r="BW50" i="15"/>
  <c r="BW29" i="15" s="1"/>
  <c r="BW357" i="13"/>
  <c r="CA130" i="13"/>
  <c r="CA149" i="13" s="1"/>
  <c r="CA77" i="15" s="1"/>
  <c r="CB111" i="13"/>
  <c r="BZ42" i="13"/>
  <c r="CA23" i="13"/>
  <c r="BV138" i="13"/>
  <c r="BV132" i="13"/>
  <c r="BV333" i="13"/>
  <c r="BV346" i="13" s="1"/>
  <c r="CA137" i="13"/>
  <c r="BV48" i="15"/>
  <c r="BV27" i="15" s="1"/>
  <c r="BV355" i="13"/>
  <c r="BY124" i="13"/>
  <c r="BY143" i="13" s="1"/>
  <c r="BY71" i="15" s="1"/>
  <c r="BZ105" i="13"/>
  <c r="CB284" i="13"/>
  <c r="CB303" i="13" s="1"/>
  <c r="CB119" i="15" s="1"/>
  <c r="CC265" i="13"/>
  <c r="BT79" i="15"/>
  <c r="BT24" i="15"/>
  <c r="CH44" i="13"/>
  <c r="CI25" i="13"/>
  <c r="BX123" i="13"/>
  <c r="BY104" i="13"/>
  <c r="BX318" i="13"/>
  <c r="BU23" i="15"/>
  <c r="BV339" i="13"/>
  <c r="BX107" i="15"/>
  <c r="BX66" i="13"/>
  <c r="F27" i="20"/>
  <c r="G27" i="20" s="1"/>
  <c r="H27" i="20" s="1"/>
  <c r="I27" i="20" s="1"/>
  <c r="J27" i="20" s="1"/>
  <c r="K27" i="20" s="1"/>
  <c r="L27" i="20" s="1"/>
  <c r="M27" i="20" s="1"/>
  <c r="N27" i="20" s="1"/>
  <c r="O27" i="20" s="1"/>
  <c r="P27" i="20" s="1"/>
  <c r="Q27" i="20" s="1"/>
  <c r="R27" i="20" s="1"/>
  <c r="S27" i="20" s="1"/>
  <c r="T27" i="20" s="1"/>
  <c r="U27" i="20" s="1"/>
  <c r="V27" i="20" s="1"/>
  <c r="W27" i="20" s="1"/>
  <c r="X27" i="20" s="1"/>
  <c r="Y27" i="20" s="1"/>
  <c r="Z27" i="20" s="1"/>
  <c r="AA27" i="20" s="1"/>
  <c r="AB27" i="20" s="1"/>
  <c r="AC27" i="20" s="1"/>
  <c r="AD27" i="20" s="1"/>
  <c r="AE27" i="20" s="1"/>
  <c r="AF27" i="20" s="1"/>
  <c r="AG27" i="20" s="1"/>
  <c r="AH27" i="20" s="1"/>
  <c r="AI27" i="20" s="1"/>
  <c r="AJ27" i="20" s="1"/>
  <c r="AK27" i="20" s="1"/>
  <c r="AL27" i="20" s="1"/>
  <c r="AM27" i="20" s="1"/>
  <c r="AN27" i="20" s="1"/>
  <c r="AO27" i="20" s="1"/>
  <c r="AP27" i="20" s="1"/>
  <c r="AQ27" i="20" s="1"/>
  <c r="AR27" i="20" s="1"/>
  <c r="AS27" i="20" s="1"/>
  <c r="AT27" i="20" s="1"/>
  <c r="AU27" i="20" s="1"/>
  <c r="AV27" i="20" s="1"/>
  <c r="AW27" i="20" s="1"/>
  <c r="AX27" i="20" s="1"/>
  <c r="AY27" i="20" s="1"/>
  <c r="AZ27" i="20" s="1"/>
  <c r="BA27" i="20" s="1"/>
  <c r="BB27" i="20" s="1"/>
  <c r="BC27" i="20" s="1"/>
  <c r="BD27" i="20" s="1"/>
  <c r="BE27" i="20" s="1"/>
  <c r="BF27" i="20" s="1"/>
  <c r="BG27" i="20" s="1"/>
  <c r="BH27" i="20" s="1"/>
  <c r="BI27" i="20" s="1"/>
  <c r="BJ27" i="20" s="1"/>
  <c r="BK27" i="20" s="1"/>
  <c r="BL27" i="20" s="1"/>
  <c r="BM27" i="20" s="1"/>
  <c r="BN27" i="20" s="1"/>
  <c r="BO27" i="20" s="1"/>
  <c r="BP27" i="20" s="1"/>
  <c r="BQ27" i="20" s="1"/>
  <c r="BR27" i="20" s="1"/>
  <c r="BS27" i="20" s="1"/>
  <c r="BT27" i="20" s="1"/>
  <c r="BU27" i="20" s="1"/>
  <c r="BV27" i="20" s="1"/>
  <c r="BW27" i="20" s="1"/>
  <c r="BX27" i="20" s="1"/>
  <c r="BY27" i="20" s="1"/>
  <c r="BZ27" i="20" s="1"/>
  <c r="CA27" i="20" s="1"/>
  <c r="CB27" i="20" s="1"/>
  <c r="CC27" i="20" s="1"/>
  <c r="CD27" i="20" s="1"/>
  <c r="CE27" i="20" s="1"/>
  <c r="CF27" i="20" s="1"/>
  <c r="CG27" i="20" s="1"/>
  <c r="CH27" i="20" s="1"/>
  <c r="CI27" i="20" s="1"/>
  <c r="CJ27" i="20" s="1"/>
  <c r="CK27" i="20" s="1"/>
  <c r="CL27" i="20" s="1"/>
  <c r="CM27" i="20" s="1"/>
  <c r="CN27" i="20" s="1"/>
  <c r="CO27" i="20" s="1"/>
  <c r="CP27" i="20" s="1"/>
  <c r="CQ27" i="20" s="1"/>
  <c r="CR27" i="20" s="1"/>
  <c r="CS27" i="20" s="1"/>
  <c r="CT27" i="20" s="1"/>
  <c r="CU27" i="20" s="1"/>
  <c r="CV27" i="20" s="1"/>
  <c r="D27" i="20" s="1"/>
  <c r="BY280" i="13"/>
  <c r="BY299" i="13" s="1"/>
  <c r="BY115" i="15" s="1"/>
  <c r="BZ261" i="13"/>
  <c r="CC278" i="13"/>
  <c r="CC297" i="13" s="1"/>
  <c r="CC113" i="15" s="1"/>
  <c r="CD259" i="13"/>
  <c r="BW276" i="13"/>
  <c r="BW295" i="13" s="1"/>
  <c r="BW111" i="15" s="1"/>
  <c r="BX257" i="13"/>
  <c r="BY195" i="13"/>
  <c r="BZ176" i="13"/>
  <c r="BW336" i="13"/>
  <c r="BW64" i="13"/>
  <c r="BS53" i="16"/>
  <c r="BS9" i="21" s="1"/>
  <c r="BT54" i="16"/>
  <c r="BZ272" i="13"/>
  <c r="CA253" i="13"/>
  <c r="BU4" i="19"/>
  <c r="BV18" i="16"/>
  <c r="BV17" i="16"/>
  <c r="BT4" i="6"/>
  <c r="BW227" i="13"/>
  <c r="BW228" i="13" s="1"/>
  <c r="BW208" i="13"/>
  <c r="BW345" i="13" s="1"/>
  <c r="BX189" i="13"/>
  <c r="BW326" i="13"/>
  <c r="BW190" i="13"/>
  <c r="CA207" i="13"/>
  <c r="CA226" i="13" s="1"/>
  <c r="CA98" i="15" s="1"/>
  <c r="CB188" i="13"/>
  <c r="BU52" i="15"/>
  <c r="BU31" i="15" s="1"/>
  <c r="BU359" i="13"/>
  <c r="BY20" i="21"/>
  <c r="CO121" i="13"/>
  <c r="CO140" i="13" s="1"/>
  <c r="CO68" i="15" s="1"/>
  <c r="CP102" i="13"/>
  <c r="BY283" i="13"/>
  <c r="BY302" i="13" s="1"/>
  <c r="BY118" i="15" s="1"/>
  <c r="BZ264" i="13"/>
  <c r="BY323" i="13"/>
  <c r="BZ52" i="13"/>
  <c r="CA33" i="13"/>
  <c r="BX201" i="13"/>
  <c r="BX220" i="13" s="1"/>
  <c r="BX92" i="15" s="1"/>
  <c r="BY182" i="13"/>
  <c r="BY319" i="13" s="1"/>
  <c r="BX20" i="22"/>
  <c r="BX24" i="22" s="1"/>
  <c r="BX25" i="22" s="1"/>
  <c r="BV153" i="14"/>
  <c r="BV14" i="19"/>
  <c r="BU15" i="16"/>
  <c r="CF47" i="15"/>
  <c r="BV55" i="16"/>
  <c r="BW322" i="13"/>
  <c r="BW50" i="13"/>
  <c r="BX31" i="13"/>
  <c r="BY61" i="13"/>
  <c r="BX46" i="15"/>
  <c r="BX325" i="13"/>
  <c r="BX53" i="13"/>
  <c r="BY34" i="13"/>
  <c r="BV4" i="21"/>
  <c r="BW52" i="16"/>
  <c r="BW7" i="21" s="1"/>
  <c r="BW51" i="16"/>
  <c r="BW5" i="21" s="1"/>
  <c r="CG63" i="13"/>
  <c r="BW41" i="14"/>
  <c r="BX24" i="14"/>
  <c r="BX275" i="13"/>
  <c r="BY256" i="13"/>
  <c r="BX316" i="13"/>
  <c r="BX267" i="13"/>
  <c r="BW142" i="13"/>
  <c r="BW337" i="13"/>
  <c r="CA206" i="13"/>
  <c r="CA225" i="13" s="1"/>
  <c r="CA97" i="15" s="1"/>
  <c r="CB187" i="13"/>
  <c r="BV72" i="15"/>
  <c r="BV30" i="15" s="1"/>
  <c r="BV358" i="13"/>
  <c r="CA199" i="13"/>
  <c r="CA218" i="13" s="1"/>
  <c r="CA90" i="15" s="1"/>
  <c r="CB180" i="13"/>
  <c r="BX319" i="13"/>
  <c r="BY89" i="15"/>
  <c r="D43" i="20"/>
  <c r="AN43" i="20"/>
  <c r="AO43" i="20" s="1"/>
  <c r="AP43" i="20" s="1"/>
  <c r="AQ43" i="20" s="1"/>
  <c r="AR43" i="20" s="1"/>
  <c r="BU4" i="20"/>
  <c r="BV35" i="16"/>
  <c r="BV7" i="20" s="1"/>
  <c r="BV34" i="16"/>
  <c r="BV5" i="20" s="1"/>
  <c r="BX214" i="13"/>
  <c r="BT37" i="15"/>
  <c r="BW317" i="13"/>
  <c r="BW327" i="13" s="1"/>
  <c r="BW334" i="13"/>
  <c r="BW320" i="13"/>
  <c r="BY291" i="13"/>
  <c r="CC127" i="13"/>
  <c r="CC146" i="13" s="1"/>
  <c r="CC74" i="15" s="1"/>
  <c r="CD108" i="13"/>
  <c r="BU7" i="19"/>
  <c r="BU7" i="6" s="1"/>
  <c r="BU7" i="16"/>
  <c r="CN54" i="15"/>
  <c r="BV345" i="13"/>
  <c r="BV209" i="13"/>
  <c r="BY114" i="14"/>
  <c r="BX126" i="14"/>
  <c r="BZ128" i="13"/>
  <c r="CA109" i="13"/>
  <c r="BZ323" i="13"/>
  <c r="BX33" i="14"/>
  <c r="BW42" i="14"/>
  <c r="BY281" i="13"/>
  <c r="BY300" i="13" s="1"/>
  <c r="BY116" i="15" s="1"/>
  <c r="BZ262" i="13"/>
  <c r="BY71" i="13"/>
  <c r="BW14" i="22"/>
  <c r="BV65" i="16"/>
  <c r="BV15" i="22" s="1"/>
  <c r="CO70" i="13"/>
  <c r="CB304" i="13"/>
  <c r="CB120" i="15" s="1"/>
  <c r="CB285" i="13"/>
  <c r="CC266" i="13"/>
  <c r="BX204" i="13"/>
  <c r="BX223" i="13" s="1"/>
  <c r="BX95" i="15" s="1"/>
  <c r="BY185" i="13"/>
  <c r="CA202" i="13"/>
  <c r="CA221" i="13" s="1"/>
  <c r="CA93" i="15" s="1"/>
  <c r="CB183" i="13"/>
  <c r="BU53" i="15"/>
  <c r="BU32" i="15" s="1"/>
  <c r="BU360" i="13"/>
  <c r="BW150" i="14"/>
  <c r="BX138" i="14"/>
  <c r="BW120" i="14"/>
  <c r="BV127" i="14"/>
  <c r="BX14" i="21"/>
  <c r="BW49" i="16"/>
  <c r="BW15" i="21" s="1"/>
  <c r="BZ65" i="15"/>
  <c r="BU100" i="15"/>
  <c r="BY277" i="13"/>
  <c r="BY296" i="13" s="1"/>
  <c r="BY112" i="15" s="1"/>
  <c r="BZ258" i="13"/>
  <c r="BX313" i="13"/>
  <c r="BX41" i="13"/>
  <c r="BY22" i="13"/>
  <c r="BV110" i="15"/>
  <c r="BV354" i="13"/>
  <c r="BV305" i="13"/>
  <c r="BV70" i="15"/>
  <c r="BV28" i="15" s="1"/>
  <c r="BV356" i="13"/>
  <c r="BX49" i="15"/>
  <c r="CC196" i="13"/>
  <c r="CC215" i="13" s="1"/>
  <c r="CC87" i="15" s="1"/>
  <c r="CD177" i="13"/>
  <c r="BV341" i="13"/>
  <c r="BV69" i="13"/>
  <c r="BV74" i="13" s="1"/>
  <c r="BV4" i="22"/>
  <c r="BW67" i="16"/>
  <c r="BW5" i="22" s="1"/>
  <c r="BW68" i="16"/>
  <c r="BW7" i="22" s="1"/>
  <c r="BV44" i="15"/>
  <c r="BV351" i="13"/>
  <c r="BW344" i="13"/>
  <c r="BW72" i="13"/>
  <c r="BX342" i="13"/>
  <c r="BT70" i="16"/>
  <c r="BS69" i="16"/>
  <c r="BS9" i="22" s="1"/>
  <c r="BV44" i="14"/>
  <c r="BW294" i="13"/>
  <c r="BW335" i="13"/>
  <c r="BW286" i="13"/>
  <c r="BU74" i="13"/>
  <c r="BZ46" i="13"/>
  <c r="CA27" i="13"/>
  <c r="CB274" i="13"/>
  <c r="CB293" i="13" s="1"/>
  <c r="CB109" i="15" s="1"/>
  <c r="CC255" i="13"/>
  <c r="BZ129" i="13"/>
  <c r="BZ148" i="13" s="1"/>
  <c r="BZ76" i="15" s="1"/>
  <c r="CA110" i="13"/>
  <c r="CA273" i="13"/>
  <c r="CA292" i="13" s="1"/>
  <c r="CA108" i="15" s="1"/>
  <c r="CB254" i="13"/>
  <c r="CD200" i="13"/>
  <c r="CD219" i="13" s="1"/>
  <c r="CD91" i="15" s="1"/>
  <c r="CE181" i="13"/>
  <c r="BX190" i="13"/>
  <c r="BZ43" i="13"/>
  <c r="CA24" i="13"/>
  <c r="BT58" i="15"/>
  <c r="BX55" i="15"/>
  <c r="BX34" i="15" s="1"/>
  <c r="BX362" i="13"/>
  <c r="BX125" i="13"/>
  <c r="BY106" i="13"/>
  <c r="BX320" i="13"/>
  <c r="BU21" i="16"/>
  <c r="CA198" i="13"/>
  <c r="CB179" i="13"/>
  <c r="BV99" i="15"/>
  <c r="BV36" i="15" s="1"/>
  <c r="BV364" i="13"/>
  <c r="CA51" i="15"/>
  <c r="BY147" i="13"/>
  <c r="BY342" i="13"/>
  <c r="BW71" i="16" l="1"/>
  <c r="BW55" i="16"/>
  <c r="BV14" i="6"/>
  <c r="BV38" i="16"/>
  <c r="BU365" i="13"/>
  <c r="BU367" i="13" s="1"/>
  <c r="BY14" i="21"/>
  <c r="BX49" i="16"/>
  <c r="BX15" i="21" s="1"/>
  <c r="CB273" i="13"/>
  <c r="CB292" i="13" s="1"/>
  <c r="CB108" i="15" s="1"/>
  <c r="CC254" i="13"/>
  <c r="CC274" i="13"/>
  <c r="CC293" i="13" s="1"/>
  <c r="CC109" i="15" s="1"/>
  <c r="CD255" i="13"/>
  <c r="BW110" i="15"/>
  <c r="BW354" i="13"/>
  <c r="BW305" i="13"/>
  <c r="BX14" i="19"/>
  <c r="BW15" i="16"/>
  <c r="BY313" i="13"/>
  <c r="BY41" i="13"/>
  <c r="BZ22" i="13"/>
  <c r="BZ277" i="13"/>
  <c r="BZ296" i="13" s="1"/>
  <c r="BZ112" i="15" s="1"/>
  <c r="CA258" i="13"/>
  <c r="BX120" i="14"/>
  <c r="BW127" i="14"/>
  <c r="BZ281" i="13"/>
  <c r="BZ300" i="13" s="1"/>
  <c r="BZ116" i="15" s="1"/>
  <c r="CA262" i="13"/>
  <c r="BY126" i="14"/>
  <c r="BZ114" i="14"/>
  <c r="BX86" i="15"/>
  <c r="BY275" i="13"/>
  <c r="BZ256" i="13"/>
  <c r="BY316" i="13"/>
  <c r="CG47" i="15"/>
  <c r="CA52" i="13"/>
  <c r="CB33" i="13"/>
  <c r="BZ283" i="13"/>
  <c r="BZ302" i="13" s="1"/>
  <c r="BZ118" i="15" s="1"/>
  <c r="CA264" i="13"/>
  <c r="CB207" i="13"/>
  <c r="CB226" i="13" s="1"/>
  <c r="CB98" i="15" s="1"/>
  <c r="CC188" i="13"/>
  <c r="BX227" i="13"/>
  <c r="BX208" i="13"/>
  <c r="BY189" i="13"/>
  <c r="BX326" i="13"/>
  <c r="BU4" i="6"/>
  <c r="BU54" i="16"/>
  <c r="BT53" i="16"/>
  <c r="BT9" i="21" s="1"/>
  <c r="BZ195" i="13"/>
  <c r="CA176" i="13"/>
  <c r="BU58" i="15"/>
  <c r="BZ124" i="13"/>
  <c r="BZ143" i="13" s="1"/>
  <c r="BZ71" i="15" s="1"/>
  <c r="CA105" i="13"/>
  <c r="CA42" i="13"/>
  <c r="CB23" i="13"/>
  <c r="BW14" i="20"/>
  <c r="BV32" i="16"/>
  <c r="BV15" i="20" s="1"/>
  <c r="CP70" i="13"/>
  <c r="BZ126" i="13"/>
  <c r="BZ145" i="13" s="1"/>
  <c r="BZ73" i="15" s="1"/>
  <c r="CA107" i="13"/>
  <c r="BY46" i="15"/>
  <c r="BV100" i="15"/>
  <c r="BW340" i="13"/>
  <c r="BW68" i="13"/>
  <c r="CB282" i="13"/>
  <c r="CB301" i="13" s="1"/>
  <c r="CB117" i="15" s="1"/>
  <c r="CC263" i="13"/>
  <c r="CB198" i="13"/>
  <c r="CC179" i="13"/>
  <c r="BX150" i="14"/>
  <c r="BY138" i="14"/>
  <c r="BY107" i="15"/>
  <c r="BW70" i="15"/>
  <c r="BW28" i="15" s="1"/>
  <c r="BW356" i="13"/>
  <c r="BX294" i="13"/>
  <c r="BX335" i="13"/>
  <c r="BX322" i="13"/>
  <c r="BX50" i="13"/>
  <c r="BY31" i="13"/>
  <c r="BU15" i="19"/>
  <c r="BU15" i="6" s="1"/>
  <c r="BU4" i="16"/>
  <c r="BZ343" i="13"/>
  <c r="BZ71" i="13"/>
  <c r="BV5" i="19"/>
  <c r="BV5" i="6" s="1"/>
  <c r="BV6" i="16"/>
  <c r="CA272" i="13"/>
  <c r="CB253" i="13"/>
  <c r="BY214" i="13"/>
  <c r="CD278" i="13"/>
  <c r="CD297" i="13" s="1"/>
  <c r="CD113" i="15" s="1"/>
  <c r="CE259" i="13"/>
  <c r="CI44" i="13"/>
  <c r="CJ25" i="13"/>
  <c r="BV4" i="20"/>
  <c r="BW35" i="16"/>
  <c r="BW7" i="20" s="1"/>
  <c r="BW34" i="16"/>
  <c r="BW5" i="20" s="1"/>
  <c r="BZ61" i="13"/>
  <c r="CB51" i="15"/>
  <c r="BV52" i="15"/>
  <c r="BV31" i="15" s="1"/>
  <c r="BV359" i="13"/>
  <c r="BU79" i="15"/>
  <c r="BU24" i="15"/>
  <c r="BU37" i="15" s="1"/>
  <c r="BY197" i="13"/>
  <c r="BZ178" i="13"/>
  <c r="BY315" i="13"/>
  <c r="BW72" i="15"/>
  <c r="BW30" i="15" s="1"/>
  <c r="BW358" i="13"/>
  <c r="BY45" i="13"/>
  <c r="BZ26" i="13"/>
  <c r="BY49" i="15"/>
  <c r="BX119" i="13"/>
  <c r="BY100" i="13"/>
  <c r="BX113" i="13"/>
  <c r="BX314" i="13"/>
  <c r="CD48" i="13"/>
  <c r="CE29" i="13"/>
  <c r="BX332" i="13"/>
  <c r="BX60" i="13"/>
  <c r="BY204" i="13"/>
  <c r="BY223" i="13" s="1"/>
  <c r="BY95" i="15" s="1"/>
  <c r="BZ185" i="13"/>
  <c r="CA128" i="13"/>
  <c r="CB109" i="13"/>
  <c r="BY75" i="15"/>
  <c r="BY33" i="15" s="1"/>
  <c r="BY361" i="13"/>
  <c r="CA217" i="13"/>
  <c r="BX144" i="13"/>
  <c r="CA43" i="13"/>
  <c r="CB24" i="13"/>
  <c r="CE200" i="13"/>
  <c r="CE219" i="13" s="1"/>
  <c r="CE91" i="15" s="1"/>
  <c r="CF181" i="13"/>
  <c r="CA129" i="13"/>
  <c r="CA148" i="13" s="1"/>
  <c r="CA76" i="15" s="1"/>
  <c r="CB110" i="13"/>
  <c r="CA46" i="13"/>
  <c r="CB27" i="13"/>
  <c r="BW56" i="15"/>
  <c r="BW35" i="15" s="1"/>
  <c r="BW363" i="13"/>
  <c r="BV23" i="15"/>
  <c r="BX36" i="13"/>
  <c r="BW4" i="21"/>
  <c r="BX52" i="16"/>
  <c r="BX7" i="21" s="1"/>
  <c r="BX51" i="16"/>
  <c r="BX5" i="21" s="1"/>
  <c r="BY20" i="22"/>
  <c r="BY24" i="22" s="1"/>
  <c r="BY25" i="22" s="1"/>
  <c r="BW153" i="14"/>
  <c r="CO54" i="15"/>
  <c r="BY55" i="15"/>
  <c r="BY34" i="15" s="1"/>
  <c r="BY362" i="13"/>
  <c r="BZ147" i="13"/>
  <c r="CB199" i="13"/>
  <c r="CB218" i="13" s="1"/>
  <c r="CB90" i="15" s="1"/>
  <c r="CC180" i="13"/>
  <c r="CB206" i="13"/>
  <c r="CB225" i="13" s="1"/>
  <c r="CB97" i="15" s="1"/>
  <c r="CC187" i="13"/>
  <c r="BY24" i="14"/>
  <c r="BX41" i="14"/>
  <c r="BY325" i="13"/>
  <c r="BY53" i="13"/>
  <c r="BZ34" i="13"/>
  <c r="BW341" i="13"/>
  <c r="BW69" i="13"/>
  <c r="BW74" i="13" s="1"/>
  <c r="BY201" i="13"/>
  <c r="BY220" i="13" s="1"/>
  <c r="BY92" i="15" s="1"/>
  <c r="BZ182" i="13"/>
  <c r="BZ324" i="13"/>
  <c r="CP121" i="13"/>
  <c r="CP140" i="13" s="1"/>
  <c r="CP68" i="15" s="1"/>
  <c r="CQ102" i="13"/>
  <c r="BW99" i="15"/>
  <c r="BW36" i="15" s="1"/>
  <c r="BW364" i="13"/>
  <c r="BV7" i="19"/>
  <c r="BV7" i="6" s="1"/>
  <c r="BV7" i="16"/>
  <c r="BZ291" i="13"/>
  <c r="BW48" i="15"/>
  <c r="BW27" i="15" s="1"/>
  <c r="BW355" i="13"/>
  <c r="BY190" i="13"/>
  <c r="BX50" i="15"/>
  <c r="BX29" i="15" s="1"/>
  <c r="BX357" i="13"/>
  <c r="BY123" i="13"/>
  <c r="BZ104" i="13"/>
  <c r="BY318" i="13"/>
  <c r="CH63" i="13"/>
  <c r="CC284" i="13"/>
  <c r="CC303" i="13" s="1"/>
  <c r="CC119" i="15" s="1"/>
  <c r="CD265" i="13"/>
  <c r="CA65" i="15"/>
  <c r="BY144" i="14"/>
  <c r="BX151" i="14"/>
  <c r="BZ23" i="22" s="1"/>
  <c r="BX216" i="13"/>
  <c r="BX334" i="13"/>
  <c r="BY203" i="13"/>
  <c r="BY222" i="13" s="1"/>
  <c r="BY94" i="15" s="1"/>
  <c r="BZ184" i="13"/>
  <c r="BX336" i="13"/>
  <c r="BX64" i="13"/>
  <c r="BZ319" i="13"/>
  <c r="BZ47" i="13"/>
  <c r="CA28" i="13"/>
  <c r="CC118" i="13"/>
  <c r="CD99" i="13"/>
  <c r="BW100" i="15"/>
  <c r="BW138" i="13"/>
  <c r="BW132" i="13"/>
  <c r="BW333" i="13"/>
  <c r="BW346" i="13" s="1"/>
  <c r="BW55" i="13"/>
  <c r="BY40" i="19" s="1"/>
  <c r="D40" i="19" s="1"/>
  <c r="CC67" i="13"/>
  <c r="BX279" i="13"/>
  <c r="BX298" i="13" s="1"/>
  <c r="BX114" i="15" s="1"/>
  <c r="BY260" i="13"/>
  <c r="BW4" i="22"/>
  <c r="BX67" i="16"/>
  <c r="BX5" i="22" s="1"/>
  <c r="BX68" i="16"/>
  <c r="BX7" i="22" s="1"/>
  <c r="BY125" i="13"/>
  <c r="BZ106" i="13"/>
  <c r="BV4" i="19"/>
  <c r="BW18" i="16"/>
  <c r="BW17" i="16"/>
  <c r="BW14" i="19"/>
  <c r="BW14" i="6" s="1"/>
  <c r="BV15" i="16"/>
  <c r="CD196" i="13"/>
  <c r="CD215" i="13" s="1"/>
  <c r="CD87" i="15" s="1"/>
  <c r="CE177" i="13"/>
  <c r="BX14" i="22"/>
  <c r="BW65" i="16"/>
  <c r="BW15" i="22" s="1"/>
  <c r="BZ62" i="13"/>
  <c r="BZ65" i="13"/>
  <c r="BU70" i="16"/>
  <c r="BT69" i="16"/>
  <c r="BT9" i="22" s="1"/>
  <c r="BV53" i="15"/>
  <c r="BV32" i="15" s="1"/>
  <c r="BV360" i="13"/>
  <c r="BV26" i="15"/>
  <c r="BV121" i="15"/>
  <c r="BX23" i="21"/>
  <c r="BX24" i="21" s="1"/>
  <c r="BX25" i="21" s="1"/>
  <c r="BV129" i="14"/>
  <c r="CB202" i="13"/>
  <c r="CB221" i="13" s="1"/>
  <c r="CB93" i="15" s="1"/>
  <c r="CC183" i="13"/>
  <c r="CC304" i="13"/>
  <c r="CC120" i="15" s="1"/>
  <c r="CC285" i="13"/>
  <c r="CD266" i="13"/>
  <c r="BY343" i="13"/>
  <c r="BY33" i="14"/>
  <c r="BX42" i="14"/>
  <c r="BZ20" i="21"/>
  <c r="CD127" i="13"/>
  <c r="CD146" i="13" s="1"/>
  <c r="CD74" i="15" s="1"/>
  <c r="CE108" i="13"/>
  <c r="BW44" i="14"/>
  <c r="BX344" i="13"/>
  <c r="BX72" i="13"/>
  <c r="BY45" i="15"/>
  <c r="BV21" i="16"/>
  <c r="BX276" i="13"/>
  <c r="BX295" i="13" s="1"/>
  <c r="BX111" i="15" s="1"/>
  <c r="BY257" i="13"/>
  <c r="BZ280" i="13"/>
  <c r="BZ299" i="13" s="1"/>
  <c r="BZ115" i="15" s="1"/>
  <c r="CA261" i="13"/>
  <c r="BX338" i="13"/>
  <c r="BX142" i="13"/>
  <c r="BX337" i="13"/>
  <c r="BW209" i="13"/>
  <c r="BV66" i="15"/>
  <c r="BV151" i="13"/>
  <c r="BV352" i="13"/>
  <c r="CB130" i="13"/>
  <c r="CB149" i="13" s="1"/>
  <c r="CB77" i="15" s="1"/>
  <c r="CC111" i="13"/>
  <c r="CF122" i="13"/>
  <c r="CF141" i="13" s="1"/>
  <c r="CF69" i="15" s="1"/>
  <c r="CG103" i="13"/>
  <c r="CQ51" i="13"/>
  <c r="CR32" i="13"/>
  <c r="BZ89" i="15"/>
  <c r="BZ120" i="13"/>
  <c r="BZ139" i="13" s="1"/>
  <c r="BZ67" i="15" s="1"/>
  <c r="CA101" i="13"/>
  <c r="BX317" i="13"/>
  <c r="BY338" i="13"/>
  <c r="BY66" i="13"/>
  <c r="CB137" i="13"/>
  <c r="BZ205" i="13"/>
  <c r="BZ224" i="13" s="1"/>
  <c r="BZ96" i="15" s="1"/>
  <c r="CA186" i="13"/>
  <c r="BW44" i="15"/>
  <c r="BW351" i="13"/>
  <c r="BX321" i="13"/>
  <c r="BX327" i="13" s="1"/>
  <c r="BX49" i="13"/>
  <c r="BX55" i="13" s="1"/>
  <c r="BY30" i="13"/>
  <c r="BY36" i="13" s="1"/>
  <c r="BV365" i="13" l="1"/>
  <c r="BV367" i="13" s="1"/>
  <c r="BW38" i="16"/>
  <c r="CC202" i="13"/>
  <c r="CC221" i="13" s="1"/>
  <c r="CC93" i="15" s="1"/>
  <c r="CD183" i="13"/>
  <c r="BY279" i="13"/>
  <c r="BY298" i="13" s="1"/>
  <c r="BY114" i="15" s="1"/>
  <c r="BZ260" i="13"/>
  <c r="BY14" i="19"/>
  <c r="BX15" i="16"/>
  <c r="CC130" i="13"/>
  <c r="CC149" i="13" s="1"/>
  <c r="CC77" i="15" s="1"/>
  <c r="CD111" i="13"/>
  <c r="BV79" i="15"/>
  <c r="BV24" i="15"/>
  <c r="BV37" i="15" s="1"/>
  <c r="BY276" i="13"/>
  <c r="BY295" i="13" s="1"/>
  <c r="BY111" i="15" s="1"/>
  <c r="BZ257" i="13"/>
  <c r="CD304" i="13"/>
  <c r="CD120" i="15" s="1"/>
  <c r="CD285" i="13"/>
  <c r="CE266" i="13"/>
  <c r="BX4" i="22"/>
  <c r="BY68" i="16"/>
  <c r="BY7" i="22" s="1"/>
  <c r="BY67" i="16"/>
  <c r="BY5" i="22" s="1"/>
  <c r="BZ46" i="15"/>
  <c r="CE196" i="13"/>
  <c r="CE215" i="13" s="1"/>
  <c r="CE87" i="15" s="1"/>
  <c r="CF177" i="13"/>
  <c r="BW5" i="19"/>
  <c r="BW5" i="6" s="1"/>
  <c r="BW6" i="16"/>
  <c r="BY320" i="13"/>
  <c r="BX71" i="16"/>
  <c r="CD118" i="13"/>
  <c r="CE99" i="13"/>
  <c r="BZ66" i="13"/>
  <c r="BZ203" i="13"/>
  <c r="BZ222" i="13" s="1"/>
  <c r="BZ94" i="15" s="1"/>
  <c r="CA184" i="13"/>
  <c r="CD284" i="13"/>
  <c r="CD303" i="13" s="1"/>
  <c r="CD119" i="15" s="1"/>
  <c r="CE265" i="13"/>
  <c r="BW53" i="15"/>
  <c r="BW32" i="15" s="1"/>
  <c r="BW360" i="13"/>
  <c r="BY344" i="13"/>
  <c r="BY72" i="13"/>
  <c r="CC206" i="13"/>
  <c r="CC225" i="13" s="1"/>
  <c r="CC97" i="15" s="1"/>
  <c r="CD187" i="13"/>
  <c r="BZ342" i="13"/>
  <c r="CA65" i="13"/>
  <c r="CF200" i="13"/>
  <c r="CF219" i="13" s="1"/>
  <c r="CF91" i="15" s="1"/>
  <c r="CG181" i="13"/>
  <c r="CA89" i="15"/>
  <c r="CB128" i="13"/>
  <c r="CC109" i="13"/>
  <c r="BX44" i="15"/>
  <c r="BX351" i="13"/>
  <c r="BY317" i="13"/>
  <c r="BZ197" i="13"/>
  <c r="BZ216" i="13" s="1"/>
  <c r="CA178" i="13"/>
  <c r="BZ315" i="13"/>
  <c r="BZ45" i="15"/>
  <c r="BY86" i="15"/>
  <c r="CA291" i="13"/>
  <c r="BZ138" i="14"/>
  <c r="BY150" i="14"/>
  <c r="CB217" i="13"/>
  <c r="CA61" i="13"/>
  <c r="BW4" i="19"/>
  <c r="BX18" i="16"/>
  <c r="BX21" i="16" s="1"/>
  <c r="BX17" i="16"/>
  <c r="CC207" i="13"/>
  <c r="CC226" i="13" s="1"/>
  <c r="CC98" i="15" s="1"/>
  <c r="CD188" i="13"/>
  <c r="CB52" i="13"/>
  <c r="CC33" i="13"/>
  <c r="BY294" i="13"/>
  <c r="BY335" i="13"/>
  <c r="BY286" i="13"/>
  <c r="CA281" i="13"/>
  <c r="CA300" i="13" s="1"/>
  <c r="CA116" i="15" s="1"/>
  <c r="CB262" i="13"/>
  <c r="BY332" i="13"/>
  <c r="BY60" i="13"/>
  <c r="BW15" i="19"/>
  <c r="BW26" i="15"/>
  <c r="BW121" i="15"/>
  <c r="CQ70" i="13"/>
  <c r="BX70" i="15"/>
  <c r="BX28" i="15" s="1"/>
  <c r="BX356" i="13"/>
  <c r="CE127" i="13"/>
  <c r="CE146" i="13" s="1"/>
  <c r="CE74" i="15" s="1"/>
  <c r="CF108" i="13"/>
  <c r="BU69" i="16"/>
  <c r="BU9" i="22" s="1"/>
  <c r="BV70" i="16"/>
  <c r="BZ334" i="13"/>
  <c r="BW7" i="19"/>
  <c r="BW7" i="6" s="1"/>
  <c r="BW7" i="16"/>
  <c r="BZ125" i="13"/>
  <c r="CA106" i="13"/>
  <c r="BZ320" i="13"/>
  <c r="CC51" i="15"/>
  <c r="CC137" i="13"/>
  <c r="BZ144" i="14"/>
  <c r="BY151" i="14"/>
  <c r="CA23" i="22" s="1"/>
  <c r="BZ123" i="13"/>
  <c r="CA104" i="13"/>
  <c r="BZ318" i="13"/>
  <c r="BZ107" i="15"/>
  <c r="BZ201" i="13"/>
  <c r="BZ220" i="13" s="1"/>
  <c r="BZ92" i="15" s="1"/>
  <c r="CA182" i="13"/>
  <c r="BZ75" i="15"/>
  <c r="BZ33" i="15" s="1"/>
  <c r="BZ361" i="13"/>
  <c r="BX339" i="13"/>
  <c r="CA147" i="13"/>
  <c r="CE48" i="13"/>
  <c r="CF29" i="13"/>
  <c r="BY216" i="13"/>
  <c r="BY334" i="13"/>
  <c r="BZ55" i="15"/>
  <c r="BZ34" i="15" s="1"/>
  <c r="BZ362" i="13"/>
  <c r="BY322" i="13"/>
  <c r="BY50" i="13"/>
  <c r="BZ31" i="13"/>
  <c r="BX286" i="13"/>
  <c r="BZ20" i="22"/>
  <c r="BZ24" i="22" s="1"/>
  <c r="BZ25" i="22" s="1"/>
  <c r="BX153" i="14"/>
  <c r="CC282" i="13"/>
  <c r="CC301" i="13" s="1"/>
  <c r="CC117" i="15" s="1"/>
  <c r="CD263" i="13"/>
  <c r="BX4" i="21"/>
  <c r="BY51" i="16"/>
  <c r="BY5" i="21" s="1"/>
  <c r="BY52" i="16"/>
  <c r="BY7" i="21" s="1"/>
  <c r="CA126" i="13"/>
  <c r="CA145" i="13" s="1"/>
  <c r="CA73" i="15" s="1"/>
  <c r="CB107" i="13"/>
  <c r="CA195" i="13"/>
  <c r="CB176" i="13"/>
  <c r="BV54" i="16"/>
  <c r="BU53" i="16"/>
  <c r="BU9" i="21" s="1"/>
  <c r="BY227" i="13"/>
  <c r="BY208" i="13"/>
  <c r="BY345" i="13" s="1"/>
  <c r="BZ189" i="13"/>
  <c r="BY326" i="13"/>
  <c r="CA71" i="13"/>
  <c r="BY267" i="13"/>
  <c r="CA277" i="13"/>
  <c r="CA296" i="13" s="1"/>
  <c r="CA112" i="15" s="1"/>
  <c r="CB258" i="13"/>
  <c r="CD274" i="13"/>
  <c r="CD293" i="13" s="1"/>
  <c r="CD109" i="15" s="1"/>
  <c r="CE255" i="13"/>
  <c r="BY321" i="13"/>
  <c r="BY49" i="13"/>
  <c r="BY55" i="13" s="1"/>
  <c r="BZ30" i="13"/>
  <c r="CB65" i="15"/>
  <c r="BX340" i="13"/>
  <c r="BX68" i="13"/>
  <c r="BW23" i="15"/>
  <c r="CA120" i="13"/>
  <c r="CA139" i="13" s="1"/>
  <c r="CA67" i="15" s="1"/>
  <c r="CB101" i="13"/>
  <c r="CR51" i="13"/>
  <c r="CS32" i="13"/>
  <c r="CG122" i="13"/>
  <c r="CG141" i="13" s="1"/>
  <c r="CG69" i="15" s="1"/>
  <c r="CH103" i="13"/>
  <c r="CA280" i="13"/>
  <c r="CA299" i="13" s="1"/>
  <c r="CA115" i="15" s="1"/>
  <c r="CB261" i="13"/>
  <c r="BX56" i="15"/>
  <c r="BX35" i="15" s="1"/>
  <c r="BX363" i="13"/>
  <c r="BZ33" i="14"/>
  <c r="BY42" i="14"/>
  <c r="BZ49" i="15"/>
  <c r="BV15" i="19"/>
  <c r="BV15" i="6" s="1"/>
  <c r="BV4" i="16"/>
  <c r="BW21" i="16"/>
  <c r="BY144" i="13"/>
  <c r="BY339" i="13"/>
  <c r="BW66" i="15"/>
  <c r="BW151" i="13"/>
  <c r="BW352" i="13"/>
  <c r="BX48" i="15"/>
  <c r="BX27" i="15" s="1"/>
  <c r="BX355" i="13"/>
  <c r="CH47" i="15"/>
  <c r="BY142" i="13"/>
  <c r="BY337" i="13"/>
  <c r="CQ121" i="13"/>
  <c r="CQ140" i="13" s="1"/>
  <c r="CQ68" i="15" s="1"/>
  <c r="CR102" i="13"/>
  <c r="BX44" i="14"/>
  <c r="CC199" i="13"/>
  <c r="CC218" i="13" s="1"/>
  <c r="CC90" i="15" s="1"/>
  <c r="CD180" i="13"/>
  <c r="BX55" i="16"/>
  <c r="CB129" i="13"/>
  <c r="CB148" i="13" s="1"/>
  <c r="CB76" i="15" s="1"/>
  <c r="CC110" i="13"/>
  <c r="CB43" i="13"/>
  <c r="CC24" i="13"/>
  <c r="BX72" i="15"/>
  <c r="BX30" i="15" s="1"/>
  <c r="BX358" i="13"/>
  <c r="BZ204" i="13"/>
  <c r="BZ223" i="13" s="1"/>
  <c r="BZ95" i="15" s="1"/>
  <c r="CA185" i="13"/>
  <c r="CD67" i="13"/>
  <c r="BY119" i="13"/>
  <c r="BZ100" i="13"/>
  <c r="BY113" i="13"/>
  <c r="BY314" i="13"/>
  <c r="BZ317" i="13"/>
  <c r="BZ45" i="13"/>
  <c r="CA26" i="13"/>
  <c r="CJ44" i="13"/>
  <c r="CK25" i="13"/>
  <c r="CE278" i="13"/>
  <c r="CE297" i="13" s="1"/>
  <c r="CE113" i="15" s="1"/>
  <c r="CF259" i="13"/>
  <c r="BX341" i="13"/>
  <c r="BX69" i="13"/>
  <c r="CA124" i="13"/>
  <c r="CA143" i="13" s="1"/>
  <c r="CA71" i="15" s="1"/>
  <c r="CB105" i="13"/>
  <c r="BZ214" i="13"/>
  <c r="BX345" i="13"/>
  <c r="BX209" i="13"/>
  <c r="CA283" i="13"/>
  <c r="CA302" i="13" s="1"/>
  <c r="CA118" i="15" s="1"/>
  <c r="CB264" i="13"/>
  <c r="CB324" i="13" s="1"/>
  <c r="CA324" i="13"/>
  <c r="BZ126" i="14"/>
  <c r="CA114" i="14"/>
  <c r="BY23" i="21"/>
  <c r="BY24" i="21" s="1"/>
  <c r="BY25" i="21" s="1"/>
  <c r="BW129" i="14"/>
  <c r="BY327" i="13"/>
  <c r="BY14" i="22"/>
  <c r="BX65" i="16"/>
  <c r="BX15" i="22" s="1"/>
  <c r="CA205" i="13"/>
  <c r="CA224" i="13" s="1"/>
  <c r="CA96" i="15" s="1"/>
  <c r="CB186" i="13"/>
  <c r="BY50" i="15"/>
  <c r="BY29" i="15" s="1"/>
  <c r="BY357" i="13"/>
  <c r="BX14" i="20"/>
  <c r="BX14" i="6" s="1"/>
  <c r="BW32" i="16"/>
  <c r="BW15" i="20" s="1"/>
  <c r="BV4" i="6"/>
  <c r="AR42" i="19"/>
  <c r="AR44" i="19" s="1"/>
  <c r="AR26" i="19" s="1"/>
  <c r="AN42" i="19"/>
  <c r="AN44" i="19" s="1"/>
  <c r="AN26" i="19" s="1"/>
  <c r="AJ42" i="19"/>
  <c r="AJ44" i="19" s="1"/>
  <c r="AJ26" i="19" s="1"/>
  <c r="AF42" i="19"/>
  <c r="AF44" i="19" s="1"/>
  <c r="AF26" i="19" s="1"/>
  <c r="AB42" i="19"/>
  <c r="AB44" i="19" s="1"/>
  <c r="AB26" i="19" s="1"/>
  <c r="X42" i="19"/>
  <c r="X44" i="19" s="1"/>
  <c r="X26" i="19" s="1"/>
  <c r="T42" i="19"/>
  <c r="T44" i="19" s="1"/>
  <c r="T26" i="19" s="1"/>
  <c r="P42" i="19"/>
  <c r="P44" i="19" s="1"/>
  <c r="P26" i="19" s="1"/>
  <c r="L42" i="19"/>
  <c r="L44" i="19" s="1"/>
  <c r="L26" i="19" s="1"/>
  <c r="H42" i="19"/>
  <c r="H44" i="19" s="1"/>
  <c r="H26" i="19" s="1"/>
  <c r="AQ42" i="19"/>
  <c r="AQ44" i="19" s="1"/>
  <c r="AQ26" i="19" s="1"/>
  <c r="AM42" i="19"/>
  <c r="AM44" i="19" s="1"/>
  <c r="AM26" i="19" s="1"/>
  <c r="AI42" i="19"/>
  <c r="AI44" i="19" s="1"/>
  <c r="AI26" i="19" s="1"/>
  <c r="AE42" i="19"/>
  <c r="AE44" i="19" s="1"/>
  <c r="AE26" i="19" s="1"/>
  <c r="AA42" i="19"/>
  <c r="AA44" i="19" s="1"/>
  <c r="AA26" i="19" s="1"/>
  <c r="W42" i="19"/>
  <c r="W44" i="19" s="1"/>
  <c r="W26" i="19" s="1"/>
  <c r="S42" i="19"/>
  <c r="S44" i="19" s="1"/>
  <c r="S26" i="19" s="1"/>
  <c r="O42" i="19"/>
  <c r="O44" i="19" s="1"/>
  <c r="O26" i="19" s="1"/>
  <c r="K42" i="19"/>
  <c r="K44" i="19" s="1"/>
  <c r="K26" i="19" s="1"/>
  <c r="G42" i="19"/>
  <c r="G44" i="19" s="1"/>
  <c r="G26" i="19" s="1"/>
  <c r="AP42" i="19"/>
  <c r="AP44" i="19" s="1"/>
  <c r="AP26" i="19" s="1"/>
  <c r="AL42" i="19"/>
  <c r="AL44" i="19" s="1"/>
  <c r="AL26" i="19" s="1"/>
  <c r="AH42" i="19"/>
  <c r="AH44" i="19" s="1"/>
  <c r="AH26" i="19" s="1"/>
  <c r="AD42" i="19"/>
  <c r="AD44" i="19" s="1"/>
  <c r="AD26" i="19" s="1"/>
  <c r="Z42" i="19"/>
  <c r="Z44" i="19" s="1"/>
  <c r="Z26" i="19" s="1"/>
  <c r="V42" i="19"/>
  <c r="V44" i="19" s="1"/>
  <c r="V26" i="19" s="1"/>
  <c r="R42" i="19"/>
  <c r="R44" i="19" s="1"/>
  <c r="R26" i="19" s="1"/>
  <c r="N42" i="19"/>
  <c r="N44" i="19" s="1"/>
  <c r="N26" i="19" s="1"/>
  <c r="J42" i="19"/>
  <c r="J44" i="19" s="1"/>
  <c r="J26" i="19" s="1"/>
  <c r="F42" i="19"/>
  <c r="AS42" i="19"/>
  <c r="AO42" i="19"/>
  <c r="AO44" i="19" s="1"/>
  <c r="AO26" i="19" s="1"/>
  <c r="AK42" i="19"/>
  <c r="AK44" i="19" s="1"/>
  <c r="AK26" i="19" s="1"/>
  <c r="AG42" i="19"/>
  <c r="AG44" i="19" s="1"/>
  <c r="AG26" i="19" s="1"/>
  <c r="AC42" i="19"/>
  <c r="AC44" i="19" s="1"/>
  <c r="AC26" i="19" s="1"/>
  <c r="Y42" i="19"/>
  <c r="Y44" i="19" s="1"/>
  <c r="Y26" i="19" s="1"/>
  <c r="U42" i="19"/>
  <c r="U44" i="19" s="1"/>
  <c r="U26" i="19" s="1"/>
  <c r="Q42" i="19"/>
  <c r="Q44" i="19" s="1"/>
  <c r="Q26" i="19" s="1"/>
  <c r="M42" i="19"/>
  <c r="M44" i="19" s="1"/>
  <c r="M26" i="19" s="1"/>
  <c r="I42" i="19"/>
  <c r="I44" i="19" s="1"/>
  <c r="I26" i="19" s="1"/>
  <c r="E42" i="19"/>
  <c r="BY4" i="21"/>
  <c r="BZ52" i="16"/>
  <c r="BZ7" i="21" s="1"/>
  <c r="BZ51" i="16"/>
  <c r="BZ5" i="21" s="1"/>
  <c r="CA319" i="13"/>
  <c r="CA47" i="13"/>
  <c r="CB28" i="13"/>
  <c r="BX88" i="15"/>
  <c r="BX25" i="15" s="1"/>
  <c r="BX353" i="13"/>
  <c r="BZ325" i="13"/>
  <c r="BZ53" i="13"/>
  <c r="CA34" i="13"/>
  <c r="BY41" i="14"/>
  <c r="BY44" i="14" s="1"/>
  <c r="BZ24" i="14"/>
  <c r="BV58" i="15"/>
  <c r="CB46" i="13"/>
  <c r="CC27" i="13"/>
  <c r="CA62" i="13"/>
  <c r="CA323" i="13"/>
  <c r="BX138" i="13"/>
  <c r="BX132" i="13"/>
  <c r="BX333" i="13"/>
  <c r="BX346" i="13" s="1"/>
  <c r="BY336" i="13"/>
  <c r="BY64" i="13"/>
  <c r="BW4" i="20"/>
  <c r="BX35" i="16"/>
  <c r="BX7" i="20" s="1"/>
  <c r="BX34" i="16"/>
  <c r="BX5" i="20" s="1"/>
  <c r="CI63" i="13"/>
  <c r="CB272" i="13"/>
  <c r="CC253" i="13"/>
  <c r="BX110" i="15"/>
  <c r="BX354" i="13"/>
  <c r="BX305" i="13"/>
  <c r="CC198" i="13"/>
  <c r="CD179" i="13"/>
  <c r="BW52" i="15"/>
  <c r="BW31" i="15" s="1"/>
  <c r="BW359" i="13"/>
  <c r="CP54" i="15"/>
  <c r="CB42" i="13"/>
  <c r="CC23" i="13"/>
  <c r="BZ190" i="13"/>
  <c r="BX99" i="15"/>
  <c r="BX36" i="15" s="1"/>
  <c r="BX364" i="13"/>
  <c r="BZ275" i="13"/>
  <c r="CA256" i="13"/>
  <c r="BZ316" i="13"/>
  <c r="BZ267" i="13"/>
  <c r="BX228" i="13"/>
  <c r="CA20" i="21"/>
  <c r="BY120" i="14"/>
  <c r="BX127" i="14"/>
  <c r="BZ313" i="13"/>
  <c r="BZ36" i="13"/>
  <c r="BZ41" i="13"/>
  <c r="CA22" i="13"/>
  <c r="CC273" i="13"/>
  <c r="CC292" i="13" s="1"/>
  <c r="CC108" i="15" s="1"/>
  <c r="CD254" i="13"/>
  <c r="BY55" i="16" l="1"/>
  <c r="BW365" i="13"/>
  <c r="BW367" i="13" s="1"/>
  <c r="CA275" i="13"/>
  <c r="CB256" i="13"/>
  <c r="CA316" i="13"/>
  <c r="BZ14" i="22"/>
  <c r="BY65" i="16"/>
  <c r="BY15" i="22" s="1"/>
  <c r="CB291" i="13"/>
  <c r="BX4" i="19"/>
  <c r="BY17" i="16"/>
  <c r="BY18" i="16"/>
  <c r="BY21" i="16" s="1"/>
  <c r="CA325" i="13"/>
  <c r="CA53" i="13"/>
  <c r="CB34" i="13"/>
  <c r="Q27" i="19"/>
  <c r="Q26" i="6"/>
  <c r="Q27" i="6" s="1"/>
  <c r="S88" i="3" s="1"/>
  <c r="AG27" i="19"/>
  <c r="AG26" i="6"/>
  <c r="AG27" i="6" s="1"/>
  <c r="AI88" i="3" s="1"/>
  <c r="F43" i="19"/>
  <c r="G43" i="19" s="1"/>
  <c r="H43" i="19" s="1"/>
  <c r="I43" i="19" s="1"/>
  <c r="J43" i="19" s="1"/>
  <c r="K43" i="19" s="1"/>
  <c r="L43" i="19" s="1"/>
  <c r="M43" i="19" s="1"/>
  <c r="N43" i="19" s="1"/>
  <c r="O43" i="19" s="1"/>
  <c r="P43" i="19" s="1"/>
  <c r="Q43" i="19" s="1"/>
  <c r="R43" i="19" s="1"/>
  <c r="S43" i="19" s="1"/>
  <c r="T43" i="19" s="1"/>
  <c r="U43" i="19" s="1"/>
  <c r="V43" i="19" s="1"/>
  <c r="W43" i="19" s="1"/>
  <c r="X43" i="19" s="1"/>
  <c r="Y43" i="19" s="1"/>
  <c r="Z43" i="19" s="1"/>
  <c r="AA43" i="19" s="1"/>
  <c r="AB43" i="19" s="1"/>
  <c r="AC43" i="19" s="1"/>
  <c r="AD43" i="19" s="1"/>
  <c r="AE43" i="19" s="1"/>
  <c r="AF43" i="19" s="1"/>
  <c r="AG43" i="19" s="1"/>
  <c r="AH43" i="19" s="1"/>
  <c r="AI43" i="19" s="1"/>
  <c r="AJ43" i="19" s="1"/>
  <c r="AK43" i="19" s="1"/>
  <c r="AL43" i="19" s="1"/>
  <c r="AM43" i="19" s="1"/>
  <c r="F44" i="19"/>
  <c r="F26" i="19" s="1"/>
  <c r="V27" i="19"/>
  <c r="V26" i="6"/>
  <c r="V27" i="6" s="1"/>
  <c r="X88" i="3" s="1"/>
  <c r="AL27" i="19"/>
  <c r="AL26" i="6"/>
  <c r="AL27" i="6" s="1"/>
  <c r="AN88" i="3" s="1"/>
  <c r="O27" i="19"/>
  <c r="O26" i="6"/>
  <c r="O27" i="6" s="1"/>
  <c r="Q88" i="3" s="1"/>
  <c r="AE27" i="19"/>
  <c r="AE26" i="6"/>
  <c r="AE27" i="6" s="1"/>
  <c r="AG88" i="3" s="1"/>
  <c r="H27" i="19"/>
  <c r="H26" i="6"/>
  <c r="H27" i="6" s="1"/>
  <c r="J88" i="3" s="1"/>
  <c r="X27" i="19"/>
  <c r="X26" i="6"/>
  <c r="X27" i="6" s="1"/>
  <c r="Z88" i="3" s="1"/>
  <c r="AN27" i="19"/>
  <c r="AN26" i="6"/>
  <c r="AN27" i="6" s="1"/>
  <c r="AP88" i="3" s="1"/>
  <c r="CB205" i="13"/>
  <c r="CB224" i="13" s="1"/>
  <c r="CB96" i="15" s="1"/>
  <c r="CC186" i="13"/>
  <c r="CB20" i="21"/>
  <c r="CJ63" i="13"/>
  <c r="BY138" i="13"/>
  <c r="BY132" i="13"/>
  <c r="BY333" i="13"/>
  <c r="CA204" i="13"/>
  <c r="CA223" i="13" s="1"/>
  <c r="CA95" i="15" s="1"/>
  <c r="CB185" i="13"/>
  <c r="CC43" i="13"/>
  <c r="CD24" i="13"/>
  <c r="BW79" i="15"/>
  <c r="BW24" i="15"/>
  <c r="BW37" i="15" s="1"/>
  <c r="CB120" i="13"/>
  <c r="CB139" i="13" s="1"/>
  <c r="CB67" i="15" s="1"/>
  <c r="CC101" i="13"/>
  <c r="BX52" i="15"/>
  <c r="BX31" i="15" s="1"/>
  <c r="BX359" i="13"/>
  <c r="CE274" i="13"/>
  <c r="CE293" i="13" s="1"/>
  <c r="CE109" i="15" s="1"/>
  <c r="CF255" i="13"/>
  <c r="BZ322" i="13"/>
  <c r="BZ50" i="13"/>
  <c r="CA31" i="13"/>
  <c r="BY88" i="15"/>
  <c r="BY25" i="15" s="1"/>
  <c r="BY353" i="13"/>
  <c r="CA123" i="13"/>
  <c r="CB104" i="13"/>
  <c r="CA318" i="13"/>
  <c r="CC65" i="15"/>
  <c r="CF127" i="13"/>
  <c r="CF146" i="13" s="1"/>
  <c r="CF74" i="15" s="1"/>
  <c r="CG108" i="13"/>
  <c r="BY4" i="22"/>
  <c r="BZ68" i="16"/>
  <c r="BZ7" i="22" s="1"/>
  <c r="BZ67" i="16"/>
  <c r="BZ5" i="22" s="1"/>
  <c r="BY44" i="15"/>
  <c r="BY351" i="13"/>
  <c r="BY110" i="15"/>
  <c r="BY354" i="13"/>
  <c r="BY305" i="13"/>
  <c r="BX5" i="19"/>
  <c r="BX5" i="6" s="1"/>
  <c r="BX6" i="16"/>
  <c r="CA45" i="15"/>
  <c r="CB89" i="15"/>
  <c r="CB323" i="13"/>
  <c r="BY56" i="15"/>
  <c r="BY35" i="15" s="1"/>
  <c r="BY363" i="13"/>
  <c r="CE284" i="13"/>
  <c r="CE303" i="13" s="1"/>
  <c r="CE119" i="15" s="1"/>
  <c r="CF265" i="13"/>
  <c r="BZ50" i="15"/>
  <c r="BZ29" i="15" s="1"/>
  <c r="BZ357" i="13"/>
  <c r="BY71" i="16"/>
  <c r="CA313" i="13"/>
  <c r="CA41" i="13"/>
  <c r="CB22" i="13"/>
  <c r="BZ23" i="21"/>
  <c r="BZ24" i="21" s="1"/>
  <c r="BZ25" i="21" s="1"/>
  <c r="BX129" i="14"/>
  <c r="BZ14" i="21"/>
  <c r="BY49" i="16"/>
  <c r="BZ294" i="13"/>
  <c r="BZ335" i="13"/>
  <c r="CC42" i="13"/>
  <c r="CD23" i="13"/>
  <c r="CD198" i="13"/>
  <c r="CE179" i="13"/>
  <c r="BY48" i="15"/>
  <c r="BY27" i="15" s="1"/>
  <c r="BY355" i="13"/>
  <c r="BX66" i="15"/>
  <c r="BX151" i="13"/>
  <c r="BX352" i="13"/>
  <c r="CC46" i="13"/>
  <c r="CD27" i="13"/>
  <c r="BZ344" i="13"/>
  <c r="BZ72" i="13"/>
  <c r="D42" i="19"/>
  <c r="E44" i="19"/>
  <c r="E26" i="19" s="1"/>
  <c r="U27" i="19"/>
  <c r="U26" i="6"/>
  <c r="U27" i="6" s="1"/>
  <c r="W88" i="3" s="1"/>
  <c r="AK27" i="19"/>
  <c r="AK26" i="6"/>
  <c r="AK27" i="6" s="1"/>
  <c r="AM88" i="3" s="1"/>
  <c r="J27" i="19"/>
  <c r="J26" i="6"/>
  <c r="J27" i="6" s="1"/>
  <c r="L88" i="3" s="1"/>
  <c r="Z27" i="19"/>
  <c r="Z26" i="6"/>
  <c r="Z27" i="6" s="1"/>
  <c r="AB88" i="3" s="1"/>
  <c r="AP27" i="19"/>
  <c r="AP26" i="6"/>
  <c r="AP27" i="6" s="1"/>
  <c r="AR88" i="3" s="1"/>
  <c r="S27" i="19"/>
  <c r="S26" i="6"/>
  <c r="S27" i="6" s="1"/>
  <c r="U88" i="3" s="1"/>
  <c r="AI27" i="19"/>
  <c r="AI26" i="6"/>
  <c r="AI27" i="6" s="1"/>
  <c r="AK88" i="3" s="1"/>
  <c r="L27" i="19"/>
  <c r="L26" i="6"/>
  <c r="L27" i="6" s="1"/>
  <c r="N88" i="3" s="1"/>
  <c r="AB27" i="19"/>
  <c r="AB26" i="6"/>
  <c r="AB27" i="6" s="1"/>
  <c r="AD88" i="3" s="1"/>
  <c r="AR27" i="19"/>
  <c r="AR26" i="6"/>
  <c r="AR27" i="6" s="1"/>
  <c r="AT88" i="3" s="1"/>
  <c r="CB124" i="13"/>
  <c r="CB143" i="13" s="1"/>
  <c r="CB71" i="15" s="1"/>
  <c r="CC105" i="13"/>
  <c r="CF278" i="13"/>
  <c r="CF297" i="13" s="1"/>
  <c r="CF113" i="15" s="1"/>
  <c r="CG259" i="13"/>
  <c r="CD51" i="15"/>
  <c r="CB62" i="13"/>
  <c r="BY70" i="15"/>
  <c r="BY28" i="15" s="1"/>
  <c r="BY356" i="13"/>
  <c r="CB280" i="13"/>
  <c r="CB299" i="13" s="1"/>
  <c r="CB115" i="15" s="1"/>
  <c r="CC261" i="13"/>
  <c r="CS51" i="13"/>
  <c r="CT32" i="13"/>
  <c r="BZ321" i="13"/>
  <c r="BZ49" i="13"/>
  <c r="CA30" i="13"/>
  <c r="CA36" i="13" s="1"/>
  <c r="BZ227" i="13"/>
  <c r="BZ228" i="13" s="1"/>
  <c r="BZ208" i="13"/>
  <c r="CA189" i="13"/>
  <c r="CA190" i="13" s="1"/>
  <c r="BZ326" i="13"/>
  <c r="BW54" i="16"/>
  <c r="BV53" i="16"/>
  <c r="BV9" i="21" s="1"/>
  <c r="CB126" i="13"/>
  <c r="CB145" i="13" s="1"/>
  <c r="CB73" i="15" s="1"/>
  <c r="CC107" i="13"/>
  <c r="BY341" i="13"/>
  <c r="BY69" i="13"/>
  <c r="BY209" i="13"/>
  <c r="CA342" i="13"/>
  <c r="BZ142" i="13"/>
  <c r="BZ337" i="13"/>
  <c r="CA125" i="13"/>
  <c r="CB106" i="13"/>
  <c r="BX100" i="15"/>
  <c r="CD207" i="13"/>
  <c r="CD226" i="13" s="1"/>
  <c r="CD98" i="15" s="1"/>
  <c r="CE188" i="13"/>
  <c r="BX7" i="19"/>
  <c r="BX7" i="6" s="1"/>
  <c r="BX7" i="16"/>
  <c r="CA20" i="22"/>
  <c r="CA24" i="22" s="1"/>
  <c r="CA25" i="22" s="1"/>
  <c r="BY153" i="14"/>
  <c r="BY228" i="13"/>
  <c r="BX74" i="13"/>
  <c r="CC128" i="13"/>
  <c r="CD109" i="13"/>
  <c r="CC323" i="13"/>
  <c r="CG200" i="13"/>
  <c r="CG219" i="13" s="1"/>
  <c r="CG91" i="15" s="1"/>
  <c r="CH181" i="13"/>
  <c r="BZ338" i="13"/>
  <c r="CF196" i="13"/>
  <c r="CF215" i="13" s="1"/>
  <c r="CF87" i="15" s="1"/>
  <c r="CG177" i="13"/>
  <c r="BX15" i="19"/>
  <c r="CD202" i="13"/>
  <c r="CD221" i="13" s="1"/>
  <c r="CD93" i="15" s="1"/>
  <c r="CE183" i="13"/>
  <c r="BZ332" i="13"/>
  <c r="BZ55" i="13"/>
  <c r="BZ60" i="13"/>
  <c r="BY127" i="14"/>
  <c r="BZ120" i="14"/>
  <c r="CB61" i="13"/>
  <c r="CC217" i="13"/>
  <c r="CI47" i="15"/>
  <c r="CB65" i="13"/>
  <c r="BZ41" i="14"/>
  <c r="CA24" i="14"/>
  <c r="CB47" i="13"/>
  <c r="CC28" i="13"/>
  <c r="I27" i="19"/>
  <c r="I26" i="6"/>
  <c r="I27" i="6" s="1"/>
  <c r="K88" i="3" s="1"/>
  <c r="Y27" i="19"/>
  <c r="Y26" i="6"/>
  <c r="Y27" i="6" s="1"/>
  <c r="AA88" i="3" s="1"/>
  <c r="AO27" i="19"/>
  <c r="AO26" i="6"/>
  <c r="AO27" i="6" s="1"/>
  <c r="AQ88" i="3" s="1"/>
  <c r="N27" i="19"/>
  <c r="N26" i="6"/>
  <c r="N27" i="6" s="1"/>
  <c r="P88" i="3" s="1"/>
  <c r="AD27" i="19"/>
  <c r="AD26" i="6"/>
  <c r="AD27" i="6" s="1"/>
  <c r="AF88" i="3" s="1"/>
  <c r="G27" i="19"/>
  <c r="G26" i="6"/>
  <c r="G27" i="6" s="1"/>
  <c r="I88" i="3" s="1"/>
  <c r="W27" i="19"/>
  <c r="W26" i="6"/>
  <c r="W27" i="6" s="1"/>
  <c r="Y88" i="3" s="1"/>
  <c r="AM27" i="19"/>
  <c r="AM26" i="6"/>
  <c r="AM27" i="6" s="1"/>
  <c r="AO88" i="3" s="1"/>
  <c r="P27" i="19"/>
  <c r="P26" i="6"/>
  <c r="P27" i="6" s="1"/>
  <c r="R88" i="3" s="1"/>
  <c r="AF27" i="19"/>
  <c r="AF26" i="6"/>
  <c r="AF27" i="6" s="1"/>
  <c r="AH88" i="3" s="1"/>
  <c r="CB283" i="13"/>
  <c r="CB302" i="13" s="1"/>
  <c r="CB118" i="15" s="1"/>
  <c r="CC264" i="13"/>
  <c r="CA45" i="13"/>
  <c r="CB26" i="13"/>
  <c r="CR121" i="13"/>
  <c r="CR140" i="13" s="1"/>
  <c r="CR68" i="15" s="1"/>
  <c r="CS102" i="13"/>
  <c r="BZ42" i="14"/>
  <c r="CA33" i="14"/>
  <c r="CR70" i="13"/>
  <c r="BY340" i="13"/>
  <c r="BY346" i="13" s="1"/>
  <c r="BY68" i="13"/>
  <c r="CA55" i="15"/>
  <c r="CA34" i="15" s="1"/>
  <c r="CA362" i="13"/>
  <c r="CB195" i="13"/>
  <c r="CC176" i="13"/>
  <c r="CF48" i="13"/>
  <c r="CG29" i="13"/>
  <c r="CA75" i="15"/>
  <c r="CA33" i="15" s="1"/>
  <c r="CA361" i="13"/>
  <c r="BZ144" i="13"/>
  <c r="BV69" i="16"/>
  <c r="BV9" i="22" s="1"/>
  <c r="BW70" i="16"/>
  <c r="CQ54" i="15"/>
  <c r="BW4" i="16"/>
  <c r="CC324" i="13"/>
  <c r="CC52" i="13"/>
  <c r="CD33" i="13"/>
  <c r="CA138" i="14"/>
  <c r="BZ150" i="14"/>
  <c r="CA197" i="13"/>
  <c r="CB178" i="13"/>
  <c r="CB147" i="13"/>
  <c r="CB342" i="13"/>
  <c r="CD206" i="13"/>
  <c r="CD225" i="13" s="1"/>
  <c r="CD97" i="15" s="1"/>
  <c r="CE187" i="13"/>
  <c r="CA203" i="13"/>
  <c r="CA222" i="13" s="1"/>
  <c r="CA94" i="15" s="1"/>
  <c r="CB184" i="13"/>
  <c r="CE118" i="13"/>
  <c r="CF99" i="13"/>
  <c r="CE304" i="13"/>
  <c r="CE120" i="15" s="1"/>
  <c r="CE285" i="13"/>
  <c r="CF266" i="13"/>
  <c r="BX4" i="20"/>
  <c r="BY34" i="16"/>
  <c r="BY5" i="20" s="1"/>
  <c r="BY35" i="16"/>
  <c r="BY7" i="20" s="1"/>
  <c r="BX26" i="15"/>
  <c r="BX121" i="15"/>
  <c r="CD273" i="13"/>
  <c r="CD292" i="13" s="1"/>
  <c r="CD108" i="15" s="1"/>
  <c r="CE254" i="13"/>
  <c r="CC272" i="13"/>
  <c r="CD253" i="13"/>
  <c r="BX38" i="16"/>
  <c r="CA46" i="15"/>
  <c r="CA66" i="13"/>
  <c r="M27" i="19"/>
  <c r="M26" i="6"/>
  <c r="M27" i="6" s="1"/>
  <c r="O88" i="3" s="1"/>
  <c r="AC27" i="19"/>
  <c r="AC26" i="6"/>
  <c r="AC27" i="6" s="1"/>
  <c r="AE88" i="3" s="1"/>
  <c r="R27" i="19"/>
  <c r="R26" i="6"/>
  <c r="R27" i="6" s="1"/>
  <c r="T88" i="3" s="1"/>
  <c r="AH27" i="19"/>
  <c r="AH26" i="6"/>
  <c r="AH27" i="6" s="1"/>
  <c r="AJ88" i="3" s="1"/>
  <c r="K27" i="19"/>
  <c r="K26" i="6"/>
  <c r="K27" i="6" s="1"/>
  <c r="M88" i="3" s="1"/>
  <c r="AA27" i="19"/>
  <c r="AA26" i="6"/>
  <c r="AA27" i="6" s="1"/>
  <c r="AC88" i="3" s="1"/>
  <c r="AQ27" i="19"/>
  <c r="AQ26" i="6"/>
  <c r="AQ27" i="6" s="1"/>
  <c r="AS88" i="3" s="1"/>
  <c r="T27" i="19"/>
  <c r="T26" i="6"/>
  <c r="T27" i="6" s="1"/>
  <c r="V88" i="3" s="1"/>
  <c r="AJ27" i="19"/>
  <c r="AJ26" i="6"/>
  <c r="AJ27" i="6" s="1"/>
  <c r="AL88" i="3" s="1"/>
  <c r="CB114" i="14"/>
  <c r="CA126" i="14"/>
  <c r="BZ86" i="15"/>
  <c r="BX53" i="15"/>
  <c r="BX32" i="15" s="1"/>
  <c r="BX360" i="13"/>
  <c r="CK44" i="13"/>
  <c r="CL25" i="13"/>
  <c r="BZ64" i="13"/>
  <c r="BZ119" i="13"/>
  <c r="CA100" i="13"/>
  <c r="BZ113" i="13"/>
  <c r="BZ314" i="13"/>
  <c r="BZ327" i="13" s="1"/>
  <c r="CC129" i="13"/>
  <c r="CC148" i="13" s="1"/>
  <c r="CC76" i="15" s="1"/>
  <c r="CD110" i="13"/>
  <c r="CD199" i="13"/>
  <c r="CD218" i="13" s="1"/>
  <c r="CD90" i="15" s="1"/>
  <c r="CE180" i="13"/>
  <c r="BY14" i="20"/>
  <c r="BY14" i="6" s="1"/>
  <c r="BX32" i="16"/>
  <c r="BX15" i="20" s="1"/>
  <c r="BY72" i="15"/>
  <c r="BY30" i="15" s="1"/>
  <c r="BY358" i="13"/>
  <c r="CH122" i="13"/>
  <c r="CH141" i="13" s="1"/>
  <c r="CH69" i="15" s="1"/>
  <c r="CI103" i="13"/>
  <c r="BW58" i="15"/>
  <c r="CB277" i="13"/>
  <c r="CB296" i="13" s="1"/>
  <c r="CB112" i="15" s="1"/>
  <c r="CC258" i="13"/>
  <c r="CA343" i="13"/>
  <c r="BY99" i="15"/>
  <c r="BY36" i="15" s="1"/>
  <c r="BY364" i="13"/>
  <c r="CA214" i="13"/>
  <c r="CD282" i="13"/>
  <c r="CD301" i="13" s="1"/>
  <c r="CD117" i="15" s="1"/>
  <c r="CE263" i="13"/>
  <c r="CE67" i="13"/>
  <c r="CA201" i="13"/>
  <c r="CA220" i="13" s="1"/>
  <c r="CA92" i="15" s="1"/>
  <c r="CB182" i="13"/>
  <c r="CB319" i="13" s="1"/>
  <c r="CA144" i="14"/>
  <c r="BZ151" i="14"/>
  <c r="CB23" i="22" s="1"/>
  <c r="BW15" i="6"/>
  <c r="CB281" i="13"/>
  <c r="CB300" i="13" s="1"/>
  <c r="CB116" i="15" s="1"/>
  <c r="CC262" i="13"/>
  <c r="CB343" i="13"/>
  <c r="CB71" i="13"/>
  <c r="BW4" i="6"/>
  <c r="CA107" i="15"/>
  <c r="BZ88" i="15"/>
  <c r="BZ25" i="15" s="1"/>
  <c r="BX23" i="15"/>
  <c r="CA49" i="15"/>
  <c r="CD137" i="13"/>
  <c r="BZ353" i="13"/>
  <c r="BZ276" i="13"/>
  <c r="BZ295" i="13" s="1"/>
  <c r="BZ111" i="15" s="1"/>
  <c r="CA257" i="13"/>
  <c r="CA267" i="13" s="1"/>
  <c r="CD130" i="13"/>
  <c r="CD149" i="13" s="1"/>
  <c r="CD77" i="15" s="1"/>
  <c r="CE111" i="13"/>
  <c r="BZ279" i="13"/>
  <c r="BZ298" i="13" s="1"/>
  <c r="BZ114" i="15" s="1"/>
  <c r="CA260" i="13"/>
  <c r="CA315" i="13"/>
  <c r="BX365" i="13" l="1"/>
  <c r="BX367" i="13" s="1"/>
  <c r="BX58" i="15"/>
  <c r="CA17" i="16" s="1"/>
  <c r="CA279" i="13"/>
  <c r="CA298" i="13" s="1"/>
  <c r="CA114" i="15" s="1"/>
  <c r="CB260" i="13"/>
  <c r="CE51" i="15"/>
  <c r="CA86" i="15"/>
  <c r="CI122" i="13"/>
  <c r="CI141" i="13" s="1"/>
  <c r="CI69" i="15" s="1"/>
  <c r="CJ103" i="13"/>
  <c r="BZ336" i="13"/>
  <c r="CC20" i="21"/>
  <c r="CA50" i="15"/>
  <c r="CA29" i="15" s="1"/>
  <c r="CA357" i="13"/>
  <c r="BY38" i="16"/>
  <c r="CB197" i="13"/>
  <c r="CC178" i="13"/>
  <c r="CB315" i="13"/>
  <c r="CA150" i="14"/>
  <c r="CB138" i="14"/>
  <c r="BX70" i="16"/>
  <c r="BW69" i="16"/>
  <c r="BW9" i="22" s="1"/>
  <c r="CF67" i="13"/>
  <c r="CB214" i="13"/>
  <c r="BY52" i="15"/>
  <c r="BY31" i="15" s="1"/>
  <c r="BY359" i="13"/>
  <c r="CC283" i="13"/>
  <c r="CC302" i="13" s="1"/>
  <c r="CC118" i="15" s="1"/>
  <c r="CD264" i="13"/>
  <c r="CB66" i="13"/>
  <c r="CB49" i="15"/>
  <c r="CA120" i="14"/>
  <c r="BZ127" i="14"/>
  <c r="BX4" i="16"/>
  <c r="CA14" i="21"/>
  <c r="BZ49" i="16"/>
  <c r="BZ15" i="21" s="1"/>
  <c r="CA320" i="13"/>
  <c r="BZ70" i="15"/>
  <c r="BZ28" i="15" s="1"/>
  <c r="BZ356" i="13"/>
  <c r="BW53" i="16"/>
  <c r="BW9" i="21" s="1"/>
  <c r="BX54" i="16"/>
  <c r="BZ99" i="15"/>
  <c r="BZ36" i="15" s="1"/>
  <c r="BZ364" i="13"/>
  <c r="CT51" i="13"/>
  <c r="B32" i="13"/>
  <c r="CU32" i="13" s="1"/>
  <c r="CB46" i="15"/>
  <c r="CG278" i="13"/>
  <c r="CG297" i="13" s="1"/>
  <c r="CG113" i="15" s="1"/>
  <c r="CH259" i="13"/>
  <c r="E27" i="19"/>
  <c r="E26" i="6"/>
  <c r="E27" i="6" s="1"/>
  <c r="G88" i="3" s="1"/>
  <c r="CD46" i="13"/>
  <c r="CE27" i="13"/>
  <c r="BZ14" i="20"/>
  <c r="BY32" i="16"/>
  <c r="BY15" i="20" s="1"/>
  <c r="CD42" i="13"/>
  <c r="CE23" i="13"/>
  <c r="BY23" i="15"/>
  <c r="CC120" i="13"/>
  <c r="CC139" i="13" s="1"/>
  <c r="CC67" i="15" s="1"/>
  <c r="CD101" i="13"/>
  <c r="BY4" i="20"/>
  <c r="BZ35" i="16"/>
  <c r="BZ7" i="20" s="1"/>
  <c r="BZ34" i="16"/>
  <c r="BZ5" i="20" s="1"/>
  <c r="CB204" i="13"/>
  <c r="CB223" i="13" s="1"/>
  <c r="CB95" i="15" s="1"/>
  <c r="CC185" i="13"/>
  <c r="BY66" i="15"/>
  <c r="BY151" i="13"/>
  <c r="BY352" i="13"/>
  <c r="CB325" i="13"/>
  <c r="CB53" i="13"/>
  <c r="CC34" i="13"/>
  <c r="CB107" i="15"/>
  <c r="CE130" i="13"/>
  <c r="CE149" i="13" s="1"/>
  <c r="CE77" i="15" s="1"/>
  <c r="CF111" i="13"/>
  <c r="CA151" i="14"/>
  <c r="CC23" i="22" s="1"/>
  <c r="CB144" i="14"/>
  <c r="CC277" i="13"/>
  <c r="CC296" i="13" s="1"/>
  <c r="CC112" i="15" s="1"/>
  <c r="CD258" i="13"/>
  <c r="CD129" i="13"/>
  <c r="CD148" i="13" s="1"/>
  <c r="CD76" i="15" s="1"/>
  <c r="CE110" i="13"/>
  <c r="CA119" i="13"/>
  <c r="CB100" i="13"/>
  <c r="CA113" i="13"/>
  <c r="CA314" i="13"/>
  <c r="CL44" i="13"/>
  <c r="CM25" i="13"/>
  <c r="CC114" i="14"/>
  <c r="CB126" i="14"/>
  <c r="CA338" i="13"/>
  <c r="CE273" i="13"/>
  <c r="CE292" i="13" s="1"/>
  <c r="CE108" i="15" s="1"/>
  <c r="CF254" i="13"/>
  <c r="CB203" i="13"/>
  <c r="CB222" i="13" s="1"/>
  <c r="CB94" i="15" s="1"/>
  <c r="CC184" i="13"/>
  <c r="CA216" i="13"/>
  <c r="CA334" i="13"/>
  <c r="CD324" i="13"/>
  <c r="CD52" i="13"/>
  <c r="CE33" i="13"/>
  <c r="CB33" i="14"/>
  <c r="CA42" i="14"/>
  <c r="CB45" i="13"/>
  <c r="CC26" i="13"/>
  <c r="CC89" i="15"/>
  <c r="CA23" i="21"/>
  <c r="CA24" i="21" s="1"/>
  <c r="CA25" i="21" s="1"/>
  <c r="BY129" i="14"/>
  <c r="BX15" i="6"/>
  <c r="CD128" i="13"/>
  <c r="CE109" i="13"/>
  <c r="CE207" i="13"/>
  <c r="CE226" i="13" s="1"/>
  <c r="CE98" i="15" s="1"/>
  <c r="CF188" i="13"/>
  <c r="CB125" i="13"/>
  <c r="CC106" i="13"/>
  <c r="CB320" i="13"/>
  <c r="CC126" i="13"/>
  <c r="CC145" i="13" s="1"/>
  <c r="CC73" i="15" s="1"/>
  <c r="CD107" i="13"/>
  <c r="CA321" i="13"/>
  <c r="CA49" i="13"/>
  <c r="CB30" i="13"/>
  <c r="CS70" i="13"/>
  <c r="CC65" i="13"/>
  <c r="BX79" i="15"/>
  <c r="BX24" i="15"/>
  <c r="BX37" i="15" s="1"/>
  <c r="CE198" i="13"/>
  <c r="CF179" i="13"/>
  <c r="CC61" i="13"/>
  <c r="BZ110" i="15"/>
  <c r="BZ354" i="13"/>
  <c r="BZ305" i="13"/>
  <c r="BY26" i="15"/>
  <c r="BY121" i="15"/>
  <c r="CG127" i="13"/>
  <c r="CG146" i="13" s="1"/>
  <c r="CG74" i="15" s="1"/>
  <c r="CH108" i="13"/>
  <c r="CD43" i="13"/>
  <c r="CE24" i="13"/>
  <c r="CJ47" i="15"/>
  <c r="CC205" i="13"/>
  <c r="CC224" i="13" s="1"/>
  <c r="CC96" i="15" s="1"/>
  <c r="CD186" i="13"/>
  <c r="F27" i="19"/>
  <c r="F26" i="6"/>
  <c r="F27" i="6" s="1"/>
  <c r="H88" i="3" s="1"/>
  <c r="CA344" i="13"/>
  <c r="CA72" i="13"/>
  <c r="BY5" i="19"/>
  <c r="BY5" i="6" s="1"/>
  <c r="BY6" i="16"/>
  <c r="CB55" i="15"/>
  <c r="CB34" i="15" s="1"/>
  <c r="CB362" i="13"/>
  <c r="CD65" i="15"/>
  <c r="CB201" i="13"/>
  <c r="CB220" i="13" s="1"/>
  <c r="CB92" i="15" s="1"/>
  <c r="CC182" i="13"/>
  <c r="CE282" i="13"/>
  <c r="CE301" i="13" s="1"/>
  <c r="CE117" i="15" s="1"/>
  <c r="CF263" i="13"/>
  <c r="BZ138" i="13"/>
  <c r="BZ132" i="13"/>
  <c r="BZ333" i="13"/>
  <c r="BZ346" i="13" s="1"/>
  <c r="CK63" i="13"/>
  <c r="CB14" i="21"/>
  <c r="CA49" i="16"/>
  <c r="CA15" i="21" s="1"/>
  <c r="CD272" i="13"/>
  <c r="CE253" i="13"/>
  <c r="CF118" i="13"/>
  <c r="CG99" i="13"/>
  <c r="CB75" i="15"/>
  <c r="CB33" i="15" s="1"/>
  <c r="CB361" i="13"/>
  <c r="BY100" i="15"/>
  <c r="CC343" i="13"/>
  <c r="CC71" i="13"/>
  <c r="BZ339" i="13"/>
  <c r="CA64" i="13"/>
  <c r="CA41" i="14"/>
  <c r="CA44" i="14" s="1"/>
  <c r="CB24" i="14"/>
  <c r="CB45" i="15"/>
  <c r="BZ44" i="15"/>
  <c r="BZ351" i="13"/>
  <c r="CE202" i="13"/>
  <c r="CE221" i="13" s="1"/>
  <c r="CE93" i="15" s="1"/>
  <c r="CF183" i="13"/>
  <c r="CH200" i="13"/>
  <c r="CH219" i="13" s="1"/>
  <c r="CH91" i="15" s="1"/>
  <c r="CI181" i="13"/>
  <c r="CC147" i="13"/>
  <c r="CC342" i="13"/>
  <c r="CA144" i="13"/>
  <c r="CA339" i="13"/>
  <c r="CA227" i="13"/>
  <c r="CA208" i="13"/>
  <c r="CB189" i="13"/>
  <c r="CB190" i="13" s="1"/>
  <c r="CA326" i="13"/>
  <c r="BZ340" i="13"/>
  <c r="BZ68" i="13"/>
  <c r="CC124" i="13"/>
  <c r="CC143" i="13" s="1"/>
  <c r="CC71" i="15" s="1"/>
  <c r="CD105" i="13"/>
  <c r="BZ56" i="15"/>
  <c r="BZ35" i="15" s="1"/>
  <c r="BZ363" i="13"/>
  <c r="CD217" i="13"/>
  <c r="BY15" i="21"/>
  <c r="BZ55" i="16"/>
  <c r="CB313" i="13"/>
  <c r="CB41" i="13"/>
  <c r="CC22" i="13"/>
  <c r="CF284" i="13"/>
  <c r="CF303" i="13" s="1"/>
  <c r="CF119" i="15" s="1"/>
  <c r="CG265" i="13"/>
  <c r="BY74" i="13"/>
  <c r="CB123" i="13"/>
  <c r="CC104" i="13"/>
  <c r="CB318" i="13"/>
  <c r="CA322" i="13"/>
  <c r="CA50" i="13"/>
  <c r="CB31" i="13"/>
  <c r="CC62" i="13"/>
  <c r="D43" i="19"/>
  <c r="AN43" i="19"/>
  <c r="AO43" i="19" s="1"/>
  <c r="AP43" i="19" s="1"/>
  <c r="AQ43" i="19" s="1"/>
  <c r="AR43" i="19" s="1"/>
  <c r="BX4" i="6"/>
  <c r="CB275" i="13"/>
  <c r="CC256" i="13"/>
  <c r="CB316" i="13"/>
  <c r="CA276" i="13"/>
  <c r="CA295" i="13" s="1"/>
  <c r="CA111" i="15" s="1"/>
  <c r="CB257" i="13"/>
  <c r="CB317" i="13" s="1"/>
  <c r="CC281" i="13"/>
  <c r="CC300" i="13" s="1"/>
  <c r="CC116" i="15" s="1"/>
  <c r="CD262" i="13"/>
  <c r="BY4" i="19"/>
  <c r="BZ18" i="16"/>
  <c r="BZ17" i="16"/>
  <c r="CE199" i="13"/>
  <c r="CE218" i="13" s="1"/>
  <c r="CE90" i="15" s="1"/>
  <c r="CF180" i="13"/>
  <c r="BZ48" i="15"/>
  <c r="BZ27" i="15" s="1"/>
  <c r="BZ355" i="13"/>
  <c r="BZ100" i="15"/>
  <c r="CC291" i="13"/>
  <c r="BZ4" i="22"/>
  <c r="CA67" i="16"/>
  <c r="CA5" i="22" s="1"/>
  <c r="CA68" i="16"/>
  <c r="CA7" i="22" s="1"/>
  <c r="CF304" i="13"/>
  <c r="CF120" i="15" s="1"/>
  <c r="CF285" i="13"/>
  <c r="CG266" i="13"/>
  <c r="CE137" i="13"/>
  <c r="CE206" i="13"/>
  <c r="CE225" i="13" s="1"/>
  <c r="CE97" i="15" s="1"/>
  <c r="CF187" i="13"/>
  <c r="CB20" i="22"/>
  <c r="CB24" i="22" s="1"/>
  <c r="CB25" i="22" s="1"/>
  <c r="BZ153" i="14"/>
  <c r="BZ72" i="15"/>
  <c r="BZ30" i="15" s="1"/>
  <c r="BZ358" i="13"/>
  <c r="CG48" i="13"/>
  <c r="CH29" i="13"/>
  <c r="CC195" i="13"/>
  <c r="CD176" i="13"/>
  <c r="CR54" i="15"/>
  <c r="CS121" i="13"/>
  <c r="CS140" i="13" s="1"/>
  <c r="CS68" i="15" s="1"/>
  <c r="CT102" i="13"/>
  <c r="CA317" i="13"/>
  <c r="CA327" i="13" s="1"/>
  <c r="CC319" i="13"/>
  <c r="CC47" i="13"/>
  <c r="CD28" i="13"/>
  <c r="BZ44" i="14"/>
  <c r="CG196" i="13"/>
  <c r="CG215" i="13" s="1"/>
  <c r="CG87" i="15" s="1"/>
  <c r="CH177" i="13"/>
  <c r="BZ14" i="19"/>
  <c r="BY15" i="16"/>
  <c r="BZ4" i="21"/>
  <c r="CA52" i="16"/>
  <c r="CA7" i="21" s="1"/>
  <c r="CA51" i="16"/>
  <c r="CA5" i="21" s="1"/>
  <c r="BY53" i="15"/>
  <c r="BY32" i="15" s="1"/>
  <c r="BY360" i="13"/>
  <c r="BZ345" i="13"/>
  <c r="BZ209" i="13"/>
  <c r="CC280" i="13"/>
  <c r="CC299" i="13" s="1"/>
  <c r="CC115" i="15" s="1"/>
  <c r="CD261" i="13"/>
  <c r="BZ286" i="13"/>
  <c r="CA332" i="13"/>
  <c r="CA60" i="13"/>
  <c r="CA55" i="13"/>
  <c r="CA14" i="22"/>
  <c r="BZ65" i="16"/>
  <c r="BZ15" i="22" s="1"/>
  <c r="BZ71" i="16"/>
  <c r="CA142" i="13"/>
  <c r="CA337" i="13"/>
  <c r="BZ341" i="13"/>
  <c r="BZ69" i="13"/>
  <c r="CF274" i="13"/>
  <c r="CF293" i="13" s="1"/>
  <c r="CF109" i="15" s="1"/>
  <c r="CG255" i="13"/>
  <c r="CC315" i="13"/>
  <c r="BY7" i="19"/>
  <c r="BY7" i="6" s="1"/>
  <c r="BY7" i="16"/>
  <c r="CA294" i="13"/>
  <c r="CA335" i="13"/>
  <c r="CA286" i="13"/>
  <c r="BY365" i="13" l="1"/>
  <c r="BY367" i="13" s="1"/>
  <c r="BZ14" i="6"/>
  <c r="CA18" i="16"/>
  <c r="CA7" i="19" s="1"/>
  <c r="BZ4" i="19"/>
  <c r="CA228" i="13"/>
  <c r="CB49" i="16" s="1"/>
  <c r="CB15" i="21" s="1"/>
  <c r="CA55" i="16"/>
  <c r="CA110" i="15"/>
  <c r="CA354" i="13"/>
  <c r="CA305" i="13"/>
  <c r="CH196" i="13"/>
  <c r="CH215" i="13" s="1"/>
  <c r="CH87" i="15" s="1"/>
  <c r="CI177" i="13"/>
  <c r="BZ53" i="15"/>
  <c r="BZ32" i="15" s="1"/>
  <c r="BZ360" i="13"/>
  <c r="BY15" i="19"/>
  <c r="BY15" i="6" s="1"/>
  <c r="BY4" i="16"/>
  <c r="CE65" i="15"/>
  <c r="CC107" i="15"/>
  <c r="BZ7" i="19"/>
  <c r="BZ7" i="6" s="1"/>
  <c r="BZ7" i="16"/>
  <c r="CB267" i="13"/>
  <c r="CC46" i="15"/>
  <c r="CA14" i="19"/>
  <c r="BZ15" i="16"/>
  <c r="CC313" i="13"/>
  <c r="CC41" i="13"/>
  <c r="CD22" i="13"/>
  <c r="BZ52" i="15"/>
  <c r="BZ31" i="15" s="1"/>
  <c r="BZ359" i="13"/>
  <c r="CA345" i="13"/>
  <c r="CA209" i="13"/>
  <c r="CF202" i="13"/>
  <c r="CF221" i="13" s="1"/>
  <c r="CF93" i="15" s="1"/>
  <c r="CG183" i="13"/>
  <c r="BZ23" i="15"/>
  <c r="CC55" i="15"/>
  <c r="CC34" i="15" s="1"/>
  <c r="CC362" i="13"/>
  <c r="CD62" i="13"/>
  <c r="CA4" i="22"/>
  <c r="CB67" i="16"/>
  <c r="CB5" i="22" s="1"/>
  <c r="CB68" i="16"/>
  <c r="CB7" i="22" s="1"/>
  <c r="BZ4" i="20"/>
  <c r="CA35" i="16"/>
  <c r="CA7" i="20" s="1"/>
  <c r="CA34" i="16"/>
  <c r="CA5" i="20" s="1"/>
  <c r="CD126" i="13"/>
  <c r="CD145" i="13" s="1"/>
  <c r="CD73" i="15" s="1"/>
  <c r="CE107" i="13"/>
  <c r="CB144" i="13"/>
  <c r="CE128" i="13"/>
  <c r="CF109" i="13"/>
  <c r="CB64" i="13"/>
  <c r="CD20" i="21"/>
  <c r="CA138" i="13"/>
  <c r="CA132" i="13"/>
  <c r="CA333" i="13"/>
  <c r="CB344" i="13"/>
  <c r="CB72" i="13"/>
  <c r="CA14" i="20"/>
  <c r="BZ32" i="16"/>
  <c r="BZ15" i="20" s="1"/>
  <c r="CD120" i="13"/>
  <c r="CD139" i="13" s="1"/>
  <c r="CD67" i="15" s="1"/>
  <c r="CE101" i="13"/>
  <c r="CD61" i="13"/>
  <c r="CE46" i="13"/>
  <c r="CF27" i="13"/>
  <c r="CB120" i="14"/>
  <c r="CA127" i="14"/>
  <c r="CB338" i="13"/>
  <c r="CC20" i="22"/>
  <c r="CC24" i="22" s="1"/>
  <c r="CC25" i="22" s="1"/>
  <c r="CA153" i="14"/>
  <c r="CA44" i="15"/>
  <c r="CA351" i="13"/>
  <c r="CD280" i="13"/>
  <c r="CD299" i="13" s="1"/>
  <c r="CD115" i="15" s="1"/>
  <c r="CE261" i="13"/>
  <c r="CH48" i="13"/>
  <c r="CI29" i="13"/>
  <c r="CF206" i="13"/>
  <c r="CF225" i="13" s="1"/>
  <c r="CF97" i="15" s="1"/>
  <c r="CG187" i="13"/>
  <c r="CG304" i="13"/>
  <c r="CG120" i="15" s="1"/>
  <c r="CG285" i="13"/>
  <c r="CH266" i="13"/>
  <c r="CA71" i="16"/>
  <c r="CF199" i="13"/>
  <c r="CF218" i="13" s="1"/>
  <c r="CF90" i="15" s="1"/>
  <c r="CG180" i="13"/>
  <c r="BZ21" i="16"/>
  <c r="CB332" i="13"/>
  <c r="CB60" i="13"/>
  <c r="CA99" i="15"/>
  <c r="CA36" i="15" s="1"/>
  <c r="CA364" i="13"/>
  <c r="CC75" i="15"/>
  <c r="CC33" i="15" s="1"/>
  <c r="CC361" i="13"/>
  <c r="CA48" i="15"/>
  <c r="CA27" i="15" s="1"/>
  <c r="CA355" i="13"/>
  <c r="CG118" i="13"/>
  <c r="CH99" i="13"/>
  <c r="CE272" i="13"/>
  <c r="CF253" i="13"/>
  <c r="CC201" i="13"/>
  <c r="CC220" i="13" s="1"/>
  <c r="CC92" i="15" s="1"/>
  <c r="CD182" i="13"/>
  <c r="BZ26" i="15"/>
  <c r="BZ121" i="15"/>
  <c r="CF198" i="13"/>
  <c r="CG179" i="13"/>
  <c r="CC49" i="15"/>
  <c r="CB321" i="13"/>
  <c r="CB49" i="13"/>
  <c r="CC30" i="13"/>
  <c r="CF207" i="13"/>
  <c r="CF226" i="13" s="1"/>
  <c r="CF98" i="15" s="1"/>
  <c r="CG188" i="13"/>
  <c r="CD147" i="13"/>
  <c r="CF273" i="13"/>
  <c r="CF292" i="13" s="1"/>
  <c r="CF108" i="15" s="1"/>
  <c r="CG254" i="13"/>
  <c r="CC126" i="14"/>
  <c r="CD114" i="14"/>
  <c r="CE129" i="13"/>
  <c r="CE148" i="13" s="1"/>
  <c r="CE76" i="15" s="1"/>
  <c r="CF110" i="13"/>
  <c r="CC144" i="14"/>
  <c r="CB151" i="14"/>
  <c r="CD23" i="22" s="1"/>
  <c r="BY79" i="15"/>
  <c r="BY24" i="15"/>
  <c r="BY37" i="15" s="1"/>
  <c r="BY58" i="15"/>
  <c r="CD65" i="13"/>
  <c r="CH278" i="13"/>
  <c r="CH297" i="13" s="1"/>
  <c r="CH113" i="15" s="1"/>
  <c r="CI259" i="13"/>
  <c r="CD283" i="13"/>
  <c r="CD302" i="13" s="1"/>
  <c r="CD118" i="15" s="1"/>
  <c r="CE264" i="13"/>
  <c r="CA5" i="19"/>
  <c r="CB279" i="13"/>
  <c r="CB298" i="13" s="1"/>
  <c r="CB114" i="15" s="1"/>
  <c r="CC260" i="13"/>
  <c r="CT121" i="13"/>
  <c r="B102" i="13"/>
  <c r="CU102" i="13" s="1"/>
  <c r="CD195" i="13"/>
  <c r="CE176" i="13"/>
  <c r="CG67" i="13"/>
  <c r="CB4" i="21"/>
  <c r="CC51" i="16"/>
  <c r="CC5" i="21" s="1"/>
  <c r="CC52" i="16"/>
  <c r="CC7" i="21" s="1"/>
  <c r="BY4" i="6"/>
  <c r="CB276" i="13"/>
  <c r="CB295" i="13" s="1"/>
  <c r="CB111" i="15" s="1"/>
  <c r="CC257" i="13"/>
  <c r="CC275" i="13"/>
  <c r="CD256" i="13"/>
  <c r="CC316" i="13"/>
  <c r="CC267" i="13"/>
  <c r="CB322" i="13"/>
  <c r="CB50" i="13"/>
  <c r="CC31" i="13"/>
  <c r="CC123" i="13"/>
  <c r="CD104" i="13"/>
  <c r="CC318" i="13"/>
  <c r="CG284" i="13"/>
  <c r="CG303" i="13" s="1"/>
  <c r="CG119" i="15" s="1"/>
  <c r="CH265" i="13"/>
  <c r="CB36" i="13"/>
  <c r="CD124" i="13"/>
  <c r="CD143" i="13" s="1"/>
  <c r="CD71" i="15" s="1"/>
  <c r="CE105" i="13"/>
  <c r="CI200" i="13"/>
  <c r="CI219" i="13" s="1"/>
  <c r="CI91" i="15" s="1"/>
  <c r="CJ181" i="13"/>
  <c r="BZ74" i="13"/>
  <c r="CA336" i="13"/>
  <c r="CA4" i="21"/>
  <c r="CB52" i="16"/>
  <c r="CB7" i="21" s="1"/>
  <c r="CB51" i="16"/>
  <c r="CB5" i="21" s="1"/>
  <c r="CF137" i="13"/>
  <c r="CD291" i="13"/>
  <c r="CK47" i="15"/>
  <c r="BZ66" i="15"/>
  <c r="BZ151" i="13"/>
  <c r="BZ352" i="13"/>
  <c r="CH127" i="13"/>
  <c r="CH146" i="13" s="1"/>
  <c r="CH74" i="15" s="1"/>
  <c r="CI108" i="13"/>
  <c r="CC45" i="15"/>
  <c r="CE217" i="13"/>
  <c r="CA340" i="13"/>
  <c r="CA68" i="13"/>
  <c r="CE52" i="13"/>
  <c r="CF33" i="13"/>
  <c r="CA88" i="15"/>
  <c r="CA25" i="15" s="1"/>
  <c r="CA353" i="13"/>
  <c r="CM44" i="13"/>
  <c r="CN25" i="13"/>
  <c r="CC204" i="13"/>
  <c r="CC223" i="13" s="1"/>
  <c r="CC95" i="15" s="1"/>
  <c r="CD185" i="13"/>
  <c r="BZ38" i="16"/>
  <c r="CT70" i="13"/>
  <c r="B51" i="13"/>
  <c r="BY54" i="16"/>
  <c r="BX53" i="16"/>
  <c r="BX9" i="21" s="1"/>
  <c r="CB86" i="15"/>
  <c r="BY70" i="16"/>
  <c r="BX69" i="16"/>
  <c r="BX9" i="22" s="1"/>
  <c r="CC197" i="13"/>
  <c r="CD178" i="13"/>
  <c r="CG274" i="13"/>
  <c r="CG293" i="13" s="1"/>
  <c r="CG109" i="15" s="1"/>
  <c r="CH255" i="13"/>
  <c r="CA346" i="13"/>
  <c r="CD319" i="13"/>
  <c r="CD47" i="13"/>
  <c r="CE28" i="13"/>
  <c r="CA70" i="15"/>
  <c r="CA28" i="15" s="1"/>
  <c r="CA356" i="13"/>
  <c r="CC338" i="13"/>
  <c r="CC66" i="13"/>
  <c r="CC214" i="13"/>
  <c r="BZ5" i="19"/>
  <c r="BZ5" i="6" s="1"/>
  <c r="BZ6" i="16"/>
  <c r="CD281" i="13"/>
  <c r="CD300" i="13" s="1"/>
  <c r="CD116" i="15" s="1"/>
  <c r="CE262" i="13"/>
  <c r="CB294" i="13"/>
  <c r="CB335" i="13"/>
  <c r="CB286" i="13"/>
  <c r="CA341" i="13"/>
  <c r="CA69" i="13"/>
  <c r="CB142" i="13"/>
  <c r="CB337" i="13"/>
  <c r="CD89" i="15"/>
  <c r="CB227" i="13"/>
  <c r="CB208" i="13"/>
  <c r="CB345" i="13" s="1"/>
  <c r="CC189" i="13"/>
  <c r="CB326" i="13"/>
  <c r="CA72" i="15"/>
  <c r="CA30" i="15" s="1"/>
  <c r="CA358" i="13"/>
  <c r="CC24" i="14"/>
  <c r="CB41" i="14"/>
  <c r="CB44" i="14" s="1"/>
  <c r="CF282" i="13"/>
  <c r="CF301" i="13" s="1"/>
  <c r="CF117" i="15" s="1"/>
  <c r="CG263" i="13"/>
  <c r="CA56" i="15"/>
  <c r="CA35" i="15" s="1"/>
  <c r="CA363" i="13"/>
  <c r="CD205" i="13"/>
  <c r="CD224" i="13" s="1"/>
  <c r="CD96" i="15" s="1"/>
  <c r="CE186" i="13"/>
  <c r="CE323" i="13" s="1"/>
  <c r="CE43" i="13"/>
  <c r="CF24" i="13"/>
  <c r="CB14" i="22"/>
  <c r="CA65" i="16"/>
  <c r="CA15" i="22" s="1"/>
  <c r="CS54" i="15"/>
  <c r="CC125" i="13"/>
  <c r="CD106" i="13"/>
  <c r="CC320" i="13"/>
  <c r="CD323" i="13"/>
  <c r="CC317" i="13"/>
  <c r="CC45" i="13"/>
  <c r="CD26" i="13"/>
  <c r="CC33" i="14"/>
  <c r="CB42" i="14"/>
  <c r="CD343" i="13"/>
  <c r="CD71" i="13"/>
  <c r="CC203" i="13"/>
  <c r="CC222" i="13" s="1"/>
  <c r="CC94" i="15" s="1"/>
  <c r="CD184" i="13"/>
  <c r="CL63" i="13"/>
  <c r="CB119" i="13"/>
  <c r="CC100" i="13"/>
  <c r="CB113" i="13"/>
  <c r="CB314" i="13"/>
  <c r="CB327" i="13" s="1"/>
  <c r="CD277" i="13"/>
  <c r="CD296" i="13" s="1"/>
  <c r="CD112" i="15" s="1"/>
  <c r="CE258" i="13"/>
  <c r="CF130" i="13"/>
  <c r="CF149" i="13" s="1"/>
  <c r="CF77" i="15" s="1"/>
  <c r="CG111" i="13"/>
  <c r="CC325" i="13"/>
  <c r="CC53" i="13"/>
  <c r="CD34" i="13"/>
  <c r="CE42" i="13"/>
  <c r="CF23" i="13"/>
  <c r="CB23" i="21"/>
  <c r="CB24" i="21" s="1"/>
  <c r="CB25" i="21" s="1"/>
  <c r="BZ129" i="14"/>
  <c r="CB50" i="15"/>
  <c r="CB29" i="15" s="1"/>
  <c r="CB357" i="13"/>
  <c r="CF51" i="15"/>
  <c r="CB150" i="14"/>
  <c r="CC138" i="14"/>
  <c r="CB216" i="13"/>
  <c r="CB334" i="13"/>
  <c r="CJ122" i="13"/>
  <c r="CJ141" i="13" s="1"/>
  <c r="CJ69" i="15" s="1"/>
  <c r="CK103" i="13"/>
  <c r="BZ4" i="6" l="1"/>
  <c r="CA7" i="16"/>
  <c r="CC14" i="21"/>
  <c r="CB228" i="13"/>
  <c r="CC49" i="16" s="1"/>
  <c r="CC15" i="21" s="1"/>
  <c r="CA6" i="16"/>
  <c r="CA5" i="6"/>
  <c r="CB55" i="16"/>
  <c r="BZ365" i="13"/>
  <c r="BZ367" i="13" s="1"/>
  <c r="CA7" i="6"/>
  <c r="CD14" i="21"/>
  <c r="CB99" i="15"/>
  <c r="CB36" i="15" s="1"/>
  <c r="CB364" i="13"/>
  <c r="CC86" i="15"/>
  <c r="CD66" i="13"/>
  <c r="CD197" i="13"/>
  <c r="CD216" i="13" s="1"/>
  <c r="CD353" i="13" s="1"/>
  <c r="CE178" i="13"/>
  <c r="CD315" i="13"/>
  <c r="BZ54" i="16"/>
  <c r="BY53" i="16"/>
  <c r="BY9" i="21" s="1"/>
  <c r="CN44" i="13"/>
  <c r="CO25" i="13"/>
  <c r="CE89" i="15"/>
  <c r="CB14" i="20"/>
  <c r="CA32" i="16"/>
  <c r="CA15" i="20" s="1"/>
  <c r="CH284" i="13"/>
  <c r="CH303" i="13" s="1"/>
  <c r="CH119" i="15" s="1"/>
  <c r="CI265" i="13"/>
  <c r="CC142" i="13"/>
  <c r="CC337" i="13"/>
  <c r="CC276" i="13"/>
  <c r="CC295" i="13" s="1"/>
  <c r="CC111" i="15" s="1"/>
  <c r="CD257" i="13"/>
  <c r="CG51" i="15"/>
  <c r="CI278" i="13"/>
  <c r="CI297" i="13" s="1"/>
  <c r="CI113" i="15" s="1"/>
  <c r="CJ259" i="13"/>
  <c r="CA4" i="19"/>
  <c r="CB18" i="16"/>
  <c r="CB17" i="16"/>
  <c r="CD144" i="14"/>
  <c r="CC151" i="14"/>
  <c r="CE23" i="22" s="1"/>
  <c r="CE20" i="21"/>
  <c r="CD75" i="15"/>
  <c r="CD33" i="15" s="1"/>
  <c r="CD361" i="13"/>
  <c r="CB340" i="13"/>
  <c r="CB68" i="13"/>
  <c r="CE291" i="13"/>
  <c r="CB55" i="13"/>
  <c r="CH67" i="13"/>
  <c r="CE280" i="13"/>
  <c r="CE299" i="13" s="1"/>
  <c r="CE115" i="15" s="1"/>
  <c r="CF261" i="13"/>
  <c r="CA23" i="15"/>
  <c r="CC120" i="14"/>
  <c r="CB127" i="14"/>
  <c r="CE120" i="13"/>
  <c r="CE139" i="13" s="1"/>
  <c r="CE67" i="15" s="1"/>
  <c r="CF101" i="13"/>
  <c r="CB56" i="15"/>
  <c r="CB35" i="15" s="1"/>
  <c r="CB363" i="13"/>
  <c r="CA66" i="15"/>
  <c r="CA151" i="13"/>
  <c r="CA352" i="13"/>
  <c r="CB336" i="13"/>
  <c r="CB339" i="13"/>
  <c r="CD46" i="15"/>
  <c r="CG130" i="13"/>
  <c r="CG149" i="13" s="1"/>
  <c r="CG77" i="15" s="1"/>
  <c r="CH111" i="13"/>
  <c r="CL47" i="15"/>
  <c r="CD20" i="22"/>
  <c r="CD24" i="22" s="1"/>
  <c r="CD25" i="22" s="1"/>
  <c r="CB153" i="14"/>
  <c r="CF42" i="13"/>
  <c r="CG23" i="13"/>
  <c r="CD325" i="13"/>
  <c r="CD53" i="13"/>
  <c r="CE34" i="13"/>
  <c r="CC336" i="13"/>
  <c r="CC64" i="13"/>
  <c r="CD125" i="13"/>
  <c r="CE106" i="13"/>
  <c r="CC41" i="14"/>
  <c r="CD24" i="14"/>
  <c r="CB70" i="15"/>
  <c r="CB28" i="15" s="1"/>
  <c r="CB356" i="13"/>
  <c r="CC216" i="13"/>
  <c r="CC334" i="13"/>
  <c r="E14" i="12"/>
  <c r="CU51" i="13"/>
  <c r="CD204" i="13"/>
  <c r="CD223" i="13" s="1"/>
  <c r="CD95" i="15" s="1"/>
  <c r="CE185" i="13"/>
  <c r="CM63" i="13"/>
  <c r="CF52" i="13"/>
  <c r="CG33" i="13"/>
  <c r="CA52" i="15"/>
  <c r="CA31" i="15" s="1"/>
  <c r="CA359" i="13"/>
  <c r="BZ79" i="15"/>
  <c r="BZ24" i="15"/>
  <c r="BZ37" i="15" s="1"/>
  <c r="CD107" i="15"/>
  <c r="CE124" i="13"/>
  <c r="CE143" i="13" s="1"/>
  <c r="CE71" i="15" s="1"/>
  <c r="CF105" i="13"/>
  <c r="CC322" i="13"/>
  <c r="CC50" i="13"/>
  <c r="CD31" i="13"/>
  <c r="CC55" i="16"/>
  <c r="CB209" i="13"/>
  <c r="CF129" i="13"/>
  <c r="CF148" i="13" s="1"/>
  <c r="CF76" i="15" s="1"/>
  <c r="CG110" i="13"/>
  <c r="CG273" i="13"/>
  <c r="CG292" i="13" s="1"/>
  <c r="CG108" i="15" s="1"/>
  <c r="CH254" i="13"/>
  <c r="CG207" i="13"/>
  <c r="CG226" i="13" s="1"/>
  <c r="CG98" i="15" s="1"/>
  <c r="CH188" i="13"/>
  <c r="CG198" i="13"/>
  <c r="CH179" i="13"/>
  <c r="CD201" i="13"/>
  <c r="CD220" i="13" s="1"/>
  <c r="CD92" i="15" s="1"/>
  <c r="CE182" i="13"/>
  <c r="CG206" i="13"/>
  <c r="CG225" i="13" s="1"/>
  <c r="CG97" i="15" s="1"/>
  <c r="CH187" i="13"/>
  <c r="CD45" i="15"/>
  <c r="CB72" i="15"/>
  <c r="CB30" i="15" s="1"/>
  <c r="CB358" i="13"/>
  <c r="CB71" i="16"/>
  <c r="CD334" i="13"/>
  <c r="CD313" i="13"/>
  <c r="CD41" i="13"/>
  <c r="CE22" i="13"/>
  <c r="BZ15" i="19"/>
  <c r="BZ15" i="6" s="1"/>
  <c r="BZ4" i="16"/>
  <c r="CA21" i="16"/>
  <c r="CI196" i="13"/>
  <c r="CI215" i="13" s="1"/>
  <c r="CI87" i="15" s="1"/>
  <c r="CJ177" i="13"/>
  <c r="CA26" i="15"/>
  <c r="CA121" i="15"/>
  <c r="CK122" i="13"/>
  <c r="CK141" i="13" s="1"/>
  <c r="CK69" i="15" s="1"/>
  <c r="CL103" i="13"/>
  <c r="CD138" i="14"/>
  <c r="CC150" i="14"/>
  <c r="CD55" i="15"/>
  <c r="CD34" i="15" s="1"/>
  <c r="CD362" i="13"/>
  <c r="CE61" i="13"/>
  <c r="CC344" i="13"/>
  <c r="CC72" i="13"/>
  <c r="CC119" i="13"/>
  <c r="CD100" i="13"/>
  <c r="CC113" i="13"/>
  <c r="CC314" i="13"/>
  <c r="CC327" i="13" s="1"/>
  <c r="CC144" i="13"/>
  <c r="CG282" i="13"/>
  <c r="CG301" i="13" s="1"/>
  <c r="CG117" i="15" s="1"/>
  <c r="CH263" i="13"/>
  <c r="CA53" i="15"/>
  <c r="CA32" i="15" s="1"/>
  <c r="CA360" i="13"/>
  <c r="CB110" i="15"/>
  <c r="CB354" i="13"/>
  <c r="CB305" i="13"/>
  <c r="CC50" i="15"/>
  <c r="CC29" i="15" s="1"/>
  <c r="CC357" i="13"/>
  <c r="CT54" i="15"/>
  <c r="B70" i="13"/>
  <c r="CE71" i="13"/>
  <c r="CF65" i="15"/>
  <c r="CB14" i="19"/>
  <c r="CA15" i="16"/>
  <c r="CB341" i="13"/>
  <c r="CB69" i="13"/>
  <c r="CB74" i="13" s="1"/>
  <c r="CD275" i="13"/>
  <c r="CE256" i="13"/>
  <c r="CD316" i="13"/>
  <c r="CE195" i="13"/>
  <c r="CF176" i="13"/>
  <c r="CT140" i="13"/>
  <c r="B121" i="13"/>
  <c r="CE283" i="13"/>
  <c r="CE302" i="13" s="1"/>
  <c r="CE118" i="15" s="1"/>
  <c r="CF264" i="13"/>
  <c r="CD49" i="15"/>
  <c r="CA4" i="20"/>
  <c r="CB35" i="16"/>
  <c r="CB7" i="20" s="1"/>
  <c r="CB34" i="16"/>
  <c r="CB5" i="20" s="1"/>
  <c r="CF217" i="13"/>
  <c r="CH118" i="13"/>
  <c r="CI99" i="13"/>
  <c r="CH304" i="13"/>
  <c r="CH120" i="15" s="1"/>
  <c r="CH285" i="13"/>
  <c r="CI266" i="13"/>
  <c r="CA74" i="13"/>
  <c r="CF46" i="13"/>
  <c r="CG27" i="13"/>
  <c r="CF128" i="13"/>
  <c r="CG109" i="13"/>
  <c r="CE126" i="13"/>
  <c r="CE145" i="13" s="1"/>
  <c r="CE73" i="15" s="1"/>
  <c r="CF107" i="13"/>
  <c r="CA38" i="16"/>
  <c r="BZ58" i="15"/>
  <c r="CC332" i="13"/>
  <c r="CC60" i="13"/>
  <c r="CA14" i="6"/>
  <c r="CD317" i="13"/>
  <c r="CD45" i="13"/>
  <c r="CE26" i="13"/>
  <c r="CE62" i="13"/>
  <c r="CE277" i="13"/>
  <c r="CE296" i="13" s="1"/>
  <c r="CE112" i="15" s="1"/>
  <c r="CF258" i="13"/>
  <c r="CD203" i="13"/>
  <c r="CD222" i="13" s="1"/>
  <c r="CD94" i="15" s="1"/>
  <c r="CE184" i="13"/>
  <c r="CE205" i="13"/>
  <c r="CE224" i="13" s="1"/>
  <c r="CE96" i="15" s="1"/>
  <c r="CF186" i="13"/>
  <c r="CC227" i="13"/>
  <c r="CC208" i="13"/>
  <c r="CC345" i="13" s="1"/>
  <c r="CD189" i="13"/>
  <c r="CC326" i="13"/>
  <c r="CC190" i="13"/>
  <c r="CB88" i="15"/>
  <c r="CB25" i="15" s="1"/>
  <c r="CB353" i="13"/>
  <c r="CB138" i="13"/>
  <c r="CB132" i="13"/>
  <c r="CB333" i="13"/>
  <c r="CB346" i="13" s="1"/>
  <c r="CD33" i="14"/>
  <c r="CC42" i="14"/>
  <c r="CF43" i="13"/>
  <c r="CG24" i="13"/>
  <c r="CE281" i="13"/>
  <c r="CE300" i="13" s="1"/>
  <c r="CE116" i="15" s="1"/>
  <c r="CF262" i="13"/>
  <c r="CE319" i="13"/>
  <c r="CE47" i="13"/>
  <c r="CF28" i="13"/>
  <c r="CH274" i="13"/>
  <c r="CH293" i="13" s="1"/>
  <c r="CH109" i="15" s="1"/>
  <c r="CI255" i="13"/>
  <c r="CA100" i="15"/>
  <c r="BY69" i="16"/>
  <c r="BY9" i="22" s="1"/>
  <c r="BZ70" i="16"/>
  <c r="CE324" i="13"/>
  <c r="CI127" i="13"/>
  <c r="CI146" i="13" s="1"/>
  <c r="CI74" i="15" s="1"/>
  <c r="CJ108" i="13"/>
  <c r="CJ200" i="13"/>
  <c r="CJ219" i="13" s="1"/>
  <c r="CJ91" i="15" s="1"/>
  <c r="CK181" i="13"/>
  <c r="CD123" i="13"/>
  <c r="CE104" i="13"/>
  <c r="CD318" i="13"/>
  <c r="CC294" i="13"/>
  <c r="CC335" i="13"/>
  <c r="CD214" i="13"/>
  <c r="CC279" i="13"/>
  <c r="CC298" i="13" s="1"/>
  <c r="CC114" i="15" s="1"/>
  <c r="CD260" i="13"/>
  <c r="CD320" i="13" s="1"/>
  <c r="CD126" i="14"/>
  <c r="CE114" i="14"/>
  <c r="CD342" i="13"/>
  <c r="CC321" i="13"/>
  <c r="CC49" i="13"/>
  <c r="CD30" i="13"/>
  <c r="CD36" i="13" s="1"/>
  <c r="CB4" i="22"/>
  <c r="CC68" i="16"/>
  <c r="CC7" i="22" s="1"/>
  <c r="CC67" i="16"/>
  <c r="CC5" i="22" s="1"/>
  <c r="CF272" i="13"/>
  <c r="CG253" i="13"/>
  <c r="CG137" i="13"/>
  <c r="CB44" i="15"/>
  <c r="CB351" i="13"/>
  <c r="CG199" i="13"/>
  <c r="CG218" i="13" s="1"/>
  <c r="CG90" i="15" s="1"/>
  <c r="CH180" i="13"/>
  <c r="CI48" i="13"/>
  <c r="CJ29" i="13"/>
  <c r="CC23" i="21"/>
  <c r="CC24" i="21" s="1"/>
  <c r="CC25" i="21" s="1"/>
  <c r="CA129" i="14"/>
  <c r="CE65" i="13"/>
  <c r="CB48" i="15"/>
  <c r="CB27" i="15" s="1"/>
  <c r="CB355" i="13"/>
  <c r="CE147" i="13"/>
  <c r="CE342" i="13"/>
  <c r="CG202" i="13"/>
  <c r="CG221" i="13" s="1"/>
  <c r="CG93" i="15" s="1"/>
  <c r="CH183" i="13"/>
  <c r="CC36" i="13"/>
  <c r="CC14" i="22"/>
  <c r="CB65" i="16"/>
  <c r="CB15" i="22" s="1"/>
  <c r="CA365" i="13" l="1"/>
  <c r="CA367" i="13" s="1"/>
  <c r="CC71" i="16"/>
  <c r="CB14" i="6"/>
  <c r="CB23" i="15"/>
  <c r="CC340" i="13"/>
  <c r="CC68" i="13"/>
  <c r="CJ127" i="13"/>
  <c r="CJ146" i="13" s="1"/>
  <c r="CJ74" i="15" s="1"/>
  <c r="CK108" i="13"/>
  <c r="CI67" i="13"/>
  <c r="CD14" i="19"/>
  <c r="CC15" i="16"/>
  <c r="CC286" i="13"/>
  <c r="CE123" i="13"/>
  <c r="CF104" i="13"/>
  <c r="CE318" i="13"/>
  <c r="CC4" i="21"/>
  <c r="CD52" i="16"/>
  <c r="CD7" i="21" s="1"/>
  <c r="CD51" i="16"/>
  <c r="CD5" i="21" s="1"/>
  <c r="CE66" i="13"/>
  <c r="CG43" i="13"/>
  <c r="CH24" i="13"/>
  <c r="CD42" i="14"/>
  <c r="CE33" i="14"/>
  <c r="CF205" i="13"/>
  <c r="CF224" i="13" s="1"/>
  <c r="CF96" i="15" s="1"/>
  <c r="CG186" i="13"/>
  <c r="CF277" i="13"/>
  <c r="CF296" i="13" s="1"/>
  <c r="CF112" i="15" s="1"/>
  <c r="CG258" i="13"/>
  <c r="CE45" i="13"/>
  <c r="CF26" i="13"/>
  <c r="CB4" i="19"/>
  <c r="CC17" i="16"/>
  <c r="CC18" i="16"/>
  <c r="CF323" i="13"/>
  <c r="CG46" i="13"/>
  <c r="CH27" i="13"/>
  <c r="CC14" i="19"/>
  <c r="CB15" i="16"/>
  <c r="CI118" i="13"/>
  <c r="CJ99" i="13"/>
  <c r="CF89" i="15"/>
  <c r="CE214" i="13"/>
  <c r="G14" i="12"/>
  <c r="CB26" i="15"/>
  <c r="CB121" i="15"/>
  <c r="CH282" i="13"/>
  <c r="CH301" i="13" s="1"/>
  <c r="CH117" i="15" s="1"/>
  <c r="CI263" i="13"/>
  <c r="CC56" i="15"/>
  <c r="CC35" i="15" s="1"/>
  <c r="CC363" i="13"/>
  <c r="CE138" i="14"/>
  <c r="CD150" i="14"/>
  <c r="CH198" i="13"/>
  <c r="CI179" i="13"/>
  <c r="CH273" i="13"/>
  <c r="CH292" i="13" s="1"/>
  <c r="CH108" i="15" s="1"/>
  <c r="CI254" i="13"/>
  <c r="CM47" i="15"/>
  <c r="CC88" i="15"/>
  <c r="CC25" i="15" s="1"/>
  <c r="CC353" i="13"/>
  <c r="CD41" i="14"/>
  <c r="CD44" i="14" s="1"/>
  <c r="CE24" i="14"/>
  <c r="CD144" i="13"/>
  <c r="CD344" i="13"/>
  <c r="CD72" i="13"/>
  <c r="CA79" i="15"/>
  <c r="CA24" i="15"/>
  <c r="CA37" i="15" s="1"/>
  <c r="CA58" i="15"/>
  <c r="CB52" i="15"/>
  <c r="CB31" i="15" s="1"/>
  <c r="CB359" i="13"/>
  <c r="CB5" i="19"/>
  <c r="CB5" i="6" s="1"/>
  <c r="CB6" i="16"/>
  <c r="CJ278" i="13"/>
  <c r="CJ297" i="13" s="1"/>
  <c r="CJ113" i="15" s="1"/>
  <c r="CK259" i="13"/>
  <c r="CC70" i="15"/>
  <c r="CC28" i="15" s="1"/>
  <c r="CC356" i="13"/>
  <c r="CN63" i="13"/>
  <c r="CD338" i="13"/>
  <c r="CG272" i="13"/>
  <c r="CH253" i="13"/>
  <c r="CD321" i="13"/>
  <c r="CD49" i="13"/>
  <c r="CE30" i="13"/>
  <c r="CF114" i="14"/>
  <c r="CE126" i="14"/>
  <c r="CD86" i="15"/>
  <c r="CD142" i="13"/>
  <c r="CD337" i="13"/>
  <c r="CI274" i="13"/>
  <c r="CI293" i="13" s="1"/>
  <c r="CI109" i="15" s="1"/>
  <c r="CJ255" i="13"/>
  <c r="CF62" i="13"/>
  <c r="CD227" i="13"/>
  <c r="CD228" i="13" s="1"/>
  <c r="CD208" i="13"/>
  <c r="CE189" i="13"/>
  <c r="CD326" i="13"/>
  <c r="CD64" i="13"/>
  <c r="CC44" i="15"/>
  <c r="CC351" i="13"/>
  <c r="CG128" i="13"/>
  <c r="CH109" i="13"/>
  <c r="CG323" i="13"/>
  <c r="CF65" i="13"/>
  <c r="CI304" i="13"/>
  <c r="CI120" i="15" s="1"/>
  <c r="CI285" i="13"/>
  <c r="CJ266" i="13"/>
  <c r="CH137" i="13"/>
  <c r="H7" i="12"/>
  <c r="CU121" i="13"/>
  <c r="CE275" i="13"/>
  <c r="CF256" i="13"/>
  <c r="CE316" i="13"/>
  <c r="CA15" i="19"/>
  <c r="CA15" i="6" s="1"/>
  <c r="CA4" i="16"/>
  <c r="CL122" i="13"/>
  <c r="CL141" i="13" s="1"/>
  <c r="CL69" i="15" s="1"/>
  <c r="CM103" i="13"/>
  <c r="CJ196" i="13"/>
  <c r="CJ215" i="13" s="1"/>
  <c r="CJ87" i="15" s="1"/>
  <c r="CK177" i="13"/>
  <c r="CE201" i="13"/>
  <c r="CE220" i="13" s="1"/>
  <c r="CE92" i="15" s="1"/>
  <c r="CF182" i="13"/>
  <c r="CG217" i="13"/>
  <c r="CF124" i="13"/>
  <c r="CF143" i="13" s="1"/>
  <c r="CF71" i="15" s="1"/>
  <c r="CG105" i="13"/>
  <c r="CG52" i="13"/>
  <c r="CH33" i="13"/>
  <c r="B87" i="10"/>
  <c r="F14" i="12"/>
  <c r="W30" i="5"/>
  <c r="CC209" i="13"/>
  <c r="CC44" i="14"/>
  <c r="CC48" i="15"/>
  <c r="CC27" i="15" s="1"/>
  <c r="CC355" i="13"/>
  <c r="CH130" i="13"/>
  <c r="CH149" i="13" s="1"/>
  <c r="CH77" i="15" s="1"/>
  <c r="CI111" i="13"/>
  <c r="CD23" i="21"/>
  <c r="CD24" i="21" s="1"/>
  <c r="CD25" i="21" s="1"/>
  <c r="CB129" i="14"/>
  <c r="CF280" i="13"/>
  <c r="CF299" i="13" s="1"/>
  <c r="CF115" i="15" s="1"/>
  <c r="CG261" i="13"/>
  <c r="CB7" i="19"/>
  <c r="CB7" i="6" s="1"/>
  <c r="CB7" i="16"/>
  <c r="CD276" i="13"/>
  <c r="CD295" i="13" s="1"/>
  <c r="CD111" i="15" s="1"/>
  <c r="CE257" i="13"/>
  <c r="CI284" i="13"/>
  <c r="CI303" i="13" s="1"/>
  <c r="CI119" i="15" s="1"/>
  <c r="CJ265" i="13"/>
  <c r="CE197" i="13"/>
  <c r="CF178" i="13"/>
  <c r="CE315" i="13"/>
  <c r="CC228" i="13"/>
  <c r="CH199" i="13"/>
  <c r="CH218" i="13" s="1"/>
  <c r="CH90" i="15" s="1"/>
  <c r="CI180" i="13"/>
  <c r="CF291" i="13"/>
  <c r="CK200" i="13"/>
  <c r="CK219" i="13" s="1"/>
  <c r="CK91" i="15" s="1"/>
  <c r="CL181" i="13"/>
  <c r="BZ69" i="16"/>
  <c r="BZ9" i="22" s="1"/>
  <c r="CA70" i="16"/>
  <c r="CF281" i="13"/>
  <c r="CF300" i="13" s="1"/>
  <c r="CF116" i="15" s="1"/>
  <c r="CG262" i="13"/>
  <c r="CE203" i="13"/>
  <c r="CE222" i="13" s="1"/>
  <c r="CE94" i="15" s="1"/>
  <c r="CF184" i="13"/>
  <c r="CE46" i="15"/>
  <c r="CC55" i="13"/>
  <c r="CF126" i="13"/>
  <c r="CF145" i="13" s="1"/>
  <c r="CF73" i="15" s="1"/>
  <c r="CG107" i="13"/>
  <c r="CF147" i="13"/>
  <c r="CF342" i="13"/>
  <c r="CT68" i="15"/>
  <c r="B68" i="15" s="1"/>
  <c r="B140" i="13"/>
  <c r="CD294" i="13"/>
  <c r="CD335" i="13"/>
  <c r="CE55" i="15"/>
  <c r="CE34" i="15" s="1"/>
  <c r="CE362" i="13"/>
  <c r="B54" i="15"/>
  <c r="CU54" i="15" s="1"/>
  <c r="CD14" i="22"/>
  <c r="CC65" i="16"/>
  <c r="CC15" i="22" s="1"/>
  <c r="CC339" i="13"/>
  <c r="CD119" i="13"/>
  <c r="CE100" i="13"/>
  <c r="CD113" i="13"/>
  <c r="CD314" i="13"/>
  <c r="CD327" i="13" s="1"/>
  <c r="CE45" i="15"/>
  <c r="CE313" i="13"/>
  <c r="CE41" i="13"/>
  <c r="CF22" i="13"/>
  <c r="CH206" i="13"/>
  <c r="CH225" i="13" s="1"/>
  <c r="CH97" i="15" s="1"/>
  <c r="CI187" i="13"/>
  <c r="CH207" i="13"/>
  <c r="CH226" i="13" s="1"/>
  <c r="CH98" i="15" s="1"/>
  <c r="CI188" i="13"/>
  <c r="CG129" i="13"/>
  <c r="CG148" i="13" s="1"/>
  <c r="CG76" i="15" s="1"/>
  <c r="CH110" i="13"/>
  <c r="CD322" i="13"/>
  <c r="CD50" i="13"/>
  <c r="CE31" i="13"/>
  <c r="CE36" i="13" s="1"/>
  <c r="CB4" i="20"/>
  <c r="CC34" i="16"/>
  <c r="CC5" i="20" s="1"/>
  <c r="CC35" i="16"/>
  <c r="CC7" i="20" s="1"/>
  <c r="CF71" i="13"/>
  <c r="CE204" i="13"/>
  <c r="CE223" i="13" s="1"/>
  <c r="CE95" i="15" s="1"/>
  <c r="CF185" i="13"/>
  <c r="CB100" i="15"/>
  <c r="CG42" i="13"/>
  <c r="CH23" i="13"/>
  <c r="CC127" i="14"/>
  <c r="CD120" i="14"/>
  <c r="CE107" i="15"/>
  <c r="CB21" i="16"/>
  <c r="CD190" i="13"/>
  <c r="CD88" i="15"/>
  <c r="CD25" i="15" s="1"/>
  <c r="CH202" i="13"/>
  <c r="CH221" i="13" s="1"/>
  <c r="CH93" i="15" s="1"/>
  <c r="CI183" i="13"/>
  <c r="CE49" i="15"/>
  <c r="CF20" i="21"/>
  <c r="CC110" i="15"/>
  <c r="CC354" i="13"/>
  <c r="CC305" i="13"/>
  <c r="CE75" i="15"/>
  <c r="CE33" i="15" s="1"/>
  <c r="CE361" i="13"/>
  <c r="CJ48" i="13"/>
  <c r="CK29" i="13"/>
  <c r="CG65" i="15"/>
  <c r="CD279" i="13"/>
  <c r="CD298" i="13" s="1"/>
  <c r="CD114" i="15" s="1"/>
  <c r="CE260" i="13"/>
  <c r="CF319" i="13"/>
  <c r="CF47" i="13"/>
  <c r="CG28" i="13"/>
  <c r="CB66" i="15"/>
  <c r="CB151" i="13"/>
  <c r="CB352" i="13"/>
  <c r="CC99" i="15"/>
  <c r="CC36" i="15" s="1"/>
  <c r="CC364" i="13"/>
  <c r="CB38" i="16"/>
  <c r="CF283" i="13"/>
  <c r="CF302" i="13" s="1"/>
  <c r="CF118" i="15" s="1"/>
  <c r="CG264" i="13"/>
  <c r="CF195" i="13"/>
  <c r="CG176" i="13"/>
  <c r="CD267" i="13"/>
  <c r="CB53" i="15"/>
  <c r="CB32" i="15" s="1"/>
  <c r="CB360" i="13"/>
  <c r="CE343" i="13"/>
  <c r="CC72" i="15"/>
  <c r="CC30" i="15" s="1"/>
  <c r="CC358" i="13"/>
  <c r="CC138" i="13"/>
  <c r="CC132" i="13"/>
  <c r="CC333" i="13"/>
  <c r="CC346" i="13" s="1"/>
  <c r="CE20" i="22"/>
  <c r="CE24" i="22" s="1"/>
  <c r="CE25" i="22" s="1"/>
  <c r="CC153" i="14"/>
  <c r="CC4" i="22"/>
  <c r="CD68" i="16"/>
  <c r="CD7" i="22" s="1"/>
  <c r="CD67" i="16"/>
  <c r="CD5" i="22" s="1"/>
  <c r="CD332" i="13"/>
  <c r="CD55" i="13"/>
  <c r="CD60" i="13"/>
  <c r="CC341" i="13"/>
  <c r="CC69" i="13"/>
  <c r="CF324" i="13"/>
  <c r="CE125" i="13"/>
  <c r="CF106" i="13"/>
  <c r="CE320" i="13"/>
  <c r="CE325" i="13"/>
  <c r="CE53" i="13"/>
  <c r="CF34" i="13"/>
  <c r="CF61" i="13"/>
  <c r="CC14" i="20"/>
  <c r="CB32" i="16"/>
  <c r="CB15" i="20" s="1"/>
  <c r="CF120" i="13"/>
  <c r="CF139" i="13" s="1"/>
  <c r="CF67" i="15" s="1"/>
  <c r="CG101" i="13"/>
  <c r="CH51" i="15"/>
  <c r="CE144" i="14"/>
  <c r="CD151" i="14"/>
  <c r="CF23" i="22" s="1"/>
  <c r="CA4" i="6"/>
  <c r="CO44" i="13"/>
  <c r="CP25" i="13"/>
  <c r="CA54" i="16"/>
  <c r="BZ53" i="16"/>
  <c r="BZ9" i="21" s="1"/>
  <c r="CD50" i="15"/>
  <c r="CD29" i="15" s="1"/>
  <c r="CD357" i="13"/>
  <c r="CU68" i="15" l="1"/>
  <c r="CC21" i="16"/>
  <c r="CD71" i="16"/>
  <c r="CB365" i="13"/>
  <c r="CB367" i="13" s="1"/>
  <c r="CF14" i="21"/>
  <c r="CE49" i="16"/>
  <c r="CE15" i="21" s="1"/>
  <c r="CF125" i="13"/>
  <c r="CG106" i="13"/>
  <c r="CC66" i="15"/>
  <c r="CC151" i="13"/>
  <c r="CC352" i="13"/>
  <c r="CE151" i="14"/>
  <c r="CG23" i="22" s="1"/>
  <c r="CF144" i="14"/>
  <c r="CG120" i="13"/>
  <c r="CG139" i="13" s="1"/>
  <c r="CG67" i="15" s="1"/>
  <c r="CH101" i="13"/>
  <c r="CE344" i="13"/>
  <c r="CE72" i="13"/>
  <c r="CE144" i="13"/>
  <c r="CD44" i="15"/>
  <c r="CD351" i="13"/>
  <c r="CD14" i="20"/>
  <c r="CD14" i="6" s="1"/>
  <c r="CC32" i="16"/>
  <c r="CC15" i="20" s="1"/>
  <c r="CJ67" i="13"/>
  <c r="CE14" i="22"/>
  <c r="CD65" i="16"/>
  <c r="CD15" i="22" s="1"/>
  <c r="CG61" i="13"/>
  <c r="CC38" i="16"/>
  <c r="CD341" i="13"/>
  <c r="CD69" i="13"/>
  <c r="CI207" i="13"/>
  <c r="CI226" i="13" s="1"/>
  <c r="CI98" i="15" s="1"/>
  <c r="CJ188" i="13"/>
  <c r="CF313" i="13"/>
  <c r="CF41" i="13"/>
  <c r="CG22" i="13"/>
  <c r="CE119" i="13"/>
  <c r="CF100" i="13"/>
  <c r="CE113" i="13"/>
  <c r="CE314" i="13"/>
  <c r="J7" i="12"/>
  <c r="I52" i="5" s="1"/>
  <c r="CF75" i="15"/>
  <c r="CF33" i="15" s="1"/>
  <c r="CF361" i="13"/>
  <c r="CG281" i="13"/>
  <c r="CG300" i="13" s="1"/>
  <c r="CG116" i="15" s="1"/>
  <c r="CH262" i="13"/>
  <c r="CL200" i="13"/>
  <c r="CL219" i="13" s="1"/>
  <c r="CL91" i="15" s="1"/>
  <c r="CM181" i="13"/>
  <c r="CI199" i="13"/>
  <c r="CI218" i="13" s="1"/>
  <c r="CI90" i="15" s="1"/>
  <c r="CJ180" i="13"/>
  <c r="CF197" i="13"/>
  <c r="CF216" i="13" s="1"/>
  <c r="CF353" i="13" s="1"/>
  <c r="CG178" i="13"/>
  <c r="CF315" i="13"/>
  <c r="CE276" i="13"/>
  <c r="CE295" i="13" s="1"/>
  <c r="CE111" i="15" s="1"/>
  <c r="CF257" i="13"/>
  <c r="CG71" i="13"/>
  <c r="B98" i="10"/>
  <c r="I51" i="5"/>
  <c r="CF46" i="15"/>
  <c r="CG20" i="21"/>
  <c r="CD72" i="15"/>
  <c r="CD30" i="15" s="1"/>
  <c r="CD358" i="13"/>
  <c r="CI273" i="13"/>
  <c r="CI292" i="13" s="1"/>
  <c r="CI108" i="15" s="1"/>
  <c r="CJ254" i="13"/>
  <c r="CH217" i="13"/>
  <c r="CD4" i="22"/>
  <c r="CE67" i="16"/>
  <c r="CE5" i="22" s="1"/>
  <c r="CE68" i="16"/>
  <c r="CE7" i="22" s="1"/>
  <c r="CG65" i="13"/>
  <c r="CE336" i="13"/>
  <c r="CE64" i="13"/>
  <c r="CG205" i="13"/>
  <c r="CG224" i="13" s="1"/>
  <c r="CG96" i="15" s="1"/>
  <c r="CH186" i="13"/>
  <c r="CH43" i="13"/>
  <c r="CI24" i="13"/>
  <c r="CE338" i="13"/>
  <c r="CA53" i="16"/>
  <c r="CA9" i="21" s="1"/>
  <c r="CB54" i="16"/>
  <c r="CF45" i="15"/>
  <c r="CG283" i="13"/>
  <c r="CG302" i="13" s="1"/>
  <c r="CG118" i="15" s="1"/>
  <c r="CH264" i="13"/>
  <c r="CB79" i="15"/>
  <c r="CB24" i="15"/>
  <c r="CB37" i="15" s="1"/>
  <c r="CC100" i="15"/>
  <c r="CE120" i="14"/>
  <c r="CD127" i="14"/>
  <c r="CF55" i="15"/>
  <c r="CF34" i="15" s="1"/>
  <c r="CF362" i="13"/>
  <c r="CE332" i="13"/>
  <c r="CE60" i="13"/>
  <c r="CD138" i="13"/>
  <c r="CD132" i="13"/>
  <c r="CD333" i="13"/>
  <c r="CD286" i="13"/>
  <c r="CG126" i="13"/>
  <c r="CG145" i="13" s="1"/>
  <c r="CG73" i="15" s="1"/>
  <c r="CH107" i="13"/>
  <c r="CE216" i="13"/>
  <c r="CE334" i="13"/>
  <c r="CG280" i="13"/>
  <c r="CG299" i="13" s="1"/>
  <c r="CG115" i="15" s="1"/>
  <c r="CH261" i="13"/>
  <c r="CI130" i="13"/>
  <c r="CI149" i="13" s="1"/>
  <c r="CI77" i="15" s="1"/>
  <c r="CJ111" i="13"/>
  <c r="CG324" i="13"/>
  <c r="CG89" i="15"/>
  <c r="CK196" i="13"/>
  <c r="CK215" i="13" s="1"/>
  <c r="CK87" i="15" s="1"/>
  <c r="CL177" i="13"/>
  <c r="CF275" i="13"/>
  <c r="CG256" i="13"/>
  <c r="CF316" i="13"/>
  <c r="CH65" i="15"/>
  <c r="CH128" i="13"/>
  <c r="CI109" i="13"/>
  <c r="CH323" i="13"/>
  <c r="CC23" i="15"/>
  <c r="CE227" i="13"/>
  <c r="CE208" i="13"/>
  <c r="CE345" i="13" s="1"/>
  <c r="CF189" i="13"/>
  <c r="CE326" i="13"/>
  <c r="CF334" i="13"/>
  <c r="CD70" i="15"/>
  <c r="CD28" i="15" s="1"/>
  <c r="CD356" i="13"/>
  <c r="CG114" i="14"/>
  <c r="CF126" i="14"/>
  <c r="CH272" i="13"/>
  <c r="CI253" i="13"/>
  <c r="CC4" i="19"/>
  <c r="CD18" i="16"/>
  <c r="CD17" i="16"/>
  <c r="CD56" i="15"/>
  <c r="CD35" i="15" s="1"/>
  <c r="CD363" i="13"/>
  <c r="CE41" i="14"/>
  <c r="CF24" i="14"/>
  <c r="CE86" i="15"/>
  <c r="CB15" i="19"/>
  <c r="CB15" i="6" s="1"/>
  <c r="CB4" i="16"/>
  <c r="CC5" i="19"/>
  <c r="CC5" i="6" s="1"/>
  <c r="CC6" i="16"/>
  <c r="CE317" i="13"/>
  <c r="CG62" i="13"/>
  <c r="CC15" i="19"/>
  <c r="CC4" i="16"/>
  <c r="CK127" i="13"/>
  <c r="CK146" i="13" s="1"/>
  <c r="CK74" i="15" s="1"/>
  <c r="CL108" i="13"/>
  <c r="CP44" i="13"/>
  <c r="CQ25" i="13"/>
  <c r="CC53" i="15"/>
  <c r="CC32" i="15" s="1"/>
  <c r="CC360" i="13"/>
  <c r="CG195" i="13"/>
  <c r="CH176" i="13"/>
  <c r="CG47" i="13"/>
  <c r="CH28" i="13"/>
  <c r="CE279" i="13"/>
  <c r="CE298" i="13" s="1"/>
  <c r="CE114" i="15" s="1"/>
  <c r="CF260" i="13"/>
  <c r="CC26" i="15"/>
  <c r="CC121" i="15"/>
  <c r="CE23" i="21"/>
  <c r="CE24" i="21" s="1"/>
  <c r="CE25" i="21" s="1"/>
  <c r="CC129" i="14"/>
  <c r="CD4" i="21"/>
  <c r="CE52" i="16"/>
  <c r="CE7" i="21" s="1"/>
  <c r="CE51" i="16"/>
  <c r="CE5" i="21" s="1"/>
  <c r="CF343" i="13"/>
  <c r="CH129" i="13"/>
  <c r="CH148" i="13" s="1"/>
  <c r="CH76" i="15" s="1"/>
  <c r="CI110" i="13"/>
  <c r="CI206" i="13"/>
  <c r="CI225" i="13" s="1"/>
  <c r="CI97" i="15" s="1"/>
  <c r="CJ187" i="13"/>
  <c r="CF203" i="13"/>
  <c r="CF222" i="13" s="1"/>
  <c r="CF94" i="15" s="1"/>
  <c r="CG184" i="13"/>
  <c r="CB70" i="16"/>
  <c r="CA69" i="16"/>
  <c r="CA9" i="22" s="1"/>
  <c r="CF107" i="15"/>
  <c r="CE14" i="21"/>
  <c r="CD49" i="16"/>
  <c r="CD15" i="21" s="1"/>
  <c r="CJ284" i="13"/>
  <c r="CJ303" i="13" s="1"/>
  <c r="CJ119" i="15" s="1"/>
  <c r="CK265" i="13"/>
  <c r="CG124" i="13"/>
  <c r="CG143" i="13" s="1"/>
  <c r="CG71" i="15" s="1"/>
  <c r="CH105" i="13"/>
  <c r="CF201" i="13"/>
  <c r="CF220" i="13" s="1"/>
  <c r="CF92" i="15" s="1"/>
  <c r="CG182" i="13"/>
  <c r="CG319" i="13" s="1"/>
  <c r="CE294" i="13"/>
  <c r="CE335" i="13"/>
  <c r="CE286" i="13"/>
  <c r="CF49" i="15"/>
  <c r="CG147" i="13"/>
  <c r="CG342" i="13"/>
  <c r="CD48" i="15"/>
  <c r="CD27" i="15" s="1"/>
  <c r="CD355" i="13"/>
  <c r="CD345" i="13"/>
  <c r="CD209" i="13"/>
  <c r="CJ274" i="13"/>
  <c r="CJ293" i="13" s="1"/>
  <c r="CJ109" i="15" s="1"/>
  <c r="CK255" i="13"/>
  <c r="CE321" i="13"/>
  <c r="CE49" i="13"/>
  <c r="CF30" i="13"/>
  <c r="CG291" i="13"/>
  <c r="CN47" i="15"/>
  <c r="CF20" i="22"/>
  <c r="CF24" i="22" s="1"/>
  <c r="CF25" i="22" s="1"/>
  <c r="CD153" i="14"/>
  <c r="CI282" i="13"/>
  <c r="CI301" i="13" s="1"/>
  <c r="CI117" i="15" s="1"/>
  <c r="CJ263" i="13"/>
  <c r="W31" i="5"/>
  <c r="CE209" i="13"/>
  <c r="CJ118" i="13"/>
  <c r="CK99" i="13"/>
  <c r="CC14" i="6"/>
  <c r="CB4" i="6"/>
  <c r="CG277" i="13"/>
  <c r="CG296" i="13" s="1"/>
  <c r="CG112" i="15" s="1"/>
  <c r="CH258" i="13"/>
  <c r="CF33" i="14"/>
  <c r="CE42" i="14"/>
  <c r="CG315" i="13"/>
  <c r="CF123" i="13"/>
  <c r="CG104" i="13"/>
  <c r="CF318" i="13"/>
  <c r="CB58" i="15"/>
  <c r="CO63" i="13"/>
  <c r="CF325" i="13"/>
  <c r="CF53" i="13"/>
  <c r="CG34" i="13"/>
  <c r="CF214" i="13"/>
  <c r="CF338" i="13"/>
  <c r="CF66" i="13"/>
  <c r="CK48" i="13"/>
  <c r="CL29" i="13"/>
  <c r="CI202" i="13"/>
  <c r="CI221" i="13" s="1"/>
  <c r="CI93" i="15" s="1"/>
  <c r="CJ183" i="13"/>
  <c r="CH42" i="13"/>
  <c r="CI23" i="13"/>
  <c r="CF204" i="13"/>
  <c r="CF223" i="13" s="1"/>
  <c r="CF95" i="15" s="1"/>
  <c r="CG185" i="13"/>
  <c r="CE322" i="13"/>
  <c r="CE327" i="13" s="1"/>
  <c r="CE50" i="13"/>
  <c r="CF31" i="13"/>
  <c r="CD110" i="15"/>
  <c r="CD354" i="13"/>
  <c r="CD305" i="13"/>
  <c r="X31" i="5"/>
  <c r="X32" i="5"/>
  <c r="CH324" i="13"/>
  <c r="CH52" i="13"/>
  <c r="CI33" i="13"/>
  <c r="CM122" i="13"/>
  <c r="CM141" i="13" s="1"/>
  <c r="CM69" i="15" s="1"/>
  <c r="CN103" i="13"/>
  <c r="CE267" i="13"/>
  <c r="CJ304" i="13"/>
  <c r="CJ120" i="15" s="1"/>
  <c r="CJ285" i="13"/>
  <c r="CK266" i="13"/>
  <c r="CC74" i="13"/>
  <c r="CD336" i="13"/>
  <c r="CD346" i="13" s="1"/>
  <c r="CD99" i="15"/>
  <c r="CD36" i="15" s="1"/>
  <c r="CD364" i="13"/>
  <c r="CD340" i="13"/>
  <c r="CD68" i="13"/>
  <c r="CD74" i="13" s="1"/>
  <c r="CK278" i="13"/>
  <c r="CK297" i="13" s="1"/>
  <c r="CK113" i="15" s="1"/>
  <c r="CL259" i="13"/>
  <c r="CC4" i="20"/>
  <c r="CD35" i="16"/>
  <c r="CD7" i="20" s="1"/>
  <c r="CD34" i="16"/>
  <c r="CD5" i="20" s="1"/>
  <c r="CD339" i="13"/>
  <c r="CI198" i="13"/>
  <c r="CJ179" i="13"/>
  <c r="CE150" i="14"/>
  <c r="CF138" i="14"/>
  <c r="CU70" i="13"/>
  <c r="CI137" i="13"/>
  <c r="CH46" i="13"/>
  <c r="CI27" i="13"/>
  <c r="CC7" i="19"/>
  <c r="CC7" i="6" s="1"/>
  <c r="CC7" i="16"/>
  <c r="CF317" i="13"/>
  <c r="CF45" i="13"/>
  <c r="CG26" i="13"/>
  <c r="CE50" i="15"/>
  <c r="CE29" i="15" s="1"/>
  <c r="CE357" i="13"/>
  <c r="CD55" i="16"/>
  <c r="CE142" i="13"/>
  <c r="CE337" i="13"/>
  <c r="CI51" i="15"/>
  <c r="CC52" i="15"/>
  <c r="CC31" i="15" s="1"/>
  <c r="CC359" i="13"/>
  <c r="CE190" i="13"/>
  <c r="CC15" i="6" l="1"/>
  <c r="CC365" i="13"/>
  <c r="CC367" i="13" s="1"/>
  <c r="CE228" i="13"/>
  <c r="I7" i="12"/>
  <c r="CU140" i="13"/>
  <c r="CF14" i="19"/>
  <c r="CE15" i="16"/>
  <c r="CE70" i="15"/>
  <c r="CE28" i="15" s="1"/>
  <c r="CE356" i="13"/>
  <c r="CG20" i="22"/>
  <c r="CG24" i="22" s="1"/>
  <c r="CG25" i="22" s="1"/>
  <c r="CE153" i="14"/>
  <c r="CJ198" i="13"/>
  <c r="CK179" i="13"/>
  <c r="CK304" i="13"/>
  <c r="CK120" i="15" s="1"/>
  <c r="CK285" i="13"/>
  <c r="CL266" i="13"/>
  <c r="CN122" i="13"/>
  <c r="CN141" i="13" s="1"/>
  <c r="CN69" i="15" s="1"/>
  <c r="CO103" i="13"/>
  <c r="CD26" i="15"/>
  <c r="CD121" i="15"/>
  <c r="CH61" i="13"/>
  <c r="CL48" i="13"/>
  <c r="CM29" i="13"/>
  <c r="CF344" i="13"/>
  <c r="CF72" i="13"/>
  <c r="CG123" i="13"/>
  <c r="CH104" i="13"/>
  <c r="CG318" i="13"/>
  <c r="CG33" i="14"/>
  <c r="CF42" i="14"/>
  <c r="CJ282" i="13"/>
  <c r="CJ301" i="13" s="1"/>
  <c r="CJ117" i="15" s="1"/>
  <c r="CK263" i="13"/>
  <c r="CG107" i="15"/>
  <c r="CG75" i="15"/>
  <c r="CG33" i="15" s="1"/>
  <c r="CG361" i="13"/>
  <c r="CH124" i="13"/>
  <c r="CH143" i="13" s="1"/>
  <c r="CH71" i="15" s="1"/>
  <c r="CI105" i="13"/>
  <c r="CG66" i="13"/>
  <c r="CG24" i="14"/>
  <c r="CF41" i="14"/>
  <c r="CD5" i="19"/>
  <c r="CD5" i="6" s="1"/>
  <c r="CD6" i="16"/>
  <c r="CI272" i="13"/>
  <c r="CJ253" i="13"/>
  <c r="CG126" i="14"/>
  <c r="CH114" i="14"/>
  <c r="CH147" i="13"/>
  <c r="CH126" i="13"/>
  <c r="CH145" i="13" s="1"/>
  <c r="CH73" i="15" s="1"/>
  <c r="CI107" i="13"/>
  <c r="CE44" i="15"/>
  <c r="CE351" i="13"/>
  <c r="CF23" i="21"/>
  <c r="CF24" i="21" s="1"/>
  <c r="CF25" i="21" s="1"/>
  <c r="CD129" i="14"/>
  <c r="CD4" i="20"/>
  <c r="CE35" i="16"/>
  <c r="CE7" i="20" s="1"/>
  <c r="CE34" i="16"/>
  <c r="CE5" i="20" s="1"/>
  <c r="CH205" i="13"/>
  <c r="CH224" i="13" s="1"/>
  <c r="CH96" i="15" s="1"/>
  <c r="CI186" i="13"/>
  <c r="CG49" i="15"/>
  <c r="CJ273" i="13"/>
  <c r="CJ292" i="13" s="1"/>
  <c r="CJ108" i="15" s="1"/>
  <c r="CK254" i="13"/>
  <c r="CG55" i="15"/>
  <c r="CG34" i="15" s="1"/>
  <c r="CG362" i="13"/>
  <c r="CE138" i="13"/>
  <c r="CE132" i="13"/>
  <c r="CE333" i="13"/>
  <c r="CJ51" i="15"/>
  <c r="CE72" i="15"/>
  <c r="CE30" i="15" s="1"/>
  <c r="CE358" i="13"/>
  <c r="CG125" i="13"/>
  <c r="CH106" i="13"/>
  <c r="CG45" i="13"/>
  <c r="CH26" i="13"/>
  <c r="CH65" i="13"/>
  <c r="CF150" i="14"/>
  <c r="CG138" i="14"/>
  <c r="CI217" i="13"/>
  <c r="CD38" i="16"/>
  <c r="CD52" i="15"/>
  <c r="CD31" i="15" s="1"/>
  <c r="CD359" i="13"/>
  <c r="CG204" i="13"/>
  <c r="CG223" i="13" s="1"/>
  <c r="CG95" i="15" s="1"/>
  <c r="CH185" i="13"/>
  <c r="CK67" i="13"/>
  <c r="CD4" i="19"/>
  <c r="CE18" i="16"/>
  <c r="CE17" i="16"/>
  <c r="CF142" i="13"/>
  <c r="CF337" i="13"/>
  <c r="CH277" i="13"/>
  <c r="CH296" i="13" s="1"/>
  <c r="CH112" i="15" s="1"/>
  <c r="CI258" i="13"/>
  <c r="CK274" i="13"/>
  <c r="CK293" i="13" s="1"/>
  <c r="CK109" i="15" s="1"/>
  <c r="CL255" i="13"/>
  <c r="CE110" i="15"/>
  <c r="CE354" i="13"/>
  <c r="CE305" i="13"/>
  <c r="CJ206" i="13"/>
  <c r="CJ225" i="13" s="1"/>
  <c r="CJ97" i="15" s="1"/>
  <c r="CK187" i="13"/>
  <c r="CE55" i="16"/>
  <c r="CF279" i="13"/>
  <c r="CF298" i="13" s="1"/>
  <c r="CF114" i="15" s="1"/>
  <c r="CG260" i="13"/>
  <c r="CE44" i="14"/>
  <c r="CD7" i="19"/>
  <c r="CD7" i="6" s="1"/>
  <c r="CD7" i="16"/>
  <c r="CH291" i="13"/>
  <c r="CF227" i="13"/>
  <c r="CF228" i="13" s="1"/>
  <c r="CF208" i="13"/>
  <c r="CF345" i="13" s="1"/>
  <c r="CG189" i="13"/>
  <c r="CF326" i="13"/>
  <c r="CF190" i="13"/>
  <c r="CC58" i="15"/>
  <c r="CG275" i="13"/>
  <c r="CH256" i="13"/>
  <c r="CG316" i="13"/>
  <c r="CJ130" i="13"/>
  <c r="CJ149" i="13" s="1"/>
  <c r="CJ77" i="15" s="1"/>
  <c r="CK111" i="13"/>
  <c r="CD66" i="15"/>
  <c r="CD151" i="13"/>
  <c r="CD352" i="13"/>
  <c r="CF120" i="14"/>
  <c r="CE127" i="14"/>
  <c r="CH283" i="13"/>
  <c r="CH302" i="13" s="1"/>
  <c r="CH118" i="15" s="1"/>
  <c r="CI264" i="13"/>
  <c r="CC54" i="16"/>
  <c r="CB53" i="16"/>
  <c r="CB9" i="21" s="1"/>
  <c r="CI43" i="13"/>
  <c r="CJ24" i="13"/>
  <c r="J52" i="5"/>
  <c r="J53" i="5"/>
  <c r="CG343" i="13"/>
  <c r="CG197" i="13"/>
  <c r="CH178" i="13"/>
  <c r="CM200" i="13"/>
  <c r="CM219" i="13" s="1"/>
  <c r="CM91" i="15" s="1"/>
  <c r="CN181" i="13"/>
  <c r="CG313" i="13"/>
  <c r="CG41" i="13"/>
  <c r="CH22" i="13"/>
  <c r="CJ207" i="13"/>
  <c r="CJ226" i="13" s="1"/>
  <c r="CJ98" i="15" s="1"/>
  <c r="CK188" i="13"/>
  <c r="CE56" i="15"/>
  <c r="CE35" i="15" s="1"/>
  <c r="CE363" i="13"/>
  <c r="CG144" i="14"/>
  <c r="CF151" i="14"/>
  <c r="CH23" i="22" s="1"/>
  <c r="CE14" i="20"/>
  <c r="CD32" i="16"/>
  <c r="CD15" i="20" s="1"/>
  <c r="CF144" i="13"/>
  <c r="CF339" i="13"/>
  <c r="CI324" i="13"/>
  <c r="CI52" i="13"/>
  <c r="CJ33" i="13"/>
  <c r="CF14" i="22"/>
  <c r="CE65" i="16"/>
  <c r="CE15" i="22" s="1"/>
  <c r="CF322" i="13"/>
  <c r="CF50" i="13"/>
  <c r="CG31" i="13"/>
  <c r="CJ202" i="13"/>
  <c r="CJ221" i="13" s="1"/>
  <c r="CJ93" i="15" s="1"/>
  <c r="CK183" i="13"/>
  <c r="CF86" i="15"/>
  <c r="CO47" i="15"/>
  <c r="CK118" i="13"/>
  <c r="CL99" i="13"/>
  <c r="CF321" i="13"/>
  <c r="CF49" i="13"/>
  <c r="CG30" i="13"/>
  <c r="CG201" i="13"/>
  <c r="CG220" i="13" s="1"/>
  <c r="CG92" i="15" s="1"/>
  <c r="CH182" i="13"/>
  <c r="CC70" i="16"/>
  <c r="CB69" i="16"/>
  <c r="CB9" i="22" s="1"/>
  <c r="CE4" i="22"/>
  <c r="CF67" i="16"/>
  <c r="CF5" i="22" s="1"/>
  <c r="CF68" i="16"/>
  <c r="CF7" i="22" s="1"/>
  <c r="CH195" i="13"/>
  <c r="CI176" i="13"/>
  <c r="CQ44" i="13"/>
  <c r="CR25" i="13"/>
  <c r="CL127" i="13"/>
  <c r="CL146" i="13" s="1"/>
  <c r="CL74" i="15" s="1"/>
  <c r="CM108" i="13"/>
  <c r="CG46" i="15"/>
  <c r="CG14" i="21"/>
  <c r="CF49" i="16"/>
  <c r="CF15" i="21" s="1"/>
  <c r="CD21" i="16"/>
  <c r="CF294" i="13"/>
  <c r="CF335" i="13"/>
  <c r="CE88" i="15"/>
  <c r="CE25" i="15" s="1"/>
  <c r="CE353" i="13"/>
  <c r="CE4" i="21"/>
  <c r="CF52" i="16"/>
  <c r="CF7" i="21" s="1"/>
  <c r="CF51" i="16"/>
  <c r="CF5" i="21" s="1"/>
  <c r="CH62" i="13"/>
  <c r="CE48" i="15"/>
  <c r="CE27" i="15" s="1"/>
  <c r="CE355" i="13"/>
  <c r="CF276" i="13"/>
  <c r="CF295" i="13" s="1"/>
  <c r="CF111" i="15" s="1"/>
  <c r="CG257" i="13"/>
  <c r="CG267" i="13" s="1"/>
  <c r="CF88" i="15"/>
  <c r="CF25" i="15" s="1"/>
  <c r="CF332" i="13"/>
  <c r="CF55" i="13"/>
  <c r="CF60" i="13"/>
  <c r="CG45" i="15"/>
  <c r="CD23" i="15"/>
  <c r="CC79" i="15"/>
  <c r="CC24" i="15"/>
  <c r="CC37" i="15" s="1"/>
  <c r="CF336" i="13"/>
  <c r="CF64" i="13"/>
  <c r="CI46" i="13"/>
  <c r="CJ27" i="13"/>
  <c r="CI65" i="15"/>
  <c r="CL278" i="13"/>
  <c r="CL297" i="13" s="1"/>
  <c r="CL113" i="15" s="1"/>
  <c r="CM259" i="13"/>
  <c r="CD100" i="15"/>
  <c r="CE14" i="19"/>
  <c r="CD15" i="16"/>
  <c r="CH343" i="13"/>
  <c r="CH71" i="13"/>
  <c r="CE341" i="13"/>
  <c r="CE69" i="13"/>
  <c r="CI42" i="13"/>
  <c r="CJ23" i="13"/>
  <c r="CF50" i="15"/>
  <c r="CF29" i="15" s="1"/>
  <c r="CF357" i="13"/>
  <c r="CG325" i="13"/>
  <c r="CG53" i="13"/>
  <c r="CH34" i="13"/>
  <c r="CJ137" i="13"/>
  <c r="CE340" i="13"/>
  <c r="CE68" i="13"/>
  <c r="CK284" i="13"/>
  <c r="CK303" i="13" s="1"/>
  <c r="CK119" i="15" s="1"/>
  <c r="CL265" i="13"/>
  <c r="CG203" i="13"/>
  <c r="CG222" i="13" s="1"/>
  <c r="CG94" i="15" s="1"/>
  <c r="CH184" i="13"/>
  <c r="CI129" i="13"/>
  <c r="CI148" i="13" s="1"/>
  <c r="CI76" i="15" s="1"/>
  <c r="CJ110" i="13"/>
  <c r="CH319" i="13"/>
  <c r="CH47" i="13"/>
  <c r="CI28" i="13"/>
  <c r="CG214" i="13"/>
  <c r="CP63" i="13"/>
  <c r="CC4" i="6"/>
  <c r="CH20" i="21"/>
  <c r="CE99" i="15"/>
  <c r="CE36" i="15" s="1"/>
  <c r="CE364" i="13"/>
  <c r="CI128" i="13"/>
  <c r="CJ109" i="13"/>
  <c r="CI323" i="13"/>
  <c r="CF267" i="13"/>
  <c r="CL196" i="13"/>
  <c r="CL215" i="13" s="1"/>
  <c r="CL87" i="15" s="1"/>
  <c r="CM177" i="13"/>
  <c r="CH280" i="13"/>
  <c r="CH299" i="13" s="1"/>
  <c r="CH115" i="15" s="1"/>
  <c r="CI261" i="13"/>
  <c r="CE55" i="13"/>
  <c r="CE71" i="16"/>
  <c r="CH89" i="15"/>
  <c r="CJ199" i="13"/>
  <c r="CJ218" i="13" s="1"/>
  <c r="CJ90" i="15" s="1"/>
  <c r="CK180" i="13"/>
  <c r="CH281" i="13"/>
  <c r="CH300" i="13" s="1"/>
  <c r="CH116" i="15" s="1"/>
  <c r="CI262" i="13"/>
  <c r="CF119" i="13"/>
  <c r="CG100" i="13"/>
  <c r="CF113" i="13"/>
  <c r="CF314" i="13"/>
  <c r="CF327" i="13" s="1"/>
  <c r="CF36" i="13"/>
  <c r="CD53" i="15"/>
  <c r="CD32" i="15" s="1"/>
  <c r="CD360" i="13"/>
  <c r="CE339" i="13"/>
  <c r="CE346" i="13" s="1"/>
  <c r="CH120" i="13"/>
  <c r="CH139" i="13" s="1"/>
  <c r="CH67" i="15" s="1"/>
  <c r="CI101" i="13"/>
  <c r="CF320" i="13"/>
  <c r="CE14" i="6" l="1"/>
  <c r="CD365" i="13"/>
  <c r="CD367" i="13" s="1"/>
  <c r="CG86" i="15"/>
  <c r="CM278" i="13"/>
  <c r="CM297" i="13" s="1"/>
  <c r="CM113" i="15" s="1"/>
  <c r="CN259" i="13"/>
  <c r="CJ46" i="13"/>
  <c r="CK27" i="13"/>
  <c r="CD58" i="15"/>
  <c r="CH46" i="15"/>
  <c r="CF110" i="15"/>
  <c r="CF354" i="13"/>
  <c r="CF305" i="13"/>
  <c r="CI195" i="13"/>
  <c r="CJ176" i="13"/>
  <c r="CF71" i="16"/>
  <c r="CK137" i="13"/>
  <c r="CH14" i="21"/>
  <c r="CG49" i="16"/>
  <c r="CG15" i="21" s="1"/>
  <c r="CG322" i="13"/>
  <c r="CG50" i="13"/>
  <c r="CH31" i="13"/>
  <c r="CH313" i="13"/>
  <c r="CH41" i="13"/>
  <c r="CI22" i="13"/>
  <c r="CN200" i="13"/>
  <c r="CN219" i="13" s="1"/>
  <c r="CN91" i="15" s="1"/>
  <c r="CO181" i="13"/>
  <c r="CG294" i="13"/>
  <c r="CG335" i="13"/>
  <c r="CG227" i="13"/>
  <c r="CG208" i="13"/>
  <c r="CG345" i="13" s="1"/>
  <c r="CH189" i="13"/>
  <c r="CG326" i="13"/>
  <c r="CH107" i="15"/>
  <c r="CG279" i="13"/>
  <c r="CG298" i="13" s="1"/>
  <c r="CG114" i="15" s="1"/>
  <c r="CH260" i="13"/>
  <c r="CE26" i="15"/>
  <c r="CE121" i="15"/>
  <c r="CE7" i="19"/>
  <c r="CE7" i="6" s="1"/>
  <c r="CE7" i="16"/>
  <c r="CK51" i="15"/>
  <c r="CI89" i="15"/>
  <c r="CG317" i="13"/>
  <c r="CH342" i="13"/>
  <c r="CI20" i="21"/>
  <c r="CG190" i="13"/>
  <c r="CI124" i="13"/>
  <c r="CI143" i="13" s="1"/>
  <c r="CI71" i="15" s="1"/>
  <c r="CJ105" i="13"/>
  <c r="CG142" i="13"/>
  <c r="CG337" i="13"/>
  <c r="CL67" i="13"/>
  <c r="CF4" i="22"/>
  <c r="CG68" i="16"/>
  <c r="CG7" i="22" s="1"/>
  <c r="CG67" i="16"/>
  <c r="CG5" i="22" s="1"/>
  <c r="CL304" i="13"/>
  <c r="CL120" i="15" s="1"/>
  <c r="CL285" i="13"/>
  <c r="CM266" i="13"/>
  <c r="CK198" i="13"/>
  <c r="CL179" i="13"/>
  <c r="CK199" i="13"/>
  <c r="CK218" i="13" s="1"/>
  <c r="CK90" i="15" s="1"/>
  <c r="CL180" i="13"/>
  <c r="CM196" i="13"/>
  <c r="CM215" i="13" s="1"/>
  <c r="CM87" i="15" s="1"/>
  <c r="CN177" i="13"/>
  <c r="CJ128" i="13"/>
  <c r="CK109" i="13"/>
  <c r="CE100" i="15"/>
  <c r="CG209" i="13"/>
  <c r="CJ129" i="13"/>
  <c r="CJ148" i="13" s="1"/>
  <c r="CJ76" i="15" s="1"/>
  <c r="CK110" i="13"/>
  <c r="CL284" i="13"/>
  <c r="CL303" i="13" s="1"/>
  <c r="CL119" i="15" s="1"/>
  <c r="CM265" i="13"/>
  <c r="CH325" i="13"/>
  <c r="CH53" i="13"/>
  <c r="CI34" i="13"/>
  <c r="CE53" i="15"/>
  <c r="CE32" i="15" s="1"/>
  <c r="CE360" i="13"/>
  <c r="CD15" i="19"/>
  <c r="CD15" i="6" s="1"/>
  <c r="CD4" i="16"/>
  <c r="CI65" i="13"/>
  <c r="CF55" i="16"/>
  <c r="CR44" i="13"/>
  <c r="CS25" i="13"/>
  <c r="CH214" i="13"/>
  <c r="CC69" i="16"/>
  <c r="CC9" i="22" s="1"/>
  <c r="CD70" i="16"/>
  <c r="CG321" i="13"/>
  <c r="CG49" i="13"/>
  <c r="CG55" i="13" s="1"/>
  <c r="CH30" i="13"/>
  <c r="CF341" i="13"/>
  <c r="CF69" i="13"/>
  <c r="CF74" i="13" s="1"/>
  <c r="CJ52" i="13"/>
  <c r="CK33" i="13"/>
  <c r="CG332" i="13"/>
  <c r="CG60" i="13"/>
  <c r="CG23" i="21"/>
  <c r="CG24" i="21" s="1"/>
  <c r="CG25" i="21" s="1"/>
  <c r="CE129" i="14"/>
  <c r="CF14" i="20"/>
  <c r="CF14" i="6" s="1"/>
  <c r="CE32" i="16"/>
  <c r="CE15" i="20" s="1"/>
  <c r="CE4" i="19"/>
  <c r="CF18" i="16"/>
  <c r="CF17" i="16"/>
  <c r="CL274" i="13"/>
  <c r="CL293" i="13" s="1"/>
  <c r="CL109" i="15" s="1"/>
  <c r="CM255" i="13"/>
  <c r="CE21" i="16"/>
  <c r="CH138" i="14"/>
  <c r="CG150" i="14"/>
  <c r="CG320" i="13"/>
  <c r="CE23" i="15"/>
  <c r="CH75" i="15"/>
  <c r="CH33" i="15" s="1"/>
  <c r="CH361" i="13"/>
  <c r="CJ272" i="13"/>
  <c r="CK253" i="13"/>
  <c r="CG50" i="15"/>
  <c r="CG29" i="15" s="1"/>
  <c r="CG357" i="13"/>
  <c r="CH33" i="14"/>
  <c r="CG42" i="14"/>
  <c r="CF56" i="15"/>
  <c r="CF35" i="15" s="1"/>
  <c r="CF363" i="13"/>
  <c r="CJ217" i="13"/>
  <c r="CI120" i="13"/>
  <c r="CI139" i="13" s="1"/>
  <c r="CI67" i="15" s="1"/>
  <c r="CJ101" i="13"/>
  <c r="CG119" i="13"/>
  <c r="CH100" i="13"/>
  <c r="CG113" i="13"/>
  <c r="CG314" i="13"/>
  <c r="CI281" i="13"/>
  <c r="CI300" i="13" s="1"/>
  <c r="CI116" i="15" s="1"/>
  <c r="CJ262" i="13"/>
  <c r="CI147" i="13"/>
  <c r="CP47" i="15"/>
  <c r="CI47" i="13"/>
  <c r="CJ28" i="13"/>
  <c r="CJ65" i="15"/>
  <c r="CG344" i="13"/>
  <c r="CG72" i="13"/>
  <c r="CJ42" i="13"/>
  <c r="CK23" i="13"/>
  <c r="CE4" i="20"/>
  <c r="CF35" i="16"/>
  <c r="CF7" i="20" s="1"/>
  <c r="CF34" i="16"/>
  <c r="CF5" i="20" s="1"/>
  <c r="CF286" i="13"/>
  <c r="CQ63" i="13"/>
  <c r="CH201" i="13"/>
  <c r="CH220" i="13" s="1"/>
  <c r="CH92" i="15" s="1"/>
  <c r="CI182" i="13"/>
  <c r="CF340" i="13"/>
  <c r="CF68" i="13"/>
  <c r="CK202" i="13"/>
  <c r="CK221" i="13" s="1"/>
  <c r="CK93" i="15" s="1"/>
  <c r="CL183" i="13"/>
  <c r="CI71" i="13"/>
  <c r="CF72" i="15"/>
  <c r="CF30" i="15" s="1"/>
  <c r="CF358" i="13"/>
  <c r="CH144" i="14"/>
  <c r="CG151" i="14"/>
  <c r="CI23" i="22" s="1"/>
  <c r="CK207" i="13"/>
  <c r="CK226" i="13" s="1"/>
  <c r="CK98" i="15" s="1"/>
  <c r="CL188" i="13"/>
  <c r="CG36" i="13"/>
  <c r="CH197" i="13"/>
  <c r="CH216" i="13" s="1"/>
  <c r="CI178" i="13"/>
  <c r="CH315" i="13"/>
  <c r="CJ43" i="13"/>
  <c r="CK24" i="13"/>
  <c r="CD54" i="16"/>
  <c r="CC53" i="16"/>
  <c r="CC9" i="21" s="1"/>
  <c r="CG120" i="14"/>
  <c r="CF127" i="14"/>
  <c r="CD79" i="15"/>
  <c r="CD24" i="15"/>
  <c r="CD37" i="15" s="1"/>
  <c r="CF99" i="15"/>
  <c r="CF36" i="15" s="1"/>
  <c r="CF364" i="13"/>
  <c r="CG14" i="22"/>
  <c r="CF65" i="16"/>
  <c r="CF15" i="22" s="1"/>
  <c r="CF70" i="15"/>
  <c r="CF28" i="15" s="1"/>
  <c r="CF356" i="13"/>
  <c r="CD4" i="6"/>
  <c r="CH204" i="13"/>
  <c r="CH223" i="13" s="1"/>
  <c r="CH95" i="15" s="1"/>
  <c r="CI185" i="13"/>
  <c r="CH20" i="22"/>
  <c r="CH24" i="22" s="1"/>
  <c r="CH25" i="22" s="1"/>
  <c r="CF153" i="14"/>
  <c r="CH45" i="13"/>
  <c r="CI26" i="13"/>
  <c r="CH125" i="13"/>
  <c r="CI106" i="13"/>
  <c r="CH320" i="13"/>
  <c r="CK273" i="13"/>
  <c r="CK292" i="13" s="1"/>
  <c r="CK108" i="15" s="1"/>
  <c r="CL254" i="13"/>
  <c r="CI205" i="13"/>
  <c r="CI224" i="13" s="1"/>
  <c r="CI96" i="15" s="1"/>
  <c r="CJ186" i="13"/>
  <c r="CI126" i="13"/>
  <c r="CI145" i="13" s="1"/>
  <c r="CI73" i="15" s="1"/>
  <c r="CJ107" i="13"/>
  <c r="CI291" i="13"/>
  <c r="CF44" i="14"/>
  <c r="CG338" i="13"/>
  <c r="CK282" i="13"/>
  <c r="CK301" i="13" s="1"/>
  <c r="CK117" i="15" s="1"/>
  <c r="CL263" i="13"/>
  <c r="CH45" i="15"/>
  <c r="CO122" i="13"/>
  <c r="CO141" i="13" s="1"/>
  <c r="CO69" i="15" s="1"/>
  <c r="CP103" i="13"/>
  <c r="CE15" i="19"/>
  <c r="CF138" i="13"/>
  <c r="CF132" i="13"/>
  <c r="CF333" i="13"/>
  <c r="CF346" i="13" s="1"/>
  <c r="CI280" i="13"/>
  <c r="CI299" i="13" s="1"/>
  <c r="CI115" i="15" s="1"/>
  <c r="CJ261" i="13"/>
  <c r="CH338" i="13"/>
  <c r="CH66" i="13"/>
  <c r="CH203" i="13"/>
  <c r="CH222" i="13" s="1"/>
  <c r="CH94" i="15" s="1"/>
  <c r="CI184" i="13"/>
  <c r="CE52" i="15"/>
  <c r="CE31" i="15" s="1"/>
  <c r="CE359" i="13"/>
  <c r="CI61" i="13"/>
  <c r="CH55" i="15"/>
  <c r="CH34" i="15" s="1"/>
  <c r="CH362" i="13"/>
  <c r="CF4" i="21"/>
  <c r="CG51" i="16"/>
  <c r="CG5" i="21" s="1"/>
  <c r="CG55" i="16"/>
  <c r="CG52" i="16"/>
  <c r="CG7" i="21" s="1"/>
  <c r="CF48" i="15"/>
  <c r="CF27" i="15" s="1"/>
  <c r="CF355" i="13"/>
  <c r="CF44" i="15"/>
  <c r="CF351" i="13"/>
  <c r="CG276" i="13"/>
  <c r="CG295" i="13" s="1"/>
  <c r="CG111" i="15" s="1"/>
  <c r="CH257" i="13"/>
  <c r="CM127" i="13"/>
  <c r="CM146" i="13" s="1"/>
  <c r="CM74" i="15" s="1"/>
  <c r="CN108" i="13"/>
  <c r="CL118" i="13"/>
  <c r="CM99" i="13"/>
  <c r="CG327" i="13"/>
  <c r="CG216" i="13"/>
  <c r="CG334" i="13"/>
  <c r="CI62" i="13"/>
  <c r="CI283" i="13"/>
  <c r="CI302" i="13" s="1"/>
  <c r="CI118" i="15" s="1"/>
  <c r="CJ264" i="13"/>
  <c r="CJ324" i="13" s="1"/>
  <c r="CK130" i="13"/>
  <c r="CK149" i="13" s="1"/>
  <c r="CK77" i="15" s="1"/>
  <c r="CL111" i="13"/>
  <c r="CH275" i="13"/>
  <c r="CI256" i="13"/>
  <c r="CH316" i="13"/>
  <c r="CK206" i="13"/>
  <c r="CK225" i="13" s="1"/>
  <c r="CK97" i="15" s="1"/>
  <c r="CL187" i="13"/>
  <c r="CI277" i="13"/>
  <c r="CI296" i="13" s="1"/>
  <c r="CI112" i="15" s="1"/>
  <c r="CJ258" i="13"/>
  <c r="CE5" i="19"/>
  <c r="CE5" i="6" s="1"/>
  <c r="CE6" i="16"/>
  <c r="CF209" i="13"/>
  <c r="CH49" i="15"/>
  <c r="CG336" i="13"/>
  <c r="CG64" i="13"/>
  <c r="CG144" i="13"/>
  <c r="CG339" i="13"/>
  <c r="CE66" i="15"/>
  <c r="CE151" i="13"/>
  <c r="CE352" i="13"/>
  <c r="CE38" i="16"/>
  <c r="CE74" i="13"/>
  <c r="CH126" i="14"/>
  <c r="CI114" i="14"/>
  <c r="CG41" i="14"/>
  <c r="CG44" i="14" s="1"/>
  <c r="CH24" i="14"/>
  <c r="CH123" i="13"/>
  <c r="CI104" i="13"/>
  <c r="CH318" i="13"/>
  <c r="CM48" i="13"/>
  <c r="CN29" i="13"/>
  <c r="CE365" i="13" l="1"/>
  <c r="CE367" i="13" s="1"/>
  <c r="CE15" i="6"/>
  <c r="CF38" i="16"/>
  <c r="CE4" i="16"/>
  <c r="CL206" i="13"/>
  <c r="CL225" i="13" s="1"/>
  <c r="CL97" i="15" s="1"/>
  <c r="CM187" i="13"/>
  <c r="CN127" i="13"/>
  <c r="CN146" i="13" s="1"/>
  <c r="CN74" i="15" s="1"/>
  <c r="CO108" i="13"/>
  <c r="CH14" i="19"/>
  <c r="CG15" i="16"/>
  <c r="CI45" i="13"/>
  <c r="CJ26" i="13"/>
  <c r="CF4" i="20"/>
  <c r="CG34" i="16"/>
  <c r="CG5" i="20" s="1"/>
  <c r="CG35" i="16"/>
  <c r="CG7" i="20" s="1"/>
  <c r="CE54" i="16"/>
  <c r="CD53" i="16"/>
  <c r="CD9" i="21" s="1"/>
  <c r="CL207" i="13"/>
  <c r="CL226" i="13" s="1"/>
  <c r="CL98" i="15" s="1"/>
  <c r="CM188" i="13"/>
  <c r="CL202" i="13"/>
  <c r="CL221" i="13" s="1"/>
  <c r="CL93" i="15" s="1"/>
  <c r="CM183" i="13"/>
  <c r="CI201" i="13"/>
  <c r="CI220" i="13" s="1"/>
  <c r="CI92" i="15" s="1"/>
  <c r="CJ182" i="13"/>
  <c r="CG56" i="15"/>
  <c r="CG35" i="15" s="1"/>
  <c r="CG363" i="13"/>
  <c r="CJ319" i="13"/>
  <c r="CJ47" i="13"/>
  <c r="CK28" i="13"/>
  <c r="CJ281" i="13"/>
  <c r="CJ300" i="13" s="1"/>
  <c r="CJ116" i="15" s="1"/>
  <c r="CK262" i="13"/>
  <c r="CH119" i="13"/>
  <c r="CI100" i="13"/>
  <c r="CH113" i="13"/>
  <c r="CH314" i="13"/>
  <c r="CF7" i="19"/>
  <c r="CF7" i="6" s="1"/>
  <c r="CF7" i="16"/>
  <c r="CG44" i="15"/>
  <c r="CG351" i="13"/>
  <c r="CJ71" i="13"/>
  <c r="CF100" i="15"/>
  <c r="CD69" i="16"/>
  <c r="CD9" i="22" s="1"/>
  <c r="CE70" i="16"/>
  <c r="CS44" i="13"/>
  <c r="CT25" i="13"/>
  <c r="CH334" i="13"/>
  <c r="CI325" i="13"/>
  <c r="CI53" i="13"/>
  <c r="CJ34" i="13"/>
  <c r="CG4" i="21"/>
  <c r="CH52" i="16"/>
  <c r="CH7" i="21" s="1"/>
  <c r="CH51" i="16"/>
  <c r="CH5" i="21" s="1"/>
  <c r="CN196" i="13"/>
  <c r="CN215" i="13" s="1"/>
  <c r="CN87" i="15" s="1"/>
  <c r="CO177" i="13"/>
  <c r="CG71" i="16"/>
  <c r="CH227" i="13"/>
  <c r="CH208" i="13"/>
  <c r="CH345" i="13" s="1"/>
  <c r="CI189" i="13"/>
  <c r="CH326" i="13"/>
  <c r="CI313" i="13"/>
  <c r="CI41" i="13"/>
  <c r="CJ22" i="13"/>
  <c r="CH322" i="13"/>
  <c r="CH50" i="13"/>
  <c r="CI31" i="13"/>
  <c r="CH14" i="22"/>
  <c r="CG65" i="16"/>
  <c r="CG15" i="22" s="1"/>
  <c r="CJ114" i="14"/>
  <c r="CI126" i="14"/>
  <c r="CI275" i="13"/>
  <c r="CJ256" i="13"/>
  <c r="CI316" i="13"/>
  <c r="CI45" i="15"/>
  <c r="CI203" i="13"/>
  <c r="CI222" i="13" s="1"/>
  <c r="CI94" i="15" s="1"/>
  <c r="CJ184" i="13"/>
  <c r="CP122" i="13"/>
  <c r="CP141" i="13" s="1"/>
  <c r="CP69" i="15" s="1"/>
  <c r="CQ103" i="13"/>
  <c r="CL282" i="13"/>
  <c r="CL301" i="13" s="1"/>
  <c r="CL117" i="15" s="1"/>
  <c r="CM263" i="13"/>
  <c r="CI107" i="15"/>
  <c r="CJ205" i="13"/>
  <c r="CJ224" i="13" s="1"/>
  <c r="CJ96" i="15" s="1"/>
  <c r="CK186" i="13"/>
  <c r="CH64" i="13"/>
  <c r="CI204" i="13"/>
  <c r="CI223" i="13" s="1"/>
  <c r="CI95" i="15" s="1"/>
  <c r="CJ185" i="13"/>
  <c r="CH23" i="21"/>
  <c r="CH24" i="21" s="1"/>
  <c r="CH25" i="21" s="1"/>
  <c r="CF129" i="14"/>
  <c r="CK43" i="13"/>
  <c r="CL24" i="13"/>
  <c r="CI197" i="13"/>
  <c r="CJ178" i="13"/>
  <c r="CK42" i="13"/>
  <c r="CL23" i="13"/>
  <c r="CI338" i="13"/>
  <c r="CI66" i="13"/>
  <c r="CG138" i="13"/>
  <c r="CG132" i="13"/>
  <c r="CG333" i="13"/>
  <c r="CJ89" i="15"/>
  <c r="CH42" i="14"/>
  <c r="CI33" i="14"/>
  <c r="CK272" i="13"/>
  <c r="CL253" i="13"/>
  <c r="CM274" i="13"/>
  <c r="CM293" i="13" s="1"/>
  <c r="CM109" i="15" s="1"/>
  <c r="CN255" i="13"/>
  <c r="CF21" i="16"/>
  <c r="CH321" i="13"/>
  <c r="CH49" i="13"/>
  <c r="CI30" i="13"/>
  <c r="CR63" i="13"/>
  <c r="CH344" i="13"/>
  <c r="CH72" i="13"/>
  <c r="CK129" i="13"/>
  <c r="CK148" i="13" s="1"/>
  <c r="CK76" i="15" s="1"/>
  <c r="CL110" i="13"/>
  <c r="CJ323" i="13"/>
  <c r="CL198" i="13"/>
  <c r="CM179" i="13"/>
  <c r="CG70" i="15"/>
  <c r="CG28" i="15" s="1"/>
  <c r="CG356" i="13"/>
  <c r="CG4" i="22"/>
  <c r="CH68" i="16"/>
  <c r="CH7" i="22" s="1"/>
  <c r="CH67" i="16"/>
  <c r="CH5" i="22" s="1"/>
  <c r="CG110" i="15"/>
  <c r="CG354" i="13"/>
  <c r="CG305" i="13"/>
  <c r="CH332" i="13"/>
  <c r="CH55" i="13"/>
  <c r="CH60" i="13"/>
  <c r="CG341" i="13"/>
  <c r="CG69" i="13"/>
  <c r="CK65" i="15"/>
  <c r="CJ195" i="13"/>
  <c r="CK176" i="13"/>
  <c r="CF4" i="19"/>
  <c r="CG17" i="16"/>
  <c r="CG18" i="16"/>
  <c r="CN278" i="13"/>
  <c r="CN297" i="13" s="1"/>
  <c r="CN113" i="15" s="1"/>
  <c r="CO259" i="13"/>
  <c r="CI123" i="13"/>
  <c r="CJ104" i="13"/>
  <c r="CI318" i="13"/>
  <c r="CJ283" i="13"/>
  <c r="CJ302" i="13" s="1"/>
  <c r="CJ118" i="15" s="1"/>
  <c r="CK264" i="13"/>
  <c r="CM67" i="13"/>
  <c r="CG88" i="15"/>
  <c r="CG25" i="15" s="1"/>
  <c r="CG353" i="13"/>
  <c r="CL137" i="13"/>
  <c r="CH276" i="13"/>
  <c r="CH295" i="13" s="1"/>
  <c r="CH111" i="15" s="1"/>
  <c r="CI257" i="13"/>
  <c r="CF23" i="15"/>
  <c r="CJ280" i="13"/>
  <c r="CJ299" i="13" s="1"/>
  <c r="CJ115" i="15" s="1"/>
  <c r="CK261" i="13"/>
  <c r="CF66" i="15"/>
  <c r="CF151" i="13"/>
  <c r="CF352" i="13"/>
  <c r="CI125" i="13"/>
  <c r="CJ106" i="13"/>
  <c r="CH317" i="13"/>
  <c r="CG127" i="14"/>
  <c r="CH120" i="14"/>
  <c r="CJ62" i="13"/>
  <c r="CH88" i="15"/>
  <c r="CH25" i="15" s="1"/>
  <c r="CI55" i="15"/>
  <c r="CI34" i="15" s="1"/>
  <c r="CI362" i="13"/>
  <c r="CF52" i="15"/>
  <c r="CF31" i="15" s="1"/>
  <c r="CF359" i="13"/>
  <c r="CJ61" i="13"/>
  <c r="CI319" i="13"/>
  <c r="CI342" i="13"/>
  <c r="CJ120" i="13"/>
  <c r="CJ139" i="13" s="1"/>
  <c r="CJ67" i="15" s="1"/>
  <c r="CK101" i="13"/>
  <c r="CJ291" i="13"/>
  <c r="CI20" i="22"/>
  <c r="CI24" i="22" s="1"/>
  <c r="CI25" i="22" s="1"/>
  <c r="CG153" i="14"/>
  <c r="CE4" i="6"/>
  <c r="CF53" i="15"/>
  <c r="CF32" i="15" s="1"/>
  <c r="CF360" i="13"/>
  <c r="CG340" i="13"/>
  <c r="CG346" i="13" s="1"/>
  <c r="CG68" i="13"/>
  <c r="CH86" i="15"/>
  <c r="CH228" i="13"/>
  <c r="CI49" i="15"/>
  <c r="CK128" i="13"/>
  <c r="CL109" i="13"/>
  <c r="CK323" i="13"/>
  <c r="CL199" i="13"/>
  <c r="CL218" i="13" s="1"/>
  <c r="CL90" i="15" s="1"/>
  <c r="CM180" i="13"/>
  <c r="CK217" i="13"/>
  <c r="CL51" i="15"/>
  <c r="CJ124" i="13"/>
  <c r="CJ143" i="13" s="1"/>
  <c r="CJ71" i="15" s="1"/>
  <c r="CK105" i="13"/>
  <c r="CG99" i="15"/>
  <c r="CG36" i="15" s="1"/>
  <c r="CG364" i="13"/>
  <c r="CO200" i="13"/>
  <c r="CO219" i="13" s="1"/>
  <c r="CO91" i="15" s="1"/>
  <c r="CP181" i="13"/>
  <c r="CH36" i="13"/>
  <c r="CI214" i="13"/>
  <c r="CF26" i="15"/>
  <c r="CF121" i="15"/>
  <c r="CK46" i="13"/>
  <c r="CL27" i="13"/>
  <c r="CI315" i="13"/>
  <c r="CN48" i="13"/>
  <c r="CO29" i="13"/>
  <c r="CM118" i="13"/>
  <c r="CN99" i="13"/>
  <c r="CH142" i="13"/>
  <c r="CH337" i="13"/>
  <c r="CJ20" i="21"/>
  <c r="CG14" i="20"/>
  <c r="CF32" i="16"/>
  <c r="CF15" i="20" s="1"/>
  <c r="CG72" i="15"/>
  <c r="CG30" i="15" s="1"/>
  <c r="CG358" i="13"/>
  <c r="CJ277" i="13"/>
  <c r="CJ296" i="13" s="1"/>
  <c r="CJ112" i="15" s="1"/>
  <c r="CK258" i="13"/>
  <c r="CH294" i="13"/>
  <c r="CH335" i="13"/>
  <c r="CH41" i="14"/>
  <c r="CH44" i="14" s="1"/>
  <c r="CI24" i="14"/>
  <c r="CG14" i="19"/>
  <c r="CF15" i="16"/>
  <c r="CE79" i="15"/>
  <c r="CE24" i="15"/>
  <c r="CE37" i="15" s="1"/>
  <c r="CG48" i="15"/>
  <c r="CG27" i="15" s="1"/>
  <c r="CG355" i="13"/>
  <c r="CH267" i="13"/>
  <c r="CL130" i="13"/>
  <c r="CL149" i="13" s="1"/>
  <c r="CL77" i="15" s="1"/>
  <c r="CM111" i="13"/>
  <c r="CI46" i="15"/>
  <c r="CH50" i="15"/>
  <c r="CH29" i="15" s="1"/>
  <c r="CH357" i="13"/>
  <c r="CJ126" i="13"/>
  <c r="CJ145" i="13" s="1"/>
  <c r="CJ73" i="15" s="1"/>
  <c r="CK107" i="13"/>
  <c r="CL273" i="13"/>
  <c r="CL292" i="13" s="1"/>
  <c r="CL108" i="15" s="1"/>
  <c r="CM254" i="13"/>
  <c r="CH144" i="13"/>
  <c r="CH339" i="13"/>
  <c r="CI144" i="14"/>
  <c r="CH151" i="14"/>
  <c r="CJ23" i="22" s="1"/>
  <c r="CI343" i="13"/>
  <c r="CQ47" i="15"/>
  <c r="CI75" i="15"/>
  <c r="CI33" i="15" s="1"/>
  <c r="CI361" i="13"/>
  <c r="CE58" i="15"/>
  <c r="CI138" i="14"/>
  <c r="CH150" i="14"/>
  <c r="CF5" i="19"/>
  <c r="CF5" i="6" s="1"/>
  <c r="CF6" i="16"/>
  <c r="CK324" i="13"/>
  <c r="CK52" i="13"/>
  <c r="CL33" i="13"/>
  <c r="CH209" i="13"/>
  <c r="CM284" i="13"/>
  <c r="CM303" i="13" s="1"/>
  <c r="CM119" i="15" s="1"/>
  <c r="CN265" i="13"/>
  <c r="CJ147" i="13"/>
  <c r="CJ342" i="13"/>
  <c r="CM304" i="13"/>
  <c r="CM120" i="15" s="1"/>
  <c r="CM285" i="13"/>
  <c r="CN266" i="13"/>
  <c r="CH279" i="13"/>
  <c r="CH298" i="13" s="1"/>
  <c r="CH114" i="15" s="1"/>
  <c r="CI260" i="13"/>
  <c r="CG286" i="13"/>
  <c r="CH327" i="13"/>
  <c r="CI190" i="13"/>
  <c r="CH353" i="13"/>
  <c r="CJ65" i="13"/>
  <c r="CG228" i="13"/>
  <c r="CH190" i="13"/>
  <c r="CH71" i="16" l="1"/>
  <c r="CH55" i="16"/>
  <c r="CG14" i="6"/>
  <c r="CF365" i="13"/>
  <c r="CF367" i="13" s="1"/>
  <c r="CN304" i="13"/>
  <c r="CN120" i="15" s="1"/>
  <c r="CN285" i="13"/>
  <c r="CO266" i="13"/>
  <c r="CI279" i="13"/>
  <c r="CI298" i="13" s="1"/>
  <c r="CI114" i="15" s="1"/>
  <c r="CJ260" i="13"/>
  <c r="CI14" i="21"/>
  <c r="CH49" i="16"/>
  <c r="CH15" i="21" s="1"/>
  <c r="CG4" i="19"/>
  <c r="CH18" i="16"/>
  <c r="CH21" i="16" s="1"/>
  <c r="CH17" i="16"/>
  <c r="CI151" i="14"/>
  <c r="CK23" i="22" s="1"/>
  <c r="CJ144" i="14"/>
  <c r="CH72" i="15"/>
  <c r="CH30" i="15" s="1"/>
  <c r="CH358" i="13"/>
  <c r="CF15" i="19"/>
  <c r="CF15" i="6" s="1"/>
  <c r="CF4" i="16"/>
  <c r="CH286" i="13"/>
  <c r="CH70" i="15"/>
  <c r="CH28" i="15" s="1"/>
  <c r="CH356" i="13"/>
  <c r="CO48" i="13"/>
  <c r="CP29" i="13"/>
  <c r="CL46" i="13"/>
  <c r="CM27" i="13"/>
  <c r="CP200" i="13"/>
  <c r="CP219" i="13" s="1"/>
  <c r="CP91" i="15" s="1"/>
  <c r="CQ181" i="13"/>
  <c r="CK89" i="15"/>
  <c r="CL128" i="13"/>
  <c r="CM109" i="13"/>
  <c r="CJ14" i="21"/>
  <c r="CI49" i="16"/>
  <c r="CI15" i="21" s="1"/>
  <c r="CJ107" i="15"/>
  <c r="CI23" i="21"/>
  <c r="CI24" i="21" s="1"/>
  <c r="CI25" i="21" s="1"/>
  <c r="CG129" i="14"/>
  <c r="CI144" i="13"/>
  <c r="CI339" i="13"/>
  <c r="CK280" i="13"/>
  <c r="CK299" i="13" s="1"/>
  <c r="CK115" i="15" s="1"/>
  <c r="CL261" i="13"/>
  <c r="CF58" i="15"/>
  <c r="CM51" i="15"/>
  <c r="CO278" i="13"/>
  <c r="CO297" i="13" s="1"/>
  <c r="CO113" i="15" s="1"/>
  <c r="CP259" i="13"/>
  <c r="CG5" i="19"/>
  <c r="CG5" i="6" s="1"/>
  <c r="CG6" i="16"/>
  <c r="CI14" i="22"/>
  <c r="CH65" i="16"/>
  <c r="CH15" i="22" s="1"/>
  <c r="CL217" i="13"/>
  <c r="CH56" i="15"/>
  <c r="CH35" i="15" s="1"/>
  <c r="CH363" i="13"/>
  <c r="CK291" i="13"/>
  <c r="CG66" i="15"/>
  <c r="CG151" i="13"/>
  <c r="CG352" i="13"/>
  <c r="CK61" i="13"/>
  <c r="CL43" i="13"/>
  <c r="CM24" i="13"/>
  <c r="CH336" i="13"/>
  <c r="CJ275" i="13"/>
  <c r="CK256" i="13"/>
  <c r="CJ316" i="13"/>
  <c r="CG100" i="15"/>
  <c r="CI322" i="13"/>
  <c r="CI50" i="13"/>
  <c r="CJ31" i="13"/>
  <c r="CI332" i="13"/>
  <c r="CI60" i="13"/>
  <c r="CI227" i="13"/>
  <c r="CI208" i="13"/>
  <c r="CJ189" i="13"/>
  <c r="CI326" i="13"/>
  <c r="CI344" i="13"/>
  <c r="CI72" i="13"/>
  <c r="CS63" i="13"/>
  <c r="CH4" i="21"/>
  <c r="CI52" i="16"/>
  <c r="CI7" i="21" s="1"/>
  <c r="CI51" i="16"/>
  <c r="CI5" i="21" s="1"/>
  <c r="CK281" i="13"/>
  <c r="CK300" i="13" s="1"/>
  <c r="CK116" i="15" s="1"/>
  <c r="CL262" i="13"/>
  <c r="CJ66" i="13"/>
  <c r="CE53" i="16"/>
  <c r="CE9" i="21" s="1"/>
  <c r="CF54" i="16"/>
  <c r="CO127" i="13"/>
  <c r="CO146" i="13" s="1"/>
  <c r="CO74" i="15" s="1"/>
  <c r="CP108" i="13"/>
  <c r="CJ49" i="15"/>
  <c r="CJ75" i="15"/>
  <c r="CJ33" i="15" s="1"/>
  <c r="CJ361" i="13"/>
  <c r="CM273" i="13"/>
  <c r="CM292" i="13" s="1"/>
  <c r="CM108" i="15" s="1"/>
  <c r="CN254" i="13"/>
  <c r="CM130" i="13"/>
  <c r="CM149" i="13" s="1"/>
  <c r="CM77" i="15" s="1"/>
  <c r="CN111" i="13"/>
  <c r="CN118" i="13"/>
  <c r="CO99" i="13"/>
  <c r="CN67" i="13"/>
  <c r="CK65" i="13"/>
  <c r="CI86" i="15"/>
  <c r="CM199" i="13"/>
  <c r="CM218" i="13" s="1"/>
  <c r="CM90" i="15" s="1"/>
  <c r="CN180" i="13"/>
  <c r="CK147" i="13"/>
  <c r="CJ46" i="15"/>
  <c r="CI276" i="13"/>
  <c r="CI295" i="13" s="1"/>
  <c r="CI111" i="15" s="1"/>
  <c r="CJ257" i="13"/>
  <c r="CJ123" i="13"/>
  <c r="CK104" i="13"/>
  <c r="CJ318" i="13"/>
  <c r="CF4" i="6"/>
  <c r="CH44" i="15"/>
  <c r="CH351" i="13"/>
  <c r="CI321" i="13"/>
  <c r="CI49" i="13"/>
  <c r="CJ30" i="13"/>
  <c r="CN274" i="13"/>
  <c r="CN293" i="13" s="1"/>
  <c r="CN109" i="15" s="1"/>
  <c r="CO255" i="13"/>
  <c r="CI50" i="15"/>
  <c r="CI29" i="15" s="1"/>
  <c r="CI357" i="13"/>
  <c r="CK62" i="13"/>
  <c r="CJ204" i="13"/>
  <c r="CJ223" i="13" s="1"/>
  <c r="CJ95" i="15" s="1"/>
  <c r="CK185" i="13"/>
  <c r="CK205" i="13"/>
  <c r="CK224" i="13" s="1"/>
  <c r="CK96" i="15" s="1"/>
  <c r="CL186" i="13"/>
  <c r="CM282" i="13"/>
  <c r="CM301" i="13" s="1"/>
  <c r="CM117" i="15" s="1"/>
  <c r="CN263" i="13"/>
  <c r="CJ203" i="13"/>
  <c r="CJ222" i="13" s="1"/>
  <c r="CJ94" i="15" s="1"/>
  <c r="CK184" i="13"/>
  <c r="CI294" i="13"/>
  <c r="CI335" i="13"/>
  <c r="CI286" i="13"/>
  <c r="CH341" i="13"/>
  <c r="CH69" i="13"/>
  <c r="CI36" i="13"/>
  <c r="CO196" i="13"/>
  <c r="CO215" i="13" s="1"/>
  <c r="CO87" i="15" s="1"/>
  <c r="CP177" i="13"/>
  <c r="CJ55" i="15"/>
  <c r="CJ34" i="15" s="1"/>
  <c r="CJ362" i="13"/>
  <c r="CG23" i="15"/>
  <c r="CJ201" i="13"/>
  <c r="CJ220" i="13" s="1"/>
  <c r="CJ92" i="15" s="1"/>
  <c r="CK182" i="13"/>
  <c r="CM207" i="13"/>
  <c r="CM226" i="13" s="1"/>
  <c r="CM98" i="15" s="1"/>
  <c r="CN188" i="13"/>
  <c r="CJ317" i="13"/>
  <c r="CJ45" i="13"/>
  <c r="CK26" i="13"/>
  <c r="CL324" i="13"/>
  <c r="CL52" i="13"/>
  <c r="CM33" i="13"/>
  <c r="CN284" i="13"/>
  <c r="CN303" i="13" s="1"/>
  <c r="CN119" i="15" s="1"/>
  <c r="CO265" i="13"/>
  <c r="CK71" i="13"/>
  <c r="CJ20" i="22"/>
  <c r="CJ24" i="22" s="1"/>
  <c r="CJ25" i="22" s="1"/>
  <c r="CH153" i="14"/>
  <c r="CI41" i="14"/>
  <c r="CJ24" i="14"/>
  <c r="CH110" i="15"/>
  <c r="CH354" i="13"/>
  <c r="CH305" i="13"/>
  <c r="CM137" i="13"/>
  <c r="CG52" i="15"/>
  <c r="CG31" i="15" s="1"/>
  <c r="CG359" i="13"/>
  <c r="CK120" i="13"/>
  <c r="CK139" i="13" s="1"/>
  <c r="CK67" i="15" s="1"/>
  <c r="CL101" i="13"/>
  <c r="CJ45" i="15"/>
  <c r="CJ334" i="13"/>
  <c r="CI320" i="13"/>
  <c r="CH14" i="20"/>
  <c r="CH14" i="6" s="1"/>
  <c r="CG32" i="16"/>
  <c r="CG15" i="20" s="1"/>
  <c r="CK283" i="13"/>
  <c r="CK302" i="13" s="1"/>
  <c r="CK118" i="15" s="1"/>
  <c r="CL264" i="13"/>
  <c r="CI142" i="13"/>
  <c r="CI337" i="13"/>
  <c r="CG7" i="19"/>
  <c r="CG7" i="6" s="1"/>
  <c r="CG7" i="16"/>
  <c r="CK195" i="13"/>
  <c r="CL176" i="13"/>
  <c r="CG26" i="15"/>
  <c r="CG121" i="15"/>
  <c r="CL129" i="13"/>
  <c r="CL148" i="13" s="1"/>
  <c r="CL76" i="15" s="1"/>
  <c r="CM110" i="13"/>
  <c r="CR47" i="15"/>
  <c r="CH340" i="13"/>
  <c r="CH68" i="13"/>
  <c r="CJ33" i="14"/>
  <c r="CI42" i="14"/>
  <c r="CJ197" i="13"/>
  <c r="CJ216" i="13" s="1"/>
  <c r="CJ353" i="13" s="1"/>
  <c r="CK178" i="13"/>
  <c r="CJ315" i="13"/>
  <c r="CK315" i="13"/>
  <c r="CI267" i="13"/>
  <c r="CK20" i="21"/>
  <c r="CH99" i="15"/>
  <c r="CH36" i="15" s="1"/>
  <c r="CH364" i="13"/>
  <c r="CF70" i="16"/>
  <c r="CE69" i="16"/>
  <c r="CE9" i="22" s="1"/>
  <c r="CJ343" i="13"/>
  <c r="CI119" i="13"/>
  <c r="CJ100" i="13"/>
  <c r="CI113" i="13"/>
  <c r="CI314" i="13"/>
  <c r="CG38" i="16"/>
  <c r="CI336" i="13"/>
  <c r="CI64" i="13"/>
  <c r="CG15" i="19"/>
  <c r="CM206" i="13"/>
  <c r="CM225" i="13" s="1"/>
  <c r="CM97" i="15" s="1"/>
  <c r="CN187" i="13"/>
  <c r="CI150" i="14"/>
  <c r="CJ138" i="14"/>
  <c r="CK126" i="13"/>
  <c r="CK145" i="13" s="1"/>
  <c r="CK73" i="15" s="1"/>
  <c r="CL107" i="13"/>
  <c r="CG4" i="20"/>
  <c r="CH35" i="16"/>
  <c r="CH7" i="20" s="1"/>
  <c r="CH34" i="16"/>
  <c r="CH5" i="20" s="1"/>
  <c r="CK277" i="13"/>
  <c r="CK296" i="13" s="1"/>
  <c r="CK112" i="15" s="1"/>
  <c r="CL258" i="13"/>
  <c r="CH4" i="22"/>
  <c r="CI67" i="16"/>
  <c r="CI5" i="22" s="1"/>
  <c r="CI68" i="16"/>
  <c r="CI7" i="22" s="1"/>
  <c r="CK124" i="13"/>
  <c r="CK143" i="13" s="1"/>
  <c r="CK71" i="15" s="1"/>
  <c r="CL105" i="13"/>
  <c r="CI120" i="14"/>
  <c r="CH127" i="14"/>
  <c r="CJ125" i="13"/>
  <c r="CK106" i="13"/>
  <c r="CJ320" i="13"/>
  <c r="CF79" i="15"/>
  <c r="CF24" i="15"/>
  <c r="CF37" i="15" s="1"/>
  <c r="CL65" i="15"/>
  <c r="CG21" i="16"/>
  <c r="CJ214" i="13"/>
  <c r="CG53" i="15"/>
  <c r="CG32" i="15" s="1"/>
  <c r="CG360" i="13"/>
  <c r="CM198" i="13"/>
  <c r="CN179" i="13"/>
  <c r="CL272" i="13"/>
  <c r="CM253" i="13"/>
  <c r="CL42" i="13"/>
  <c r="CM23" i="13"/>
  <c r="CI216" i="13"/>
  <c r="CI334" i="13"/>
  <c r="CH48" i="15"/>
  <c r="CH27" i="15" s="1"/>
  <c r="CH355" i="13"/>
  <c r="CQ122" i="13"/>
  <c r="CQ141" i="13" s="1"/>
  <c r="CQ69" i="15" s="1"/>
  <c r="CR103" i="13"/>
  <c r="CK114" i="14"/>
  <c r="CJ126" i="14"/>
  <c r="CJ313" i="13"/>
  <c r="CJ36" i="13"/>
  <c r="CJ41" i="13"/>
  <c r="CK22" i="13"/>
  <c r="CJ325" i="13"/>
  <c r="CJ53" i="13"/>
  <c r="CK34" i="13"/>
  <c r="CT44" i="13"/>
  <c r="B25" i="13"/>
  <c r="CU25" i="13" s="1"/>
  <c r="CG74" i="13"/>
  <c r="CH138" i="13"/>
  <c r="CH132" i="13"/>
  <c r="CH333" i="13"/>
  <c r="CH346" i="13" s="1"/>
  <c r="CK319" i="13"/>
  <c r="CK47" i="13"/>
  <c r="CL28" i="13"/>
  <c r="CM202" i="13"/>
  <c r="CM221" i="13" s="1"/>
  <c r="CM93" i="15" s="1"/>
  <c r="CN183" i="13"/>
  <c r="CI317" i="13"/>
  <c r="CI327" i="13" s="1"/>
  <c r="CG4" i="16" l="1"/>
  <c r="CG365" i="13"/>
  <c r="CG367" i="13" s="1"/>
  <c r="CK325" i="13"/>
  <c r="CK53" i="13"/>
  <c r="CL34" i="13"/>
  <c r="CK126" i="14"/>
  <c r="CL114" i="14"/>
  <c r="CL61" i="13"/>
  <c r="CJ86" i="15"/>
  <c r="CL277" i="13"/>
  <c r="CL296" i="13" s="1"/>
  <c r="CL112" i="15" s="1"/>
  <c r="CM258" i="13"/>
  <c r="CJ119" i="13"/>
  <c r="CK100" i="13"/>
  <c r="CJ113" i="13"/>
  <c r="CJ314" i="13"/>
  <c r="CG70" i="16"/>
  <c r="CF69" i="16"/>
  <c r="CF9" i="22" s="1"/>
  <c r="CL195" i="13"/>
  <c r="CM176" i="13"/>
  <c r="CO284" i="13"/>
  <c r="CO303" i="13" s="1"/>
  <c r="CO119" i="15" s="1"/>
  <c r="CP265" i="13"/>
  <c r="CN207" i="13"/>
  <c r="CN226" i="13" s="1"/>
  <c r="CN98" i="15" s="1"/>
  <c r="CO188" i="13"/>
  <c r="CP196" i="13"/>
  <c r="CP215" i="13" s="1"/>
  <c r="CP87" i="15" s="1"/>
  <c r="CQ177" i="13"/>
  <c r="CK203" i="13"/>
  <c r="CK222" i="13" s="1"/>
  <c r="CK94" i="15" s="1"/>
  <c r="CL184" i="13"/>
  <c r="CL205" i="13"/>
  <c r="CL224" i="13" s="1"/>
  <c r="CL96" i="15" s="1"/>
  <c r="CM186" i="13"/>
  <c r="CK46" i="15"/>
  <c r="CI340" i="13"/>
  <c r="CI68" i="13"/>
  <c r="CH23" i="15"/>
  <c r="CK123" i="13"/>
  <c r="CL104" i="13"/>
  <c r="CK318" i="13"/>
  <c r="CK75" i="15"/>
  <c r="CK33" i="15" s="1"/>
  <c r="CK361" i="13"/>
  <c r="CN130" i="13"/>
  <c r="CN149" i="13" s="1"/>
  <c r="CN77" i="15" s="1"/>
  <c r="CO111" i="13"/>
  <c r="CG54" i="16"/>
  <c r="CF53" i="16"/>
  <c r="CF9" i="21" s="1"/>
  <c r="CL281" i="13"/>
  <c r="CL300" i="13" s="1"/>
  <c r="CL116" i="15" s="1"/>
  <c r="CM262" i="13"/>
  <c r="CJ227" i="13"/>
  <c r="CJ208" i="13"/>
  <c r="CK189" i="13"/>
  <c r="CJ326" i="13"/>
  <c r="CJ190" i="13"/>
  <c r="CI44" i="15"/>
  <c r="CI351" i="13"/>
  <c r="CK275" i="13"/>
  <c r="CL256" i="13"/>
  <c r="CK316" i="13"/>
  <c r="CK45" i="15"/>
  <c r="CG79" i="15"/>
  <c r="CG24" i="15"/>
  <c r="CG37" i="15" s="1"/>
  <c r="CL280" i="13"/>
  <c r="CL299" i="13" s="1"/>
  <c r="CL115" i="15" s="1"/>
  <c r="CM261" i="13"/>
  <c r="CL147" i="13"/>
  <c r="CL342" i="13"/>
  <c r="CP48" i="13"/>
  <c r="CQ29" i="13"/>
  <c r="CG4" i="6"/>
  <c r="CJ344" i="13"/>
  <c r="CJ72" i="13"/>
  <c r="CR122" i="13"/>
  <c r="CR141" i="13" s="1"/>
  <c r="CR69" i="15" s="1"/>
  <c r="CS103" i="13"/>
  <c r="CJ144" i="13"/>
  <c r="CI71" i="16"/>
  <c r="CH38" i="16"/>
  <c r="CJ150" i="14"/>
  <c r="CK138" i="14"/>
  <c r="CI138" i="13"/>
  <c r="CI132" i="13"/>
  <c r="CI333" i="13"/>
  <c r="CK33" i="14"/>
  <c r="CJ42" i="14"/>
  <c r="CI4" i="22"/>
  <c r="CJ67" i="16"/>
  <c r="CJ5" i="22" s="1"/>
  <c r="CJ68" i="16"/>
  <c r="CJ7" i="22" s="1"/>
  <c r="CK214" i="13"/>
  <c r="CM65" i="15"/>
  <c r="CH26" i="15"/>
  <c r="CH121" i="15"/>
  <c r="CK45" i="13"/>
  <c r="CL26" i="13"/>
  <c r="CG58" i="15"/>
  <c r="CO274" i="13"/>
  <c r="CO293" i="13" s="1"/>
  <c r="CO109" i="15" s="1"/>
  <c r="CP255" i="13"/>
  <c r="CJ142" i="13"/>
  <c r="CJ337" i="13"/>
  <c r="CN199" i="13"/>
  <c r="CN218" i="13" s="1"/>
  <c r="CN90" i="15" s="1"/>
  <c r="CO180" i="13"/>
  <c r="CK49" i="15"/>
  <c r="CO118" i="13"/>
  <c r="CP99" i="13"/>
  <c r="CP127" i="13"/>
  <c r="CP146" i="13" s="1"/>
  <c r="CP74" i="15" s="1"/>
  <c r="CQ108" i="13"/>
  <c r="CI55" i="16"/>
  <c r="CI56" i="15"/>
  <c r="CI35" i="15" s="1"/>
  <c r="CI363" i="13"/>
  <c r="CI345" i="13"/>
  <c r="CI209" i="13"/>
  <c r="CI4" i="21"/>
  <c r="CJ52" i="16"/>
  <c r="CJ7" i="21" s="1"/>
  <c r="CJ51" i="16"/>
  <c r="CJ5" i="21" s="1"/>
  <c r="CJ294" i="13"/>
  <c r="CJ335" i="13"/>
  <c r="CM43" i="13"/>
  <c r="CN24" i="13"/>
  <c r="CK107" i="15"/>
  <c r="CM46" i="13"/>
  <c r="CN27" i="13"/>
  <c r="CO67" i="13"/>
  <c r="CH5" i="19"/>
  <c r="CH5" i="6" s="1"/>
  <c r="CH6" i="16"/>
  <c r="CO304" i="13"/>
  <c r="CO120" i="15" s="1"/>
  <c r="CO285" i="13"/>
  <c r="CP266" i="13"/>
  <c r="CK125" i="13"/>
  <c r="CL106" i="13"/>
  <c r="CL47" i="13"/>
  <c r="CM28" i="13"/>
  <c r="CK66" i="13"/>
  <c r="CH66" i="15"/>
  <c r="CH151" i="13"/>
  <c r="CH352" i="13"/>
  <c r="CT63" i="13"/>
  <c r="B44" i="13"/>
  <c r="CI88" i="15"/>
  <c r="CI25" i="15" s="1"/>
  <c r="CI353" i="13"/>
  <c r="CM272" i="13"/>
  <c r="CN253" i="13"/>
  <c r="CN198" i="13"/>
  <c r="CO179" i="13"/>
  <c r="CH4" i="20"/>
  <c r="CI35" i="16"/>
  <c r="CI7" i="20" s="1"/>
  <c r="CI34" i="16"/>
  <c r="CI5" i="20" s="1"/>
  <c r="CJ23" i="21"/>
  <c r="CJ24" i="21" s="1"/>
  <c r="CJ25" i="21" s="1"/>
  <c r="CH129" i="14"/>
  <c r="CL124" i="13"/>
  <c r="CL143" i="13" s="1"/>
  <c r="CL71" i="15" s="1"/>
  <c r="CM105" i="13"/>
  <c r="CK20" i="22"/>
  <c r="CK24" i="22" s="1"/>
  <c r="CK25" i="22" s="1"/>
  <c r="CI153" i="14"/>
  <c r="CG15" i="6"/>
  <c r="CK197" i="13"/>
  <c r="CK216" i="13" s="1"/>
  <c r="CK88" i="15" s="1"/>
  <c r="CL178" i="13"/>
  <c r="CH52" i="15"/>
  <c r="CH31" i="15" s="1"/>
  <c r="CH359" i="13"/>
  <c r="CM129" i="13"/>
  <c r="CM148" i="13" s="1"/>
  <c r="CM76" i="15" s="1"/>
  <c r="CN110" i="13"/>
  <c r="CK190" i="13"/>
  <c r="CI70" i="15"/>
  <c r="CI28" i="15" s="1"/>
  <c r="CI356" i="13"/>
  <c r="CK24" i="14"/>
  <c r="CJ41" i="14"/>
  <c r="CJ44" i="14" s="1"/>
  <c r="CK55" i="15"/>
  <c r="CK34" i="15" s="1"/>
  <c r="CK362" i="13"/>
  <c r="CM52" i="13"/>
  <c r="CN33" i="13"/>
  <c r="CJ336" i="13"/>
  <c r="CJ64" i="13"/>
  <c r="CK201" i="13"/>
  <c r="CK220" i="13" s="1"/>
  <c r="CK92" i="15" s="1"/>
  <c r="CL182" i="13"/>
  <c r="CN282" i="13"/>
  <c r="CN301" i="13" s="1"/>
  <c r="CN117" i="15" s="1"/>
  <c r="CO263" i="13"/>
  <c r="CK204" i="13"/>
  <c r="CK223" i="13" s="1"/>
  <c r="CK95" i="15" s="1"/>
  <c r="CL185" i="13"/>
  <c r="CH74" i="13"/>
  <c r="CJ276" i="13"/>
  <c r="CJ295" i="13" s="1"/>
  <c r="CJ111" i="15" s="1"/>
  <c r="CK257" i="13"/>
  <c r="CH100" i="15"/>
  <c r="CN137" i="13"/>
  <c r="CN273" i="13"/>
  <c r="CN292" i="13" s="1"/>
  <c r="CN108" i="15" s="1"/>
  <c r="CO254" i="13"/>
  <c r="CJ50" i="15"/>
  <c r="CJ29" i="15" s="1"/>
  <c r="CJ357" i="13"/>
  <c r="CI99" i="15"/>
  <c r="CI36" i="15" s="1"/>
  <c r="CI364" i="13"/>
  <c r="CJ322" i="13"/>
  <c r="CJ50" i="13"/>
  <c r="CK31" i="13"/>
  <c r="CK36" i="13" s="1"/>
  <c r="CJ267" i="13"/>
  <c r="CL62" i="13"/>
  <c r="CL89" i="15"/>
  <c r="CL323" i="13"/>
  <c r="CL65" i="13"/>
  <c r="CH7" i="19"/>
  <c r="CH7" i="6" s="1"/>
  <c r="CH7" i="16"/>
  <c r="CJ332" i="13"/>
  <c r="CJ60" i="13"/>
  <c r="CN202" i="13"/>
  <c r="CN221" i="13" s="1"/>
  <c r="CN93" i="15" s="1"/>
  <c r="CO183" i="13"/>
  <c r="CI14" i="19"/>
  <c r="CH15" i="16"/>
  <c r="CK313" i="13"/>
  <c r="CK41" i="13"/>
  <c r="CL22" i="13"/>
  <c r="CL20" i="21"/>
  <c r="CM42" i="13"/>
  <c r="CN23" i="13"/>
  <c r="CL291" i="13"/>
  <c r="CM217" i="13"/>
  <c r="CJ120" i="14"/>
  <c r="CI127" i="14"/>
  <c r="CL126" i="13"/>
  <c r="CL145" i="13" s="1"/>
  <c r="CL73" i="15" s="1"/>
  <c r="CM107" i="13"/>
  <c r="CN206" i="13"/>
  <c r="CN225" i="13" s="1"/>
  <c r="CN97" i="15" s="1"/>
  <c r="CO187" i="13"/>
  <c r="CI48" i="15"/>
  <c r="CI27" i="15" s="1"/>
  <c r="CI355" i="13"/>
  <c r="CJ88" i="15"/>
  <c r="CJ25" i="15" s="1"/>
  <c r="CL283" i="13"/>
  <c r="CL302" i="13" s="1"/>
  <c r="CL118" i="15" s="1"/>
  <c r="CM264" i="13"/>
  <c r="CL120" i="13"/>
  <c r="CL139" i="13" s="1"/>
  <c r="CL67" i="15" s="1"/>
  <c r="CM101" i="13"/>
  <c r="CJ14" i="22"/>
  <c r="CI65" i="16"/>
  <c r="CI15" i="22" s="1"/>
  <c r="CI44" i="14"/>
  <c r="CK343" i="13"/>
  <c r="CL343" i="13"/>
  <c r="CL71" i="13"/>
  <c r="CH53" i="15"/>
  <c r="CH32" i="15" s="1"/>
  <c r="CH360" i="13"/>
  <c r="CI110" i="15"/>
  <c r="CI354" i="13"/>
  <c r="CI305" i="13"/>
  <c r="CJ321" i="13"/>
  <c r="CJ327" i="13" s="1"/>
  <c r="CJ49" i="13"/>
  <c r="CK30" i="13"/>
  <c r="CK342" i="13"/>
  <c r="CI228" i="13"/>
  <c r="CN51" i="15"/>
  <c r="CJ338" i="13"/>
  <c r="CS47" i="15"/>
  <c r="CI55" i="13"/>
  <c r="CI341" i="13"/>
  <c r="CI346" i="13" s="1"/>
  <c r="CI69" i="13"/>
  <c r="CL315" i="13"/>
  <c r="CI14" i="20"/>
  <c r="CH32" i="16"/>
  <c r="CH15" i="20" s="1"/>
  <c r="CP278" i="13"/>
  <c r="CP297" i="13" s="1"/>
  <c r="CP113" i="15" s="1"/>
  <c r="CQ259" i="13"/>
  <c r="CH4" i="19"/>
  <c r="CI18" i="16"/>
  <c r="CI17" i="16"/>
  <c r="CI72" i="15"/>
  <c r="CI30" i="15" s="1"/>
  <c r="CI358" i="13"/>
  <c r="CM128" i="13"/>
  <c r="CN109" i="13"/>
  <c r="CM323" i="13"/>
  <c r="CQ200" i="13"/>
  <c r="CQ219" i="13" s="1"/>
  <c r="CQ91" i="15" s="1"/>
  <c r="CR181" i="13"/>
  <c r="CK144" i="14"/>
  <c r="CJ151" i="14"/>
  <c r="CL23" i="22" s="1"/>
  <c r="CJ279" i="13"/>
  <c r="CJ298" i="13" s="1"/>
  <c r="CJ114" i="15" s="1"/>
  <c r="CK260" i="13"/>
  <c r="CI21" i="16" l="1"/>
  <c r="CH365" i="13"/>
  <c r="CH367" i="13" s="1"/>
  <c r="CI53" i="15"/>
  <c r="CI32" i="15" s="1"/>
  <c r="CI360" i="13"/>
  <c r="CJ340" i="13"/>
  <c r="CJ68" i="13"/>
  <c r="CI26" i="15"/>
  <c r="CI121" i="15"/>
  <c r="CL107" i="15"/>
  <c r="CO202" i="13"/>
  <c r="CO221" i="13" s="1"/>
  <c r="CO93" i="15" s="1"/>
  <c r="CP183" i="13"/>
  <c r="CJ14" i="19"/>
  <c r="CI15" i="16"/>
  <c r="CN129" i="13"/>
  <c r="CN148" i="13" s="1"/>
  <c r="CN76" i="15" s="1"/>
  <c r="CO110" i="13"/>
  <c r="CL197" i="13"/>
  <c r="CL216" i="13" s="1"/>
  <c r="CL88" i="15" s="1"/>
  <c r="CM178" i="13"/>
  <c r="CO198" i="13"/>
  <c r="CP179" i="13"/>
  <c r="E7" i="12"/>
  <c r="CU44" i="13"/>
  <c r="CJ14" i="20"/>
  <c r="CI32" i="16"/>
  <c r="CI15" i="20" s="1"/>
  <c r="CM47" i="13"/>
  <c r="CN28" i="13"/>
  <c r="CL125" i="13"/>
  <c r="CM106" i="13"/>
  <c r="CP274" i="13"/>
  <c r="CP293" i="13" s="1"/>
  <c r="CP109" i="15" s="1"/>
  <c r="CQ255" i="13"/>
  <c r="CL45" i="13"/>
  <c r="CM26" i="13"/>
  <c r="CL20" i="22"/>
  <c r="CL24" i="22" s="1"/>
  <c r="CL25" i="22" s="1"/>
  <c r="CJ153" i="14"/>
  <c r="CJ72" i="15"/>
  <c r="CJ30" i="15" s="1"/>
  <c r="CJ358" i="13"/>
  <c r="CP67" i="13"/>
  <c r="CM280" i="13"/>
  <c r="CM299" i="13" s="1"/>
  <c r="CM115" i="15" s="1"/>
  <c r="CN261" i="13"/>
  <c r="CL275" i="13"/>
  <c r="CM256" i="13"/>
  <c r="CL316" i="13"/>
  <c r="CI23" i="15"/>
  <c r="CJ345" i="13"/>
  <c r="CJ209" i="13"/>
  <c r="CH58" i="15"/>
  <c r="CK25" i="15"/>
  <c r="CO207" i="13"/>
  <c r="CO226" i="13" s="1"/>
  <c r="CO98" i="15" s="1"/>
  <c r="CP188" i="13"/>
  <c r="CM195" i="13"/>
  <c r="CN176" i="13"/>
  <c r="CG69" i="16"/>
  <c r="CG9" i="22" s="1"/>
  <c r="CH70" i="16"/>
  <c r="CJ138" i="13"/>
  <c r="CJ132" i="13"/>
  <c r="CJ333" i="13"/>
  <c r="CJ346" i="13" s="1"/>
  <c r="CM20" i="21"/>
  <c r="CM120" i="13"/>
  <c r="CM139" i="13" s="1"/>
  <c r="CM67" i="15" s="1"/>
  <c r="CN101" i="13"/>
  <c r="CN42" i="13"/>
  <c r="CO23" i="13"/>
  <c r="CK322" i="13"/>
  <c r="CK50" i="13"/>
  <c r="CL31" i="13"/>
  <c r="CO273" i="13"/>
  <c r="CO292" i="13" s="1"/>
  <c r="CO108" i="15" s="1"/>
  <c r="CP254" i="13"/>
  <c r="CJ4" i="21"/>
  <c r="CK51" i="16"/>
  <c r="CK5" i="21" s="1"/>
  <c r="CK52" i="16"/>
  <c r="CK7" i="21" s="1"/>
  <c r="CL204" i="13"/>
  <c r="CL223" i="13" s="1"/>
  <c r="CL95" i="15" s="1"/>
  <c r="CM185" i="13"/>
  <c r="CL201" i="13"/>
  <c r="CL220" i="13" s="1"/>
  <c r="CL92" i="15" s="1"/>
  <c r="CM182" i="13"/>
  <c r="CN52" i="13"/>
  <c r="CO33" i="13"/>
  <c r="CI38" i="16"/>
  <c r="CN217" i="13"/>
  <c r="CT47" i="15"/>
  <c r="B63" i="13"/>
  <c r="CH79" i="15"/>
  <c r="CH24" i="15"/>
  <c r="CH37" i="15" s="1"/>
  <c r="CL338" i="13"/>
  <c r="CL66" i="13"/>
  <c r="CK144" i="13"/>
  <c r="CN46" i="13"/>
  <c r="CO27" i="13"/>
  <c r="CJ286" i="13"/>
  <c r="CP118" i="13"/>
  <c r="CQ99" i="13"/>
  <c r="CK64" i="13"/>
  <c r="CS122" i="13"/>
  <c r="CS141" i="13" s="1"/>
  <c r="CS69" i="15" s="1"/>
  <c r="CT103" i="13"/>
  <c r="CK294" i="13"/>
  <c r="CK335" i="13"/>
  <c r="CJ99" i="15"/>
  <c r="CJ36" i="15" s="1"/>
  <c r="CJ364" i="13"/>
  <c r="CH54" i="16"/>
  <c r="CG53" i="16"/>
  <c r="CG9" i="21" s="1"/>
  <c r="CI100" i="15"/>
  <c r="CL123" i="13"/>
  <c r="CM104" i="13"/>
  <c r="CL318" i="13"/>
  <c r="CI52" i="15"/>
  <c r="CI31" i="15" s="1"/>
  <c r="CI359" i="13"/>
  <c r="CM205" i="13"/>
  <c r="CM224" i="13" s="1"/>
  <c r="CM96" i="15" s="1"/>
  <c r="CN186" i="13"/>
  <c r="CQ196" i="13"/>
  <c r="CQ215" i="13" s="1"/>
  <c r="CQ87" i="15" s="1"/>
  <c r="CR177" i="13"/>
  <c r="CL214" i="13"/>
  <c r="CM277" i="13"/>
  <c r="CM296" i="13" s="1"/>
  <c r="CM112" i="15" s="1"/>
  <c r="CN258" i="13"/>
  <c r="CL45" i="15"/>
  <c r="CL325" i="13"/>
  <c r="CL53" i="13"/>
  <c r="CM34" i="13"/>
  <c r="CO206" i="13"/>
  <c r="CO225" i="13" s="1"/>
  <c r="CO97" i="15" s="1"/>
  <c r="CP187" i="13"/>
  <c r="CK14" i="22"/>
  <c r="CJ65" i="16"/>
  <c r="CJ15" i="22" s="1"/>
  <c r="CK23" i="21"/>
  <c r="CK24" i="21" s="1"/>
  <c r="CK25" i="21" s="1"/>
  <c r="CI129" i="14"/>
  <c r="CM89" i="15"/>
  <c r="CM61" i="13"/>
  <c r="CL313" i="13"/>
  <c r="CL41" i="13"/>
  <c r="CM22" i="13"/>
  <c r="CH15" i="19"/>
  <c r="CH15" i="6" s="1"/>
  <c r="CH4" i="16"/>
  <c r="CJ44" i="15"/>
  <c r="CJ351" i="13"/>
  <c r="CL46" i="15"/>
  <c r="CJ341" i="13"/>
  <c r="CJ69" i="13"/>
  <c r="CK276" i="13"/>
  <c r="CK295" i="13" s="1"/>
  <c r="CK111" i="15" s="1"/>
  <c r="CL257" i="13"/>
  <c r="CM71" i="13"/>
  <c r="CN272" i="13"/>
  <c r="CO253" i="13"/>
  <c r="CK50" i="15"/>
  <c r="CK29" i="15" s="1"/>
  <c r="CK357" i="13"/>
  <c r="CL319" i="13"/>
  <c r="CP304" i="13"/>
  <c r="CP120" i="15" s="1"/>
  <c r="CP285" i="13"/>
  <c r="CQ266" i="13"/>
  <c r="CM65" i="13"/>
  <c r="CN43" i="13"/>
  <c r="CO24" i="13"/>
  <c r="CJ55" i="16"/>
  <c r="CO137" i="13"/>
  <c r="CO199" i="13"/>
  <c r="CO218" i="13" s="1"/>
  <c r="CO90" i="15" s="1"/>
  <c r="CP180" i="13"/>
  <c r="CJ70" i="15"/>
  <c r="CJ28" i="15" s="1"/>
  <c r="CJ356" i="13"/>
  <c r="CK334" i="13"/>
  <c r="CK317" i="13"/>
  <c r="CJ71" i="16"/>
  <c r="CI66" i="15"/>
  <c r="CI151" i="13"/>
  <c r="CI352" i="13"/>
  <c r="CK267" i="13"/>
  <c r="CI74" i="13"/>
  <c r="CM281" i="13"/>
  <c r="CM300" i="13" s="1"/>
  <c r="CM116" i="15" s="1"/>
  <c r="CN262" i="13"/>
  <c r="CK142" i="13"/>
  <c r="CK337" i="13"/>
  <c r="CP284" i="13"/>
  <c r="CP303" i="13" s="1"/>
  <c r="CP119" i="15" s="1"/>
  <c r="CQ265" i="13"/>
  <c r="CK344" i="13"/>
  <c r="CK72" i="13"/>
  <c r="CI7" i="19"/>
  <c r="CI7" i="6" s="1"/>
  <c r="CI7" i="16"/>
  <c r="CK14" i="21"/>
  <c r="CJ49" i="16"/>
  <c r="CJ15" i="21" s="1"/>
  <c r="CL144" i="14"/>
  <c r="CK151" i="14"/>
  <c r="CM23" i="22" s="1"/>
  <c r="CN128" i="13"/>
  <c r="CO109" i="13"/>
  <c r="CN323" i="13"/>
  <c r="CH4" i="6"/>
  <c r="CK279" i="13"/>
  <c r="CK298" i="13" s="1"/>
  <c r="CK114" i="15" s="1"/>
  <c r="CL260" i="13"/>
  <c r="CL320" i="13" s="1"/>
  <c r="CR200" i="13"/>
  <c r="CR219" i="13" s="1"/>
  <c r="CR91" i="15" s="1"/>
  <c r="CS181" i="13"/>
  <c r="CM147" i="13"/>
  <c r="CM342" i="13"/>
  <c r="CI5" i="19"/>
  <c r="CI5" i="6" s="1"/>
  <c r="CI6" i="16"/>
  <c r="CQ278" i="13"/>
  <c r="CQ297" i="13" s="1"/>
  <c r="CQ113" i="15" s="1"/>
  <c r="CR259" i="13"/>
  <c r="CK321" i="13"/>
  <c r="CK49" i="13"/>
  <c r="CL30" i="13"/>
  <c r="CL55" i="15"/>
  <c r="CL34" i="15" s="1"/>
  <c r="CL362" i="13"/>
  <c r="CM283" i="13"/>
  <c r="CM302" i="13" s="1"/>
  <c r="CM118" i="15" s="1"/>
  <c r="CN264" i="13"/>
  <c r="CM126" i="13"/>
  <c r="CM145" i="13" s="1"/>
  <c r="CM73" i="15" s="1"/>
  <c r="CN107" i="13"/>
  <c r="CK120" i="14"/>
  <c r="CJ127" i="14"/>
  <c r="CK332" i="13"/>
  <c r="CK55" i="13"/>
  <c r="CK60" i="13"/>
  <c r="CI14" i="6"/>
  <c r="CJ55" i="13"/>
  <c r="CL49" i="15"/>
  <c r="CL334" i="13"/>
  <c r="CN65" i="15"/>
  <c r="CO282" i="13"/>
  <c r="CO301" i="13" s="1"/>
  <c r="CO117" i="15" s="1"/>
  <c r="CP263" i="13"/>
  <c r="CJ48" i="15"/>
  <c r="CJ27" i="15" s="1"/>
  <c r="CJ355" i="13"/>
  <c r="CM324" i="13"/>
  <c r="CK41" i="14"/>
  <c r="CK44" i="14" s="1"/>
  <c r="CL24" i="14"/>
  <c r="CM124" i="13"/>
  <c r="CM143" i="13" s="1"/>
  <c r="CM71" i="15" s="1"/>
  <c r="CN105" i="13"/>
  <c r="CM291" i="13"/>
  <c r="CK338" i="13"/>
  <c r="CK320" i="13"/>
  <c r="CO51" i="15"/>
  <c r="CM62" i="13"/>
  <c r="CJ110" i="15"/>
  <c r="CJ354" i="13"/>
  <c r="CJ305" i="13"/>
  <c r="CQ127" i="13"/>
  <c r="CQ146" i="13" s="1"/>
  <c r="CQ74" i="15" s="1"/>
  <c r="CR108" i="13"/>
  <c r="CI4" i="19"/>
  <c r="CJ18" i="16"/>
  <c r="CJ17" i="16"/>
  <c r="CJ4" i="22"/>
  <c r="CK68" i="16"/>
  <c r="CK7" i="22" s="1"/>
  <c r="CK67" i="16"/>
  <c r="CK5" i="22" s="1"/>
  <c r="CK86" i="15"/>
  <c r="CL33" i="14"/>
  <c r="CK42" i="14"/>
  <c r="CL138" i="14"/>
  <c r="CK150" i="14"/>
  <c r="CJ339" i="13"/>
  <c r="CJ56" i="15"/>
  <c r="CJ35" i="15" s="1"/>
  <c r="CJ363" i="13"/>
  <c r="CQ48" i="13"/>
  <c r="CR29" i="13"/>
  <c r="CL75" i="15"/>
  <c r="CL33" i="15" s="1"/>
  <c r="CL361" i="13"/>
  <c r="CI4" i="20"/>
  <c r="CJ35" i="16"/>
  <c r="CJ7" i="20" s="1"/>
  <c r="CJ34" i="16"/>
  <c r="CJ5" i="20" s="1"/>
  <c r="CK227" i="13"/>
  <c r="CK208" i="13"/>
  <c r="CK345" i="13" s="1"/>
  <c r="CL189" i="13"/>
  <c r="CL190" i="13" s="1"/>
  <c r="CK326" i="13"/>
  <c r="CO130" i="13"/>
  <c r="CO149" i="13" s="1"/>
  <c r="CO77" i="15" s="1"/>
  <c r="CP111" i="13"/>
  <c r="CK353" i="13"/>
  <c r="CL203" i="13"/>
  <c r="CL222" i="13" s="1"/>
  <c r="CL94" i="15" s="1"/>
  <c r="CM184" i="13"/>
  <c r="CK119" i="13"/>
  <c r="CL100" i="13"/>
  <c r="CK113" i="13"/>
  <c r="CK314" i="13"/>
  <c r="CK327" i="13" s="1"/>
  <c r="CJ228" i="13"/>
  <c r="CL126" i="14"/>
  <c r="CM114" i="14"/>
  <c r="CI365" i="13" l="1"/>
  <c r="CI367" i="13" s="1"/>
  <c r="CL353" i="13"/>
  <c r="CL25" i="15"/>
  <c r="CP130" i="13"/>
  <c r="CP149" i="13" s="1"/>
  <c r="CP77" i="15" s="1"/>
  <c r="CQ111" i="13"/>
  <c r="CM138" i="14"/>
  <c r="CL150" i="14"/>
  <c r="CI4" i="6"/>
  <c r="CL14" i="22"/>
  <c r="CK65" i="16"/>
  <c r="CK15" i="22" s="1"/>
  <c r="CN126" i="13"/>
  <c r="CN145" i="13" s="1"/>
  <c r="CN73" i="15" s="1"/>
  <c r="CO107" i="13"/>
  <c r="CS200" i="13"/>
  <c r="CS219" i="13" s="1"/>
  <c r="CS91" i="15" s="1"/>
  <c r="CT181" i="13"/>
  <c r="CN147" i="13"/>
  <c r="CK14" i="19"/>
  <c r="CJ15" i="16"/>
  <c r="CI79" i="15"/>
  <c r="CI24" i="15"/>
  <c r="CI37" i="15" s="1"/>
  <c r="CO43" i="13"/>
  <c r="CP24" i="13"/>
  <c r="CN291" i="13"/>
  <c r="CM55" i="15"/>
  <c r="CM34" i="15" s="1"/>
  <c r="CM362" i="13"/>
  <c r="CJ53" i="15"/>
  <c r="CJ32" i="15" s="1"/>
  <c r="CJ360" i="13"/>
  <c r="CJ74" i="13"/>
  <c r="CM325" i="13"/>
  <c r="CM53" i="13"/>
  <c r="CN34" i="13"/>
  <c r="CM123" i="13"/>
  <c r="CN104" i="13"/>
  <c r="CM318" i="13"/>
  <c r="CI54" i="16"/>
  <c r="CH53" i="16"/>
  <c r="CH9" i="21" s="1"/>
  <c r="CT122" i="13"/>
  <c r="B103" i="13"/>
  <c r="CU103" i="13" s="1"/>
  <c r="CM201" i="13"/>
  <c r="CM220" i="13" s="1"/>
  <c r="CM92" i="15" s="1"/>
  <c r="CN182" i="13"/>
  <c r="CP273" i="13"/>
  <c r="CP292" i="13" s="1"/>
  <c r="CP108" i="15" s="1"/>
  <c r="CQ254" i="13"/>
  <c r="CO42" i="13"/>
  <c r="CP23" i="13"/>
  <c r="CJ100" i="15"/>
  <c r="CH69" i="16"/>
  <c r="CH9" i="22" s="1"/>
  <c r="CI70" i="16"/>
  <c r="CJ4" i="19"/>
  <c r="CK17" i="16"/>
  <c r="CK18" i="16"/>
  <c r="CK21" i="16" s="1"/>
  <c r="CM275" i="13"/>
  <c r="CN256" i="13"/>
  <c r="CM316" i="13"/>
  <c r="CP51" i="15"/>
  <c r="CM45" i="13"/>
  <c r="CN26" i="13"/>
  <c r="CN319" i="13"/>
  <c r="CN47" i="13"/>
  <c r="CO28" i="13"/>
  <c r="CP198" i="13"/>
  <c r="CQ179" i="13"/>
  <c r="CO129" i="13"/>
  <c r="CO148" i="13" s="1"/>
  <c r="CO76" i="15" s="1"/>
  <c r="CP110" i="13"/>
  <c r="CM203" i="13"/>
  <c r="CM222" i="13" s="1"/>
  <c r="CM94" i="15" s="1"/>
  <c r="CN184" i="13"/>
  <c r="CN20" i="21"/>
  <c r="CL119" i="13"/>
  <c r="CM100" i="13"/>
  <c r="CL113" i="13"/>
  <c r="CL314" i="13"/>
  <c r="CL327" i="13" s="1"/>
  <c r="CK99" i="15"/>
  <c r="CK36" i="15" s="1"/>
  <c r="CK364" i="13"/>
  <c r="CJ38" i="16"/>
  <c r="CR48" i="13"/>
  <c r="CS29" i="13"/>
  <c r="CJ5" i="19"/>
  <c r="CJ5" i="6" s="1"/>
  <c r="CJ6" i="16"/>
  <c r="CR127" i="13"/>
  <c r="CR146" i="13" s="1"/>
  <c r="CR74" i="15" s="1"/>
  <c r="CS108" i="13"/>
  <c r="CM107" i="15"/>
  <c r="CL41" i="14"/>
  <c r="CM24" i="14"/>
  <c r="CK70" i="15"/>
  <c r="CK28" i="15" s="1"/>
  <c r="CK356" i="13"/>
  <c r="CO65" i="15"/>
  <c r="CN62" i="13"/>
  <c r="CQ304" i="13"/>
  <c r="CQ120" i="15" s="1"/>
  <c r="CQ285" i="13"/>
  <c r="CR266" i="13"/>
  <c r="CM343" i="13"/>
  <c r="CM313" i="13"/>
  <c r="CM41" i="13"/>
  <c r="CN22" i="13"/>
  <c r="CM45" i="15"/>
  <c r="CL344" i="13"/>
  <c r="CL72" i="13"/>
  <c r="CN277" i="13"/>
  <c r="CN296" i="13" s="1"/>
  <c r="CN112" i="15" s="1"/>
  <c r="CO258" i="13"/>
  <c r="CR196" i="13"/>
  <c r="CR215" i="13" s="1"/>
  <c r="CR87" i="15" s="1"/>
  <c r="CS177" i="13"/>
  <c r="CL142" i="13"/>
  <c r="CL337" i="13"/>
  <c r="CK110" i="15"/>
  <c r="CK354" i="13"/>
  <c r="CK305" i="13"/>
  <c r="CQ118" i="13"/>
  <c r="CR99" i="13"/>
  <c r="CK339" i="13"/>
  <c r="B47" i="15"/>
  <c r="CU47" i="15" s="1"/>
  <c r="CO52" i="13"/>
  <c r="CP33" i="13"/>
  <c r="CK55" i="16"/>
  <c r="CN61" i="13"/>
  <c r="CP207" i="13"/>
  <c r="CP226" i="13" s="1"/>
  <c r="CP98" i="15" s="1"/>
  <c r="CQ188" i="13"/>
  <c r="CI58" i="15"/>
  <c r="CL294" i="13"/>
  <c r="CL335" i="13"/>
  <c r="CL64" i="13"/>
  <c r="CM338" i="13"/>
  <c r="CM66" i="13"/>
  <c r="CO217" i="13"/>
  <c r="CP202" i="13"/>
  <c r="CP221" i="13" s="1"/>
  <c r="CP93" i="15" s="1"/>
  <c r="CQ183" i="13"/>
  <c r="CK4" i="22"/>
  <c r="CL68" i="16"/>
  <c r="CL7" i="22" s="1"/>
  <c r="CL67" i="16"/>
  <c r="CL5" i="22" s="1"/>
  <c r="CQ67" i="13"/>
  <c r="CL42" i="14"/>
  <c r="CM33" i="14"/>
  <c r="CJ7" i="19"/>
  <c r="CJ7" i="6" s="1"/>
  <c r="CJ7" i="16"/>
  <c r="CJ26" i="15"/>
  <c r="CJ121" i="15"/>
  <c r="CP282" i="13"/>
  <c r="CP301" i="13" s="1"/>
  <c r="CP117" i="15" s="1"/>
  <c r="CQ263" i="13"/>
  <c r="CL23" i="21"/>
  <c r="CL24" i="21" s="1"/>
  <c r="CL25" i="21" s="1"/>
  <c r="CJ129" i="14"/>
  <c r="CN283" i="13"/>
  <c r="CN302" i="13" s="1"/>
  <c r="CN118" i="15" s="1"/>
  <c r="CO264" i="13"/>
  <c r="CL321" i="13"/>
  <c r="CL49" i="13"/>
  <c r="CM30" i="13"/>
  <c r="CR278" i="13"/>
  <c r="CR297" i="13" s="1"/>
  <c r="CR113" i="15" s="1"/>
  <c r="CS259" i="13"/>
  <c r="CL279" i="13"/>
  <c r="CL298" i="13" s="1"/>
  <c r="CL114" i="15" s="1"/>
  <c r="CM260" i="13"/>
  <c r="CM144" i="14"/>
  <c r="CL151" i="14"/>
  <c r="CN23" i="22" s="1"/>
  <c r="CQ284" i="13"/>
  <c r="CQ303" i="13" s="1"/>
  <c r="CQ119" i="15" s="1"/>
  <c r="CR265" i="13"/>
  <c r="CN281" i="13"/>
  <c r="CN300" i="13" s="1"/>
  <c r="CN116" i="15" s="1"/>
  <c r="CO262" i="13"/>
  <c r="CL276" i="13"/>
  <c r="CL295" i="13" s="1"/>
  <c r="CL111" i="15" s="1"/>
  <c r="CM257" i="13"/>
  <c r="CJ23" i="15"/>
  <c r="CL332" i="13"/>
  <c r="CL55" i="13"/>
  <c r="CL60" i="13"/>
  <c r="CP206" i="13"/>
  <c r="CP225" i="13" s="1"/>
  <c r="CP97" i="15" s="1"/>
  <c r="CQ187" i="13"/>
  <c r="CK4" i="21"/>
  <c r="CL52" i="16"/>
  <c r="CL7" i="21" s="1"/>
  <c r="CL51" i="16"/>
  <c r="CL5" i="21" s="1"/>
  <c r="CK48" i="15"/>
  <c r="CK27" i="15" s="1"/>
  <c r="CK355" i="13"/>
  <c r="CP137" i="13"/>
  <c r="CO46" i="13"/>
  <c r="CP27" i="13"/>
  <c r="CK72" i="15"/>
  <c r="CK30" i="15" s="1"/>
  <c r="CK358" i="13"/>
  <c r="CJ4" i="20"/>
  <c r="CK34" i="16"/>
  <c r="CK5" i="20" s="1"/>
  <c r="CK35" i="16"/>
  <c r="CK7" i="20" s="1"/>
  <c r="CN343" i="13"/>
  <c r="CN71" i="13"/>
  <c r="CM204" i="13"/>
  <c r="CM223" i="13" s="1"/>
  <c r="CM95" i="15" s="1"/>
  <c r="CN185" i="13"/>
  <c r="CL322" i="13"/>
  <c r="CL50" i="13"/>
  <c r="CM31" i="13"/>
  <c r="CN195" i="13"/>
  <c r="CO176" i="13"/>
  <c r="CL267" i="13"/>
  <c r="CN280" i="13"/>
  <c r="CN299" i="13" s="1"/>
  <c r="CN115" i="15" s="1"/>
  <c r="CO261" i="13"/>
  <c r="CL317" i="13"/>
  <c r="CM125" i="13"/>
  <c r="CN106" i="13"/>
  <c r="CM320" i="13"/>
  <c r="CM319" i="13"/>
  <c r="B80" i="10"/>
  <c r="I30" i="5"/>
  <c r="CM197" i="13"/>
  <c r="CN178" i="13"/>
  <c r="CI15" i="19"/>
  <c r="CI15" i="6" s="1"/>
  <c r="CI4" i="16"/>
  <c r="CN114" i="14"/>
  <c r="CM126" i="14"/>
  <c r="CL14" i="21"/>
  <c r="CK49" i="16"/>
  <c r="CK15" i="21" s="1"/>
  <c r="CK138" i="13"/>
  <c r="CK132" i="13"/>
  <c r="CK333" i="13"/>
  <c r="CK346" i="13" s="1"/>
  <c r="CL227" i="13"/>
  <c r="CL228" i="13" s="1"/>
  <c r="CL208" i="13"/>
  <c r="CL345" i="13" s="1"/>
  <c r="CM189" i="13"/>
  <c r="CL326" i="13"/>
  <c r="CM20" i="22"/>
  <c r="CM24" i="22" s="1"/>
  <c r="CM25" i="22" s="1"/>
  <c r="CK153" i="14"/>
  <c r="CK228" i="13"/>
  <c r="CK71" i="16"/>
  <c r="CJ21" i="16"/>
  <c r="CM46" i="15"/>
  <c r="CN124" i="13"/>
  <c r="CN143" i="13" s="1"/>
  <c r="CN71" i="15" s="1"/>
  <c r="CO105" i="13"/>
  <c r="CK44" i="15"/>
  <c r="CK351" i="13"/>
  <c r="CK127" i="14"/>
  <c r="CL120" i="14"/>
  <c r="CK340" i="13"/>
  <c r="CK68" i="13"/>
  <c r="CM75" i="15"/>
  <c r="CM33" i="15" s="1"/>
  <c r="CM361" i="13"/>
  <c r="CO128" i="13"/>
  <c r="CP109" i="13"/>
  <c r="CK56" i="15"/>
  <c r="CK35" i="15" s="1"/>
  <c r="CK363" i="13"/>
  <c r="CK14" i="20"/>
  <c r="CJ32" i="16"/>
  <c r="CJ15" i="20" s="1"/>
  <c r="CP199" i="13"/>
  <c r="CP218" i="13" s="1"/>
  <c r="CP90" i="15" s="1"/>
  <c r="CQ180" i="13"/>
  <c r="CM49" i="15"/>
  <c r="CO272" i="13"/>
  <c r="CP253" i="13"/>
  <c r="CL36" i="13"/>
  <c r="CL86" i="15"/>
  <c r="CN205" i="13"/>
  <c r="CN224" i="13" s="1"/>
  <c r="CN96" i="15" s="1"/>
  <c r="CO186" i="13"/>
  <c r="CK286" i="13"/>
  <c r="CK336" i="13"/>
  <c r="CN65" i="13"/>
  <c r="CL50" i="15"/>
  <c r="CL29" i="15" s="1"/>
  <c r="CL357" i="13"/>
  <c r="G7" i="12"/>
  <c r="CU63" i="13" s="1"/>
  <c r="CN89" i="15"/>
  <c r="CN324" i="13"/>
  <c r="CK341" i="13"/>
  <c r="CK69" i="13"/>
  <c r="CN120" i="13"/>
  <c r="CN139" i="13" s="1"/>
  <c r="CN67" i="15" s="1"/>
  <c r="CO101" i="13"/>
  <c r="CJ66" i="15"/>
  <c r="CJ151" i="13"/>
  <c r="CJ352" i="13"/>
  <c r="CM214" i="13"/>
  <c r="CK209" i="13"/>
  <c r="CQ274" i="13"/>
  <c r="CQ293" i="13" s="1"/>
  <c r="CQ109" i="15" s="1"/>
  <c r="CR255" i="13"/>
  <c r="CL144" i="13"/>
  <c r="CL339" i="13"/>
  <c r="CJ14" i="6"/>
  <c r="CJ52" i="15"/>
  <c r="CJ31" i="15" s="1"/>
  <c r="CJ359" i="13"/>
  <c r="CM315" i="13"/>
  <c r="CJ365" i="13" l="1"/>
  <c r="CJ367" i="13" s="1"/>
  <c r="CL55" i="16"/>
  <c r="CO120" i="13"/>
  <c r="CO139" i="13" s="1"/>
  <c r="CO67" i="15" s="1"/>
  <c r="CP101" i="13"/>
  <c r="CK23" i="15"/>
  <c r="I31" i="5"/>
  <c r="CL72" i="15"/>
  <c r="CL30" i="15" s="1"/>
  <c r="CL358" i="13"/>
  <c r="CM86" i="15"/>
  <c r="CJ79" i="15"/>
  <c r="CJ24" i="15"/>
  <c r="CJ37" i="15" s="1"/>
  <c r="CK53" i="15"/>
  <c r="CK32" i="15" s="1"/>
  <c r="CK360" i="13"/>
  <c r="CP272" i="13"/>
  <c r="CQ253" i="13"/>
  <c r="CP128" i="13"/>
  <c r="CQ109" i="13"/>
  <c r="CK52" i="15"/>
  <c r="CK31" i="15" s="1"/>
  <c r="CK359" i="13"/>
  <c r="CK74" i="13"/>
  <c r="J32" i="5"/>
  <c r="J31" i="5"/>
  <c r="CO195" i="13"/>
  <c r="CP176" i="13"/>
  <c r="CL341" i="13"/>
  <c r="CL69" i="13"/>
  <c r="CN55" i="15"/>
  <c r="CN34" i="15" s="1"/>
  <c r="CN362" i="13"/>
  <c r="CP46" i="13"/>
  <c r="CQ27" i="13"/>
  <c r="CO281" i="13"/>
  <c r="CO300" i="13" s="1"/>
  <c r="CO116" i="15" s="1"/>
  <c r="CP262" i="13"/>
  <c r="CS278" i="13"/>
  <c r="CS297" i="13" s="1"/>
  <c r="CS113" i="15" s="1"/>
  <c r="CT259" i="13"/>
  <c r="CO89" i="15"/>
  <c r="CL336" i="13"/>
  <c r="CK4" i="19"/>
  <c r="CL18" i="16"/>
  <c r="CL17" i="16"/>
  <c r="CN45" i="15"/>
  <c r="CO71" i="13"/>
  <c r="CM14" i="22"/>
  <c r="CL65" i="16"/>
  <c r="CL15" i="22" s="1"/>
  <c r="CL70" i="15"/>
  <c r="CL28" i="15" s="1"/>
  <c r="CL356" i="13"/>
  <c r="CQ198" i="13"/>
  <c r="CR179" i="13"/>
  <c r="CN275" i="13"/>
  <c r="CO256" i="13"/>
  <c r="CN316" i="13"/>
  <c r="CJ70" i="16"/>
  <c r="CI69" i="16"/>
  <c r="CI9" i="22" s="1"/>
  <c r="CO61" i="13"/>
  <c r="CN201" i="13"/>
  <c r="CN220" i="13" s="1"/>
  <c r="CN92" i="15" s="1"/>
  <c r="CO182" i="13"/>
  <c r="CM142" i="13"/>
  <c r="CM337" i="13"/>
  <c r="CM344" i="13"/>
  <c r="CM72" i="13"/>
  <c r="CL14" i="19"/>
  <c r="CK15" i="16"/>
  <c r="CO62" i="13"/>
  <c r="CJ15" i="19"/>
  <c r="CJ15" i="6" s="1"/>
  <c r="CJ4" i="16"/>
  <c r="CN20" i="22"/>
  <c r="CN24" i="22" s="1"/>
  <c r="CN25" i="22" s="1"/>
  <c r="CL153" i="14"/>
  <c r="CR274" i="13"/>
  <c r="CR293" i="13" s="1"/>
  <c r="CR109" i="15" s="1"/>
  <c r="CS255" i="13"/>
  <c r="CN14" i="21"/>
  <c r="CM49" i="16"/>
  <c r="CM15" i="21" s="1"/>
  <c r="CO291" i="13"/>
  <c r="CQ199" i="13"/>
  <c r="CQ218" i="13" s="1"/>
  <c r="CQ90" i="15" s="1"/>
  <c r="CR180" i="13"/>
  <c r="CO147" i="13"/>
  <c r="CM14" i="21"/>
  <c r="CL49" i="16"/>
  <c r="CL15" i="21" s="1"/>
  <c r="CM227" i="13"/>
  <c r="CM208" i="13"/>
  <c r="CN189" i="13"/>
  <c r="CM326" i="13"/>
  <c r="CO280" i="13"/>
  <c r="CO299" i="13" s="1"/>
  <c r="CO115" i="15" s="1"/>
  <c r="CP261" i="13"/>
  <c r="CN214" i="13"/>
  <c r="CO65" i="13"/>
  <c r="CL44" i="15"/>
  <c r="CL351" i="13"/>
  <c r="CJ58" i="15"/>
  <c r="CM151" i="14"/>
  <c r="CO23" i="22" s="1"/>
  <c r="CN144" i="14"/>
  <c r="CO283" i="13"/>
  <c r="CO302" i="13" s="1"/>
  <c r="CO118" i="15" s="1"/>
  <c r="CP264" i="13"/>
  <c r="CQ282" i="13"/>
  <c r="CQ301" i="13" s="1"/>
  <c r="CQ117" i="15" s="1"/>
  <c r="CR263" i="13"/>
  <c r="CL4" i="22"/>
  <c r="CM67" i="16"/>
  <c r="CM5" i="22" s="1"/>
  <c r="CM68" i="16"/>
  <c r="CM7" i="22" s="1"/>
  <c r="CN33" i="14"/>
  <c r="CM42" i="14"/>
  <c r="CQ202" i="13"/>
  <c r="CQ221" i="13" s="1"/>
  <c r="CQ93" i="15" s="1"/>
  <c r="CR183" i="13"/>
  <c r="CM50" i="15"/>
  <c r="CM29" i="15" s="1"/>
  <c r="CM357" i="13"/>
  <c r="CL286" i="13"/>
  <c r="CQ207" i="13"/>
  <c r="CQ226" i="13" s="1"/>
  <c r="CQ98" i="15" s="1"/>
  <c r="CR188" i="13"/>
  <c r="CO324" i="13"/>
  <c r="CR118" i="13"/>
  <c r="CS99" i="13"/>
  <c r="CS196" i="13"/>
  <c r="CS215" i="13" s="1"/>
  <c r="CS87" i="15" s="1"/>
  <c r="CT177" i="13"/>
  <c r="CL56" i="15"/>
  <c r="CL35" i="15" s="1"/>
  <c r="CL363" i="13"/>
  <c r="CN313" i="13"/>
  <c r="CN41" i="13"/>
  <c r="CO22" i="13"/>
  <c r="CP129" i="13"/>
  <c r="CP148" i="13" s="1"/>
  <c r="CP76" i="15" s="1"/>
  <c r="CQ110" i="13"/>
  <c r="CP217" i="13"/>
  <c r="CN45" i="13"/>
  <c r="CO26" i="13"/>
  <c r="CM294" i="13"/>
  <c r="CM335" i="13"/>
  <c r="CM286" i="13"/>
  <c r="CK5" i="19"/>
  <c r="CK5" i="6" s="1"/>
  <c r="CK6" i="16"/>
  <c r="CI53" i="16"/>
  <c r="CI9" i="21" s="1"/>
  <c r="CJ54" i="16"/>
  <c r="CL209" i="13"/>
  <c r="CN107" i="15"/>
  <c r="CK14" i="6"/>
  <c r="CT200" i="13"/>
  <c r="B181" i="13"/>
  <c r="CU181" i="13" s="1"/>
  <c r="CM150" i="14"/>
  <c r="CN138" i="14"/>
  <c r="CO20" i="21"/>
  <c r="CN197" i="13"/>
  <c r="CN216" i="13" s="1"/>
  <c r="CN353" i="13" s="1"/>
  <c r="CO178" i="13"/>
  <c r="CO315" i="13" s="1"/>
  <c r="CN315" i="13"/>
  <c r="CN125" i="13"/>
  <c r="CO106" i="13"/>
  <c r="CN190" i="13"/>
  <c r="CN204" i="13"/>
  <c r="CN223" i="13" s="1"/>
  <c r="CN95" i="15" s="1"/>
  <c r="CO185" i="13"/>
  <c r="CM276" i="13"/>
  <c r="CM295" i="13" s="1"/>
  <c r="CM111" i="15" s="1"/>
  <c r="CN257" i="13"/>
  <c r="CR284" i="13"/>
  <c r="CR303" i="13" s="1"/>
  <c r="CR119" i="15" s="1"/>
  <c r="CS265" i="13"/>
  <c r="CM279" i="13"/>
  <c r="CM298" i="13" s="1"/>
  <c r="CM114" i="15" s="1"/>
  <c r="CN260" i="13"/>
  <c r="CN320" i="13" s="1"/>
  <c r="CM321" i="13"/>
  <c r="CM49" i="13"/>
  <c r="CN30" i="13"/>
  <c r="CQ137" i="13"/>
  <c r="CK26" i="15"/>
  <c r="CK121" i="15"/>
  <c r="CM332" i="13"/>
  <c r="CM60" i="13"/>
  <c r="CN46" i="15"/>
  <c r="CM41" i="14"/>
  <c r="CM44" i="14" s="1"/>
  <c r="CN24" i="14"/>
  <c r="CS127" i="13"/>
  <c r="CS146" i="13" s="1"/>
  <c r="CS74" i="15" s="1"/>
  <c r="CT108" i="13"/>
  <c r="CS48" i="13"/>
  <c r="CT29" i="13"/>
  <c r="CM119" i="13"/>
  <c r="CN100" i="13"/>
  <c r="CM113" i="13"/>
  <c r="CM314" i="13"/>
  <c r="CM327" i="13" s="1"/>
  <c r="CN203" i="13"/>
  <c r="CN222" i="13" s="1"/>
  <c r="CN94" i="15" s="1"/>
  <c r="CO184" i="13"/>
  <c r="CO319" i="13"/>
  <c r="CO47" i="13"/>
  <c r="CP28" i="13"/>
  <c r="CM336" i="13"/>
  <c r="CM64" i="13"/>
  <c r="CM267" i="13"/>
  <c r="CJ4" i="6"/>
  <c r="CL4" i="21"/>
  <c r="CM52" i="16"/>
  <c r="CM7" i="21" s="1"/>
  <c r="CM51" i="16"/>
  <c r="CM5" i="21" s="1"/>
  <c r="CQ273" i="13"/>
  <c r="CQ292" i="13" s="1"/>
  <c r="CQ108" i="15" s="1"/>
  <c r="CR254" i="13"/>
  <c r="CN342" i="13"/>
  <c r="CQ130" i="13"/>
  <c r="CQ149" i="13" s="1"/>
  <c r="CQ77" i="15" s="1"/>
  <c r="CR111" i="13"/>
  <c r="CN49" i="15"/>
  <c r="CM120" i="14"/>
  <c r="CL127" i="14"/>
  <c r="CL14" i="20"/>
  <c r="CK32" i="16"/>
  <c r="CK15" i="20" s="1"/>
  <c r="CO205" i="13"/>
  <c r="CO224" i="13" s="1"/>
  <c r="CO96" i="15" s="1"/>
  <c r="CP186" i="13"/>
  <c r="CO323" i="13"/>
  <c r="CM23" i="21"/>
  <c r="CM24" i="21" s="1"/>
  <c r="CM25" i="21" s="1"/>
  <c r="CK129" i="14"/>
  <c r="CO124" i="13"/>
  <c r="CO143" i="13" s="1"/>
  <c r="CO71" i="15" s="1"/>
  <c r="CP105" i="13"/>
  <c r="CL99" i="15"/>
  <c r="CL36" i="15" s="1"/>
  <c r="CL364" i="13"/>
  <c r="CK66" i="15"/>
  <c r="CK151" i="13"/>
  <c r="CK352" i="13"/>
  <c r="CO114" i="14"/>
  <c r="CN126" i="14"/>
  <c r="CM216" i="13"/>
  <c r="CM334" i="13"/>
  <c r="F7" i="12"/>
  <c r="CM144" i="13"/>
  <c r="CM339" i="13"/>
  <c r="CM322" i="13"/>
  <c r="CM50" i="13"/>
  <c r="CM55" i="13" s="1"/>
  <c r="CN31" i="13"/>
  <c r="CK38" i="16"/>
  <c r="CP65" i="15"/>
  <c r="CQ206" i="13"/>
  <c r="CQ225" i="13" s="1"/>
  <c r="CQ97" i="15" s="1"/>
  <c r="CR187" i="13"/>
  <c r="CL340" i="13"/>
  <c r="CL68" i="13"/>
  <c r="CQ51" i="15"/>
  <c r="CL71" i="16"/>
  <c r="CL48" i="15"/>
  <c r="CL27" i="15" s="1"/>
  <c r="CL355" i="13"/>
  <c r="CL110" i="15"/>
  <c r="CL354" i="13"/>
  <c r="CL305" i="13"/>
  <c r="CP324" i="13"/>
  <c r="CP52" i="13"/>
  <c r="CQ33" i="13"/>
  <c r="CO277" i="13"/>
  <c r="CO296" i="13" s="1"/>
  <c r="CO112" i="15" s="1"/>
  <c r="CP258" i="13"/>
  <c r="CM36" i="13"/>
  <c r="CR304" i="13"/>
  <c r="CR120" i="15" s="1"/>
  <c r="CR285" i="13"/>
  <c r="CS266" i="13"/>
  <c r="CN334" i="13"/>
  <c r="CL44" i="14"/>
  <c r="CR67" i="13"/>
  <c r="CL138" i="13"/>
  <c r="CL132" i="13"/>
  <c r="CL333" i="13"/>
  <c r="CL346" i="13" s="1"/>
  <c r="CN338" i="13"/>
  <c r="CN66" i="13"/>
  <c r="CM317" i="13"/>
  <c r="CK7" i="19"/>
  <c r="CK7" i="6" s="1"/>
  <c r="CK7" i="16"/>
  <c r="CM190" i="13"/>
  <c r="CP42" i="13"/>
  <c r="CQ23" i="13"/>
  <c r="CT141" i="13"/>
  <c r="B122" i="13"/>
  <c r="CN123" i="13"/>
  <c r="CO104" i="13"/>
  <c r="CN318" i="13"/>
  <c r="CN325" i="13"/>
  <c r="CN53" i="13"/>
  <c r="CO34" i="13"/>
  <c r="CP43" i="13"/>
  <c r="CQ24" i="13"/>
  <c r="CK4" i="20"/>
  <c r="CL35" i="16"/>
  <c r="CL7" i="20" s="1"/>
  <c r="CL34" i="16"/>
  <c r="CL5" i="20" s="1"/>
  <c r="CN75" i="15"/>
  <c r="CN33" i="15" s="1"/>
  <c r="CN361" i="13"/>
  <c r="CO126" i="13"/>
  <c r="CO145" i="13" s="1"/>
  <c r="CO73" i="15" s="1"/>
  <c r="CP107" i="13"/>
  <c r="CK100" i="15"/>
  <c r="CK365" i="13" l="1"/>
  <c r="CK367" i="13" s="1"/>
  <c r="CM71" i="16"/>
  <c r="CO325" i="13"/>
  <c r="CO53" i="13"/>
  <c r="CP34" i="13"/>
  <c r="CO123" i="13"/>
  <c r="CP104" i="13"/>
  <c r="CO318" i="13"/>
  <c r="CQ42" i="13"/>
  <c r="CR23" i="13"/>
  <c r="CR51" i="15"/>
  <c r="CS304" i="13"/>
  <c r="CS120" i="15" s="1"/>
  <c r="CS285" i="13"/>
  <c r="CT266" i="13"/>
  <c r="CP277" i="13"/>
  <c r="CP296" i="13" s="1"/>
  <c r="CP112" i="15" s="1"/>
  <c r="CQ258" i="13"/>
  <c r="CR206" i="13"/>
  <c r="CR225" i="13" s="1"/>
  <c r="CR97" i="15" s="1"/>
  <c r="CS187" i="13"/>
  <c r="CM88" i="15"/>
  <c r="CM25" i="15" s="1"/>
  <c r="CM353" i="13"/>
  <c r="CM14" i="20"/>
  <c r="CL32" i="16"/>
  <c r="CL15" i="20" s="1"/>
  <c r="CP124" i="13"/>
  <c r="CP143" i="13" s="1"/>
  <c r="CP71" i="15" s="1"/>
  <c r="CQ105" i="13"/>
  <c r="CR273" i="13"/>
  <c r="CR292" i="13" s="1"/>
  <c r="CR108" i="15" s="1"/>
  <c r="CS254" i="13"/>
  <c r="CM55" i="16"/>
  <c r="CO66" i="13"/>
  <c r="CT48" i="13"/>
  <c r="B29" i="13"/>
  <c r="CU29" i="13" s="1"/>
  <c r="CM4" i="22"/>
  <c r="CN67" i="16"/>
  <c r="CN5" i="22" s="1"/>
  <c r="CN68" i="16"/>
  <c r="CN7" i="22" s="1"/>
  <c r="CN321" i="13"/>
  <c r="CN49" i="13"/>
  <c r="CO30" i="13"/>
  <c r="CO20" i="22"/>
  <c r="CO24" i="22" s="1"/>
  <c r="CO25" i="22" s="1"/>
  <c r="CM153" i="14"/>
  <c r="CK54" i="16"/>
  <c r="CJ53" i="16"/>
  <c r="CJ9" i="21" s="1"/>
  <c r="CN332" i="13"/>
  <c r="CN60" i="13"/>
  <c r="CR137" i="13"/>
  <c r="CR202" i="13"/>
  <c r="CR221" i="13" s="1"/>
  <c r="CR93" i="15" s="1"/>
  <c r="CS183" i="13"/>
  <c r="CR282" i="13"/>
  <c r="CR301" i="13" s="1"/>
  <c r="CR117" i="15" s="1"/>
  <c r="CS263" i="13"/>
  <c r="CO144" i="14"/>
  <c r="CN151" i="14"/>
  <c r="CP23" i="22" s="1"/>
  <c r="CM99" i="15"/>
  <c r="CM36" i="15" s="1"/>
  <c r="CM364" i="13"/>
  <c r="CO342" i="13"/>
  <c r="CO107" i="15"/>
  <c r="CO46" i="15"/>
  <c r="CM56" i="15"/>
  <c r="CM35" i="15" s="1"/>
  <c r="CM363" i="13"/>
  <c r="CR198" i="13"/>
  <c r="CS179" i="13"/>
  <c r="CO55" i="15"/>
  <c r="CO34" i="15" s="1"/>
  <c r="CO362" i="13"/>
  <c r="CL5" i="19"/>
  <c r="CL5" i="6" s="1"/>
  <c r="CL6" i="16"/>
  <c r="CT278" i="13"/>
  <c r="B259" i="13"/>
  <c r="CU259" i="13" s="1"/>
  <c r="CP195" i="13"/>
  <c r="CQ176" i="13"/>
  <c r="CP147" i="13"/>
  <c r="CL4" i="20"/>
  <c r="CM35" i="16"/>
  <c r="CM7" i="20" s="1"/>
  <c r="CM34" i="16"/>
  <c r="CM5" i="20" s="1"/>
  <c r="CK58" i="15"/>
  <c r="CN344" i="13"/>
  <c r="CN72" i="13"/>
  <c r="CN14" i="22"/>
  <c r="CM65" i="16"/>
  <c r="CM15" i="22" s="1"/>
  <c r="CL52" i="15"/>
  <c r="CL31" i="15" s="1"/>
  <c r="CL359" i="13"/>
  <c r="CN322" i="13"/>
  <c r="CN50" i="13"/>
  <c r="CN55" i="13" s="1"/>
  <c r="CO31" i="13"/>
  <c r="CM72" i="15"/>
  <c r="CM30" i="15" s="1"/>
  <c r="CM358" i="13"/>
  <c r="CP20" i="21"/>
  <c r="CK79" i="15"/>
  <c r="CK24" i="15"/>
  <c r="CK37" i="15" s="1"/>
  <c r="CP205" i="13"/>
  <c r="CP224" i="13" s="1"/>
  <c r="CP96" i="15" s="1"/>
  <c r="CQ186" i="13"/>
  <c r="CN23" i="21"/>
  <c r="CN24" i="21" s="1"/>
  <c r="CN25" i="21" s="1"/>
  <c r="CL129" i="14"/>
  <c r="CR130" i="13"/>
  <c r="CR149" i="13" s="1"/>
  <c r="CR77" i="15" s="1"/>
  <c r="CS111" i="13"/>
  <c r="CM48" i="15"/>
  <c r="CM27" i="15" s="1"/>
  <c r="CM355" i="13"/>
  <c r="CS67" i="13"/>
  <c r="CO24" i="14"/>
  <c r="CN41" i="14"/>
  <c r="CM340" i="13"/>
  <c r="CM68" i="13"/>
  <c r="CS284" i="13"/>
  <c r="CS303" i="13" s="1"/>
  <c r="CS119" i="15" s="1"/>
  <c r="CT265" i="13"/>
  <c r="CO45" i="13"/>
  <c r="CP26" i="13"/>
  <c r="CP89" i="15"/>
  <c r="CN36" i="13"/>
  <c r="CT196" i="13"/>
  <c r="B177" i="13"/>
  <c r="CU177" i="13" s="1"/>
  <c r="CL23" i="15"/>
  <c r="CO75" i="15"/>
  <c r="CO33" i="15" s="1"/>
  <c r="CO361" i="13"/>
  <c r="CS274" i="13"/>
  <c r="CS293" i="13" s="1"/>
  <c r="CS109" i="15" s="1"/>
  <c r="CT255" i="13"/>
  <c r="CO201" i="13"/>
  <c r="CO220" i="13" s="1"/>
  <c r="CO92" i="15" s="1"/>
  <c r="CP182" i="13"/>
  <c r="CO275" i="13"/>
  <c r="CP256" i="13"/>
  <c r="CO316" i="13"/>
  <c r="CQ217" i="13"/>
  <c r="CO343" i="13"/>
  <c r="CL7" i="19"/>
  <c r="CL7" i="6" s="1"/>
  <c r="CL7" i="16"/>
  <c r="CQ46" i="13"/>
  <c r="CR27" i="13"/>
  <c r="CO214" i="13"/>
  <c r="CM228" i="13"/>
  <c r="CL100" i="15"/>
  <c r="CM4" i="21"/>
  <c r="CN52" i="16"/>
  <c r="CN7" i="21" s="1"/>
  <c r="CN51" i="16"/>
  <c r="CN5" i="21" s="1"/>
  <c r="CQ43" i="13"/>
  <c r="CR24" i="13"/>
  <c r="CN142" i="13"/>
  <c r="CN337" i="13"/>
  <c r="CP61" i="13"/>
  <c r="CU122" i="13"/>
  <c r="H8" i="12"/>
  <c r="CQ52" i="13"/>
  <c r="CR33" i="13"/>
  <c r="CM341" i="13"/>
  <c r="CM69" i="13"/>
  <c r="CM74" i="13" s="1"/>
  <c r="CO126" i="14"/>
  <c r="CP114" i="14"/>
  <c r="CN120" i="14"/>
  <c r="CM127" i="14"/>
  <c r="CO203" i="13"/>
  <c r="CO222" i="13" s="1"/>
  <c r="CO94" i="15" s="1"/>
  <c r="CP184" i="13"/>
  <c r="CN119" i="13"/>
  <c r="CO100" i="13"/>
  <c r="CN113" i="13"/>
  <c r="CN314" i="13"/>
  <c r="CM44" i="15"/>
  <c r="CM351" i="13"/>
  <c r="CO204" i="13"/>
  <c r="CO223" i="13" s="1"/>
  <c r="CO95" i="15" s="1"/>
  <c r="CP185" i="13"/>
  <c r="CO125" i="13"/>
  <c r="CP106" i="13"/>
  <c r="CO197" i="13"/>
  <c r="CP178" i="13"/>
  <c r="CT219" i="13"/>
  <c r="B200" i="13"/>
  <c r="CN64" i="13"/>
  <c r="CQ129" i="13"/>
  <c r="CQ148" i="13" s="1"/>
  <c r="CQ76" i="15" s="1"/>
  <c r="CR110" i="13"/>
  <c r="CP283" i="13"/>
  <c r="CP302" i="13" s="1"/>
  <c r="CP118" i="15" s="1"/>
  <c r="CQ264" i="13"/>
  <c r="CL4" i="19"/>
  <c r="CM18" i="16"/>
  <c r="CM17" i="16"/>
  <c r="CO49" i="15"/>
  <c r="CN86" i="15"/>
  <c r="CN227" i="13"/>
  <c r="CN228" i="13" s="1"/>
  <c r="CN208" i="13"/>
  <c r="CN345" i="13" s="1"/>
  <c r="CO189" i="13"/>
  <c r="CN326" i="13"/>
  <c r="CR199" i="13"/>
  <c r="CR218" i="13" s="1"/>
  <c r="CR90" i="15" s="1"/>
  <c r="CS180" i="13"/>
  <c r="CK15" i="19"/>
  <c r="CK15" i="6" s="1"/>
  <c r="CK4" i="16"/>
  <c r="CK70" i="16"/>
  <c r="CJ69" i="16"/>
  <c r="CJ9" i="22" s="1"/>
  <c r="CN294" i="13"/>
  <c r="CN335" i="13"/>
  <c r="CL21" i="16"/>
  <c r="CP281" i="13"/>
  <c r="CP300" i="13" s="1"/>
  <c r="CP116" i="15" s="1"/>
  <c r="CQ262" i="13"/>
  <c r="CP65" i="13"/>
  <c r="CL53" i="15"/>
  <c r="CL32" i="15" s="1"/>
  <c r="CL360" i="13"/>
  <c r="CO190" i="13"/>
  <c r="CP323" i="13"/>
  <c r="CQ272" i="13"/>
  <c r="CR253" i="13"/>
  <c r="CM100" i="15"/>
  <c r="CP120" i="13"/>
  <c r="CP139" i="13" s="1"/>
  <c r="CP67" i="15" s="1"/>
  <c r="CQ101" i="13"/>
  <c r="CP126" i="13"/>
  <c r="CP145" i="13" s="1"/>
  <c r="CP73" i="15" s="1"/>
  <c r="CQ107" i="13"/>
  <c r="CP62" i="13"/>
  <c r="CL38" i="16"/>
  <c r="CT69" i="15"/>
  <c r="B69" i="15" s="1"/>
  <c r="B141" i="13"/>
  <c r="CN50" i="15"/>
  <c r="CN29" i="15" s="1"/>
  <c r="CN357" i="13"/>
  <c r="CL66" i="15"/>
  <c r="CL151" i="13"/>
  <c r="CL352" i="13"/>
  <c r="CP343" i="13"/>
  <c r="CP71" i="13"/>
  <c r="CL26" i="15"/>
  <c r="CL121" i="15"/>
  <c r="CP319" i="13"/>
  <c r="CP47" i="13"/>
  <c r="CQ28" i="13"/>
  <c r="CM138" i="13"/>
  <c r="CM132" i="13"/>
  <c r="CM333" i="13"/>
  <c r="CT127" i="13"/>
  <c r="B108" i="13"/>
  <c r="CU108" i="13" s="1"/>
  <c r="CQ65" i="15"/>
  <c r="CN279" i="13"/>
  <c r="CN298" i="13" s="1"/>
  <c r="CN114" i="15" s="1"/>
  <c r="CO260" i="13"/>
  <c r="CN276" i="13"/>
  <c r="CN295" i="13" s="1"/>
  <c r="CN111" i="15" s="1"/>
  <c r="CO257" i="13"/>
  <c r="CO267" i="13" s="1"/>
  <c r="CN144" i="13"/>
  <c r="CN88" i="15"/>
  <c r="CN25" i="15" s="1"/>
  <c r="CN150" i="14"/>
  <c r="CO138" i="14"/>
  <c r="CM110" i="15"/>
  <c r="CM354" i="13"/>
  <c r="CM305" i="13"/>
  <c r="CN317" i="13"/>
  <c r="CN327" i="13" s="1"/>
  <c r="CO313" i="13"/>
  <c r="CO36" i="13"/>
  <c r="CO41" i="13"/>
  <c r="CP22" i="13"/>
  <c r="CS118" i="13"/>
  <c r="CT99" i="13"/>
  <c r="CR207" i="13"/>
  <c r="CR226" i="13" s="1"/>
  <c r="CR98" i="15" s="1"/>
  <c r="CS188" i="13"/>
  <c r="CO33" i="14"/>
  <c r="CN42" i="14"/>
  <c r="CL74" i="13"/>
  <c r="CP280" i="13"/>
  <c r="CP299" i="13" s="1"/>
  <c r="CP115" i="15" s="1"/>
  <c r="CQ261" i="13"/>
  <c r="CM345" i="13"/>
  <c r="CM346" i="13" s="1"/>
  <c r="CM209" i="13"/>
  <c r="CL14" i="6"/>
  <c r="CM70" i="15"/>
  <c r="CM28" i="15" s="1"/>
  <c r="CM356" i="13"/>
  <c r="CO45" i="15"/>
  <c r="CN267" i="13"/>
  <c r="CK4" i="6"/>
  <c r="CM14" i="19"/>
  <c r="CL15" i="16"/>
  <c r="CQ128" i="13"/>
  <c r="CR109" i="13"/>
  <c r="CQ323" i="13"/>
  <c r="CP291" i="13"/>
  <c r="CM14" i="6" l="1"/>
  <c r="CU69" i="15"/>
  <c r="CL365" i="13"/>
  <c r="CL367" i="13" s="1"/>
  <c r="CN55" i="16"/>
  <c r="CM38" i="16"/>
  <c r="CQ147" i="13"/>
  <c r="CN14" i="19"/>
  <c r="CM15" i="16"/>
  <c r="CS207" i="13"/>
  <c r="CS226" i="13" s="1"/>
  <c r="CS98" i="15" s="1"/>
  <c r="CT188" i="13"/>
  <c r="CM26" i="15"/>
  <c r="CM121" i="15"/>
  <c r="CN339" i="13"/>
  <c r="CO279" i="13"/>
  <c r="CO298" i="13" s="1"/>
  <c r="CO114" i="15" s="1"/>
  <c r="CP260" i="13"/>
  <c r="CP55" i="15"/>
  <c r="CP34" i="15" s="1"/>
  <c r="CP362" i="13"/>
  <c r="CL79" i="15"/>
  <c r="CL24" i="15"/>
  <c r="CL37" i="15" s="1"/>
  <c r="CQ126" i="13"/>
  <c r="CQ145" i="13" s="1"/>
  <c r="CQ73" i="15" s="1"/>
  <c r="CR107" i="13"/>
  <c r="CO4" i="21"/>
  <c r="CP52" i="16"/>
  <c r="CP7" i="21" s="1"/>
  <c r="CP51" i="16"/>
  <c r="CP5" i="21" s="1"/>
  <c r="CP49" i="15"/>
  <c r="CN110" i="15"/>
  <c r="CN354" i="13"/>
  <c r="CN305" i="13"/>
  <c r="CO227" i="13"/>
  <c r="CO208" i="13"/>
  <c r="CO345" i="13" s="1"/>
  <c r="CP189" i="13"/>
  <c r="CO326" i="13"/>
  <c r="CM7" i="19"/>
  <c r="CM7" i="6" s="1"/>
  <c r="CM7" i="16"/>
  <c r="CN48" i="15"/>
  <c r="CN27" i="15" s="1"/>
  <c r="CN355" i="13"/>
  <c r="CT91" i="15"/>
  <c r="B91" i="15" s="1"/>
  <c r="B219" i="13"/>
  <c r="CP125" i="13"/>
  <c r="CQ106" i="13"/>
  <c r="CP320" i="13"/>
  <c r="CO14" i="19"/>
  <c r="CN15" i="16"/>
  <c r="CP203" i="13"/>
  <c r="CP222" i="13" s="1"/>
  <c r="CP94" i="15" s="1"/>
  <c r="CQ184" i="13"/>
  <c r="CO120" i="14"/>
  <c r="CN127" i="14"/>
  <c r="CQ62" i="13"/>
  <c r="CQ89" i="15"/>
  <c r="CO294" i="13"/>
  <c r="CO335" i="13"/>
  <c r="CT274" i="13"/>
  <c r="B255" i="13"/>
  <c r="CU255" i="13" s="1"/>
  <c r="CN209" i="13"/>
  <c r="CT215" i="13"/>
  <c r="B196" i="13"/>
  <c r="CP45" i="13"/>
  <c r="CQ26" i="13"/>
  <c r="CS130" i="13"/>
  <c r="CS149" i="13" s="1"/>
  <c r="CS77" i="15" s="1"/>
  <c r="CT111" i="13"/>
  <c r="CQ205" i="13"/>
  <c r="CQ224" i="13" s="1"/>
  <c r="CQ96" i="15" s="1"/>
  <c r="CR186" i="13"/>
  <c r="CO322" i="13"/>
  <c r="CO50" i="13"/>
  <c r="CP31" i="13"/>
  <c r="CP75" i="15"/>
  <c r="CP33" i="15" s="1"/>
  <c r="CP361" i="13"/>
  <c r="CR217" i="13"/>
  <c r="CP144" i="14"/>
  <c r="CO151" i="14"/>
  <c r="CQ23" i="22" s="1"/>
  <c r="CS273" i="13"/>
  <c r="CS292" i="13" s="1"/>
  <c r="CS108" i="15" s="1"/>
  <c r="CT254" i="13"/>
  <c r="CQ277" i="13"/>
  <c r="CQ296" i="13" s="1"/>
  <c r="CQ112" i="15" s="1"/>
  <c r="CR258" i="13"/>
  <c r="CQ61" i="13"/>
  <c r="CO142" i="13"/>
  <c r="CO337" i="13"/>
  <c r="CL15" i="19"/>
  <c r="CL15" i="6" s="1"/>
  <c r="CL4" i="16"/>
  <c r="CP313" i="13"/>
  <c r="CP41" i="13"/>
  <c r="CQ22" i="13"/>
  <c r="CP138" i="14"/>
  <c r="CO150" i="14"/>
  <c r="CN72" i="15"/>
  <c r="CN30" i="15" s="1"/>
  <c r="CN358" i="13"/>
  <c r="CM66" i="15"/>
  <c r="CM151" i="13"/>
  <c r="CM352" i="13"/>
  <c r="CR272" i="13"/>
  <c r="CS253" i="13"/>
  <c r="CS199" i="13"/>
  <c r="CS218" i="13" s="1"/>
  <c r="CS90" i="15" s="1"/>
  <c r="CT180" i="13"/>
  <c r="CM21" i="16"/>
  <c r="CN336" i="13"/>
  <c r="CP197" i="13"/>
  <c r="CQ178" i="13"/>
  <c r="CP315" i="13"/>
  <c r="CO144" i="13"/>
  <c r="CO339" i="13"/>
  <c r="CP126" i="14"/>
  <c r="CQ114" i="14"/>
  <c r="CR52" i="13"/>
  <c r="CS33" i="13"/>
  <c r="I8" i="12"/>
  <c r="B99" i="10"/>
  <c r="N99" i="10" s="1"/>
  <c r="K51" i="5"/>
  <c r="CR46" i="13"/>
  <c r="CS27" i="13"/>
  <c r="CO64" i="13"/>
  <c r="CT284" i="13"/>
  <c r="B265" i="13"/>
  <c r="CU265" i="13" s="1"/>
  <c r="CN44" i="14"/>
  <c r="CN341" i="13"/>
  <c r="CN69" i="13"/>
  <c r="CQ195" i="13"/>
  <c r="CR176" i="13"/>
  <c r="CT297" i="13"/>
  <c r="B278" i="13"/>
  <c r="CS282" i="13"/>
  <c r="CS301" i="13" s="1"/>
  <c r="CS117" i="15" s="1"/>
  <c r="CT263" i="13"/>
  <c r="CR65" i="15"/>
  <c r="CO50" i="15"/>
  <c r="CO29" i="15" s="1"/>
  <c r="CO357" i="13"/>
  <c r="CS206" i="13"/>
  <c r="CS225" i="13" s="1"/>
  <c r="CS97" i="15" s="1"/>
  <c r="CT187" i="13"/>
  <c r="CP325" i="13"/>
  <c r="CP53" i="13"/>
  <c r="CQ34" i="13"/>
  <c r="CP107" i="15"/>
  <c r="CQ280" i="13"/>
  <c r="CQ299" i="13" s="1"/>
  <c r="CQ115" i="15" s="1"/>
  <c r="CR261" i="13"/>
  <c r="CT118" i="13"/>
  <c r="B99" i="13"/>
  <c r="CO332" i="13"/>
  <c r="CO60" i="13"/>
  <c r="CO14" i="22"/>
  <c r="CN65" i="16"/>
  <c r="CN15" i="22" s="1"/>
  <c r="CP20" i="22"/>
  <c r="CP24" i="22" s="1"/>
  <c r="CP25" i="22" s="1"/>
  <c r="CN153" i="14"/>
  <c r="CO276" i="13"/>
  <c r="CO295" i="13" s="1"/>
  <c r="CO111" i="15" s="1"/>
  <c r="CP257" i="13"/>
  <c r="CP317" i="13" s="1"/>
  <c r="CT146" i="13"/>
  <c r="B127" i="13"/>
  <c r="CQ47" i="13"/>
  <c r="CR28" i="13"/>
  <c r="CN4" i="22"/>
  <c r="CO68" i="16"/>
  <c r="CO7" i="22" s="1"/>
  <c r="CO67" i="16"/>
  <c r="CO5" i="22" s="1"/>
  <c r="CP46" i="15"/>
  <c r="CQ120" i="13"/>
  <c r="CQ139" i="13" s="1"/>
  <c r="CQ67" i="15" s="1"/>
  <c r="CR101" i="13"/>
  <c r="CQ291" i="13"/>
  <c r="CQ281" i="13"/>
  <c r="CQ300" i="13" s="1"/>
  <c r="CQ116" i="15" s="1"/>
  <c r="CR262" i="13"/>
  <c r="CN286" i="13"/>
  <c r="CK69" i="16"/>
  <c r="CK9" i="22" s="1"/>
  <c r="CL70" i="16"/>
  <c r="CN99" i="15"/>
  <c r="CN36" i="15" s="1"/>
  <c r="CN364" i="13"/>
  <c r="CL4" i="6"/>
  <c r="CR129" i="13"/>
  <c r="CR148" i="13" s="1"/>
  <c r="CR76" i="15" s="1"/>
  <c r="CS110" i="13"/>
  <c r="CO216" i="13"/>
  <c r="CO228" i="13" s="1"/>
  <c r="CO334" i="13"/>
  <c r="CP204" i="13"/>
  <c r="CP223" i="13" s="1"/>
  <c r="CP95" i="15" s="1"/>
  <c r="CQ185" i="13"/>
  <c r="CM23" i="15"/>
  <c r="CO119" i="13"/>
  <c r="CP100" i="13"/>
  <c r="CO113" i="13"/>
  <c r="CO314" i="13"/>
  <c r="CO327" i="13" s="1"/>
  <c r="CQ20" i="21"/>
  <c r="CQ71" i="13"/>
  <c r="CN70" i="15"/>
  <c r="CN28" i="15" s="1"/>
  <c r="CN356" i="13"/>
  <c r="CN4" i="21"/>
  <c r="CO51" i="16"/>
  <c r="CO5" i="21" s="1"/>
  <c r="CO52" i="16"/>
  <c r="CO7" i="21" s="1"/>
  <c r="CO14" i="21"/>
  <c r="CN49" i="16"/>
  <c r="CN15" i="21" s="1"/>
  <c r="CQ65" i="13"/>
  <c r="CP201" i="13"/>
  <c r="CP220" i="13" s="1"/>
  <c r="CP92" i="15" s="1"/>
  <c r="CQ182" i="13"/>
  <c r="CQ319" i="13" s="1"/>
  <c r="CL58" i="15"/>
  <c r="CO317" i="13"/>
  <c r="CO41" i="14"/>
  <c r="CP24" i="14"/>
  <c r="CM4" i="19"/>
  <c r="CN18" i="16"/>
  <c r="CN17" i="16"/>
  <c r="CP214" i="13"/>
  <c r="CO321" i="13"/>
  <c r="CO49" i="13"/>
  <c r="CO55" i="13" s="1"/>
  <c r="CP30" i="13"/>
  <c r="CP36" i="13" s="1"/>
  <c r="CN71" i="16"/>
  <c r="CO338" i="13"/>
  <c r="CT304" i="13"/>
  <c r="CT285" i="13"/>
  <c r="B285" i="13" s="1"/>
  <c r="B266" i="13"/>
  <c r="CU266" i="13" s="1"/>
  <c r="CO344" i="13"/>
  <c r="CO72" i="13"/>
  <c r="CR128" i="13"/>
  <c r="CS109" i="13"/>
  <c r="CR323" i="13"/>
  <c r="CP33" i="14"/>
  <c r="CO42" i="14"/>
  <c r="CS137" i="13"/>
  <c r="CP338" i="13"/>
  <c r="CP66" i="13"/>
  <c r="CN14" i="20"/>
  <c r="CM32" i="16"/>
  <c r="CM15" i="20" s="1"/>
  <c r="J8" i="12"/>
  <c r="K52" i="5" s="1"/>
  <c r="CP14" i="21"/>
  <c r="CO49" i="16"/>
  <c r="CO15" i="21" s="1"/>
  <c r="CM5" i="19"/>
  <c r="CM5" i="6" s="1"/>
  <c r="CM6" i="16"/>
  <c r="CQ283" i="13"/>
  <c r="CQ302" i="13" s="1"/>
  <c r="CQ118" i="15" s="1"/>
  <c r="CR264" i="13"/>
  <c r="CU200" i="13"/>
  <c r="K9" i="12"/>
  <c r="CO320" i="13"/>
  <c r="CN138" i="13"/>
  <c r="CN132" i="13"/>
  <c r="CN333" i="13"/>
  <c r="CN346" i="13" s="1"/>
  <c r="CO23" i="21"/>
  <c r="CO24" i="21" s="1"/>
  <c r="CO25" i="21" s="1"/>
  <c r="CM129" i="14"/>
  <c r="CM53" i="15"/>
  <c r="CM32" i="15" s="1"/>
  <c r="CM360" i="13"/>
  <c r="CQ324" i="13"/>
  <c r="CP45" i="15"/>
  <c r="CR43" i="13"/>
  <c r="CS24" i="13"/>
  <c r="CO86" i="15"/>
  <c r="CP275" i="13"/>
  <c r="CQ256" i="13"/>
  <c r="CP316" i="13"/>
  <c r="CP267" i="13"/>
  <c r="CM52" i="15"/>
  <c r="CM31" i="15" s="1"/>
  <c r="CM359" i="13"/>
  <c r="CS51" i="15"/>
  <c r="CM4" i="20"/>
  <c r="CN35" i="16"/>
  <c r="CN7" i="20" s="1"/>
  <c r="CN34" i="16"/>
  <c r="CN5" i="20" s="1"/>
  <c r="CN56" i="15"/>
  <c r="CN35" i="15" s="1"/>
  <c r="CN363" i="13"/>
  <c r="CP342" i="13"/>
  <c r="CP190" i="13"/>
  <c r="CS198" i="13"/>
  <c r="CT179" i="13"/>
  <c r="CS202" i="13"/>
  <c r="CS221" i="13" s="1"/>
  <c r="CS93" i="15" s="1"/>
  <c r="CT183" i="13"/>
  <c r="CN44" i="15"/>
  <c r="CN351" i="13"/>
  <c r="CL54" i="16"/>
  <c r="CK53" i="16"/>
  <c r="CK9" i="21" s="1"/>
  <c r="CN340" i="13"/>
  <c r="CN68" i="13"/>
  <c r="CT67" i="13"/>
  <c r="B48" i="13"/>
  <c r="CQ124" i="13"/>
  <c r="CQ143" i="13" s="1"/>
  <c r="CQ71" i="15" s="1"/>
  <c r="CR105" i="13"/>
  <c r="CR42" i="13"/>
  <c r="CS23" i="13"/>
  <c r="CP123" i="13"/>
  <c r="CQ104" i="13"/>
  <c r="CP318" i="13"/>
  <c r="CN21" i="16" l="1"/>
  <c r="CM365" i="13"/>
  <c r="CM367" i="13" s="1"/>
  <c r="CU91" i="15"/>
  <c r="CO71" i="16"/>
  <c r="CU141" i="13"/>
  <c r="CN38" i="16"/>
  <c r="CS128" i="13"/>
  <c r="CT109" i="13"/>
  <c r="CQ49" i="15"/>
  <c r="CP119" i="13"/>
  <c r="CQ100" i="13"/>
  <c r="CP113" i="13"/>
  <c r="CP314" i="13"/>
  <c r="CQ204" i="13"/>
  <c r="CQ223" i="13" s="1"/>
  <c r="CQ95" i="15" s="1"/>
  <c r="CR185" i="13"/>
  <c r="CS129" i="13"/>
  <c r="CS148" i="13" s="1"/>
  <c r="CS76" i="15" s="1"/>
  <c r="CT110" i="13"/>
  <c r="CQ107" i="15"/>
  <c r="CU99" i="13"/>
  <c r="CP344" i="13"/>
  <c r="CP72" i="13"/>
  <c r="CT113" i="15"/>
  <c r="B113" i="15" s="1"/>
  <c r="B297" i="13"/>
  <c r="CN53" i="15"/>
  <c r="CN32" i="15" s="1"/>
  <c r="CN360" i="13"/>
  <c r="CS52" i="13"/>
  <c r="CT33" i="13"/>
  <c r="CR20" i="21"/>
  <c r="CS272" i="13"/>
  <c r="CT253" i="13"/>
  <c r="CO14" i="20"/>
  <c r="CO14" i="6" s="1"/>
  <c r="CN32" i="16"/>
  <c r="CN15" i="20" s="1"/>
  <c r="CQ20" i="22"/>
  <c r="CQ24" i="22" s="1"/>
  <c r="CQ25" i="22" s="1"/>
  <c r="CO153" i="14"/>
  <c r="CR277" i="13"/>
  <c r="CR296" i="13" s="1"/>
  <c r="CR112" i="15" s="1"/>
  <c r="CS258" i="13"/>
  <c r="CP322" i="13"/>
  <c r="CP50" i="13"/>
  <c r="CQ31" i="13"/>
  <c r="CP64" i="13"/>
  <c r="CQ46" i="15"/>
  <c r="CQ203" i="13"/>
  <c r="CQ222" i="13" s="1"/>
  <c r="CQ94" i="15" s="1"/>
  <c r="CR184" i="13"/>
  <c r="CN26" i="15"/>
  <c r="CN121" i="15"/>
  <c r="CO4" i="22"/>
  <c r="CP68" i="16"/>
  <c r="CP7" i="22" s="1"/>
  <c r="CP67" i="16"/>
  <c r="CP5" i="22" s="1"/>
  <c r="CQ342" i="13"/>
  <c r="CQ123" i="13"/>
  <c r="CR104" i="13"/>
  <c r="CQ318" i="13"/>
  <c r="CT51" i="15"/>
  <c r="B67" i="13"/>
  <c r="CR124" i="13"/>
  <c r="CR143" i="13" s="1"/>
  <c r="CR71" i="15" s="1"/>
  <c r="CS105" i="13"/>
  <c r="CM54" i="16"/>
  <c r="CL53" i="16"/>
  <c r="CL9" i="21" s="1"/>
  <c r="CS217" i="13"/>
  <c r="CQ275" i="13"/>
  <c r="CR256" i="13"/>
  <c r="CQ316" i="13"/>
  <c r="CS43" i="13"/>
  <c r="CT24" i="13"/>
  <c r="CN66" i="15"/>
  <c r="CN151" i="13"/>
  <c r="CN352" i="13"/>
  <c r="CR283" i="13"/>
  <c r="CR302" i="13" s="1"/>
  <c r="CR118" i="15" s="1"/>
  <c r="CS264" i="13"/>
  <c r="CS324" i="13" s="1"/>
  <c r="CP42" i="14"/>
  <c r="CQ33" i="14"/>
  <c r="CR147" i="13"/>
  <c r="CM4" i="6"/>
  <c r="CN4" i="19"/>
  <c r="CO17" i="16"/>
  <c r="CO18" i="16"/>
  <c r="CO55" i="16"/>
  <c r="CO138" i="13"/>
  <c r="CO132" i="13"/>
  <c r="CO333" i="13"/>
  <c r="CU127" i="13"/>
  <c r="H13" i="12"/>
  <c r="CO44" i="15"/>
  <c r="CO351" i="13"/>
  <c r="CT137" i="13"/>
  <c r="B118" i="13"/>
  <c r="CT282" i="13"/>
  <c r="B263" i="13"/>
  <c r="CU263" i="13" s="1"/>
  <c r="CR195" i="13"/>
  <c r="CS176" i="13"/>
  <c r="CT303" i="13"/>
  <c r="B284" i="13"/>
  <c r="CS46" i="13"/>
  <c r="CT27" i="13"/>
  <c r="L53" i="5"/>
  <c r="L61" i="5"/>
  <c r="L59" i="5"/>
  <c r="L57" i="5"/>
  <c r="L55" i="5"/>
  <c r="L52" i="5"/>
  <c r="L62" i="5"/>
  <c r="L60" i="5"/>
  <c r="L58" i="5"/>
  <c r="L56" i="5"/>
  <c r="L54" i="5"/>
  <c r="CR343" i="13"/>
  <c r="CR71" i="13"/>
  <c r="CQ197" i="13"/>
  <c r="CQ216" i="13" s="1"/>
  <c r="CQ353" i="13" s="1"/>
  <c r="CR178" i="13"/>
  <c r="CT199" i="13"/>
  <c r="B180" i="13"/>
  <c r="CU180" i="13" s="1"/>
  <c r="CR291" i="13"/>
  <c r="CM79" i="15"/>
  <c r="CM24" i="15"/>
  <c r="CM37" i="15" s="1"/>
  <c r="CQ138" i="14"/>
  <c r="CP150" i="14"/>
  <c r="CO70" i="15"/>
  <c r="CO28" i="15" s="1"/>
  <c r="CO356" i="13"/>
  <c r="CR89" i="15"/>
  <c r="CO341" i="13"/>
  <c r="CO69" i="13"/>
  <c r="CT130" i="13"/>
  <c r="B111" i="13"/>
  <c r="CU111" i="13" s="1"/>
  <c r="CO110" i="15"/>
  <c r="CO354" i="13"/>
  <c r="CO305" i="13"/>
  <c r="CQ334" i="13"/>
  <c r="CQ125" i="13"/>
  <c r="CR106" i="13"/>
  <c r="CN100" i="15"/>
  <c r="CO99" i="15"/>
  <c r="CO36" i="15" s="1"/>
  <c r="CO364" i="13"/>
  <c r="CP55" i="16"/>
  <c r="CP279" i="13"/>
  <c r="CP298" i="13" s="1"/>
  <c r="CP114" i="15" s="1"/>
  <c r="CQ260" i="13"/>
  <c r="CQ320" i="13" s="1"/>
  <c r="CM15" i="19"/>
  <c r="CM15" i="6" s="1"/>
  <c r="CM4" i="16"/>
  <c r="CQ75" i="15"/>
  <c r="CQ33" i="15" s="1"/>
  <c r="CQ361" i="13"/>
  <c r="CN23" i="15"/>
  <c r="CT202" i="13"/>
  <c r="B183" i="13"/>
  <c r="CU183" i="13" s="1"/>
  <c r="CN52" i="15"/>
  <c r="CN31" i="15" s="1"/>
  <c r="CN359" i="13"/>
  <c r="CN74" i="13"/>
  <c r="CP294" i="13"/>
  <c r="CP335" i="13"/>
  <c r="CR62" i="13"/>
  <c r="CS65" i="15"/>
  <c r="CO56" i="15"/>
  <c r="CO35" i="15" s="1"/>
  <c r="CO363" i="13"/>
  <c r="CU285" i="13"/>
  <c r="N17" i="12"/>
  <c r="CP321" i="13"/>
  <c r="CP327" i="13" s="1"/>
  <c r="CP49" i="13"/>
  <c r="CQ30" i="13"/>
  <c r="CN5" i="19"/>
  <c r="CN5" i="6" s="1"/>
  <c r="CN6" i="16"/>
  <c r="CP41" i="14"/>
  <c r="CP44" i="14" s="1"/>
  <c r="CQ24" i="14"/>
  <c r="CQ201" i="13"/>
  <c r="CQ220" i="13" s="1"/>
  <c r="CQ92" i="15" s="1"/>
  <c r="CR182" i="13"/>
  <c r="CR319" i="13" s="1"/>
  <c r="CQ55" i="15"/>
  <c r="CQ34" i="15" s="1"/>
  <c r="CQ362" i="13"/>
  <c r="CR281" i="13"/>
  <c r="CR300" i="13" s="1"/>
  <c r="CR116" i="15" s="1"/>
  <c r="CS262" i="13"/>
  <c r="CR120" i="13"/>
  <c r="CR139" i="13" s="1"/>
  <c r="CR67" i="15" s="1"/>
  <c r="CS101" i="13"/>
  <c r="CR47" i="13"/>
  <c r="CS28" i="13"/>
  <c r="CT74" i="15"/>
  <c r="B74" i="15" s="1"/>
  <c r="B146" i="13"/>
  <c r="CT206" i="13"/>
  <c r="B187" i="13"/>
  <c r="CU187" i="13" s="1"/>
  <c r="CQ214" i="13"/>
  <c r="CO48" i="15"/>
  <c r="CO27" i="15" s="1"/>
  <c r="CO355" i="13"/>
  <c r="CR65" i="13"/>
  <c r="CR324" i="13"/>
  <c r="CP216" i="13"/>
  <c r="CP334" i="13"/>
  <c r="CQ313" i="13"/>
  <c r="CQ36" i="13"/>
  <c r="CQ41" i="13"/>
  <c r="CR22" i="13"/>
  <c r="CQ45" i="15"/>
  <c r="CT273" i="13"/>
  <c r="B254" i="13"/>
  <c r="CU254" i="13" s="1"/>
  <c r="CQ144" i="14"/>
  <c r="CP151" i="14"/>
  <c r="CR23" i="22" s="1"/>
  <c r="CU196" i="13"/>
  <c r="K5" i="12"/>
  <c r="CT293" i="13"/>
  <c r="B274" i="13"/>
  <c r="CP23" i="21"/>
  <c r="CP24" i="21" s="1"/>
  <c r="CP25" i="21" s="1"/>
  <c r="CN129" i="14"/>
  <c r="CN15" i="19"/>
  <c r="CP144" i="13"/>
  <c r="CP339" i="13"/>
  <c r="CP14" i="22"/>
  <c r="CO65" i="16"/>
  <c r="CO15" i="22" s="1"/>
  <c r="CN4" i="20"/>
  <c r="CO34" i="16"/>
  <c r="CO5" i="20" s="1"/>
  <c r="CO35" i="16"/>
  <c r="CO7" i="20" s="1"/>
  <c r="CN14" i="6"/>
  <c r="CO209" i="13"/>
  <c r="CT198" i="13"/>
  <c r="B179" i="13"/>
  <c r="CU179" i="13" s="1"/>
  <c r="CP142" i="13"/>
  <c r="CP337" i="13"/>
  <c r="CS42" i="13"/>
  <c r="CT23" i="13"/>
  <c r="CR61" i="13"/>
  <c r="E11" i="12"/>
  <c r="CU48" i="13"/>
  <c r="CQ14" i="21"/>
  <c r="CP49" i="16"/>
  <c r="CP15" i="21" s="1"/>
  <c r="L9" i="12"/>
  <c r="B118" i="10"/>
  <c r="N118" i="10" s="1"/>
  <c r="M72" i="5"/>
  <c r="K64" i="5"/>
  <c r="CP50" i="15"/>
  <c r="CP29" i="15" s="1"/>
  <c r="CP357" i="13"/>
  <c r="CT120" i="15"/>
  <c r="B120" i="15" s="1"/>
  <c r="B304" i="13"/>
  <c r="CO340" i="13"/>
  <c r="CO68" i="13"/>
  <c r="CP86" i="15"/>
  <c r="CN7" i="19"/>
  <c r="CN7" i="6" s="1"/>
  <c r="CN7" i="16"/>
  <c r="CO44" i="14"/>
  <c r="CQ343" i="13"/>
  <c r="CM58" i="15"/>
  <c r="CO88" i="15"/>
  <c r="CO25" i="15" s="1"/>
  <c r="CO353" i="13"/>
  <c r="CL69" i="16"/>
  <c r="CL9" i="22" s="1"/>
  <c r="CM70" i="16"/>
  <c r="CQ338" i="13"/>
  <c r="CQ66" i="13"/>
  <c r="CP276" i="13"/>
  <c r="CP295" i="13" s="1"/>
  <c r="CP111" i="15" s="1"/>
  <c r="CQ257" i="13"/>
  <c r="CO346" i="13"/>
  <c r="CR280" i="13"/>
  <c r="CR299" i="13" s="1"/>
  <c r="CR115" i="15" s="1"/>
  <c r="CS261" i="13"/>
  <c r="CQ325" i="13"/>
  <c r="CQ53" i="13"/>
  <c r="CR34" i="13"/>
  <c r="CU278" i="13"/>
  <c r="N10" i="12"/>
  <c r="CO336" i="13"/>
  <c r="CR114" i="14"/>
  <c r="CQ126" i="14"/>
  <c r="CO72" i="15"/>
  <c r="CO30" i="15" s="1"/>
  <c r="CO358" i="13"/>
  <c r="CP332" i="13"/>
  <c r="CP55" i="13"/>
  <c r="CP60" i="13"/>
  <c r="CR205" i="13"/>
  <c r="CR224" i="13" s="1"/>
  <c r="CR96" i="15" s="1"/>
  <c r="CS186" i="13"/>
  <c r="CQ317" i="13"/>
  <c r="CQ45" i="13"/>
  <c r="CR26" i="13"/>
  <c r="CT87" i="15"/>
  <c r="B87" i="15" s="1"/>
  <c r="B215" i="13"/>
  <c r="CO286" i="13"/>
  <c r="CO127" i="14"/>
  <c r="CP120" i="14"/>
  <c r="M9" i="12"/>
  <c r="M73" i="5" s="1"/>
  <c r="CP227" i="13"/>
  <c r="CP208" i="13"/>
  <c r="CQ189" i="13"/>
  <c r="CP326" i="13"/>
  <c r="CR126" i="13"/>
  <c r="CR145" i="13" s="1"/>
  <c r="CR73" i="15" s="1"/>
  <c r="CS107" i="13"/>
  <c r="CT207" i="13"/>
  <c r="B188" i="13"/>
  <c r="CU188" i="13" s="1"/>
  <c r="CQ315" i="13"/>
  <c r="CN365" i="13" l="1"/>
  <c r="CN367" i="13" s="1"/>
  <c r="CU120" i="15"/>
  <c r="CU113" i="15"/>
  <c r="CU219" i="13"/>
  <c r="CU74" i="15"/>
  <c r="CN4" i="16"/>
  <c r="CO38" i="16"/>
  <c r="CN15" i="6"/>
  <c r="CQ120" i="14"/>
  <c r="CP127" i="14"/>
  <c r="M85" i="5"/>
  <c r="CQ23" i="21"/>
  <c r="CQ24" i="21" s="1"/>
  <c r="CQ25" i="21" s="1"/>
  <c r="CO129" i="14"/>
  <c r="CU87" i="15"/>
  <c r="CS205" i="13"/>
  <c r="CS224" i="13" s="1"/>
  <c r="CS96" i="15" s="1"/>
  <c r="CT186" i="13"/>
  <c r="CS114" i="14"/>
  <c r="CR126" i="14"/>
  <c r="O10" i="12"/>
  <c r="B137" i="10"/>
  <c r="N137" i="10" s="1"/>
  <c r="O93" i="5"/>
  <c r="CQ276" i="13"/>
  <c r="CQ295" i="13" s="1"/>
  <c r="CQ111" i="15" s="1"/>
  <c r="CR257" i="13"/>
  <c r="CN70" i="16"/>
  <c r="CM69" i="16"/>
  <c r="CM9" i="22" s="1"/>
  <c r="CO4" i="19"/>
  <c r="CP18" i="16"/>
  <c r="CP17" i="16"/>
  <c r="CO52" i="15"/>
  <c r="CO31" i="15" s="1"/>
  <c r="CO359" i="13"/>
  <c r="N74" i="5"/>
  <c r="N82" i="5"/>
  <c r="N80" i="5"/>
  <c r="N78" i="5"/>
  <c r="N76" i="5"/>
  <c r="N73" i="5"/>
  <c r="N83" i="5"/>
  <c r="N81" i="5"/>
  <c r="N79" i="5"/>
  <c r="N77" i="5"/>
  <c r="N75" i="5"/>
  <c r="B84" i="10"/>
  <c r="N84" i="10" s="1"/>
  <c r="F11" i="12"/>
  <c r="Q30" i="5"/>
  <c r="CS61" i="13"/>
  <c r="CT109" i="15"/>
  <c r="B109" i="15" s="1"/>
  <c r="B293" i="13"/>
  <c r="CQ151" i="14"/>
  <c r="CS23" i="22" s="1"/>
  <c r="CR144" i="14"/>
  <c r="CR49" i="15"/>
  <c r="CQ86" i="15"/>
  <c r="CR66" i="13"/>
  <c r="CS281" i="13"/>
  <c r="CS300" i="13" s="1"/>
  <c r="CS116" i="15" s="1"/>
  <c r="CT262" i="13"/>
  <c r="CQ41" i="14"/>
  <c r="CR24" i="14"/>
  <c r="CQ321" i="13"/>
  <c r="CQ49" i="13"/>
  <c r="CR30" i="13"/>
  <c r="CQ14" i="22"/>
  <c r="CP65" i="16"/>
  <c r="CP15" i="22" s="1"/>
  <c r="CT149" i="13"/>
  <c r="B130" i="13"/>
  <c r="CR20" i="22"/>
  <c r="CR24" i="22" s="1"/>
  <c r="CR25" i="22" s="1"/>
  <c r="CP153" i="14"/>
  <c r="CR107" i="15"/>
  <c r="CR197" i="13"/>
  <c r="CR216" i="13" s="1"/>
  <c r="CR88" i="15" s="1"/>
  <c r="CS178" i="13"/>
  <c r="CR315" i="13"/>
  <c r="CS65" i="13"/>
  <c r="CS195" i="13"/>
  <c r="CT176" i="13"/>
  <c r="CT301" i="13"/>
  <c r="B282" i="13"/>
  <c r="CO74" i="13"/>
  <c r="CO7" i="19"/>
  <c r="CO7" i="6" s="1"/>
  <c r="CO7" i="16"/>
  <c r="CR33" i="14"/>
  <c r="CQ42" i="14"/>
  <c r="CT43" i="13"/>
  <c r="B24" i="13"/>
  <c r="CU24" i="13" s="1"/>
  <c r="CS89" i="15"/>
  <c r="CP4" i="22"/>
  <c r="CQ67" i="16"/>
  <c r="CQ5" i="22" s="1"/>
  <c r="CQ68" i="16"/>
  <c r="CQ7" i="22" s="1"/>
  <c r="CQ322" i="13"/>
  <c r="CQ50" i="13"/>
  <c r="CR31" i="13"/>
  <c r="CP138" i="13"/>
  <c r="CP132" i="13"/>
  <c r="CP333" i="13"/>
  <c r="CP346" i="13" s="1"/>
  <c r="CT128" i="13"/>
  <c r="B109" i="13"/>
  <c r="CU109" i="13" s="1"/>
  <c r="CT323" i="13"/>
  <c r="CP99" i="15"/>
  <c r="CP36" i="15" s="1"/>
  <c r="CP364" i="13"/>
  <c r="CT226" i="13"/>
  <c r="B207" i="13"/>
  <c r="CQ227" i="13"/>
  <c r="CQ208" i="13"/>
  <c r="CR189" i="13"/>
  <c r="CQ326" i="13"/>
  <c r="CR317" i="13"/>
  <c r="CR45" i="13"/>
  <c r="CS26" i="13"/>
  <c r="CS280" i="13"/>
  <c r="CS299" i="13" s="1"/>
  <c r="CS115" i="15" s="1"/>
  <c r="CT261" i="13"/>
  <c r="CR45" i="15"/>
  <c r="L5" i="12"/>
  <c r="B114" i="10"/>
  <c r="N114" i="10" s="1"/>
  <c r="E72" i="5"/>
  <c r="CR313" i="13"/>
  <c r="CR36" i="13"/>
  <c r="CR41" i="13"/>
  <c r="CS22" i="13"/>
  <c r="J13" i="12"/>
  <c r="U52" i="5" s="1"/>
  <c r="CP340" i="13"/>
  <c r="CP68" i="13"/>
  <c r="CR46" i="15"/>
  <c r="CR25" i="15" s="1"/>
  <c r="CP110" i="15"/>
  <c r="CP354" i="13"/>
  <c r="CP305" i="13"/>
  <c r="CN58" i="15"/>
  <c r="CR125" i="13"/>
  <c r="CS106" i="13"/>
  <c r="CO53" i="15"/>
  <c r="CO32" i="15" s="1"/>
  <c r="CO360" i="13"/>
  <c r="CQ150" i="14"/>
  <c r="CR138" i="14"/>
  <c r="CQ88" i="15"/>
  <c r="CQ25" i="15" s="1"/>
  <c r="CR214" i="13"/>
  <c r="CU118" i="13"/>
  <c r="H4" i="12"/>
  <c r="CO66" i="15"/>
  <c r="CO151" i="13"/>
  <c r="CO352" i="13"/>
  <c r="CO21" i="16"/>
  <c r="CP14" i="20"/>
  <c r="CO32" i="16"/>
  <c r="CO15" i="20" s="1"/>
  <c r="CS62" i="13"/>
  <c r="CR275" i="13"/>
  <c r="CS256" i="13"/>
  <c r="CR316" i="13"/>
  <c r="G11" i="12"/>
  <c r="CU67" i="13" s="1"/>
  <c r="CR123" i="13"/>
  <c r="CS104" i="13"/>
  <c r="CR318" i="13"/>
  <c r="CP341" i="13"/>
  <c r="CP69" i="13"/>
  <c r="CT272" i="13"/>
  <c r="B253" i="13"/>
  <c r="CT129" i="13"/>
  <c r="B110" i="13"/>
  <c r="CU110" i="13" s="1"/>
  <c r="CS147" i="13"/>
  <c r="CS342" i="13"/>
  <c r="CS126" i="13"/>
  <c r="CS145" i="13" s="1"/>
  <c r="CS73" i="15" s="1"/>
  <c r="CT107" i="13"/>
  <c r="CP345" i="13"/>
  <c r="CP209" i="13"/>
  <c r="CQ336" i="13"/>
  <c r="CQ64" i="13"/>
  <c r="CP44" i="15"/>
  <c r="CP351" i="13"/>
  <c r="CR325" i="13"/>
  <c r="CR53" i="13"/>
  <c r="CS34" i="13"/>
  <c r="CQ50" i="15"/>
  <c r="CQ29" i="15" s="1"/>
  <c r="CQ357" i="13"/>
  <c r="CP228" i="13"/>
  <c r="P17" i="12"/>
  <c r="AC94" i="5" s="1"/>
  <c r="CT217" i="13"/>
  <c r="B198" i="13"/>
  <c r="CP72" i="15"/>
  <c r="CP30" i="15" s="1"/>
  <c r="CP358" i="13"/>
  <c r="CT292" i="13"/>
  <c r="B273" i="13"/>
  <c r="CQ332" i="13"/>
  <c r="CQ60" i="13"/>
  <c r="CQ55" i="13"/>
  <c r="CP88" i="15"/>
  <c r="CP25" i="15" s="1"/>
  <c r="CP353" i="13"/>
  <c r="CS120" i="13"/>
  <c r="CS139" i="13" s="1"/>
  <c r="CS67" i="15" s="1"/>
  <c r="CT101" i="13"/>
  <c r="CR201" i="13"/>
  <c r="CR220" i="13" s="1"/>
  <c r="CR92" i="15" s="1"/>
  <c r="CS182" i="13"/>
  <c r="CR334" i="13"/>
  <c r="CP14" i="19"/>
  <c r="CO15" i="16"/>
  <c r="CQ279" i="13"/>
  <c r="CQ298" i="13" s="1"/>
  <c r="CQ114" i="15" s="1"/>
  <c r="CR260" i="13"/>
  <c r="CR320" i="13" s="1"/>
  <c r="CQ144" i="13"/>
  <c r="CQ339" i="13"/>
  <c r="CO26" i="15"/>
  <c r="CO121" i="15"/>
  <c r="CR55" i="15"/>
  <c r="CR34" i="15" s="1"/>
  <c r="CR362" i="13"/>
  <c r="CU284" i="13"/>
  <c r="N16" i="12"/>
  <c r="CR190" i="13"/>
  <c r="CT65" i="15"/>
  <c r="B137" i="13"/>
  <c r="CO23" i="15"/>
  <c r="CO5" i="19"/>
  <c r="CO5" i="6" s="1"/>
  <c r="CO6" i="16"/>
  <c r="CR342" i="13"/>
  <c r="CS283" i="13"/>
  <c r="CS302" i="13" s="1"/>
  <c r="CS118" i="15" s="1"/>
  <c r="CT264" i="13"/>
  <c r="CN79" i="15"/>
  <c r="CN24" i="15"/>
  <c r="CN37" i="15" s="1"/>
  <c r="CS315" i="13"/>
  <c r="CQ294" i="13"/>
  <c r="CQ335" i="13"/>
  <c r="CQ286" i="13"/>
  <c r="CM53" i="16"/>
  <c r="CM9" i="21" s="1"/>
  <c r="CN54" i="16"/>
  <c r="CQ142" i="13"/>
  <c r="CQ337" i="13"/>
  <c r="CP71" i="16"/>
  <c r="CR203" i="13"/>
  <c r="CR222" i="13" s="1"/>
  <c r="CR94" i="15" s="1"/>
  <c r="CS184" i="13"/>
  <c r="CP48" i="15"/>
  <c r="CP27" i="15" s="1"/>
  <c r="CP355" i="13"/>
  <c r="CS291" i="13"/>
  <c r="CT324" i="13"/>
  <c r="B324" i="13" s="1"/>
  <c r="CT52" i="13"/>
  <c r="B33" i="13"/>
  <c r="CU33" i="13" s="1"/>
  <c r="CP56" i="15"/>
  <c r="CP35" i="15" s="1"/>
  <c r="CP363" i="13"/>
  <c r="CO100" i="15"/>
  <c r="M5" i="12"/>
  <c r="E73" i="5" s="1"/>
  <c r="CS20" i="21"/>
  <c r="CQ190" i="13"/>
  <c r="CQ344" i="13"/>
  <c r="CQ72" i="13"/>
  <c r="CP100" i="15"/>
  <c r="CT42" i="13"/>
  <c r="B23" i="13"/>
  <c r="CU23" i="13" s="1"/>
  <c r="CP70" i="15"/>
  <c r="CP28" i="15" s="1"/>
  <c r="CP356" i="13"/>
  <c r="CU274" i="13"/>
  <c r="N6" i="12"/>
  <c r="CT225" i="13"/>
  <c r="B206" i="13"/>
  <c r="CS319" i="13"/>
  <c r="CS47" i="13"/>
  <c r="CT28" i="13"/>
  <c r="O17" i="12"/>
  <c r="B144" i="10"/>
  <c r="N144" i="10" s="1"/>
  <c r="AC93" i="5"/>
  <c r="CP286" i="13"/>
  <c r="CT221" i="13"/>
  <c r="B202" i="13"/>
  <c r="CP4" i="21"/>
  <c r="CQ52" i="16"/>
  <c r="CQ7" i="21" s="1"/>
  <c r="CQ51" i="16"/>
  <c r="CQ5" i="21" s="1"/>
  <c r="CO4" i="20"/>
  <c r="CP35" i="16"/>
  <c r="CP7" i="20" s="1"/>
  <c r="CP34" i="16"/>
  <c r="CP5" i="20" s="1"/>
  <c r="CT218" i="13"/>
  <c r="B199" i="13"/>
  <c r="CT46" i="13"/>
  <c r="B27" i="13"/>
  <c r="CU27" i="13" s="1"/>
  <c r="CT119" i="15"/>
  <c r="B119" i="15" s="1"/>
  <c r="B303" i="13"/>
  <c r="I13" i="12"/>
  <c r="B104" i="10"/>
  <c r="N104" i="10" s="1"/>
  <c r="U51" i="5"/>
  <c r="CN4" i="6"/>
  <c r="CR75" i="15"/>
  <c r="CR33" i="15" s="1"/>
  <c r="CR361" i="13"/>
  <c r="CQ267" i="13"/>
  <c r="CS124" i="13"/>
  <c r="CS143" i="13" s="1"/>
  <c r="CS71" i="15" s="1"/>
  <c r="CT105" i="13"/>
  <c r="B51" i="15"/>
  <c r="CU51" i="15" s="1"/>
  <c r="CP336" i="13"/>
  <c r="CS277" i="13"/>
  <c r="CS296" i="13" s="1"/>
  <c r="CS112" i="15" s="1"/>
  <c r="CT258" i="13"/>
  <c r="CS343" i="13"/>
  <c r="CS71" i="13"/>
  <c r="P10" i="12"/>
  <c r="O94" i="5" s="1"/>
  <c r="CR204" i="13"/>
  <c r="CR223" i="13" s="1"/>
  <c r="CR95" i="15" s="1"/>
  <c r="CS185" i="13"/>
  <c r="CQ119" i="13"/>
  <c r="CR100" i="13"/>
  <c r="CQ113" i="13"/>
  <c r="CQ314" i="13"/>
  <c r="CQ327" i="13" s="1"/>
  <c r="CS323" i="13"/>
  <c r="CU119" i="15" l="1"/>
  <c r="CU109" i="15"/>
  <c r="CO58" i="15"/>
  <c r="CQ4" i="19" s="1"/>
  <c r="CR353" i="13"/>
  <c r="CQ55" i="16"/>
  <c r="CP14" i="6"/>
  <c r="CU304" i="13"/>
  <c r="CQ71" i="16"/>
  <c r="CU215" i="13"/>
  <c r="CU146" i="13"/>
  <c r="CP38" i="16"/>
  <c r="CO365" i="13"/>
  <c r="CO367" i="13" s="1"/>
  <c r="CQ138" i="13"/>
  <c r="CQ132" i="13"/>
  <c r="CQ333" i="13"/>
  <c r="O106" i="5"/>
  <c r="CT277" i="13"/>
  <c r="B258" i="13"/>
  <c r="CU258" i="13" s="1"/>
  <c r="P16" i="12"/>
  <c r="AA94" i="5" s="1"/>
  <c r="CT93" i="15"/>
  <c r="B93" i="15" s="1"/>
  <c r="B221" i="13"/>
  <c r="CU206" i="13"/>
  <c r="K15" i="12"/>
  <c r="E85" i="5"/>
  <c r="CQ72" i="15"/>
  <c r="CQ30" i="15" s="1"/>
  <c r="CQ358" i="13"/>
  <c r="CT120" i="13"/>
  <c r="B101" i="13"/>
  <c r="CU101" i="13" s="1"/>
  <c r="CT108" i="15"/>
  <c r="B108" i="15" s="1"/>
  <c r="CU108" i="15" s="1"/>
  <c r="B292" i="13"/>
  <c r="CU198" i="13"/>
  <c r="K7" i="12"/>
  <c r="CR14" i="21"/>
  <c r="CQ49" i="16"/>
  <c r="CQ15" i="21" s="1"/>
  <c r="CR344" i="13"/>
  <c r="CR72" i="13"/>
  <c r="CP23" i="15"/>
  <c r="CS75" i="15"/>
  <c r="CS33" i="15" s="1"/>
  <c r="CS361" i="13"/>
  <c r="CU253" i="13"/>
  <c r="CR142" i="13"/>
  <c r="CR337" i="13"/>
  <c r="CR267" i="13"/>
  <c r="CS46" i="15"/>
  <c r="CR150" i="14"/>
  <c r="CS138" i="14"/>
  <c r="CR14" i="22"/>
  <c r="CQ65" i="16"/>
  <c r="CQ15" i="22" s="1"/>
  <c r="U64" i="5"/>
  <c r="CT280" i="13"/>
  <c r="B261" i="13"/>
  <c r="CU261" i="13" s="1"/>
  <c r="CQ99" i="15"/>
  <c r="CQ36" i="15" s="1"/>
  <c r="CQ364" i="13"/>
  <c r="CQ341" i="13"/>
  <c r="CQ69" i="13"/>
  <c r="CS33" i="14"/>
  <c r="CR42" i="14"/>
  <c r="CQ14" i="19"/>
  <c r="CP15" i="16"/>
  <c r="CS214" i="13"/>
  <c r="CU130" i="13"/>
  <c r="H16" i="12"/>
  <c r="R32" i="5"/>
  <c r="R40" i="5"/>
  <c r="R38" i="5"/>
  <c r="R36" i="5"/>
  <c r="R34" i="5"/>
  <c r="R31" i="5"/>
  <c r="R41" i="5"/>
  <c r="R39" i="5"/>
  <c r="R37" i="5"/>
  <c r="R35" i="5"/>
  <c r="R33" i="5"/>
  <c r="CO4" i="6"/>
  <c r="CT20" i="21"/>
  <c r="CS204" i="13"/>
  <c r="CS223" i="13" s="1"/>
  <c r="CS95" i="15" s="1"/>
  <c r="CT185" i="13"/>
  <c r="CU297" i="13"/>
  <c r="CU199" i="13"/>
  <c r="K8" i="12"/>
  <c r="CR4" i="21"/>
  <c r="CS51" i="16"/>
  <c r="CS5" i="21" s="1"/>
  <c r="CS52" i="16"/>
  <c r="CS7" i="21" s="1"/>
  <c r="CS107" i="15"/>
  <c r="CP4" i="20"/>
  <c r="CQ35" i="16"/>
  <c r="CQ7" i="20" s="1"/>
  <c r="CQ34" i="16"/>
  <c r="CQ5" i="20" s="1"/>
  <c r="J4" i="12"/>
  <c r="CQ4" i="22"/>
  <c r="CR67" i="16"/>
  <c r="CR5" i="22" s="1"/>
  <c r="CR68" i="16"/>
  <c r="CR7" i="22" s="1"/>
  <c r="CQ44" i="15"/>
  <c r="CQ351" i="13"/>
  <c r="CT89" i="15"/>
  <c r="B217" i="13"/>
  <c r="CQ48" i="15"/>
  <c r="CQ27" i="15" s="1"/>
  <c r="CQ355" i="13"/>
  <c r="CT126" i="13"/>
  <c r="B107" i="13"/>
  <c r="CU107" i="13" s="1"/>
  <c r="CT291" i="13"/>
  <c r="B272" i="13"/>
  <c r="CS20" i="22"/>
  <c r="CS24" i="22" s="1"/>
  <c r="CS25" i="22" s="1"/>
  <c r="CQ153" i="14"/>
  <c r="CS125" i="13"/>
  <c r="CT106" i="13"/>
  <c r="CP52" i="15"/>
  <c r="CP31" i="15" s="1"/>
  <c r="CP359" i="13"/>
  <c r="CU207" i="13"/>
  <c r="K16" i="12"/>
  <c r="B323" i="13"/>
  <c r="CT62" i="13"/>
  <c r="B43" i="13"/>
  <c r="CU282" i="13"/>
  <c r="N14" i="12"/>
  <c r="CS197" i="13"/>
  <c r="CS216" i="13" s="1"/>
  <c r="CS88" i="15" s="1"/>
  <c r="CT178" i="13"/>
  <c r="CT77" i="15"/>
  <c r="B77" i="15" s="1"/>
  <c r="B149" i="13"/>
  <c r="CS24" i="14"/>
  <c r="CR41" i="14"/>
  <c r="CR44" i="14" s="1"/>
  <c r="CR50" i="15"/>
  <c r="CR29" i="15" s="1"/>
  <c r="CR357" i="13"/>
  <c r="CS144" i="14"/>
  <c r="CR151" i="14"/>
  <c r="CT23" i="22" s="1"/>
  <c r="CP5" i="19"/>
  <c r="CP5" i="6" s="1"/>
  <c r="CP6" i="16"/>
  <c r="P95" i="5"/>
  <c r="P103" i="5"/>
  <c r="P101" i="5"/>
  <c r="P99" i="5"/>
  <c r="P97" i="5"/>
  <c r="P94" i="5"/>
  <c r="P104" i="5"/>
  <c r="P102" i="5"/>
  <c r="P100" i="5"/>
  <c r="P98" i="5"/>
  <c r="P96" i="5"/>
  <c r="CS126" i="14"/>
  <c r="CT114" i="14"/>
  <c r="V52" i="5"/>
  <c r="V62" i="5"/>
  <c r="V60" i="5"/>
  <c r="V58" i="5"/>
  <c r="V56" i="5"/>
  <c r="V54" i="5"/>
  <c r="V53" i="5"/>
  <c r="V61" i="5"/>
  <c r="V59" i="5"/>
  <c r="V57" i="5"/>
  <c r="V55" i="5"/>
  <c r="CT97" i="15"/>
  <c r="B97" i="15" s="1"/>
  <c r="B225" i="13"/>
  <c r="CS203" i="13"/>
  <c r="CS222" i="13" s="1"/>
  <c r="CS94" i="15" s="1"/>
  <c r="CT184" i="13"/>
  <c r="O16" i="12"/>
  <c r="B143" i="10"/>
  <c r="N143" i="10" s="1"/>
  <c r="AA93" i="5"/>
  <c r="CS55" i="15"/>
  <c r="CS34" i="15" s="1"/>
  <c r="CS362" i="13"/>
  <c r="CT124" i="13"/>
  <c r="B105" i="13"/>
  <c r="CU105" i="13" s="1"/>
  <c r="CT90" i="15"/>
  <c r="B90" i="15" s="1"/>
  <c r="B218" i="13"/>
  <c r="AD94" i="5"/>
  <c r="AD104" i="5"/>
  <c r="AD102" i="5"/>
  <c r="AD100" i="5"/>
  <c r="AD98" i="5"/>
  <c r="AD96" i="5"/>
  <c r="AD103" i="5"/>
  <c r="AD101" i="5"/>
  <c r="AD99" i="5"/>
  <c r="AD97" i="5"/>
  <c r="AD95" i="5"/>
  <c r="CS66" i="13"/>
  <c r="O6" i="12"/>
  <c r="B133" i="10"/>
  <c r="N133" i="10" s="1"/>
  <c r="G93" i="5"/>
  <c r="CQ4" i="21"/>
  <c r="CR52" i="16"/>
  <c r="CR7" i="21" s="1"/>
  <c r="CR51" i="16"/>
  <c r="CR5" i="21" s="1"/>
  <c r="CO54" i="16"/>
  <c r="CN53" i="16"/>
  <c r="CN9" i="21" s="1"/>
  <c r="CQ110" i="15"/>
  <c r="CQ354" i="13"/>
  <c r="CQ305" i="13"/>
  <c r="CT283" i="13"/>
  <c r="B264" i="13"/>
  <c r="CU264" i="13" s="1"/>
  <c r="CS201" i="13"/>
  <c r="CS220" i="13" s="1"/>
  <c r="CS92" i="15" s="1"/>
  <c r="CT182" i="13"/>
  <c r="AC106" i="5"/>
  <c r="CP74" i="13"/>
  <c r="CT148" i="13"/>
  <c r="B129" i="13"/>
  <c r="Q31" i="5"/>
  <c r="CS275" i="13"/>
  <c r="CT256" i="13"/>
  <c r="CS316" i="13"/>
  <c r="CQ14" i="20"/>
  <c r="CP32" i="16"/>
  <c r="CP15" i="20" s="1"/>
  <c r="I4" i="12"/>
  <c r="B95" i="10"/>
  <c r="C51" i="5"/>
  <c r="CR86" i="15"/>
  <c r="CR144" i="13"/>
  <c r="CP26" i="15"/>
  <c r="CP121" i="15"/>
  <c r="CS313" i="13"/>
  <c r="CS41" i="13"/>
  <c r="CT22" i="13"/>
  <c r="F74" i="5"/>
  <c r="F82" i="5"/>
  <c r="F80" i="5"/>
  <c r="F78" i="5"/>
  <c r="F76" i="5"/>
  <c r="F73" i="5"/>
  <c r="F83" i="5"/>
  <c r="F81" i="5"/>
  <c r="F79" i="5"/>
  <c r="F77" i="5"/>
  <c r="F75" i="5"/>
  <c r="CS45" i="13"/>
  <c r="CT26" i="13"/>
  <c r="CR227" i="13"/>
  <c r="CR208" i="13"/>
  <c r="CR345" i="13" s="1"/>
  <c r="CS189" i="13"/>
  <c r="CR326" i="13"/>
  <c r="CT98" i="15"/>
  <c r="B98" i="15" s="1"/>
  <c r="B226" i="13"/>
  <c r="CP66" i="15"/>
  <c r="CP151" i="13"/>
  <c r="CP352" i="13"/>
  <c r="CT315" i="13"/>
  <c r="B315" i="13" s="1"/>
  <c r="CT117" i="15"/>
  <c r="B117" i="15" s="1"/>
  <c r="CU117" i="15" s="1"/>
  <c r="B301" i="13"/>
  <c r="CS49" i="15"/>
  <c r="CR321" i="13"/>
  <c r="CR49" i="13"/>
  <c r="CS30" i="13"/>
  <c r="CS36" i="13" s="1"/>
  <c r="CQ44" i="14"/>
  <c r="CR338" i="13"/>
  <c r="CS45" i="15"/>
  <c r="CP7" i="19"/>
  <c r="CP7" i="6" s="1"/>
  <c r="CP7" i="16"/>
  <c r="CO70" i="16"/>
  <c r="CN69" i="16"/>
  <c r="CN9" i="22" s="1"/>
  <c r="CR23" i="21"/>
  <c r="CR24" i="21" s="1"/>
  <c r="CR25" i="21" s="1"/>
  <c r="CP129" i="14"/>
  <c r="CT319" i="13"/>
  <c r="B319" i="13" s="1"/>
  <c r="CT47" i="13"/>
  <c r="B28" i="13"/>
  <c r="CU28" i="13" s="1"/>
  <c r="CQ70" i="15"/>
  <c r="CQ28" i="15" s="1"/>
  <c r="CQ356" i="13"/>
  <c r="CR279" i="13"/>
  <c r="CR298" i="13" s="1"/>
  <c r="CR114" i="15" s="1"/>
  <c r="CS260" i="13"/>
  <c r="CR119" i="13"/>
  <c r="CS100" i="13"/>
  <c r="CR113" i="13"/>
  <c r="CR314" i="13"/>
  <c r="CR327" i="13" s="1"/>
  <c r="CT65" i="13"/>
  <c r="B46" i="13"/>
  <c r="CU202" i="13"/>
  <c r="K11" i="12"/>
  <c r="CT61" i="13"/>
  <c r="B42" i="13"/>
  <c r="CQ56" i="15"/>
  <c r="CQ35" i="15" s="1"/>
  <c r="CQ363" i="13"/>
  <c r="CT343" i="13"/>
  <c r="B343" i="13" s="1"/>
  <c r="CT71" i="13"/>
  <c r="B52" i="13"/>
  <c r="B65" i="15"/>
  <c r="CO15" i="19"/>
  <c r="CO15" i="6" s="1"/>
  <c r="CO4" i="16"/>
  <c r="CU273" i="13"/>
  <c r="N5" i="12"/>
  <c r="CS325" i="13"/>
  <c r="CS53" i="13"/>
  <c r="CT34" i="13"/>
  <c r="CP53" i="15"/>
  <c r="CP32" i="15" s="1"/>
  <c r="CP360" i="13"/>
  <c r="CS123" i="13"/>
  <c r="CT104" i="13"/>
  <c r="CS318" i="13"/>
  <c r="CR294" i="13"/>
  <c r="CR335" i="13"/>
  <c r="CO79" i="15"/>
  <c r="CO24" i="15"/>
  <c r="CO37" i="15" s="1"/>
  <c r="CP4" i="19"/>
  <c r="CQ18" i="16"/>
  <c r="CQ17" i="16"/>
  <c r="CR332" i="13"/>
  <c r="CR55" i="13"/>
  <c r="CR60" i="13"/>
  <c r="CR64" i="13"/>
  <c r="CQ345" i="13"/>
  <c r="CQ209" i="13"/>
  <c r="CT147" i="13"/>
  <c r="B128" i="13"/>
  <c r="CT342" i="13"/>
  <c r="B342" i="13" s="1"/>
  <c r="CR322" i="13"/>
  <c r="CR50" i="13"/>
  <c r="CS31" i="13"/>
  <c r="CT195" i="13"/>
  <c r="B176" i="13"/>
  <c r="CQ340" i="13"/>
  <c r="CQ346" i="13" s="1"/>
  <c r="CQ68" i="13"/>
  <c r="CT281" i="13"/>
  <c r="B262" i="13"/>
  <c r="CU262" i="13" s="1"/>
  <c r="CQ228" i="13"/>
  <c r="P6" i="12"/>
  <c r="G94" i="5" s="1"/>
  <c r="CP21" i="16"/>
  <c r="CR276" i="13"/>
  <c r="CR295" i="13" s="1"/>
  <c r="CR111" i="15" s="1"/>
  <c r="CS257" i="13"/>
  <c r="CS267" i="13" s="1"/>
  <c r="CT205" i="13"/>
  <c r="B186" i="13"/>
  <c r="CU186" i="13" s="1"/>
  <c r="CR120" i="14"/>
  <c r="CQ127" i="14"/>
  <c r="CP365" i="13" l="1"/>
  <c r="CP367" i="13" s="1"/>
  <c r="CQ74" i="13"/>
  <c r="CS14" i="19" s="1"/>
  <c r="CR18" i="16"/>
  <c r="CR7" i="19" s="1"/>
  <c r="CR17" i="16"/>
  <c r="CR5" i="19" s="1"/>
  <c r="CU293" i="13"/>
  <c r="CU90" i="15"/>
  <c r="CT45" i="15"/>
  <c r="B61" i="13"/>
  <c r="E9" i="12"/>
  <c r="CU46" i="13"/>
  <c r="CS279" i="13"/>
  <c r="CS298" i="13" s="1"/>
  <c r="CS114" i="15" s="1"/>
  <c r="CT260" i="13"/>
  <c r="CP79" i="15"/>
  <c r="CP24" i="15"/>
  <c r="CP37" i="15" s="1"/>
  <c r="CS227" i="13"/>
  <c r="CS208" i="13"/>
  <c r="CS345" i="13" s="1"/>
  <c r="CT189" i="13"/>
  <c r="CS326" i="13"/>
  <c r="CS64" i="13"/>
  <c r="CR339" i="13"/>
  <c r="D53" i="5"/>
  <c r="D61" i="5"/>
  <c r="D59" i="5"/>
  <c r="D57" i="5"/>
  <c r="D55" i="5"/>
  <c r="D52" i="5"/>
  <c r="D62" i="5"/>
  <c r="D60" i="5"/>
  <c r="D58" i="5"/>
  <c r="D56" i="5"/>
  <c r="D54" i="5"/>
  <c r="CT275" i="13"/>
  <c r="B256" i="13"/>
  <c r="CT316" i="13"/>
  <c r="B316" i="13" s="1"/>
  <c r="H15" i="12"/>
  <c r="CU129" i="13"/>
  <c r="CT201" i="13"/>
  <c r="B182" i="13"/>
  <c r="CU182" i="13" s="1"/>
  <c r="CS14" i="22"/>
  <c r="CR65" i="16"/>
  <c r="CR15" i="22" s="1"/>
  <c r="CP54" i="16"/>
  <c r="CO53" i="16"/>
  <c r="CO9" i="21" s="1"/>
  <c r="CS50" i="15"/>
  <c r="CS29" i="15" s="1"/>
  <c r="CS357" i="13"/>
  <c r="CT203" i="13"/>
  <c r="B184" i="13"/>
  <c r="CU184" i="13" s="1"/>
  <c r="CU20" i="21"/>
  <c r="CT144" i="14"/>
  <c r="CS151" i="14"/>
  <c r="CU23" i="22" s="1"/>
  <c r="CS41" i="14"/>
  <c r="CT24" i="14"/>
  <c r="CT41" i="14" s="1"/>
  <c r="CT46" i="15"/>
  <c r="B62" i="13"/>
  <c r="L16" i="12"/>
  <c r="B125" i="10"/>
  <c r="N125" i="10" s="1"/>
  <c r="AA72" i="5"/>
  <c r="CU272" i="13"/>
  <c r="N4" i="12"/>
  <c r="CT145" i="13"/>
  <c r="B126" i="13"/>
  <c r="M7" i="12"/>
  <c r="CU217" i="13" s="1"/>
  <c r="CQ23" i="15"/>
  <c r="I16" i="12"/>
  <c r="B107" i="10"/>
  <c r="N107" i="10" s="1"/>
  <c r="AA51" i="5"/>
  <c r="CS209" i="13"/>
  <c r="CT33" i="14"/>
  <c r="CT42" i="14" s="1"/>
  <c r="B42" i="14" s="1"/>
  <c r="CS42" i="14"/>
  <c r="CT20" i="22"/>
  <c r="CT24" i="22" s="1"/>
  <c r="CT25" i="22" s="1"/>
  <c r="CR153" i="14"/>
  <c r="CR56" i="15"/>
  <c r="CR35" i="15" s="1"/>
  <c r="CR363" i="13"/>
  <c r="L7" i="12"/>
  <c r="B116" i="10"/>
  <c r="N116" i="10" s="1"/>
  <c r="I72" i="5"/>
  <c r="M11" i="12"/>
  <c r="Q73" i="5" s="1"/>
  <c r="CQ7" i="19"/>
  <c r="CQ7" i="6" s="1"/>
  <c r="CQ7" i="16"/>
  <c r="CS14" i="21"/>
  <c r="CR49" i="16"/>
  <c r="CQ21" i="16"/>
  <c r="CR286" i="13"/>
  <c r="CT123" i="13"/>
  <c r="B104" i="13"/>
  <c r="CU104" i="13" s="1"/>
  <c r="CT318" i="13"/>
  <c r="B318" i="13" s="1"/>
  <c r="B132" i="10"/>
  <c r="N132" i="10" s="1"/>
  <c r="O5" i="12"/>
  <c r="E93" i="5"/>
  <c r="CU65" i="15"/>
  <c r="E15" i="12"/>
  <c r="CU52" i="13"/>
  <c r="CT49" i="15"/>
  <c r="B65" i="13"/>
  <c r="CT338" i="13"/>
  <c r="CT66" i="13"/>
  <c r="B47" i="13"/>
  <c r="M16" i="12"/>
  <c r="AA73" i="5" s="1"/>
  <c r="CS317" i="13"/>
  <c r="CR72" i="15"/>
  <c r="CR30" i="15" s="1"/>
  <c r="CR358" i="13"/>
  <c r="N95" i="10"/>
  <c r="CS294" i="13"/>
  <c r="CS335" i="13"/>
  <c r="CT76" i="15"/>
  <c r="B76" i="15" s="1"/>
  <c r="B148" i="13"/>
  <c r="H95" i="5"/>
  <c r="H103" i="5"/>
  <c r="H101" i="5"/>
  <c r="H99" i="5"/>
  <c r="H97" i="5"/>
  <c r="H94" i="5"/>
  <c r="H104" i="5"/>
  <c r="H102" i="5"/>
  <c r="H100" i="5"/>
  <c r="H98" i="5"/>
  <c r="H96" i="5"/>
  <c r="CS338" i="13"/>
  <c r="AB95" i="5"/>
  <c r="AB103" i="5"/>
  <c r="AB101" i="5"/>
  <c r="AB99" i="5"/>
  <c r="AB97" i="5"/>
  <c r="AB94" i="5"/>
  <c r="AB104" i="5"/>
  <c r="AB102" i="5"/>
  <c r="AB100" i="5"/>
  <c r="AB98" i="5"/>
  <c r="AB96" i="5"/>
  <c r="J16" i="12"/>
  <c r="AA52" i="5" s="1"/>
  <c r="O14" i="12"/>
  <c r="B141" i="10"/>
  <c r="N141" i="10" s="1"/>
  <c r="W93" i="5"/>
  <c r="CS320" i="13"/>
  <c r="B89" i="15"/>
  <c r="CU89" i="15" s="1"/>
  <c r="C52" i="5"/>
  <c r="CT204" i="13"/>
  <c r="B185" i="13"/>
  <c r="CU185" i="13" s="1"/>
  <c r="CP15" i="19"/>
  <c r="CP15" i="6" s="1"/>
  <c r="CP4" i="16"/>
  <c r="CQ53" i="15"/>
  <c r="CQ32" i="15" s="1"/>
  <c r="CQ360" i="13"/>
  <c r="CS353" i="13"/>
  <c r="CR70" i="15"/>
  <c r="CR28" i="15" s="1"/>
  <c r="CR356" i="13"/>
  <c r="CT139" i="13"/>
  <c r="B120" i="13"/>
  <c r="CU93" i="15"/>
  <c r="CT296" i="13"/>
  <c r="B277" i="13"/>
  <c r="CS23" i="21"/>
  <c r="CS24" i="21" s="1"/>
  <c r="CS25" i="21" s="1"/>
  <c r="CQ129" i="14"/>
  <c r="CU176" i="13"/>
  <c r="H14" i="12"/>
  <c r="CU128" i="13"/>
  <c r="CP4" i="6"/>
  <c r="CS142" i="13"/>
  <c r="CS337" i="13"/>
  <c r="CT55" i="15"/>
  <c r="B71" i="13"/>
  <c r="L11" i="12"/>
  <c r="B120" i="10"/>
  <c r="N120" i="10" s="1"/>
  <c r="Q72" i="5"/>
  <c r="CS119" i="13"/>
  <c r="CT100" i="13"/>
  <c r="CS113" i="13"/>
  <c r="CS314" i="13"/>
  <c r="CS327" i="13" s="1"/>
  <c r="CO69" i="16"/>
  <c r="CO9" i="22" s="1"/>
  <c r="CP70" i="16"/>
  <c r="CS321" i="13"/>
  <c r="CS49" i="13"/>
  <c r="CT30" i="13"/>
  <c r="CU98" i="15"/>
  <c r="CR99" i="15"/>
  <c r="CR36" i="15" s="1"/>
  <c r="CR364" i="13"/>
  <c r="CT313" i="13"/>
  <c r="CT41" i="13"/>
  <c r="B22" i="13"/>
  <c r="CR4" i="22"/>
  <c r="CS68" i="16"/>
  <c r="CS7" i="22" s="1"/>
  <c r="CS67" i="16"/>
  <c r="CS5" i="22" s="1"/>
  <c r="CR228" i="13"/>
  <c r="Q43" i="5"/>
  <c r="CR14" i="19"/>
  <c r="CQ15" i="16"/>
  <c r="CQ26" i="15"/>
  <c r="CQ121" i="15"/>
  <c r="CT143" i="13"/>
  <c r="B124" i="13"/>
  <c r="M15" i="12"/>
  <c r="Y73" i="5" s="1"/>
  <c r="CU77" i="15"/>
  <c r="CT125" i="13"/>
  <c r="B106" i="13"/>
  <c r="CU106" i="13" s="1"/>
  <c r="CT320" i="13"/>
  <c r="B320" i="13" s="1"/>
  <c r="CR209" i="13"/>
  <c r="CT107" i="15"/>
  <c r="B291" i="13"/>
  <c r="CR71" i="16"/>
  <c r="CU137" i="13"/>
  <c r="CQ38" i="16"/>
  <c r="L8" i="12"/>
  <c r="B117" i="10"/>
  <c r="N117" i="10" s="1"/>
  <c r="K72" i="5"/>
  <c r="CQ14" i="6"/>
  <c r="CT299" i="13"/>
  <c r="B280" i="13"/>
  <c r="CS25" i="15"/>
  <c r="P5" i="12"/>
  <c r="E94" i="5" s="1"/>
  <c r="L15" i="12"/>
  <c r="B124" i="10"/>
  <c r="N124" i="10" s="1"/>
  <c r="Y72" i="5"/>
  <c r="AA106" i="5"/>
  <c r="CQ66" i="15"/>
  <c r="CQ151" i="13"/>
  <c r="CQ352" i="13"/>
  <c r="CS276" i="13"/>
  <c r="CS295" i="13" s="1"/>
  <c r="CS111" i="15" s="1"/>
  <c r="CT257" i="13"/>
  <c r="CQ52" i="15"/>
  <c r="CQ31" i="15" s="1"/>
  <c r="CQ359" i="13"/>
  <c r="CR44" i="15"/>
  <c r="CR351" i="13"/>
  <c r="CQ4" i="20"/>
  <c r="CR35" i="16"/>
  <c r="CR7" i="20" s="1"/>
  <c r="CR34" i="16"/>
  <c r="CR5" i="20" s="1"/>
  <c r="CS120" i="14"/>
  <c r="CR127" i="14"/>
  <c r="CS322" i="13"/>
  <c r="CS50" i="13"/>
  <c r="CT31" i="13"/>
  <c r="CR48" i="15"/>
  <c r="CR27" i="15" s="1"/>
  <c r="CR355" i="13"/>
  <c r="CT325" i="13"/>
  <c r="B325" i="13" s="1"/>
  <c r="CT53" i="13"/>
  <c r="B34" i="13"/>
  <c r="CU34" i="13" s="1"/>
  <c r="CT224" i="13"/>
  <c r="CT361" i="13" s="1"/>
  <c r="B361" i="13" s="1"/>
  <c r="B205" i="13"/>
  <c r="G106" i="5"/>
  <c r="CT300" i="13"/>
  <c r="B281" i="13"/>
  <c r="CT214" i="13"/>
  <c r="B195" i="13"/>
  <c r="CR341" i="13"/>
  <c r="CR69" i="13"/>
  <c r="CT75" i="15"/>
  <c r="B147" i="13"/>
  <c r="CR336" i="13"/>
  <c r="CQ5" i="19"/>
  <c r="CQ5" i="6" s="1"/>
  <c r="CQ6" i="16"/>
  <c r="CR110" i="15"/>
  <c r="CR354" i="13"/>
  <c r="CR305" i="13"/>
  <c r="CS344" i="13"/>
  <c r="CS72" i="13"/>
  <c r="E5" i="12"/>
  <c r="CU42" i="13"/>
  <c r="CR138" i="13"/>
  <c r="CR132" i="13"/>
  <c r="CR333" i="13"/>
  <c r="CR346" i="13" s="1"/>
  <c r="CR340" i="13"/>
  <c r="CR68" i="13"/>
  <c r="P14" i="12"/>
  <c r="W94" i="5" s="1"/>
  <c r="CR14" i="20"/>
  <c r="CQ32" i="16"/>
  <c r="CQ15" i="20" s="1"/>
  <c r="CT317" i="13"/>
  <c r="B317" i="13" s="1"/>
  <c r="CT45" i="13"/>
  <c r="B26" i="13"/>
  <c r="CU26" i="13" s="1"/>
  <c r="CS332" i="13"/>
  <c r="CS60" i="13"/>
  <c r="CR100" i="15"/>
  <c r="CT302" i="13"/>
  <c r="B283" i="13"/>
  <c r="CR55" i="16"/>
  <c r="M8" i="12"/>
  <c r="K73" i="5" s="1"/>
  <c r="CU97" i="15"/>
  <c r="CT126" i="14"/>
  <c r="B114" i="14"/>
  <c r="CT197" i="13"/>
  <c r="B178" i="13"/>
  <c r="CU178" i="13" s="1"/>
  <c r="E6" i="12"/>
  <c r="CU43" i="13"/>
  <c r="CS144" i="13"/>
  <c r="CS339" i="13"/>
  <c r="CS334" i="13"/>
  <c r="CQ100" i="15"/>
  <c r="CS86" i="15"/>
  <c r="CS228" i="13"/>
  <c r="CT138" i="14"/>
  <c r="CS150" i="14"/>
  <c r="CP58" i="15"/>
  <c r="CQ4" i="6"/>
  <c r="CU303" i="13"/>
  <c r="CS190" i="13"/>
  <c r="CR15" i="16" l="1"/>
  <c r="CR15" i="19" s="1"/>
  <c r="CU221" i="13"/>
  <c r="CQ365" i="13"/>
  <c r="CQ367" i="13" s="1"/>
  <c r="CR74" i="13"/>
  <c r="CS15" i="16" s="1"/>
  <c r="CU76" i="15"/>
  <c r="CU292" i="13"/>
  <c r="CS71" i="16"/>
  <c r="CU218" i="13"/>
  <c r="F6" i="12"/>
  <c r="B79" i="10"/>
  <c r="N79" i="10" s="1"/>
  <c r="G30" i="5"/>
  <c r="CU281" i="13"/>
  <c r="N13" i="12"/>
  <c r="CU205" i="13"/>
  <c r="K14" i="12"/>
  <c r="CS341" i="13"/>
  <c r="CS69" i="13"/>
  <c r="CS14" i="20"/>
  <c r="CS14" i="6" s="1"/>
  <c r="CR32" i="16"/>
  <c r="CR15" i="20" s="1"/>
  <c r="Z74" i="5"/>
  <c r="Z82" i="5"/>
  <c r="Z80" i="5"/>
  <c r="Z78" i="5"/>
  <c r="Z76" i="5"/>
  <c r="Z73" i="5"/>
  <c r="Z83" i="5"/>
  <c r="Z81" i="5"/>
  <c r="Z79" i="5"/>
  <c r="Z77" i="5"/>
  <c r="Z75" i="5"/>
  <c r="CT115" i="15"/>
  <c r="B115" i="15" s="1"/>
  <c r="B299" i="13"/>
  <c r="P4" i="12"/>
  <c r="Y85" i="5"/>
  <c r="CS4" i="22"/>
  <c r="CT68" i="16"/>
  <c r="CT7" i="22" s="1"/>
  <c r="CT67" i="16"/>
  <c r="CT5" i="22" s="1"/>
  <c r="CU22" i="13"/>
  <c r="CT321" i="13"/>
  <c r="B321" i="13" s="1"/>
  <c r="CT49" i="13"/>
  <c r="B30" i="13"/>
  <c r="CU30" i="13" s="1"/>
  <c r="CP69" i="16"/>
  <c r="CP9" i="22" s="1"/>
  <c r="CQ70" i="16"/>
  <c r="CT119" i="13"/>
  <c r="B100" i="13"/>
  <c r="CT113" i="13"/>
  <c r="CT314" i="13"/>
  <c r="B314" i="13" s="1"/>
  <c r="CT112" i="15"/>
  <c r="B112" i="15" s="1"/>
  <c r="B296" i="13"/>
  <c r="CU120" i="13"/>
  <c r="H6" i="12"/>
  <c r="AA85" i="5"/>
  <c r="E10" i="12"/>
  <c r="CU47" i="13"/>
  <c r="J74" i="5"/>
  <c r="J82" i="5"/>
  <c r="J80" i="5"/>
  <c r="J78" i="5"/>
  <c r="J76" i="5"/>
  <c r="J73" i="5"/>
  <c r="J83" i="5"/>
  <c r="J81" i="5"/>
  <c r="J79" i="5"/>
  <c r="J77" i="5"/>
  <c r="J75" i="5"/>
  <c r="CQ58" i="15"/>
  <c r="CT73" i="15"/>
  <c r="B73" i="15" s="1"/>
  <c r="B145" i="13"/>
  <c r="G6" i="12"/>
  <c r="CS44" i="14"/>
  <c r="CU256" i="13"/>
  <c r="CS336" i="13"/>
  <c r="CS99" i="15"/>
  <c r="CS36" i="15" s="1"/>
  <c r="CS364" i="13"/>
  <c r="CT118" i="15"/>
  <c r="B118" i="15" s="1"/>
  <c r="B302" i="13"/>
  <c r="CR66" i="15"/>
  <c r="CR151" i="13"/>
  <c r="CR352" i="13"/>
  <c r="CS4" i="21"/>
  <c r="CT52" i="16"/>
  <c r="CT7" i="21" s="1"/>
  <c r="CT51" i="16"/>
  <c r="CT5" i="21" s="1"/>
  <c r="CV20" i="21"/>
  <c r="B126" i="14"/>
  <c r="CT4" i="21"/>
  <c r="CU52" i="16"/>
  <c r="CU7" i="21" s="1"/>
  <c r="CU51" i="16"/>
  <c r="CU5" i="21" s="1"/>
  <c r="J14" i="12"/>
  <c r="CU195" i="13"/>
  <c r="K4" i="12"/>
  <c r="CT116" i="15"/>
  <c r="B116" i="15" s="1"/>
  <c r="B300" i="13"/>
  <c r="CT96" i="15"/>
  <c r="B96" i="15" s="1"/>
  <c r="CU96" i="15" s="1"/>
  <c r="B224" i="13"/>
  <c r="CT276" i="13"/>
  <c r="B257" i="13"/>
  <c r="CU257" i="13" s="1"/>
  <c r="CQ79" i="15"/>
  <c r="CQ24" i="15"/>
  <c r="CQ37" i="15" s="1"/>
  <c r="CU225" i="13"/>
  <c r="CT332" i="13"/>
  <c r="CT60" i="13"/>
  <c r="B41" i="13"/>
  <c r="CS340" i="13"/>
  <c r="CS68" i="13"/>
  <c r="CS138" i="13"/>
  <c r="CS132" i="13"/>
  <c r="CS333" i="13"/>
  <c r="G15" i="12"/>
  <c r="CS70" i="15"/>
  <c r="CS28" i="15" s="1"/>
  <c r="CS356" i="13"/>
  <c r="CT67" i="15"/>
  <c r="B67" i="15" s="1"/>
  <c r="B139" i="13"/>
  <c r="CS286" i="13"/>
  <c r="CU226" i="13"/>
  <c r="CT50" i="15"/>
  <c r="B66" i="13"/>
  <c r="B49" i="15"/>
  <c r="CU49" i="15" s="1"/>
  <c r="CR6" i="16"/>
  <c r="I73" i="5"/>
  <c r="AB73" i="5"/>
  <c r="AB83" i="5"/>
  <c r="AB81" i="5"/>
  <c r="AB79" i="5"/>
  <c r="AB77" i="5"/>
  <c r="AB75" i="5"/>
  <c r="AB74" i="5"/>
  <c r="AB82" i="5"/>
  <c r="AB80" i="5"/>
  <c r="AB78" i="5"/>
  <c r="AB76" i="5"/>
  <c r="I15" i="12"/>
  <c r="B106" i="10"/>
  <c r="N106" i="10" s="1"/>
  <c r="Y51" i="5"/>
  <c r="CT294" i="13"/>
  <c r="B275" i="13"/>
  <c r="CT335" i="13"/>
  <c r="B335" i="13" s="1"/>
  <c r="B45" i="15"/>
  <c r="CU45" i="15" s="1"/>
  <c r="CS346" i="13"/>
  <c r="CR52" i="15"/>
  <c r="CR31" i="15" s="1"/>
  <c r="CR359" i="13"/>
  <c r="CS56" i="15"/>
  <c r="CS35" i="15" s="1"/>
  <c r="CS363" i="13"/>
  <c r="CS44" i="15"/>
  <c r="CS351" i="13"/>
  <c r="CT14" i="22"/>
  <c r="CS65" i="16"/>
  <c r="CS15" i="22" s="1"/>
  <c r="B75" i="15"/>
  <c r="CU75" i="15" s="1"/>
  <c r="CT86" i="15"/>
  <c r="B214" i="13"/>
  <c r="CT23" i="21"/>
  <c r="CT24" i="21" s="1"/>
  <c r="CT25" i="21" s="1"/>
  <c r="CR129" i="14"/>
  <c r="CR38" i="16"/>
  <c r="CR23" i="15"/>
  <c r="L73" i="5"/>
  <c r="L83" i="5"/>
  <c r="L81" i="5"/>
  <c r="L79" i="5"/>
  <c r="L77" i="5"/>
  <c r="L75" i="5"/>
  <c r="L74" i="5"/>
  <c r="L82" i="5"/>
  <c r="L80" i="5"/>
  <c r="L78" i="5"/>
  <c r="L76" i="5"/>
  <c r="B107" i="15"/>
  <c r="CT144" i="13"/>
  <c r="B125" i="13"/>
  <c r="H10" i="12"/>
  <c r="CU124" i="13"/>
  <c r="CQ15" i="19"/>
  <c r="CQ15" i="6" s="1"/>
  <c r="CQ4" i="16"/>
  <c r="CR21" i="16"/>
  <c r="CT36" i="13"/>
  <c r="R74" i="5"/>
  <c r="R82" i="5"/>
  <c r="R80" i="5"/>
  <c r="R78" i="5"/>
  <c r="R76" i="5"/>
  <c r="R73" i="5"/>
  <c r="R83" i="5"/>
  <c r="R81" i="5"/>
  <c r="R79" i="5"/>
  <c r="R77" i="5"/>
  <c r="R75" i="5"/>
  <c r="CT362" i="13"/>
  <c r="B362" i="13" s="1"/>
  <c r="I14" i="12"/>
  <c r="B105" i="10"/>
  <c r="N105" i="10" s="1"/>
  <c r="W51" i="5"/>
  <c r="B14" i="12"/>
  <c r="CR7" i="16"/>
  <c r="C64" i="5"/>
  <c r="AA64" i="5"/>
  <c r="B338" i="13"/>
  <c r="F94" i="5"/>
  <c r="F104" i="5"/>
  <c r="F102" i="5"/>
  <c r="F100" i="5"/>
  <c r="F98" i="5"/>
  <c r="F96" i="5"/>
  <c r="F95" i="5"/>
  <c r="F103" i="5"/>
  <c r="F101" i="5"/>
  <c r="F99" i="5"/>
  <c r="F97" i="5"/>
  <c r="CR5" i="6"/>
  <c r="AB53" i="5"/>
  <c r="AB61" i="5"/>
  <c r="AB59" i="5"/>
  <c r="AB57" i="5"/>
  <c r="AB55" i="5"/>
  <c r="AB52" i="5"/>
  <c r="AB62" i="5"/>
  <c r="AB60" i="5"/>
  <c r="AB58" i="5"/>
  <c r="AB56" i="5"/>
  <c r="AB54" i="5"/>
  <c r="B131" i="10"/>
  <c r="O4" i="12"/>
  <c r="C93" i="5"/>
  <c r="B46" i="15"/>
  <c r="CU46" i="15" s="1"/>
  <c r="CT151" i="14"/>
  <c r="B144" i="14"/>
  <c r="CT222" i="13"/>
  <c r="B203" i="13"/>
  <c r="CT267" i="13"/>
  <c r="CT227" i="13"/>
  <c r="CT208" i="13"/>
  <c r="B189" i="13"/>
  <c r="CU189" i="13" s="1"/>
  <c r="CT326" i="13"/>
  <c r="B326" i="13" s="1"/>
  <c r="CT190" i="13"/>
  <c r="CR4" i="20"/>
  <c r="CS34" i="16"/>
  <c r="CS5" i="20" s="1"/>
  <c r="CS35" i="16"/>
  <c r="CS7" i="20" s="1"/>
  <c r="B82" i="10"/>
  <c r="N82" i="10" s="1"/>
  <c r="F9" i="12"/>
  <c r="M30" i="5"/>
  <c r="CR4" i="19"/>
  <c r="CS17" i="16"/>
  <c r="CS18" i="16"/>
  <c r="CR26" i="15"/>
  <c r="CR121" i="15"/>
  <c r="CU20" i="22"/>
  <c r="CU24" i="22" s="1"/>
  <c r="CU25" i="22" s="1"/>
  <c r="CS153" i="14"/>
  <c r="B138" i="14"/>
  <c r="CT150" i="14"/>
  <c r="CS72" i="15"/>
  <c r="CS30" i="15" s="1"/>
  <c r="CS358" i="13"/>
  <c r="CT216" i="13"/>
  <c r="B197" i="13"/>
  <c r="B210" i="13" s="1"/>
  <c r="CT334" i="13"/>
  <c r="B334" i="13" s="1"/>
  <c r="CT336" i="13"/>
  <c r="B336" i="13" s="1"/>
  <c r="CT64" i="13"/>
  <c r="B45" i="13"/>
  <c r="W106" i="5"/>
  <c r="F5" i="12"/>
  <c r="B78" i="10"/>
  <c r="N78" i="10" s="1"/>
  <c r="E30" i="5"/>
  <c r="CU14" i="21"/>
  <c r="CT49" i="16"/>
  <c r="CT15" i="21" s="1"/>
  <c r="K85" i="5"/>
  <c r="CU283" i="13"/>
  <c r="N15" i="12"/>
  <c r="CS55" i="13"/>
  <c r="CU301" i="13"/>
  <c r="CR53" i="15"/>
  <c r="CR32" i="15" s="1"/>
  <c r="CR360" i="13"/>
  <c r="CT209" i="13"/>
  <c r="CT344" i="13"/>
  <c r="B344" i="13" s="1"/>
  <c r="CT72" i="13"/>
  <c r="B53" i="13"/>
  <c r="CT322" i="13"/>
  <c r="B322" i="13" s="1"/>
  <c r="CT50" i="13"/>
  <c r="B31" i="13"/>
  <c r="CU31" i="13" s="1"/>
  <c r="CS127" i="14"/>
  <c r="CT120" i="14"/>
  <c r="E106" i="5"/>
  <c r="CU280" i="13"/>
  <c r="N12" i="12"/>
  <c r="CT71" i="15"/>
  <c r="B71" i="15" s="1"/>
  <c r="B143" i="13"/>
  <c r="CR14" i="6"/>
  <c r="CT14" i="21"/>
  <c r="CS49" i="16"/>
  <c r="CS15" i="21" s="1"/>
  <c r="CT327" i="13"/>
  <c r="B313" i="13"/>
  <c r="CT34" i="15"/>
  <c r="B34" i="15" s="1"/>
  <c r="B55" i="15"/>
  <c r="CU55" i="15" s="1"/>
  <c r="CU277" i="13"/>
  <c r="N9" i="12"/>
  <c r="CR7" i="6"/>
  <c r="CT223" i="13"/>
  <c r="B204" i="13"/>
  <c r="X95" i="5"/>
  <c r="X103" i="5"/>
  <c r="X101" i="5"/>
  <c r="X99" i="5"/>
  <c r="X97" i="5"/>
  <c r="X94" i="5"/>
  <c r="X104" i="5"/>
  <c r="X102" i="5"/>
  <c r="X100" i="5"/>
  <c r="X98" i="5"/>
  <c r="X96" i="5"/>
  <c r="CU149" i="13"/>
  <c r="J15" i="12"/>
  <c r="Y52" i="5" s="1"/>
  <c r="CU148" i="13"/>
  <c r="CS110" i="15"/>
  <c r="CS354" i="13"/>
  <c r="CS305" i="13"/>
  <c r="G9" i="12"/>
  <c r="CU65" i="13" s="1"/>
  <c r="F15" i="12"/>
  <c r="B88" i="10"/>
  <c r="N88" i="10" s="1"/>
  <c r="B15" i="12"/>
  <c r="Y30" i="5"/>
  <c r="CT142" i="13"/>
  <c r="B123" i="13"/>
  <c r="CT337" i="13"/>
  <c r="B337" i="13" s="1"/>
  <c r="CR15" i="21"/>
  <c r="CS55" i="16"/>
  <c r="Q85" i="5"/>
  <c r="CU126" i="13"/>
  <c r="H12" i="12"/>
  <c r="CT44" i="14"/>
  <c r="B41" i="14"/>
  <c r="CQ54" i="16"/>
  <c r="CP53" i="16"/>
  <c r="CP9" i="21" s="1"/>
  <c r="CT220" i="13"/>
  <c r="CT357" i="13" s="1"/>
  <c r="B357" i="13" s="1"/>
  <c r="B201" i="13"/>
  <c r="CS48" i="15"/>
  <c r="CS27" i="15" s="1"/>
  <c r="CS355" i="13"/>
  <c r="CT279" i="13"/>
  <c r="CT286" i="13" s="1"/>
  <c r="B260" i="13"/>
  <c r="CU260" i="13" s="1"/>
  <c r="G5" i="12"/>
  <c r="CU61" i="13" s="1"/>
  <c r="CS21" i="16" l="1"/>
  <c r="CR4" i="16"/>
  <c r="CU71" i="15"/>
  <c r="CS74" i="13"/>
  <c r="CU14" i="19" s="1"/>
  <c r="CU34" i="15"/>
  <c r="CT14" i="19"/>
  <c r="CU67" i="15"/>
  <c r="CU116" i="15"/>
  <c r="CU115" i="15"/>
  <c r="CS38" i="16"/>
  <c r="CT33" i="15"/>
  <c r="B33" i="15" s="1"/>
  <c r="CU33" i="15" s="1"/>
  <c r="CS100" i="15"/>
  <c r="CU4" i="21" s="1"/>
  <c r="CU73" i="15"/>
  <c r="CR365" i="13"/>
  <c r="CR367" i="13" s="1"/>
  <c r="CT48" i="15"/>
  <c r="B64" i="13"/>
  <c r="CT88" i="15"/>
  <c r="B216" i="13"/>
  <c r="CR4" i="6"/>
  <c r="D95" i="5"/>
  <c r="D103" i="5"/>
  <c r="D101" i="5"/>
  <c r="D99" i="5"/>
  <c r="D97" i="5"/>
  <c r="D94" i="5"/>
  <c r="D104" i="5"/>
  <c r="D102" i="5"/>
  <c r="D100" i="5"/>
  <c r="D98" i="5"/>
  <c r="D96" i="5"/>
  <c r="I10" i="12"/>
  <c r="B101" i="10"/>
  <c r="N101" i="10" s="1"/>
  <c r="O51" i="5"/>
  <c r="CU107" i="15"/>
  <c r="B86" i="15"/>
  <c r="CT110" i="15"/>
  <c r="B294" i="13"/>
  <c r="CT354" i="13"/>
  <c r="B354" i="13" s="1"/>
  <c r="CT353" i="13"/>
  <c r="B353" i="13" s="1"/>
  <c r="Y31" i="5"/>
  <c r="CT44" i="15"/>
  <c r="CT351" i="13"/>
  <c r="B60" i="13"/>
  <c r="CT55" i="16"/>
  <c r="CR79" i="15"/>
  <c r="CR24" i="15"/>
  <c r="J12" i="12"/>
  <c r="S52" i="5" s="1"/>
  <c r="B83" i="10"/>
  <c r="N83" i="10" s="1"/>
  <c r="F10" i="12"/>
  <c r="O30" i="5"/>
  <c r="CR70" i="16"/>
  <c r="CQ69" i="16"/>
  <c r="CQ9" i="22" s="1"/>
  <c r="P12" i="12"/>
  <c r="S94" i="5" s="1"/>
  <c r="C15" i="12"/>
  <c r="C32" i="3" s="1"/>
  <c r="CU343" i="13"/>
  <c r="CT56" i="15"/>
  <c r="CT363" i="13"/>
  <c r="B363" i="13" s="1"/>
  <c r="B72" i="13"/>
  <c r="E31" i="5"/>
  <c r="I12" i="12"/>
  <c r="B103" i="10"/>
  <c r="N103" i="10" s="1"/>
  <c r="S51" i="5"/>
  <c r="CU123" i="13"/>
  <c r="H9" i="12"/>
  <c r="CU14" i="22"/>
  <c r="CT65" i="16"/>
  <c r="CT15" i="22" s="1"/>
  <c r="Y64" i="5"/>
  <c r="O9" i="12"/>
  <c r="B136" i="10"/>
  <c r="N136" i="10" s="1"/>
  <c r="M93" i="5"/>
  <c r="B327" i="13"/>
  <c r="O12" i="12"/>
  <c r="B139" i="10"/>
  <c r="N139" i="10" s="1"/>
  <c r="S93" i="5"/>
  <c r="CT341" i="13"/>
  <c r="B341" i="13" s="1"/>
  <c r="CT69" i="13"/>
  <c r="B50" i="13"/>
  <c r="F32" i="5"/>
  <c r="F40" i="5"/>
  <c r="F38" i="5"/>
  <c r="F36" i="5"/>
  <c r="F34" i="5"/>
  <c r="F31" i="5"/>
  <c r="F41" i="5"/>
  <c r="F39" i="5"/>
  <c r="F37" i="5"/>
  <c r="F35" i="5"/>
  <c r="F33" i="5"/>
  <c r="CS7" i="19"/>
  <c r="CS7" i="6" s="1"/>
  <c r="CS7" i="16"/>
  <c r="CV23" i="22"/>
  <c r="D23" i="22" s="1"/>
  <c r="B151" i="14"/>
  <c r="CT339" i="13"/>
  <c r="B339" i="13" s="1"/>
  <c r="CR37" i="15"/>
  <c r="Z52" i="5"/>
  <c r="Z62" i="5"/>
  <c r="Z60" i="5"/>
  <c r="Z58" i="5"/>
  <c r="Z56" i="5"/>
  <c r="Z54" i="5"/>
  <c r="Z53" i="5"/>
  <c r="Z61" i="5"/>
  <c r="Z59" i="5"/>
  <c r="Z57" i="5"/>
  <c r="Z55" i="5"/>
  <c r="I85" i="5"/>
  <c r="G10" i="12"/>
  <c r="CS52" i="15"/>
  <c r="CS31" i="15" s="1"/>
  <c r="CS359" i="13"/>
  <c r="CT55" i="13"/>
  <c r="CS4" i="20"/>
  <c r="CT35" i="16"/>
  <c r="CT7" i="20" s="1"/>
  <c r="CT34" i="16"/>
  <c r="CT5" i="20" s="1"/>
  <c r="M14" i="12"/>
  <c r="W73" i="5" s="1"/>
  <c r="W52" i="5"/>
  <c r="CU55" i="16"/>
  <c r="D20" i="21"/>
  <c r="P15" i="12"/>
  <c r="Y94" i="5" s="1"/>
  <c r="P9" i="12"/>
  <c r="M94" i="5" s="1"/>
  <c r="CT71" i="16"/>
  <c r="C94" i="5"/>
  <c r="L14" i="12"/>
  <c r="B123" i="10"/>
  <c r="N123" i="10" s="1"/>
  <c r="W72" i="5"/>
  <c r="CR15" i="6"/>
  <c r="B208" i="13"/>
  <c r="B209" i="13" s="1"/>
  <c r="CT345" i="13"/>
  <c r="B345" i="13" s="1"/>
  <c r="CU203" i="13"/>
  <c r="K12" i="12"/>
  <c r="N131" i="10"/>
  <c r="CU342" i="13"/>
  <c r="H11" i="12"/>
  <c r="CU125" i="13"/>
  <c r="CR58" i="15"/>
  <c r="M4" i="12"/>
  <c r="CU214" i="13" s="1"/>
  <c r="B332" i="13"/>
  <c r="L4" i="12"/>
  <c r="B113" i="10"/>
  <c r="C72" i="5"/>
  <c r="CU147" i="13"/>
  <c r="CU118" i="15"/>
  <c r="B267" i="13"/>
  <c r="G31" i="5"/>
  <c r="CS4" i="19"/>
  <c r="CT18" i="16"/>
  <c r="CT17" i="16"/>
  <c r="CU112" i="15"/>
  <c r="CU100" i="13"/>
  <c r="B113" i="13"/>
  <c r="B36" i="13"/>
  <c r="CU291" i="13"/>
  <c r="H31" i="5"/>
  <c r="H41" i="5"/>
  <c r="H39" i="5"/>
  <c r="H37" i="5"/>
  <c r="H35" i="5"/>
  <c r="H33" i="5"/>
  <c r="H32" i="5"/>
  <c r="H40" i="5"/>
  <c r="H38" i="5"/>
  <c r="H36" i="5"/>
  <c r="H34" i="5"/>
  <c r="CS15" i="19"/>
  <c r="CT298" i="13"/>
  <c r="CT358" i="13" s="1"/>
  <c r="B358" i="13" s="1"/>
  <c r="B279" i="13"/>
  <c r="CT92" i="15"/>
  <c r="B92" i="15" s="1"/>
  <c r="B220" i="13"/>
  <c r="CQ53" i="16"/>
  <c r="CQ9" i="21" s="1"/>
  <c r="CR54" i="16"/>
  <c r="CT70" i="15"/>
  <c r="B142" i="13"/>
  <c r="CT356" i="13"/>
  <c r="B356" i="13" s="1"/>
  <c r="CU204" i="13"/>
  <c r="K13" i="12"/>
  <c r="CT127" i="14"/>
  <c r="B120" i="14"/>
  <c r="CU201" i="13"/>
  <c r="K10" i="12"/>
  <c r="B10" i="12" s="1"/>
  <c r="D46" i="17"/>
  <c r="Z32" i="5"/>
  <c r="Z40" i="5"/>
  <c r="Z38" i="5"/>
  <c r="Z36" i="5"/>
  <c r="Z34" i="5"/>
  <c r="Z31" i="5"/>
  <c r="Z41" i="5"/>
  <c r="Z39" i="5"/>
  <c r="Z37" i="5"/>
  <c r="Z35" i="5"/>
  <c r="Z33" i="5"/>
  <c r="Y8" i="5"/>
  <c r="M31" i="5"/>
  <c r="CS26" i="15"/>
  <c r="CS121" i="15"/>
  <c r="CT95" i="15"/>
  <c r="B95" i="15" s="1"/>
  <c r="B223" i="13"/>
  <c r="J10" i="12"/>
  <c r="O52" i="5" s="1"/>
  <c r="CU23" i="21"/>
  <c r="CU24" i="21" s="1"/>
  <c r="CU25" i="21" s="1"/>
  <c r="CS129" i="14"/>
  <c r="CU53" i="13"/>
  <c r="E16" i="12"/>
  <c r="O15" i="12"/>
  <c r="B142" i="10"/>
  <c r="N142" i="10" s="1"/>
  <c r="Y93" i="5"/>
  <c r="CU45" i="13"/>
  <c r="E8" i="12"/>
  <c r="CU197" i="13"/>
  <c r="K6" i="12"/>
  <c r="CV20" i="22"/>
  <c r="CT153" i="14"/>
  <c r="B150" i="14"/>
  <c r="B153" i="14" s="1"/>
  <c r="CT4" i="22"/>
  <c r="CU67" i="16"/>
  <c r="CU5" i="22" s="1"/>
  <c r="CU68" i="16"/>
  <c r="CU7" i="22" s="1"/>
  <c r="CS5" i="19"/>
  <c r="CS5" i="6" s="1"/>
  <c r="CS6" i="16"/>
  <c r="N32" i="5"/>
  <c r="N40" i="5"/>
  <c r="N38" i="5"/>
  <c r="N36" i="5"/>
  <c r="N34" i="5"/>
  <c r="N31" i="5"/>
  <c r="N41" i="5"/>
  <c r="N39" i="5"/>
  <c r="N37" i="5"/>
  <c r="N35" i="5"/>
  <c r="N33" i="5"/>
  <c r="CT99" i="15"/>
  <c r="B227" i="13"/>
  <c r="CT364" i="13"/>
  <c r="B364" i="13" s="1"/>
  <c r="CT94" i="15"/>
  <c r="B94" i="15" s="1"/>
  <c r="B222" i="13"/>
  <c r="X53" i="5"/>
  <c r="X61" i="5"/>
  <c r="X59" i="5"/>
  <c r="X57" i="5"/>
  <c r="X55" i="5"/>
  <c r="X52" i="5"/>
  <c r="X62" i="5"/>
  <c r="X60" i="5"/>
  <c r="X58" i="5"/>
  <c r="X56" i="5"/>
  <c r="X54" i="5"/>
  <c r="W8" i="5"/>
  <c r="CT72" i="15"/>
  <c r="B144" i="13"/>
  <c r="CT228" i="13"/>
  <c r="CS23" i="15"/>
  <c r="CU275" i="13"/>
  <c r="N7" i="12"/>
  <c r="B287" i="13"/>
  <c r="B50" i="15"/>
  <c r="CU50" i="15" s="1"/>
  <c r="J6" i="12"/>
  <c r="G52" i="5" s="1"/>
  <c r="CU71" i="13"/>
  <c r="CS66" i="15"/>
  <c r="CS151" i="13"/>
  <c r="CS352" i="13"/>
  <c r="B55" i="13"/>
  <c r="CU41" i="13"/>
  <c r="E4" i="12"/>
  <c r="CT295" i="13"/>
  <c r="CT355" i="13" s="1"/>
  <c r="B355" i="13" s="1"/>
  <c r="B276" i="13"/>
  <c r="P13" i="12"/>
  <c r="U94" i="5" s="1"/>
  <c r="CT14" i="20"/>
  <c r="CS32" i="16"/>
  <c r="CS15" i="20" s="1"/>
  <c r="CU62" i="13"/>
  <c r="I6" i="12"/>
  <c r="B97" i="10"/>
  <c r="N97" i="10" s="1"/>
  <c r="G51" i="5"/>
  <c r="B190" i="13"/>
  <c r="CT138" i="13"/>
  <c r="B119" i="13"/>
  <c r="CT132" i="13"/>
  <c r="CT333" i="13"/>
  <c r="B333" i="13" s="1"/>
  <c r="CT340" i="13"/>
  <c r="B340" i="13" s="1"/>
  <c r="CT68" i="13"/>
  <c r="B49" i="13"/>
  <c r="B56" i="13" s="1"/>
  <c r="CS53" i="15"/>
  <c r="CS32" i="15" s="1"/>
  <c r="CS360" i="13"/>
  <c r="O13" i="12"/>
  <c r="B140" i="10"/>
  <c r="N140" i="10" s="1"/>
  <c r="U93" i="5"/>
  <c r="B6" i="12"/>
  <c r="C6" i="12" s="1"/>
  <c r="C23" i="3" s="1"/>
  <c r="CT14" i="6" l="1"/>
  <c r="CT15" i="16"/>
  <c r="CT15" i="19" s="1"/>
  <c r="CV51" i="16"/>
  <c r="CU300" i="13"/>
  <c r="CU92" i="15"/>
  <c r="CV52" i="16"/>
  <c r="CT29" i="15"/>
  <c r="B29" i="15" s="1"/>
  <c r="CU29" i="15" s="1"/>
  <c r="CU139" i="13"/>
  <c r="CU94" i="15"/>
  <c r="CU302" i="13"/>
  <c r="CU224" i="13"/>
  <c r="CS365" i="13"/>
  <c r="CS367" i="13" s="1"/>
  <c r="C10" i="12"/>
  <c r="C27" i="3" s="1"/>
  <c r="CU338" i="13"/>
  <c r="V94" i="5"/>
  <c r="V104" i="5"/>
  <c r="V102" i="5"/>
  <c r="V100" i="5"/>
  <c r="V98" i="5"/>
  <c r="V96" i="5"/>
  <c r="V95" i="5"/>
  <c r="V103" i="5"/>
  <c r="V101" i="5"/>
  <c r="V99" i="5"/>
  <c r="V97" i="5"/>
  <c r="H53" i="5"/>
  <c r="H61" i="5"/>
  <c r="H59" i="5"/>
  <c r="H57" i="5"/>
  <c r="H55" i="5"/>
  <c r="H52" i="5"/>
  <c r="H62" i="5"/>
  <c r="H60" i="5"/>
  <c r="H58" i="5"/>
  <c r="H56" i="5"/>
  <c r="H54" i="5"/>
  <c r="CT52" i="15"/>
  <c r="CT359" i="13"/>
  <c r="B359" i="13" s="1"/>
  <c r="B68" i="13"/>
  <c r="CU119" i="13"/>
  <c r="H5" i="12"/>
  <c r="B133" i="13"/>
  <c r="B132" i="13"/>
  <c r="CU276" i="13"/>
  <c r="N8" i="12"/>
  <c r="CS79" i="15"/>
  <c r="CS24" i="15"/>
  <c r="CS37" i="15" s="1"/>
  <c r="O7" i="12"/>
  <c r="B134" i="10"/>
  <c r="I93" i="5"/>
  <c r="B7" i="12"/>
  <c r="CV14" i="21"/>
  <c r="D14" i="21" s="1"/>
  <c r="CU49" i="16"/>
  <c r="L6" i="12"/>
  <c r="B115" i="10"/>
  <c r="N115" i="10" s="1"/>
  <c r="G72" i="5"/>
  <c r="Z94" i="5"/>
  <c r="Z104" i="5"/>
  <c r="Z102" i="5"/>
  <c r="Z100" i="5"/>
  <c r="Z98" i="5"/>
  <c r="Z96" i="5"/>
  <c r="Z95" i="5"/>
  <c r="Z103" i="5"/>
  <c r="Z101" i="5"/>
  <c r="Z99" i="5"/>
  <c r="Z97" i="5"/>
  <c r="CU143" i="13"/>
  <c r="CV23" i="21"/>
  <c r="B127" i="14"/>
  <c r="B129" i="14" s="1"/>
  <c r="CT129" i="14"/>
  <c r="J9" i="12"/>
  <c r="CU142" i="13" s="1"/>
  <c r="M10" i="12"/>
  <c r="O73" i="5" s="1"/>
  <c r="CS4" i="16"/>
  <c r="CT5" i="19"/>
  <c r="CT5" i="6" s="1"/>
  <c r="CT6" i="16"/>
  <c r="G43" i="5"/>
  <c r="B228" i="13"/>
  <c r="Y106" i="5"/>
  <c r="W85" i="5"/>
  <c r="CT38" i="16"/>
  <c r="CT53" i="15"/>
  <c r="CT360" i="13"/>
  <c r="B360" i="13" s="1"/>
  <c r="B69" i="13"/>
  <c r="CU299" i="13"/>
  <c r="CU145" i="13"/>
  <c r="CT23" i="15"/>
  <c r="B44" i="15"/>
  <c r="CT305" i="13"/>
  <c r="CU86" i="15"/>
  <c r="P53" i="5"/>
  <c r="P61" i="5"/>
  <c r="P59" i="5"/>
  <c r="P57" i="5"/>
  <c r="P55" i="5"/>
  <c r="P52" i="5"/>
  <c r="P62" i="5"/>
  <c r="P60" i="5"/>
  <c r="P58" i="5"/>
  <c r="P56" i="5"/>
  <c r="P54" i="5"/>
  <c r="X10" i="5"/>
  <c r="M17" i="12"/>
  <c r="M13" i="12"/>
  <c r="U73" i="5" s="1"/>
  <c r="M43" i="5"/>
  <c r="L10" i="12"/>
  <c r="B119" i="10"/>
  <c r="N119" i="10" s="1"/>
  <c r="O72" i="5"/>
  <c r="L13" i="12"/>
  <c r="B122" i="10"/>
  <c r="N122" i="10" s="1"/>
  <c r="U72" i="5"/>
  <c r="B70" i="15"/>
  <c r="CU70" i="15" s="1"/>
  <c r="CT28" i="15"/>
  <c r="B28" i="15" s="1"/>
  <c r="CU28" i="15" s="1"/>
  <c r="CS15" i="6"/>
  <c r="CT7" i="19"/>
  <c r="CT7" i="6" s="1"/>
  <c r="CT7" i="16"/>
  <c r="CV5" i="21"/>
  <c r="D5" i="21" s="1"/>
  <c r="D51" i="16"/>
  <c r="CT4" i="19"/>
  <c r="CU18" i="16"/>
  <c r="CU17" i="16"/>
  <c r="CU334" i="13"/>
  <c r="C106" i="5"/>
  <c r="M106" i="5"/>
  <c r="D10" i="12"/>
  <c r="CU357" i="13" s="1"/>
  <c r="O31" i="5"/>
  <c r="I9" i="12"/>
  <c r="B100" i="10"/>
  <c r="N100" i="10" s="1"/>
  <c r="M51" i="5"/>
  <c r="B9" i="12"/>
  <c r="G16" i="12"/>
  <c r="G4" i="12"/>
  <c r="Y9" i="5"/>
  <c r="Y43" i="5"/>
  <c r="CT100" i="15"/>
  <c r="CV4" i="21" s="1"/>
  <c r="M6" i="12"/>
  <c r="G73" i="5" s="1"/>
  <c r="B48" i="15"/>
  <c r="CU48" i="15" s="1"/>
  <c r="CT66" i="15"/>
  <c r="B138" i="13"/>
  <c r="CT151" i="13"/>
  <c r="CT352" i="13"/>
  <c r="B352" i="13" s="1"/>
  <c r="CT111" i="15"/>
  <c r="B111" i="15" s="1"/>
  <c r="B295" i="13"/>
  <c r="U106" i="5"/>
  <c r="G64" i="5"/>
  <c r="B286" i="13"/>
  <c r="J11" i="12"/>
  <c r="CU144" i="13" s="1"/>
  <c r="M12" i="12"/>
  <c r="S73" i="5" s="1"/>
  <c r="B99" i="15"/>
  <c r="CU99" i="15" s="1"/>
  <c r="CT36" i="15"/>
  <c r="B36" i="15" s="1"/>
  <c r="CU36" i="15" s="1"/>
  <c r="CU71" i="16"/>
  <c r="B81" i="10"/>
  <c r="N81" i="10" s="1"/>
  <c r="F8" i="12"/>
  <c r="B8" i="12"/>
  <c r="K30" i="5"/>
  <c r="CU95" i="15"/>
  <c r="CS54" i="16"/>
  <c r="CR53" i="16"/>
  <c r="CR9" i="21" s="1"/>
  <c r="CU279" i="13"/>
  <c r="N11" i="12"/>
  <c r="CT21" i="16"/>
  <c r="D73" i="5"/>
  <c r="D83" i="5"/>
  <c r="D81" i="5"/>
  <c r="D79" i="5"/>
  <c r="D77" i="5"/>
  <c r="D75" i="5"/>
  <c r="D74" i="5"/>
  <c r="D82" i="5"/>
  <c r="D80" i="5"/>
  <c r="D78" i="5"/>
  <c r="D76" i="5"/>
  <c r="B346" i="13"/>
  <c r="B347" i="13"/>
  <c r="CV7" i="21"/>
  <c r="D7" i="21" s="1"/>
  <c r="D52" i="16"/>
  <c r="C73" i="5"/>
  <c r="CU208" i="13"/>
  <c r="K17" i="12"/>
  <c r="X73" i="5"/>
  <c r="X83" i="5"/>
  <c r="X81" i="5"/>
  <c r="X79" i="5"/>
  <c r="X77" i="5"/>
  <c r="X75" i="5"/>
  <c r="X74" i="5"/>
  <c r="X82" i="5"/>
  <c r="X80" i="5"/>
  <c r="X78" i="5"/>
  <c r="X76" i="5"/>
  <c r="CU296" i="13"/>
  <c r="D14" i="12"/>
  <c r="CU66" i="13"/>
  <c r="T95" i="5"/>
  <c r="T103" i="5"/>
  <c r="T101" i="5"/>
  <c r="T99" i="5"/>
  <c r="T97" i="5"/>
  <c r="T94" i="5"/>
  <c r="T104" i="5"/>
  <c r="T102" i="5"/>
  <c r="T100" i="5"/>
  <c r="T98" i="5"/>
  <c r="T96" i="5"/>
  <c r="N94" i="5"/>
  <c r="N104" i="5"/>
  <c r="N102" i="5"/>
  <c r="N100" i="5"/>
  <c r="N98" i="5"/>
  <c r="N96" i="5"/>
  <c r="N95" i="5"/>
  <c r="N103" i="5"/>
  <c r="N101" i="5"/>
  <c r="N99" i="5"/>
  <c r="N97" i="5"/>
  <c r="CS70" i="16"/>
  <c r="CR69" i="16"/>
  <c r="CR9" i="22" s="1"/>
  <c r="CT4" i="20"/>
  <c r="CU35" i="16"/>
  <c r="CU7" i="20" s="1"/>
  <c r="CU34" i="16"/>
  <c r="CU5" i="20" s="1"/>
  <c r="CT74" i="13"/>
  <c r="D15" i="12"/>
  <c r="CU362" i="13" s="1"/>
  <c r="P7" i="12"/>
  <c r="CU294" i="13" s="1"/>
  <c r="B88" i="15"/>
  <c r="CU88" i="15" s="1"/>
  <c r="CT25" i="15"/>
  <c r="B25" i="15" s="1"/>
  <c r="CU25" i="15" s="1"/>
  <c r="CU49" i="13"/>
  <c r="E12" i="12"/>
  <c r="F4" i="12"/>
  <c r="B77" i="10"/>
  <c r="B4" i="12"/>
  <c r="C30" i="5"/>
  <c r="CU14" i="20"/>
  <c r="CU14" i="6" s="1"/>
  <c r="CT32" i="16"/>
  <c r="CT15" i="20" s="1"/>
  <c r="CS58" i="15"/>
  <c r="B72" i="15"/>
  <c r="CU72" i="15" s="1"/>
  <c r="CV24" i="22"/>
  <c r="D20" i="22"/>
  <c r="F16" i="12"/>
  <c r="B89" i="10"/>
  <c r="N89" i="10" s="1"/>
  <c r="B16" i="12"/>
  <c r="AA30" i="5"/>
  <c r="O64" i="5"/>
  <c r="CU4" i="22"/>
  <c r="CV67" i="16"/>
  <c r="CV68" i="16"/>
  <c r="Z9" i="5"/>
  <c r="Z19" i="5"/>
  <c r="Z17" i="5"/>
  <c r="Z15" i="5"/>
  <c r="Z13" i="5"/>
  <c r="Z11" i="5"/>
  <c r="Z10" i="5"/>
  <c r="Z18" i="5"/>
  <c r="Z16" i="5"/>
  <c r="Z14" i="5"/>
  <c r="Z12" i="5"/>
  <c r="CT114" i="15"/>
  <c r="B114" i="15" s="1"/>
  <c r="B298" i="13"/>
  <c r="B305" i="13" s="1"/>
  <c r="CS4" i="6"/>
  <c r="N113" i="10"/>
  <c r="CT346" i="13"/>
  <c r="I11" i="12"/>
  <c r="B102" i="10"/>
  <c r="N102" i="10" s="1"/>
  <c r="Q51" i="5"/>
  <c r="B11" i="12"/>
  <c r="C11" i="12" s="1"/>
  <c r="C28" i="3" s="1"/>
  <c r="L12" i="12"/>
  <c r="B121" i="10"/>
  <c r="N121" i="10" s="1"/>
  <c r="S72" i="5"/>
  <c r="W64" i="5"/>
  <c r="W9" i="5"/>
  <c r="E13" i="12"/>
  <c r="CU50" i="13"/>
  <c r="T53" i="5"/>
  <c r="T61" i="5"/>
  <c r="T59" i="5"/>
  <c r="T57" i="5"/>
  <c r="T55" i="5"/>
  <c r="T52" i="5"/>
  <c r="T62" i="5"/>
  <c r="T60" i="5"/>
  <c r="T58" i="5"/>
  <c r="T56" i="5"/>
  <c r="T54" i="5"/>
  <c r="E43" i="5"/>
  <c r="CT35" i="15"/>
  <c r="B35" i="15" s="1"/>
  <c r="CU35" i="15" s="1"/>
  <c r="B56" i="15"/>
  <c r="CU56" i="15" s="1"/>
  <c r="S106" i="5"/>
  <c r="P31" i="5"/>
  <c r="O8" i="5"/>
  <c r="P41" i="5"/>
  <c r="P39" i="5"/>
  <c r="P37" i="5"/>
  <c r="P35" i="5"/>
  <c r="P33" i="5"/>
  <c r="P32" i="5"/>
  <c r="P40" i="5"/>
  <c r="P38" i="5"/>
  <c r="P36" i="5"/>
  <c r="P34" i="5"/>
  <c r="S64" i="5"/>
  <c r="B351" i="13"/>
  <c r="B110" i="15"/>
  <c r="CT26" i="15"/>
  <c r="B26" i="15" s="1"/>
  <c r="CU26" i="15" s="1"/>
  <c r="G8" i="12"/>
  <c r="CU64" i="13" s="1"/>
  <c r="CT365" i="13" l="1"/>
  <c r="CT367" i="13" s="1"/>
  <c r="C35" i="3" s="1" a="1"/>
  <c r="C35" i="3" s="1"/>
  <c r="CU21" i="16"/>
  <c r="M18" i="12"/>
  <c r="CW50" i="16" s="1"/>
  <c r="CU114" i="15"/>
  <c r="B74" i="13"/>
  <c r="CT121" i="15"/>
  <c r="CV4" i="22" s="1"/>
  <c r="CU222" i="13"/>
  <c r="CU220" i="13"/>
  <c r="H116" i="10"/>
  <c r="H120" i="10"/>
  <c r="H124" i="10"/>
  <c r="F113" i="10"/>
  <c r="F117" i="10"/>
  <c r="F121" i="10"/>
  <c r="F125" i="10"/>
  <c r="CV5" i="22"/>
  <c r="D5" i="22" s="1"/>
  <c r="D67" i="16"/>
  <c r="AB31" i="5"/>
  <c r="AB41" i="5"/>
  <c r="AB39" i="5"/>
  <c r="AB37" i="5"/>
  <c r="AB35" i="5"/>
  <c r="AB33" i="5"/>
  <c r="AB32" i="5"/>
  <c r="AA8" i="5"/>
  <c r="AB40" i="5"/>
  <c r="AB38" i="5"/>
  <c r="AB36" i="5"/>
  <c r="AB34" i="5"/>
  <c r="CU4" i="19"/>
  <c r="CV18" i="16"/>
  <c r="CV17" i="16"/>
  <c r="C4" i="12"/>
  <c r="C21" i="3" s="1"/>
  <c r="B85" i="10"/>
  <c r="N85" i="10" s="1"/>
  <c r="F12" i="12"/>
  <c r="B12" i="12"/>
  <c r="S30" i="5"/>
  <c r="CV14" i="19"/>
  <c r="CU15" i="16"/>
  <c r="CU361" i="13"/>
  <c r="C14" i="12"/>
  <c r="C31" i="3" s="1"/>
  <c r="CU332" i="13"/>
  <c r="L31" i="5"/>
  <c r="L41" i="5"/>
  <c r="L39" i="5"/>
  <c r="L37" i="5"/>
  <c r="L35" i="5"/>
  <c r="L33" i="5"/>
  <c r="L32" i="5"/>
  <c r="L40" i="5"/>
  <c r="L38" i="5"/>
  <c r="L36" i="5"/>
  <c r="L34" i="5"/>
  <c r="D4" i="21"/>
  <c r="N52" i="5"/>
  <c r="N62" i="5"/>
  <c r="N60" i="5"/>
  <c r="N58" i="5"/>
  <c r="N56" i="5"/>
  <c r="N54" i="5"/>
  <c r="N53" i="5"/>
  <c r="N61" i="5"/>
  <c r="N59" i="5"/>
  <c r="N57" i="5"/>
  <c r="N55" i="5"/>
  <c r="M8" i="5"/>
  <c r="CT4" i="16"/>
  <c r="CU5" i="19"/>
  <c r="CU5" i="6" s="1"/>
  <c r="CU6" i="16"/>
  <c r="CW51" i="16"/>
  <c r="P73" i="5"/>
  <c r="P83" i="5"/>
  <c r="P81" i="5"/>
  <c r="P79" i="5"/>
  <c r="P77" i="5"/>
  <c r="P75" i="5"/>
  <c r="P74" i="5"/>
  <c r="P82" i="5"/>
  <c r="P80" i="5"/>
  <c r="P78" i="5"/>
  <c r="P76" i="5"/>
  <c r="AC73" i="5"/>
  <c r="D17" i="12"/>
  <c r="CV14" i="22"/>
  <c r="D14" i="22" s="1"/>
  <c r="CU65" i="16"/>
  <c r="CT32" i="15"/>
  <c r="B32" i="15" s="1"/>
  <c r="CU32" i="15" s="1"/>
  <c r="B53" i="15"/>
  <c r="CU53" i="15" s="1"/>
  <c r="B229" i="13"/>
  <c r="H73" i="5"/>
  <c r="H83" i="5"/>
  <c r="H81" i="5"/>
  <c r="H79" i="5"/>
  <c r="H77" i="5"/>
  <c r="H75" i="5"/>
  <c r="H74" i="5"/>
  <c r="H82" i="5"/>
  <c r="H80" i="5"/>
  <c r="H78" i="5"/>
  <c r="H76" i="5"/>
  <c r="CU335" i="13"/>
  <c r="G12" i="12"/>
  <c r="CU68" i="13" s="1"/>
  <c r="CU110" i="15"/>
  <c r="B121" i="15"/>
  <c r="P10" i="5"/>
  <c r="P18" i="5"/>
  <c r="P16" i="5"/>
  <c r="P14" i="5"/>
  <c r="P12" i="5"/>
  <c r="P9" i="5"/>
  <c r="P19" i="5"/>
  <c r="P17" i="5"/>
  <c r="P15" i="5"/>
  <c r="P13" i="5"/>
  <c r="P11" i="5"/>
  <c r="B86" i="10"/>
  <c r="N86" i="10" s="1"/>
  <c r="F13" i="12"/>
  <c r="B13" i="12"/>
  <c r="U30" i="5"/>
  <c r="T73" i="5"/>
  <c r="T83" i="5"/>
  <c r="T81" i="5"/>
  <c r="T79" i="5"/>
  <c r="T77" i="5"/>
  <c r="T75" i="5"/>
  <c r="T74" i="5"/>
  <c r="T82" i="5"/>
  <c r="T80" i="5"/>
  <c r="T78" i="5"/>
  <c r="T76" i="5"/>
  <c r="R52" i="5"/>
  <c r="R62" i="5"/>
  <c r="R60" i="5"/>
  <c r="R58" i="5"/>
  <c r="R56" i="5"/>
  <c r="R54" i="5"/>
  <c r="R53" i="5"/>
  <c r="R61" i="5"/>
  <c r="R59" i="5"/>
  <c r="R57" i="5"/>
  <c r="R55" i="5"/>
  <c r="H113" i="10"/>
  <c r="H117" i="10"/>
  <c r="H121" i="10"/>
  <c r="H125" i="10"/>
  <c r="F114" i="10"/>
  <c r="F118" i="10"/>
  <c r="F122" i="10"/>
  <c r="C16" i="12"/>
  <c r="C33" i="3" s="1"/>
  <c r="CU344" i="13"/>
  <c r="CV25" i="22"/>
  <c r="D25" i="22" s="1"/>
  <c r="D24" i="22"/>
  <c r="B91" i="10"/>
  <c r="F87" i="10"/>
  <c r="H86" i="10"/>
  <c r="H85" i="10"/>
  <c r="H84" i="10"/>
  <c r="H83" i="10"/>
  <c r="H82" i="10"/>
  <c r="H81" i="10"/>
  <c r="H80" i="10"/>
  <c r="N77" i="10"/>
  <c r="F86" i="10"/>
  <c r="F85" i="10"/>
  <c r="F84" i="10"/>
  <c r="F83" i="10"/>
  <c r="F82" i="10"/>
  <c r="F81" i="10"/>
  <c r="H89" i="10"/>
  <c r="H88" i="10"/>
  <c r="H87" i="10"/>
  <c r="F80" i="10"/>
  <c r="H79" i="10"/>
  <c r="H78" i="10"/>
  <c r="H77" i="10"/>
  <c r="F89" i="10"/>
  <c r="F88" i="10"/>
  <c r="F79" i="10"/>
  <c r="F78" i="10"/>
  <c r="F77" i="10"/>
  <c r="F91" i="10" s="1"/>
  <c r="I94" i="5"/>
  <c r="D7" i="12"/>
  <c r="L17" i="12"/>
  <c r="B126" i="10"/>
  <c r="N126" i="10" s="1"/>
  <c r="AC72" i="5"/>
  <c r="B17" i="12"/>
  <c r="CW52" i="16"/>
  <c r="CQ29" i="14"/>
  <c r="CM29" i="14"/>
  <c r="CI29" i="14"/>
  <c r="CE29" i="14"/>
  <c r="CA29" i="14"/>
  <c r="BW29" i="14"/>
  <c r="BS29" i="14"/>
  <c r="BO29" i="14"/>
  <c r="BK29" i="14"/>
  <c r="BG29" i="14"/>
  <c r="BC29" i="14"/>
  <c r="AY29" i="14"/>
  <c r="AU29" i="14"/>
  <c r="AQ29" i="14"/>
  <c r="AM29" i="14"/>
  <c r="AI29" i="14"/>
  <c r="AE29" i="14"/>
  <c r="AA29" i="14"/>
  <c r="W29" i="14"/>
  <c r="S29" i="14"/>
  <c r="O29" i="14"/>
  <c r="O30" i="14" s="1"/>
  <c r="CS20" i="14"/>
  <c r="CO20" i="14"/>
  <c r="CK20" i="14"/>
  <c r="CG20" i="14"/>
  <c r="CC20" i="14"/>
  <c r="BY20" i="14"/>
  <c r="BU20" i="14"/>
  <c r="BQ20" i="14"/>
  <c r="BM20" i="14"/>
  <c r="BI20" i="14"/>
  <c r="BE20" i="14"/>
  <c r="BA20" i="14"/>
  <c r="AW20" i="14"/>
  <c r="AS20" i="14"/>
  <c r="AO20" i="14"/>
  <c r="AK20" i="14"/>
  <c r="AG20" i="14"/>
  <c r="AC20" i="14"/>
  <c r="Y20" i="14"/>
  <c r="U20" i="14"/>
  <c r="Q20" i="14"/>
  <c r="M20" i="14"/>
  <c r="I20" i="14"/>
  <c r="E20" i="14"/>
  <c r="CT29" i="14"/>
  <c r="CP29" i="14"/>
  <c r="CL29" i="14"/>
  <c r="CH29" i="14"/>
  <c r="CD29" i="14"/>
  <c r="BZ29" i="14"/>
  <c r="BV29" i="14"/>
  <c r="BR29" i="14"/>
  <c r="BN29" i="14"/>
  <c r="BJ29" i="14"/>
  <c r="BF29" i="14"/>
  <c r="BB29" i="14"/>
  <c r="AX29" i="14"/>
  <c r="AT29" i="14"/>
  <c r="AP29" i="14"/>
  <c r="AL29" i="14"/>
  <c r="AH29" i="14"/>
  <c r="AD29" i="14"/>
  <c r="Z29" i="14"/>
  <c r="V29" i="14"/>
  <c r="R29" i="14"/>
  <c r="CR20" i="14"/>
  <c r="CN20" i="14"/>
  <c r="CJ20" i="14"/>
  <c r="CF20" i="14"/>
  <c r="CB20" i="14"/>
  <c r="BX20" i="14"/>
  <c r="BT20" i="14"/>
  <c r="BP20" i="14"/>
  <c r="BL20" i="14"/>
  <c r="BH20" i="14"/>
  <c r="BD20" i="14"/>
  <c r="AZ20" i="14"/>
  <c r="AV20" i="14"/>
  <c r="AR20" i="14"/>
  <c r="AN20" i="14"/>
  <c r="AJ20" i="14"/>
  <c r="AF20" i="14"/>
  <c r="AB20" i="14"/>
  <c r="X20" i="14"/>
  <c r="T20" i="14"/>
  <c r="P20" i="14"/>
  <c r="L20" i="14"/>
  <c r="H20" i="14"/>
  <c r="D20" i="14"/>
  <c r="CS29" i="14"/>
  <c r="CO29" i="14"/>
  <c r="CK29" i="14"/>
  <c r="CG29" i="14"/>
  <c r="CC29" i="14"/>
  <c r="BY29" i="14"/>
  <c r="BU29" i="14"/>
  <c r="BQ29" i="14"/>
  <c r="BM29" i="14"/>
  <c r="BI29" i="14"/>
  <c r="BE29" i="14"/>
  <c r="BA29" i="14"/>
  <c r="AW29" i="14"/>
  <c r="AS29" i="14"/>
  <c r="AO29" i="14"/>
  <c r="AK29" i="14"/>
  <c r="AG29" i="14"/>
  <c r="AC29" i="14"/>
  <c r="Y29" i="14"/>
  <c r="U29" i="14"/>
  <c r="Q29" i="14"/>
  <c r="CQ20" i="14"/>
  <c r="CM20" i="14"/>
  <c r="CI20" i="14"/>
  <c r="CE20" i="14"/>
  <c r="CA20" i="14"/>
  <c r="BW20" i="14"/>
  <c r="BS20" i="14"/>
  <c r="BO20" i="14"/>
  <c r="BK20" i="14"/>
  <c r="BG20" i="14"/>
  <c r="BC20" i="14"/>
  <c r="AY20" i="14"/>
  <c r="AU20" i="14"/>
  <c r="AQ20" i="14"/>
  <c r="AM20" i="14"/>
  <c r="AI20" i="14"/>
  <c r="AE20" i="14"/>
  <c r="AA20" i="14"/>
  <c r="W20" i="14"/>
  <c r="S20" i="14"/>
  <c r="O20" i="14"/>
  <c r="K20" i="14"/>
  <c r="G20" i="14"/>
  <c r="C20" i="14"/>
  <c r="C21" i="14" s="1"/>
  <c r="CR29" i="14"/>
  <c r="CR30" i="14" s="1"/>
  <c r="CN29" i="14"/>
  <c r="CN30" i="14" s="1"/>
  <c r="CJ29" i="14"/>
  <c r="CJ30" i="14" s="1"/>
  <c r="CF29" i="14"/>
  <c r="CF30" i="14" s="1"/>
  <c r="CB29" i="14"/>
  <c r="CB30" i="14" s="1"/>
  <c r="BX29" i="14"/>
  <c r="BX30" i="14" s="1"/>
  <c r="BT29" i="14"/>
  <c r="BT30" i="14" s="1"/>
  <c r="BP29" i="14"/>
  <c r="BP30" i="14" s="1"/>
  <c r="BL29" i="14"/>
  <c r="BL30" i="14" s="1"/>
  <c r="BH29" i="14"/>
  <c r="BH30" i="14" s="1"/>
  <c r="BD29" i="14"/>
  <c r="BD30" i="14" s="1"/>
  <c r="AZ29" i="14"/>
  <c r="AZ30" i="14" s="1"/>
  <c r="AV29" i="14"/>
  <c r="AV30" i="14" s="1"/>
  <c r="AR29" i="14"/>
  <c r="AR30" i="14" s="1"/>
  <c r="AN29" i="14"/>
  <c r="AN30" i="14" s="1"/>
  <c r="AJ29" i="14"/>
  <c r="AJ30" i="14" s="1"/>
  <c r="AF29" i="14"/>
  <c r="AF30" i="14" s="1"/>
  <c r="AB29" i="14"/>
  <c r="AB30" i="14" s="1"/>
  <c r="X29" i="14"/>
  <c r="X30" i="14" s="1"/>
  <c r="T29" i="14"/>
  <c r="T30" i="14" s="1"/>
  <c r="P29" i="14"/>
  <c r="P30" i="14" s="1"/>
  <c r="CT20" i="14"/>
  <c r="CT21" i="14" s="1"/>
  <c r="CP20" i="14"/>
  <c r="CP21" i="14" s="1"/>
  <c r="CL20" i="14"/>
  <c r="CL21" i="14" s="1"/>
  <c r="CH20" i="14"/>
  <c r="CH21" i="14" s="1"/>
  <c r="CD20" i="14"/>
  <c r="CD21" i="14" s="1"/>
  <c r="BZ20" i="14"/>
  <c r="BZ21" i="14" s="1"/>
  <c r="BV20" i="14"/>
  <c r="BV21" i="14" s="1"/>
  <c r="BR20" i="14"/>
  <c r="BR21" i="14" s="1"/>
  <c r="BN20" i="14"/>
  <c r="BN21" i="14" s="1"/>
  <c r="BJ20" i="14"/>
  <c r="BJ21" i="14" s="1"/>
  <c r="BF20" i="14"/>
  <c r="BF21" i="14" s="1"/>
  <c r="BB20" i="14"/>
  <c r="BB21" i="14" s="1"/>
  <c r="AX20" i="14"/>
  <c r="AX21" i="14" s="1"/>
  <c r="AT20" i="14"/>
  <c r="AT21" i="14" s="1"/>
  <c r="AP20" i="14"/>
  <c r="AP21" i="14" s="1"/>
  <c r="AL20" i="14"/>
  <c r="AL21" i="14" s="1"/>
  <c r="AH20" i="14"/>
  <c r="AH21" i="14" s="1"/>
  <c r="AD20" i="14"/>
  <c r="AD21" i="14" s="1"/>
  <c r="Z20" i="14"/>
  <c r="Z21" i="14" s="1"/>
  <c r="V20" i="14"/>
  <c r="V21" i="14" s="1"/>
  <c r="R20" i="14"/>
  <c r="R21" i="14" s="1"/>
  <c r="N20" i="14"/>
  <c r="N21" i="14" s="1"/>
  <c r="J20" i="14"/>
  <c r="J21" i="14" s="1"/>
  <c r="F20" i="14"/>
  <c r="F21" i="14" s="1"/>
  <c r="C8" i="12"/>
  <c r="C25" i="3" s="1"/>
  <c r="CU336" i="13"/>
  <c r="CV14" i="20"/>
  <c r="D14" i="20" s="1"/>
  <c r="CU32" i="16"/>
  <c r="CT27" i="15"/>
  <c r="B27" i="15" s="1"/>
  <c r="CU27" i="15" s="1"/>
  <c r="D4" i="12"/>
  <c r="CU351" i="13" s="1"/>
  <c r="C31" i="5"/>
  <c r="D16" i="12"/>
  <c r="CU363" i="13" s="1"/>
  <c r="AA31" i="5"/>
  <c r="CT15" i="6"/>
  <c r="CU7" i="19"/>
  <c r="CU7" i="6" s="1"/>
  <c r="CU7" i="16"/>
  <c r="V74" i="5"/>
  <c r="V82" i="5"/>
  <c r="V80" i="5"/>
  <c r="V78" i="5"/>
  <c r="V76" i="5"/>
  <c r="V73" i="5"/>
  <c r="V83" i="5"/>
  <c r="V81" i="5"/>
  <c r="V79" i="5"/>
  <c r="V77" i="5"/>
  <c r="V75" i="5"/>
  <c r="CU227" i="13"/>
  <c r="CU44" i="15"/>
  <c r="CU339" i="13"/>
  <c r="O85" i="5"/>
  <c r="CU15" i="21"/>
  <c r="D15" i="21" s="1"/>
  <c r="D49" i="16"/>
  <c r="CW49" i="16" s="1"/>
  <c r="CV55" i="16"/>
  <c r="J94" i="5"/>
  <c r="J104" i="5"/>
  <c r="J102" i="5"/>
  <c r="J100" i="5"/>
  <c r="J98" i="5"/>
  <c r="J96" i="5"/>
  <c r="J95" i="5"/>
  <c r="J103" i="5"/>
  <c r="J101" i="5"/>
  <c r="J99" i="5"/>
  <c r="J97" i="5"/>
  <c r="I8" i="5"/>
  <c r="CU4" i="20"/>
  <c r="CV35" i="16"/>
  <c r="CV34" i="16"/>
  <c r="D4" i="22"/>
  <c r="H114" i="10"/>
  <c r="H118" i="10"/>
  <c r="H122" i="10"/>
  <c r="B127" i="10"/>
  <c r="F115" i="10"/>
  <c r="F119" i="10"/>
  <c r="F123" i="10"/>
  <c r="CV7" i="22"/>
  <c r="D7" i="22" s="1"/>
  <c r="D68" i="16"/>
  <c r="CT30" i="15"/>
  <c r="B30" i="15" s="1"/>
  <c r="CU30" i="15" s="1"/>
  <c r="CS69" i="16"/>
  <c r="CS9" i="22" s="1"/>
  <c r="CT70" i="16"/>
  <c r="AE72" i="5"/>
  <c r="CT54" i="16"/>
  <c r="CS53" i="16"/>
  <c r="CS9" i="21" s="1"/>
  <c r="Q52" i="5"/>
  <c r="P8" i="12"/>
  <c r="K94" i="5" s="1"/>
  <c r="J5" i="12"/>
  <c r="CU138" i="13" s="1"/>
  <c r="B151" i="13"/>
  <c r="G85" i="5"/>
  <c r="CU60" i="13"/>
  <c r="CU72" i="13"/>
  <c r="O43" i="5"/>
  <c r="O9" i="5"/>
  <c r="K18" i="12"/>
  <c r="L18" i="12" s="1"/>
  <c r="U85" i="5"/>
  <c r="B23" i="15"/>
  <c r="G13" i="12"/>
  <c r="CU69" i="13" s="1"/>
  <c r="G9" i="5"/>
  <c r="N134" i="10"/>
  <c r="O8" i="12"/>
  <c r="B135" i="10"/>
  <c r="N135" i="10" s="1"/>
  <c r="K93" i="5"/>
  <c r="I5" i="12"/>
  <c r="B96" i="10"/>
  <c r="E51" i="5"/>
  <c r="H18" i="12"/>
  <c r="B5" i="12"/>
  <c r="B18" i="12" s="1"/>
  <c r="CT31" i="15"/>
  <c r="B31" i="15" s="1"/>
  <c r="CU31" i="15" s="1"/>
  <c r="B52" i="15"/>
  <c r="CU52" i="15" s="1"/>
  <c r="B365" i="13"/>
  <c r="K31" i="5"/>
  <c r="H115" i="10"/>
  <c r="H119" i="10"/>
  <c r="H123" i="10"/>
  <c r="N127" i="10"/>
  <c r="F116" i="10"/>
  <c r="F120" i="10"/>
  <c r="F124" i="10"/>
  <c r="CU298" i="13"/>
  <c r="P11" i="12"/>
  <c r="Q94" i="5" s="1"/>
  <c r="D31" i="5"/>
  <c r="D41" i="5"/>
  <c r="D39" i="5"/>
  <c r="D37" i="5"/>
  <c r="D35" i="5"/>
  <c r="D33" i="5"/>
  <c r="D32" i="5"/>
  <c r="AE30" i="5"/>
  <c r="C8" i="5"/>
  <c r="D40" i="5"/>
  <c r="D38" i="5"/>
  <c r="D36" i="5"/>
  <c r="D34" i="5"/>
  <c r="E18" i="12"/>
  <c r="CU38" i="16"/>
  <c r="C85" i="5"/>
  <c r="AE73" i="5"/>
  <c r="O11" i="12"/>
  <c r="B138" i="10"/>
  <c r="N138" i="10" s="1"/>
  <c r="Q93" i="5"/>
  <c r="S85" i="5"/>
  <c r="CU111" i="15"/>
  <c r="B66" i="15"/>
  <c r="CT79" i="15"/>
  <c r="CV4" i="20" s="1"/>
  <c r="CT24" i="15"/>
  <c r="B24" i="15" s="1"/>
  <c r="CU24" i="15" s="1"/>
  <c r="CU216" i="13"/>
  <c r="Y21" i="5"/>
  <c r="C78" i="3" s="1"/>
  <c r="C9" i="12"/>
  <c r="C26" i="3" s="1"/>
  <c r="CU337" i="13"/>
  <c r="CT4" i="6"/>
  <c r="D6" i="12"/>
  <c r="CU353" i="13" s="1"/>
  <c r="CU223" i="13"/>
  <c r="X9" i="5"/>
  <c r="B100" i="15"/>
  <c r="CT58" i="15"/>
  <c r="CV4" i="19" s="1"/>
  <c r="G8" i="5"/>
  <c r="M52" i="5"/>
  <c r="D9" i="12"/>
  <c r="CU356" i="13" s="1"/>
  <c r="D23" i="21"/>
  <c r="CV24" i="21"/>
  <c r="N18" i="12"/>
  <c r="O18" i="12" s="1"/>
  <c r="C6" i="3" l="1" a="1"/>
  <c r="C6" i="3" s="1"/>
  <c r="D8" i="23" s="1"/>
  <c r="CV21" i="16"/>
  <c r="CV38" i="16"/>
  <c r="C7" i="12"/>
  <c r="C24" i="3" s="1"/>
  <c r="J15" i="1"/>
  <c r="D5" i="17"/>
  <c r="L143" i="10"/>
  <c r="L142" i="10"/>
  <c r="L141" i="10"/>
  <c r="L140" i="10"/>
  <c r="L139" i="10"/>
  <c r="L138" i="10"/>
  <c r="L137" i="10"/>
  <c r="L136" i="10"/>
  <c r="L135" i="10"/>
  <c r="L134" i="10"/>
  <c r="L133" i="10"/>
  <c r="L132" i="10"/>
  <c r="L131" i="10"/>
  <c r="K125" i="10"/>
  <c r="K124" i="10"/>
  <c r="K123" i="10"/>
  <c r="K122" i="10"/>
  <c r="K121" i="10"/>
  <c r="K120" i="10"/>
  <c r="K119" i="10"/>
  <c r="K118" i="10"/>
  <c r="K117" i="10"/>
  <c r="K116" i="10"/>
  <c r="K115" i="10"/>
  <c r="K114" i="10"/>
  <c r="K113" i="10"/>
  <c r="K127" i="10" s="1"/>
  <c r="C91" i="11" s="1"/>
  <c r="L107" i="10"/>
  <c r="L106" i="10"/>
  <c r="L105" i="10"/>
  <c r="L104" i="10"/>
  <c r="L103" i="10"/>
  <c r="L102" i="10"/>
  <c r="L101" i="10"/>
  <c r="L100" i="10"/>
  <c r="L99" i="10"/>
  <c r="L98" i="10"/>
  <c r="D98" i="10"/>
  <c r="J97" i="10"/>
  <c r="D97" i="10"/>
  <c r="J96" i="10"/>
  <c r="D96" i="10"/>
  <c r="J95" i="10"/>
  <c r="D95" i="10"/>
  <c r="J89" i="10"/>
  <c r="D89" i="10"/>
  <c r="J88" i="10"/>
  <c r="D88" i="10"/>
  <c r="J87" i="10"/>
  <c r="L86" i="10"/>
  <c r="L85" i="10"/>
  <c r="L84" i="10"/>
  <c r="L83" i="10"/>
  <c r="L82" i="10"/>
  <c r="L81" i="10"/>
  <c r="L80" i="10"/>
  <c r="D80" i="10"/>
  <c r="J79" i="10"/>
  <c r="D79" i="10"/>
  <c r="J78" i="10"/>
  <c r="D78" i="10"/>
  <c r="J77" i="10"/>
  <c r="D77" i="10"/>
  <c r="K143" i="10"/>
  <c r="K142" i="10"/>
  <c r="K141" i="10"/>
  <c r="K140" i="10"/>
  <c r="K139" i="10"/>
  <c r="K138" i="10"/>
  <c r="K137" i="10"/>
  <c r="K136" i="10"/>
  <c r="K135" i="10"/>
  <c r="K134" i="10"/>
  <c r="K133" i="10"/>
  <c r="K132" i="10"/>
  <c r="K131" i="10"/>
  <c r="J125" i="10"/>
  <c r="D125" i="10"/>
  <c r="J124" i="10"/>
  <c r="D124" i="10"/>
  <c r="J123" i="10"/>
  <c r="D123" i="10"/>
  <c r="J122" i="10"/>
  <c r="D122" i="10"/>
  <c r="J121" i="10"/>
  <c r="D121" i="10"/>
  <c r="J120" i="10"/>
  <c r="D120" i="10"/>
  <c r="J119" i="10"/>
  <c r="D119" i="10"/>
  <c r="J118" i="10"/>
  <c r="D118" i="10"/>
  <c r="J117" i="10"/>
  <c r="D117" i="10"/>
  <c r="J116" i="10"/>
  <c r="D116" i="10"/>
  <c r="J115" i="10"/>
  <c r="D115" i="10"/>
  <c r="J114" i="10"/>
  <c r="D114" i="10"/>
  <c r="J113" i="10"/>
  <c r="D113" i="10"/>
  <c r="D127" i="10" s="1"/>
  <c r="C26" i="11" s="1"/>
  <c r="K107" i="10"/>
  <c r="K106" i="10"/>
  <c r="K105" i="10"/>
  <c r="K104" i="10"/>
  <c r="K103" i="10"/>
  <c r="K102" i="10"/>
  <c r="K101" i="10"/>
  <c r="K100" i="10"/>
  <c r="K99" i="10"/>
  <c r="K98" i="10"/>
  <c r="C98" i="10"/>
  <c r="I97" i="10"/>
  <c r="C97" i="10"/>
  <c r="I96" i="10"/>
  <c r="C96" i="10"/>
  <c r="I95" i="10"/>
  <c r="C95" i="10"/>
  <c r="I89" i="10"/>
  <c r="C89" i="10"/>
  <c r="I88" i="10"/>
  <c r="C88" i="10"/>
  <c r="I87" i="10"/>
  <c r="K86" i="10"/>
  <c r="K85" i="10"/>
  <c r="K84" i="10"/>
  <c r="K83" i="10"/>
  <c r="K82" i="10"/>
  <c r="K81" i="10"/>
  <c r="K80" i="10"/>
  <c r="C80" i="10"/>
  <c r="I79" i="10"/>
  <c r="C79" i="10"/>
  <c r="I78" i="10"/>
  <c r="C78" i="10"/>
  <c r="I77" i="10"/>
  <c r="C77" i="10"/>
  <c r="J143" i="10"/>
  <c r="D143" i="10"/>
  <c r="J142" i="10"/>
  <c r="D142" i="10"/>
  <c r="J141" i="10"/>
  <c r="D141" i="10"/>
  <c r="J140" i="10"/>
  <c r="D140" i="10"/>
  <c r="J139" i="10"/>
  <c r="D139" i="10"/>
  <c r="J138" i="10"/>
  <c r="D138" i="10"/>
  <c r="J137" i="10"/>
  <c r="D137" i="10"/>
  <c r="J136" i="10"/>
  <c r="D136" i="10"/>
  <c r="J135" i="10"/>
  <c r="D135" i="10"/>
  <c r="J134" i="10"/>
  <c r="D134" i="10"/>
  <c r="J133" i="10"/>
  <c r="D133" i="10"/>
  <c r="J132" i="10"/>
  <c r="D132" i="10"/>
  <c r="J131" i="10"/>
  <c r="J145" i="10" s="1"/>
  <c r="C79" i="11" s="1"/>
  <c r="D131" i="10"/>
  <c r="I125" i="10"/>
  <c r="C125" i="10"/>
  <c r="I124" i="10"/>
  <c r="C124" i="10"/>
  <c r="I123" i="10"/>
  <c r="C123" i="10"/>
  <c r="I122" i="10"/>
  <c r="C122" i="10"/>
  <c r="I121" i="10"/>
  <c r="C121" i="10"/>
  <c r="I120" i="10"/>
  <c r="C120" i="10"/>
  <c r="I119" i="10"/>
  <c r="C119" i="10"/>
  <c r="I118" i="10"/>
  <c r="C118" i="10"/>
  <c r="I117" i="10"/>
  <c r="C117" i="10"/>
  <c r="I116" i="10"/>
  <c r="C116" i="10"/>
  <c r="I115" i="10"/>
  <c r="C115" i="10"/>
  <c r="I114" i="10"/>
  <c r="C114" i="10"/>
  <c r="I113" i="10"/>
  <c r="C113" i="10"/>
  <c r="J107" i="10"/>
  <c r="D107" i="10"/>
  <c r="J106" i="10"/>
  <c r="D106" i="10"/>
  <c r="J105" i="10"/>
  <c r="D105" i="10"/>
  <c r="J104" i="10"/>
  <c r="D104" i="10"/>
  <c r="J103" i="10"/>
  <c r="D103" i="10"/>
  <c r="J102" i="10"/>
  <c r="D102" i="10"/>
  <c r="J101" i="10"/>
  <c r="D101" i="10"/>
  <c r="J100" i="10"/>
  <c r="D100" i="10"/>
  <c r="J99" i="10"/>
  <c r="D99" i="10"/>
  <c r="J98" i="10"/>
  <c r="L97" i="10"/>
  <c r="L96" i="10"/>
  <c r="L95" i="10"/>
  <c r="L109" i="10" s="1"/>
  <c r="C103" i="11" s="1"/>
  <c r="L89" i="10"/>
  <c r="L88" i="10"/>
  <c r="L87" i="10"/>
  <c r="D87" i="10"/>
  <c r="J86" i="10"/>
  <c r="D86" i="10"/>
  <c r="J85" i="10"/>
  <c r="D85" i="10"/>
  <c r="J84" i="10"/>
  <c r="D84" i="10"/>
  <c r="J83" i="10"/>
  <c r="D83" i="10"/>
  <c r="J82" i="10"/>
  <c r="D82" i="10"/>
  <c r="J81" i="10"/>
  <c r="D81" i="10"/>
  <c r="J80" i="10"/>
  <c r="L79" i="10"/>
  <c r="L78" i="10"/>
  <c r="L77" i="10"/>
  <c r="L91" i="10" s="1"/>
  <c r="C102" i="11" s="1"/>
  <c r="I143" i="10"/>
  <c r="C143" i="10"/>
  <c r="I142" i="10"/>
  <c r="C142" i="10"/>
  <c r="I141" i="10"/>
  <c r="C141" i="10"/>
  <c r="I140" i="10"/>
  <c r="C140" i="10"/>
  <c r="I139" i="10"/>
  <c r="C139" i="10"/>
  <c r="I138" i="10"/>
  <c r="C138" i="10"/>
  <c r="I137" i="10"/>
  <c r="C137" i="10"/>
  <c r="I136" i="10"/>
  <c r="C136" i="10"/>
  <c r="I135" i="10"/>
  <c r="C135" i="10"/>
  <c r="I134" i="10"/>
  <c r="C134" i="10"/>
  <c r="I133" i="10"/>
  <c r="C133" i="10"/>
  <c r="I132" i="10"/>
  <c r="C132" i="10"/>
  <c r="I131" i="10"/>
  <c r="C131" i="10"/>
  <c r="L125" i="10"/>
  <c r="L124" i="10"/>
  <c r="L123" i="10"/>
  <c r="L122" i="10"/>
  <c r="L121" i="10"/>
  <c r="L120" i="10"/>
  <c r="L119" i="10"/>
  <c r="L118" i="10"/>
  <c r="L117" i="10"/>
  <c r="L116" i="10"/>
  <c r="L115" i="10"/>
  <c r="L114" i="10"/>
  <c r="L113" i="10"/>
  <c r="I107" i="10"/>
  <c r="C107" i="10"/>
  <c r="I106" i="10"/>
  <c r="C106" i="10"/>
  <c r="I105" i="10"/>
  <c r="C105" i="10"/>
  <c r="I104" i="10"/>
  <c r="C104" i="10"/>
  <c r="I103" i="10"/>
  <c r="C103" i="10"/>
  <c r="I102" i="10"/>
  <c r="C102" i="10"/>
  <c r="I101" i="10"/>
  <c r="C101" i="10"/>
  <c r="I100" i="10"/>
  <c r="C100" i="10"/>
  <c r="I99" i="10"/>
  <c r="C99" i="10"/>
  <c r="I98" i="10"/>
  <c r="K97" i="10"/>
  <c r="K96" i="10"/>
  <c r="K95" i="10"/>
  <c r="K89" i="10"/>
  <c r="K88" i="10"/>
  <c r="K87" i="10"/>
  <c r="C87" i="10"/>
  <c r="I86" i="10"/>
  <c r="C86" i="10"/>
  <c r="I85" i="10"/>
  <c r="C85" i="10"/>
  <c r="I84" i="10"/>
  <c r="C84" i="10"/>
  <c r="I83" i="10"/>
  <c r="C83" i="10"/>
  <c r="I82" i="10"/>
  <c r="C82" i="10"/>
  <c r="I81" i="10"/>
  <c r="C81" i="10"/>
  <c r="I80" i="10"/>
  <c r="K79" i="10"/>
  <c r="K78" i="10"/>
  <c r="K77" i="10"/>
  <c r="CU346" i="13"/>
  <c r="B367" i="13"/>
  <c r="C7" i="2"/>
  <c r="L95" i="5"/>
  <c r="L103" i="5"/>
  <c r="L101" i="5"/>
  <c r="L99" i="5"/>
  <c r="L97" i="5"/>
  <c r="L94" i="5"/>
  <c r="L104" i="5"/>
  <c r="L102" i="5"/>
  <c r="L100" i="5"/>
  <c r="L98" i="5"/>
  <c r="L96" i="5"/>
  <c r="F138" i="10"/>
  <c r="H141" i="10"/>
  <c r="F143" i="10"/>
  <c r="F132" i="10"/>
  <c r="H135" i="10"/>
  <c r="F133" i="10"/>
  <c r="H136" i="10"/>
  <c r="D13" i="12"/>
  <c r="CU360" i="13" s="1"/>
  <c r="U31" i="5"/>
  <c r="Q64" i="5"/>
  <c r="Q9" i="5"/>
  <c r="CV7" i="20"/>
  <c r="D7" i="20" s="1"/>
  <c r="D35" i="16"/>
  <c r="J10" i="5"/>
  <c r="AA43" i="5"/>
  <c r="AA9" i="5"/>
  <c r="G18" i="12"/>
  <c r="O21" i="14"/>
  <c r="AE21" i="14"/>
  <c r="AU21" i="14"/>
  <c r="BK21" i="14"/>
  <c r="CA21" i="14"/>
  <c r="CQ21" i="14"/>
  <c r="AC30" i="14"/>
  <c r="AS30" i="14"/>
  <c r="BI30" i="14"/>
  <c r="BY30" i="14"/>
  <c r="CO30" i="14"/>
  <c r="L21" i="14"/>
  <c r="AB21" i="14"/>
  <c r="AR21" i="14"/>
  <c r="BH21" i="14"/>
  <c r="BX21" i="14"/>
  <c r="CN21" i="14"/>
  <c r="Z30" i="14"/>
  <c r="AP30" i="14"/>
  <c r="BF30" i="14"/>
  <c r="BV30" i="14"/>
  <c r="CL30" i="14"/>
  <c r="I21" i="14"/>
  <c r="Y21" i="14"/>
  <c r="AO21" i="14"/>
  <c r="BE21" i="14"/>
  <c r="BU21" i="14"/>
  <c r="CK21" i="14"/>
  <c r="S30" i="14"/>
  <c r="AI30" i="14"/>
  <c r="AY30" i="14"/>
  <c r="BO30" i="14"/>
  <c r="CE30" i="14"/>
  <c r="I106" i="5"/>
  <c r="I9" i="5"/>
  <c r="AE94" i="5"/>
  <c r="CU121" i="15"/>
  <c r="CU15" i="22"/>
  <c r="D15" i="22" s="1"/>
  <c r="D65" i="16"/>
  <c r="CV71" i="16"/>
  <c r="T31" i="5"/>
  <c r="T41" i="5"/>
  <c r="T39" i="5"/>
  <c r="T37" i="5"/>
  <c r="T35" i="5"/>
  <c r="T33" i="5"/>
  <c r="T32" i="5"/>
  <c r="S8" i="5"/>
  <c r="T40" i="5"/>
  <c r="T38" i="5"/>
  <c r="T36" i="5"/>
  <c r="T34" i="5"/>
  <c r="B7" i="2"/>
  <c r="AA76" i="5"/>
  <c r="W76" i="5"/>
  <c r="S76" i="5"/>
  <c r="O76" i="5"/>
  <c r="K76" i="5"/>
  <c r="G76" i="5"/>
  <c r="C76" i="5"/>
  <c r="AC76" i="5"/>
  <c r="Y76" i="5"/>
  <c r="U76" i="5"/>
  <c r="Q76" i="5"/>
  <c r="M76" i="5"/>
  <c r="I76" i="5"/>
  <c r="E76" i="5"/>
  <c r="AE85" i="5"/>
  <c r="K43" i="5"/>
  <c r="K9" i="5"/>
  <c r="F52" i="5"/>
  <c r="F62" i="5"/>
  <c r="F60" i="5"/>
  <c r="F58" i="5"/>
  <c r="F56" i="5"/>
  <c r="F54" i="5"/>
  <c r="F53" i="5"/>
  <c r="F61" i="5"/>
  <c r="F59" i="5"/>
  <c r="F57" i="5"/>
  <c r="F55" i="5"/>
  <c r="AE51" i="5"/>
  <c r="E8" i="5"/>
  <c r="F142" i="10"/>
  <c r="F131" i="10"/>
  <c r="H134" i="10"/>
  <c r="F136" i="10"/>
  <c r="H139" i="10"/>
  <c r="F137" i="10"/>
  <c r="H140" i="10"/>
  <c r="K106" i="5"/>
  <c r="CT69" i="16"/>
  <c r="CT9" i="22" s="1"/>
  <c r="CU70" i="16"/>
  <c r="S21" i="14"/>
  <c r="AI21" i="14"/>
  <c r="AY21" i="14"/>
  <c r="BO21" i="14"/>
  <c r="CE21" i="14"/>
  <c r="Q30" i="14"/>
  <c r="AG30" i="14"/>
  <c r="AW30" i="14"/>
  <c r="BM30" i="14"/>
  <c r="CC30" i="14"/>
  <c r="CS30" i="14"/>
  <c r="P21" i="14"/>
  <c r="AF21" i="14"/>
  <c r="AV21" i="14"/>
  <c r="BL21" i="14"/>
  <c r="CB21" i="14"/>
  <c r="CR21" i="14"/>
  <c r="AD30" i="14"/>
  <c r="AT30" i="14"/>
  <c r="BJ30" i="14"/>
  <c r="BZ30" i="14"/>
  <c r="CP30" i="14"/>
  <c r="M21" i="14"/>
  <c r="AC21" i="14"/>
  <c r="AS21" i="14"/>
  <c r="BI21" i="14"/>
  <c r="BY21" i="14"/>
  <c r="CO21" i="14"/>
  <c r="W30" i="14"/>
  <c r="AM30" i="14"/>
  <c r="BC30" i="14"/>
  <c r="BS30" i="14"/>
  <c r="CI30" i="14"/>
  <c r="C17" i="12"/>
  <c r="C34" i="3" s="1"/>
  <c r="D21" i="17"/>
  <c r="CU345" i="13"/>
  <c r="H127" i="10"/>
  <c r="V32" i="5"/>
  <c r="V40" i="5"/>
  <c r="V38" i="5"/>
  <c r="V36" i="5"/>
  <c r="V34" i="5"/>
  <c r="U8" i="5"/>
  <c r="V31" i="5"/>
  <c r="V41" i="5"/>
  <c r="V39" i="5"/>
  <c r="V37" i="5"/>
  <c r="V35" i="5"/>
  <c r="V33" i="5"/>
  <c r="C12" i="12"/>
  <c r="C29" i="3" s="1"/>
  <c r="CU340" i="13"/>
  <c r="CU4" i="6"/>
  <c r="CV25" i="21"/>
  <c r="D25" i="21" s="1"/>
  <c r="D24" i="21"/>
  <c r="H10" i="5"/>
  <c r="H18" i="5"/>
  <c r="H16" i="5"/>
  <c r="H14" i="5"/>
  <c r="H12" i="5"/>
  <c r="H9" i="5"/>
  <c r="H19" i="5"/>
  <c r="H17" i="5"/>
  <c r="H15" i="5"/>
  <c r="H13" i="5"/>
  <c r="H11" i="5"/>
  <c r="D4" i="20"/>
  <c r="CV4" i="6"/>
  <c r="D4" i="19"/>
  <c r="CU66" i="15"/>
  <c r="B79" i="15"/>
  <c r="R94" i="5"/>
  <c r="R104" i="5"/>
  <c r="R102" i="5"/>
  <c r="R100" i="5"/>
  <c r="R98" i="5"/>
  <c r="R96" i="5"/>
  <c r="R95" i="5"/>
  <c r="R103" i="5"/>
  <c r="R101" i="5"/>
  <c r="R99" i="5"/>
  <c r="R97" i="5"/>
  <c r="D10" i="5"/>
  <c r="D18" i="5"/>
  <c r="D16" i="5"/>
  <c r="D14" i="5"/>
  <c r="D12" i="5"/>
  <c r="D9" i="5"/>
  <c r="D19" i="5"/>
  <c r="D17" i="5"/>
  <c r="D15" i="5"/>
  <c r="D13" i="5"/>
  <c r="D11" i="5"/>
  <c r="M64" i="5"/>
  <c r="M9" i="5"/>
  <c r="B101" i="15"/>
  <c r="CU100" i="15"/>
  <c r="AF32" i="5"/>
  <c r="Q106" i="5"/>
  <c r="D8" i="12"/>
  <c r="CU355" i="13" s="1"/>
  <c r="N96" i="10"/>
  <c r="H107" i="10"/>
  <c r="H103" i="10"/>
  <c r="H99" i="10"/>
  <c r="F107" i="10"/>
  <c r="F103" i="10"/>
  <c r="F99" i="10"/>
  <c r="H95" i="10"/>
  <c r="H106" i="10"/>
  <c r="H102" i="10"/>
  <c r="H98" i="10"/>
  <c r="F106" i="10"/>
  <c r="F102" i="10"/>
  <c r="F98" i="10"/>
  <c r="F97" i="10"/>
  <c r="H105" i="10"/>
  <c r="H101" i="10"/>
  <c r="F105" i="10"/>
  <c r="F101" i="10"/>
  <c r="H97" i="10"/>
  <c r="F96" i="10"/>
  <c r="H104" i="10"/>
  <c r="H100" i="10"/>
  <c r="B109" i="10"/>
  <c r="F104" i="10"/>
  <c r="F100" i="10"/>
  <c r="H96" i="10"/>
  <c r="F95" i="10"/>
  <c r="F109" i="10" s="1"/>
  <c r="H133" i="10"/>
  <c r="F135" i="10"/>
  <c r="H138" i="10"/>
  <c r="F140" i="10"/>
  <c r="H143" i="10"/>
  <c r="F141" i="10"/>
  <c r="N145" i="10"/>
  <c r="B37" i="15"/>
  <c r="CU23" i="15"/>
  <c r="CU295" i="13"/>
  <c r="CU54" i="16"/>
  <c r="CT53" i="16"/>
  <c r="CT9" i="21" s="1"/>
  <c r="C43" i="5"/>
  <c r="C9" i="5"/>
  <c r="CU15" i="20"/>
  <c r="D15" i="20" s="1"/>
  <c r="D32" i="16"/>
  <c r="G21" i="14"/>
  <c r="W21" i="14"/>
  <c r="AM21" i="14"/>
  <c r="BC21" i="14"/>
  <c r="BS21" i="14"/>
  <c r="CI21" i="14"/>
  <c r="U30" i="14"/>
  <c r="AK30" i="14"/>
  <c r="BA30" i="14"/>
  <c r="BQ30" i="14"/>
  <c r="CG30" i="14"/>
  <c r="D21" i="14"/>
  <c r="T21" i="14"/>
  <c r="AJ21" i="14"/>
  <c r="AZ21" i="14"/>
  <c r="BP21" i="14"/>
  <c r="CF21" i="14"/>
  <c r="R30" i="14"/>
  <c r="AH30" i="14"/>
  <c r="AX30" i="14"/>
  <c r="BN30" i="14"/>
  <c r="CD30" i="14"/>
  <c r="CT30" i="14"/>
  <c r="Q21" i="14"/>
  <c r="AG21" i="14"/>
  <c r="AW21" i="14"/>
  <c r="BM21" i="14"/>
  <c r="CC21" i="14"/>
  <c r="CS21" i="14"/>
  <c r="AA30" i="14"/>
  <c r="AQ30" i="14"/>
  <c r="BG30" i="14"/>
  <c r="BW30" i="14"/>
  <c r="CM30" i="14"/>
  <c r="AD82" i="5"/>
  <c r="AD80" i="5"/>
  <c r="AD78" i="5"/>
  <c r="AD76" i="5"/>
  <c r="AD74" i="5"/>
  <c r="AD73" i="5"/>
  <c r="AD83" i="5"/>
  <c r="AD81" i="5"/>
  <c r="AD79" i="5"/>
  <c r="AD77" i="5"/>
  <c r="AD75" i="5"/>
  <c r="AC8" i="5"/>
  <c r="P18" i="12"/>
  <c r="CW67" i="16" s="1"/>
  <c r="H91" i="10"/>
  <c r="Q8" i="5"/>
  <c r="C13" i="12"/>
  <c r="C30" i="3" s="1"/>
  <c r="CU341" i="13"/>
  <c r="D12" i="12"/>
  <c r="CU359" i="13" s="1"/>
  <c r="S31" i="5"/>
  <c r="AC9" i="5"/>
  <c r="CU364" i="13"/>
  <c r="K8" i="5"/>
  <c r="CU15" i="19"/>
  <c r="CU4" i="16"/>
  <c r="D4" i="16" s="1"/>
  <c r="D15" i="16"/>
  <c r="CV5" i="19"/>
  <c r="CV6" i="16"/>
  <c r="D6" i="16" s="1"/>
  <c r="D17" i="16"/>
  <c r="AB10" i="5"/>
  <c r="AB18" i="5"/>
  <c r="AB16" i="5"/>
  <c r="AB14" i="5"/>
  <c r="AB12" i="5"/>
  <c r="AB9" i="5"/>
  <c r="AB19" i="5"/>
  <c r="AB17" i="5"/>
  <c r="AB15" i="5"/>
  <c r="AB13" i="5"/>
  <c r="AB11" i="5"/>
  <c r="C5" i="12"/>
  <c r="C22" i="3" s="1"/>
  <c r="CU333" i="13"/>
  <c r="F134" i="10"/>
  <c r="H137" i="10"/>
  <c r="F139" i="10"/>
  <c r="H142" i="10"/>
  <c r="H131" i="10"/>
  <c r="B145" i="10"/>
  <c r="H132" i="10"/>
  <c r="G21" i="5"/>
  <c r="C69" i="3" s="1"/>
  <c r="CT37" i="15"/>
  <c r="O21" i="5"/>
  <c r="C73" i="3" s="1"/>
  <c r="E52" i="5"/>
  <c r="J18" i="12"/>
  <c r="B152" i="13" s="1"/>
  <c r="D5" i="12"/>
  <c r="CU352" i="13" s="1"/>
  <c r="D11" i="12"/>
  <c r="CU358" i="13" s="1"/>
  <c r="AA78" i="5"/>
  <c r="W78" i="5"/>
  <c r="S78" i="5"/>
  <c r="O78" i="5"/>
  <c r="K78" i="5"/>
  <c r="G78" i="5"/>
  <c r="C78" i="5"/>
  <c r="AC77" i="5"/>
  <c r="Y77" i="5"/>
  <c r="U77" i="5"/>
  <c r="Q77" i="5"/>
  <c r="M77" i="5"/>
  <c r="I77" i="5"/>
  <c r="E77" i="5"/>
  <c r="AF73" i="5"/>
  <c r="AF83" i="5"/>
  <c r="AF81" i="5"/>
  <c r="AF79" i="5"/>
  <c r="AF77" i="5"/>
  <c r="AF75" i="5"/>
  <c r="AC78" i="5"/>
  <c r="Y78" i="5"/>
  <c r="U78" i="5"/>
  <c r="Q78" i="5"/>
  <c r="M78" i="5"/>
  <c r="I78" i="5"/>
  <c r="E78" i="5"/>
  <c r="AA77" i="5"/>
  <c r="W77" i="5"/>
  <c r="S77" i="5"/>
  <c r="O77" i="5"/>
  <c r="K77" i="5"/>
  <c r="G77" i="5"/>
  <c r="C77" i="5"/>
  <c r="AF82" i="5"/>
  <c r="AF80" i="5"/>
  <c r="AF78" i="5"/>
  <c r="AF76" i="5"/>
  <c r="AF74" i="5"/>
  <c r="CV5" i="20"/>
  <c r="D5" i="20" s="1"/>
  <c r="D34" i="16"/>
  <c r="AE93" i="5"/>
  <c r="AE8" i="5" s="1"/>
  <c r="B58" i="15"/>
  <c r="K21" i="14"/>
  <c r="AA21" i="14"/>
  <c r="AQ21" i="14"/>
  <c r="BG21" i="14"/>
  <c r="BW21" i="14"/>
  <c r="CM21" i="14"/>
  <c r="Y30" i="14"/>
  <c r="AO30" i="14"/>
  <c r="BE30" i="14"/>
  <c r="BU30" i="14"/>
  <c r="CK30" i="14"/>
  <c r="H21" i="14"/>
  <c r="X21" i="14"/>
  <c r="AN21" i="14"/>
  <c r="BD21" i="14"/>
  <c r="BT21" i="14"/>
  <c r="CJ21" i="14"/>
  <c r="V30" i="14"/>
  <c r="AL30" i="14"/>
  <c r="BB30" i="14"/>
  <c r="BR30" i="14"/>
  <c r="CH30" i="14"/>
  <c r="E21" i="14"/>
  <c r="U21" i="14"/>
  <c r="AK21" i="14"/>
  <c r="BA21" i="14"/>
  <c r="BQ21" i="14"/>
  <c r="CG21" i="14"/>
  <c r="AE30" i="14"/>
  <c r="AU30" i="14"/>
  <c r="BK30" i="14"/>
  <c r="CA30" i="14"/>
  <c r="CQ30" i="14"/>
  <c r="CU354" i="13"/>
  <c r="AC85" i="5"/>
  <c r="AA80" i="5"/>
  <c r="W80" i="5"/>
  <c r="S80" i="5"/>
  <c r="O80" i="5"/>
  <c r="K80" i="5"/>
  <c r="G80" i="5"/>
  <c r="C80" i="5"/>
  <c r="AC80" i="5"/>
  <c r="Y80" i="5"/>
  <c r="U80" i="5"/>
  <c r="Q80" i="5"/>
  <c r="M80" i="5"/>
  <c r="I80" i="5"/>
  <c r="E80" i="5"/>
  <c r="N9" i="5"/>
  <c r="N19" i="5"/>
  <c r="N17" i="5"/>
  <c r="N15" i="5"/>
  <c r="N13" i="5"/>
  <c r="N11" i="5"/>
  <c r="N10" i="5"/>
  <c r="N18" i="5"/>
  <c r="N16" i="5"/>
  <c r="N14" i="5"/>
  <c r="N12" i="5"/>
  <c r="CW4" i="21"/>
  <c r="CV14" i="6"/>
  <c r="D14" i="6" s="1"/>
  <c r="D14" i="19"/>
  <c r="CV7" i="19"/>
  <c r="CV7" i="16"/>
  <c r="D7" i="16" s="1"/>
  <c r="D18" i="16"/>
  <c r="F127" i="10"/>
  <c r="CW18" i="16" l="1"/>
  <c r="CW17" i="16"/>
  <c r="CW15" i="16"/>
  <c r="D6" i="23"/>
  <c r="AE80" i="5"/>
  <c r="CW5" i="21" s="1"/>
  <c r="AE77" i="5"/>
  <c r="CW13" i="21" s="1"/>
  <c r="AF10" i="5"/>
  <c r="G11" i="17"/>
  <c r="CW7" i="16"/>
  <c r="D18" i="12"/>
  <c r="CW34" i="16"/>
  <c r="E64" i="5"/>
  <c r="AE52" i="5"/>
  <c r="Q57" i="5" s="1"/>
  <c r="E9" i="5"/>
  <c r="H145" i="10"/>
  <c r="CW6" i="16"/>
  <c r="CU15" i="6"/>
  <c r="D15" i="6" s="1"/>
  <c r="D15" i="19"/>
  <c r="S43" i="5"/>
  <c r="S9" i="5"/>
  <c r="R9" i="5"/>
  <c r="R19" i="5"/>
  <c r="R17" i="5"/>
  <c r="R15" i="5"/>
  <c r="R13" i="5"/>
  <c r="R11" i="5"/>
  <c r="R10" i="5"/>
  <c r="R18" i="5"/>
  <c r="R16" i="5"/>
  <c r="R14" i="5"/>
  <c r="R12" i="5"/>
  <c r="V9" i="5"/>
  <c r="V19" i="5"/>
  <c r="V17" i="5"/>
  <c r="V15" i="5"/>
  <c r="V13" i="5"/>
  <c r="V11" i="5"/>
  <c r="V10" i="5"/>
  <c r="V18" i="5"/>
  <c r="V16" i="5"/>
  <c r="V14" i="5"/>
  <c r="V12" i="5"/>
  <c r="AE76" i="5"/>
  <c r="CW15" i="21" s="1"/>
  <c r="CW65" i="16"/>
  <c r="AC97" i="5"/>
  <c r="Y97" i="5"/>
  <c r="U97" i="5"/>
  <c r="Q97" i="5"/>
  <c r="M97" i="5"/>
  <c r="I97" i="5"/>
  <c r="E97" i="5"/>
  <c r="AE106" i="5"/>
  <c r="AA97" i="5"/>
  <c r="W97" i="5"/>
  <c r="S97" i="5"/>
  <c r="O97" i="5"/>
  <c r="K97" i="5"/>
  <c r="G97" i="5"/>
  <c r="C97" i="5"/>
  <c r="Q101" i="5"/>
  <c r="S101" i="5"/>
  <c r="C101" i="5"/>
  <c r="AC101" i="5"/>
  <c r="M101" i="5"/>
  <c r="O101" i="5"/>
  <c r="Y101" i="5"/>
  <c r="I101" i="5"/>
  <c r="AA101" i="5"/>
  <c r="K101" i="5"/>
  <c r="U101" i="5"/>
  <c r="E101" i="5"/>
  <c r="W101" i="5"/>
  <c r="G101" i="5"/>
  <c r="CW35" i="16"/>
  <c r="Q21" i="5"/>
  <c r="C74" i="3" s="1"/>
  <c r="I18" i="12"/>
  <c r="M82" i="10"/>
  <c r="M33" i="5" s="1"/>
  <c r="M84" i="10"/>
  <c r="Q33" i="5" s="1"/>
  <c r="M86" i="10"/>
  <c r="U33" i="5" s="1"/>
  <c r="M100" i="10"/>
  <c r="M54" i="5" s="1"/>
  <c r="M102" i="10"/>
  <c r="Q54" i="5" s="1"/>
  <c r="M104" i="10"/>
  <c r="U54" i="5" s="1"/>
  <c r="M106" i="10"/>
  <c r="Y54" i="5" s="1"/>
  <c r="L127" i="10"/>
  <c r="C104" i="11" s="1"/>
  <c r="CS79" i="11"/>
  <c r="CO79" i="11"/>
  <c r="CK79" i="11"/>
  <c r="CG79" i="11"/>
  <c r="CC79" i="11"/>
  <c r="BY79" i="11"/>
  <c r="BU79" i="11"/>
  <c r="BQ79" i="11"/>
  <c r="BM79" i="11"/>
  <c r="BI79" i="11"/>
  <c r="BE79" i="11"/>
  <c r="BA79" i="11"/>
  <c r="AW79" i="11"/>
  <c r="AS79" i="11"/>
  <c r="AO79" i="11"/>
  <c r="AK79" i="11"/>
  <c r="AG79" i="11"/>
  <c r="AC79" i="11"/>
  <c r="Y79" i="11"/>
  <c r="U79" i="11"/>
  <c r="Q79" i="11"/>
  <c r="M79" i="11"/>
  <c r="I79" i="11"/>
  <c r="E79" i="11"/>
  <c r="CR79" i="11"/>
  <c r="CN79" i="11"/>
  <c r="CJ79" i="11"/>
  <c r="CF79" i="11"/>
  <c r="CB79" i="11"/>
  <c r="BX79" i="11"/>
  <c r="BT79" i="11"/>
  <c r="BP79" i="11"/>
  <c r="BL79" i="11"/>
  <c r="BH79" i="11"/>
  <c r="BD79" i="11"/>
  <c r="AZ79" i="11"/>
  <c r="AV79" i="11"/>
  <c r="AR79" i="11"/>
  <c r="AN79" i="11"/>
  <c r="AJ79" i="11"/>
  <c r="AF79" i="11"/>
  <c r="AB79" i="11"/>
  <c r="X79" i="11"/>
  <c r="T79" i="11"/>
  <c r="P79" i="11"/>
  <c r="L79" i="11"/>
  <c r="H79" i="11"/>
  <c r="D79" i="11"/>
  <c r="CV79" i="11" s="1"/>
  <c r="CU79" i="11"/>
  <c r="CQ79" i="11"/>
  <c r="CM79" i="11"/>
  <c r="CI79" i="11"/>
  <c r="CE79" i="11"/>
  <c r="CA79" i="11"/>
  <c r="BW79" i="11"/>
  <c r="BS79" i="11"/>
  <c r="BO79" i="11"/>
  <c r="BK79" i="11"/>
  <c r="BG79" i="11"/>
  <c r="BC79" i="11"/>
  <c r="AY79" i="11"/>
  <c r="AU79" i="11"/>
  <c r="AQ79" i="11"/>
  <c r="AM79" i="11"/>
  <c r="AI79" i="11"/>
  <c r="AE79" i="11"/>
  <c r="AA79" i="11"/>
  <c r="W79" i="11"/>
  <c r="S79" i="11"/>
  <c r="O79" i="11"/>
  <c r="K79" i="11"/>
  <c r="G79" i="11"/>
  <c r="CT79" i="11"/>
  <c r="CP79" i="11"/>
  <c r="CL79" i="11"/>
  <c r="CH79" i="11"/>
  <c r="CD79" i="11"/>
  <c r="BZ79" i="11"/>
  <c r="BV79" i="11"/>
  <c r="BR79" i="11"/>
  <c r="BN79" i="11"/>
  <c r="BJ79" i="11"/>
  <c r="BF79" i="11"/>
  <c r="BB79" i="11"/>
  <c r="AX79" i="11"/>
  <c r="AT79" i="11"/>
  <c r="AP79" i="11"/>
  <c r="AL79" i="11"/>
  <c r="AH79" i="11"/>
  <c r="AD79" i="11"/>
  <c r="Z79" i="11"/>
  <c r="V79" i="11"/>
  <c r="R79" i="11"/>
  <c r="N79" i="11"/>
  <c r="J79" i="11"/>
  <c r="F79" i="11"/>
  <c r="M78" i="10"/>
  <c r="E33" i="5" s="1"/>
  <c r="M80" i="10"/>
  <c r="K145" i="10"/>
  <c r="C92" i="11" s="1"/>
  <c r="D109" i="10"/>
  <c r="C25" i="11" s="1"/>
  <c r="CV5" i="6"/>
  <c r="D5" i="6" s="1"/>
  <c r="D5" i="19"/>
  <c r="L10" i="5"/>
  <c r="L18" i="5"/>
  <c r="L16" i="5"/>
  <c r="L14" i="5"/>
  <c r="L12" i="5"/>
  <c r="L9" i="5"/>
  <c r="L19" i="5"/>
  <c r="L17" i="5"/>
  <c r="L15" i="5"/>
  <c r="L13" i="5"/>
  <c r="L11" i="5"/>
  <c r="CW32" i="16"/>
  <c r="AE31" i="5"/>
  <c r="M21" i="5"/>
  <c r="C72" i="3" s="1"/>
  <c r="D4" i="6"/>
  <c r="CV70" i="16"/>
  <c r="CV69" i="16" s="1"/>
  <c r="CU69" i="16"/>
  <c r="CU9" i="22" s="1"/>
  <c r="F9" i="5"/>
  <c r="F19" i="5"/>
  <c r="F17" i="5"/>
  <c r="F15" i="5"/>
  <c r="F13" i="5"/>
  <c r="F11" i="5"/>
  <c r="F10" i="5"/>
  <c r="F18" i="5"/>
  <c r="F16" i="5"/>
  <c r="F14" i="5"/>
  <c r="F12" i="5"/>
  <c r="AP16" i="16"/>
  <c r="AL16" i="16"/>
  <c r="AH16" i="16"/>
  <c r="AD16" i="16"/>
  <c r="Z16" i="16"/>
  <c r="V16" i="16"/>
  <c r="R16" i="16"/>
  <c r="N16" i="16"/>
  <c r="J16" i="16"/>
  <c r="F16" i="16"/>
  <c r="AO16" i="16"/>
  <c r="AK16" i="16"/>
  <c r="AG16" i="16"/>
  <c r="AC16" i="16"/>
  <c r="Y16" i="16"/>
  <c r="U16" i="16"/>
  <c r="Q16" i="16"/>
  <c r="M16" i="16"/>
  <c r="I16" i="16"/>
  <c r="E16" i="16"/>
  <c r="AN16" i="16"/>
  <c r="AJ16" i="16"/>
  <c r="AF16" i="16"/>
  <c r="AB16" i="16"/>
  <c r="X16" i="16"/>
  <c r="T16" i="16"/>
  <c r="P16" i="16"/>
  <c r="L16" i="16"/>
  <c r="H16" i="16"/>
  <c r="AQ16" i="16"/>
  <c r="AM16" i="16"/>
  <c r="AI16" i="16"/>
  <c r="AE16" i="16"/>
  <c r="AA16" i="16"/>
  <c r="W16" i="16"/>
  <c r="S16" i="16"/>
  <c r="O16" i="16"/>
  <c r="K16" i="16"/>
  <c r="G16" i="16"/>
  <c r="B8" i="2"/>
  <c r="CU74" i="13"/>
  <c r="B75" i="13"/>
  <c r="C145" i="10"/>
  <c r="C14" i="11" s="1"/>
  <c r="M131" i="10"/>
  <c r="M133" i="10"/>
  <c r="G96" i="5" s="1"/>
  <c r="M135" i="10"/>
  <c r="K96" i="5" s="1"/>
  <c r="M137" i="10"/>
  <c r="O96" i="5" s="1"/>
  <c r="M139" i="10"/>
  <c r="S96" i="5" s="1"/>
  <c r="M141" i="10"/>
  <c r="W96" i="5" s="1"/>
  <c r="M143" i="10"/>
  <c r="AA96" i="5" s="1"/>
  <c r="C127" i="10"/>
  <c r="C13" i="11" s="1"/>
  <c r="M113" i="10"/>
  <c r="M115" i="10"/>
  <c r="G75" i="5" s="1"/>
  <c r="M117" i="10"/>
  <c r="K75" i="5" s="1"/>
  <c r="M119" i="10"/>
  <c r="O75" i="5" s="1"/>
  <c r="M121" i="10"/>
  <c r="S75" i="5" s="1"/>
  <c r="M123" i="10"/>
  <c r="W75" i="5" s="1"/>
  <c r="M125" i="10"/>
  <c r="AA75" i="5" s="1"/>
  <c r="M88" i="10"/>
  <c r="Y33" i="5" s="1"/>
  <c r="C109" i="10"/>
  <c r="C12" i="11" s="1"/>
  <c r="M95" i="10"/>
  <c r="M97" i="10"/>
  <c r="G54" i="5" s="1"/>
  <c r="D91" i="10"/>
  <c r="C24" i="11" s="1"/>
  <c r="J109" i="10"/>
  <c r="C77" i="11" s="1"/>
  <c r="CR91" i="11"/>
  <c r="CN91" i="11"/>
  <c r="CJ91" i="11"/>
  <c r="CF91" i="11"/>
  <c r="CB91" i="11"/>
  <c r="BX91" i="11"/>
  <c r="BT91" i="11"/>
  <c r="BP91" i="11"/>
  <c r="BL91" i="11"/>
  <c r="BH91" i="11"/>
  <c r="BD91" i="11"/>
  <c r="AZ91" i="11"/>
  <c r="AV91" i="11"/>
  <c r="AR91" i="11"/>
  <c r="AN91" i="11"/>
  <c r="AJ91" i="11"/>
  <c r="AF91" i="11"/>
  <c r="AB91" i="11"/>
  <c r="X91" i="11"/>
  <c r="T91" i="11"/>
  <c r="P91" i="11"/>
  <c r="L91" i="11"/>
  <c r="H91" i="11"/>
  <c r="D91" i="11"/>
  <c r="CV91" i="11" s="1"/>
  <c r="CU91" i="11"/>
  <c r="CQ91" i="11"/>
  <c r="CM91" i="11"/>
  <c r="CI91" i="11"/>
  <c r="CE91" i="11"/>
  <c r="CA91" i="11"/>
  <c r="BW91" i="11"/>
  <c r="BS91" i="11"/>
  <c r="BO91" i="11"/>
  <c r="BK91" i="11"/>
  <c r="BG91" i="11"/>
  <c r="BC91" i="11"/>
  <c r="AY91" i="11"/>
  <c r="AU91" i="11"/>
  <c r="AQ91" i="11"/>
  <c r="AM91" i="11"/>
  <c r="AI91" i="11"/>
  <c r="AE91" i="11"/>
  <c r="AA91" i="11"/>
  <c r="W91" i="11"/>
  <c r="S91" i="11"/>
  <c r="O91" i="11"/>
  <c r="K91" i="11"/>
  <c r="G91" i="11"/>
  <c r="CT91" i="11"/>
  <c r="CP91" i="11"/>
  <c r="CL91" i="11"/>
  <c r="CH91" i="11"/>
  <c r="CD91" i="11"/>
  <c r="BZ91" i="11"/>
  <c r="BV91" i="11"/>
  <c r="BR91" i="11"/>
  <c r="BN91" i="11"/>
  <c r="BJ91" i="11"/>
  <c r="BF91" i="11"/>
  <c r="BB91" i="11"/>
  <c r="AX91" i="11"/>
  <c r="AT91" i="11"/>
  <c r="AP91" i="11"/>
  <c r="AL91" i="11"/>
  <c r="AH91" i="11"/>
  <c r="AD91" i="11"/>
  <c r="Z91" i="11"/>
  <c r="V91" i="11"/>
  <c r="R91" i="11"/>
  <c r="N91" i="11"/>
  <c r="J91" i="11"/>
  <c r="F91" i="11"/>
  <c r="CS91" i="11"/>
  <c r="CO91" i="11"/>
  <c r="CK91" i="11"/>
  <c r="CG91" i="11"/>
  <c r="CC91" i="11"/>
  <c r="BY91" i="11"/>
  <c r="BU91" i="11"/>
  <c r="BQ91" i="11"/>
  <c r="BM91" i="11"/>
  <c r="BI91" i="11"/>
  <c r="BE91" i="11"/>
  <c r="BA91" i="11"/>
  <c r="AW91" i="11"/>
  <c r="AS91" i="11"/>
  <c r="AO91" i="11"/>
  <c r="AK91" i="11"/>
  <c r="AG91" i="11"/>
  <c r="AC91" i="11"/>
  <c r="Y91" i="11"/>
  <c r="U91" i="11"/>
  <c r="Q91" i="11"/>
  <c r="M91" i="11"/>
  <c r="I91" i="11"/>
  <c r="E91" i="11"/>
  <c r="CV7" i="6"/>
  <c r="D7" i="6" s="1"/>
  <c r="D7" i="19"/>
  <c r="CU58" i="15"/>
  <c r="B59" i="15"/>
  <c r="AE78" i="5"/>
  <c r="CW66" i="16"/>
  <c r="B306" i="13"/>
  <c r="B80" i="15"/>
  <c r="CU79" i="15"/>
  <c r="AF53" i="5"/>
  <c r="K21" i="5"/>
  <c r="C71" i="3" s="1"/>
  <c r="F18" i="12"/>
  <c r="AA21" i="5"/>
  <c r="C79" i="3" s="1"/>
  <c r="CW4" i="22"/>
  <c r="K91" i="10"/>
  <c r="C89" i="11" s="1"/>
  <c r="M81" i="10"/>
  <c r="K33" i="5" s="1"/>
  <c r="M83" i="10"/>
  <c r="O33" i="5" s="1"/>
  <c r="M85" i="10"/>
  <c r="S33" i="5" s="1"/>
  <c r="M87" i="10"/>
  <c r="K109" i="10"/>
  <c r="C90" i="11" s="1"/>
  <c r="M99" i="10"/>
  <c r="K54" i="5" s="1"/>
  <c r="M101" i="10"/>
  <c r="O54" i="5" s="1"/>
  <c r="M103" i="10"/>
  <c r="S54" i="5" s="1"/>
  <c r="M105" i="10"/>
  <c r="W54" i="5" s="1"/>
  <c r="M107" i="10"/>
  <c r="AA54" i="5" s="1"/>
  <c r="I145" i="10"/>
  <c r="C66" i="11" s="1"/>
  <c r="I127" i="10"/>
  <c r="C65" i="11" s="1"/>
  <c r="M77" i="10"/>
  <c r="C91" i="10"/>
  <c r="C11" i="11" s="1"/>
  <c r="M79" i="10"/>
  <c r="G33" i="5" s="1"/>
  <c r="I109" i="10"/>
  <c r="C64" i="11" s="1"/>
  <c r="CU26" i="11"/>
  <c r="CQ26" i="11"/>
  <c r="CM26" i="11"/>
  <c r="CI26" i="11"/>
  <c r="CE26" i="11"/>
  <c r="CA26" i="11"/>
  <c r="BW26" i="11"/>
  <c r="BS26" i="11"/>
  <c r="BO26" i="11"/>
  <c r="BK26" i="11"/>
  <c r="BG26" i="11"/>
  <c r="BC26" i="11"/>
  <c r="AY26" i="11"/>
  <c r="AU26" i="11"/>
  <c r="AQ26" i="11"/>
  <c r="AM26" i="11"/>
  <c r="AI26" i="11"/>
  <c r="AE26" i="11"/>
  <c r="AA26" i="11"/>
  <c r="W26" i="11"/>
  <c r="S26" i="11"/>
  <c r="O26" i="11"/>
  <c r="K26" i="11"/>
  <c r="G26" i="11"/>
  <c r="CT26" i="11"/>
  <c r="CP26" i="11"/>
  <c r="CL26" i="11"/>
  <c r="CH26" i="11"/>
  <c r="CD26" i="11"/>
  <c r="BZ26" i="11"/>
  <c r="BV26" i="11"/>
  <c r="BR26" i="11"/>
  <c r="BN26" i="11"/>
  <c r="BJ26" i="11"/>
  <c r="BF26" i="11"/>
  <c r="BB26" i="11"/>
  <c r="AX26" i="11"/>
  <c r="AT26" i="11"/>
  <c r="AP26" i="11"/>
  <c r="AL26" i="11"/>
  <c r="AH26" i="11"/>
  <c r="AD26" i="11"/>
  <c r="Z26" i="11"/>
  <c r="V26" i="11"/>
  <c r="R26" i="11"/>
  <c r="N26" i="11"/>
  <c r="J26" i="11"/>
  <c r="F26" i="11"/>
  <c r="CS26" i="11"/>
  <c r="CO26" i="11"/>
  <c r="CK26" i="11"/>
  <c r="CG26" i="11"/>
  <c r="CC26" i="11"/>
  <c r="BY26" i="11"/>
  <c r="BU26" i="11"/>
  <c r="BQ26" i="11"/>
  <c r="BM26" i="11"/>
  <c r="BI26" i="11"/>
  <c r="BE26" i="11"/>
  <c r="BA26" i="11"/>
  <c r="AW26" i="11"/>
  <c r="AS26" i="11"/>
  <c r="AO26" i="11"/>
  <c r="AK26" i="11"/>
  <c r="AG26" i="11"/>
  <c r="AC26" i="11"/>
  <c r="Y26" i="11"/>
  <c r="U26" i="11"/>
  <c r="Q26" i="11"/>
  <c r="M26" i="11"/>
  <c r="I26" i="11"/>
  <c r="E26" i="11"/>
  <c r="CR26" i="11"/>
  <c r="CN26" i="11"/>
  <c r="CJ26" i="11"/>
  <c r="CF26" i="11"/>
  <c r="CB26" i="11"/>
  <c r="BX26" i="11"/>
  <c r="BT26" i="11"/>
  <c r="BP26" i="11"/>
  <c r="BL26" i="11"/>
  <c r="BH26" i="11"/>
  <c r="BD26" i="11"/>
  <c r="AZ26" i="11"/>
  <c r="AV26" i="11"/>
  <c r="AR26" i="11"/>
  <c r="AN26" i="11"/>
  <c r="AJ26" i="11"/>
  <c r="AF26" i="11"/>
  <c r="AB26" i="11"/>
  <c r="X26" i="11"/>
  <c r="T26" i="11"/>
  <c r="P26" i="11"/>
  <c r="L26" i="11"/>
  <c r="H26" i="11"/>
  <c r="D26" i="11"/>
  <c r="CV26" i="11" s="1"/>
  <c r="J91" i="10"/>
  <c r="C76" i="11" s="1"/>
  <c r="L145" i="10"/>
  <c r="C105" i="11" s="1"/>
  <c r="AC99" i="5"/>
  <c r="Y99" i="5"/>
  <c r="U99" i="5"/>
  <c r="Q99" i="5"/>
  <c r="M99" i="5"/>
  <c r="I99" i="5"/>
  <c r="E99" i="5"/>
  <c r="AA98" i="5"/>
  <c r="W98" i="5"/>
  <c r="S98" i="5"/>
  <c r="O98" i="5"/>
  <c r="K98" i="5"/>
  <c r="G98" i="5"/>
  <c r="C98" i="5"/>
  <c r="AF103" i="5"/>
  <c r="AF101" i="5"/>
  <c r="AF99" i="5"/>
  <c r="AF97" i="5"/>
  <c r="AF95" i="5"/>
  <c r="AA99" i="5"/>
  <c r="W99" i="5"/>
  <c r="S99" i="5"/>
  <c r="O99" i="5"/>
  <c r="K99" i="5"/>
  <c r="G99" i="5"/>
  <c r="C99" i="5"/>
  <c r="AC98" i="5"/>
  <c r="Y98" i="5"/>
  <c r="U98" i="5"/>
  <c r="Q98" i="5"/>
  <c r="M98" i="5"/>
  <c r="I98" i="5"/>
  <c r="E98" i="5"/>
  <c r="AF94" i="5"/>
  <c r="AF104" i="5"/>
  <c r="AF102" i="5"/>
  <c r="AF100" i="5"/>
  <c r="AF98" i="5"/>
  <c r="AF96" i="5"/>
  <c r="AP33" i="16"/>
  <c r="AL33" i="16"/>
  <c r="AH33" i="16"/>
  <c r="AD33" i="16"/>
  <c r="Z33" i="16"/>
  <c r="V33" i="16"/>
  <c r="R33" i="16"/>
  <c r="N33" i="16"/>
  <c r="J33" i="16"/>
  <c r="F33" i="16"/>
  <c r="AO33" i="16"/>
  <c r="AK33" i="16"/>
  <c r="AG33" i="16"/>
  <c r="AC33" i="16"/>
  <c r="Y33" i="16"/>
  <c r="U33" i="16"/>
  <c r="Q33" i="16"/>
  <c r="M33" i="16"/>
  <c r="I33" i="16"/>
  <c r="E33" i="16"/>
  <c r="AN33" i="16"/>
  <c r="AJ33" i="16"/>
  <c r="AF33" i="16"/>
  <c r="AB33" i="16"/>
  <c r="X33" i="16"/>
  <c r="T33" i="16"/>
  <c r="P33" i="16"/>
  <c r="L33" i="16"/>
  <c r="H33" i="16"/>
  <c r="AQ33" i="16"/>
  <c r="AM33" i="16"/>
  <c r="AI33" i="16"/>
  <c r="AE33" i="16"/>
  <c r="AA33" i="16"/>
  <c r="W33" i="16"/>
  <c r="S33" i="16"/>
  <c r="O33" i="16"/>
  <c r="K33" i="16"/>
  <c r="G33" i="16"/>
  <c r="C8" i="2"/>
  <c r="D44" i="17"/>
  <c r="CW4" i="16"/>
  <c r="AD9" i="5"/>
  <c r="AD11" i="5"/>
  <c r="AD10" i="5"/>
  <c r="C21" i="5"/>
  <c r="C67" i="3" s="1"/>
  <c r="CU53" i="16"/>
  <c r="CU9" i="21" s="1"/>
  <c r="CV54" i="16"/>
  <c r="CV53" i="16" s="1"/>
  <c r="B38" i="15"/>
  <c r="CU37" i="15"/>
  <c r="H109" i="10"/>
  <c r="F145" i="10"/>
  <c r="T10" i="5"/>
  <c r="T18" i="5"/>
  <c r="T16" i="5"/>
  <c r="T14" i="5"/>
  <c r="T12" i="5"/>
  <c r="T9" i="5"/>
  <c r="T19" i="5"/>
  <c r="T17" i="5"/>
  <c r="T15" i="5"/>
  <c r="T13" i="5"/>
  <c r="T11" i="5"/>
  <c r="B122" i="15"/>
  <c r="J9" i="5"/>
  <c r="CW68" i="16"/>
  <c r="U43" i="5"/>
  <c r="U9" i="5"/>
  <c r="M132" i="10"/>
  <c r="E96" i="5" s="1"/>
  <c r="M134" i="10"/>
  <c r="I96" i="5" s="1"/>
  <c r="M136" i="10"/>
  <c r="M96" i="5" s="1"/>
  <c r="M138" i="10"/>
  <c r="Q96" i="5" s="1"/>
  <c r="M140" i="10"/>
  <c r="U96" i="5" s="1"/>
  <c r="M142" i="10"/>
  <c r="Y96" i="5" s="1"/>
  <c r="CS102" i="11"/>
  <c r="CO102" i="11"/>
  <c r="CK102" i="11"/>
  <c r="CG102" i="11"/>
  <c r="CC102" i="11"/>
  <c r="BY102" i="11"/>
  <c r="BU102" i="11"/>
  <c r="BQ102" i="11"/>
  <c r="BM102" i="11"/>
  <c r="BI102" i="11"/>
  <c r="BE102" i="11"/>
  <c r="BA102" i="11"/>
  <c r="AW102" i="11"/>
  <c r="AS102" i="11"/>
  <c r="AO102" i="11"/>
  <c r="AK102" i="11"/>
  <c r="AG102" i="11"/>
  <c r="AC102" i="11"/>
  <c r="Y102" i="11"/>
  <c r="U102" i="11"/>
  <c r="Q102" i="11"/>
  <c r="M102" i="11"/>
  <c r="I102" i="11"/>
  <c r="E102" i="11"/>
  <c r="C101" i="11"/>
  <c r="CR102" i="11"/>
  <c r="CN102" i="11"/>
  <c r="CJ102" i="11"/>
  <c r="CF102" i="11"/>
  <c r="CB102" i="11"/>
  <c r="BX102" i="11"/>
  <c r="BT102" i="11"/>
  <c r="BP102" i="11"/>
  <c r="BL102" i="11"/>
  <c r="BH102" i="11"/>
  <c r="BD102" i="11"/>
  <c r="AZ102" i="11"/>
  <c r="AV102" i="11"/>
  <c r="AR102" i="11"/>
  <c r="AN102" i="11"/>
  <c r="AJ102" i="11"/>
  <c r="AF102" i="11"/>
  <c r="AB102" i="11"/>
  <c r="X102" i="11"/>
  <c r="T102" i="11"/>
  <c r="P102" i="11"/>
  <c r="L102" i="11"/>
  <c r="H102" i="11"/>
  <c r="D102" i="11"/>
  <c r="CU102" i="11"/>
  <c r="CQ102" i="11"/>
  <c r="CM102" i="11"/>
  <c r="CI102" i="11"/>
  <c r="CE102" i="11"/>
  <c r="CA102" i="11"/>
  <c r="BW102" i="11"/>
  <c r="BS102" i="11"/>
  <c r="BO102" i="11"/>
  <c r="BK102" i="11"/>
  <c r="BG102" i="11"/>
  <c r="BC102" i="11"/>
  <c r="AY102" i="11"/>
  <c r="AU102" i="11"/>
  <c r="AQ102" i="11"/>
  <c r="AM102" i="11"/>
  <c r="AI102" i="11"/>
  <c r="AE102" i="11"/>
  <c r="AA102" i="11"/>
  <c r="W102" i="11"/>
  <c r="S102" i="11"/>
  <c r="O102" i="11"/>
  <c r="K102" i="11"/>
  <c r="G102" i="11"/>
  <c r="CT102" i="11"/>
  <c r="CP102" i="11"/>
  <c r="CL102" i="11"/>
  <c r="CH102" i="11"/>
  <c r="CD102" i="11"/>
  <c r="BZ102" i="11"/>
  <c r="BV102" i="11"/>
  <c r="BR102" i="11"/>
  <c r="BN102" i="11"/>
  <c r="BJ102" i="11"/>
  <c r="BF102" i="11"/>
  <c r="BB102" i="11"/>
  <c r="AX102" i="11"/>
  <c r="AT102" i="11"/>
  <c r="AP102" i="11"/>
  <c r="AL102" i="11"/>
  <c r="AH102" i="11"/>
  <c r="AD102" i="11"/>
  <c r="Z102" i="11"/>
  <c r="V102" i="11"/>
  <c r="R102" i="11"/>
  <c r="N102" i="11"/>
  <c r="J102" i="11"/>
  <c r="F102" i="11"/>
  <c r="CU103" i="11"/>
  <c r="CQ103" i="11"/>
  <c r="CM103" i="11"/>
  <c r="CI103" i="11"/>
  <c r="CE103" i="11"/>
  <c r="CA103" i="11"/>
  <c r="BW103" i="11"/>
  <c r="BS103" i="11"/>
  <c r="BO103" i="11"/>
  <c r="BK103" i="11"/>
  <c r="BG103" i="11"/>
  <c r="BC103" i="11"/>
  <c r="AY103" i="11"/>
  <c r="AU103" i="11"/>
  <c r="AQ103" i="11"/>
  <c r="AM103" i="11"/>
  <c r="AI103" i="11"/>
  <c r="AE103" i="11"/>
  <c r="AA103" i="11"/>
  <c r="W103" i="11"/>
  <c r="S103" i="11"/>
  <c r="O103" i="11"/>
  <c r="K103" i="11"/>
  <c r="G103" i="11"/>
  <c r="CT103" i="11"/>
  <c r="CP103" i="11"/>
  <c r="CL103" i="11"/>
  <c r="CH103" i="11"/>
  <c r="CD103" i="11"/>
  <c r="BZ103" i="11"/>
  <c r="BV103" i="11"/>
  <c r="BR103" i="11"/>
  <c r="BN103" i="11"/>
  <c r="BJ103" i="11"/>
  <c r="BF103" i="11"/>
  <c r="BB103" i="11"/>
  <c r="AX103" i="11"/>
  <c r="AT103" i="11"/>
  <c r="AP103" i="11"/>
  <c r="AL103" i="11"/>
  <c r="AH103" i="11"/>
  <c r="AD103" i="11"/>
  <c r="Z103" i="11"/>
  <c r="V103" i="11"/>
  <c r="R103" i="11"/>
  <c r="N103" i="11"/>
  <c r="J103" i="11"/>
  <c r="F103" i="11"/>
  <c r="CS103" i="11"/>
  <c r="CO103" i="11"/>
  <c r="CK103" i="11"/>
  <c r="CG103" i="11"/>
  <c r="CC103" i="11"/>
  <c r="BY103" i="11"/>
  <c r="BU103" i="11"/>
  <c r="BQ103" i="11"/>
  <c r="BM103" i="11"/>
  <c r="BI103" i="11"/>
  <c r="BE103" i="11"/>
  <c r="BA103" i="11"/>
  <c r="AW103" i="11"/>
  <c r="AS103" i="11"/>
  <c r="AO103" i="11"/>
  <c r="AK103" i="11"/>
  <c r="AG103" i="11"/>
  <c r="AC103" i="11"/>
  <c r="Y103" i="11"/>
  <c r="U103" i="11"/>
  <c r="Q103" i="11"/>
  <c r="M103" i="11"/>
  <c r="I103" i="11"/>
  <c r="E103" i="11"/>
  <c r="CR103" i="11"/>
  <c r="CN103" i="11"/>
  <c r="CJ103" i="11"/>
  <c r="CF103" i="11"/>
  <c r="CB103" i="11"/>
  <c r="BX103" i="11"/>
  <c r="BT103" i="11"/>
  <c r="BP103" i="11"/>
  <c r="BL103" i="11"/>
  <c r="BH103" i="11"/>
  <c r="BD103" i="11"/>
  <c r="AZ103" i="11"/>
  <c r="AV103" i="11"/>
  <c r="AR103" i="11"/>
  <c r="AN103" i="11"/>
  <c r="AJ103" i="11"/>
  <c r="AF103" i="11"/>
  <c r="AB103" i="11"/>
  <c r="X103" i="11"/>
  <c r="T103" i="11"/>
  <c r="P103" i="11"/>
  <c r="L103" i="11"/>
  <c r="H103" i="11"/>
  <c r="D103" i="11"/>
  <c r="CV103" i="11" s="1"/>
  <c r="M114" i="10"/>
  <c r="E75" i="5" s="1"/>
  <c r="M116" i="10"/>
  <c r="I75" i="5" s="1"/>
  <c r="M118" i="10"/>
  <c r="M75" i="5" s="1"/>
  <c r="M120" i="10"/>
  <c r="Q75" i="5" s="1"/>
  <c r="M122" i="10"/>
  <c r="U75" i="5" s="1"/>
  <c r="M124" i="10"/>
  <c r="Y75" i="5" s="1"/>
  <c r="D145" i="10"/>
  <c r="C27" i="11" s="1"/>
  <c r="I91" i="10"/>
  <c r="C63" i="11" s="1"/>
  <c r="M89" i="10"/>
  <c r="AA33" i="5" s="1"/>
  <c r="M96" i="10"/>
  <c r="E54" i="5" s="1"/>
  <c r="M98" i="10"/>
  <c r="J127" i="10"/>
  <c r="C78" i="11" s="1"/>
  <c r="Y57" i="5" l="1"/>
  <c r="AA57" i="5"/>
  <c r="G57" i="5"/>
  <c r="AC57" i="5"/>
  <c r="AD57" i="5" s="1"/>
  <c r="K57" i="5"/>
  <c r="I57" i="5"/>
  <c r="J57" i="5" s="1"/>
  <c r="W57" i="5"/>
  <c r="M57" i="5"/>
  <c r="C57" i="5"/>
  <c r="S57" i="5"/>
  <c r="E57" i="5"/>
  <c r="U57" i="5"/>
  <c r="AF52" i="5"/>
  <c r="CW4" i="20" s="1"/>
  <c r="O57" i="5"/>
  <c r="CV102" i="11"/>
  <c r="U21" i="5"/>
  <c r="C76" i="3" s="1"/>
  <c r="K13" i="20"/>
  <c r="L38" i="16"/>
  <c r="AA13" i="20"/>
  <c r="AB38" i="16"/>
  <c r="AQ13" i="20"/>
  <c r="AR38" i="16"/>
  <c r="T13" i="20"/>
  <c r="U38" i="16"/>
  <c r="AJ13" i="20"/>
  <c r="AK38" i="16"/>
  <c r="M13" i="20"/>
  <c r="N38" i="16"/>
  <c r="AC13" i="20"/>
  <c r="AD38" i="16"/>
  <c r="F13" i="20"/>
  <c r="G38" i="16"/>
  <c r="V13" i="20"/>
  <c r="W38" i="16"/>
  <c r="AL13" i="20"/>
  <c r="AM38" i="16"/>
  <c r="CR64" i="11"/>
  <c r="CN64" i="11"/>
  <c r="CJ64" i="11"/>
  <c r="CF64" i="11"/>
  <c r="CB64" i="11"/>
  <c r="BX64" i="11"/>
  <c r="BT64" i="11"/>
  <c r="BP64" i="11"/>
  <c r="BL64" i="11"/>
  <c r="BH64" i="11"/>
  <c r="BD64" i="11"/>
  <c r="AZ64" i="11"/>
  <c r="AV64" i="11"/>
  <c r="AR64" i="11"/>
  <c r="AN64" i="11"/>
  <c r="AJ64" i="11"/>
  <c r="AF64" i="11"/>
  <c r="AB64" i="11"/>
  <c r="X64" i="11"/>
  <c r="T64" i="11"/>
  <c r="P64" i="11"/>
  <c r="L64" i="11"/>
  <c r="H64" i="11"/>
  <c r="D64" i="11"/>
  <c r="CV64" i="11" s="1"/>
  <c r="CU64" i="11"/>
  <c r="CQ64" i="11"/>
  <c r="CM64" i="11"/>
  <c r="CI64" i="11"/>
  <c r="CE64" i="11"/>
  <c r="CA64" i="11"/>
  <c r="BW64" i="11"/>
  <c r="BS64" i="11"/>
  <c r="BO64" i="11"/>
  <c r="BK64" i="11"/>
  <c r="BG64" i="11"/>
  <c r="BC64" i="11"/>
  <c r="AY64" i="11"/>
  <c r="AU64" i="11"/>
  <c r="AQ64" i="11"/>
  <c r="AM64" i="11"/>
  <c r="AI64" i="11"/>
  <c r="AE64" i="11"/>
  <c r="AA64" i="11"/>
  <c r="W64" i="11"/>
  <c r="S64" i="11"/>
  <c r="O64" i="11"/>
  <c r="K64" i="11"/>
  <c r="G64" i="11"/>
  <c r="CT64" i="11"/>
  <c r="CP64" i="11"/>
  <c r="CL64" i="11"/>
  <c r="CH64" i="11"/>
  <c r="CD64" i="11"/>
  <c r="BZ64" i="11"/>
  <c r="BV64" i="11"/>
  <c r="BR64" i="11"/>
  <c r="BN64" i="11"/>
  <c r="BJ64" i="11"/>
  <c r="BF64" i="11"/>
  <c r="BB64" i="11"/>
  <c r="AX64" i="11"/>
  <c r="AT64" i="11"/>
  <c r="AP64" i="11"/>
  <c r="AL64" i="11"/>
  <c r="AH64" i="11"/>
  <c r="AD64" i="11"/>
  <c r="Z64" i="11"/>
  <c r="V64" i="11"/>
  <c r="R64" i="11"/>
  <c r="N64" i="11"/>
  <c r="J64" i="11"/>
  <c r="F64" i="11"/>
  <c r="CS64" i="11"/>
  <c r="CO64" i="11"/>
  <c r="CK64" i="11"/>
  <c r="CG64" i="11"/>
  <c r="CC64" i="11"/>
  <c r="BY64" i="11"/>
  <c r="BU64" i="11"/>
  <c r="BQ64" i="11"/>
  <c r="BM64" i="11"/>
  <c r="BI64" i="11"/>
  <c r="BE64" i="11"/>
  <c r="BA64" i="11"/>
  <c r="AW64" i="11"/>
  <c r="AS64" i="11"/>
  <c r="AO64" i="11"/>
  <c r="AK64" i="11"/>
  <c r="AG64" i="11"/>
  <c r="AC64" i="11"/>
  <c r="Y64" i="11"/>
  <c r="U64" i="11"/>
  <c r="Q64" i="11"/>
  <c r="M64" i="11"/>
  <c r="I64" i="11"/>
  <c r="E64" i="11"/>
  <c r="CT65" i="11"/>
  <c r="CP65" i="11"/>
  <c r="CL65" i="11"/>
  <c r="CH65" i="11"/>
  <c r="CD65" i="11"/>
  <c r="BZ65" i="11"/>
  <c r="BV65" i="11"/>
  <c r="BR65" i="11"/>
  <c r="BN65" i="11"/>
  <c r="BJ65" i="11"/>
  <c r="BF65" i="11"/>
  <c r="BB65" i="11"/>
  <c r="AX65" i="11"/>
  <c r="AT65" i="11"/>
  <c r="AP65" i="11"/>
  <c r="AL65" i="11"/>
  <c r="AH65" i="11"/>
  <c r="AD65" i="11"/>
  <c r="Z65" i="11"/>
  <c r="V65" i="11"/>
  <c r="R65" i="11"/>
  <c r="N65" i="11"/>
  <c r="J65" i="11"/>
  <c r="F65" i="11"/>
  <c r="CS65" i="11"/>
  <c r="CO65" i="11"/>
  <c r="CK65" i="11"/>
  <c r="CG65" i="11"/>
  <c r="CC65" i="11"/>
  <c r="BY65" i="11"/>
  <c r="BU65" i="11"/>
  <c r="BQ65" i="11"/>
  <c r="BM65" i="11"/>
  <c r="BI65" i="11"/>
  <c r="BE65" i="11"/>
  <c r="BA65" i="11"/>
  <c r="AW65" i="11"/>
  <c r="AS65" i="11"/>
  <c r="AO65" i="11"/>
  <c r="AK65" i="11"/>
  <c r="AG65" i="11"/>
  <c r="AC65" i="11"/>
  <c r="Y65" i="11"/>
  <c r="U65" i="11"/>
  <c r="Q65" i="11"/>
  <c r="M65" i="11"/>
  <c r="I65" i="11"/>
  <c r="E65" i="11"/>
  <c r="CR65" i="11"/>
  <c r="CN65" i="11"/>
  <c r="CJ65" i="11"/>
  <c r="CF65" i="11"/>
  <c r="CB65" i="11"/>
  <c r="BX65" i="11"/>
  <c r="BT65" i="11"/>
  <c r="BP65" i="11"/>
  <c r="BL65" i="11"/>
  <c r="BH65" i="11"/>
  <c r="BD65" i="11"/>
  <c r="AZ65" i="11"/>
  <c r="AV65" i="11"/>
  <c r="AR65" i="11"/>
  <c r="AN65" i="11"/>
  <c r="AJ65" i="11"/>
  <c r="AF65" i="11"/>
  <c r="AB65" i="11"/>
  <c r="X65" i="11"/>
  <c r="T65" i="11"/>
  <c r="P65" i="11"/>
  <c r="L65" i="11"/>
  <c r="H65" i="11"/>
  <c r="D65" i="11"/>
  <c r="CV65" i="11" s="1"/>
  <c r="CU65" i="11"/>
  <c r="CQ65" i="11"/>
  <c r="CM65" i="11"/>
  <c r="CI65" i="11"/>
  <c r="CE65" i="11"/>
  <c r="CA65" i="11"/>
  <c r="BW65" i="11"/>
  <c r="BS65" i="11"/>
  <c r="BO65" i="11"/>
  <c r="BK65" i="11"/>
  <c r="BG65" i="11"/>
  <c r="BC65" i="11"/>
  <c r="AY65" i="11"/>
  <c r="AU65" i="11"/>
  <c r="AQ65" i="11"/>
  <c r="AM65" i="11"/>
  <c r="AI65" i="11"/>
  <c r="AE65" i="11"/>
  <c r="AA65" i="11"/>
  <c r="W65" i="11"/>
  <c r="S65" i="11"/>
  <c r="O65" i="11"/>
  <c r="K65" i="11"/>
  <c r="G65" i="11"/>
  <c r="W33" i="5"/>
  <c r="N87" i="10"/>
  <c r="CR89" i="11"/>
  <c r="CN89" i="11"/>
  <c r="CJ89" i="11"/>
  <c r="CF89" i="11"/>
  <c r="CB89" i="11"/>
  <c r="BX89" i="11"/>
  <c r="BT89" i="11"/>
  <c r="BP89" i="11"/>
  <c r="BL89" i="11"/>
  <c r="BH89" i="11"/>
  <c r="BD89" i="11"/>
  <c r="AZ89" i="11"/>
  <c r="AV89" i="11"/>
  <c r="AR89" i="11"/>
  <c r="AN89" i="11"/>
  <c r="AJ89" i="11"/>
  <c r="AF89" i="11"/>
  <c r="AB89" i="11"/>
  <c r="X89" i="11"/>
  <c r="T89" i="11"/>
  <c r="P89" i="11"/>
  <c r="L89" i="11"/>
  <c r="H89" i="11"/>
  <c r="D89" i="11"/>
  <c r="CU89" i="11"/>
  <c r="CQ89" i="11"/>
  <c r="CM89" i="11"/>
  <c r="CI89" i="11"/>
  <c r="CE89" i="11"/>
  <c r="CA89" i="11"/>
  <c r="BW89" i="11"/>
  <c r="BS89" i="11"/>
  <c r="BO89" i="11"/>
  <c r="BK89" i="11"/>
  <c r="BG89" i="11"/>
  <c r="BC89" i="11"/>
  <c r="AY89" i="11"/>
  <c r="AU89" i="11"/>
  <c r="AQ89" i="11"/>
  <c r="AM89" i="11"/>
  <c r="AI89" i="11"/>
  <c r="AE89" i="11"/>
  <c r="AA89" i="11"/>
  <c r="W89" i="11"/>
  <c r="S89" i="11"/>
  <c r="O89" i="11"/>
  <c r="K89" i="11"/>
  <c r="G89" i="11"/>
  <c r="CT89" i="11"/>
  <c r="CP89" i="11"/>
  <c r="CL89" i="11"/>
  <c r="CH89" i="11"/>
  <c r="CD89" i="11"/>
  <c r="BZ89" i="11"/>
  <c r="BV89" i="11"/>
  <c r="BR89" i="11"/>
  <c r="BN89" i="11"/>
  <c r="BJ89" i="11"/>
  <c r="BF89" i="11"/>
  <c r="BB89" i="11"/>
  <c r="AX89" i="11"/>
  <c r="AT89" i="11"/>
  <c r="AP89" i="11"/>
  <c r="AL89" i="11"/>
  <c r="AH89" i="11"/>
  <c r="AD89" i="11"/>
  <c r="Z89" i="11"/>
  <c r="V89" i="11"/>
  <c r="R89" i="11"/>
  <c r="N89" i="11"/>
  <c r="J89" i="11"/>
  <c r="F89" i="11"/>
  <c r="CS89" i="11"/>
  <c r="CO89" i="11"/>
  <c r="CK89" i="11"/>
  <c r="CG89" i="11"/>
  <c r="CC89" i="11"/>
  <c r="BY89" i="11"/>
  <c r="BU89" i="11"/>
  <c r="BQ89" i="11"/>
  <c r="BM89" i="11"/>
  <c r="BI89" i="11"/>
  <c r="BE89" i="11"/>
  <c r="BA89" i="11"/>
  <c r="AW89" i="11"/>
  <c r="AS89" i="11"/>
  <c r="AO89" i="11"/>
  <c r="AK89" i="11"/>
  <c r="AG89" i="11"/>
  <c r="AC89" i="11"/>
  <c r="Y89" i="11"/>
  <c r="U89" i="11"/>
  <c r="Q89" i="11"/>
  <c r="M89" i="11"/>
  <c r="I89" i="11"/>
  <c r="E89" i="11"/>
  <c r="C88" i="11"/>
  <c r="G13" i="19"/>
  <c r="G5" i="16"/>
  <c r="H21" i="16"/>
  <c r="W13" i="19"/>
  <c r="W5" i="16"/>
  <c r="X21" i="16"/>
  <c r="AM13" i="19"/>
  <c r="AM5" i="16"/>
  <c r="AN21" i="16"/>
  <c r="P13" i="19"/>
  <c r="P5" i="16"/>
  <c r="Q21" i="16"/>
  <c r="AF13" i="19"/>
  <c r="AF5" i="16"/>
  <c r="AG21" i="16"/>
  <c r="I13" i="19"/>
  <c r="I5" i="16"/>
  <c r="J21" i="16"/>
  <c r="Y13" i="19"/>
  <c r="Y5" i="16"/>
  <c r="Z21" i="16"/>
  <c r="AO13" i="19"/>
  <c r="AO5" i="16"/>
  <c r="AP21" i="16"/>
  <c r="R13" i="19"/>
  <c r="R5" i="16"/>
  <c r="S21" i="16"/>
  <c r="AH13" i="19"/>
  <c r="AH5" i="16"/>
  <c r="AI21" i="16"/>
  <c r="E7" i="23"/>
  <c r="AA34" i="5"/>
  <c r="W34" i="5"/>
  <c r="S34" i="5"/>
  <c r="O34" i="5"/>
  <c r="K34" i="5"/>
  <c r="G34" i="5"/>
  <c r="C34" i="5"/>
  <c r="AC34" i="5"/>
  <c r="Y34" i="5"/>
  <c r="U34" i="5"/>
  <c r="Q34" i="5"/>
  <c r="M34" i="5"/>
  <c r="I34" i="5"/>
  <c r="E34" i="5"/>
  <c r="AE9" i="5"/>
  <c r="B23" i="16" s="1"/>
  <c r="AJ8" i="19" s="1"/>
  <c r="S36" i="5"/>
  <c r="S14" i="5" s="1"/>
  <c r="C36" i="5"/>
  <c r="AF31" i="5"/>
  <c r="Y36" i="5"/>
  <c r="Y14" i="5" s="1"/>
  <c r="I36" i="5"/>
  <c r="O36" i="5"/>
  <c r="U36" i="5"/>
  <c r="U14" i="5" s="1"/>
  <c r="E36" i="5"/>
  <c r="AA36" i="5"/>
  <c r="AA14" i="5" s="1"/>
  <c r="K36" i="5"/>
  <c r="Q36" i="5"/>
  <c r="Q14" i="5" s="1"/>
  <c r="W36" i="5"/>
  <c r="G36" i="5"/>
  <c r="AC36" i="5"/>
  <c r="M36" i="5"/>
  <c r="CS25" i="11"/>
  <c r="CO25" i="11"/>
  <c r="CK25" i="11"/>
  <c r="CG25" i="11"/>
  <c r="CC25" i="11"/>
  <c r="BY25" i="11"/>
  <c r="BU25" i="11"/>
  <c r="BQ25" i="11"/>
  <c r="BM25" i="11"/>
  <c r="BI25" i="11"/>
  <c r="BE25" i="11"/>
  <c r="BA25" i="11"/>
  <c r="AW25" i="11"/>
  <c r="AS25" i="11"/>
  <c r="AO25" i="11"/>
  <c r="AK25" i="11"/>
  <c r="AG25" i="11"/>
  <c r="AC25" i="11"/>
  <c r="Y25" i="11"/>
  <c r="U25" i="11"/>
  <c r="Q25" i="11"/>
  <c r="M25" i="11"/>
  <c r="I25" i="11"/>
  <c r="E25" i="11"/>
  <c r="CR25" i="11"/>
  <c r="CN25" i="11"/>
  <c r="CJ25" i="11"/>
  <c r="CF25" i="11"/>
  <c r="CB25" i="11"/>
  <c r="BX25" i="11"/>
  <c r="BT25" i="11"/>
  <c r="BP25" i="11"/>
  <c r="BL25" i="11"/>
  <c r="BH25" i="11"/>
  <c r="BD25" i="11"/>
  <c r="AZ25" i="11"/>
  <c r="AV25" i="11"/>
  <c r="AR25" i="11"/>
  <c r="AN25" i="11"/>
  <c r="AJ25" i="11"/>
  <c r="AF25" i="11"/>
  <c r="AB25" i="11"/>
  <c r="X25" i="11"/>
  <c r="T25" i="11"/>
  <c r="P25" i="11"/>
  <c r="L25" i="11"/>
  <c r="H25" i="11"/>
  <c r="D25" i="11"/>
  <c r="CV25" i="11" s="1"/>
  <c r="CU25" i="11"/>
  <c r="CQ25" i="11"/>
  <c r="CM25" i="11"/>
  <c r="CI25" i="11"/>
  <c r="CE25" i="11"/>
  <c r="CA25" i="11"/>
  <c r="BW25" i="11"/>
  <c r="BS25" i="11"/>
  <c r="BO25" i="11"/>
  <c r="BK25" i="11"/>
  <c r="BG25" i="11"/>
  <c r="BC25" i="11"/>
  <c r="AY25" i="11"/>
  <c r="AU25" i="11"/>
  <c r="AQ25" i="11"/>
  <c r="AM25" i="11"/>
  <c r="AI25" i="11"/>
  <c r="AE25" i="11"/>
  <c r="AA25" i="11"/>
  <c r="W25" i="11"/>
  <c r="S25" i="11"/>
  <c r="O25" i="11"/>
  <c r="K25" i="11"/>
  <c r="G25" i="11"/>
  <c r="CT25" i="11"/>
  <c r="CP25" i="11"/>
  <c r="CL25" i="11"/>
  <c r="CH25" i="11"/>
  <c r="CD25" i="11"/>
  <c r="BZ25" i="11"/>
  <c r="BV25" i="11"/>
  <c r="BR25" i="11"/>
  <c r="BN25" i="11"/>
  <c r="BJ25" i="11"/>
  <c r="BF25" i="11"/>
  <c r="BB25" i="11"/>
  <c r="AX25" i="11"/>
  <c r="AT25" i="11"/>
  <c r="AP25" i="11"/>
  <c r="AL25" i="11"/>
  <c r="AH25" i="11"/>
  <c r="AD25" i="11"/>
  <c r="Z25" i="11"/>
  <c r="V25" i="11"/>
  <c r="R25" i="11"/>
  <c r="N25" i="11"/>
  <c r="J25" i="11"/>
  <c r="F25" i="11"/>
  <c r="M11" i="5"/>
  <c r="AE101" i="5"/>
  <c r="CW5" i="22" s="1"/>
  <c r="E21" i="5"/>
  <c r="C68" i="3" s="1"/>
  <c r="O13" i="20"/>
  <c r="P38" i="16"/>
  <c r="AE13" i="20"/>
  <c r="AF38" i="16"/>
  <c r="H13" i="20"/>
  <c r="I38" i="16"/>
  <c r="X13" i="20"/>
  <c r="Y38" i="16"/>
  <c r="AN13" i="20"/>
  <c r="AO38" i="16"/>
  <c r="Q13" i="20"/>
  <c r="R38" i="16"/>
  <c r="AG13" i="20"/>
  <c r="AH38" i="16"/>
  <c r="J13" i="20"/>
  <c r="K38" i="16"/>
  <c r="Z13" i="20"/>
  <c r="AA38" i="16"/>
  <c r="AP13" i="20"/>
  <c r="AQ38" i="16"/>
  <c r="CU105" i="11"/>
  <c r="CQ105" i="11"/>
  <c r="CM105" i="11"/>
  <c r="CI105" i="11"/>
  <c r="CE105" i="11"/>
  <c r="CA105" i="11"/>
  <c r="BW105" i="11"/>
  <c r="BS105" i="11"/>
  <c r="BO105" i="11"/>
  <c r="BK105" i="11"/>
  <c r="BG105" i="11"/>
  <c r="BC105" i="11"/>
  <c r="AY105" i="11"/>
  <c r="AU105" i="11"/>
  <c r="AQ105" i="11"/>
  <c r="AM105" i="11"/>
  <c r="AI105" i="11"/>
  <c r="AE105" i="11"/>
  <c r="AA105" i="11"/>
  <c r="W105" i="11"/>
  <c r="S105" i="11"/>
  <c r="O105" i="11"/>
  <c r="K105" i="11"/>
  <c r="G105" i="11"/>
  <c r="CT105" i="11"/>
  <c r="CP105" i="11"/>
  <c r="CL105" i="11"/>
  <c r="CH105" i="11"/>
  <c r="CD105" i="11"/>
  <c r="BZ105" i="11"/>
  <c r="BV105" i="11"/>
  <c r="BR105" i="11"/>
  <c r="BN105" i="11"/>
  <c r="BJ105" i="11"/>
  <c r="BF105" i="11"/>
  <c r="BB105" i="11"/>
  <c r="AX105" i="11"/>
  <c r="AT105" i="11"/>
  <c r="AP105" i="11"/>
  <c r="AL105" i="11"/>
  <c r="AH105" i="11"/>
  <c r="AD105" i="11"/>
  <c r="Z105" i="11"/>
  <c r="V105" i="11"/>
  <c r="R105" i="11"/>
  <c r="N105" i="11"/>
  <c r="J105" i="11"/>
  <c r="F105" i="11"/>
  <c r="CS105" i="11"/>
  <c r="CO105" i="11"/>
  <c r="CK105" i="11"/>
  <c r="CG105" i="11"/>
  <c r="CC105" i="11"/>
  <c r="BY105" i="11"/>
  <c r="BU105" i="11"/>
  <c r="BQ105" i="11"/>
  <c r="BM105" i="11"/>
  <c r="BI105" i="11"/>
  <c r="BE105" i="11"/>
  <c r="BA105" i="11"/>
  <c r="AW105" i="11"/>
  <c r="AS105" i="11"/>
  <c r="AO105" i="11"/>
  <c r="AK105" i="11"/>
  <c r="AG105" i="11"/>
  <c r="AC105" i="11"/>
  <c r="Y105" i="11"/>
  <c r="U105" i="11"/>
  <c r="Q105" i="11"/>
  <c r="M105" i="11"/>
  <c r="I105" i="11"/>
  <c r="E105" i="11"/>
  <c r="CR105" i="11"/>
  <c r="CN105" i="11"/>
  <c r="CJ105" i="11"/>
  <c r="CF105" i="11"/>
  <c r="CB105" i="11"/>
  <c r="BX105" i="11"/>
  <c r="BT105" i="11"/>
  <c r="BP105" i="11"/>
  <c r="BL105" i="11"/>
  <c r="BH105" i="11"/>
  <c r="BD105" i="11"/>
  <c r="AZ105" i="11"/>
  <c r="AV105" i="11"/>
  <c r="AR105" i="11"/>
  <c r="AN105" i="11"/>
  <c r="AJ105" i="11"/>
  <c r="AF105" i="11"/>
  <c r="AB105" i="11"/>
  <c r="X105" i="11"/>
  <c r="T105" i="11"/>
  <c r="P105" i="11"/>
  <c r="L105" i="11"/>
  <c r="H105" i="11"/>
  <c r="D105" i="11"/>
  <c r="CV105" i="11" s="1"/>
  <c r="G11" i="5"/>
  <c r="CR66" i="11"/>
  <c r="CN66" i="11"/>
  <c r="CJ66" i="11"/>
  <c r="CF66" i="11"/>
  <c r="CB66" i="11"/>
  <c r="BX66" i="11"/>
  <c r="BT66" i="11"/>
  <c r="BP66" i="11"/>
  <c r="BL66" i="11"/>
  <c r="BH66" i="11"/>
  <c r="BD66" i="11"/>
  <c r="AZ66" i="11"/>
  <c r="AV66" i="11"/>
  <c r="AR66" i="11"/>
  <c r="AN66" i="11"/>
  <c r="AJ66" i="11"/>
  <c r="AF66" i="11"/>
  <c r="AB66" i="11"/>
  <c r="X66" i="11"/>
  <c r="T66" i="11"/>
  <c r="P66" i="11"/>
  <c r="L66" i="11"/>
  <c r="H66" i="11"/>
  <c r="D66" i="11"/>
  <c r="CV66" i="11" s="1"/>
  <c r="CU66" i="11"/>
  <c r="CQ66" i="11"/>
  <c r="CM66" i="11"/>
  <c r="CI66" i="11"/>
  <c r="CE66" i="11"/>
  <c r="CA66" i="11"/>
  <c r="BW66" i="11"/>
  <c r="BS66" i="11"/>
  <c r="BO66" i="11"/>
  <c r="BK66" i="11"/>
  <c r="BG66" i="11"/>
  <c r="BC66" i="11"/>
  <c r="AY66" i="11"/>
  <c r="AU66" i="11"/>
  <c r="AQ66" i="11"/>
  <c r="AM66" i="11"/>
  <c r="AI66" i="11"/>
  <c r="AE66" i="11"/>
  <c r="AA66" i="11"/>
  <c r="W66" i="11"/>
  <c r="S66" i="11"/>
  <c r="O66" i="11"/>
  <c r="K66" i="11"/>
  <c r="G66" i="11"/>
  <c r="CT66" i="11"/>
  <c r="CP66" i="11"/>
  <c r="CL66" i="11"/>
  <c r="CH66" i="11"/>
  <c r="CD66" i="11"/>
  <c r="BZ66" i="11"/>
  <c r="BV66" i="11"/>
  <c r="BR66" i="11"/>
  <c r="BN66" i="11"/>
  <c r="BJ66" i="11"/>
  <c r="BF66" i="11"/>
  <c r="BB66" i="11"/>
  <c r="AX66" i="11"/>
  <c r="AT66" i="11"/>
  <c r="AP66" i="11"/>
  <c r="AL66" i="11"/>
  <c r="AH66" i="11"/>
  <c r="AD66" i="11"/>
  <c r="Z66" i="11"/>
  <c r="V66" i="11"/>
  <c r="R66" i="11"/>
  <c r="N66" i="11"/>
  <c r="J66" i="11"/>
  <c r="F66" i="11"/>
  <c r="CS66" i="11"/>
  <c r="CO66" i="11"/>
  <c r="CK66" i="11"/>
  <c r="CG66" i="11"/>
  <c r="CC66" i="11"/>
  <c r="BY66" i="11"/>
  <c r="BU66" i="11"/>
  <c r="BQ66" i="11"/>
  <c r="BM66" i="11"/>
  <c r="BI66" i="11"/>
  <c r="BE66" i="11"/>
  <c r="BA66" i="11"/>
  <c r="AW66" i="11"/>
  <c r="AS66" i="11"/>
  <c r="AO66" i="11"/>
  <c r="AK66" i="11"/>
  <c r="AG66" i="11"/>
  <c r="AC66" i="11"/>
  <c r="Y66" i="11"/>
  <c r="U66" i="11"/>
  <c r="Q66" i="11"/>
  <c r="M66" i="11"/>
  <c r="I66" i="11"/>
  <c r="E66" i="11"/>
  <c r="S11" i="5"/>
  <c r="M109" i="10"/>
  <c r="C54" i="5"/>
  <c r="K13" i="19"/>
  <c r="K5" i="16"/>
  <c r="L21" i="16"/>
  <c r="AA13" i="19"/>
  <c r="AA13" i="6" s="1"/>
  <c r="AA5" i="16"/>
  <c r="AB21" i="16"/>
  <c r="AQ13" i="19"/>
  <c r="AQ5" i="16"/>
  <c r="AR21" i="16"/>
  <c r="T13" i="19"/>
  <c r="T5" i="16"/>
  <c r="U21" i="16"/>
  <c r="AJ13" i="19"/>
  <c r="AJ5" i="16"/>
  <c r="AK21" i="16"/>
  <c r="M13" i="19"/>
  <c r="M13" i="6" s="1"/>
  <c r="M5" i="16"/>
  <c r="N21" i="16"/>
  <c r="AC13" i="19"/>
  <c r="AC5" i="16"/>
  <c r="AD21" i="16"/>
  <c r="F13" i="19"/>
  <c r="F5" i="16"/>
  <c r="G21" i="16"/>
  <c r="V13" i="19"/>
  <c r="V5" i="16"/>
  <c r="W21" i="16"/>
  <c r="AL13" i="19"/>
  <c r="AL13" i="6" s="1"/>
  <c r="AL5" i="16"/>
  <c r="AM21" i="16"/>
  <c r="CT92" i="11"/>
  <c r="CP92" i="11"/>
  <c r="CL92" i="11"/>
  <c r="CH92" i="11"/>
  <c r="CD92" i="11"/>
  <c r="BZ92" i="11"/>
  <c r="BV92" i="11"/>
  <c r="BR92" i="11"/>
  <c r="BN92" i="11"/>
  <c r="BJ92" i="11"/>
  <c r="BF92" i="11"/>
  <c r="BB92" i="11"/>
  <c r="AX92" i="11"/>
  <c r="AT92" i="11"/>
  <c r="AP92" i="11"/>
  <c r="AL92" i="11"/>
  <c r="AH92" i="11"/>
  <c r="AD92" i="11"/>
  <c r="Z92" i="11"/>
  <c r="V92" i="11"/>
  <c r="R92" i="11"/>
  <c r="N92" i="11"/>
  <c r="J92" i="11"/>
  <c r="F92" i="11"/>
  <c r="CS92" i="11"/>
  <c r="CO92" i="11"/>
  <c r="CK92" i="11"/>
  <c r="CG92" i="11"/>
  <c r="CC92" i="11"/>
  <c r="BY92" i="11"/>
  <c r="BU92" i="11"/>
  <c r="BQ92" i="11"/>
  <c r="BM92" i="11"/>
  <c r="BI92" i="11"/>
  <c r="BE92" i="11"/>
  <c r="BA92" i="11"/>
  <c r="AW92" i="11"/>
  <c r="AS92" i="11"/>
  <c r="AO92" i="11"/>
  <c r="AK92" i="11"/>
  <c r="AG92" i="11"/>
  <c r="AC92" i="11"/>
  <c r="Y92" i="11"/>
  <c r="U92" i="11"/>
  <c r="Q92" i="11"/>
  <c r="M92" i="11"/>
  <c r="I92" i="11"/>
  <c r="E92" i="11"/>
  <c r="CR92" i="11"/>
  <c r="CN92" i="11"/>
  <c r="CJ92" i="11"/>
  <c r="CF92" i="11"/>
  <c r="CB92" i="11"/>
  <c r="BX92" i="11"/>
  <c r="BT92" i="11"/>
  <c r="BP92" i="11"/>
  <c r="BL92" i="11"/>
  <c r="BH92" i="11"/>
  <c r="BD92" i="11"/>
  <c r="AZ92" i="11"/>
  <c r="AV92" i="11"/>
  <c r="AR92" i="11"/>
  <c r="AN92" i="11"/>
  <c r="AJ92" i="11"/>
  <c r="AF92" i="11"/>
  <c r="AB92" i="11"/>
  <c r="X92" i="11"/>
  <c r="T92" i="11"/>
  <c r="P92" i="11"/>
  <c r="L92" i="11"/>
  <c r="H92" i="11"/>
  <c r="D92" i="11"/>
  <c r="CV92" i="11" s="1"/>
  <c r="CU92" i="11"/>
  <c r="CQ92" i="11"/>
  <c r="CM92" i="11"/>
  <c r="CI92" i="11"/>
  <c r="CE92" i="11"/>
  <c r="CA92" i="11"/>
  <c r="BW92" i="11"/>
  <c r="BS92" i="11"/>
  <c r="BO92" i="11"/>
  <c r="BK92" i="11"/>
  <c r="BG92" i="11"/>
  <c r="BC92" i="11"/>
  <c r="AY92" i="11"/>
  <c r="AU92" i="11"/>
  <c r="AQ92" i="11"/>
  <c r="AM92" i="11"/>
  <c r="AI92" i="11"/>
  <c r="AE92" i="11"/>
  <c r="AA92" i="11"/>
  <c r="W92" i="11"/>
  <c r="S92" i="11"/>
  <c r="O92" i="11"/>
  <c r="K92" i="11"/>
  <c r="G92" i="11"/>
  <c r="CS104" i="11"/>
  <c r="CS101" i="11" s="1"/>
  <c r="CS96" i="11" s="1"/>
  <c r="CO104" i="11"/>
  <c r="CO101" i="11" s="1"/>
  <c r="CO96" i="11" s="1"/>
  <c r="CK104" i="11"/>
  <c r="CG104" i="11"/>
  <c r="CG101" i="11" s="1"/>
  <c r="CG96" i="11" s="1"/>
  <c r="CC104" i="11"/>
  <c r="CC101" i="11" s="1"/>
  <c r="CC96" i="11" s="1"/>
  <c r="BY104" i="11"/>
  <c r="BY101" i="11" s="1"/>
  <c r="BY96" i="11" s="1"/>
  <c r="BU104" i="11"/>
  <c r="BQ104" i="11"/>
  <c r="BQ101" i="11" s="1"/>
  <c r="BQ96" i="11" s="1"/>
  <c r="BM104" i="11"/>
  <c r="BM101" i="11" s="1"/>
  <c r="BM96" i="11" s="1"/>
  <c r="BI104" i="11"/>
  <c r="BI101" i="11" s="1"/>
  <c r="BI96" i="11" s="1"/>
  <c r="BE104" i="11"/>
  <c r="BA104" i="11"/>
  <c r="BA101" i="11" s="1"/>
  <c r="BA96" i="11" s="1"/>
  <c r="AW104" i="11"/>
  <c r="AW101" i="11" s="1"/>
  <c r="AW96" i="11" s="1"/>
  <c r="AS104" i="11"/>
  <c r="AS101" i="11" s="1"/>
  <c r="AS96" i="11" s="1"/>
  <c r="AO104" i="11"/>
  <c r="AK104" i="11"/>
  <c r="AG104" i="11"/>
  <c r="AG101" i="11" s="1"/>
  <c r="AG96" i="11" s="1"/>
  <c r="AC104" i="11"/>
  <c r="AC101" i="11" s="1"/>
  <c r="AC96" i="11" s="1"/>
  <c r="Y104" i="11"/>
  <c r="U104" i="11"/>
  <c r="U101" i="11" s="1"/>
  <c r="U96" i="11" s="1"/>
  <c r="Q104" i="11"/>
  <c r="Q101" i="11" s="1"/>
  <c r="Q96" i="11" s="1"/>
  <c r="M104" i="11"/>
  <c r="M101" i="11" s="1"/>
  <c r="M96" i="11" s="1"/>
  <c r="I104" i="11"/>
  <c r="E104" i="11"/>
  <c r="E101" i="11" s="1"/>
  <c r="E96" i="11" s="1"/>
  <c r="CR104" i="11"/>
  <c r="CN104" i="11"/>
  <c r="CJ104" i="11"/>
  <c r="CJ101" i="11" s="1"/>
  <c r="CJ96" i="11" s="1"/>
  <c r="CF104" i="11"/>
  <c r="CF101" i="11" s="1"/>
  <c r="CF96" i="11" s="1"/>
  <c r="CB104" i="11"/>
  <c r="BX104" i="11"/>
  <c r="BT104" i="11"/>
  <c r="BT101" i="11" s="1"/>
  <c r="BT96" i="11" s="1"/>
  <c r="BP104" i="11"/>
  <c r="BP101" i="11" s="1"/>
  <c r="BP96" i="11" s="1"/>
  <c r="BL104" i="11"/>
  <c r="BH104" i="11"/>
  <c r="BD104" i="11"/>
  <c r="BD101" i="11" s="1"/>
  <c r="BD96" i="11" s="1"/>
  <c r="AZ104" i="11"/>
  <c r="AZ101" i="11" s="1"/>
  <c r="AZ96" i="11" s="1"/>
  <c r="AV104" i="11"/>
  <c r="AR104" i="11"/>
  <c r="AN104" i="11"/>
  <c r="AN101" i="11" s="1"/>
  <c r="AN96" i="11" s="1"/>
  <c r="AJ104" i="11"/>
  <c r="AJ101" i="11" s="1"/>
  <c r="AJ96" i="11" s="1"/>
  <c r="AF104" i="11"/>
  <c r="AB104" i="11"/>
  <c r="X104" i="11"/>
  <c r="X101" i="11" s="1"/>
  <c r="X96" i="11" s="1"/>
  <c r="T104" i="11"/>
  <c r="T101" i="11" s="1"/>
  <c r="T96" i="11" s="1"/>
  <c r="P104" i="11"/>
  <c r="L104" i="11"/>
  <c r="H104" i="11"/>
  <c r="H101" i="11" s="1"/>
  <c r="H96" i="11" s="1"/>
  <c r="D104" i="11"/>
  <c r="D101" i="11" s="1"/>
  <c r="CU104" i="11"/>
  <c r="CQ104" i="11"/>
  <c r="CM104" i="11"/>
  <c r="CM101" i="11" s="1"/>
  <c r="CM96" i="11" s="1"/>
  <c r="CI104" i="11"/>
  <c r="CI101" i="11" s="1"/>
  <c r="CI96" i="11" s="1"/>
  <c r="CE104" i="11"/>
  <c r="CA104" i="11"/>
  <c r="BW104" i="11"/>
  <c r="BW101" i="11" s="1"/>
  <c r="BW96" i="11" s="1"/>
  <c r="BS104" i="11"/>
  <c r="BS101" i="11" s="1"/>
  <c r="BS96" i="11" s="1"/>
  <c r="BO104" i="11"/>
  <c r="BK104" i="11"/>
  <c r="BG104" i="11"/>
  <c r="BG101" i="11" s="1"/>
  <c r="BG96" i="11" s="1"/>
  <c r="BC104" i="11"/>
  <c r="BC101" i="11" s="1"/>
  <c r="BC96" i="11" s="1"/>
  <c r="AY104" i="11"/>
  <c r="AU104" i="11"/>
  <c r="AQ104" i="11"/>
  <c r="AQ101" i="11" s="1"/>
  <c r="AQ96" i="11" s="1"/>
  <c r="AM104" i="11"/>
  <c r="AM101" i="11" s="1"/>
  <c r="AM96" i="11" s="1"/>
  <c r="AI104" i="11"/>
  <c r="AE104" i="11"/>
  <c r="AA104" i="11"/>
  <c r="AA101" i="11" s="1"/>
  <c r="AA96" i="11" s="1"/>
  <c r="W104" i="11"/>
  <c r="W101" i="11" s="1"/>
  <c r="W96" i="11" s="1"/>
  <c r="S104" i="11"/>
  <c r="O104" i="11"/>
  <c r="K104" i="11"/>
  <c r="K101" i="11" s="1"/>
  <c r="K96" i="11" s="1"/>
  <c r="G104" i="11"/>
  <c r="G101" i="11" s="1"/>
  <c r="G96" i="11" s="1"/>
  <c r="CT104" i="11"/>
  <c r="CP104" i="11"/>
  <c r="CL104" i="11"/>
  <c r="CL101" i="11" s="1"/>
  <c r="CL96" i="11" s="1"/>
  <c r="CH104" i="11"/>
  <c r="CH101" i="11" s="1"/>
  <c r="CH96" i="11" s="1"/>
  <c r="CD104" i="11"/>
  <c r="BZ104" i="11"/>
  <c r="BV104" i="11"/>
  <c r="BV101" i="11" s="1"/>
  <c r="BV96" i="11" s="1"/>
  <c r="BR104" i="11"/>
  <c r="BR101" i="11" s="1"/>
  <c r="BR96" i="11" s="1"/>
  <c r="BN104" i="11"/>
  <c r="BJ104" i="11"/>
  <c r="BF104" i="11"/>
  <c r="BF101" i="11" s="1"/>
  <c r="BF96" i="11" s="1"/>
  <c r="BB104" i="11"/>
  <c r="BB101" i="11" s="1"/>
  <c r="BB96" i="11" s="1"/>
  <c r="AX104" i="11"/>
  <c r="AT104" i="11"/>
  <c r="AP104" i="11"/>
  <c r="AP101" i="11" s="1"/>
  <c r="AP96" i="11" s="1"/>
  <c r="AL104" i="11"/>
  <c r="AL101" i="11" s="1"/>
  <c r="AL96" i="11" s="1"/>
  <c r="AH104" i="11"/>
  <c r="AD104" i="11"/>
  <c r="Z104" i="11"/>
  <c r="Z101" i="11" s="1"/>
  <c r="Z96" i="11" s="1"/>
  <c r="V104" i="11"/>
  <c r="V101" i="11" s="1"/>
  <c r="V96" i="11" s="1"/>
  <c r="R104" i="11"/>
  <c r="N104" i="11"/>
  <c r="J104" i="11"/>
  <c r="J101" i="11" s="1"/>
  <c r="J96" i="11" s="1"/>
  <c r="F104" i="11"/>
  <c r="F101" i="11" s="1"/>
  <c r="F96" i="11" s="1"/>
  <c r="CW4" i="19"/>
  <c r="S21" i="5"/>
  <c r="C75" i="3" s="1"/>
  <c r="AC55" i="5"/>
  <c r="Y55" i="5"/>
  <c r="U55" i="5"/>
  <c r="Q55" i="5"/>
  <c r="M55" i="5"/>
  <c r="I55" i="5"/>
  <c r="J55" i="5" s="1"/>
  <c r="E55" i="5"/>
  <c r="AA55" i="5"/>
  <c r="W55" i="5"/>
  <c r="S55" i="5"/>
  <c r="O55" i="5"/>
  <c r="K55" i="5"/>
  <c r="G55" i="5"/>
  <c r="C55" i="5"/>
  <c r="D7" i="23"/>
  <c r="D9" i="18"/>
  <c r="C19" i="3"/>
  <c r="C18" i="3"/>
  <c r="C4" i="3"/>
  <c r="C16" i="3"/>
  <c r="B366" i="13"/>
  <c r="C18" i="12"/>
  <c r="C20" i="3"/>
  <c r="CU365" i="13"/>
  <c r="CS27" i="11"/>
  <c r="CO27" i="11"/>
  <c r="CK27" i="11"/>
  <c r="CG27" i="11"/>
  <c r="CC27" i="11"/>
  <c r="BY27" i="11"/>
  <c r="BU27" i="11"/>
  <c r="BQ27" i="11"/>
  <c r="BM27" i="11"/>
  <c r="BI27" i="11"/>
  <c r="BE27" i="11"/>
  <c r="BA27" i="11"/>
  <c r="AW27" i="11"/>
  <c r="AS27" i="11"/>
  <c r="AO27" i="11"/>
  <c r="AK27" i="11"/>
  <c r="AG27" i="11"/>
  <c r="AC27" i="11"/>
  <c r="Y27" i="11"/>
  <c r="U27" i="11"/>
  <c r="Q27" i="11"/>
  <c r="M27" i="11"/>
  <c r="I27" i="11"/>
  <c r="E27" i="11"/>
  <c r="CR27" i="11"/>
  <c r="CN27" i="11"/>
  <c r="CJ27" i="11"/>
  <c r="CF27" i="11"/>
  <c r="CB27" i="11"/>
  <c r="BX27" i="11"/>
  <c r="BT27" i="11"/>
  <c r="BP27" i="11"/>
  <c r="BL27" i="11"/>
  <c r="BH27" i="11"/>
  <c r="BD27" i="11"/>
  <c r="AZ27" i="11"/>
  <c r="AV27" i="11"/>
  <c r="AR27" i="11"/>
  <c r="AN27" i="11"/>
  <c r="AJ27" i="11"/>
  <c r="AF27" i="11"/>
  <c r="AB27" i="11"/>
  <c r="X27" i="11"/>
  <c r="T27" i="11"/>
  <c r="P27" i="11"/>
  <c r="L27" i="11"/>
  <c r="H27" i="11"/>
  <c r="D27" i="11"/>
  <c r="CV27" i="11" s="1"/>
  <c r="CU27" i="11"/>
  <c r="CQ27" i="11"/>
  <c r="CM27" i="11"/>
  <c r="CI27" i="11"/>
  <c r="CE27" i="11"/>
  <c r="CA27" i="11"/>
  <c r="BW27" i="11"/>
  <c r="BS27" i="11"/>
  <c r="BO27" i="11"/>
  <c r="BK27" i="11"/>
  <c r="BG27" i="11"/>
  <c r="BC27" i="11"/>
  <c r="AY27" i="11"/>
  <c r="AU27" i="11"/>
  <c r="AQ27" i="11"/>
  <c r="AM27" i="11"/>
  <c r="AI27" i="11"/>
  <c r="AE27" i="11"/>
  <c r="AA27" i="11"/>
  <c r="W27" i="11"/>
  <c r="S27" i="11"/>
  <c r="O27" i="11"/>
  <c r="K27" i="11"/>
  <c r="G27" i="11"/>
  <c r="CT27" i="11"/>
  <c r="CP27" i="11"/>
  <c r="CL27" i="11"/>
  <c r="CH27" i="11"/>
  <c r="CD27" i="11"/>
  <c r="BZ27" i="11"/>
  <c r="BV27" i="11"/>
  <c r="BR27" i="11"/>
  <c r="BN27" i="11"/>
  <c r="BJ27" i="11"/>
  <c r="BF27" i="11"/>
  <c r="BB27" i="11"/>
  <c r="AX27" i="11"/>
  <c r="AT27" i="11"/>
  <c r="AP27" i="11"/>
  <c r="AL27" i="11"/>
  <c r="AH27" i="11"/>
  <c r="AD27" i="11"/>
  <c r="Z27" i="11"/>
  <c r="V27" i="11"/>
  <c r="R27" i="11"/>
  <c r="N27" i="11"/>
  <c r="J27" i="11"/>
  <c r="F27" i="11"/>
  <c r="AA11" i="5"/>
  <c r="N101" i="11"/>
  <c r="N96" i="11" s="1"/>
  <c r="AD101" i="11"/>
  <c r="AD96" i="11" s="1"/>
  <c r="AT101" i="11"/>
  <c r="AT96" i="11" s="1"/>
  <c r="BJ101" i="11"/>
  <c r="BJ96" i="11" s="1"/>
  <c r="BZ101" i="11"/>
  <c r="BZ96" i="11" s="1"/>
  <c r="CP101" i="11"/>
  <c r="CP96" i="11" s="1"/>
  <c r="O101" i="11"/>
  <c r="O96" i="11" s="1"/>
  <c r="AE101" i="11"/>
  <c r="AE96" i="11" s="1"/>
  <c r="AU101" i="11"/>
  <c r="AU96" i="11" s="1"/>
  <c r="BK101" i="11"/>
  <c r="BK96" i="11" s="1"/>
  <c r="CA101" i="11"/>
  <c r="CA96" i="11" s="1"/>
  <c r="CQ101" i="11"/>
  <c r="CQ96" i="11" s="1"/>
  <c r="L101" i="11"/>
  <c r="L96" i="11" s="1"/>
  <c r="AB101" i="11"/>
  <c r="AB96" i="11" s="1"/>
  <c r="AR101" i="11"/>
  <c r="AR96" i="11" s="1"/>
  <c r="BH101" i="11"/>
  <c r="BH96" i="11" s="1"/>
  <c r="BX101" i="11"/>
  <c r="BX96" i="11" s="1"/>
  <c r="CN101" i="11"/>
  <c r="CN96" i="11" s="1"/>
  <c r="AK101" i="11"/>
  <c r="AK96" i="11" s="1"/>
  <c r="CV9" i="21"/>
  <c r="D53" i="16"/>
  <c r="CW53" i="16" s="1"/>
  <c r="S13" i="20"/>
  <c r="T38" i="16"/>
  <c r="AI13" i="20"/>
  <c r="AJ38" i="16"/>
  <c r="L13" i="20"/>
  <c r="M38" i="16"/>
  <c r="AB13" i="20"/>
  <c r="AC38" i="16"/>
  <c r="E13" i="20"/>
  <c r="D33" i="16"/>
  <c r="F38" i="16"/>
  <c r="F37" i="16" s="1"/>
  <c r="U13" i="20"/>
  <c r="V38" i="16"/>
  <c r="AK13" i="20"/>
  <c r="AL38" i="16"/>
  <c r="N13" i="20"/>
  <c r="O38" i="16"/>
  <c r="AD13" i="20"/>
  <c r="AE38" i="16"/>
  <c r="CU76" i="11"/>
  <c r="CQ76" i="11"/>
  <c r="CM76" i="11"/>
  <c r="CI76" i="11"/>
  <c r="CE76" i="11"/>
  <c r="CA76" i="11"/>
  <c r="BW76" i="11"/>
  <c r="BS76" i="11"/>
  <c r="BO76" i="11"/>
  <c r="BK76" i="11"/>
  <c r="BG76" i="11"/>
  <c r="BC76" i="11"/>
  <c r="AY76" i="11"/>
  <c r="AU76" i="11"/>
  <c r="AQ76" i="11"/>
  <c r="AM76" i="11"/>
  <c r="AI76" i="11"/>
  <c r="AE76" i="11"/>
  <c r="AA76" i="11"/>
  <c r="W76" i="11"/>
  <c r="S76" i="11"/>
  <c r="O76" i="11"/>
  <c r="K76" i="11"/>
  <c r="G76" i="11"/>
  <c r="CT76" i="11"/>
  <c r="CP76" i="11"/>
  <c r="CL76" i="11"/>
  <c r="CH76" i="11"/>
  <c r="CD76" i="11"/>
  <c r="BZ76" i="11"/>
  <c r="BV76" i="11"/>
  <c r="BR76" i="11"/>
  <c r="BN76" i="11"/>
  <c r="BJ76" i="11"/>
  <c r="BF76" i="11"/>
  <c r="BB76" i="11"/>
  <c r="AX76" i="11"/>
  <c r="AT76" i="11"/>
  <c r="AP76" i="11"/>
  <c r="AL76" i="11"/>
  <c r="AH76" i="11"/>
  <c r="AD76" i="11"/>
  <c r="Z76" i="11"/>
  <c r="V76" i="11"/>
  <c r="R76" i="11"/>
  <c r="N76" i="11"/>
  <c r="J76" i="11"/>
  <c r="F76" i="11"/>
  <c r="CS76" i="11"/>
  <c r="CO76" i="11"/>
  <c r="CK76" i="11"/>
  <c r="CG76" i="11"/>
  <c r="CC76" i="11"/>
  <c r="BY76" i="11"/>
  <c r="BU76" i="11"/>
  <c r="BQ76" i="11"/>
  <c r="BM76" i="11"/>
  <c r="BI76" i="11"/>
  <c r="BE76" i="11"/>
  <c r="BA76" i="11"/>
  <c r="AW76" i="11"/>
  <c r="AS76" i="11"/>
  <c r="AO76" i="11"/>
  <c r="AK76" i="11"/>
  <c r="AG76" i="11"/>
  <c r="AC76" i="11"/>
  <c r="Y76" i="11"/>
  <c r="U76" i="11"/>
  <c r="Q76" i="11"/>
  <c r="M76" i="11"/>
  <c r="I76" i="11"/>
  <c r="E76" i="11"/>
  <c r="C75" i="11"/>
  <c r="CR76" i="11"/>
  <c r="CN76" i="11"/>
  <c r="CJ76" i="11"/>
  <c r="CF76" i="11"/>
  <c r="CB76" i="11"/>
  <c r="BX76" i="11"/>
  <c r="BT76" i="11"/>
  <c r="BP76" i="11"/>
  <c r="BL76" i="11"/>
  <c r="BH76" i="11"/>
  <c r="BD76" i="11"/>
  <c r="AZ76" i="11"/>
  <c r="AV76" i="11"/>
  <c r="AR76" i="11"/>
  <c r="AN76" i="11"/>
  <c r="AJ76" i="11"/>
  <c r="AF76" i="11"/>
  <c r="AB76" i="11"/>
  <c r="X76" i="11"/>
  <c r="T76" i="11"/>
  <c r="P76" i="11"/>
  <c r="L76" i="11"/>
  <c r="H76" i="11"/>
  <c r="D76" i="11"/>
  <c r="CT11" i="11"/>
  <c r="CP11" i="11"/>
  <c r="CL11" i="11"/>
  <c r="CH11" i="11"/>
  <c r="CD11" i="11"/>
  <c r="BZ11" i="11"/>
  <c r="BV11" i="11"/>
  <c r="BR11" i="11"/>
  <c r="BN11" i="11"/>
  <c r="BJ11" i="11"/>
  <c r="BF11" i="11"/>
  <c r="BB11" i="11"/>
  <c r="AX11" i="11"/>
  <c r="AT11" i="11"/>
  <c r="AP11" i="11"/>
  <c r="AL11" i="11"/>
  <c r="AH11" i="11"/>
  <c r="AD11" i="11"/>
  <c r="Z11" i="11"/>
  <c r="V11" i="11"/>
  <c r="R11" i="11"/>
  <c r="N11" i="11"/>
  <c r="J11" i="11"/>
  <c r="F11" i="11"/>
  <c r="CS11" i="11"/>
  <c r="CO11" i="11"/>
  <c r="CK11" i="11"/>
  <c r="CG11" i="11"/>
  <c r="CC11" i="11"/>
  <c r="BY11" i="11"/>
  <c r="BU11" i="11"/>
  <c r="BQ11" i="11"/>
  <c r="BM11" i="11"/>
  <c r="BI11" i="11"/>
  <c r="BE11" i="11"/>
  <c r="BA11" i="11"/>
  <c r="AW11" i="11"/>
  <c r="AS11" i="11"/>
  <c r="AO11" i="11"/>
  <c r="AK11" i="11"/>
  <c r="AG11" i="11"/>
  <c r="AC11" i="11"/>
  <c r="Y11" i="11"/>
  <c r="U11" i="11"/>
  <c r="Q11" i="11"/>
  <c r="M11" i="11"/>
  <c r="I11" i="11"/>
  <c r="E11" i="11"/>
  <c r="C10" i="11"/>
  <c r="CR11" i="11"/>
  <c r="CN11" i="11"/>
  <c r="CJ11" i="11"/>
  <c r="CF11" i="11"/>
  <c r="CB11" i="11"/>
  <c r="BX11" i="11"/>
  <c r="BT11" i="11"/>
  <c r="BP11" i="11"/>
  <c r="BL11" i="11"/>
  <c r="BH11" i="11"/>
  <c r="BD11" i="11"/>
  <c r="AZ11" i="11"/>
  <c r="AV11" i="11"/>
  <c r="AR11" i="11"/>
  <c r="AN11" i="11"/>
  <c r="AJ11" i="11"/>
  <c r="AF11" i="11"/>
  <c r="AB11" i="11"/>
  <c r="X11" i="11"/>
  <c r="T11" i="11"/>
  <c r="P11" i="11"/>
  <c r="L11" i="11"/>
  <c r="H11" i="11"/>
  <c r="D11" i="11"/>
  <c r="CU11" i="11"/>
  <c r="CQ11" i="11"/>
  <c r="CM11" i="11"/>
  <c r="CI11" i="11"/>
  <c r="CE11" i="11"/>
  <c r="CA11" i="11"/>
  <c r="BW11" i="11"/>
  <c r="BS11" i="11"/>
  <c r="BO11" i="11"/>
  <c r="BK11" i="11"/>
  <c r="BG11" i="11"/>
  <c r="BC11" i="11"/>
  <c r="AY11" i="11"/>
  <c r="AU11" i="11"/>
  <c r="AQ11" i="11"/>
  <c r="AM11" i="11"/>
  <c r="AI11" i="11"/>
  <c r="AE11" i="11"/>
  <c r="AA11" i="11"/>
  <c r="W11" i="11"/>
  <c r="S11" i="11"/>
  <c r="O11" i="11"/>
  <c r="K11" i="11"/>
  <c r="G11" i="11"/>
  <c r="O11" i="5"/>
  <c r="CS77" i="11"/>
  <c r="CO77" i="11"/>
  <c r="CK77" i="11"/>
  <c r="CG77" i="11"/>
  <c r="CC77" i="11"/>
  <c r="BY77" i="11"/>
  <c r="BU77" i="11"/>
  <c r="BQ77" i="11"/>
  <c r="BM77" i="11"/>
  <c r="BI77" i="11"/>
  <c r="BE77" i="11"/>
  <c r="BA77" i="11"/>
  <c r="AW77" i="11"/>
  <c r="AS77" i="11"/>
  <c r="AO77" i="11"/>
  <c r="AK77" i="11"/>
  <c r="AG77" i="11"/>
  <c r="AC77" i="11"/>
  <c r="Y77" i="11"/>
  <c r="U77" i="11"/>
  <c r="Q77" i="11"/>
  <c r="M77" i="11"/>
  <c r="I77" i="11"/>
  <c r="E77" i="11"/>
  <c r="CR77" i="11"/>
  <c r="CN77" i="11"/>
  <c r="CJ77" i="11"/>
  <c r="CF77" i="11"/>
  <c r="CB77" i="11"/>
  <c r="BX77" i="11"/>
  <c r="BT77" i="11"/>
  <c r="BP77" i="11"/>
  <c r="BL77" i="11"/>
  <c r="BH77" i="11"/>
  <c r="BD77" i="11"/>
  <c r="AZ77" i="11"/>
  <c r="AV77" i="11"/>
  <c r="AR77" i="11"/>
  <c r="AN77" i="11"/>
  <c r="AJ77" i="11"/>
  <c r="AF77" i="11"/>
  <c r="AB77" i="11"/>
  <c r="X77" i="11"/>
  <c r="T77" i="11"/>
  <c r="P77" i="11"/>
  <c r="L77" i="11"/>
  <c r="H77" i="11"/>
  <c r="D77" i="11"/>
  <c r="CV77" i="11" s="1"/>
  <c r="CU77" i="11"/>
  <c r="CQ77" i="11"/>
  <c r="CM77" i="11"/>
  <c r="CI77" i="11"/>
  <c r="CE77" i="11"/>
  <c r="CA77" i="11"/>
  <c r="BW77" i="11"/>
  <c r="BS77" i="11"/>
  <c r="BO77" i="11"/>
  <c r="BK77" i="11"/>
  <c r="BG77" i="11"/>
  <c r="BC77" i="11"/>
  <c r="AY77" i="11"/>
  <c r="AU77" i="11"/>
  <c r="AQ77" i="11"/>
  <c r="AM77" i="11"/>
  <c r="AI77" i="11"/>
  <c r="AE77" i="11"/>
  <c r="AA77" i="11"/>
  <c r="W77" i="11"/>
  <c r="S77" i="11"/>
  <c r="O77" i="11"/>
  <c r="K77" i="11"/>
  <c r="G77" i="11"/>
  <c r="CT77" i="11"/>
  <c r="CP77" i="11"/>
  <c r="CL77" i="11"/>
  <c r="CH77" i="11"/>
  <c r="CD77" i="11"/>
  <c r="BZ77" i="11"/>
  <c r="BV77" i="11"/>
  <c r="BR77" i="11"/>
  <c r="BN77" i="11"/>
  <c r="BJ77" i="11"/>
  <c r="BF77" i="11"/>
  <c r="BB77" i="11"/>
  <c r="AX77" i="11"/>
  <c r="AT77" i="11"/>
  <c r="AP77" i="11"/>
  <c r="AL77" i="11"/>
  <c r="AH77" i="11"/>
  <c r="AD77" i="11"/>
  <c r="Z77" i="11"/>
  <c r="V77" i="11"/>
  <c r="R77" i="11"/>
  <c r="N77" i="11"/>
  <c r="J77" i="11"/>
  <c r="F77" i="11"/>
  <c r="CR12" i="11"/>
  <c r="CN12" i="11"/>
  <c r="CJ12" i="11"/>
  <c r="CF12" i="11"/>
  <c r="CB12" i="11"/>
  <c r="BX12" i="11"/>
  <c r="BT12" i="11"/>
  <c r="BP12" i="11"/>
  <c r="BL12" i="11"/>
  <c r="BH12" i="11"/>
  <c r="BD12" i="11"/>
  <c r="AZ12" i="11"/>
  <c r="AV12" i="11"/>
  <c r="AR12" i="11"/>
  <c r="AN12" i="11"/>
  <c r="AJ12" i="11"/>
  <c r="AF12" i="11"/>
  <c r="AB12" i="11"/>
  <c r="X12" i="11"/>
  <c r="T12" i="11"/>
  <c r="P12" i="11"/>
  <c r="L12" i="11"/>
  <c r="H12" i="11"/>
  <c r="D12" i="11"/>
  <c r="CU12" i="11"/>
  <c r="CQ12" i="11"/>
  <c r="CM12" i="11"/>
  <c r="CI12" i="11"/>
  <c r="CE12" i="11"/>
  <c r="CA12" i="11"/>
  <c r="BW12" i="11"/>
  <c r="BS12" i="11"/>
  <c r="BO12" i="11"/>
  <c r="BK12" i="11"/>
  <c r="BG12" i="11"/>
  <c r="BC12" i="11"/>
  <c r="AY12" i="11"/>
  <c r="AU12" i="11"/>
  <c r="AQ12" i="11"/>
  <c r="AM12" i="11"/>
  <c r="AI12" i="11"/>
  <c r="AE12" i="11"/>
  <c r="AA12" i="11"/>
  <c r="W12" i="11"/>
  <c r="S12" i="11"/>
  <c r="O12" i="11"/>
  <c r="K12" i="11"/>
  <c r="G12" i="11"/>
  <c r="CT12" i="11"/>
  <c r="CP12" i="11"/>
  <c r="CL12" i="11"/>
  <c r="CH12" i="11"/>
  <c r="CD12" i="11"/>
  <c r="BZ12" i="11"/>
  <c r="BV12" i="11"/>
  <c r="BR12" i="11"/>
  <c r="BN12" i="11"/>
  <c r="BJ12" i="11"/>
  <c r="BF12" i="11"/>
  <c r="BB12" i="11"/>
  <c r="AX12" i="11"/>
  <c r="AT12" i="11"/>
  <c r="AP12" i="11"/>
  <c r="AL12" i="11"/>
  <c r="AH12" i="11"/>
  <c r="AD12" i="11"/>
  <c r="Z12" i="11"/>
  <c r="V12" i="11"/>
  <c r="R12" i="11"/>
  <c r="N12" i="11"/>
  <c r="J12" i="11"/>
  <c r="F12" i="11"/>
  <c r="CS12" i="11"/>
  <c r="CO12" i="11"/>
  <c r="CK12" i="11"/>
  <c r="CG12" i="11"/>
  <c r="CC12" i="11"/>
  <c r="BY12" i="11"/>
  <c r="BU12" i="11"/>
  <c r="BQ12" i="11"/>
  <c r="BM12" i="11"/>
  <c r="BI12" i="11"/>
  <c r="BE12" i="11"/>
  <c r="BA12" i="11"/>
  <c r="AW12" i="11"/>
  <c r="AS12" i="11"/>
  <c r="AO12" i="11"/>
  <c r="AK12" i="11"/>
  <c r="AG12" i="11"/>
  <c r="AC12" i="11"/>
  <c r="Y12" i="11"/>
  <c r="U12" i="11"/>
  <c r="Q12" i="11"/>
  <c r="M12" i="11"/>
  <c r="I12" i="11"/>
  <c r="E12" i="11"/>
  <c r="M127" i="10"/>
  <c r="C75" i="5"/>
  <c r="M145" i="10"/>
  <c r="C96" i="5"/>
  <c r="O13" i="19"/>
  <c r="O13" i="6" s="1"/>
  <c r="O5" i="16"/>
  <c r="P21" i="16"/>
  <c r="AE13" i="19"/>
  <c r="AE5" i="16"/>
  <c r="AF21" i="16"/>
  <c r="H13" i="19"/>
  <c r="H5" i="16"/>
  <c r="I21" i="16"/>
  <c r="X13" i="19"/>
  <c r="X5" i="16"/>
  <c r="Y21" i="16"/>
  <c r="AN13" i="19"/>
  <c r="AN13" i="6" s="1"/>
  <c r="AN5" i="16"/>
  <c r="AO21" i="16"/>
  <c r="Q13" i="19"/>
  <c r="Q5" i="16"/>
  <c r="R21" i="16"/>
  <c r="AG13" i="19"/>
  <c r="AG5" i="16"/>
  <c r="AH21" i="16"/>
  <c r="J13" i="19"/>
  <c r="J5" i="16"/>
  <c r="K21" i="16"/>
  <c r="Z13" i="19"/>
  <c r="Z13" i="6" s="1"/>
  <c r="Z5" i="16"/>
  <c r="AA21" i="16"/>
  <c r="AP13" i="19"/>
  <c r="AP5" i="16"/>
  <c r="AQ21" i="16"/>
  <c r="I33" i="5"/>
  <c r="N80" i="10"/>
  <c r="N91" i="10" s="1"/>
  <c r="U11" i="5"/>
  <c r="I54" i="5"/>
  <c r="N98" i="10"/>
  <c r="N109" i="10" s="1"/>
  <c r="CU78" i="11"/>
  <c r="CQ78" i="11"/>
  <c r="CM78" i="11"/>
  <c r="CI78" i="11"/>
  <c r="CE78" i="11"/>
  <c r="CA78" i="11"/>
  <c r="BW78" i="11"/>
  <c r="BS78" i="11"/>
  <c r="BO78" i="11"/>
  <c r="BK78" i="11"/>
  <c r="BG78" i="11"/>
  <c r="BC78" i="11"/>
  <c r="AY78" i="11"/>
  <c r="AU78" i="11"/>
  <c r="AQ78" i="11"/>
  <c r="AM78" i="11"/>
  <c r="AI78" i="11"/>
  <c r="AE78" i="11"/>
  <c r="AA78" i="11"/>
  <c r="W78" i="11"/>
  <c r="S78" i="11"/>
  <c r="O78" i="11"/>
  <c r="K78" i="11"/>
  <c r="G78" i="11"/>
  <c r="CT78" i="11"/>
  <c r="CP78" i="11"/>
  <c r="CL78" i="11"/>
  <c r="CH78" i="11"/>
  <c r="CD78" i="11"/>
  <c r="BZ78" i="11"/>
  <c r="BV78" i="11"/>
  <c r="BR78" i="11"/>
  <c r="BN78" i="11"/>
  <c r="BJ78" i="11"/>
  <c r="BF78" i="11"/>
  <c r="BB78" i="11"/>
  <c r="AX78" i="11"/>
  <c r="AT78" i="11"/>
  <c r="AP78" i="11"/>
  <c r="AL78" i="11"/>
  <c r="AH78" i="11"/>
  <c r="AD78" i="11"/>
  <c r="Z78" i="11"/>
  <c r="V78" i="11"/>
  <c r="R78" i="11"/>
  <c r="N78" i="11"/>
  <c r="J78" i="11"/>
  <c r="F78" i="11"/>
  <c r="CS78" i="11"/>
  <c r="CO78" i="11"/>
  <c r="CK78" i="11"/>
  <c r="CG78" i="11"/>
  <c r="CC78" i="11"/>
  <c r="BY78" i="11"/>
  <c r="BU78" i="11"/>
  <c r="BQ78" i="11"/>
  <c r="BM78" i="11"/>
  <c r="BI78" i="11"/>
  <c r="BE78" i="11"/>
  <c r="BA78" i="11"/>
  <c r="AW78" i="11"/>
  <c r="AS78" i="11"/>
  <c r="AO78" i="11"/>
  <c r="AK78" i="11"/>
  <c r="AG78" i="11"/>
  <c r="AC78" i="11"/>
  <c r="Y78" i="11"/>
  <c r="U78" i="11"/>
  <c r="Q78" i="11"/>
  <c r="M78" i="11"/>
  <c r="I78" i="11"/>
  <c r="E78" i="11"/>
  <c r="CR78" i="11"/>
  <c r="CN78" i="11"/>
  <c r="CJ78" i="11"/>
  <c r="CF78" i="11"/>
  <c r="CB78" i="11"/>
  <c r="BX78" i="11"/>
  <c r="BT78" i="11"/>
  <c r="BP78" i="11"/>
  <c r="BL78" i="11"/>
  <c r="BH78" i="11"/>
  <c r="BD78" i="11"/>
  <c r="AZ78" i="11"/>
  <c r="AV78" i="11"/>
  <c r="AR78" i="11"/>
  <c r="AN78" i="11"/>
  <c r="AJ78" i="11"/>
  <c r="AF78" i="11"/>
  <c r="AB78" i="11"/>
  <c r="X78" i="11"/>
  <c r="T78" i="11"/>
  <c r="P78" i="11"/>
  <c r="L78" i="11"/>
  <c r="H78" i="11"/>
  <c r="D78" i="11"/>
  <c r="CV78" i="11" s="1"/>
  <c r="CT63" i="11"/>
  <c r="CT62" i="11" s="1"/>
  <c r="CP63" i="11"/>
  <c r="CP62" i="11" s="1"/>
  <c r="CL63" i="11"/>
  <c r="CL62" i="11" s="1"/>
  <c r="CH63" i="11"/>
  <c r="CH62" i="11" s="1"/>
  <c r="CD63" i="11"/>
  <c r="CD62" i="11" s="1"/>
  <c r="BZ63" i="11"/>
  <c r="BZ62" i="11" s="1"/>
  <c r="BV63" i="11"/>
  <c r="BV62" i="11" s="1"/>
  <c r="BR63" i="11"/>
  <c r="BR62" i="11" s="1"/>
  <c r="BN63" i="11"/>
  <c r="BN62" i="11" s="1"/>
  <c r="BJ63" i="11"/>
  <c r="BJ62" i="11" s="1"/>
  <c r="BF63" i="11"/>
  <c r="BF62" i="11" s="1"/>
  <c r="BB63" i="11"/>
  <c r="BB62" i="11" s="1"/>
  <c r="AX63" i="11"/>
  <c r="AX62" i="11" s="1"/>
  <c r="AT63" i="11"/>
  <c r="AT62" i="11" s="1"/>
  <c r="AP63" i="11"/>
  <c r="AP62" i="11" s="1"/>
  <c r="AL63" i="11"/>
  <c r="AL62" i="11" s="1"/>
  <c r="AH63" i="11"/>
  <c r="AH62" i="11" s="1"/>
  <c r="AD63" i="11"/>
  <c r="AD62" i="11" s="1"/>
  <c r="Z63" i="11"/>
  <c r="Z62" i="11" s="1"/>
  <c r="V63" i="11"/>
  <c r="V62" i="11" s="1"/>
  <c r="R63" i="11"/>
  <c r="R62" i="11" s="1"/>
  <c r="N63" i="11"/>
  <c r="N62" i="11" s="1"/>
  <c r="J63" i="11"/>
  <c r="J62" i="11" s="1"/>
  <c r="F63" i="11"/>
  <c r="F62" i="11" s="1"/>
  <c r="CS63" i="11"/>
  <c r="CS62" i="11" s="1"/>
  <c r="CO63" i="11"/>
  <c r="CO62" i="11" s="1"/>
  <c r="CK63" i="11"/>
  <c r="CK62" i="11" s="1"/>
  <c r="CG63" i="11"/>
  <c r="CG62" i="11" s="1"/>
  <c r="CC63" i="11"/>
  <c r="CC62" i="11" s="1"/>
  <c r="BY63" i="11"/>
  <c r="BY62" i="11" s="1"/>
  <c r="BU63" i="11"/>
  <c r="BU62" i="11" s="1"/>
  <c r="BQ63" i="11"/>
  <c r="BQ62" i="11" s="1"/>
  <c r="BM63" i="11"/>
  <c r="BM62" i="11" s="1"/>
  <c r="BI63" i="11"/>
  <c r="BI62" i="11" s="1"/>
  <c r="BE63" i="11"/>
  <c r="BE62" i="11" s="1"/>
  <c r="BA63" i="11"/>
  <c r="BA62" i="11" s="1"/>
  <c r="AW63" i="11"/>
  <c r="AW62" i="11" s="1"/>
  <c r="AS63" i="11"/>
  <c r="AS62" i="11" s="1"/>
  <c r="AO63" i="11"/>
  <c r="AO62" i="11" s="1"/>
  <c r="AK63" i="11"/>
  <c r="AK62" i="11" s="1"/>
  <c r="AG63" i="11"/>
  <c r="AG62" i="11" s="1"/>
  <c r="AC63" i="11"/>
  <c r="AC62" i="11" s="1"/>
  <c r="Y63" i="11"/>
  <c r="Y62" i="11" s="1"/>
  <c r="U63" i="11"/>
  <c r="U62" i="11" s="1"/>
  <c r="Q63" i="11"/>
  <c r="Q62" i="11" s="1"/>
  <c r="M63" i="11"/>
  <c r="M62" i="11" s="1"/>
  <c r="I63" i="11"/>
  <c r="I62" i="11" s="1"/>
  <c r="E63" i="11"/>
  <c r="E62" i="11" s="1"/>
  <c r="C62" i="11"/>
  <c r="CR63" i="11"/>
  <c r="CR62" i="11" s="1"/>
  <c r="CN63" i="11"/>
  <c r="CN62" i="11" s="1"/>
  <c r="CJ63" i="11"/>
  <c r="CJ62" i="11" s="1"/>
  <c r="CF63" i="11"/>
  <c r="CF62" i="11" s="1"/>
  <c r="CB63" i="11"/>
  <c r="CB62" i="11" s="1"/>
  <c r="BX63" i="11"/>
  <c r="BX62" i="11" s="1"/>
  <c r="BT63" i="11"/>
  <c r="BT62" i="11" s="1"/>
  <c r="BP63" i="11"/>
  <c r="BP62" i="11" s="1"/>
  <c r="BL63" i="11"/>
  <c r="BL62" i="11" s="1"/>
  <c r="BH63" i="11"/>
  <c r="BH62" i="11" s="1"/>
  <c r="BD63" i="11"/>
  <c r="BD62" i="11" s="1"/>
  <c r="AZ63" i="11"/>
  <c r="AZ62" i="11" s="1"/>
  <c r="AV63" i="11"/>
  <c r="AV62" i="11" s="1"/>
  <c r="AR63" i="11"/>
  <c r="AR62" i="11" s="1"/>
  <c r="AN63" i="11"/>
  <c r="AN62" i="11" s="1"/>
  <c r="AJ63" i="11"/>
  <c r="AJ62" i="11" s="1"/>
  <c r="AF63" i="11"/>
  <c r="AF62" i="11" s="1"/>
  <c r="AB63" i="11"/>
  <c r="AB62" i="11" s="1"/>
  <c r="X63" i="11"/>
  <c r="X62" i="11" s="1"/>
  <c r="T63" i="11"/>
  <c r="T62" i="11" s="1"/>
  <c r="P63" i="11"/>
  <c r="P62" i="11" s="1"/>
  <c r="L63" i="11"/>
  <c r="L62" i="11" s="1"/>
  <c r="H63" i="11"/>
  <c r="H62" i="11" s="1"/>
  <c r="D63" i="11"/>
  <c r="D62" i="11" s="1"/>
  <c r="CU63" i="11"/>
  <c r="CU62" i="11" s="1"/>
  <c r="CQ63" i="11"/>
  <c r="CQ62" i="11" s="1"/>
  <c r="CM63" i="11"/>
  <c r="CM62" i="11" s="1"/>
  <c r="CI63" i="11"/>
  <c r="CI62" i="11" s="1"/>
  <c r="CE63" i="11"/>
  <c r="CE62" i="11" s="1"/>
  <c r="CA63" i="11"/>
  <c r="CA62" i="11" s="1"/>
  <c r="BW63" i="11"/>
  <c r="BW62" i="11" s="1"/>
  <c r="BS63" i="11"/>
  <c r="BS62" i="11" s="1"/>
  <c r="BO63" i="11"/>
  <c r="BO62" i="11" s="1"/>
  <c r="BK63" i="11"/>
  <c r="BK62" i="11" s="1"/>
  <c r="BG63" i="11"/>
  <c r="BG62" i="11" s="1"/>
  <c r="BC63" i="11"/>
  <c r="BC62" i="11" s="1"/>
  <c r="AY63" i="11"/>
  <c r="AY62" i="11" s="1"/>
  <c r="AU63" i="11"/>
  <c r="AU62" i="11" s="1"/>
  <c r="AQ63" i="11"/>
  <c r="AQ62" i="11" s="1"/>
  <c r="AM63" i="11"/>
  <c r="AM62" i="11" s="1"/>
  <c r="AI63" i="11"/>
  <c r="AI62" i="11" s="1"/>
  <c r="AE63" i="11"/>
  <c r="AE62" i="11" s="1"/>
  <c r="AA63" i="11"/>
  <c r="AA62" i="11" s="1"/>
  <c r="W63" i="11"/>
  <c r="W62" i="11" s="1"/>
  <c r="S63" i="11"/>
  <c r="S62" i="11" s="1"/>
  <c r="O63" i="11"/>
  <c r="O62" i="11" s="1"/>
  <c r="K63" i="11"/>
  <c r="K62" i="11" s="1"/>
  <c r="G63" i="11"/>
  <c r="G62" i="11" s="1"/>
  <c r="R101" i="11"/>
  <c r="R96" i="11" s="1"/>
  <c r="AH101" i="11"/>
  <c r="AH96" i="11" s="1"/>
  <c r="AX101" i="11"/>
  <c r="AX96" i="11" s="1"/>
  <c r="BN101" i="11"/>
  <c r="BN96" i="11" s="1"/>
  <c r="CD101" i="11"/>
  <c r="CD96" i="11" s="1"/>
  <c r="CT101" i="11"/>
  <c r="CT96" i="11" s="1"/>
  <c r="S101" i="11"/>
  <c r="S96" i="11" s="1"/>
  <c r="AI101" i="11"/>
  <c r="AI96" i="11" s="1"/>
  <c r="AY101" i="11"/>
  <c r="AY96" i="11" s="1"/>
  <c r="BO101" i="11"/>
  <c r="BO96" i="11" s="1"/>
  <c r="CE101" i="11"/>
  <c r="CE96" i="11" s="1"/>
  <c r="CU101" i="11"/>
  <c r="CU96" i="11" s="1"/>
  <c r="P101" i="11"/>
  <c r="P96" i="11" s="1"/>
  <c r="AF101" i="11"/>
  <c r="AF96" i="11" s="1"/>
  <c r="AV101" i="11"/>
  <c r="AV96" i="11" s="1"/>
  <c r="BL101" i="11"/>
  <c r="BL96" i="11" s="1"/>
  <c r="CB101" i="11"/>
  <c r="CB96" i="11" s="1"/>
  <c r="CR101" i="11"/>
  <c r="CR96" i="11" s="1"/>
  <c r="I101" i="11"/>
  <c r="I96" i="11" s="1"/>
  <c r="Y101" i="11"/>
  <c r="Y96" i="11" s="1"/>
  <c r="AO101" i="11"/>
  <c r="AO96" i="11" s="1"/>
  <c r="BE101" i="11"/>
  <c r="BE96" i="11" s="1"/>
  <c r="BU101" i="11"/>
  <c r="BU96" i="11" s="1"/>
  <c r="CK101" i="11"/>
  <c r="CK96" i="11" s="1"/>
  <c r="G13" i="20"/>
  <c r="H38" i="16"/>
  <c r="W13" i="20"/>
  <c r="X38" i="16"/>
  <c r="AM13" i="20"/>
  <c r="AN38" i="16"/>
  <c r="P13" i="20"/>
  <c r="Q38" i="16"/>
  <c r="AF13" i="20"/>
  <c r="AG38" i="16"/>
  <c r="I13" i="20"/>
  <c r="J38" i="16"/>
  <c r="Y13" i="20"/>
  <c r="Z38" i="16"/>
  <c r="AO13" i="20"/>
  <c r="AP38" i="16"/>
  <c r="R13" i="20"/>
  <c r="S38" i="16"/>
  <c r="AH13" i="20"/>
  <c r="AI38" i="16"/>
  <c r="AE99" i="5"/>
  <c r="AE98" i="5"/>
  <c r="CW13" i="22" s="1"/>
  <c r="M91" i="10"/>
  <c r="C33" i="5"/>
  <c r="CT90" i="11"/>
  <c r="CP90" i="11"/>
  <c r="CL90" i="11"/>
  <c r="CH90" i="11"/>
  <c r="CD90" i="11"/>
  <c r="BZ90" i="11"/>
  <c r="BV90" i="11"/>
  <c r="BR90" i="11"/>
  <c r="BN90" i="11"/>
  <c r="BJ90" i="11"/>
  <c r="BF90" i="11"/>
  <c r="BB90" i="11"/>
  <c r="AX90" i="11"/>
  <c r="AT90" i="11"/>
  <c r="AP90" i="11"/>
  <c r="AL90" i="11"/>
  <c r="AH90" i="11"/>
  <c r="AD90" i="11"/>
  <c r="Z90" i="11"/>
  <c r="V90" i="11"/>
  <c r="R90" i="11"/>
  <c r="N90" i="11"/>
  <c r="J90" i="11"/>
  <c r="F90" i="11"/>
  <c r="CS90" i="11"/>
  <c r="CO90" i="11"/>
  <c r="CK90" i="11"/>
  <c r="CG90" i="11"/>
  <c r="CC90" i="11"/>
  <c r="BY90" i="11"/>
  <c r="BU90" i="11"/>
  <c r="BQ90" i="11"/>
  <c r="BM90" i="11"/>
  <c r="BI90" i="11"/>
  <c r="BE90" i="11"/>
  <c r="BA90" i="11"/>
  <c r="AW90" i="11"/>
  <c r="AS90" i="11"/>
  <c r="AO90" i="11"/>
  <c r="AK90" i="11"/>
  <c r="AG90" i="11"/>
  <c r="AC90" i="11"/>
  <c r="Y90" i="11"/>
  <c r="U90" i="11"/>
  <c r="Q90" i="11"/>
  <c r="M90" i="11"/>
  <c r="I90" i="11"/>
  <c r="E90" i="11"/>
  <c r="CR90" i="11"/>
  <c r="CN90" i="11"/>
  <c r="CJ90" i="11"/>
  <c r="CF90" i="11"/>
  <c r="CB90" i="11"/>
  <c r="BX90" i="11"/>
  <c r="BT90" i="11"/>
  <c r="BP90" i="11"/>
  <c r="BL90" i="11"/>
  <c r="BH90" i="11"/>
  <c r="BD90" i="11"/>
  <c r="AZ90" i="11"/>
  <c r="AV90" i="11"/>
  <c r="AR90" i="11"/>
  <c r="AN90" i="11"/>
  <c r="AJ90" i="11"/>
  <c r="AF90" i="11"/>
  <c r="AB90" i="11"/>
  <c r="X90" i="11"/>
  <c r="T90" i="11"/>
  <c r="P90" i="11"/>
  <c r="L90" i="11"/>
  <c r="H90" i="11"/>
  <c r="D90" i="11"/>
  <c r="CV90" i="11" s="1"/>
  <c r="CU90" i="11"/>
  <c r="CQ90" i="11"/>
  <c r="CM90" i="11"/>
  <c r="CI90" i="11"/>
  <c r="CE90" i="11"/>
  <c r="CA90" i="11"/>
  <c r="BW90" i="11"/>
  <c r="BS90" i="11"/>
  <c r="BO90" i="11"/>
  <c r="BK90" i="11"/>
  <c r="BG90" i="11"/>
  <c r="BC90" i="11"/>
  <c r="AY90" i="11"/>
  <c r="AU90" i="11"/>
  <c r="AQ90" i="11"/>
  <c r="AM90" i="11"/>
  <c r="AI90" i="11"/>
  <c r="AE90" i="11"/>
  <c r="AA90" i="11"/>
  <c r="W90" i="11"/>
  <c r="S90" i="11"/>
  <c r="O90" i="11"/>
  <c r="K90" i="11"/>
  <c r="G90" i="11"/>
  <c r="K11" i="5"/>
  <c r="CU24" i="11"/>
  <c r="CU23" i="11" s="1"/>
  <c r="CQ24" i="11"/>
  <c r="CQ23" i="11" s="1"/>
  <c r="CM24" i="11"/>
  <c r="CM23" i="11" s="1"/>
  <c r="CI24" i="11"/>
  <c r="CI23" i="11" s="1"/>
  <c r="CE24" i="11"/>
  <c r="CE23" i="11" s="1"/>
  <c r="CA24" i="11"/>
  <c r="CA23" i="11" s="1"/>
  <c r="BW24" i="11"/>
  <c r="BW23" i="11" s="1"/>
  <c r="BS24" i="11"/>
  <c r="BS23" i="11" s="1"/>
  <c r="BO24" i="11"/>
  <c r="BO23" i="11" s="1"/>
  <c r="BK24" i="11"/>
  <c r="BK23" i="11" s="1"/>
  <c r="BG24" i="11"/>
  <c r="BG23" i="11" s="1"/>
  <c r="BC24" i="11"/>
  <c r="BC23" i="11" s="1"/>
  <c r="AY24" i="11"/>
  <c r="AY23" i="11" s="1"/>
  <c r="AU24" i="11"/>
  <c r="AU23" i="11" s="1"/>
  <c r="AQ24" i="11"/>
  <c r="AQ23" i="11" s="1"/>
  <c r="AM24" i="11"/>
  <c r="AM23" i="11" s="1"/>
  <c r="AI24" i="11"/>
  <c r="AI23" i="11" s="1"/>
  <c r="AE24" i="11"/>
  <c r="AE23" i="11" s="1"/>
  <c r="AA24" i="11"/>
  <c r="AA23" i="11" s="1"/>
  <c r="W24" i="11"/>
  <c r="W23" i="11" s="1"/>
  <c r="S24" i="11"/>
  <c r="S23" i="11" s="1"/>
  <c r="O24" i="11"/>
  <c r="O23" i="11" s="1"/>
  <c r="K24" i="11"/>
  <c r="K23" i="11" s="1"/>
  <c r="G24" i="11"/>
  <c r="G23" i="11" s="1"/>
  <c r="CT24" i="11"/>
  <c r="CT23" i="11" s="1"/>
  <c r="CP24" i="11"/>
  <c r="CP23" i="11" s="1"/>
  <c r="CL24" i="11"/>
  <c r="CL23" i="11" s="1"/>
  <c r="CH24" i="11"/>
  <c r="CH23" i="11" s="1"/>
  <c r="CD24" i="11"/>
  <c r="CD23" i="11" s="1"/>
  <c r="BZ24" i="11"/>
  <c r="BZ23" i="11" s="1"/>
  <c r="BV24" i="11"/>
  <c r="BV23" i="11" s="1"/>
  <c r="BR24" i="11"/>
  <c r="BR23" i="11" s="1"/>
  <c r="BN24" i="11"/>
  <c r="BN23" i="11" s="1"/>
  <c r="BJ24" i="11"/>
  <c r="BJ23" i="11" s="1"/>
  <c r="BF24" i="11"/>
  <c r="BF23" i="11" s="1"/>
  <c r="BB24" i="11"/>
  <c r="BB23" i="11" s="1"/>
  <c r="AX24" i="11"/>
  <c r="AX23" i="11" s="1"/>
  <c r="AT24" i="11"/>
  <c r="AT23" i="11" s="1"/>
  <c r="AP24" i="11"/>
  <c r="AP23" i="11" s="1"/>
  <c r="AL24" i="11"/>
  <c r="AL23" i="11" s="1"/>
  <c r="AH24" i="11"/>
  <c r="AH23" i="11" s="1"/>
  <c r="AD24" i="11"/>
  <c r="AD23" i="11" s="1"/>
  <c r="Z24" i="11"/>
  <c r="Z23" i="11" s="1"/>
  <c r="V24" i="11"/>
  <c r="V23" i="11" s="1"/>
  <c r="R24" i="11"/>
  <c r="R23" i="11" s="1"/>
  <c r="N24" i="11"/>
  <c r="N23" i="11" s="1"/>
  <c r="J24" i="11"/>
  <c r="J23" i="11" s="1"/>
  <c r="F24" i="11"/>
  <c r="F23" i="11" s="1"/>
  <c r="CS24" i="11"/>
  <c r="CS23" i="11" s="1"/>
  <c r="CO24" i="11"/>
  <c r="CO23" i="11" s="1"/>
  <c r="CK24" i="11"/>
  <c r="CK23" i="11" s="1"/>
  <c r="CG24" i="11"/>
  <c r="CG23" i="11" s="1"/>
  <c r="CC24" i="11"/>
  <c r="CC23" i="11" s="1"/>
  <c r="BY24" i="11"/>
  <c r="BY23" i="11" s="1"/>
  <c r="BU24" i="11"/>
  <c r="BU23" i="11" s="1"/>
  <c r="BQ24" i="11"/>
  <c r="BQ23" i="11" s="1"/>
  <c r="BM24" i="11"/>
  <c r="BM23" i="11" s="1"/>
  <c r="BI24" i="11"/>
  <c r="BI23" i="11" s="1"/>
  <c r="BE24" i="11"/>
  <c r="BE23" i="11" s="1"/>
  <c r="BA24" i="11"/>
  <c r="BA23" i="11" s="1"/>
  <c r="AW24" i="11"/>
  <c r="AW23" i="11" s="1"/>
  <c r="AS24" i="11"/>
  <c r="AS23" i="11" s="1"/>
  <c r="AO24" i="11"/>
  <c r="AO23" i="11" s="1"/>
  <c r="AK24" i="11"/>
  <c r="AK23" i="11" s="1"/>
  <c r="AG24" i="11"/>
  <c r="AG23" i="11" s="1"/>
  <c r="AC24" i="11"/>
  <c r="AC23" i="11" s="1"/>
  <c r="Y24" i="11"/>
  <c r="Y23" i="11" s="1"/>
  <c r="U24" i="11"/>
  <c r="U23" i="11" s="1"/>
  <c r="Q24" i="11"/>
  <c r="Q23" i="11" s="1"/>
  <c r="M24" i="11"/>
  <c r="M23" i="11" s="1"/>
  <c r="I24" i="11"/>
  <c r="I23" i="11" s="1"/>
  <c r="E24" i="11"/>
  <c r="E23" i="11" s="1"/>
  <c r="C23" i="11"/>
  <c r="CR24" i="11"/>
  <c r="CR23" i="11" s="1"/>
  <c r="CN24" i="11"/>
  <c r="CN23" i="11" s="1"/>
  <c r="CJ24" i="11"/>
  <c r="CJ23" i="11" s="1"/>
  <c r="CF24" i="11"/>
  <c r="CF23" i="11" s="1"/>
  <c r="CB24" i="11"/>
  <c r="CB23" i="11" s="1"/>
  <c r="BX24" i="11"/>
  <c r="BX23" i="11" s="1"/>
  <c r="BT24" i="11"/>
  <c r="BT23" i="11" s="1"/>
  <c r="BP24" i="11"/>
  <c r="BP23" i="11" s="1"/>
  <c r="BL24" i="11"/>
  <c r="BL23" i="11" s="1"/>
  <c r="BH24" i="11"/>
  <c r="BH23" i="11" s="1"/>
  <c r="BD24" i="11"/>
  <c r="BD23" i="11" s="1"/>
  <c r="AZ24" i="11"/>
  <c r="AZ23" i="11" s="1"/>
  <c r="AV24" i="11"/>
  <c r="AV23" i="11" s="1"/>
  <c r="AR24" i="11"/>
  <c r="AR23" i="11" s="1"/>
  <c r="AN24" i="11"/>
  <c r="AN23" i="11" s="1"/>
  <c r="AJ24" i="11"/>
  <c r="AJ23" i="11" s="1"/>
  <c r="AF24" i="11"/>
  <c r="AF23" i="11" s="1"/>
  <c r="AB24" i="11"/>
  <c r="AB23" i="11" s="1"/>
  <c r="X24" i="11"/>
  <c r="X23" i="11" s="1"/>
  <c r="T24" i="11"/>
  <c r="T23" i="11" s="1"/>
  <c r="P24" i="11"/>
  <c r="P23" i="11" s="1"/>
  <c r="L24" i="11"/>
  <c r="L23" i="11" s="1"/>
  <c r="H24" i="11"/>
  <c r="H23" i="11" s="1"/>
  <c r="D24" i="11"/>
  <c r="D23" i="11" s="1"/>
  <c r="Y11" i="5"/>
  <c r="CT13" i="11"/>
  <c r="CT114" i="11" s="1"/>
  <c r="CU12" i="21" s="1"/>
  <c r="CU16" i="21" s="1"/>
  <c r="CU28" i="21" s="1"/>
  <c r="CP13" i="11"/>
  <c r="CP114" i="11" s="1"/>
  <c r="CQ12" i="21" s="1"/>
  <c r="CQ16" i="21" s="1"/>
  <c r="CQ28" i="21" s="1"/>
  <c r="CL13" i="11"/>
  <c r="CL114" i="11" s="1"/>
  <c r="CM12" i="21" s="1"/>
  <c r="CM16" i="21" s="1"/>
  <c r="CM28" i="21" s="1"/>
  <c r="CH13" i="11"/>
  <c r="CH114" i="11" s="1"/>
  <c r="CI12" i="21" s="1"/>
  <c r="CI16" i="21" s="1"/>
  <c r="CI28" i="21" s="1"/>
  <c r="CD13" i="11"/>
  <c r="CD114" i="11" s="1"/>
  <c r="CE12" i="21" s="1"/>
  <c r="CE16" i="21" s="1"/>
  <c r="CE28" i="21" s="1"/>
  <c r="BZ13" i="11"/>
  <c r="BZ114" i="11" s="1"/>
  <c r="CA12" i="21" s="1"/>
  <c r="CA16" i="21" s="1"/>
  <c r="CA28" i="21" s="1"/>
  <c r="BV13" i="11"/>
  <c r="BV114" i="11" s="1"/>
  <c r="BW12" i="21" s="1"/>
  <c r="BW16" i="21" s="1"/>
  <c r="BW28" i="21" s="1"/>
  <c r="BR13" i="11"/>
  <c r="BR114" i="11" s="1"/>
  <c r="BS12" i="21" s="1"/>
  <c r="BS16" i="21" s="1"/>
  <c r="BS28" i="21" s="1"/>
  <c r="BN13" i="11"/>
  <c r="BN114" i="11" s="1"/>
  <c r="BO12" i="21" s="1"/>
  <c r="BO16" i="21" s="1"/>
  <c r="BO28" i="21" s="1"/>
  <c r="BJ13" i="11"/>
  <c r="BJ114" i="11" s="1"/>
  <c r="BK12" i="21" s="1"/>
  <c r="BK16" i="21" s="1"/>
  <c r="BK28" i="21" s="1"/>
  <c r="BF13" i="11"/>
  <c r="BF114" i="11" s="1"/>
  <c r="BG12" i="21" s="1"/>
  <c r="BG16" i="21" s="1"/>
  <c r="BG28" i="21" s="1"/>
  <c r="BB13" i="11"/>
  <c r="BB114" i="11" s="1"/>
  <c r="BC12" i="21" s="1"/>
  <c r="BC16" i="21" s="1"/>
  <c r="BC28" i="21" s="1"/>
  <c r="AX13" i="11"/>
  <c r="AX114" i="11" s="1"/>
  <c r="AY12" i="21" s="1"/>
  <c r="AY16" i="21" s="1"/>
  <c r="AY28" i="21" s="1"/>
  <c r="AT13" i="11"/>
  <c r="AT114" i="11" s="1"/>
  <c r="AU12" i="21" s="1"/>
  <c r="AU16" i="21" s="1"/>
  <c r="AU28" i="21" s="1"/>
  <c r="AP13" i="11"/>
  <c r="AP114" i="11" s="1"/>
  <c r="AQ12" i="21" s="1"/>
  <c r="AQ16" i="21" s="1"/>
  <c r="AQ28" i="21" s="1"/>
  <c r="AL13" i="11"/>
  <c r="AL114" i="11" s="1"/>
  <c r="AM12" i="21" s="1"/>
  <c r="AM16" i="21" s="1"/>
  <c r="AM28" i="21" s="1"/>
  <c r="AH13" i="11"/>
  <c r="AH114" i="11" s="1"/>
  <c r="AI12" i="21" s="1"/>
  <c r="AI16" i="21" s="1"/>
  <c r="AI28" i="21" s="1"/>
  <c r="AD13" i="11"/>
  <c r="AD114" i="11" s="1"/>
  <c r="AE12" i="21" s="1"/>
  <c r="AE16" i="21" s="1"/>
  <c r="AE28" i="21" s="1"/>
  <c r="Z13" i="11"/>
  <c r="Z114" i="11" s="1"/>
  <c r="AA12" i="21" s="1"/>
  <c r="AA16" i="21" s="1"/>
  <c r="AA28" i="21" s="1"/>
  <c r="V13" i="11"/>
  <c r="V114" i="11" s="1"/>
  <c r="W12" i="21" s="1"/>
  <c r="W16" i="21" s="1"/>
  <c r="W28" i="21" s="1"/>
  <c r="R13" i="11"/>
  <c r="R114" i="11" s="1"/>
  <c r="S12" i="21" s="1"/>
  <c r="S16" i="21" s="1"/>
  <c r="S28" i="21" s="1"/>
  <c r="N13" i="11"/>
  <c r="N114" i="11" s="1"/>
  <c r="O12" i="21" s="1"/>
  <c r="O16" i="21" s="1"/>
  <c r="O28" i="21" s="1"/>
  <c r="J13" i="11"/>
  <c r="J114" i="11" s="1"/>
  <c r="K12" i="21" s="1"/>
  <c r="K16" i="21" s="1"/>
  <c r="K28" i="21" s="1"/>
  <c r="F13" i="11"/>
  <c r="F114" i="11" s="1"/>
  <c r="G12" i="21" s="1"/>
  <c r="G16" i="21" s="1"/>
  <c r="G28" i="21" s="1"/>
  <c r="CS13" i="11"/>
  <c r="CS114" i="11" s="1"/>
  <c r="CT12" i="21" s="1"/>
  <c r="CT16" i="21" s="1"/>
  <c r="CT28" i="21" s="1"/>
  <c r="CO13" i="11"/>
  <c r="CO114" i="11" s="1"/>
  <c r="CP12" i="21" s="1"/>
  <c r="CP16" i="21" s="1"/>
  <c r="CP28" i="21" s="1"/>
  <c r="CK13" i="11"/>
  <c r="CK114" i="11" s="1"/>
  <c r="CL12" i="21" s="1"/>
  <c r="CL16" i="21" s="1"/>
  <c r="CL28" i="21" s="1"/>
  <c r="CG13" i="11"/>
  <c r="CG114" i="11" s="1"/>
  <c r="CH12" i="21" s="1"/>
  <c r="CH16" i="21" s="1"/>
  <c r="CH28" i="21" s="1"/>
  <c r="CC13" i="11"/>
  <c r="CC114" i="11" s="1"/>
  <c r="CD12" i="21" s="1"/>
  <c r="CD16" i="21" s="1"/>
  <c r="CD28" i="21" s="1"/>
  <c r="BY13" i="11"/>
  <c r="BY114" i="11" s="1"/>
  <c r="BZ12" i="21" s="1"/>
  <c r="BZ16" i="21" s="1"/>
  <c r="BZ28" i="21" s="1"/>
  <c r="BU13" i="11"/>
  <c r="BU114" i="11" s="1"/>
  <c r="BV12" i="21" s="1"/>
  <c r="BV16" i="21" s="1"/>
  <c r="BV28" i="21" s="1"/>
  <c r="BQ13" i="11"/>
  <c r="BQ114" i="11" s="1"/>
  <c r="BR12" i="21" s="1"/>
  <c r="BR16" i="21" s="1"/>
  <c r="BR28" i="21" s="1"/>
  <c r="BM13" i="11"/>
  <c r="BM114" i="11" s="1"/>
  <c r="BN12" i="21" s="1"/>
  <c r="BN16" i="21" s="1"/>
  <c r="BN28" i="21" s="1"/>
  <c r="BI13" i="11"/>
  <c r="BI114" i="11" s="1"/>
  <c r="BJ12" i="21" s="1"/>
  <c r="BJ16" i="21" s="1"/>
  <c r="BJ28" i="21" s="1"/>
  <c r="BE13" i="11"/>
  <c r="BE114" i="11" s="1"/>
  <c r="BF12" i="21" s="1"/>
  <c r="BF16" i="21" s="1"/>
  <c r="BF28" i="21" s="1"/>
  <c r="BA13" i="11"/>
  <c r="BA114" i="11" s="1"/>
  <c r="BB12" i="21" s="1"/>
  <c r="BB16" i="21" s="1"/>
  <c r="BB28" i="21" s="1"/>
  <c r="AW13" i="11"/>
  <c r="AW114" i="11" s="1"/>
  <c r="AX12" i="21" s="1"/>
  <c r="AX16" i="21" s="1"/>
  <c r="AX28" i="21" s="1"/>
  <c r="AS13" i="11"/>
  <c r="AS114" i="11" s="1"/>
  <c r="AT12" i="21" s="1"/>
  <c r="AT16" i="21" s="1"/>
  <c r="AT28" i="21" s="1"/>
  <c r="AO13" i="11"/>
  <c r="AO114" i="11" s="1"/>
  <c r="AP12" i="21" s="1"/>
  <c r="AP16" i="21" s="1"/>
  <c r="AP28" i="21" s="1"/>
  <c r="AK13" i="11"/>
  <c r="AK114" i="11" s="1"/>
  <c r="AL12" i="21" s="1"/>
  <c r="AL16" i="21" s="1"/>
  <c r="AL28" i="21" s="1"/>
  <c r="AG13" i="11"/>
  <c r="AG114" i="11" s="1"/>
  <c r="AH12" i="21" s="1"/>
  <c r="AH16" i="21" s="1"/>
  <c r="AH28" i="21" s="1"/>
  <c r="AC13" i="11"/>
  <c r="AC114" i="11" s="1"/>
  <c r="AD12" i="21" s="1"/>
  <c r="AD16" i="21" s="1"/>
  <c r="AD28" i="21" s="1"/>
  <c r="Y13" i="11"/>
  <c r="Y114" i="11" s="1"/>
  <c r="Z12" i="21" s="1"/>
  <c r="Z16" i="21" s="1"/>
  <c r="Z28" i="21" s="1"/>
  <c r="U13" i="11"/>
  <c r="U114" i="11" s="1"/>
  <c r="V12" i="21" s="1"/>
  <c r="V16" i="21" s="1"/>
  <c r="V28" i="21" s="1"/>
  <c r="Q13" i="11"/>
  <c r="Q114" i="11" s="1"/>
  <c r="R12" i="21" s="1"/>
  <c r="R16" i="21" s="1"/>
  <c r="R28" i="21" s="1"/>
  <c r="M13" i="11"/>
  <c r="M114" i="11" s="1"/>
  <c r="N12" i="21" s="1"/>
  <c r="N16" i="21" s="1"/>
  <c r="N28" i="21" s="1"/>
  <c r="I13" i="11"/>
  <c r="I114" i="11" s="1"/>
  <c r="J12" i="21" s="1"/>
  <c r="J16" i="21" s="1"/>
  <c r="J28" i="21" s="1"/>
  <c r="E13" i="11"/>
  <c r="E114" i="11" s="1"/>
  <c r="F12" i="21" s="1"/>
  <c r="F16" i="21" s="1"/>
  <c r="F28" i="21" s="1"/>
  <c r="CR13" i="11"/>
  <c r="CR114" i="11" s="1"/>
  <c r="CS12" i="21" s="1"/>
  <c r="CS16" i="21" s="1"/>
  <c r="CS28" i="21" s="1"/>
  <c r="CN13" i="11"/>
  <c r="CN114" i="11" s="1"/>
  <c r="CO12" i="21" s="1"/>
  <c r="CO16" i="21" s="1"/>
  <c r="CO28" i="21" s="1"/>
  <c r="CJ13" i="11"/>
  <c r="CJ114" i="11" s="1"/>
  <c r="CK12" i="21" s="1"/>
  <c r="CK16" i="21" s="1"/>
  <c r="CK28" i="21" s="1"/>
  <c r="CF13" i="11"/>
  <c r="CF114" i="11" s="1"/>
  <c r="CG12" i="21" s="1"/>
  <c r="CG16" i="21" s="1"/>
  <c r="CG28" i="21" s="1"/>
  <c r="CB13" i="11"/>
  <c r="CB114" i="11" s="1"/>
  <c r="CC12" i="21" s="1"/>
  <c r="CC16" i="21" s="1"/>
  <c r="CC28" i="21" s="1"/>
  <c r="BX13" i="11"/>
  <c r="BX114" i="11" s="1"/>
  <c r="BY12" i="21" s="1"/>
  <c r="BY16" i="21" s="1"/>
  <c r="BY28" i="21" s="1"/>
  <c r="BT13" i="11"/>
  <c r="BT114" i="11" s="1"/>
  <c r="BU12" i="21" s="1"/>
  <c r="BU16" i="21" s="1"/>
  <c r="BU28" i="21" s="1"/>
  <c r="BP13" i="11"/>
  <c r="BP114" i="11" s="1"/>
  <c r="BQ12" i="21" s="1"/>
  <c r="BQ16" i="21" s="1"/>
  <c r="BQ28" i="21" s="1"/>
  <c r="BL13" i="11"/>
  <c r="BL114" i="11" s="1"/>
  <c r="BM12" i="21" s="1"/>
  <c r="BM16" i="21" s="1"/>
  <c r="BM28" i="21" s="1"/>
  <c r="BH13" i="11"/>
  <c r="BH114" i="11" s="1"/>
  <c r="BI12" i="21" s="1"/>
  <c r="BI16" i="21" s="1"/>
  <c r="BI28" i="21" s="1"/>
  <c r="BD13" i="11"/>
  <c r="BD114" i="11" s="1"/>
  <c r="BE12" i="21" s="1"/>
  <c r="BE16" i="21" s="1"/>
  <c r="BE28" i="21" s="1"/>
  <c r="AZ13" i="11"/>
  <c r="AZ114" i="11" s="1"/>
  <c r="BA12" i="21" s="1"/>
  <c r="BA16" i="21" s="1"/>
  <c r="BA28" i="21" s="1"/>
  <c r="AV13" i="11"/>
  <c r="AV114" i="11" s="1"/>
  <c r="AW12" i="21" s="1"/>
  <c r="AW16" i="21" s="1"/>
  <c r="AW28" i="21" s="1"/>
  <c r="AR13" i="11"/>
  <c r="AR114" i="11" s="1"/>
  <c r="AS12" i="21" s="1"/>
  <c r="AS16" i="21" s="1"/>
  <c r="AS28" i="21" s="1"/>
  <c r="AN13" i="11"/>
  <c r="AN114" i="11" s="1"/>
  <c r="AO12" i="21" s="1"/>
  <c r="AO16" i="21" s="1"/>
  <c r="AO28" i="21" s="1"/>
  <c r="AJ13" i="11"/>
  <c r="AJ114" i="11" s="1"/>
  <c r="AK12" i="21" s="1"/>
  <c r="AK16" i="21" s="1"/>
  <c r="AK28" i="21" s="1"/>
  <c r="AF13" i="11"/>
  <c r="AF114" i="11" s="1"/>
  <c r="AG12" i="21" s="1"/>
  <c r="AG16" i="21" s="1"/>
  <c r="AG28" i="21" s="1"/>
  <c r="AB13" i="11"/>
  <c r="AB114" i="11" s="1"/>
  <c r="AC12" i="21" s="1"/>
  <c r="AC16" i="21" s="1"/>
  <c r="AC28" i="21" s="1"/>
  <c r="X13" i="11"/>
  <c r="X114" i="11" s="1"/>
  <c r="Y12" i="21" s="1"/>
  <c r="Y16" i="21" s="1"/>
  <c r="Y28" i="21" s="1"/>
  <c r="T13" i="11"/>
  <c r="T114" i="11" s="1"/>
  <c r="U12" i="21" s="1"/>
  <c r="U16" i="21" s="1"/>
  <c r="U28" i="21" s="1"/>
  <c r="P13" i="11"/>
  <c r="P114" i="11" s="1"/>
  <c r="Q12" i="21" s="1"/>
  <c r="Q16" i="21" s="1"/>
  <c r="Q28" i="21" s="1"/>
  <c r="L13" i="11"/>
  <c r="L114" i="11" s="1"/>
  <c r="M12" i="21" s="1"/>
  <c r="M16" i="21" s="1"/>
  <c r="M28" i="21" s="1"/>
  <c r="H13" i="11"/>
  <c r="H114" i="11" s="1"/>
  <c r="I12" i="21" s="1"/>
  <c r="I16" i="21" s="1"/>
  <c r="I28" i="21" s="1"/>
  <c r="D13" i="11"/>
  <c r="D114" i="11" s="1"/>
  <c r="CU13" i="11"/>
  <c r="CU114" i="11" s="1"/>
  <c r="CV12" i="21" s="1"/>
  <c r="CQ13" i="11"/>
  <c r="CQ114" i="11" s="1"/>
  <c r="CR12" i="21" s="1"/>
  <c r="CR16" i="21" s="1"/>
  <c r="CR28" i="21" s="1"/>
  <c r="CM13" i="11"/>
  <c r="CM114" i="11" s="1"/>
  <c r="CN12" i="21" s="1"/>
  <c r="CN16" i="21" s="1"/>
  <c r="CN28" i="21" s="1"/>
  <c r="CI13" i="11"/>
  <c r="CI114" i="11" s="1"/>
  <c r="CJ12" i="21" s="1"/>
  <c r="CJ16" i="21" s="1"/>
  <c r="CJ28" i="21" s="1"/>
  <c r="CE13" i="11"/>
  <c r="CE114" i="11" s="1"/>
  <c r="CF12" i="21" s="1"/>
  <c r="CF16" i="21" s="1"/>
  <c r="CF28" i="21" s="1"/>
  <c r="CA13" i="11"/>
  <c r="CA114" i="11" s="1"/>
  <c r="CB12" i="21" s="1"/>
  <c r="CB16" i="21" s="1"/>
  <c r="CB28" i="21" s="1"/>
  <c r="BW13" i="11"/>
  <c r="BW114" i="11" s="1"/>
  <c r="BX12" i="21" s="1"/>
  <c r="BX16" i="21" s="1"/>
  <c r="BX28" i="21" s="1"/>
  <c r="BS13" i="11"/>
  <c r="BS114" i="11" s="1"/>
  <c r="BT12" i="21" s="1"/>
  <c r="BT16" i="21" s="1"/>
  <c r="BT28" i="21" s="1"/>
  <c r="BO13" i="11"/>
  <c r="BO114" i="11" s="1"/>
  <c r="BP12" i="21" s="1"/>
  <c r="BP16" i="21" s="1"/>
  <c r="BP28" i="21" s="1"/>
  <c r="BK13" i="11"/>
  <c r="BK114" i="11" s="1"/>
  <c r="BL12" i="21" s="1"/>
  <c r="BL16" i="21" s="1"/>
  <c r="BL28" i="21" s="1"/>
  <c r="BG13" i="11"/>
  <c r="BG114" i="11" s="1"/>
  <c r="BH12" i="21" s="1"/>
  <c r="BH16" i="21" s="1"/>
  <c r="BH28" i="21" s="1"/>
  <c r="BC13" i="11"/>
  <c r="BC114" i="11" s="1"/>
  <c r="BD12" i="21" s="1"/>
  <c r="BD16" i="21" s="1"/>
  <c r="BD28" i="21" s="1"/>
  <c r="AY13" i="11"/>
  <c r="AY114" i="11" s="1"/>
  <c r="AZ12" i="21" s="1"/>
  <c r="AZ16" i="21" s="1"/>
  <c r="AZ28" i="21" s="1"/>
  <c r="AU13" i="11"/>
  <c r="AU114" i="11" s="1"/>
  <c r="AV12" i="21" s="1"/>
  <c r="AV16" i="21" s="1"/>
  <c r="AV28" i="21" s="1"/>
  <c r="AQ13" i="11"/>
  <c r="AQ114" i="11" s="1"/>
  <c r="AR12" i="21" s="1"/>
  <c r="AR16" i="21" s="1"/>
  <c r="AR28" i="21" s="1"/>
  <c r="AM13" i="11"/>
  <c r="AM114" i="11" s="1"/>
  <c r="AN12" i="21" s="1"/>
  <c r="AN16" i="21" s="1"/>
  <c r="AN28" i="21" s="1"/>
  <c r="AI13" i="11"/>
  <c r="AI114" i="11" s="1"/>
  <c r="AJ12" i="21" s="1"/>
  <c r="AJ16" i="21" s="1"/>
  <c r="AJ28" i="21" s="1"/>
  <c r="AE13" i="11"/>
  <c r="AE114" i="11" s="1"/>
  <c r="AF12" i="21" s="1"/>
  <c r="AF16" i="21" s="1"/>
  <c r="AF28" i="21" s="1"/>
  <c r="AA13" i="11"/>
  <c r="AA114" i="11" s="1"/>
  <c r="AB12" i="21" s="1"/>
  <c r="AB16" i="21" s="1"/>
  <c r="AB28" i="21" s="1"/>
  <c r="W13" i="11"/>
  <c r="W114" i="11" s="1"/>
  <c r="X12" i="21" s="1"/>
  <c r="X16" i="21" s="1"/>
  <c r="X28" i="21" s="1"/>
  <c r="S13" i="11"/>
  <c r="S114" i="11" s="1"/>
  <c r="T12" i="21" s="1"/>
  <c r="T16" i="21" s="1"/>
  <c r="T28" i="21" s="1"/>
  <c r="O13" i="11"/>
  <c r="O114" i="11" s="1"/>
  <c r="P12" i="21" s="1"/>
  <c r="P16" i="21" s="1"/>
  <c r="P28" i="21" s="1"/>
  <c r="K13" i="11"/>
  <c r="K114" i="11" s="1"/>
  <c r="L12" i="21" s="1"/>
  <c r="L16" i="21" s="1"/>
  <c r="L28" i="21" s="1"/>
  <c r="G13" i="11"/>
  <c r="G114" i="11" s="1"/>
  <c r="H12" i="21" s="1"/>
  <c r="H16" i="21" s="1"/>
  <c r="H28" i="21" s="1"/>
  <c r="CR14" i="11"/>
  <c r="CR115" i="11" s="1"/>
  <c r="CS12" i="22" s="1"/>
  <c r="CS16" i="22" s="1"/>
  <c r="CS28" i="22" s="1"/>
  <c r="CN14" i="11"/>
  <c r="CN115" i="11" s="1"/>
  <c r="CO12" i="22" s="1"/>
  <c r="CO16" i="22" s="1"/>
  <c r="CO28" i="22" s="1"/>
  <c r="CJ14" i="11"/>
  <c r="CJ115" i="11" s="1"/>
  <c r="CK12" i="22" s="1"/>
  <c r="CK16" i="22" s="1"/>
  <c r="CK28" i="22" s="1"/>
  <c r="CF14" i="11"/>
  <c r="CF115" i="11" s="1"/>
  <c r="CG12" i="22" s="1"/>
  <c r="CG16" i="22" s="1"/>
  <c r="CG28" i="22" s="1"/>
  <c r="CB14" i="11"/>
  <c r="CB115" i="11" s="1"/>
  <c r="CC12" i="22" s="1"/>
  <c r="CC16" i="22" s="1"/>
  <c r="CC28" i="22" s="1"/>
  <c r="BX14" i="11"/>
  <c r="BX115" i="11" s="1"/>
  <c r="BY12" i="22" s="1"/>
  <c r="BY16" i="22" s="1"/>
  <c r="BY28" i="22" s="1"/>
  <c r="BT14" i="11"/>
  <c r="BT115" i="11" s="1"/>
  <c r="BU12" i="22" s="1"/>
  <c r="BU16" i="22" s="1"/>
  <c r="BU28" i="22" s="1"/>
  <c r="BP14" i="11"/>
  <c r="BP115" i="11" s="1"/>
  <c r="BQ12" i="22" s="1"/>
  <c r="BQ16" i="22" s="1"/>
  <c r="BQ28" i="22" s="1"/>
  <c r="BL14" i="11"/>
  <c r="BL115" i="11" s="1"/>
  <c r="BM12" i="22" s="1"/>
  <c r="BM16" i="22" s="1"/>
  <c r="BM28" i="22" s="1"/>
  <c r="BH14" i="11"/>
  <c r="BH115" i="11" s="1"/>
  <c r="BI12" i="22" s="1"/>
  <c r="BI16" i="22" s="1"/>
  <c r="BI28" i="22" s="1"/>
  <c r="BD14" i="11"/>
  <c r="BD115" i="11" s="1"/>
  <c r="BE12" i="22" s="1"/>
  <c r="BE16" i="22" s="1"/>
  <c r="BE28" i="22" s="1"/>
  <c r="AZ14" i="11"/>
  <c r="AZ115" i="11" s="1"/>
  <c r="BA12" i="22" s="1"/>
  <c r="BA16" i="22" s="1"/>
  <c r="BA28" i="22" s="1"/>
  <c r="AV14" i="11"/>
  <c r="AV115" i="11" s="1"/>
  <c r="AW12" i="22" s="1"/>
  <c r="AW16" i="22" s="1"/>
  <c r="AW28" i="22" s="1"/>
  <c r="AR14" i="11"/>
  <c r="AR115" i="11" s="1"/>
  <c r="AS12" i="22" s="1"/>
  <c r="AS16" i="22" s="1"/>
  <c r="AS28" i="22" s="1"/>
  <c r="AN14" i="11"/>
  <c r="AN115" i="11" s="1"/>
  <c r="AO12" i="22" s="1"/>
  <c r="AO16" i="22" s="1"/>
  <c r="AO28" i="22" s="1"/>
  <c r="AJ14" i="11"/>
  <c r="AJ115" i="11" s="1"/>
  <c r="AK12" i="22" s="1"/>
  <c r="AK16" i="22" s="1"/>
  <c r="AK28" i="22" s="1"/>
  <c r="AF14" i="11"/>
  <c r="AF115" i="11" s="1"/>
  <c r="AG12" i="22" s="1"/>
  <c r="AG16" i="22" s="1"/>
  <c r="AG28" i="22" s="1"/>
  <c r="AB14" i="11"/>
  <c r="AB115" i="11" s="1"/>
  <c r="AC12" i="22" s="1"/>
  <c r="AC16" i="22" s="1"/>
  <c r="AC28" i="22" s="1"/>
  <c r="X14" i="11"/>
  <c r="X115" i="11" s="1"/>
  <c r="Y12" i="22" s="1"/>
  <c r="Y16" i="22" s="1"/>
  <c r="Y28" i="22" s="1"/>
  <c r="T14" i="11"/>
  <c r="T115" i="11" s="1"/>
  <c r="U12" i="22" s="1"/>
  <c r="U16" i="22" s="1"/>
  <c r="U28" i="22" s="1"/>
  <c r="P14" i="11"/>
  <c r="P115" i="11" s="1"/>
  <c r="Q12" i="22" s="1"/>
  <c r="Q16" i="22" s="1"/>
  <c r="Q28" i="22" s="1"/>
  <c r="L14" i="11"/>
  <c r="L115" i="11" s="1"/>
  <c r="M12" i="22" s="1"/>
  <c r="M16" i="22" s="1"/>
  <c r="M28" i="22" s="1"/>
  <c r="H14" i="11"/>
  <c r="H115" i="11" s="1"/>
  <c r="I12" i="22" s="1"/>
  <c r="I16" i="22" s="1"/>
  <c r="I28" i="22" s="1"/>
  <c r="D14" i="11"/>
  <c r="D115" i="11" s="1"/>
  <c r="CU14" i="11"/>
  <c r="CU115" i="11" s="1"/>
  <c r="CV12" i="22" s="1"/>
  <c r="CQ14" i="11"/>
  <c r="CQ115" i="11" s="1"/>
  <c r="CR12" i="22" s="1"/>
  <c r="CR16" i="22" s="1"/>
  <c r="CR28" i="22" s="1"/>
  <c r="CM14" i="11"/>
  <c r="CM115" i="11" s="1"/>
  <c r="CN12" i="22" s="1"/>
  <c r="CN16" i="22" s="1"/>
  <c r="CN28" i="22" s="1"/>
  <c r="CI14" i="11"/>
  <c r="CI115" i="11" s="1"/>
  <c r="CJ12" i="22" s="1"/>
  <c r="CJ16" i="22" s="1"/>
  <c r="CJ28" i="22" s="1"/>
  <c r="CE14" i="11"/>
  <c r="CE115" i="11" s="1"/>
  <c r="CF12" i="22" s="1"/>
  <c r="CF16" i="22" s="1"/>
  <c r="CF28" i="22" s="1"/>
  <c r="CA14" i="11"/>
  <c r="CA115" i="11" s="1"/>
  <c r="CB12" i="22" s="1"/>
  <c r="CB16" i="22" s="1"/>
  <c r="CB28" i="22" s="1"/>
  <c r="BW14" i="11"/>
  <c r="BW115" i="11" s="1"/>
  <c r="BX12" i="22" s="1"/>
  <c r="BX16" i="22" s="1"/>
  <c r="BX28" i="22" s="1"/>
  <c r="BS14" i="11"/>
  <c r="BS115" i="11" s="1"/>
  <c r="BT12" i="22" s="1"/>
  <c r="BT16" i="22" s="1"/>
  <c r="BT28" i="22" s="1"/>
  <c r="BO14" i="11"/>
  <c r="BO115" i="11" s="1"/>
  <c r="BP12" i="22" s="1"/>
  <c r="BP16" i="22" s="1"/>
  <c r="BP28" i="22" s="1"/>
  <c r="BK14" i="11"/>
  <c r="BK115" i="11" s="1"/>
  <c r="BL12" i="22" s="1"/>
  <c r="BL16" i="22" s="1"/>
  <c r="BL28" i="22" s="1"/>
  <c r="BG14" i="11"/>
  <c r="BG115" i="11" s="1"/>
  <c r="BH12" i="22" s="1"/>
  <c r="BH16" i="22" s="1"/>
  <c r="BH28" i="22" s="1"/>
  <c r="BC14" i="11"/>
  <c r="BC115" i="11" s="1"/>
  <c r="BD12" i="22" s="1"/>
  <c r="BD16" i="22" s="1"/>
  <c r="BD28" i="22" s="1"/>
  <c r="AY14" i="11"/>
  <c r="AY115" i="11" s="1"/>
  <c r="AZ12" i="22" s="1"/>
  <c r="AZ16" i="22" s="1"/>
  <c r="AZ28" i="22" s="1"/>
  <c r="AU14" i="11"/>
  <c r="AU115" i="11" s="1"/>
  <c r="AV12" i="22" s="1"/>
  <c r="AV16" i="22" s="1"/>
  <c r="AV28" i="22" s="1"/>
  <c r="AQ14" i="11"/>
  <c r="AQ115" i="11" s="1"/>
  <c r="AR12" i="22" s="1"/>
  <c r="AR16" i="22" s="1"/>
  <c r="AR28" i="22" s="1"/>
  <c r="AM14" i="11"/>
  <c r="AM115" i="11" s="1"/>
  <c r="AN12" i="22" s="1"/>
  <c r="AN16" i="22" s="1"/>
  <c r="AN28" i="22" s="1"/>
  <c r="AI14" i="11"/>
  <c r="AI115" i="11" s="1"/>
  <c r="AJ12" i="22" s="1"/>
  <c r="AJ16" i="22" s="1"/>
  <c r="AJ28" i="22" s="1"/>
  <c r="AE14" i="11"/>
  <c r="AE115" i="11" s="1"/>
  <c r="AF12" i="22" s="1"/>
  <c r="AF16" i="22" s="1"/>
  <c r="AF28" i="22" s="1"/>
  <c r="AA14" i="11"/>
  <c r="AA115" i="11" s="1"/>
  <c r="AB12" i="22" s="1"/>
  <c r="AB16" i="22" s="1"/>
  <c r="AB28" i="22" s="1"/>
  <c r="W14" i="11"/>
  <c r="W115" i="11" s="1"/>
  <c r="X12" i="22" s="1"/>
  <c r="X16" i="22" s="1"/>
  <c r="X28" i="22" s="1"/>
  <c r="S14" i="11"/>
  <c r="S115" i="11" s="1"/>
  <c r="T12" i="22" s="1"/>
  <c r="T16" i="22" s="1"/>
  <c r="T28" i="22" s="1"/>
  <c r="O14" i="11"/>
  <c r="O115" i="11" s="1"/>
  <c r="P12" i="22" s="1"/>
  <c r="P16" i="22" s="1"/>
  <c r="P28" i="22" s="1"/>
  <c r="K14" i="11"/>
  <c r="K115" i="11" s="1"/>
  <c r="L12" i="22" s="1"/>
  <c r="L16" i="22" s="1"/>
  <c r="L28" i="22" s="1"/>
  <c r="G14" i="11"/>
  <c r="G115" i="11" s="1"/>
  <c r="H12" i="22" s="1"/>
  <c r="H16" i="22" s="1"/>
  <c r="H28" i="22" s="1"/>
  <c r="CT14" i="11"/>
  <c r="CT115" i="11" s="1"/>
  <c r="CU12" i="22" s="1"/>
  <c r="CU16" i="22" s="1"/>
  <c r="CU28" i="22" s="1"/>
  <c r="CP14" i="11"/>
  <c r="CP115" i="11" s="1"/>
  <c r="CQ12" i="22" s="1"/>
  <c r="CQ16" i="22" s="1"/>
  <c r="CQ28" i="22" s="1"/>
  <c r="CL14" i="11"/>
  <c r="CL115" i="11" s="1"/>
  <c r="CM12" i="22" s="1"/>
  <c r="CM16" i="22" s="1"/>
  <c r="CM28" i="22" s="1"/>
  <c r="CH14" i="11"/>
  <c r="CH115" i="11" s="1"/>
  <c r="CI12" i="22" s="1"/>
  <c r="CI16" i="22" s="1"/>
  <c r="CI28" i="22" s="1"/>
  <c r="CD14" i="11"/>
  <c r="CD115" i="11" s="1"/>
  <c r="CE12" i="22" s="1"/>
  <c r="CE16" i="22" s="1"/>
  <c r="CE28" i="22" s="1"/>
  <c r="BZ14" i="11"/>
  <c r="BZ115" i="11" s="1"/>
  <c r="CA12" i="22" s="1"/>
  <c r="CA16" i="22" s="1"/>
  <c r="CA28" i="22" s="1"/>
  <c r="BV14" i="11"/>
  <c r="BV115" i="11" s="1"/>
  <c r="BW12" i="22" s="1"/>
  <c r="BW16" i="22" s="1"/>
  <c r="BW28" i="22" s="1"/>
  <c r="BR14" i="11"/>
  <c r="BR115" i="11" s="1"/>
  <c r="BS12" i="22" s="1"/>
  <c r="BS16" i="22" s="1"/>
  <c r="BS28" i="22" s="1"/>
  <c r="BN14" i="11"/>
  <c r="BN115" i="11" s="1"/>
  <c r="BO12" i="22" s="1"/>
  <c r="BO16" i="22" s="1"/>
  <c r="BO28" i="22" s="1"/>
  <c r="BJ14" i="11"/>
  <c r="BJ115" i="11" s="1"/>
  <c r="BK12" i="22" s="1"/>
  <c r="BK16" i="22" s="1"/>
  <c r="BK28" i="22" s="1"/>
  <c r="BF14" i="11"/>
  <c r="BF115" i="11" s="1"/>
  <c r="BG12" i="22" s="1"/>
  <c r="BG16" i="22" s="1"/>
  <c r="BG28" i="22" s="1"/>
  <c r="BB14" i="11"/>
  <c r="BB115" i="11" s="1"/>
  <c r="BC12" i="22" s="1"/>
  <c r="BC16" i="22" s="1"/>
  <c r="BC28" i="22" s="1"/>
  <c r="AX14" i="11"/>
  <c r="AX115" i="11" s="1"/>
  <c r="AY12" i="22" s="1"/>
  <c r="AY16" i="22" s="1"/>
  <c r="AY28" i="22" s="1"/>
  <c r="AT14" i="11"/>
  <c r="AT115" i="11" s="1"/>
  <c r="AU12" i="22" s="1"/>
  <c r="AU16" i="22" s="1"/>
  <c r="AU28" i="22" s="1"/>
  <c r="AP14" i="11"/>
  <c r="AP115" i="11" s="1"/>
  <c r="AQ12" i="22" s="1"/>
  <c r="AQ16" i="22" s="1"/>
  <c r="AQ28" i="22" s="1"/>
  <c r="AL14" i="11"/>
  <c r="AL115" i="11" s="1"/>
  <c r="AM12" i="22" s="1"/>
  <c r="AM16" i="22" s="1"/>
  <c r="AM28" i="22" s="1"/>
  <c r="AH14" i="11"/>
  <c r="AH115" i="11" s="1"/>
  <c r="AI12" i="22" s="1"/>
  <c r="AI16" i="22" s="1"/>
  <c r="AI28" i="22" s="1"/>
  <c r="AD14" i="11"/>
  <c r="AD115" i="11" s="1"/>
  <c r="AE12" i="22" s="1"/>
  <c r="AE16" i="22" s="1"/>
  <c r="AE28" i="22" s="1"/>
  <c r="Z14" i="11"/>
  <c r="Z115" i="11" s="1"/>
  <c r="AA12" i="22" s="1"/>
  <c r="AA16" i="22" s="1"/>
  <c r="AA28" i="22" s="1"/>
  <c r="V14" i="11"/>
  <c r="V115" i="11" s="1"/>
  <c r="W12" i="22" s="1"/>
  <c r="W16" i="22" s="1"/>
  <c r="W28" i="22" s="1"/>
  <c r="R14" i="11"/>
  <c r="R115" i="11" s="1"/>
  <c r="S12" i="22" s="1"/>
  <c r="S16" i="22" s="1"/>
  <c r="S28" i="22" s="1"/>
  <c r="N14" i="11"/>
  <c r="N115" i="11" s="1"/>
  <c r="O12" i="22" s="1"/>
  <c r="O16" i="22" s="1"/>
  <c r="O28" i="22" s="1"/>
  <c r="J14" i="11"/>
  <c r="J115" i="11" s="1"/>
  <c r="K12" i="22" s="1"/>
  <c r="K16" i="22" s="1"/>
  <c r="K28" i="22" s="1"/>
  <c r="F14" i="11"/>
  <c r="F115" i="11" s="1"/>
  <c r="G12" i="22" s="1"/>
  <c r="G16" i="22" s="1"/>
  <c r="G28" i="22" s="1"/>
  <c r="CS14" i="11"/>
  <c r="CS115" i="11" s="1"/>
  <c r="CT12" i="22" s="1"/>
  <c r="CT16" i="22" s="1"/>
  <c r="CT28" i="22" s="1"/>
  <c r="CO14" i="11"/>
  <c r="CO115" i="11" s="1"/>
  <c r="CP12" i="22" s="1"/>
  <c r="CP16" i="22" s="1"/>
  <c r="CP28" i="22" s="1"/>
  <c r="CK14" i="11"/>
  <c r="CK115" i="11" s="1"/>
  <c r="CL12" i="22" s="1"/>
  <c r="CL16" i="22" s="1"/>
  <c r="CL28" i="22" s="1"/>
  <c r="CG14" i="11"/>
  <c r="CG115" i="11" s="1"/>
  <c r="CH12" i="22" s="1"/>
  <c r="CH16" i="22" s="1"/>
  <c r="CH28" i="22" s="1"/>
  <c r="CC14" i="11"/>
  <c r="CC115" i="11" s="1"/>
  <c r="CD12" i="22" s="1"/>
  <c r="CD16" i="22" s="1"/>
  <c r="CD28" i="22" s="1"/>
  <c r="BY14" i="11"/>
  <c r="BY115" i="11" s="1"/>
  <c r="BZ12" i="22" s="1"/>
  <c r="BZ16" i="22" s="1"/>
  <c r="BZ28" i="22" s="1"/>
  <c r="BU14" i="11"/>
  <c r="BU115" i="11" s="1"/>
  <c r="BV12" i="22" s="1"/>
  <c r="BV16" i="22" s="1"/>
  <c r="BV28" i="22" s="1"/>
  <c r="BQ14" i="11"/>
  <c r="BQ115" i="11" s="1"/>
  <c r="BR12" i="22" s="1"/>
  <c r="BR16" i="22" s="1"/>
  <c r="BR28" i="22" s="1"/>
  <c r="BM14" i="11"/>
  <c r="BM115" i="11" s="1"/>
  <c r="BN12" i="22" s="1"/>
  <c r="BN16" i="22" s="1"/>
  <c r="BN28" i="22" s="1"/>
  <c r="BI14" i="11"/>
  <c r="BI115" i="11" s="1"/>
  <c r="BJ12" i="22" s="1"/>
  <c r="BJ16" i="22" s="1"/>
  <c r="BJ28" i="22" s="1"/>
  <c r="BE14" i="11"/>
  <c r="BE115" i="11" s="1"/>
  <c r="BF12" i="22" s="1"/>
  <c r="BF16" i="22" s="1"/>
  <c r="BF28" i="22" s="1"/>
  <c r="BA14" i="11"/>
  <c r="BA115" i="11" s="1"/>
  <c r="BB12" i="22" s="1"/>
  <c r="BB16" i="22" s="1"/>
  <c r="BB28" i="22" s="1"/>
  <c r="AW14" i="11"/>
  <c r="AW115" i="11" s="1"/>
  <c r="AX12" i="22" s="1"/>
  <c r="AX16" i="22" s="1"/>
  <c r="AX28" i="22" s="1"/>
  <c r="AS14" i="11"/>
  <c r="AS115" i="11" s="1"/>
  <c r="AT12" i="22" s="1"/>
  <c r="AT16" i="22" s="1"/>
  <c r="AT28" i="22" s="1"/>
  <c r="AO14" i="11"/>
  <c r="AO115" i="11" s="1"/>
  <c r="AP12" i="22" s="1"/>
  <c r="AP16" i="22" s="1"/>
  <c r="AP28" i="22" s="1"/>
  <c r="AK14" i="11"/>
  <c r="AK115" i="11" s="1"/>
  <c r="AL12" i="22" s="1"/>
  <c r="AL16" i="22" s="1"/>
  <c r="AL28" i="22" s="1"/>
  <c r="AG14" i="11"/>
  <c r="AG115" i="11" s="1"/>
  <c r="AH12" i="22" s="1"/>
  <c r="AH16" i="22" s="1"/>
  <c r="AH28" i="22" s="1"/>
  <c r="AC14" i="11"/>
  <c r="AC115" i="11" s="1"/>
  <c r="AD12" i="22" s="1"/>
  <c r="AD16" i="22" s="1"/>
  <c r="AD28" i="22" s="1"/>
  <c r="Y14" i="11"/>
  <c r="Y115" i="11" s="1"/>
  <c r="Z12" i="22" s="1"/>
  <c r="Z16" i="22" s="1"/>
  <c r="Z28" i="22" s="1"/>
  <c r="U14" i="11"/>
  <c r="U115" i="11" s="1"/>
  <c r="V12" i="22" s="1"/>
  <c r="V16" i="22" s="1"/>
  <c r="V28" i="22" s="1"/>
  <c r="Q14" i="11"/>
  <c r="Q115" i="11" s="1"/>
  <c r="R12" i="22" s="1"/>
  <c r="R16" i="22" s="1"/>
  <c r="R28" i="22" s="1"/>
  <c r="M14" i="11"/>
  <c r="M115" i="11" s="1"/>
  <c r="N12" i="22" s="1"/>
  <c r="N16" i="22" s="1"/>
  <c r="N28" i="22" s="1"/>
  <c r="I14" i="11"/>
  <c r="I115" i="11" s="1"/>
  <c r="J12" i="22" s="1"/>
  <c r="J16" i="22" s="1"/>
  <c r="J28" i="22" s="1"/>
  <c r="E14" i="11"/>
  <c r="E115" i="11" s="1"/>
  <c r="F12" i="22" s="1"/>
  <c r="F16" i="22" s="1"/>
  <c r="F28" i="22" s="1"/>
  <c r="S13" i="19"/>
  <c r="S5" i="16"/>
  <c r="T21" i="16"/>
  <c r="AI13" i="19"/>
  <c r="AI5" i="16"/>
  <c r="AJ21" i="16"/>
  <c r="L13" i="19"/>
  <c r="L5" i="16"/>
  <c r="M21" i="16"/>
  <c r="AB13" i="19"/>
  <c r="AB13" i="6" s="1"/>
  <c r="AB5" i="16"/>
  <c r="AC21" i="16"/>
  <c r="E13" i="19"/>
  <c r="D16" i="16"/>
  <c r="E5" i="16"/>
  <c r="F21" i="16"/>
  <c r="F20" i="16" s="1"/>
  <c r="U13" i="19"/>
  <c r="U5" i="16"/>
  <c r="V21" i="16"/>
  <c r="AK13" i="19"/>
  <c r="AK5" i="16"/>
  <c r="AL21" i="16"/>
  <c r="N13" i="19"/>
  <c r="N13" i="6" s="1"/>
  <c r="N5" i="16"/>
  <c r="O21" i="16"/>
  <c r="AD13" i="19"/>
  <c r="AD5" i="16"/>
  <c r="AE21" i="16"/>
  <c r="CV9" i="22"/>
  <c r="D69" i="16"/>
  <c r="CW69" i="16" s="1"/>
  <c r="E11" i="5"/>
  <c r="Q11" i="5"/>
  <c r="AE97" i="5"/>
  <c r="CW15" i="22" s="1"/>
  <c r="D47" i="17"/>
  <c r="B40" i="16"/>
  <c r="AK8" i="20" s="1"/>
  <c r="M14" i="5" l="1"/>
  <c r="AD13" i="6"/>
  <c r="G14" i="5"/>
  <c r="K14" i="5"/>
  <c r="L13" i="6"/>
  <c r="J13" i="6"/>
  <c r="X13" i="6"/>
  <c r="S13" i="6"/>
  <c r="AP13" i="6"/>
  <c r="Q13" i="6"/>
  <c r="AE13" i="6"/>
  <c r="O14" i="5"/>
  <c r="F13" i="6"/>
  <c r="T13" i="6"/>
  <c r="E14" i="5"/>
  <c r="AE57" i="5"/>
  <c r="AF57" i="5" s="1"/>
  <c r="AK13" i="6"/>
  <c r="AI13" i="6"/>
  <c r="AG13" i="6"/>
  <c r="H13" i="6"/>
  <c r="U13" i="6"/>
  <c r="V13" i="6"/>
  <c r="AJ13" i="6"/>
  <c r="K13" i="6"/>
  <c r="AC13" i="6"/>
  <c r="AQ13" i="6"/>
  <c r="CU34" i="21"/>
  <c r="CS122" i="14"/>
  <c r="D96" i="11"/>
  <c r="C96" i="11" s="1"/>
  <c r="CV101" i="11"/>
  <c r="CU34" i="22"/>
  <c r="CS146" i="14"/>
  <c r="D9" i="22"/>
  <c r="CV16" i="22"/>
  <c r="CV28" i="22" s="1"/>
  <c r="AH34" i="22"/>
  <c r="AF146" i="14"/>
  <c r="D8" i="19"/>
  <c r="AJ8" i="6"/>
  <c r="G20" i="16"/>
  <c r="F19" i="16"/>
  <c r="F34" i="22"/>
  <c r="D146" i="14"/>
  <c r="V34" i="22"/>
  <c r="T146" i="14"/>
  <c r="AL34" i="22"/>
  <c r="AJ146" i="14"/>
  <c r="BB34" i="22"/>
  <c r="AZ146" i="14"/>
  <c r="BR34" i="22"/>
  <c r="BP146" i="14"/>
  <c r="CH34" i="22"/>
  <c r="CF146" i="14"/>
  <c r="G34" i="22"/>
  <c r="E146" i="14"/>
  <c r="W34" i="22"/>
  <c r="U146" i="14"/>
  <c r="AM34" i="22"/>
  <c r="AK146" i="14"/>
  <c r="BC34" i="22"/>
  <c r="BA146" i="14"/>
  <c r="BS34" i="22"/>
  <c r="BQ146" i="14"/>
  <c r="CI34" i="22"/>
  <c r="CG146" i="14"/>
  <c r="H34" i="22"/>
  <c r="F146" i="14"/>
  <c r="X34" i="22"/>
  <c r="V146" i="14"/>
  <c r="AN34" i="22"/>
  <c r="AL146" i="14"/>
  <c r="BD34" i="22"/>
  <c r="BB146" i="14"/>
  <c r="BT34" i="22"/>
  <c r="BR146" i="14"/>
  <c r="CJ34" i="22"/>
  <c r="CH146" i="14"/>
  <c r="E12" i="22"/>
  <c r="C115" i="11"/>
  <c r="CV115" i="11" s="1"/>
  <c r="U34" i="22"/>
  <c r="S146" i="14"/>
  <c r="AK34" i="22"/>
  <c r="AI146" i="14"/>
  <c r="BA34" i="22"/>
  <c r="AY146" i="14"/>
  <c r="BQ34" i="22"/>
  <c r="BO146" i="14"/>
  <c r="CG34" i="22"/>
  <c r="CE146" i="14"/>
  <c r="CV14" i="11"/>
  <c r="P34" i="21"/>
  <c r="N122" i="14"/>
  <c r="AF34" i="21"/>
  <c r="AD122" i="14"/>
  <c r="AV34" i="21"/>
  <c r="AT122" i="14"/>
  <c r="BL34" i="21"/>
  <c r="BJ122" i="14"/>
  <c r="CB34" i="21"/>
  <c r="BZ122" i="14"/>
  <c r="CR34" i="21"/>
  <c r="CP122" i="14"/>
  <c r="M34" i="21"/>
  <c r="K122" i="14"/>
  <c r="AC34" i="21"/>
  <c r="AA122" i="14"/>
  <c r="AS34" i="21"/>
  <c r="AQ122" i="14"/>
  <c r="BI34" i="21"/>
  <c r="BG122" i="14"/>
  <c r="BY34" i="21"/>
  <c r="BW122" i="14"/>
  <c r="CO34" i="21"/>
  <c r="CM122" i="14"/>
  <c r="J34" i="21"/>
  <c r="H122" i="14"/>
  <c r="Z34" i="21"/>
  <c r="X122" i="14"/>
  <c r="AP34" i="21"/>
  <c r="AN122" i="14"/>
  <c r="BF34" i="21"/>
  <c r="BD122" i="14"/>
  <c r="BV34" i="21"/>
  <c r="BT122" i="14"/>
  <c r="CL34" i="21"/>
  <c r="CJ122" i="14"/>
  <c r="K34" i="21"/>
  <c r="I122" i="14"/>
  <c r="AA34" i="21"/>
  <c r="Y122" i="14"/>
  <c r="AQ34" i="21"/>
  <c r="AO122" i="14"/>
  <c r="BG34" i="21"/>
  <c r="BE122" i="14"/>
  <c r="BW34" i="21"/>
  <c r="BU122" i="14"/>
  <c r="CM34" i="21"/>
  <c r="CK122" i="14"/>
  <c r="I11" i="5"/>
  <c r="J33" i="5"/>
  <c r="AE75" i="5"/>
  <c r="I113" i="11"/>
  <c r="J12" i="20" s="1"/>
  <c r="Y113" i="11"/>
  <c r="Z12" i="20" s="1"/>
  <c r="AO113" i="11"/>
  <c r="AP12" i="20" s="1"/>
  <c r="BE113" i="11"/>
  <c r="BF12" i="20" s="1"/>
  <c r="BU113" i="11"/>
  <c r="BV12" i="20" s="1"/>
  <c r="CK113" i="11"/>
  <c r="CL12" i="20" s="1"/>
  <c r="J113" i="11"/>
  <c r="K12" i="20" s="1"/>
  <c r="Z113" i="11"/>
  <c r="AA12" i="20" s="1"/>
  <c r="AP113" i="11"/>
  <c r="AQ12" i="20" s="1"/>
  <c r="BF113" i="11"/>
  <c r="BG12" i="20" s="1"/>
  <c r="BV113" i="11"/>
  <c r="BW12" i="20" s="1"/>
  <c r="CL113" i="11"/>
  <c r="CM12" i="20" s="1"/>
  <c r="K113" i="11"/>
  <c r="L12" i="20" s="1"/>
  <c r="AA113" i="11"/>
  <c r="AB12" i="20" s="1"/>
  <c r="AQ113" i="11"/>
  <c r="AR12" i="20" s="1"/>
  <c r="BG113" i="11"/>
  <c r="BH12" i="20" s="1"/>
  <c r="BW113" i="11"/>
  <c r="BX12" i="20" s="1"/>
  <c r="CM113" i="11"/>
  <c r="CN12" i="20" s="1"/>
  <c r="H113" i="11"/>
  <c r="I12" i="20" s="1"/>
  <c r="X113" i="11"/>
  <c r="Y12" i="20" s="1"/>
  <c r="AN113" i="11"/>
  <c r="AO12" i="20" s="1"/>
  <c r="BD113" i="11"/>
  <c r="BE12" i="20" s="1"/>
  <c r="BT113" i="11"/>
  <c r="BU12" i="20" s="1"/>
  <c r="CJ113" i="11"/>
  <c r="CK12" i="20" s="1"/>
  <c r="S112" i="11"/>
  <c r="S10" i="11"/>
  <c r="AI112" i="11"/>
  <c r="AI10" i="11"/>
  <c r="AY112" i="11"/>
  <c r="AY10" i="11"/>
  <c r="BO112" i="11"/>
  <c r="BO10" i="11"/>
  <c r="CE112" i="11"/>
  <c r="CE10" i="11"/>
  <c r="CU112" i="11"/>
  <c r="CU10" i="11"/>
  <c r="P112" i="11"/>
  <c r="P10" i="11"/>
  <c r="AF112" i="11"/>
  <c r="AF10" i="11"/>
  <c r="AV112" i="11"/>
  <c r="AV10" i="11"/>
  <c r="BL112" i="11"/>
  <c r="BL10" i="11"/>
  <c r="CB112" i="11"/>
  <c r="CB10" i="11"/>
  <c r="CR112" i="11"/>
  <c r="CR10" i="11"/>
  <c r="I112" i="11"/>
  <c r="I10" i="11"/>
  <c r="Y112" i="11"/>
  <c r="Y10" i="11"/>
  <c r="AO112" i="11"/>
  <c r="AO10" i="11"/>
  <c r="BE112" i="11"/>
  <c r="BE10" i="11"/>
  <c r="BU112" i="11"/>
  <c r="BU10" i="11"/>
  <c r="CK112" i="11"/>
  <c r="CK10" i="11"/>
  <c r="J112" i="11"/>
  <c r="J10" i="11"/>
  <c r="Z112" i="11"/>
  <c r="Z10" i="11"/>
  <c r="AP112" i="11"/>
  <c r="AP10" i="11"/>
  <c r="BF112" i="11"/>
  <c r="BF10" i="11"/>
  <c r="BV112" i="11"/>
  <c r="BV10" i="11"/>
  <c r="CL112" i="11"/>
  <c r="CL10" i="11"/>
  <c r="H75" i="11"/>
  <c r="H70" i="11" s="1"/>
  <c r="X75" i="11"/>
  <c r="X70" i="11" s="1"/>
  <c r="AN75" i="11"/>
  <c r="AN70" i="11" s="1"/>
  <c r="BD75" i="11"/>
  <c r="BD70" i="11" s="1"/>
  <c r="BT75" i="11"/>
  <c r="BT70" i="11" s="1"/>
  <c r="CJ75" i="11"/>
  <c r="CJ70" i="11" s="1"/>
  <c r="Q75" i="11"/>
  <c r="Q70" i="11" s="1"/>
  <c r="AG75" i="11"/>
  <c r="AG70" i="11" s="1"/>
  <c r="AW75" i="11"/>
  <c r="AW70" i="11" s="1"/>
  <c r="BM75" i="11"/>
  <c r="BM70" i="11" s="1"/>
  <c r="CC75" i="11"/>
  <c r="CC70" i="11" s="1"/>
  <c r="CS75" i="11"/>
  <c r="CS70" i="11" s="1"/>
  <c r="R75" i="11"/>
  <c r="R70" i="11" s="1"/>
  <c r="AH75" i="11"/>
  <c r="AH70" i="11" s="1"/>
  <c r="AX75" i="11"/>
  <c r="AX70" i="11" s="1"/>
  <c r="BN75" i="11"/>
  <c r="BN70" i="11" s="1"/>
  <c r="CD75" i="11"/>
  <c r="CD70" i="11" s="1"/>
  <c r="CT75" i="11"/>
  <c r="CT70" i="11" s="1"/>
  <c r="S75" i="11"/>
  <c r="S70" i="11" s="1"/>
  <c r="AI75" i="11"/>
  <c r="AI70" i="11" s="1"/>
  <c r="AY75" i="11"/>
  <c r="AY70" i="11" s="1"/>
  <c r="BO75" i="11"/>
  <c r="BO70" i="11" s="1"/>
  <c r="CE75" i="11"/>
  <c r="CE70" i="11" s="1"/>
  <c r="CU75" i="11"/>
  <c r="CU70" i="11" s="1"/>
  <c r="AE54" i="5"/>
  <c r="I12" i="5"/>
  <c r="J12" i="5" s="1"/>
  <c r="J34" i="5"/>
  <c r="Y12" i="5"/>
  <c r="O12" i="5"/>
  <c r="AO13" i="6"/>
  <c r="P13" i="6"/>
  <c r="Q88" i="11"/>
  <c r="Q83" i="11" s="1"/>
  <c r="AG88" i="11"/>
  <c r="AG83" i="11" s="1"/>
  <c r="AW88" i="11"/>
  <c r="AW83" i="11" s="1"/>
  <c r="BM88" i="11"/>
  <c r="BM83" i="11" s="1"/>
  <c r="CC88" i="11"/>
  <c r="CC83" i="11" s="1"/>
  <c r="CS88" i="11"/>
  <c r="CS83" i="11" s="1"/>
  <c r="R88" i="11"/>
  <c r="R83" i="11" s="1"/>
  <c r="AH88" i="11"/>
  <c r="AH83" i="11" s="1"/>
  <c r="AX88" i="11"/>
  <c r="AX83" i="11" s="1"/>
  <c r="BN88" i="11"/>
  <c r="BN83" i="11" s="1"/>
  <c r="CD88" i="11"/>
  <c r="CD83" i="11" s="1"/>
  <c r="CT88" i="11"/>
  <c r="CT83" i="11" s="1"/>
  <c r="S88" i="11"/>
  <c r="S83" i="11" s="1"/>
  <c r="AI88" i="11"/>
  <c r="AI83" i="11" s="1"/>
  <c r="AY88" i="11"/>
  <c r="AY83" i="11" s="1"/>
  <c r="BO88" i="11"/>
  <c r="BO83" i="11" s="1"/>
  <c r="CE88" i="11"/>
  <c r="CE83" i="11" s="1"/>
  <c r="CU88" i="11"/>
  <c r="CU83" i="11" s="1"/>
  <c r="P88" i="11"/>
  <c r="P83" i="11" s="1"/>
  <c r="AF88" i="11"/>
  <c r="AF83" i="11" s="1"/>
  <c r="AV88" i="11"/>
  <c r="AV83" i="11" s="1"/>
  <c r="BL88" i="11"/>
  <c r="BL83" i="11" s="1"/>
  <c r="CB88" i="11"/>
  <c r="CB83" i="11" s="1"/>
  <c r="CR88" i="11"/>
  <c r="CR83" i="11" s="1"/>
  <c r="J34" i="22"/>
  <c r="H146" i="14"/>
  <c r="AP34" i="22"/>
  <c r="AN146" i="14"/>
  <c r="BF34" i="22"/>
  <c r="BD146" i="14"/>
  <c r="BV34" i="22"/>
  <c r="BT146" i="14"/>
  <c r="CL34" i="22"/>
  <c r="CJ146" i="14"/>
  <c r="K34" i="22"/>
  <c r="I146" i="14"/>
  <c r="AA34" i="22"/>
  <c r="Y146" i="14"/>
  <c r="AQ34" i="22"/>
  <c r="AO146" i="14"/>
  <c r="BG34" i="22"/>
  <c r="BE146" i="14"/>
  <c r="BW34" i="22"/>
  <c r="BU146" i="14"/>
  <c r="CM34" i="22"/>
  <c r="CK146" i="14"/>
  <c r="L34" i="22"/>
  <c r="J146" i="14"/>
  <c r="AB34" i="22"/>
  <c r="Z146" i="14"/>
  <c r="AR34" i="22"/>
  <c r="AP146" i="14"/>
  <c r="BH34" i="22"/>
  <c r="BF146" i="14"/>
  <c r="BX34" i="22"/>
  <c r="BV146" i="14"/>
  <c r="CN34" i="22"/>
  <c r="CL146" i="14"/>
  <c r="I34" i="22"/>
  <c r="G146" i="14"/>
  <c r="Y34" i="22"/>
  <c r="W146" i="14"/>
  <c r="AO34" i="22"/>
  <c r="AM146" i="14"/>
  <c r="BE34" i="22"/>
  <c r="BC146" i="14"/>
  <c r="BU34" i="22"/>
  <c r="BS146" i="14"/>
  <c r="CK34" i="22"/>
  <c r="CI146" i="14"/>
  <c r="T34" i="21"/>
  <c r="R122" i="14"/>
  <c r="AJ34" i="21"/>
  <c r="AH122" i="14"/>
  <c r="AZ34" i="21"/>
  <c r="AX122" i="14"/>
  <c r="BP34" i="21"/>
  <c r="BN122" i="14"/>
  <c r="CF34" i="21"/>
  <c r="CD122" i="14"/>
  <c r="Q34" i="21"/>
  <c r="O122" i="14"/>
  <c r="AG34" i="21"/>
  <c r="AE122" i="14"/>
  <c r="AW34" i="21"/>
  <c r="AU122" i="14"/>
  <c r="BM34" i="21"/>
  <c r="BK122" i="14"/>
  <c r="CC34" i="21"/>
  <c r="CA122" i="14"/>
  <c r="CS34" i="21"/>
  <c r="CQ122" i="14"/>
  <c r="N34" i="21"/>
  <c r="L122" i="14"/>
  <c r="AD34" i="21"/>
  <c r="AB122" i="14"/>
  <c r="AT34" i="21"/>
  <c r="AR122" i="14"/>
  <c r="BJ34" i="21"/>
  <c r="BH122" i="14"/>
  <c r="BZ34" i="21"/>
  <c r="BX122" i="14"/>
  <c r="CP34" i="21"/>
  <c r="CN122" i="14"/>
  <c r="O34" i="21"/>
  <c r="M122" i="14"/>
  <c r="AE34" i="21"/>
  <c r="AC122" i="14"/>
  <c r="AU34" i="21"/>
  <c r="AS122" i="14"/>
  <c r="BK34" i="21"/>
  <c r="BI122" i="14"/>
  <c r="CA34" i="21"/>
  <c r="BY122" i="14"/>
  <c r="CQ34" i="21"/>
  <c r="CO122" i="14"/>
  <c r="C11" i="5"/>
  <c r="AE33" i="5"/>
  <c r="CV63" i="11"/>
  <c r="AE96" i="5"/>
  <c r="M113" i="11"/>
  <c r="N12" i="20" s="1"/>
  <c r="AC113" i="11"/>
  <c r="AD12" i="20" s="1"/>
  <c r="AS113" i="11"/>
  <c r="AT12" i="20" s="1"/>
  <c r="BI113" i="11"/>
  <c r="BJ12" i="20" s="1"/>
  <c r="BY113" i="11"/>
  <c r="BZ12" i="20" s="1"/>
  <c r="CO113" i="11"/>
  <c r="CP12" i="20" s="1"/>
  <c r="N113" i="11"/>
  <c r="O12" i="20" s="1"/>
  <c r="AD113" i="11"/>
  <c r="AE12" i="20" s="1"/>
  <c r="AT113" i="11"/>
  <c r="AU12" i="20" s="1"/>
  <c r="BJ113" i="11"/>
  <c r="BK12" i="20" s="1"/>
  <c r="BZ113" i="11"/>
  <c r="CA12" i="20" s="1"/>
  <c r="CP113" i="11"/>
  <c r="CQ12" i="20" s="1"/>
  <c r="O113" i="11"/>
  <c r="P12" i="20" s="1"/>
  <c r="AE113" i="11"/>
  <c r="AF12" i="20" s="1"/>
  <c r="AU113" i="11"/>
  <c r="AV12" i="20" s="1"/>
  <c r="BK113" i="11"/>
  <c r="BL12" i="20" s="1"/>
  <c r="CA113" i="11"/>
  <c r="CB12" i="20" s="1"/>
  <c r="CQ113" i="11"/>
  <c r="CR12" i="20" s="1"/>
  <c r="L113" i="11"/>
  <c r="M12" i="20" s="1"/>
  <c r="AB113" i="11"/>
  <c r="AC12" i="20" s="1"/>
  <c r="AR113" i="11"/>
  <c r="AS12" i="20" s="1"/>
  <c r="BH113" i="11"/>
  <c r="BI12" i="20" s="1"/>
  <c r="BX113" i="11"/>
  <c r="BY12" i="20" s="1"/>
  <c r="CN113" i="11"/>
  <c r="CO12" i="20" s="1"/>
  <c r="G112" i="11"/>
  <c r="G10" i="11"/>
  <c r="W112" i="11"/>
  <c r="W10" i="11"/>
  <c r="AM112" i="11"/>
  <c r="AM10" i="11"/>
  <c r="BC112" i="11"/>
  <c r="BC10" i="11"/>
  <c r="BS112" i="11"/>
  <c r="BS10" i="11"/>
  <c r="CI112" i="11"/>
  <c r="CI10" i="11"/>
  <c r="D112" i="11"/>
  <c r="D10" i="11"/>
  <c r="T112" i="11"/>
  <c r="T10" i="11"/>
  <c r="AJ112" i="11"/>
  <c r="AJ10" i="11"/>
  <c r="AZ112" i="11"/>
  <c r="AZ10" i="11"/>
  <c r="BP112" i="11"/>
  <c r="BP10" i="11"/>
  <c r="CF112" i="11"/>
  <c r="CF10" i="11"/>
  <c r="CV11" i="11"/>
  <c r="M112" i="11"/>
  <c r="M10" i="11"/>
  <c r="AC112" i="11"/>
  <c r="AC10" i="11"/>
  <c r="AS112" i="11"/>
  <c r="AS10" i="11"/>
  <c r="BI112" i="11"/>
  <c r="BI10" i="11"/>
  <c r="BY112" i="11"/>
  <c r="BY10" i="11"/>
  <c r="CO112" i="11"/>
  <c r="CO10" i="11"/>
  <c r="N112" i="11"/>
  <c r="N10" i="11"/>
  <c r="AD112" i="11"/>
  <c r="AD10" i="11"/>
  <c r="AT112" i="11"/>
  <c r="AT10" i="11"/>
  <c r="BJ112" i="11"/>
  <c r="BJ10" i="11"/>
  <c r="BZ112" i="11"/>
  <c r="BZ10" i="11"/>
  <c r="CP112" i="11"/>
  <c r="CP10" i="11"/>
  <c r="L75" i="11"/>
  <c r="L70" i="11" s="1"/>
  <c r="AB75" i="11"/>
  <c r="AB70" i="11" s="1"/>
  <c r="AR75" i="11"/>
  <c r="AR70" i="11" s="1"/>
  <c r="BH75" i="11"/>
  <c r="BH70" i="11" s="1"/>
  <c r="BX75" i="11"/>
  <c r="BX70" i="11" s="1"/>
  <c r="CN75" i="11"/>
  <c r="CN70" i="11" s="1"/>
  <c r="E75" i="11"/>
  <c r="E70" i="11" s="1"/>
  <c r="U75" i="11"/>
  <c r="U70" i="11" s="1"/>
  <c r="AK75" i="11"/>
  <c r="AK70" i="11" s="1"/>
  <c r="BA75" i="11"/>
  <c r="BA70" i="11" s="1"/>
  <c r="BQ75" i="11"/>
  <c r="BQ70" i="11" s="1"/>
  <c r="CG75" i="11"/>
  <c r="CG70" i="11" s="1"/>
  <c r="F75" i="11"/>
  <c r="F70" i="11" s="1"/>
  <c r="V75" i="11"/>
  <c r="V70" i="11" s="1"/>
  <c r="AL75" i="11"/>
  <c r="AL70" i="11" s="1"/>
  <c r="BB75" i="11"/>
  <c r="BB70" i="11" s="1"/>
  <c r="BR75" i="11"/>
  <c r="BR70" i="11" s="1"/>
  <c r="CH75" i="11"/>
  <c r="CH70" i="11" s="1"/>
  <c r="G75" i="11"/>
  <c r="G70" i="11" s="1"/>
  <c r="W75" i="11"/>
  <c r="W70" i="11" s="1"/>
  <c r="AM75" i="11"/>
  <c r="AM70" i="11" s="1"/>
  <c r="BC75" i="11"/>
  <c r="BC70" i="11" s="1"/>
  <c r="BS75" i="11"/>
  <c r="BS70" i="11" s="1"/>
  <c r="CI75" i="11"/>
  <c r="CI70" i="11" s="1"/>
  <c r="G37" i="16"/>
  <c r="F36" i="16"/>
  <c r="D9" i="21"/>
  <c r="CV16" i="21"/>
  <c r="CV28" i="21" s="1"/>
  <c r="D11" i="18"/>
  <c r="H9" i="18"/>
  <c r="AE55" i="5"/>
  <c r="AF55" i="5" s="1"/>
  <c r="CW15" i="20" s="1"/>
  <c r="AD55" i="5"/>
  <c r="AC14" i="5"/>
  <c r="AD14" i="5" s="1"/>
  <c r="AD36" i="5"/>
  <c r="AE36" i="5"/>
  <c r="C14" i="5"/>
  <c r="C2" i="24"/>
  <c r="C5" i="3"/>
  <c r="AF9" i="5"/>
  <c r="M12" i="5"/>
  <c r="AC12" i="5"/>
  <c r="AD34" i="5"/>
  <c r="AE34" i="5"/>
  <c r="C12" i="5"/>
  <c r="S12" i="5"/>
  <c r="R13" i="6"/>
  <c r="AF13" i="6"/>
  <c r="G13" i="6"/>
  <c r="E88" i="11"/>
  <c r="E83" i="11" s="1"/>
  <c r="U88" i="11"/>
  <c r="U83" i="11" s="1"/>
  <c r="AK88" i="11"/>
  <c r="AK83" i="11" s="1"/>
  <c r="BA88" i="11"/>
  <c r="BA83" i="11" s="1"/>
  <c r="BQ88" i="11"/>
  <c r="BQ83" i="11" s="1"/>
  <c r="CG88" i="11"/>
  <c r="CG83" i="11" s="1"/>
  <c r="F88" i="11"/>
  <c r="F83" i="11" s="1"/>
  <c r="V88" i="11"/>
  <c r="V83" i="11" s="1"/>
  <c r="AL88" i="11"/>
  <c r="AL83" i="11" s="1"/>
  <c r="BB88" i="11"/>
  <c r="BB83" i="11" s="1"/>
  <c r="BR88" i="11"/>
  <c r="BR83" i="11" s="1"/>
  <c r="CH88" i="11"/>
  <c r="CH83" i="11" s="1"/>
  <c r="G88" i="11"/>
  <c r="G83" i="11" s="1"/>
  <c r="W88" i="11"/>
  <c r="W83" i="11" s="1"/>
  <c r="AM88" i="11"/>
  <c r="AM83" i="11" s="1"/>
  <c r="BC88" i="11"/>
  <c r="BC83" i="11" s="1"/>
  <c r="BS88" i="11"/>
  <c r="BS83" i="11" s="1"/>
  <c r="CI88" i="11"/>
  <c r="CI83" i="11" s="1"/>
  <c r="D88" i="11"/>
  <c r="D83" i="11" s="1"/>
  <c r="T88" i="11"/>
  <c r="T83" i="11" s="1"/>
  <c r="AJ88" i="11"/>
  <c r="AJ83" i="11" s="1"/>
  <c r="AZ88" i="11"/>
  <c r="AZ83" i="11" s="1"/>
  <c r="BP88" i="11"/>
  <c r="BP83" i="11" s="1"/>
  <c r="CF88" i="11"/>
  <c r="CF83" i="11" s="1"/>
  <c r="CV89" i="11"/>
  <c r="D8" i="20"/>
  <c r="AK8" i="6"/>
  <c r="D5" i="16"/>
  <c r="Z34" i="22"/>
  <c r="X146" i="14"/>
  <c r="CW16" i="16"/>
  <c r="Q35" i="5"/>
  <c r="S35" i="5"/>
  <c r="C35" i="5"/>
  <c r="AC35" i="5"/>
  <c r="M35" i="5"/>
  <c r="O35" i="5"/>
  <c r="Y35" i="5"/>
  <c r="I35" i="5"/>
  <c r="AA35" i="5"/>
  <c r="K35" i="5"/>
  <c r="U35" i="5"/>
  <c r="E35" i="5"/>
  <c r="W35" i="5"/>
  <c r="G35" i="5"/>
  <c r="N34" i="22"/>
  <c r="L146" i="14"/>
  <c r="AD34" i="22"/>
  <c r="AB146" i="14"/>
  <c r="AT34" i="22"/>
  <c r="AR146" i="14"/>
  <c r="BJ34" i="22"/>
  <c r="BH146" i="14"/>
  <c r="BZ34" i="22"/>
  <c r="BX146" i="14"/>
  <c r="CP34" i="22"/>
  <c r="CN146" i="14"/>
  <c r="O34" i="22"/>
  <c r="M146" i="14"/>
  <c r="AE34" i="22"/>
  <c r="AC146" i="14"/>
  <c r="AU34" i="22"/>
  <c r="AS146" i="14"/>
  <c r="BK34" i="22"/>
  <c r="BI146" i="14"/>
  <c r="CA34" i="22"/>
  <c r="BY146" i="14"/>
  <c r="CQ34" i="22"/>
  <c r="CO146" i="14"/>
  <c r="P34" i="22"/>
  <c r="N146" i="14"/>
  <c r="AF34" i="22"/>
  <c r="AD146" i="14"/>
  <c r="AV34" i="22"/>
  <c r="AT146" i="14"/>
  <c r="BL34" i="22"/>
  <c r="BJ146" i="14"/>
  <c r="CB34" i="22"/>
  <c r="BZ146" i="14"/>
  <c r="CR34" i="22"/>
  <c r="CP146" i="14"/>
  <c r="M34" i="22"/>
  <c r="K146" i="14"/>
  <c r="AC34" i="22"/>
  <c r="AA146" i="14"/>
  <c r="AS34" i="22"/>
  <c r="AQ146" i="14"/>
  <c r="BI34" i="22"/>
  <c r="BG146" i="14"/>
  <c r="BY34" i="22"/>
  <c r="BW146" i="14"/>
  <c r="CO34" i="22"/>
  <c r="CM146" i="14"/>
  <c r="H34" i="21"/>
  <c r="F122" i="14"/>
  <c r="X34" i="21"/>
  <c r="V122" i="14"/>
  <c r="AN34" i="21"/>
  <c r="AL122" i="14"/>
  <c r="BD34" i="21"/>
  <c r="BB122" i="14"/>
  <c r="BT34" i="21"/>
  <c r="BR122" i="14"/>
  <c r="CJ34" i="21"/>
  <c r="CH122" i="14"/>
  <c r="E12" i="21"/>
  <c r="C114" i="11"/>
  <c r="CV114" i="11" s="1"/>
  <c r="U34" i="21"/>
  <c r="S122" i="14"/>
  <c r="AK34" i="21"/>
  <c r="AI122" i="14"/>
  <c r="BA34" i="21"/>
  <c r="AY122" i="14"/>
  <c r="BQ34" i="21"/>
  <c r="BO122" i="14"/>
  <c r="CG34" i="21"/>
  <c r="CE122" i="14"/>
  <c r="CV13" i="11"/>
  <c r="R34" i="21"/>
  <c r="P122" i="14"/>
  <c r="AH34" i="21"/>
  <c r="AF122" i="14"/>
  <c r="AX34" i="21"/>
  <c r="AV122" i="14"/>
  <c r="BN34" i="21"/>
  <c r="BL122" i="14"/>
  <c r="CD34" i="21"/>
  <c r="CB122" i="14"/>
  <c r="CT34" i="21"/>
  <c r="CR122" i="14"/>
  <c r="S34" i="21"/>
  <c r="Q122" i="14"/>
  <c r="AI34" i="21"/>
  <c r="AG122" i="14"/>
  <c r="AY34" i="21"/>
  <c r="AW122" i="14"/>
  <c r="BO34" i="21"/>
  <c r="BM122" i="14"/>
  <c r="CE34" i="21"/>
  <c r="CC122" i="14"/>
  <c r="CV24" i="11"/>
  <c r="CV62" i="11"/>
  <c r="CS57" i="11"/>
  <c r="CO57" i="11"/>
  <c r="CK57" i="11"/>
  <c r="CG57" i="11"/>
  <c r="CC57" i="11"/>
  <c r="BY57" i="11"/>
  <c r="BU57" i="11"/>
  <c r="BQ57" i="11"/>
  <c r="BM57" i="11"/>
  <c r="BI57" i="11"/>
  <c r="BE57" i="11"/>
  <c r="BA57" i="11"/>
  <c r="AW57" i="11"/>
  <c r="AS57" i="11"/>
  <c r="AO57" i="11"/>
  <c r="AK57" i="11"/>
  <c r="AG57" i="11"/>
  <c r="AC57" i="11"/>
  <c r="Y57" i="11"/>
  <c r="U57" i="11"/>
  <c r="Q57" i="11"/>
  <c r="M57" i="11"/>
  <c r="I57" i="11"/>
  <c r="E57" i="11"/>
  <c r="CR57" i="11"/>
  <c r="CN57" i="11"/>
  <c r="CJ57" i="11"/>
  <c r="CF57" i="11"/>
  <c r="CB57" i="11"/>
  <c r="BX57" i="11"/>
  <c r="BT57" i="11"/>
  <c r="BP57" i="11"/>
  <c r="BL57" i="11"/>
  <c r="BH57" i="11"/>
  <c r="BD57" i="11"/>
  <c r="AZ57" i="11"/>
  <c r="AV57" i="11"/>
  <c r="AR57" i="11"/>
  <c r="AN57" i="11"/>
  <c r="AJ57" i="11"/>
  <c r="AF57" i="11"/>
  <c r="AB57" i="11"/>
  <c r="X57" i="11"/>
  <c r="T57" i="11"/>
  <c r="P57" i="11"/>
  <c r="L57" i="11"/>
  <c r="H57" i="11"/>
  <c r="D57" i="11"/>
  <c r="CU57" i="11"/>
  <c r="CQ57" i="11"/>
  <c r="CM57" i="11"/>
  <c r="CI57" i="11"/>
  <c r="CE57" i="11"/>
  <c r="CA57" i="11"/>
  <c r="BW57" i="11"/>
  <c r="BS57" i="11"/>
  <c r="BO57" i="11"/>
  <c r="BK57" i="11"/>
  <c r="BG57" i="11"/>
  <c r="BC57" i="11"/>
  <c r="AY57" i="11"/>
  <c r="AU57" i="11"/>
  <c r="AQ57" i="11"/>
  <c r="AM57" i="11"/>
  <c r="AI57" i="11"/>
  <c r="AE57" i="11"/>
  <c r="AA57" i="11"/>
  <c r="W57" i="11"/>
  <c r="S57" i="11"/>
  <c r="O57" i="11"/>
  <c r="K57" i="11"/>
  <c r="G57" i="11"/>
  <c r="CT57" i="11"/>
  <c r="CP57" i="11"/>
  <c r="CL57" i="11"/>
  <c r="CH57" i="11"/>
  <c r="CD57" i="11"/>
  <c r="BZ57" i="11"/>
  <c r="BV57" i="11"/>
  <c r="BR57" i="11"/>
  <c r="BN57" i="11"/>
  <c r="BJ57" i="11"/>
  <c r="BF57" i="11"/>
  <c r="BB57" i="11"/>
  <c r="AX57" i="11"/>
  <c r="AT57" i="11"/>
  <c r="AP57" i="11"/>
  <c r="AL57" i="11"/>
  <c r="AH57" i="11"/>
  <c r="AD57" i="11"/>
  <c r="Z57" i="11"/>
  <c r="V57" i="11"/>
  <c r="R57" i="11"/>
  <c r="N57" i="11"/>
  <c r="J57" i="11"/>
  <c r="F57" i="11"/>
  <c r="J54" i="5"/>
  <c r="Q113" i="11"/>
  <c r="R12" i="20" s="1"/>
  <c r="AG113" i="11"/>
  <c r="AH12" i="20" s="1"/>
  <c r="AW113" i="11"/>
  <c r="AX12" i="20" s="1"/>
  <c r="BM113" i="11"/>
  <c r="BN12" i="20" s="1"/>
  <c r="CC113" i="11"/>
  <c r="CD12" i="20" s="1"/>
  <c r="CS113" i="11"/>
  <c r="CT12" i="20" s="1"/>
  <c r="R113" i="11"/>
  <c r="S12" i="20" s="1"/>
  <c r="AH113" i="11"/>
  <c r="AI12" i="20" s="1"/>
  <c r="AX113" i="11"/>
  <c r="AY12" i="20" s="1"/>
  <c r="BN113" i="11"/>
  <c r="BO12" i="20" s="1"/>
  <c r="CD113" i="11"/>
  <c r="CE12" i="20" s="1"/>
  <c r="CT113" i="11"/>
  <c r="CU12" i="20" s="1"/>
  <c r="S113" i="11"/>
  <c r="T12" i="20" s="1"/>
  <c r="AI113" i="11"/>
  <c r="AJ12" i="20" s="1"/>
  <c r="AY113" i="11"/>
  <c r="AZ12" i="20" s="1"/>
  <c r="BO113" i="11"/>
  <c r="BP12" i="20" s="1"/>
  <c r="CE113" i="11"/>
  <c r="CF12" i="20" s="1"/>
  <c r="CU113" i="11"/>
  <c r="CV12" i="20" s="1"/>
  <c r="P113" i="11"/>
  <c r="Q12" i="20" s="1"/>
  <c r="AF113" i="11"/>
  <c r="AG12" i="20" s="1"/>
  <c r="AV113" i="11"/>
  <c r="AW12" i="20" s="1"/>
  <c r="BL113" i="11"/>
  <c r="BM12" i="20" s="1"/>
  <c r="CB113" i="11"/>
  <c r="CC12" i="20" s="1"/>
  <c r="CR113" i="11"/>
  <c r="CS12" i="20" s="1"/>
  <c r="K112" i="11"/>
  <c r="K10" i="11"/>
  <c r="AA112" i="11"/>
  <c r="AA10" i="11"/>
  <c r="AQ112" i="11"/>
  <c r="AQ10" i="11"/>
  <c r="BG112" i="11"/>
  <c r="BG10" i="11"/>
  <c r="BW112" i="11"/>
  <c r="BW10" i="11"/>
  <c r="CM112" i="11"/>
  <c r="CM10" i="11"/>
  <c r="H112" i="11"/>
  <c r="H10" i="11"/>
  <c r="X112" i="11"/>
  <c r="X10" i="11"/>
  <c r="AN112" i="11"/>
  <c r="AN10" i="11"/>
  <c r="BD112" i="11"/>
  <c r="BD10" i="11"/>
  <c r="BT112" i="11"/>
  <c r="BT10" i="11"/>
  <c r="CJ112" i="11"/>
  <c r="CJ10" i="11"/>
  <c r="CO5" i="11"/>
  <c r="CK5" i="11"/>
  <c r="BY5" i="11"/>
  <c r="BU5" i="11"/>
  <c r="BI5" i="11"/>
  <c r="BE5" i="11"/>
  <c r="AS5" i="11"/>
  <c r="AO5" i="11"/>
  <c r="AC5" i="11"/>
  <c r="Y5" i="11"/>
  <c r="M5" i="11"/>
  <c r="I5" i="11"/>
  <c r="CR5" i="11"/>
  <c r="CJ5" i="11"/>
  <c r="CF5" i="11"/>
  <c r="CB5" i="11"/>
  <c r="BT5" i="11"/>
  <c r="BP5" i="11"/>
  <c r="BL5" i="11"/>
  <c r="BD5" i="11"/>
  <c r="AZ5" i="11"/>
  <c r="AV5" i="11"/>
  <c r="AN5" i="11"/>
  <c r="AJ5" i="11"/>
  <c r="AF5" i="11"/>
  <c r="X5" i="11"/>
  <c r="T5" i="11"/>
  <c r="P5" i="11"/>
  <c r="H5" i="11"/>
  <c r="D5" i="11"/>
  <c r="CU5" i="11"/>
  <c r="CM5" i="11"/>
  <c r="CI5" i="11"/>
  <c r="CE5" i="11"/>
  <c r="BW5" i="11"/>
  <c r="BS5" i="11"/>
  <c r="BO5" i="11"/>
  <c r="BG5" i="11"/>
  <c r="BC5" i="11"/>
  <c r="AY5" i="11"/>
  <c r="AQ5" i="11"/>
  <c r="AM5" i="11"/>
  <c r="AI5" i="11"/>
  <c r="AA5" i="11"/>
  <c r="W5" i="11"/>
  <c r="S5" i="11"/>
  <c r="K5" i="11"/>
  <c r="G5" i="11"/>
  <c r="CP5" i="11"/>
  <c r="CL5" i="11"/>
  <c r="BZ5" i="11"/>
  <c r="BV5" i="11"/>
  <c r="BJ5" i="11"/>
  <c r="BF5" i="11"/>
  <c r="AT5" i="11"/>
  <c r="AP5" i="11"/>
  <c r="AD5" i="11"/>
  <c r="Z5" i="11"/>
  <c r="N5" i="11"/>
  <c r="J5" i="11"/>
  <c r="Q112" i="11"/>
  <c r="Q10" i="11"/>
  <c r="Q5" i="11" s="1"/>
  <c r="AG112" i="11"/>
  <c r="AG10" i="11"/>
  <c r="AG5" i="11" s="1"/>
  <c r="AW112" i="11"/>
  <c r="AW10" i="11"/>
  <c r="AW5" i="11" s="1"/>
  <c r="BM112" i="11"/>
  <c r="BM10" i="11"/>
  <c r="BM5" i="11" s="1"/>
  <c r="CC112" i="11"/>
  <c r="CC10" i="11"/>
  <c r="CC5" i="11" s="1"/>
  <c r="CS112" i="11"/>
  <c r="CS10" i="11"/>
  <c r="CS5" i="11" s="1"/>
  <c r="R112" i="11"/>
  <c r="R10" i="11"/>
  <c r="R5" i="11" s="1"/>
  <c r="AH112" i="11"/>
  <c r="AH10" i="11"/>
  <c r="AH5" i="11" s="1"/>
  <c r="AX112" i="11"/>
  <c r="AX10" i="11"/>
  <c r="AX5" i="11" s="1"/>
  <c r="BN112" i="11"/>
  <c r="BN10" i="11"/>
  <c r="BN5" i="11" s="1"/>
  <c r="CD112" i="11"/>
  <c r="CD10" i="11"/>
  <c r="CD5" i="11" s="1"/>
  <c r="CT112" i="11"/>
  <c r="CT10" i="11"/>
  <c r="CT5" i="11" s="1"/>
  <c r="P75" i="11"/>
  <c r="P70" i="11" s="1"/>
  <c r="AF75" i="11"/>
  <c r="AF70" i="11" s="1"/>
  <c r="AV75" i="11"/>
  <c r="AV70" i="11" s="1"/>
  <c r="BL75" i="11"/>
  <c r="BL70" i="11" s="1"/>
  <c r="CB75" i="11"/>
  <c r="CB70" i="11" s="1"/>
  <c r="CR75" i="11"/>
  <c r="CR70" i="11" s="1"/>
  <c r="I75" i="11"/>
  <c r="I70" i="11" s="1"/>
  <c r="Y75" i="11"/>
  <c r="Y70" i="11" s="1"/>
  <c r="AO75" i="11"/>
  <c r="AO70" i="11" s="1"/>
  <c r="BE75" i="11"/>
  <c r="BE70" i="11" s="1"/>
  <c r="BU75" i="11"/>
  <c r="BU70" i="11" s="1"/>
  <c r="CK75" i="11"/>
  <c r="CK70" i="11" s="1"/>
  <c r="J75" i="11"/>
  <c r="J70" i="11" s="1"/>
  <c r="Z75" i="11"/>
  <c r="Z70" i="11" s="1"/>
  <c r="AP75" i="11"/>
  <c r="AP70" i="11" s="1"/>
  <c r="BF75" i="11"/>
  <c r="BF70" i="11" s="1"/>
  <c r="BV75" i="11"/>
  <c r="BV70" i="11" s="1"/>
  <c r="CL75" i="11"/>
  <c r="CL70" i="11" s="1"/>
  <c r="K75" i="11"/>
  <c r="K70" i="11" s="1"/>
  <c r="AA75" i="11"/>
  <c r="AA70" i="11" s="1"/>
  <c r="AQ75" i="11"/>
  <c r="AQ70" i="11" s="1"/>
  <c r="BG75" i="11"/>
  <c r="BG70" i="11" s="1"/>
  <c r="BW75" i="11"/>
  <c r="BW70" i="11" s="1"/>
  <c r="CM75" i="11"/>
  <c r="CM70" i="11" s="1"/>
  <c r="CW33" i="16"/>
  <c r="O56" i="5"/>
  <c r="AC56" i="5"/>
  <c r="AD56" i="5" s="1"/>
  <c r="M56" i="5"/>
  <c r="AA56" i="5"/>
  <c r="K56" i="5"/>
  <c r="Y56" i="5"/>
  <c r="I56" i="5"/>
  <c r="J56" i="5" s="1"/>
  <c r="W56" i="5"/>
  <c r="G56" i="5"/>
  <c r="U56" i="5"/>
  <c r="E56" i="5"/>
  <c r="S56" i="5"/>
  <c r="C56" i="5"/>
  <c r="Q56" i="5"/>
  <c r="CV104" i="11"/>
  <c r="I14" i="5"/>
  <c r="J14" i="5" s="1"/>
  <c r="J36" i="5"/>
  <c r="Q12" i="5"/>
  <c r="G12" i="5"/>
  <c r="W12" i="5"/>
  <c r="X12" i="5" s="1"/>
  <c r="X34" i="5"/>
  <c r="CW4" i="6"/>
  <c r="AH13" i="6"/>
  <c r="I13" i="6"/>
  <c r="W13" i="6"/>
  <c r="I88" i="11"/>
  <c r="I83" i="11" s="1"/>
  <c r="Y88" i="11"/>
  <c r="Y83" i="11" s="1"/>
  <c r="AO88" i="11"/>
  <c r="AO83" i="11" s="1"/>
  <c r="BE88" i="11"/>
  <c r="BE83" i="11" s="1"/>
  <c r="BU88" i="11"/>
  <c r="BU83" i="11" s="1"/>
  <c r="CK88" i="11"/>
  <c r="CK83" i="11" s="1"/>
  <c r="J88" i="11"/>
  <c r="J83" i="11" s="1"/>
  <c r="Z88" i="11"/>
  <c r="Z83" i="11" s="1"/>
  <c r="AP88" i="11"/>
  <c r="AP83" i="11" s="1"/>
  <c r="BF88" i="11"/>
  <c r="BF83" i="11" s="1"/>
  <c r="BV88" i="11"/>
  <c r="BV83" i="11" s="1"/>
  <c r="CL88" i="11"/>
  <c r="CL83" i="11" s="1"/>
  <c r="K88" i="11"/>
  <c r="K83" i="11" s="1"/>
  <c r="AA88" i="11"/>
  <c r="AA83" i="11" s="1"/>
  <c r="AQ88" i="11"/>
  <c r="AQ83" i="11" s="1"/>
  <c r="BG88" i="11"/>
  <c r="BG83" i="11" s="1"/>
  <c r="BW88" i="11"/>
  <c r="BW83" i="11" s="1"/>
  <c r="CM88" i="11"/>
  <c r="CM83" i="11" s="1"/>
  <c r="H88" i="11"/>
  <c r="H83" i="11" s="1"/>
  <c r="X88" i="11"/>
  <c r="X83" i="11" s="1"/>
  <c r="AN88" i="11"/>
  <c r="AN83" i="11" s="1"/>
  <c r="BD88" i="11"/>
  <c r="BD83" i="11" s="1"/>
  <c r="BT88" i="11"/>
  <c r="BT83" i="11" s="1"/>
  <c r="CJ88" i="11"/>
  <c r="CJ83" i="11" s="1"/>
  <c r="D13" i="19"/>
  <c r="E13" i="6"/>
  <c r="R34" i="22"/>
  <c r="P146" i="14"/>
  <c r="AX34" i="22"/>
  <c r="AV146" i="14"/>
  <c r="BN34" i="22"/>
  <c r="BL146" i="14"/>
  <c r="CD34" i="22"/>
  <c r="CB146" i="14"/>
  <c r="CT34" i="22"/>
  <c r="CR146" i="14"/>
  <c r="S34" i="22"/>
  <c r="Q146" i="14"/>
  <c r="AI34" i="22"/>
  <c r="AG146" i="14"/>
  <c r="AY34" i="22"/>
  <c r="AW146" i="14"/>
  <c r="BO34" i="22"/>
  <c r="BM146" i="14"/>
  <c r="CE34" i="22"/>
  <c r="CC146" i="14"/>
  <c r="T34" i="22"/>
  <c r="R146" i="14"/>
  <c r="AJ34" i="22"/>
  <c r="AH146" i="14"/>
  <c r="AZ34" i="22"/>
  <c r="AX146" i="14"/>
  <c r="BP34" i="22"/>
  <c r="BN146" i="14"/>
  <c r="CF34" i="22"/>
  <c r="CD146" i="14"/>
  <c r="Q34" i="22"/>
  <c r="O146" i="14"/>
  <c r="AG34" i="22"/>
  <c r="AE146" i="14"/>
  <c r="AW34" i="22"/>
  <c r="AU146" i="14"/>
  <c r="BM34" i="22"/>
  <c r="BK146" i="14"/>
  <c r="CC34" i="22"/>
  <c r="CA146" i="14"/>
  <c r="CS34" i="22"/>
  <c r="CQ146" i="14"/>
  <c r="L34" i="21"/>
  <c r="J122" i="14"/>
  <c r="AB34" i="21"/>
  <c r="Z122" i="14"/>
  <c r="AR34" i="21"/>
  <c r="AP122" i="14"/>
  <c r="BH34" i="21"/>
  <c r="BF122" i="14"/>
  <c r="BX34" i="21"/>
  <c r="BV122" i="14"/>
  <c r="CN34" i="21"/>
  <c r="CL122" i="14"/>
  <c r="I34" i="21"/>
  <c r="G122" i="14"/>
  <c r="Y34" i="21"/>
  <c r="W122" i="14"/>
  <c r="AO34" i="21"/>
  <c r="AM122" i="14"/>
  <c r="BE34" i="21"/>
  <c r="BC122" i="14"/>
  <c r="BU34" i="21"/>
  <c r="BS122" i="14"/>
  <c r="CK34" i="21"/>
  <c r="CI122" i="14"/>
  <c r="F34" i="21"/>
  <c r="D122" i="14"/>
  <c r="V34" i="21"/>
  <c r="T122" i="14"/>
  <c r="AL34" i="21"/>
  <c r="AJ122" i="14"/>
  <c r="BB34" i="21"/>
  <c r="AZ122" i="14"/>
  <c r="BR34" i="21"/>
  <c r="BP122" i="14"/>
  <c r="CH34" i="21"/>
  <c r="CF122" i="14"/>
  <c r="G34" i="21"/>
  <c r="E122" i="14"/>
  <c r="W34" i="21"/>
  <c r="U122" i="14"/>
  <c r="AM34" i="21"/>
  <c r="AK122" i="14"/>
  <c r="BC34" i="21"/>
  <c r="BA122" i="14"/>
  <c r="BS34" i="21"/>
  <c r="BQ122" i="14"/>
  <c r="CI34" i="21"/>
  <c r="CG122" i="14"/>
  <c r="CT18" i="11"/>
  <c r="CP18" i="11"/>
  <c r="CL18" i="11"/>
  <c r="CH18" i="11"/>
  <c r="CD18" i="11"/>
  <c r="BZ18" i="11"/>
  <c r="BV18" i="11"/>
  <c r="BR18" i="11"/>
  <c r="BN18" i="11"/>
  <c r="BJ18" i="11"/>
  <c r="BF18" i="11"/>
  <c r="BB18" i="11"/>
  <c r="AX18" i="11"/>
  <c r="AT18" i="11"/>
  <c r="AP18" i="11"/>
  <c r="AL18" i="11"/>
  <c r="AH18" i="11"/>
  <c r="AD18" i="11"/>
  <c r="Z18" i="11"/>
  <c r="V18" i="11"/>
  <c r="R18" i="11"/>
  <c r="N18" i="11"/>
  <c r="J18" i="11"/>
  <c r="F18" i="11"/>
  <c r="CV23" i="11"/>
  <c r="CS18" i="11"/>
  <c r="CO18" i="11"/>
  <c r="CK18" i="11"/>
  <c r="CG18" i="11"/>
  <c r="CC18" i="11"/>
  <c r="BY18" i="11"/>
  <c r="BU18" i="11"/>
  <c r="BQ18" i="11"/>
  <c r="BM18" i="11"/>
  <c r="BI18" i="11"/>
  <c r="BE18" i="11"/>
  <c r="BA18" i="11"/>
  <c r="AW18" i="11"/>
  <c r="AS18" i="11"/>
  <c r="AO18" i="11"/>
  <c r="AK18" i="11"/>
  <c r="AG18" i="11"/>
  <c r="AC18" i="11"/>
  <c r="Y18" i="11"/>
  <c r="U18" i="11"/>
  <c r="Q18" i="11"/>
  <c r="M18" i="11"/>
  <c r="I18" i="11"/>
  <c r="E18" i="11"/>
  <c r="CR18" i="11"/>
  <c r="CN18" i="11"/>
  <c r="CJ18" i="11"/>
  <c r="CF18" i="11"/>
  <c r="CB18" i="11"/>
  <c r="BX18" i="11"/>
  <c r="BT18" i="11"/>
  <c r="BP18" i="11"/>
  <c r="BL18" i="11"/>
  <c r="BH18" i="11"/>
  <c r="BD18" i="11"/>
  <c r="AZ18" i="11"/>
  <c r="AV18" i="11"/>
  <c r="AR18" i="11"/>
  <c r="AN18" i="11"/>
  <c r="AJ18" i="11"/>
  <c r="AF18" i="11"/>
  <c r="AB18" i="11"/>
  <c r="X18" i="11"/>
  <c r="T18" i="11"/>
  <c r="P18" i="11"/>
  <c r="L18" i="11"/>
  <c r="H18" i="11"/>
  <c r="D18" i="11"/>
  <c r="CU18" i="11"/>
  <c r="CQ18" i="11"/>
  <c r="CM18" i="11"/>
  <c r="CI18" i="11"/>
  <c r="CE18" i="11"/>
  <c r="CA18" i="11"/>
  <c r="BW18" i="11"/>
  <c r="BS18" i="11"/>
  <c r="BO18" i="11"/>
  <c r="BK18" i="11"/>
  <c r="BG18" i="11"/>
  <c r="BC18" i="11"/>
  <c r="AY18" i="11"/>
  <c r="AU18" i="11"/>
  <c r="AQ18" i="11"/>
  <c r="AM18" i="11"/>
  <c r="AI18" i="11"/>
  <c r="AE18" i="11"/>
  <c r="AA18" i="11"/>
  <c r="W18" i="11"/>
  <c r="S18" i="11"/>
  <c r="O18" i="11"/>
  <c r="K18" i="11"/>
  <c r="G18" i="11"/>
  <c r="E113" i="11"/>
  <c r="F12" i="20" s="1"/>
  <c r="U113" i="11"/>
  <c r="V12" i="20" s="1"/>
  <c r="AK113" i="11"/>
  <c r="AL12" i="20" s="1"/>
  <c r="BA113" i="11"/>
  <c r="BB12" i="20" s="1"/>
  <c r="BQ113" i="11"/>
  <c r="BR12" i="20" s="1"/>
  <c r="CG113" i="11"/>
  <c r="CH12" i="20" s="1"/>
  <c r="F113" i="11"/>
  <c r="G12" i="20" s="1"/>
  <c r="V113" i="11"/>
  <c r="W12" i="20" s="1"/>
  <c r="AL113" i="11"/>
  <c r="AM12" i="20" s="1"/>
  <c r="BB113" i="11"/>
  <c r="BC12" i="20" s="1"/>
  <c r="BR113" i="11"/>
  <c r="BS12" i="20" s="1"/>
  <c r="CH113" i="11"/>
  <c r="CI12" i="20" s="1"/>
  <c r="G113" i="11"/>
  <c r="H12" i="20" s="1"/>
  <c r="W113" i="11"/>
  <c r="X12" i="20" s="1"/>
  <c r="AM113" i="11"/>
  <c r="AN12" i="20" s="1"/>
  <c r="BC113" i="11"/>
  <c r="BD12" i="20" s="1"/>
  <c r="BS113" i="11"/>
  <c r="BT12" i="20" s="1"/>
  <c r="CI113" i="11"/>
  <c r="CJ12" i="20" s="1"/>
  <c r="D113" i="11"/>
  <c r="T113" i="11"/>
  <c r="U12" i="20" s="1"/>
  <c r="AJ113" i="11"/>
  <c r="AK12" i="20" s="1"/>
  <c r="AZ113" i="11"/>
  <c r="BA12" i="20" s="1"/>
  <c r="BP113" i="11"/>
  <c r="BQ12" i="20" s="1"/>
  <c r="CF113" i="11"/>
  <c r="CG12" i="20" s="1"/>
  <c r="CV12" i="11"/>
  <c r="O112" i="11"/>
  <c r="O10" i="11"/>
  <c r="O5" i="11" s="1"/>
  <c r="AE112" i="11"/>
  <c r="AE10" i="11"/>
  <c r="AE5" i="11" s="1"/>
  <c r="AU112" i="11"/>
  <c r="AU10" i="11"/>
  <c r="AU5" i="11" s="1"/>
  <c r="BK112" i="11"/>
  <c r="BK10" i="11"/>
  <c r="BK5" i="11" s="1"/>
  <c r="CA112" i="11"/>
  <c r="CA10" i="11"/>
  <c r="CA5" i="11" s="1"/>
  <c r="CQ112" i="11"/>
  <c r="CQ10" i="11"/>
  <c r="CQ5" i="11" s="1"/>
  <c r="L112" i="11"/>
  <c r="L10" i="11"/>
  <c r="L5" i="11" s="1"/>
  <c r="AB112" i="11"/>
  <c r="AB10" i="11"/>
  <c r="AB5" i="11" s="1"/>
  <c r="AR112" i="11"/>
  <c r="AR10" i="11"/>
  <c r="AR5" i="11" s="1"/>
  <c r="BH112" i="11"/>
  <c r="BH10" i="11"/>
  <c r="BH5" i="11" s="1"/>
  <c r="BX112" i="11"/>
  <c r="BX10" i="11"/>
  <c r="BX5" i="11" s="1"/>
  <c r="CN112" i="11"/>
  <c r="CN10" i="11"/>
  <c r="CN5" i="11" s="1"/>
  <c r="E112" i="11"/>
  <c r="E10" i="11"/>
  <c r="CV10" i="11" s="1"/>
  <c r="U112" i="11"/>
  <c r="U10" i="11"/>
  <c r="U5" i="11" s="1"/>
  <c r="AK112" i="11"/>
  <c r="AK10" i="11"/>
  <c r="AK5" i="11" s="1"/>
  <c r="BA112" i="11"/>
  <c r="BA10" i="11"/>
  <c r="BA5" i="11" s="1"/>
  <c r="BQ112" i="11"/>
  <c r="BQ10" i="11"/>
  <c r="BQ5" i="11" s="1"/>
  <c r="CG112" i="11"/>
  <c r="CG10" i="11"/>
  <c r="CG5" i="11" s="1"/>
  <c r="F112" i="11"/>
  <c r="F10" i="11"/>
  <c r="F5" i="11" s="1"/>
  <c r="V112" i="11"/>
  <c r="V10" i="11"/>
  <c r="V5" i="11" s="1"/>
  <c r="AL112" i="11"/>
  <c r="AL10" i="11"/>
  <c r="AL5" i="11" s="1"/>
  <c r="BB112" i="11"/>
  <c r="BB10" i="11"/>
  <c r="BB5" i="11" s="1"/>
  <c r="BR112" i="11"/>
  <c r="BR10" i="11"/>
  <c r="BR5" i="11" s="1"/>
  <c r="CH112" i="11"/>
  <c r="CH10" i="11"/>
  <c r="CH5" i="11" s="1"/>
  <c r="D75" i="11"/>
  <c r="D70" i="11" s="1"/>
  <c r="T75" i="11"/>
  <c r="T70" i="11" s="1"/>
  <c r="AJ75" i="11"/>
  <c r="AJ70" i="11" s="1"/>
  <c r="AZ75" i="11"/>
  <c r="AZ70" i="11" s="1"/>
  <c r="BP75" i="11"/>
  <c r="BP70" i="11" s="1"/>
  <c r="CF75" i="11"/>
  <c r="CF70" i="11" s="1"/>
  <c r="CV76" i="11"/>
  <c r="M75" i="11"/>
  <c r="M70" i="11" s="1"/>
  <c r="AC75" i="11"/>
  <c r="AC70" i="11" s="1"/>
  <c r="AS75" i="11"/>
  <c r="AS70" i="11" s="1"/>
  <c r="BI75" i="11"/>
  <c r="BI70" i="11" s="1"/>
  <c r="BY75" i="11"/>
  <c r="BY70" i="11" s="1"/>
  <c r="CO75" i="11"/>
  <c r="CO70" i="11" s="1"/>
  <c r="N75" i="11"/>
  <c r="N70" i="11" s="1"/>
  <c r="AD75" i="11"/>
  <c r="AD70" i="11" s="1"/>
  <c r="AT75" i="11"/>
  <c r="AT70" i="11" s="1"/>
  <c r="BJ75" i="11"/>
  <c r="BJ70" i="11" s="1"/>
  <c r="BZ75" i="11"/>
  <c r="BZ70" i="11" s="1"/>
  <c r="CP75" i="11"/>
  <c r="CP70" i="11" s="1"/>
  <c r="O75" i="11"/>
  <c r="O70" i="11" s="1"/>
  <c r="AE75" i="11"/>
  <c r="AE70" i="11" s="1"/>
  <c r="AU75" i="11"/>
  <c r="AU70" i="11" s="1"/>
  <c r="BK75" i="11"/>
  <c r="BK70" i="11" s="1"/>
  <c r="CA75" i="11"/>
  <c r="CA70" i="11" s="1"/>
  <c r="CQ75" i="11"/>
  <c r="CQ70" i="11" s="1"/>
  <c r="D13" i="20"/>
  <c r="W14" i="5"/>
  <c r="X14" i="5" s="1"/>
  <c r="X36" i="5"/>
  <c r="E12" i="5"/>
  <c r="U12" i="5"/>
  <c r="K12" i="5"/>
  <c r="AA12" i="5"/>
  <c r="Y13" i="6"/>
  <c r="AM13" i="6"/>
  <c r="M88" i="11"/>
  <c r="M83" i="11" s="1"/>
  <c r="AC88" i="11"/>
  <c r="AC83" i="11" s="1"/>
  <c r="AS88" i="11"/>
  <c r="AS83" i="11" s="1"/>
  <c r="BI88" i="11"/>
  <c r="BI83" i="11" s="1"/>
  <c r="BY88" i="11"/>
  <c r="BY83" i="11" s="1"/>
  <c r="CO88" i="11"/>
  <c r="CO83" i="11" s="1"/>
  <c r="N88" i="11"/>
  <c r="N83" i="11" s="1"/>
  <c r="AD88" i="11"/>
  <c r="AD83" i="11" s="1"/>
  <c r="AT88" i="11"/>
  <c r="AT83" i="11" s="1"/>
  <c r="BJ88" i="11"/>
  <c r="BJ83" i="11" s="1"/>
  <c r="BZ88" i="11"/>
  <c r="BZ83" i="11" s="1"/>
  <c r="CP88" i="11"/>
  <c r="CP83" i="11" s="1"/>
  <c r="O88" i="11"/>
  <c r="O83" i="11" s="1"/>
  <c r="AE88" i="11"/>
  <c r="AE83" i="11" s="1"/>
  <c r="AU88" i="11"/>
  <c r="AU83" i="11" s="1"/>
  <c r="BK88" i="11"/>
  <c r="BK83" i="11" s="1"/>
  <c r="CA88" i="11"/>
  <c r="CA83" i="11" s="1"/>
  <c r="CQ88" i="11"/>
  <c r="CQ83" i="11" s="1"/>
  <c r="L88" i="11"/>
  <c r="L83" i="11" s="1"/>
  <c r="AB88" i="11"/>
  <c r="AB83" i="11" s="1"/>
  <c r="AR88" i="11"/>
  <c r="AR83" i="11" s="1"/>
  <c r="BH88" i="11"/>
  <c r="BH83" i="11" s="1"/>
  <c r="BX88" i="11"/>
  <c r="BX83" i="11" s="1"/>
  <c r="CN88" i="11"/>
  <c r="CN83" i="11" s="1"/>
  <c r="W11" i="5"/>
  <c r="X33" i="5"/>
  <c r="AE56" i="5" l="1"/>
  <c r="AF56" i="5" s="1"/>
  <c r="BC12" i="19"/>
  <c r="BC12" i="6" s="1"/>
  <c r="BB111" i="11"/>
  <c r="CH12" i="19"/>
  <c r="CH12" i="6" s="1"/>
  <c r="CG111" i="11"/>
  <c r="V12" i="19"/>
  <c r="V12" i="6" s="1"/>
  <c r="U111" i="11"/>
  <c r="BI12" i="19"/>
  <c r="BI12" i="6" s="1"/>
  <c r="BH111" i="11"/>
  <c r="CR12" i="19"/>
  <c r="CR12" i="6" s="1"/>
  <c r="CQ111" i="11"/>
  <c r="AF12" i="19"/>
  <c r="AF12" i="6" s="1"/>
  <c r="AE111" i="11"/>
  <c r="C18" i="11"/>
  <c r="C5" i="11"/>
  <c r="E5" i="11"/>
  <c r="BU12" i="19"/>
  <c r="BU12" i="6" s="1"/>
  <c r="BT111" i="11"/>
  <c r="AO12" i="19"/>
  <c r="AO12" i="6" s="1"/>
  <c r="AN111" i="11"/>
  <c r="I12" i="19"/>
  <c r="I12" i="6" s="1"/>
  <c r="H111" i="11"/>
  <c r="BX12" i="19"/>
  <c r="BX12" i="6" s="1"/>
  <c r="BW111" i="11"/>
  <c r="AR12" i="19"/>
  <c r="AR12" i="6" s="1"/>
  <c r="AQ111" i="11"/>
  <c r="L12" i="19"/>
  <c r="L12" i="6" s="1"/>
  <c r="K111" i="11"/>
  <c r="C57" i="11"/>
  <c r="E13" i="5"/>
  <c r="I13" i="5"/>
  <c r="J13" i="5" s="1"/>
  <c r="J35" i="5"/>
  <c r="AC13" i="5"/>
  <c r="AD13" i="5" s="1"/>
  <c r="AD35" i="5"/>
  <c r="D45" i="17"/>
  <c r="CW5" i="16"/>
  <c r="AD12" i="5"/>
  <c r="AE14" i="5"/>
  <c r="AF36" i="5"/>
  <c r="H11" i="18"/>
  <c r="I9" i="18"/>
  <c r="CQ12" i="19"/>
  <c r="CQ12" i="6" s="1"/>
  <c r="CP111" i="11"/>
  <c r="BK12" i="19"/>
  <c r="BK12" i="6" s="1"/>
  <c r="BJ111" i="11"/>
  <c r="AE12" i="19"/>
  <c r="AE12" i="6" s="1"/>
  <c r="AD111" i="11"/>
  <c r="CP12" i="19"/>
  <c r="CP12" i="6" s="1"/>
  <c r="CO111" i="11"/>
  <c r="BJ12" i="19"/>
  <c r="BJ12" i="6" s="1"/>
  <c r="BI111" i="11"/>
  <c r="AD12" i="19"/>
  <c r="AD12" i="6" s="1"/>
  <c r="AC111" i="11"/>
  <c r="AE11" i="5"/>
  <c r="D50" i="14"/>
  <c r="AF33" i="5"/>
  <c r="BW12" i="19"/>
  <c r="BW12" i="6" s="1"/>
  <c r="BV111" i="11"/>
  <c r="AQ12" i="19"/>
  <c r="AQ12" i="6" s="1"/>
  <c r="AP111" i="11"/>
  <c r="K12" i="19"/>
  <c r="K12" i="6" s="1"/>
  <c r="J111" i="11"/>
  <c r="BV12" i="19"/>
  <c r="BV12" i="6" s="1"/>
  <c r="BU111" i="11"/>
  <c r="AP12" i="19"/>
  <c r="AP12" i="6" s="1"/>
  <c r="AO111" i="11"/>
  <c r="J12" i="19"/>
  <c r="J12" i="6" s="1"/>
  <c r="I111" i="11"/>
  <c r="CC12" i="19"/>
  <c r="CC12" i="6" s="1"/>
  <c r="CB111" i="11"/>
  <c r="AW12" i="19"/>
  <c r="AW12" i="6" s="1"/>
  <c r="AV111" i="11"/>
  <c r="Q12" i="19"/>
  <c r="Q12" i="6" s="1"/>
  <c r="P111" i="11"/>
  <c r="CF12" i="19"/>
  <c r="CF12" i="6" s="1"/>
  <c r="CE111" i="11"/>
  <c r="AZ12" i="19"/>
  <c r="AZ12" i="6" s="1"/>
  <c r="AY111" i="11"/>
  <c r="T12" i="19"/>
  <c r="T12" i="6" s="1"/>
  <c r="S111" i="11"/>
  <c r="G19" i="16"/>
  <c r="H20" i="16"/>
  <c r="CI12" i="19"/>
  <c r="CI12" i="6" s="1"/>
  <c r="CH111" i="11"/>
  <c r="W12" i="19"/>
  <c r="W12" i="6" s="1"/>
  <c r="V111" i="11"/>
  <c r="BB12" i="19"/>
  <c r="BB12" i="6" s="1"/>
  <c r="BA111" i="11"/>
  <c r="CO12" i="19"/>
  <c r="CO12" i="6" s="1"/>
  <c r="CN111" i="11"/>
  <c r="AC12" i="19"/>
  <c r="AC12" i="6" s="1"/>
  <c r="AB111" i="11"/>
  <c r="BL12" i="19"/>
  <c r="BL12" i="6" s="1"/>
  <c r="BK111" i="11"/>
  <c r="E12" i="20"/>
  <c r="C113" i="11"/>
  <c r="CV113" i="11" s="1"/>
  <c r="CU12" i="19"/>
  <c r="CU12" i="6" s="1"/>
  <c r="CT111" i="11"/>
  <c r="BO12" i="19"/>
  <c r="BO12" i="6" s="1"/>
  <c r="BN111" i="11"/>
  <c r="AI12" i="19"/>
  <c r="AI12" i="6" s="1"/>
  <c r="AH111" i="11"/>
  <c r="CT12" i="19"/>
  <c r="CT12" i="6" s="1"/>
  <c r="CS111" i="11"/>
  <c r="BN12" i="19"/>
  <c r="BN12" i="6" s="1"/>
  <c r="BM111" i="11"/>
  <c r="AH12" i="19"/>
  <c r="AH12" i="6" s="1"/>
  <c r="AG111" i="11"/>
  <c r="D12" i="21"/>
  <c r="CW12" i="21" s="1"/>
  <c r="E16" i="21"/>
  <c r="U13" i="5"/>
  <c r="Y13" i="5"/>
  <c r="C13" i="5"/>
  <c r="AE35" i="5"/>
  <c r="C83" i="11"/>
  <c r="AE12" i="5"/>
  <c r="AF34" i="5"/>
  <c r="CW15" i="19"/>
  <c r="F9" i="20"/>
  <c r="CG12" i="19"/>
  <c r="CG12" i="6" s="1"/>
  <c r="CF111" i="11"/>
  <c r="BA12" i="19"/>
  <c r="BA12" i="6" s="1"/>
  <c r="AZ111" i="11"/>
  <c r="U12" i="19"/>
  <c r="U12" i="6" s="1"/>
  <c r="T111" i="11"/>
  <c r="CJ12" i="19"/>
  <c r="CJ12" i="6" s="1"/>
  <c r="CI111" i="11"/>
  <c r="BD12" i="19"/>
  <c r="BD12" i="6" s="1"/>
  <c r="BC111" i="11"/>
  <c r="X12" i="19"/>
  <c r="X12" i="6" s="1"/>
  <c r="W111" i="11"/>
  <c r="W100" i="5"/>
  <c r="G100" i="5"/>
  <c r="U100" i="5"/>
  <c r="E100" i="5"/>
  <c r="S100" i="5"/>
  <c r="C100" i="5"/>
  <c r="Q100" i="5"/>
  <c r="D53" i="14"/>
  <c r="O100" i="5"/>
  <c r="AC100" i="5"/>
  <c r="M100" i="5"/>
  <c r="AA100" i="5"/>
  <c r="K100" i="5"/>
  <c r="Y100" i="5"/>
  <c r="I100" i="5"/>
  <c r="D8" i="17"/>
  <c r="J11" i="5"/>
  <c r="D8" i="6"/>
  <c r="CV34" i="22"/>
  <c r="CT146" i="14"/>
  <c r="D24" i="17"/>
  <c r="X11" i="5"/>
  <c r="C70" i="11"/>
  <c r="AM12" i="19"/>
  <c r="AM12" i="6" s="1"/>
  <c r="AL111" i="11"/>
  <c r="BR12" i="19"/>
  <c r="BR12" i="6" s="1"/>
  <c r="BQ111" i="11"/>
  <c r="F12" i="19"/>
  <c r="F12" i="6" s="1"/>
  <c r="E111" i="11"/>
  <c r="M12" i="19"/>
  <c r="M12" i="6" s="1"/>
  <c r="L111" i="11"/>
  <c r="AV12" i="19"/>
  <c r="AV12" i="6" s="1"/>
  <c r="AU111" i="11"/>
  <c r="CK12" i="19"/>
  <c r="CK12" i="6" s="1"/>
  <c r="CJ111" i="11"/>
  <c r="BE12" i="19"/>
  <c r="BE12" i="6" s="1"/>
  <c r="BD111" i="11"/>
  <c r="Y12" i="19"/>
  <c r="Y12" i="6" s="1"/>
  <c r="X111" i="11"/>
  <c r="CN12" i="19"/>
  <c r="CN12" i="6" s="1"/>
  <c r="CM111" i="11"/>
  <c r="BH12" i="19"/>
  <c r="BH12" i="6" s="1"/>
  <c r="BG111" i="11"/>
  <c r="AB12" i="19"/>
  <c r="AB12" i="6" s="1"/>
  <c r="AA111" i="11"/>
  <c r="G13" i="5"/>
  <c r="K13" i="5"/>
  <c r="O13" i="5"/>
  <c r="S13" i="5"/>
  <c r="G36" i="16"/>
  <c r="G9" i="20" s="1"/>
  <c r="G16" i="20" s="1"/>
  <c r="H37" i="16"/>
  <c r="CA12" i="19"/>
  <c r="CA12" i="6" s="1"/>
  <c r="BZ111" i="11"/>
  <c r="AU12" i="19"/>
  <c r="AU12" i="6" s="1"/>
  <c r="AT111" i="11"/>
  <c r="O12" i="19"/>
  <c r="O12" i="6" s="1"/>
  <c r="N111" i="11"/>
  <c r="BZ12" i="19"/>
  <c r="BZ12" i="6" s="1"/>
  <c r="BY111" i="11"/>
  <c r="AT12" i="19"/>
  <c r="AT12" i="6" s="1"/>
  <c r="AS111" i="11"/>
  <c r="N12" i="19"/>
  <c r="N12" i="6" s="1"/>
  <c r="M111" i="11"/>
  <c r="CV75" i="11"/>
  <c r="CM12" i="19"/>
  <c r="CM12" i="6" s="1"/>
  <c r="CL111" i="11"/>
  <c r="BG12" i="19"/>
  <c r="BG12" i="6" s="1"/>
  <c r="BF111" i="11"/>
  <c r="AA12" i="19"/>
  <c r="AA12" i="6" s="1"/>
  <c r="Z111" i="11"/>
  <c r="CL12" i="19"/>
  <c r="CL12" i="6" s="1"/>
  <c r="CK111" i="11"/>
  <c r="BF12" i="19"/>
  <c r="BF12" i="6" s="1"/>
  <c r="BE111" i="11"/>
  <c r="Z12" i="19"/>
  <c r="Z12" i="6" s="1"/>
  <c r="Y111" i="11"/>
  <c r="CS12" i="19"/>
  <c r="CS12" i="6" s="1"/>
  <c r="CR111" i="11"/>
  <c r="BM12" i="19"/>
  <c r="BM12" i="6" s="1"/>
  <c r="BL111" i="11"/>
  <c r="AG12" i="19"/>
  <c r="AG12" i="6" s="1"/>
  <c r="AF111" i="11"/>
  <c r="CV12" i="19"/>
  <c r="CV12" i="6" s="1"/>
  <c r="CU111" i="11"/>
  <c r="BP12" i="19"/>
  <c r="BP12" i="6" s="1"/>
  <c r="BO111" i="11"/>
  <c r="AJ12" i="19"/>
  <c r="AJ12" i="6" s="1"/>
  <c r="AI111" i="11"/>
  <c r="U79" i="5"/>
  <c r="E79" i="5"/>
  <c r="D52" i="14"/>
  <c r="Q79" i="5"/>
  <c r="AA79" i="5"/>
  <c r="K79" i="5"/>
  <c r="AC79" i="5"/>
  <c r="M79" i="5"/>
  <c r="W79" i="5"/>
  <c r="Y79" i="5"/>
  <c r="I79" i="5"/>
  <c r="S79" i="5"/>
  <c r="C79" i="5"/>
  <c r="O79" i="5"/>
  <c r="G79" i="5"/>
  <c r="D12" i="22"/>
  <c r="CW12" i="22" s="1"/>
  <c r="E16" i="22"/>
  <c r="BS12" i="19"/>
  <c r="BS12" i="6" s="1"/>
  <c r="BR111" i="11"/>
  <c r="G12" i="19"/>
  <c r="G12" i="6" s="1"/>
  <c r="F111" i="11"/>
  <c r="AL12" i="19"/>
  <c r="AL12" i="6" s="1"/>
  <c r="AK111" i="11"/>
  <c r="BY12" i="19"/>
  <c r="BY12" i="6" s="1"/>
  <c r="BX111" i="11"/>
  <c r="AS12" i="19"/>
  <c r="AS12" i="6" s="1"/>
  <c r="AR111" i="11"/>
  <c r="CB12" i="19"/>
  <c r="CB12" i="6" s="1"/>
  <c r="CA111" i="11"/>
  <c r="P12" i="19"/>
  <c r="P12" i="6" s="1"/>
  <c r="O111" i="11"/>
  <c r="D13" i="6"/>
  <c r="CE12" i="19"/>
  <c r="CE12" i="6" s="1"/>
  <c r="CD111" i="11"/>
  <c r="AY12" i="19"/>
  <c r="AY12" i="6" s="1"/>
  <c r="AX111" i="11"/>
  <c r="S12" i="19"/>
  <c r="S12" i="6" s="1"/>
  <c r="R111" i="11"/>
  <c r="CD12" i="19"/>
  <c r="CD12" i="6" s="1"/>
  <c r="CC111" i="11"/>
  <c r="AX12" i="19"/>
  <c r="AX12" i="6" s="1"/>
  <c r="AW111" i="11"/>
  <c r="R12" i="19"/>
  <c r="R12" i="6" s="1"/>
  <c r="Q111" i="11"/>
  <c r="W13" i="5"/>
  <c r="X13" i="5" s="1"/>
  <c r="X35" i="5"/>
  <c r="AA13" i="5"/>
  <c r="M13" i="5"/>
  <c r="Q13" i="5"/>
  <c r="CV34" i="21"/>
  <c r="CT122" i="14"/>
  <c r="BQ12" i="19"/>
  <c r="BQ12" i="6" s="1"/>
  <c r="BP111" i="11"/>
  <c r="AK12" i="19"/>
  <c r="AK12" i="6" s="1"/>
  <c r="AJ111" i="11"/>
  <c r="E12" i="19"/>
  <c r="C112" i="11"/>
  <c r="D111" i="11"/>
  <c r="BT12" i="19"/>
  <c r="BT12" i="6" s="1"/>
  <c r="BS111" i="11"/>
  <c r="AN12" i="19"/>
  <c r="AN12" i="6" s="1"/>
  <c r="AM111" i="11"/>
  <c r="H12" i="19"/>
  <c r="H12" i="6" s="1"/>
  <c r="G111" i="11"/>
  <c r="CV88" i="11"/>
  <c r="D51" i="14"/>
  <c r="AF54" i="5"/>
  <c r="F9" i="19"/>
  <c r="F8" i="16"/>
  <c r="CW13" i="20" l="1"/>
  <c r="F16" i="20"/>
  <c r="C8" i="24"/>
  <c r="C44" i="3"/>
  <c r="AF12" i="5"/>
  <c r="CW15" i="6"/>
  <c r="D12" i="20"/>
  <c r="CW12" i="20" s="1"/>
  <c r="E16" i="20"/>
  <c r="D54" i="14"/>
  <c r="C5" i="24"/>
  <c r="C41" i="3"/>
  <c r="C3" i="24"/>
  <c r="C6" i="24" s="1"/>
  <c r="AF11" i="5"/>
  <c r="AE79" i="5"/>
  <c r="D9" i="17"/>
  <c r="D10" i="17" s="1"/>
  <c r="D7" i="17"/>
  <c r="F20" i="17"/>
  <c r="AE100" i="5"/>
  <c r="I20" i="16"/>
  <c r="H19" i="16"/>
  <c r="C10" i="24"/>
  <c r="C43" i="3"/>
  <c r="AF14" i="5"/>
  <c r="F9" i="6"/>
  <c r="F16" i="19"/>
  <c r="AE13" i="5"/>
  <c r="AF35" i="5"/>
  <c r="G9" i="19"/>
  <c r="G8" i="16"/>
  <c r="K9" i="18"/>
  <c r="I11" i="18"/>
  <c r="K26" i="18"/>
  <c r="H19" i="17"/>
  <c r="CV112" i="11"/>
  <c r="C111" i="11"/>
  <c r="D12" i="19"/>
  <c r="CW12" i="19" s="1"/>
  <c r="E12" i="6"/>
  <c r="E16" i="19"/>
  <c r="E28" i="22"/>
  <c r="D16" i="22"/>
  <c r="E17" i="22"/>
  <c r="F17" i="22" s="1"/>
  <c r="G17" i="22" s="1"/>
  <c r="H17" i="22" s="1"/>
  <c r="I17" i="22" s="1"/>
  <c r="J17" i="22" s="1"/>
  <c r="K17" i="22" s="1"/>
  <c r="L17" i="22" s="1"/>
  <c r="M17" i="22" s="1"/>
  <c r="N17" i="22" s="1"/>
  <c r="O17" i="22" s="1"/>
  <c r="P17" i="22" s="1"/>
  <c r="Q17" i="22" s="1"/>
  <c r="R17" i="22" s="1"/>
  <c r="S17" i="22" s="1"/>
  <c r="T17" i="22" s="1"/>
  <c r="U17" i="22" s="1"/>
  <c r="V17" i="22" s="1"/>
  <c r="W17" i="22" s="1"/>
  <c r="X17" i="22" s="1"/>
  <c r="Y17" i="22" s="1"/>
  <c r="Z17" i="22" s="1"/>
  <c r="AA17" i="22" s="1"/>
  <c r="AB17" i="22" s="1"/>
  <c r="AC17" i="22" s="1"/>
  <c r="AD17" i="22" s="1"/>
  <c r="AE17" i="22" s="1"/>
  <c r="AF17" i="22" s="1"/>
  <c r="AG17" i="22" s="1"/>
  <c r="AH17" i="22" s="1"/>
  <c r="AI17" i="22" s="1"/>
  <c r="AJ17" i="22" s="1"/>
  <c r="AK17" i="22" s="1"/>
  <c r="AL17" i="22" s="1"/>
  <c r="AM17" i="22" s="1"/>
  <c r="AN17" i="22" s="1"/>
  <c r="AO17" i="22" s="1"/>
  <c r="AP17" i="22" s="1"/>
  <c r="AQ17" i="22" s="1"/>
  <c r="AR17" i="22" s="1"/>
  <c r="AS17" i="22" s="1"/>
  <c r="AT17" i="22" s="1"/>
  <c r="AU17" i="22" s="1"/>
  <c r="AV17" i="22" s="1"/>
  <c r="AW17" i="22" s="1"/>
  <c r="AX17" i="22" s="1"/>
  <c r="AY17" i="22" s="1"/>
  <c r="AZ17" i="22" s="1"/>
  <c r="BA17" i="22" s="1"/>
  <c r="BB17" i="22" s="1"/>
  <c r="BC17" i="22" s="1"/>
  <c r="BD17" i="22" s="1"/>
  <c r="BE17" i="22" s="1"/>
  <c r="BF17" i="22" s="1"/>
  <c r="BG17" i="22" s="1"/>
  <c r="BH17" i="22" s="1"/>
  <c r="BI17" i="22" s="1"/>
  <c r="BJ17" i="22" s="1"/>
  <c r="BK17" i="22" s="1"/>
  <c r="BL17" i="22" s="1"/>
  <c r="BM17" i="22" s="1"/>
  <c r="BN17" i="22" s="1"/>
  <c r="BO17" i="22" s="1"/>
  <c r="BP17" i="22" s="1"/>
  <c r="BQ17" i="22" s="1"/>
  <c r="BR17" i="22" s="1"/>
  <c r="BS17" i="22" s="1"/>
  <c r="BT17" i="22" s="1"/>
  <c r="BU17" i="22" s="1"/>
  <c r="BV17" i="22" s="1"/>
  <c r="BW17" i="22" s="1"/>
  <c r="BX17" i="22" s="1"/>
  <c r="BY17" i="22" s="1"/>
  <c r="BZ17" i="22" s="1"/>
  <c r="CA17" i="22" s="1"/>
  <c r="CB17" i="22" s="1"/>
  <c r="CC17" i="22" s="1"/>
  <c r="CD17" i="22" s="1"/>
  <c r="CE17" i="22" s="1"/>
  <c r="CF17" i="22" s="1"/>
  <c r="CG17" i="22" s="1"/>
  <c r="CH17" i="22" s="1"/>
  <c r="CI17" i="22" s="1"/>
  <c r="CJ17" i="22" s="1"/>
  <c r="CK17" i="22" s="1"/>
  <c r="CL17" i="22" s="1"/>
  <c r="CM17" i="22" s="1"/>
  <c r="CN17" i="22" s="1"/>
  <c r="CO17" i="22" s="1"/>
  <c r="CP17" i="22" s="1"/>
  <c r="CQ17" i="22" s="1"/>
  <c r="CR17" i="22" s="1"/>
  <c r="CS17" i="22" s="1"/>
  <c r="CT17" i="22" s="1"/>
  <c r="CU17" i="22" s="1"/>
  <c r="CV17" i="22" s="1"/>
  <c r="D17" i="22" s="1"/>
  <c r="I37" i="16"/>
  <c r="H36" i="16"/>
  <c r="H9" i="20" s="1"/>
  <c r="H16" i="20" s="1"/>
  <c r="D23" i="17"/>
  <c r="D25" i="17"/>
  <c r="D26" i="17" s="1"/>
  <c r="E28" i="21"/>
  <c r="E17" i="21"/>
  <c r="F17" i="21" s="1"/>
  <c r="G17" i="21" s="1"/>
  <c r="H17" i="21" s="1"/>
  <c r="I17" i="21" s="1"/>
  <c r="J17" i="21" s="1"/>
  <c r="K17" i="21" s="1"/>
  <c r="L17" i="21" s="1"/>
  <c r="M17" i="21" s="1"/>
  <c r="N17" i="21" s="1"/>
  <c r="O17" i="21" s="1"/>
  <c r="P17" i="21" s="1"/>
  <c r="Q17" i="21" s="1"/>
  <c r="R17" i="21" s="1"/>
  <c r="S17" i="21" s="1"/>
  <c r="T17" i="21" s="1"/>
  <c r="U17" i="21" s="1"/>
  <c r="V17" i="21" s="1"/>
  <c r="W17" i="21" s="1"/>
  <c r="X17" i="21" s="1"/>
  <c r="Y17" i="21" s="1"/>
  <c r="Z17" i="21" s="1"/>
  <c r="AA17" i="21" s="1"/>
  <c r="AB17" i="21" s="1"/>
  <c r="AC17" i="21" s="1"/>
  <c r="AD17" i="21" s="1"/>
  <c r="AE17" i="21" s="1"/>
  <c r="AF17" i="21" s="1"/>
  <c r="AG17" i="21" s="1"/>
  <c r="AH17" i="21" s="1"/>
  <c r="AI17" i="21" s="1"/>
  <c r="AJ17" i="21" s="1"/>
  <c r="AK17" i="21" s="1"/>
  <c r="AL17" i="21" s="1"/>
  <c r="AM17" i="21" s="1"/>
  <c r="AN17" i="21" s="1"/>
  <c r="AO17" i="21" s="1"/>
  <c r="AP17" i="21" s="1"/>
  <c r="AQ17" i="21" s="1"/>
  <c r="AR17" i="21" s="1"/>
  <c r="AS17" i="21" s="1"/>
  <c r="AT17" i="21" s="1"/>
  <c r="AU17" i="21" s="1"/>
  <c r="AV17" i="21" s="1"/>
  <c r="AW17" i="21" s="1"/>
  <c r="AX17" i="21" s="1"/>
  <c r="AY17" i="21" s="1"/>
  <c r="AZ17" i="21" s="1"/>
  <c r="BA17" i="21" s="1"/>
  <c r="BB17" i="21" s="1"/>
  <c r="BC17" i="21" s="1"/>
  <c r="BD17" i="21" s="1"/>
  <c r="BE17" i="21" s="1"/>
  <c r="BF17" i="21" s="1"/>
  <c r="BG17" i="21" s="1"/>
  <c r="BH17" i="21" s="1"/>
  <c r="BI17" i="21" s="1"/>
  <c r="BJ17" i="21" s="1"/>
  <c r="BK17" i="21" s="1"/>
  <c r="BL17" i="21" s="1"/>
  <c r="BM17" i="21" s="1"/>
  <c r="BN17" i="21" s="1"/>
  <c r="BO17" i="21" s="1"/>
  <c r="BP17" i="21" s="1"/>
  <c r="BQ17" i="21" s="1"/>
  <c r="BR17" i="21" s="1"/>
  <c r="BS17" i="21" s="1"/>
  <c r="BT17" i="21" s="1"/>
  <c r="BU17" i="21" s="1"/>
  <c r="BV17" i="21" s="1"/>
  <c r="BW17" i="21" s="1"/>
  <c r="BX17" i="21" s="1"/>
  <c r="BY17" i="21" s="1"/>
  <c r="BZ17" i="21" s="1"/>
  <c r="CA17" i="21" s="1"/>
  <c r="CB17" i="21" s="1"/>
  <c r="CC17" i="21" s="1"/>
  <c r="CD17" i="21" s="1"/>
  <c r="CE17" i="21" s="1"/>
  <c r="CF17" i="21" s="1"/>
  <c r="CG17" i="21" s="1"/>
  <c r="CH17" i="21" s="1"/>
  <c r="CI17" i="21" s="1"/>
  <c r="CJ17" i="21" s="1"/>
  <c r="CK17" i="21" s="1"/>
  <c r="CL17" i="21" s="1"/>
  <c r="CM17" i="21" s="1"/>
  <c r="CN17" i="21" s="1"/>
  <c r="CO17" i="21" s="1"/>
  <c r="CP17" i="21" s="1"/>
  <c r="CQ17" i="21" s="1"/>
  <c r="CR17" i="21" s="1"/>
  <c r="CS17" i="21" s="1"/>
  <c r="CT17" i="21" s="1"/>
  <c r="CU17" i="21" s="1"/>
  <c r="CV17" i="21" s="1"/>
  <c r="D17" i="21" s="1"/>
  <c r="D16" i="21"/>
  <c r="CW13" i="19"/>
  <c r="D27" i="17" l="1"/>
  <c r="J19" i="17"/>
  <c r="E34" i="22"/>
  <c r="D28" i="22"/>
  <c r="E29" i="22"/>
  <c r="F29" i="22" s="1"/>
  <c r="G29" i="22" s="1"/>
  <c r="H29" i="22" s="1"/>
  <c r="I29" i="22" s="1"/>
  <c r="J29" i="22" s="1"/>
  <c r="K29" i="22" s="1"/>
  <c r="L29" i="22" s="1"/>
  <c r="M29" i="22" s="1"/>
  <c r="N29" i="22" s="1"/>
  <c r="O29" i="22" s="1"/>
  <c r="P29" i="22" s="1"/>
  <c r="Q29" i="22" s="1"/>
  <c r="R29" i="22" s="1"/>
  <c r="S29" i="22" s="1"/>
  <c r="T29" i="22" s="1"/>
  <c r="U29" i="22" s="1"/>
  <c r="V29" i="22" s="1"/>
  <c r="W29" i="22" s="1"/>
  <c r="X29" i="22" s="1"/>
  <c r="Y29" i="22" s="1"/>
  <c r="Z29" i="22" s="1"/>
  <c r="AA29" i="22" s="1"/>
  <c r="AB29" i="22" s="1"/>
  <c r="AC29" i="22" s="1"/>
  <c r="AD29" i="22" s="1"/>
  <c r="AE29" i="22" s="1"/>
  <c r="AF29" i="22" s="1"/>
  <c r="AG29" i="22" s="1"/>
  <c r="AH29" i="22" s="1"/>
  <c r="AI29" i="22" s="1"/>
  <c r="AJ29" i="22" s="1"/>
  <c r="AK29" i="22" s="1"/>
  <c r="AL29" i="22" s="1"/>
  <c r="AM29" i="22" s="1"/>
  <c r="AN29" i="22" s="1"/>
  <c r="AO29" i="22" s="1"/>
  <c r="AP29" i="22" s="1"/>
  <c r="AQ29" i="22" s="1"/>
  <c r="AR29" i="22" s="1"/>
  <c r="AS29" i="22" s="1"/>
  <c r="AT29" i="22" s="1"/>
  <c r="AU29" i="22" s="1"/>
  <c r="AV29" i="22" s="1"/>
  <c r="AW29" i="22" s="1"/>
  <c r="AX29" i="22" s="1"/>
  <c r="AY29" i="22" s="1"/>
  <c r="AZ29" i="22" s="1"/>
  <c r="BA29" i="22" s="1"/>
  <c r="BB29" i="22" s="1"/>
  <c r="BC29" i="22" s="1"/>
  <c r="BD29" i="22" s="1"/>
  <c r="BE29" i="22" s="1"/>
  <c r="BF29" i="22" s="1"/>
  <c r="BG29" i="22" s="1"/>
  <c r="BH29" i="22" s="1"/>
  <c r="BI29" i="22" s="1"/>
  <c r="BJ29" i="22" s="1"/>
  <c r="BK29" i="22" s="1"/>
  <c r="BL29" i="22" s="1"/>
  <c r="BM29" i="22" s="1"/>
  <c r="BN29" i="22" s="1"/>
  <c r="BO29" i="22" s="1"/>
  <c r="BP29" i="22" s="1"/>
  <c r="BQ29" i="22" s="1"/>
  <c r="BR29" i="22" s="1"/>
  <c r="BS29" i="22" s="1"/>
  <c r="BT29" i="22" s="1"/>
  <c r="BU29" i="22" s="1"/>
  <c r="BV29" i="22" s="1"/>
  <c r="BW29" i="22" s="1"/>
  <c r="BX29" i="22" s="1"/>
  <c r="BY29" i="22" s="1"/>
  <c r="BZ29" i="22" s="1"/>
  <c r="CA29" i="22" s="1"/>
  <c r="CB29" i="22" s="1"/>
  <c r="CC29" i="22" s="1"/>
  <c r="CD29" i="22" s="1"/>
  <c r="CE29" i="22" s="1"/>
  <c r="CF29" i="22" s="1"/>
  <c r="CG29" i="22" s="1"/>
  <c r="CH29" i="22" s="1"/>
  <c r="CI29" i="22" s="1"/>
  <c r="CJ29" i="22" s="1"/>
  <c r="CK29" i="22" s="1"/>
  <c r="CL29" i="22" s="1"/>
  <c r="CM29" i="22" s="1"/>
  <c r="CN29" i="22" s="1"/>
  <c r="CO29" i="22" s="1"/>
  <c r="CP29" i="22" s="1"/>
  <c r="CQ29" i="22" s="1"/>
  <c r="CR29" i="22" s="1"/>
  <c r="CS29" i="22" s="1"/>
  <c r="CT29" i="22" s="1"/>
  <c r="CU29" i="22" s="1"/>
  <c r="CV29" i="22" s="1"/>
  <c r="D29" i="22" s="1"/>
  <c r="C146" i="14"/>
  <c r="J20" i="16"/>
  <c r="I19" i="16"/>
  <c r="S102" i="5"/>
  <c r="M102" i="5"/>
  <c r="Y102" i="5"/>
  <c r="AA102" i="5"/>
  <c r="U102" i="5"/>
  <c r="W102" i="5"/>
  <c r="Q102" i="5"/>
  <c r="C102" i="5"/>
  <c r="O102" i="5"/>
  <c r="I102" i="5"/>
  <c r="K102" i="5"/>
  <c r="E102" i="5"/>
  <c r="G102" i="5"/>
  <c r="AC102" i="5"/>
  <c r="D11" i="17"/>
  <c r="E29" i="21"/>
  <c r="F29" i="21" s="1"/>
  <c r="G29" i="21" s="1"/>
  <c r="H29" i="21" s="1"/>
  <c r="I29" i="21" s="1"/>
  <c r="J29" i="21" s="1"/>
  <c r="K29" i="21" s="1"/>
  <c r="L29" i="21" s="1"/>
  <c r="M29" i="21" s="1"/>
  <c r="N29" i="21" s="1"/>
  <c r="O29" i="21" s="1"/>
  <c r="P29" i="21" s="1"/>
  <c r="Q29" i="21" s="1"/>
  <c r="R29" i="21" s="1"/>
  <c r="S29" i="21" s="1"/>
  <c r="T29" i="21" s="1"/>
  <c r="U29" i="21" s="1"/>
  <c r="V29" i="21" s="1"/>
  <c r="W29" i="21" s="1"/>
  <c r="X29" i="21" s="1"/>
  <c r="Y29" i="21" s="1"/>
  <c r="Z29" i="21" s="1"/>
  <c r="AA29" i="21" s="1"/>
  <c r="AB29" i="21" s="1"/>
  <c r="AC29" i="21" s="1"/>
  <c r="AD29" i="21" s="1"/>
  <c r="AE29" i="21" s="1"/>
  <c r="AF29" i="21" s="1"/>
  <c r="AG29" i="21" s="1"/>
  <c r="AH29" i="21" s="1"/>
  <c r="AI29" i="21" s="1"/>
  <c r="AJ29" i="21" s="1"/>
  <c r="AK29" i="21" s="1"/>
  <c r="AL29" i="21" s="1"/>
  <c r="AM29" i="21" s="1"/>
  <c r="AN29" i="21" s="1"/>
  <c r="AO29" i="21" s="1"/>
  <c r="AP29" i="21" s="1"/>
  <c r="AQ29" i="21" s="1"/>
  <c r="AR29" i="21" s="1"/>
  <c r="AS29" i="21" s="1"/>
  <c r="AT29" i="21" s="1"/>
  <c r="AU29" i="21" s="1"/>
  <c r="AV29" i="21" s="1"/>
  <c r="AW29" i="21" s="1"/>
  <c r="AX29" i="21" s="1"/>
  <c r="AY29" i="21" s="1"/>
  <c r="AZ29" i="21" s="1"/>
  <c r="BA29" i="21" s="1"/>
  <c r="BB29" i="21" s="1"/>
  <c r="BC29" i="21" s="1"/>
  <c r="BD29" i="21" s="1"/>
  <c r="BE29" i="21" s="1"/>
  <c r="BF29" i="21" s="1"/>
  <c r="BG29" i="21" s="1"/>
  <c r="BH29" i="21" s="1"/>
  <c r="BI29" i="21" s="1"/>
  <c r="BJ29" i="21" s="1"/>
  <c r="BK29" i="21" s="1"/>
  <c r="BL29" i="21" s="1"/>
  <c r="BM29" i="21" s="1"/>
  <c r="BN29" i="21" s="1"/>
  <c r="BO29" i="21" s="1"/>
  <c r="BP29" i="21" s="1"/>
  <c r="BQ29" i="21" s="1"/>
  <c r="BR29" i="21" s="1"/>
  <c r="BS29" i="21" s="1"/>
  <c r="BT29" i="21" s="1"/>
  <c r="BU29" i="21" s="1"/>
  <c r="BV29" i="21" s="1"/>
  <c r="BW29" i="21" s="1"/>
  <c r="BX29" i="21" s="1"/>
  <c r="BY29" i="21" s="1"/>
  <c r="BZ29" i="21" s="1"/>
  <c r="CA29" i="21" s="1"/>
  <c r="CB29" i="21" s="1"/>
  <c r="CC29" i="21" s="1"/>
  <c r="CD29" i="21" s="1"/>
  <c r="CE29" i="21" s="1"/>
  <c r="CF29" i="21" s="1"/>
  <c r="CG29" i="21" s="1"/>
  <c r="CH29" i="21" s="1"/>
  <c r="CI29" i="21" s="1"/>
  <c r="CJ29" i="21" s="1"/>
  <c r="CK29" i="21" s="1"/>
  <c r="CL29" i="21" s="1"/>
  <c r="CM29" i="21" s="1"/>
  <c r="CN29" i="21" s="1"/>
  <c r="CO29" i="21" s="1"/>
  <c r="CP29" i="21" s="1"/>
  <c r="CQ29" i="21" s="1"/>
  <c r="CR29" i="21" s="1"/>
  <c r="CS29" i="21" s="1"/>
  <c r="CT29" i="21" s="1"/>
  <c r="CU29" i="21" s="1"/>
  <c r="CV29" i="21" s="1"/>
  <c r="E34" i="21"/>
  <c r="D28" i="21"/>
  <c r="C122" i="14"/>
  <c r="J37" i="16"/>
  <c r="I36" i="16"/>
  <c r="E17" i="19"/>
  <c r="F17" i="19" s="1"/>
  <c r="C9" i="24"/>
  <c r="C42" i="3"/>
  <c r="AF13" i="5"/>
  <c r="F16" i="6"/>
  <c r="E53" i="14"/>
  <c r="E52" i="14"/>
  <c r="E51" i="14"/>
  <c r="E50" i="14"/>
  <c r="E17" i="20"/>
  <c r="F17" i="20" s="1"/>
  <c r="G17" i="20" s="1"/>
  <c r="H17" i="20" s="1"/>
  <c r="D12" i="6"/>
  <c r="CW12" i="6" s="1"/>
  <c r="E16" i="6"/>
  <c r="AK6" i="20"/>
  <c r="B42" i="16"/>
  <c r="B25" i="16"/>
  <c r="AJ6" i="19" s="1"/>
  <c r="CW13" i="6"/>
  <c r="U81" i="5"/>
  <c r="AA81" i="5"/>
  <c r="Q81" i="5"/>
  <c r="G81" i="5"/>
  <c r="E81" i="5"/>
  <c r="K81" i="5"/>
  <c r="AC81" i="5"/>
  <c r="S81" i="5"/>
  <c r="Y81" i="5"/>
  <c r="O81" i="5"/>
  <c r="M81" i="5"/>
  <c r="I81" i="5"/>
  <c r="W81" i="5"/>
  <c r="C81" i="5"/>
  <c r="C7" i="24"/>
  <c r="G9" i="6"/>
  <c r="G16" i="6" s="1"/>
  <c r="G16" i="19"/>
  <c r="H9" i="19"/>
  <c r="H8" i="16"/>
  <c r="D6" i="20" l="1"/>
  <c r="AK6" i="6"/>
  <c r="C52" i="14"/>
  <c r="B52" i="14"/>
  <c r="K37" i="16"/>
  <c r="J36" i="16"/>
  <c r="J9" i="20" s="1"/>
  <c r="J16" i="20" s="1"/>
  <c r="D29" i="21"/>
  <c r="D6" i="17"/>
  <c r="D22" i="17"/>
  <c r="E17" i="6"/>
  <c r="C53" i="14"/>
  <c r="B53" i="14"/>
  <c r="G17" i="19"/>
  <c r="C123" i="14"/>
  <c r="D123" i="14" s="1"/>
  <c r="E123" i="14" s="1"/>
  <c r="F123" i="14" s="1"/>
  <c r="G123" i="14" s="1"/>
  <c r="H123" i="14" s="1"/>
  <c r="I123" i="14" s="1"/>
  <c r="J123" i="14" s="1"/>
  <c r="K123" i="14" s="1"/>
  <c r="L123" i="14" s="1"/>
  <c r="M123" i="14" s="1"/>
  <c r="N123" i="14" s="1"/>
  <c r="O123" i="14" s="1"/>
  <c r="P123" i="14" s="1"/>
  <c r="Q123" i="14" s="1"/>
  <c r="R123" i="14" s="1"/>
  <c r="S123" i="14" s="1"/>
  <c r="T123" i="14" s="1"/>
  <c r="U123" i="14" s="1"/>
  <c r="V123" i="14" s="1"/>
  <c r="W123" i="14" s="1"/>
  <c r="X123" i="14" s="1"/>
  <c r="Y123" i="14" s="1"/>
  <c r="Z123" i="14" s="1"/>
  <c r="AA123" i="14" s="1"/>
  <c r="AB123" i="14" s="1"/>
  <c r="AC123" i="14" s="1"/>
  <c r="AD123" i="14" s="1"/>
  <c r="AE123" i="14" s="1"/>
  <c r="AF123" i="14" s="1"/>
  <c r="AG123" i="14" s="1"/>
  <c r="AH123" i="14" s="1"/>
  <c r="AI123" i="14" s="1"/>
  <c r="AJ123" i="14" s="1"/>
  <c r="AK123" i="14" s="1"/>
  <c r="AL123" i="14" s="1"/>
  <c r="AM123" i="14" s="1"/>
  <c r="AN123" i="14" s="1"/>
  <c r="AO123" i="14" s="1"/>
  <c r="AP123" i="14" s="1"/>
  <c r="AQ123" i="14" s="1"/>
  <c r="AR123" i="14" s="1"/>
  <c r="AS123" i="14" s="1"/>
  <c r="AT123" i="14" s="1"/>
  <c r="AU123" i="14" s="1"/>
  <c r="AV123" i="14" s="1"/>
  <c r="AW123" i="14" s="1"/>
  <c r="AX123" i="14" s="1"/>
  <c r="AY123" i="14" s="1"/>
  <c r="AZ123" i="14" s="1"/>
  <c r="BA123" i="14" s="1"/>
  <c r="BB123" i="14" s="1"/>
  <c r="BC123" i="14" s="1"/>
  <c r="BD123" i="14" s="1"/>
  <c r="BE123" i="14" s="1"/>
  <c r="BF123" i="14" s="1"/>
  <c r="BG123" i="14" s="1"/>
  <c r="BH123" i="14" s="1"/>
  <c r="BI123" i="14" s="1"/>
  <c r="BJ123" i="14" s="1"/>
  <c r="BK123" i="14" s="1"/>
  <c r="BL123" i="14" s="1"/>
  <c r="BM123" i="14" s="1"/>
  <c r="BN123" i="14" s="1"/>
  <c r="BO123" i="14" s="1"/>
  <c r="BP123" i="14" s="1"/>
  <c r="BQ123" i="14" s="1"/>
  <c r="BR123" i="14" s="1"/>
  <c r="BS123" i="14" s="1"/>
  <c r="BT123" i="14" s="1"/>
  <c r="BU123" i="14" s="1"/>
  <c r="BV123" i="14" s="1"/>
  <c r="BW123" i="14" s="1"/>
  <c r="BX123" i="14" s="1"/>
  <c r="BY123" i="14" s="1"/>
  <c r="BZ123" i="14" s="1"/>
  <c r="CA123" i="14" s="1"/>
  <c r="CB123" i="14" s="1"/>
  <c r="CC123" i="14" s="1"/>
  <c r="CD123" i="14" s="1"/>
  <c r="CE123" i="14" s="1"/>
  <c r="CF123" i="14" s="1"/>
  <c r="CG123" i="14" s="1"/>
  <c r="CH123" i="14" s="1"/>
  <c r="CI123" i="14" s="1"/>
  <c r="CJ123" i="14" s="1"/>
  <c r="CK123" i="14" s="1"/>
  <c r="CL123" i="14" s="1"/>
  <c r="CM123" i="14" s="1"/>
  <c r="CN123" i="14" s="1"/>
  <c r="CO123" i="14" s="1"/>
  <c r="CP123" i="14" s="1"/>
  <c r="CQ123" i="14" s="1"/>
  <c r="CR123" i="14" s="1"/>
  <c r="CS123" i="14" s="1"/>
  <c r="CT123" i="14" s="1"/>
  <c r="B123" i="14" s="1"/>
  <c r="B122" i="14"/>
  <c r="I9" i="19"/>
  <c r="I8" i="16"/>
  <c r="D6" i="19"/>
  <c r="AJ6" i="6"/>
  <c r="CS70" i="14"/>
  <c r="CU22" i="19" s="1"/>
  <c r="CO70" i="14"/>
  <c r="CQ22" i="19" s="1"/>
  <c r="CK70" i="14"/>
  <c r="CM22" i="19" s="1"/>
  <c r="CG70" i="14"/>
  <c r="CI22" i="19" s="1"/>
  <c r="CC70" i="14"/>
  <c r="CE22" i="19" s="1"/>
  <c r="BY70" i="14"/>
  <c r="CA22" i="19" s="1"/>
  <c r="BU70" i="14"/>
  <c r="BW22" i="19" s="1"/>
  <c r="BQ70" i="14"/>
  <c r="BS22" i="19" s="1"/>
  <c r="BM70" i="14"/>
  <c r="BO22" i="19" s="1"/>
  <c r="BI70" i="14"/>
  <c r="BK22" i="19" s="1"/>
  <c r="BE70" i="14"/>
  <c r="BG22" i="19" s="1"/>
  <c r="BA70" i="14"/>
  <c r="BC22" i="19" s="1"/>
  <c r="AW70" i="14"/>
  <c r="AY22" i="19" s="1"/>
  <c r="AS70" i="14"/>
  <c r="AU22" i="19" s="1"/>
  <c r="AO70" i="14"/>
  <c r="AQ22" i="19" s="1"/>
  <c r="AK70" i="14"/>
  <c r="AM22" i="19" s="1"/>
  <c r="AG70" i="14"/>
  <c r="AI22" i="19" s="1"/>
  <c r="AC70" i="14"/>
  <c r="AE22" i="19" s="1"/>
  <c r="Y70" i="14"/>
  <c r="AA22" i="19" s="1"/>
  <c r="U70" i="14"/>
  <c r="W22" i="19" s="1"/>
  <c r="Q70" i="14"/>
  <c r="S22" i="19" s="1"/>
  <c r="I70" i="14"/>
  <c r="K22" i="19" s="1"/>
  <c r="E70" i="14"/>
  <c r="G22" i="19" s="1"/>
  <c r="CT69" i="14"/>
  <c r="CP69" i="14"/>
  <c r="CL69" i="14"/>
  <c r="CH69" i="14"/>
  <c r="CD69" i="14"/>
  <c r="BZ69" i="14"/>
  <c r="BV69" i="14"/>
  <c r="BR69" i="14"/>
  <c r="BN69" i="14"/>
  <c r="BJ69" i="14"/>
  <c r="BF69" i="14"/>
  <c r="BB69" i="14"/>
  <c r="AX69" i="14"/>
  <c r="AT69" i="14"/>
  <c r="AP69" i="14"/>
  <c r="AL69" i="14"/>
  <c r="AH69" i="14"/>
  <c r="AD69" i="14"/>
  <c r="Z69" i="14"/>
  <c r="V69" i="14"/>
  <c r="R69" i="14"/>
  <c r="N69" i="14"/>
  <c r="J69" i="14"/>
  <c r="CS63" i="14"/>
  <c r="CU19" i="19" s="1"/>
  <c r="CO63" i="14"/>
  <c r="CQ19" i="19" s="1"/>
  <c r="CK63" i="14"/>
  <c r="CM19" i="19" s="1"/>
  <c r="CG63" i="14"/>
  <c r="CI19" i="19" s="1"/>
  <c r="CC63" i="14"/>
  <c r="CE19" i="19" s="1"/>
  <c r="BY63" i="14"/>
  <c r="CA19" i="19" s="1"/>
  <c r="BU63" i="14"/>
  <c r="BW19" i="19" s="1"/>
  <c r="BQ63" i="14"/>
  <c r="BS19" i="19" s="1"/>
  <c r="BM63" i="14"/>
  <c r="BO19" i="19" s="1"/>
  <c r="BI63" i="14"/>
  <c r="BK19" i="19" s="1"/>
  <c r="BE63" i="14"/>
  <c r="BG19" i="19" s="1"/>
  <c r="BA63" i="14"/>
  <c r="BC19" i="19" s="1"/>
  <c r="AW63" i="14"/>
  <c r="AY19" i="19" s="1"/>
  <c r="AS63" i="14"/>
  <c r="AU19" i="19" s="1"/>
  <c r="AO63" i="14"/>
  <c r="AQ19" i="19" s="1"/>
  <c r="AK63" i="14"/>
  <c r="AM19" i="19" s="1"/>
  <c r="AG63" i="14"/>
  <c r="AI19" i="19" s="1"/>
  <c r="AC63" i="14"/>
  <c r="AE19" i="19" s="1"/>
  <c r="Y63" i="14"/>
  <c r="AA19" i="19" s="1"/>
  <c r="U63" i="14"/>
  <c r="W19" i="19" s="1"/>
  <c r="Q63" i="14"/>
  <c r="S19" i="19" s="1"/>
  <c r="M63" i="14"/>
  <c r="O19" i="19" s="1"/>
  <c r="I63" i="14"/>
  <c r="K19" i="19" s="1"/>
  <c r="E63" i="14"/>
  <c r="G19" i="19" s="1"/>
  <c r="CT62" i="14"/>
  <c r="CP62" i="14"/>
  <c r="CL62" i="14"/>
  <c r="CH62" i="14"/>
  <c r="CD62" i="14"/>
  <c r="BZ62" i="14"/>
  <c r="BV62" i="14"/>
  <c r="BR62" i="14"/>
  <c r="BN62" i="14"/>
  <c r="BJ62" i="14"/>
  <c r="BF62" i="14"/>
  <c r="BB62" i="14"/>
  <c r="AX62" i="14"/>
  <c r="AT62" i="14"/>
  <c r="AP62" i="14"/>
  <c r="AL62" i="14"/>
  <c r="AH62" i="14"/>
  <c r="AD62" i="14"/>
  <c r="Z62" i="14"/>
  <c r="V62" i="14"/>
  <c r="R62" i="14"/>
  <c r="N62" i="14"/>
  <c r="F62" i="14"/>
  <c r="CR70" i="14"/>
  <c r="CT22" i="19" s="1"/>
  <c r="CN70" i="14"/>
  <c r="CP22" i="19" s="1"/>
  <c r="CJ70" i="14"/>
  <c r="CL22" i="19" s="1"/>
  <c r="CF70" i="14"/>
  <c r="CH22" i="19" s="1"/>
  <c r="CB70" i="14"/>
  <c r="CD22" i="19" s="1"/>
  <c r="BX70" i="14"/>
  <c r="BZ22" i="19" s="1"/>
  <c r="BT70" i="14"/>
  <c r="BV22" i="19" s="1"/>
  <c r="BP70" i="14"/>
  <c r="BR22" i="19" s="1"/>
  <c r="BL70" i="14"/>
  <c r="BN22" i="19" s="1"/>
  <c r="BH70" i="14"/>
  <c r="BJ22" i="19" s="1"/>
  <c r="BD70" i="14"/>
  <c r="BF22" i="19" s="1"/>
  <c r="AZ70" i="14"/>
  <c r="BB22" i="19" s="1"/>
  <c r="AV70" i="14"/>
  <c r="AX22" i="19" s="1"/>
  <c r="AR70" i="14"/>
  <c r="AT22" i="19" s="1"/>
  <c r="AN70" i="14"/>
  <c r="AP22" i="19" s="1"/>
  <c r="AJ70" i="14"/>
  <c r="AL22" i="19" s="1"/>
  <c r="AF70" i="14"/>
  <c r="AH22" i="19" s="1"/>
  <c r="X70" i="14"/>
  <c r="Z22" i="19" s="1"/>
  <c r="T70" i="14"/>
  <c r="V22" i="19" s="1"/>
  <c r="P70" i="14"/>
  <c r="R22" i="19" s="1"/>
  <c r="L70" i="14"/>
  <c r="N22" i="19" s="1"/>
  <c r="H70" i="14"/>
  <c r="J22" i="19" s="1"/>
  <c r="D70" i="14"/>
  <c r="F22" i="19" s="1"/>
  <c r="CS69" i="14"/>
  <c r="CO69" i="14"/>
  <c r="CK69" i="14"/>
  <c r="CG69" i="14"/>
  <c r="CC69" i="14"/>
  <c r="BY69" i="14"/>
  <c r="BU69" i="14"/>
  <c r="BQ69" i="14"/>
  <c r="BM69" i="14"/>
  <c r="BI69" i="14"/>
  <c r="BE69" i="14"/>
  <c r="BA69" i="14"/>
  <c r="AW69" i="14"/>
  <c r="AS69" i="14"/>
  <c r="AO69" i="14"/>
  <c r="AK69" i="14"/>
  <c r="AG69" i="14"/>
  <c r="AC69" i="14"/>
  <c r="Y69" i="14"/>
  <c r="U69" i="14"/>
  <c r="Q69" i="14"/>
  <c r="M69" i="14"/>
  <c r="I69" i="14"/>
  <c r="E69" i="14"/>
  <c r="CR63" i="14"/>
  <c r="CT19" i="19" s="1"/>
  <c r="CN63" i="14"/>
  <c r="CP19" i="19" s="1"/>
  <c r="CJ63" i="14"/>
  <c r="CL19" i="19" s="1"/>
  <c r="CF63" i="14"/>
  <c r="CH19" i="19" s="1"/>
  <c r="CB63" i="14"/>
  <c r="CD19" i="19" s="1"/>
  <c r="BX63" i="14"/>
  <c r="BZ19" i="19" s="1"/>
  <c r="BT63" i="14"/>
  <c r="BV19" i="19" s="1"/>
  <c r="BP63" i="14"/>
  <c r="BR19" i="19" s="1"/>
  <c r="BL63" i="14"/>
  <c r="BN19" i="19" s="1"/>
  <c r="BH63" i="14"/>
  <c r="BJ19" i="19" s="1"/>
  <c r="BD63" i="14"/>
  <c r="BF19" i="19" s="1"/>
  <c r="AZ63" i="14"/>
  <c r="BB19" i="19" s="1"/>
  <c r="AV63" i="14"/>
  <c r="AX19" i="19" s="1"/>
  <c r="AR63" i="14"/>
  <c r="AT19" i="19" s="1"/>
  <c r="AN63" i="14"/>
  <c r="AP19" i="19" s="1"/>
  <c r="AJ63" i="14"/>
  <c r="AL19" i="19" s="1"/>
  <c r="AF63" i="14"/>
  <c r="AH19" i="19" s="1"/>
  <c r="X63" i="14"/>
  <c r="Z19" i="19" s="1"/>
  <c r="T63" i="14"/>
  <c r="V19" i="19" s="1"/>
  <c r="P63" i="14"/>
  <c r="R19" i="19" s="1"/>
  <c r="L63" i="14"/>
  <c r="N19" i="19" s="1"/>
  <c r="H63" i="14"/>
  <c r="J19" i="19" s="1"/>
  <c r="D63" i="14"/>
  <c r="F19" i="19" s="1"/>
  <c r="CS62" i="14"/>
  <c r="CO62" i="14"/>
  <c r="CK62" i="14"/>
  <c r="CG62" i="14"/>
  <c r="CC62" i="14"/>
  <c r="BY62" i="14"/>
  <c r="BU62" i="14"/>
  <c r="BQ62" i="14"/>
  <c r="BM62" i="14"/>
  <c r="BI62" i="14"/>
  <c r="BE62" i="14"/>
  <c r="BA62" i="14"/>
  <c r="AW62" i="14"/>
  <c r="AS62" i="14"/>
  <c r="AO62" i="14"/>
  <c r="AK62" i="14"/>
  <c r="AG62" i="14"/>
  <c r="AC62" i="14"/>
  <c r="Y62" i="14"/>
  <c r="U62" i="14"/>
  <c r="Q62" i="14"/>
  <c r="I62" i="14"/>
  <c r="E62" i="14"/>
  <c r="E54" i="14"/>
  <c r="CQ70" i="14"/>
  <c r="CS22" i="19" s="1"/>
  <c r="CM70" i="14"/>
  <c r="CO22" i="19" s="1"/>
  <c r="CI70" i="14"/>
  <c r="CK22" i="19" s="1"/>
  <c r="CE70" i="14"/>
  <c r="CG22" i="19" s="1"/>
  <c r="CA70" i="14"/>
  <c r="CC22" i="19" s="1"/>
  <c r="BW70" i="14"/>
  <c r="BY22" i="19" s="1"/>
  <c r="BS70" i="14"/>
  <c r="BU22" i="19" s="1"/>
  <c r="BO70" i="14"/>
  <c r="BQ22" i="19" s="1"/>
  <c r="BK70" i="14"/>
  <c r="BM22" i="19" s="1"/>
  <c r="BG70" i="14"/>
  <c r="BI22" i="19" s="1"/>
  <c r="BC70" i="14"/>
  <c r="BE22" i="19" s="1"/>
  <c r="AY70" i="14"/>
  <c r="BA22" i="19" s="1"/>
  <c r="AU70" i="14"/>
  <c r="AW22" i="19" s="1"/>
  <c r="AQ70" i="14"/>
  <c r="AS22" i="19" s="1"/>
  <c r="AM70" i="14"/>
  <c r="AO22" i="19" s="1"/>
  <c r="AI70" i="14"/>
  <c r="AK22" i="19" s="1"/>
  <c r="AE70" i="14"/>
  <c r="AG22" i="19" s="1"/>
  <c r="AA70" i="14"/>
  <c r="AC22" i="19" s="1"/>
  <c r="W70" i="14"/>
  <c r="Y22" i="19" s="1"/>
  <c r="S70" i="14"/>
  <c r="U22" i="19" s="1"/>
  <c r="O70" i="14"/>
  <c r="Q22" i="19" s="1"/>
  <c r="K70" i="14"/>
  <c r="M22" i="19" s="1"/>
  <c r="G70" i="14"/>
  <c r="I22" i="19" s="1"/>
  <c r="C70" i="14"/>
  <c r="CR69" i="14"/>
  <c r="CN69" i="14"/>
  <c r="CJ69" i="14"/>
  <c r="CF69" i="14"/>
  <c r="CB69" i="14"/>
  <c r="BX69" i="14"/>
  <c r="BT69" i="14"/>
  <c r="BP69" i="14"/>
  <c r="BL69" i="14"/>
  <c r="BH69" i="14"/>
  <c r="BD69" i="14"/>
  <c r="AZ69" i="14"/>
  <c r="AV69" i="14"/>
  <c r="AR69" i="14"/>
  <c r="AN69" i="14"/>
  <c r="AJ69" i="14"/>
  <c r="AF69" i="14"/>
  <c r="AB69" i="14"/>
  <c r="X69" i="14"/>
  <c r="T69" i="14"/>
  <c r="P69" i="14"/>
  <c r="L69" i="14"/>
  <c r="H69" i="14"/>
  <c r="D69" i="14"/>
  <c r="CQ63" i="14"/>
  <c r="CS19" i="19" s="1"/>
  <c r="CM63" i="14"/>
  <c r="CO19" i="19" s="1"/>
  <c r="CI63" i="14"/>
  <c r="CK19" i="19" s="1"/>
  <c r="CE63" i="14"/>
  <c r="CG19" i="19" s="1"/>
  <c r="CA63" i="14"/>
  <c r="CC19" i="19" s="1"/>
  <c r="BW63" i="14"/>
  <c r="BY19" i="19" s="1"/>
  <c r="BS63" i="14"/>
  <c r="BU19" i="19" s="1"/>
  <c r="BO63" i="14"/>
  <c r="BQ19" i="19" s="1"/>
  <c r="BK63" i="14"/>
  <c r="BM19" i="19" s="1"/>
  <c r="BG63" i="14"/>
  <c r="BI19" i="19" s="1"/>
  <c r="BC63" i="14"/>
  <c r="BE19" i="19" s="1"/>
  <c r="AY63" i="14"/>
  <c r="BA19" i="19" s="1"/>
  <c r="AU63" i="14"/>
  <c r="AW19" i="19" s="1"/>
  <c r="AQ63" i="14"/>
  <c r="AS19" i="19" s="1"/>
  <c r="AM63" i="14"/>
  <c r="AO19" i="19" s="1"/>
  <c r="AI63" i="14"/>
  <c r="AK19" i="19" s="1"/>
  <c r="AE63" i="14"/>
  <c r="AG19" i="19" s="1"/>
  <c r="AA63" i="14"/>
  <c r="AC19" i="19" s="1"/>
  <c r="W63" i="14"/>
  <c r="Y19" i="19" s="1"/>
  <c r="S63" i="14"/>
  <c r="U19" i="19" s="1"/>
  <c r="O63" i="14"/>
  <c r="Q19" i="19" s="1"/>
  <c r="K63" i="14"/>
  <c r="M19" i="19" s="1"/>
  <c r="G63" i="14"/>
  <c r="I19" i="19" s="1"/>
  <c r="C63" i="14"/>
  <c r="CR62" i="14"/>
  <c r="CN62" i="14"/>
  <c r="CJ62" i="14"/>
  <c r="CF62" i="14"/>
  <c r="CB62" i="14"/>
  <c r="BX62" i="14"/>
  <c r="BT62" i="14"/>
  <c r="BP62" i="14"/>
  <c r="BL62" i="14"/>
  <c r="BH62" i="14"/>
  <c r="BD62" i="14"/>
  <c r="AZ62" i="14"/>
  <c r="AV62" i="14"/>
  <c r="AR62" i="14"/>
  <c r="AN62" i="14"/>
  <c r="AJ62" i="14"/>
  <c r="AF62" i="14"/>
  <c r="AB62" i="14"/>
  <c r="X62" i="14"/>
  <c r="T62" i="14"/>
  <c r="P62" i="14"/>
  <c r="L62" i="14"/>
  <c r="H62" i="14"/>
  <c r="D62" i="14"/>
  <c r="CT70" i="14"/>
  <c r="CV22" i="19" s="1"/>
  <c r="CP70" i="14"/>
  <c r="CR22" i="19" s="1"/>
  <c r="CL70" i="14"/>
  <c r="CN22" i="19" s="1"/>
  <c r="CH70" i="14"/>
  <c r="CJ22" i="19" s="1"/>
  <c r="CD70" i="14"/>
  <c r="CF22" i="19" s="1"/>
  <c r="BZ70" i="14"/>
  <c r="CB22" i="19" s="1"/>
  <c r="BV70" i="14"/>
  <c r="BX22" i="19" s="1"/>
  <c r="BR70" i="14"/>
  <c r="BT22" i="19" s="1"/>
  <c r="BN70" i="14"/>
  <c r="BP22" i="19" s="1"/>
  <c r="BJ70" i="14"/>
  <c r="BL22" i="19" s="1"/>
  <c r="BF70" i="14"/>
  <c r="BH22" i="19" s="1"/>
  <c r="BB70" i="14"/>
  <c r="BD22" i="19" s="1"/>
  <c r="AX70" i="14"/>
  <c r="AZ22" i="19" s="1"/>
  <c r="AT70" i="14"/>
  <c r="AV22" i="19" s="1"/>
  <c r="AP70" i="14"/>
  <c r="AR22" i="19" s="1"/>
  <c r="AL70" i="14"/>
  <c r="AN22" i="19" s="1"/>
  <c r="AH70" i="14"/>
  <c r="AJ22" i="19" s="1"/>
  <c r="AD70" i="14"/>
  <c r="AF22" i="19" s="1"/>
  <c r="Z70" i="14"/>
  <c r="AB22" i="19" s="1"/>
  <c r="V70" i="14"/>
  <c r="X22" i="19" s="1"/>
  <c r="R70" i="14"/>
  <c r="T22" i="19" s="1"/>
  <c r="N70" i="14"/>
  <c r="P22" i="19" s="1"/>
  <c r="J70" i="14"/>
  <c r="L22" i="19" s="1"/>
  <c r="F70" i="14"/>
  <c r="H22" i="19" s="1"/>
  <c r="CQ69" i="14"/>
  <c r="CM69" i="14"/>
  <c r="CI69" i="14"/>
  <c r="CE69" i="14"/>
  <c r="CA69" i="14"/>
  <c r="BW69" i="14"/>
  <c r="BS69" i="14"/>
  <c r="BO69" i="14"/>
  <c r="BK69" i="14"/>
  <c r="BG69" i="14"/>
  <c r="BC69" i="14"/>
  <c r="AY69" i="14"/>
  <c r="AU69" i="14"/>
  <c r="AQ69" i="14"/>
  <c r="AM69" i="14"/>
  <c r="AI69" i="14"/>
  <c r="AE69" i="14"/>
  <c r="AA69" i="14"/>
  <c r="W69" i="14"/>
  <c r="S69" i="14"/>
  <c r="O69" i="14"/>
  <c r="K69" i="14"/>
  <c r="G69" i="14"/>
  <c r="C69" i="14"/>
  <c r="CT63" i="14"/>
  <c r="CV19" i="19" s="1"/>
  <c r="CP63" i="14"/>
  <c r="CR19" i="19" s="1"/>
  <c r="CL63" i="14"/>
  <c r="CN19" i="19" s="1"/>
  <c r="CH63" i="14"/>
  <c r="CJ19" i="19" s="1"/>
  <c r="CD63" i="14"/>
  <c r="CF19" i="19" s="1"/>
  <c r="BZ63" i="14"/>
  <c r="CB19" i="19" s="1"/>
  <c r="BV63" i="14"/>
  <c r="BX19" i="19" s="1"/>
  <c r="BR63" i="14"/>
  <c r="BT19" i="19" s="1"/>
  <c r="BN63" i="14"/>
  <c r="BP19" i="19" s="1"/>
  <c r="BJ63" i="14"/>
  <c r="BL19" i="19" s="1"/>
  <c r="BF63" i="14"/>
  <c r="BH19" i="19" s="1"/>
  <c r="BB63" i="14"/>
  <c r="BD19" i="19" s="1"/>
  <c r="AX63" i="14"/>
  <c r="AZ19" i="19" s="1"/>
  <c r="AT63" i="14"/>
  <c r="AV19" i="19" s="1"/>
  <c r="AP63" i="14"/>
  <c r="AR19" i="19" s="1"/>
  <c r="AL63" i="14"/>
  <c r="AN19" i="19" s="1"/>
  <c r="AH63" i="14"/>
  <c r="AJ19" i="19" s="1"/>
  <c r="AD63" i="14"/>
  <c r="AF19" i="19" s="1"/>
  <c r="Z63" i="14"/>
  <c r="AB19" i="19" s="1"/>
  <c r="V63" i="14"/>
  <c r="X19" i="19" s="1"/>
  <c r="R63" i="14"/>
  <c r="T19" i="19" s="1"/>
  <c r="N63" i="14"/>
  <c r="P19" i="19" s="1"/>
  <c r="J63" i="14"/>
  <c r="L19" i="19" s="1"/>
  <c r="F63" i="14"/>
  <c r="H19" i="19" s="1"/>
  <c r="CQ62" i="14"/>
  <c r="CM62" i="14"/>
  <c r="CI62" i="14"/>
  <c r="CE62" i="14"/>
  <c r="CA62" i="14"/>
  <c r="BW62" i="14"/>
  <c r="BS62" i="14"/>
  <c r="BO62" i="14"/>
  <c r="BK62" i="14"/>
  <c r="BG62" i="14"/>
  <c r="BC62" i="14"/>
  <c r="AY62" i="14"/>
  <c r="AU62" i="14"/>
  <c r="AQ62" i="14"/>
  <c r="AM62" i="14"/>
  <c r="AI62" i="14"/>
  <c r="AE62" i="14"/>
  <c r="AA62" i="14"/>
  <c r="W62" i="14"/>
  <c r="S62" i="14"/>
  <c r="O62" i="14"/>
  <c r="G62" i="14"/>
  <c r="C62" i="14"/>
  <c r="C50" i="14"/>
  <c r="J62" i="14"/>
  <c r="F69" i="14"/>
  <c r="M62" i="14"/>
  <c r="K62" i="14"/>
  <c r="AB63" i="14"/>
  <c r="AD19" i="19" s="1"/>
  <c r="B50" i="14"/>
  <c r="AB70" i="14"/>
  <c r="AD22" i="19" s="1"/>
  <c r="M70" i="14"/>
  <c r="O22" i="19" s="1"/>
  <c r="AE102" i="5"/>
  <c r="K20" i="16"/>
  <c r="J19" i="16"/>
  <c r="E35" i="22"/>
  <c r="F35" i="22" s="1"/>
  <c r="G35" i="22" s="1"/>
  <c r="H35" i="22" s="1"/>
  <c r="I35" i="22" s="1"/>
  <c r="J35" i="22" s="1"/>
  <c r="K35" i="22" s="1"/>
  <c r="L35" i="22" s="1"/>
  <c r="M35" i="22" s="1"/>
  <c r="N35" i="22" s="1"/>
  <c r="O35" i="22" s="1"/>
  <c r="P35" i="22" s="1"/>
  <c r="Q35" i="22" s="1"/>
  <c r="R35" i="22" s="1"/>
  <c r="S35" i="22" s="1"/>
  <c r="T35" i="22" s="1"/>
  <c r="U35" i="22" s="1"/>
  <c r="V35" i="22" s="1"/>
  <c r="W35" i="22" s="1"/>
  <c r="X35" i="22" s="1"/>
  <c r="Y35" i="22" s="1"/>
  <c r="Z35" i="22" s="1"/>
  <c r="AA35" i="22" s="1"/>
  <c r="AB35" i="22" s="1"/>
  <c r="AC35" i="22" s="1"/>
  <c r="AD35" i="22" s="1"/>
  <c r="AE35" i="22" s="1"/>
  <c r="AF35" i="22" s="1"/>
  <c r="AG35" i="22" s="1"/>
  <c r="AH35" i="22" s="1"/>
  <c r="AI35" i="22" s="1"/>
  <c r="AJ35" i="22" s="1"/>
  <c r="AK35" i="22" s="1"/>
  <c r="AL35" i="22" s="1"/>
  <c r="AM35" i="22" s="1"/>
  <c r="AN35" i="22" s="1"/>
  <c r="AO35" i="22" s="1"/>
  <c r="AP35" i="22" s="1"/>
  <c r="AQ35" i="22" s="1"/>
  <c r="AR35" i="22" s="1"/>
  <c r="AS35" i="22" s="1"/>
  <c r="AT35" i="22" s="1"/>
  <c r="AU35" i="22" s="1"/>
  <c r="AV35" i="22" s="1"/>
  <c r="AW35" i="22" s="1"/>
  <c r="AX35" i="22" s="1"/>
  <c r="AY35" i="22" s="1"/>
  <c r="AZ35" i="22" s="1"/>
  <c r="BA35" i="22" s="1"/>
  <c r="BB35" i="22" s="1"/>
  <c r="BC35" i="22" s="1"/>
  <c r="BD35" i="22" s="1"/>
  <c r="BE35" i="22" s="1"/>
  <c r="BF35" i="22" s="1"/>
  <c r="BG35" i="22" s="1"/>
  <c r="BH35" i="22" s="1"/>
  <c r="BI35" i="22" s="1"/>
  <c r="BJ35" i="22" s="1"/>
  <c r="BK35" i="22" s="1"/>
  <c r="BL35" i="22" s="1"/>
  <c r="BM35" i="22" s="1"/>
  <c r="BN35" i="22" s="1"/>
  <c r="BO35" i="22" s="1"/>
  <c r="BP35" i="22" s="1"/>
  <c r="BQ35" i="22" s="1"/>
  <c r="BR35" i="22" s="1"/>
  <c r="BS35" i="22" s="1"/>
  <c r="BT35" i="22" s="1"/>
  <c r="BU35" i="22" s="1"/>
  <c r="BV35" i="22" s="1"/>
  <c r="BW35" i="22" s="1"/>
  <c r="BX35" i="22" s="1"/>
  <c r="BY35" i="22" s="1"/>
  <c r="BZ35" i="22" s="1"/>
  <c r="CA35" i="22" s="1"/>
  <c r="CB35" i="22" s="1"/>
  <c r="CC35" i="22" s="1"/>
  <c r="CD35" i="22" s="1"/>
  <c r="CE35" i="22" s="1"/>
  <c r="CF35" i="22" s="1"/>
  <c r="CG35" i="22" s="1"/>
  <c r="CH35" i="22" s="1"/>
  <c r="CI35" i="22" s="1"/>
  <c r="CJ35" i="22" s="1"/>
  <c r="CK35" i="22" s="1"/>
  <c r="CL35" i="22" s="1"/>
  <c r="CM35" i="22" s="1"/>
  <c r="CN35" i="22" s="1"/>
  <c r="CO35" i="22" s="1"/>
  <c r="CP35" i="22" s="1"/>
  <c r="CQ35" i="22" s="1"/>
  <c r="CR35" i="22" s="1"/>
  <c r="CS35" i="22" s="1"/>
  <c r="CT35" i="22" s="1"/>
  <c r="CU35" i="22" s="1"/>
  <c r="CV35" i="22" s="1"/>
  <c r="D35" i="22" s="1"/>
  <c r="D34" i="22"/>
  <c r="AE81" i="5"/>
  <c r="H9" i="6"/>
  <c r="H16" i="6" s="1"/>
  <c r="H16" i="19"/>
  <c r="CS94" i="14"/>
  <c r="CU22" i="20" s="1"/>
  <c r="CO94" i="14"/>
  <c r="CQ22" i="20" s="1"/>
  <c r="CK94" i="14"/>
  <c r="CM22" i="20" s="1"/>
  <c r="CG94" i="14"/>
  <c r="CI22" i="20" s="1"/>
  <c r="CC94" i="14"/>
  <c r="CE22" i="20" s="1"/>
  <c r="BY94" i="14"/>
  <c r="CA22" i="20" s="1"/>
  <c r="BU94" i="14"/>
  <c r="BW22" i="20" s="1"/>
  <c r="BQ94" i="14"/>
  <c r="BS22" i="20" s="1"/>
  <c r="BM94" i="14"/>
  <c r="BO22" i="20" s="1"/>
  <c r="BI94" i="14"/>
  <c r="BK22" i="20" s="1"/>
  <c r="BE94" i="14"/>
  <c r="BG22" i="20" s="1"/>
  <c r="BA94" i="14"/>
  <c r="BC22" i="20" s="1"/>
  <c r="AW94" i="14"/>
  <c r="AY22" i="20" s="1"/>
  <c r="AS94" i="14"/>
  <c r="AU22" i="20" s="1"/>
  <c r="AO94" i="14"/>
  <c r="AQ22" i="20" s="1"/>
  <c r="AK94" i="14"/>
  <c r="AM22" i="20" s="1"/>
  <c r="AG94" i="14"/>
  <c r="AI22" i="20" s="1"/>
  <c r="AC94" i="14"/>
  <c r="AE22" i="20" s="1"/>
  <c r="Y94" i="14"/>
  <c r="AA22" i="20" s="1"/>
  <c r="U94" i="14"/>
  <c r="W22" i="20" s="1"/>
  <c r="Q94" i="14"/>
  <c r="S22" i="20" s="1"/>
  <c r="I94" i="14"/>
  <c r="K22" i="20" s="1"/>
  <c r="E94" i="14"/>
  <c r="G22" i="20" s="1"/>
  <c r="CT93" i="14"/>
  <c r="CP93" i="14"/>
  <c r="CL93" i="14"/>
  <c r="CH93" i="14"/>
  <c r="CD93" i="14"/>
  <c r="BZ93" i="14"/>
  <c r="BV93" i="14"/>
  <c r="BR93" i="14"/>
  <c r="BN93" i="14"/>
  <c r="BJ93" i="14"/>
  <c r="BF93" i="14"/>
  <c r="BB93" i="14"/>
  <c r="AX93" i="14"/>
  <c r="AT93" i="14"/>
  <c r="AP93" i="14"/>
  <c r="AL93" i="14"/>
  <c r="AH93" i="14"/>
  <c r="AD93" i="14"/>
  <c r="Z93" i="14"/>
  <c r="V93" i="14"/>
  <c r="R93" i="14"/>
  <c r="N93" i="14"/>
  <c r="J93" i="14"/>
  <c r="CS88" i="14"/>
  <c r="CU19" i="20" s="1"/>
  <c r="CO88" i="14"/>
  <c r="CQ19" i="20" s="1"/>
  <c r="CK88" i="14"/>
  <c r="CM19" i="20" s="1"/>
  <c r="CG88" i="14"/>
  <c r="CI19" i="20" s="1"/>
  <c r="CC88" i="14"/>
  <c r="CE19" i="20" s="1"/>
  <c r="BY88" i="14"/>
  <c r="CA19" i="20" s="1"/>
  <c r="BU88" i="14"/>
  <c r="BW19" i="20" s="1"/>
  <c r="BQ88" i="14"/>
  <c r="BS19" i="20" s="1"/>
  <c r="BM88" i="14"/>
  <c r="BO19" i="20" s="1"/>
  <c r="BI88" i="14"/>
  <c r="BK19" i="20" s="1"/>
  <c r="BE88" i="14"/>
  <c r="BG19" i="20" s="1"/>
  <c r="BA88" i="14"/>
  <c r="BC19" i="20" s="1"/>
  <c r="AW88" i="14"/>
  <c r="AY19" i="20" s="1"/>
  <c r="AS88" i="14"/>
  <c r="AU19" i="20" s="1"/>
  <c r="AO88" i="14"/>
  <c r="AQ19" i="20" s="1"/>
  <c r="AK88" i="14"/>
  <c r="AM19" i="20" s="1"/>
  <c r="AG88" i="14"/>
  <c r="AI19" i="20" s="1"/>
  <c r="AC88" i="14"/>
  <c r="AE19" i="20" s="1"/>
  <c r="Y88" i="14"/>
  <c r="AA19" i="20" s="1"/>
  <c r="U88" i="14"/>
  <c r="W19" i="20" s="1"/>
  <c r="Q88" i="14"/>
  <c r="S19" i="20" s="1"/>
  <c r="M88" i="14"/>
  <c r="O19" i="20" s="1"/>
  <c r="I88" i="14"/>
  <c r="K19" i="20" s="1"/>
  <c r="E88" i="14"/>
  <c r="G19" i="20" s="1"/>
  <c r="CT87" i="14"/>
  <c r="CP87" i="14"/>
  <c r="CL87" i="14"/>
  <c r="CH87" i="14"/>
  <c r="CD87" i="14"/>
  <c r="BZ87" i="14"/>
  <c r="BV87" i="14"/>
  <c r="BR87" i="14"/>
  <c r="BN87" i="14"/>
  <c r="BJ87" i="14"/>
  <c r="BF87" i="14"/>
  <c r="BB87" i="14"/>
  <c r="AX87" i="14"/>
  <c r="AT87" i="14"/>
  <c r="AP87" i="14"/>
  <c r="AL87" i="14"/>
  <c r="AH87" i="14"/>
  <c r="AD87" i="14"/>
  <c r="Z87" i="14"/>
  <c r="V87" i="14"/>
  <c r="R87" i="14"/>
  <c r="N87" i="14"/>
  <c r="F87" i="14"/>
  <c r="CR94" i="14"/>
  <c r="CT22" i="20" s="1"/>
  <c r="CN94" i="14"/>
  <c r="CP22" i="20" s="1"/>
  <c r="CJ94" i="14"/>
  <c r="CL22" i="20" s="1"/>
  <c r="CF94" i="14"/>
  <c r="CH22" i="20" s="1"/>
  <c r="CB94" i="14"/>
  <c r="CD22" i="20" s="1"/>
  <c r="BX94" i="14"/>
  <c r="BZ22" i="20" s="1"/>
  <c r="BT94" i="14"/>
  <c r="BV22" i="20" s="1"/>
  <c r="BP94" i="14"/>
  <c r="BR22" i="20" s="1"/>
  <c r="BL94" i="14"/>
  <c r="BN22" i="20" s="1"/>
  <c r="BH94" i="14"/>
  <c r="BJ22" i="20" s="1"/>
  <c r="BD94" i="14"/>
  <c r="BF22" i="20" s="1"/>
  <c r="AZ94" i="14"/>
  <c r="BB22" i="20" s="1"/>
  <c r="AV94" i="14"/>
  <c r="AX22" i="20" s="1"/>
  <c r="AR94" i="14"/>
  <c r="AT22" i="20" s="1"/>
  <c r="AN94" i="14"/>
  <c r="AP22" i="20" s="1"/>
  <c r="AJ94" i="14"/>
  <c r="AL22" i="20" s="1"/>
  <c r="AF94" i="14"/>
  <c r="AH22" i="20" s="1"/>
  <c r="X94" i="14"/>
  <c r="Z22" i="20" s="1"/>
  <c r="T94" i="14"/>
  <c r="V22" i="20" s="1"/>
  <c r="P94" i="14"/>
  <c r="R22" i="20" s="1"/>
  <c r="L94" i="14"/>
  <c r="N22" i="20" s="1"/>
  <c r="H94" i="14"/>
  <c r="J22" i="20" s="1"/>
  <c r="D94" i="14"/>
  <c r="F22" i="20" s="1"/>
  <c r="CS93" i="14"/>
  <c r="CO93" i="14"/>
  <c r="CK93" i="14"/>
  <c r="CG93" i="14"/>
  <c r="CC93" i="14"/>
  <c r="BY93" i="14"/>
  <c r="BU93" i="14"/>
  <c r="BQ93" i="14"/>
  <c r="BM93" i="14"/>
  <c r="BI93" i="14"/>
  <c r="BE93" i="14"/>
  <c r="BA93" i="14"/>
  <c r="AW93" i="14"/>
  <c r="AS93" i="14"/>
  <c r="AO93" i="14"/>
  <c r="AK93" i="14"/>
  <c r="AG93" i="14"/>
  <c r="AC93" i="14"/>
  <c r="Y93" i="14"/>
  <c r="U93" i="14"/>
  <c r="Q93" i="14"/>
  <c r="M93" i="14"/>
  <c r="I93" i="14"/>
  <c r="E93" i="14"/>
  <c r="CR88" i="14"/>
  <c r="CT19" i="20" s="1"/>
  <c r="CN88" i="14"/>
  <c r="CP19" i="20" s="1"/>
  <c r="CJ88" i="14"/>
  <c r="CL19" i="20" s="1"/>
  <c r="CF88" i="14"/>
  <c r="CH19" i="20" s="1"/>
  <c r="CB88" i="14"/>
  <c r="CD19" i="20" s="1"/>
  <c r="BX88" i="14"/>
  <c r="BZ19" i="20" s="1"/>
  <c r="BT88" i="14"/>
  <c r="BV19" i="20" s="1"/>
  <c r="BP88" i="14"/>
  <c r="BR19" i="20" s="1"/>
  <c r="BL88" i="14"/>
  <c r="BN19" i="20" s="1"/>
  <c r="BH88" i="14"/>
  <c r="BJ19" i="20" s="1"/>
  <c r="BD88" i="14"/>
  <c r="BF19" i="20" s="1"/>
  <c r="AZ88" i="14"/>
  <c r="BB19" i="20" s="1"/>
  <c r="AV88" i="14"/>
  <c r="AX19" i="20" s="1"/>
  <c r="AR88" i="14"/>
  <c r="AT19" i="20" s="1"/>
  <c r="AN88" i="14"/>
  <c r="AP19" i="20" s="1"/>
  <c r="AJ88" i="14"/>
  <c r="AL19" i="20" s="1"/>
  <c r="AF88" i="14"/>
  <c r="AH19" i="20" s="1"/>
  <c r="X88" i="14"/>
  <c r="Z19" i="20" s="1"/>
  <c r="T88" i="14"/>
  <c r="V19" i="20" s="1"/>
  <c r="P88" i="14"/>
  <c r="R19" i="20" s="1"/>
  <c r="L88" i="14"/>
  <c r="N19" i="20" s="1"/>
  <c r="H88" i="14"/>
  <c r="J19" i="20" s="1"/>
  <c r="D88" i="14"/>
  <c r="F19" i="20" s="1"/>
  <c r="CS87" i="14"/>
  <c r="CO87" i="14"/>
  <c r="CK87" i="14"/>
  <c r="CG87" i="14"/>
  <c r="CC87" i="14"/>
  <c r="BY87" i="14"/>
  <c r="BU87" i="14"/>
  <c r="BQ87" i="14"/>
  <c r="BM87" i="14"/>
  <c r="BI87" i="14"/>
  <c r="BE87" i="14"/>
  <c r="BA87" i="14"/>
  <c r="AW87" i="14"/>
  <c r="AS87" i="14"/>
  <c r="AO87" i="14"/>
  <c r="AK87" i="14"/>
  <c r="AG87" i="14"/>
  <c r="AC87" i="14"/>
  <c r="Y87" i="14"/>
  <c r="U87" i="14"/>
  <c r="Q87" i="14"/>
  <c r="I87" i="14"/>
  <c r="E87" i="14"/>
  <c r="CQ94" i="14"/>
  <c r="CS22" i="20" s="1"/>
  <c r="CM94" i="14"/>
  <c r="CO22" i="20" s="1"/>
  <c r="CI94" i="14"/>
  <c r="CK22" i="20" s="1"/>
  <c r="CE94" i="14"/>
  <c r="CG22" i="20" s="1"/>
  <c r="CA94" i="14"/>
  <c r="CC22" i="20" s="1"/>
  <c r="BW94" i="14"/>
  <c r="BY22" i="20" s="1"/>
  <c r="BS94" i="14"/>
  <c r="BU22" i="20" s="1"/>
  <c r="BO94" i="14"/>
  <c r="BQ22" i="20" s="1"/>
  <c r="BK94" i="14"/>
  <c r="BM22" i="20" s="1"/>
  <c r="BG94" i="14"/>
  <c r="BI22" i="20" s="1"/>
  <c r="BC94" i="14"/>
  <c r="BE22" i="20" s="1"/>
  <c r="AY94" i="14"/>
  <c r="BA22" i="20" s="1"/>
  <c r="AU94" i="14"/>
  <c r="AW22" i="20" s="1"/>
  <c r="AQ94" i="14"/>
  <c r="AS22" i="20" s="1"/>
  <c r="AM94" i="14"/>
  <c r="AO22" i="20" s="1"/>
  <c r="AI94" i="14"/>
  <c r="AK22" i="20" s="1"/>
  <c r="AE94" i="14"/>
  <c r="AG22" i="20" s="1"/>
  <c r="AA94" i="14"/>
  <c r="AC22" i="20" s="1"/>
  <c r="W94" i="14"/>
  <c r="Y22" i="20" s="1"/>
  <c r="S94" i="14"/>
  <c r="U22" i="20" s="1"/>
  <c r="O94" i="14"/>
  <c r="Q22" i="20" s="1"/>
  <c r="K94" i="14"/>
  <c r="M22" i="20" s="1"/>
  <c r="G94" i="14"/>
  <c r="I22" i="20" s="1"/>
  <c r="C94" i="14"/>
  <c r="CR93" i="14"/>
  <c r="CN93" i="14"/>
  <c r="CJ93" i="14"/>
  <c r="CF93" i="14"/>
  <c r="CB93" i="14"/>
  <c r="BX93" i="14"/>
  <c r="BT93" i="14"/>
  <c r="BP93" i="14"/>
  <c r="BL93" i="14"/>
  <c r="BH93" i="14"/>
  <c r="BD93" i="14"/>
  <c r="AZ93" i="14"/>
  <c r="AV93" i="14"/>
  <c r="AR93" i="14"/>
  <c r="AN93" i="14"/>
  <c r="AJ93" i="14"/>
  <c r="AF93" i="14"/>
  <c r="AB93" i="14"/>
  <c r="X93" i="14"/>
  <c r="T93" i="14"/>
  <c r="P93" i="14"/>
  <c r="L93" i="14"/>
  <c r="H93" i="14"/>
  <c r="D93" i="14"/>
  <c r="CQ88" i="14"/>
  <c r="CS19" i="20" s="1"/>
  <c r="CM88" i="14"/>
  <c r="CO19" i="20" s="1"/>
  <c r="CI88" i="14"/>
  <c r="CK19" i="20" s="1"/>
  <c r="CE88" i="14"/>
  <c r="CG19" i="20" s="1"/>
  <c r="CA88" i="14"/>
  <c r="CC19" i="20" s="1"/>
  <c r="BW88" i="14"/>
  <c r="BY19" i="20" s="1"/>
  <c r="BS88" i="14"/>
  <c r="BU19" i="20" s="1"/>
  <c r="BO88" i="14"/>
  <c r="BQ19" i="20" s="1"/>
  <c r="BK88" i="14"/>
  <c r="BM19" i="20" s="1"/>
  <c r="BG88" i="14"/>
  <c r="BI19" i="20" s="1"/>
  <c r="BC88" i="14"/>
  <c r="BE19" i="20" s="1"/>
  <c r="AY88" i="14"/>
  <c r="BA19" i="20" s="1"/>
  <c r="AU88" i="14"/>
  <c r="AW19" i="20" s="1"/>
  <c r="AQ88" i="14"/>
  <c r="AS19" i="20" s="1"/>
  <c r="AM88" i="14"/>
  <c r="AO19" i="20" s="1"/>
  <c r="AI88" i="14"/>
  <c r="AK19" i="20" s="1"/>
  <c r="AE88" i="14"/>
  <c r="AG19" i="20" s="1"/>
  <c r="AA88" i="14"/>
  <c r="AC19" i="20" s="1"/>
  <c r="W88" i="14"/>
  <c r="Y19" i="20" s="1"/>
  <c r="S88" i="14"/>
  <c r="U19" i="20" s="1"/>
  <c r="O88" i="14"/>
  <c r="Q19" i="20" s="1"/>
  <c r="K88" i="14"/>
  <c r="M19" i="20" s="1"/>
  <c r="G88" i="14"/>
  <c r="I19" i="20" s="1"/>
  <c r="C88" i="14"/>
  <c r="CR87" i="14"/>
  <c r="CN87" i="14"/>
  <c r="CJ87" i="14"/>
  <c r="CF87" i="14"/>
  <c r="CB87" i="14"/>
  <c r="BX87" i="14"/>
  <c r="BT87" i="14"/>
  <c r="BP87" i="14"/>
  <c r="BL87" i="14"/>
  <c r="BH87" i="14"/>
  <c r="BD87" i="14"/>
  <c r="AZ87" i="14"/>
  <c r="AV87" i="14"/>
  <c r="AR87" i="14"/>
  <c r="AN87" i="14"/>
  <c r="AJ87" i="14"/>
  <c r="AF87" i="14"/>
  <c r="AB87" i="14"/>
  <c r="X87" i="14"/>
  <c r="T87" i="14"/>
  <c r="P87" i="14"/>
  <c r="L87" i="14"/>
  <c r="H87" i="14"/>
  <c r="D87" i="14"/>
  <c r="CT94" i="14"/>
  <c r="CV22" i="20" s="1"/>
  <c r="CP94" i="14"/>
  <c r="CR22" i="20" s="1"/>
  <c r="CL94" i="14"/>
  <c r="CN22" i="20" s="1"/>
  <c r="CH94" i="14"/>
  <c r="CJ22" i="20" s="1"/>
  <c r="CD94" i="14"/>
  <c r="CF22" i="20" s="1"/>
  <c r="BZ94" i="14"/>
  <c r="CB22" i="20" s="1"/>
  <c r="BV94" i="14"/>
  <c r="BX22" i="20" s="1"/>
  <c r="BR94" i="14"/>
  <c r="BT22" i="20" s="1"/>
  <c r="BN94" i="14"/>
  <c r="BP22" i="20" s="1"/>
  <c r="BJ94" i="14"/>
  <c r="BL22" i="20" s="1"/>
  <c r="BF94" i="14"/>
  <c r="BH22" i="20" s="1"/>
  <c r="BB94" i="14"/>
  <c r="BD22" i="20" s="1"/>
  <c r="AX94" i="14"/>
  <c r="AZ22" i="20" s="1"/>
  <c r="AT94" i="14"/>
  <c r="AV22" i="20" s="1"/>
  <c r="AP94" i="14"/>
  <c r="AR22" i="20" s="1"/>
  <c r="AL94" i="14"/>
  <c r="AN22" i="20" s="1"/>
  <c r="AH94" i="14"/>
  <c r="AJ22" i="20" s="1"/>
  <c r="AD94" i="14"/>
  <c r="AF22" i="20" s="1"/>
  <c r="Z94" i="14"/>
  <c r="AB22" i="20" s="1"/>
  <c r="V94" i="14"/>
  <c r="X22" i="20" s="1"/>
  <c r="R94" i="14"/>
  <c r="T22" i="20" s="1"/>
  <c r="N94" i="14"/>
  <c r="P22" i="20" s="1"/>
  <c r="J94" i="14"/>
  <c r="L22" i="20" s="1"/>
  <c r="F94" i="14"/>
  <c r="H22" i="20" s="1"/>
  <c r="CQ93" i="14"/>
  <c r="CM93" i="14"/>
  <c r="CI93" i="14"/>
  <c r="CE93" i="14"/>
  <c r="CA93" i="14"/>
  <c r="BW93" i="14"/>
  <c r="BS93" i="14"/>
  <c r="BO93" i="14"/>
  <c r="BK93" i="14"/>
  <c r="BG93" i="14"/>
  <c r="BC93" i="14"/>
  <c r="AY93" i="14"/>
  <c r="AU93" i="14"/>
  <c r="AQ93" i="14"/>
  <c r="AM93" i="14"/>
  <c r="AI93" i="14"/>
  <c r="AE93" i="14"/>
  <c r="AA93" i="14"/>
  <c r="W93" i="14"/>
  <c r="S93" i="14"/>
  <c r="O93" i="14"/>
  <c r="K93" i="14"/>
  <c r="G93" i="14"/>
  <c r="C93" i="14"/>
  <c r="CT88" i="14"/>
  <c r="CV19" i="20" s="1"/>
  <c r="CP88" i="14"/>
  <c r="CR19" i="20" s="1"/>
  <c r="CL88" i="14"/>
  <c r="CN19" i="20" s="1"/>
  <c r="CH88" i="14"/>
  <c r="CJ19" i="20" s="1"/>
  <c r="CD88" i="14"/>
  <c r="CF19" i="20" s="1"/>
  <c r="BZ88" i="14"/>
  <c r="CB19" i="20" s="1"/>
  <c r="BV88" i="14"/>
  <c r="BX19" i="20" s="1"/>
  <c r="BR88" i="14"/>
  <c r="BT19" i="20" s="1"/>
  <c r="BN88" i="14"/>
  <c r="BP19" i="20" s="1"/>
  <c r="BJ88" i="14"/>
  <c r="BL19" i="20" s="1"/>
  <c r="BF88" i="14"/>
  <c r="BH19" i="20" s="1"/>
  <c r="BB88" i="14"/>
  <c r="BD19" i="20" s="1"/>
  <c r="AX88" i="14"/>
  <c r="AZ19" i="20" s="1"/>
  <c r="AT88" i="14"/>
  <c r="AV19" i="20" s="1"/>
  <c r="AP88" i="14"/>
  <c r="AR19" i="20" s="1"/>
  <c r="AL88" i="14"/>
  <c r="AN19" i="20" s="1"/>
  <c r="AH88" i="14"/>
  <c r="AJ19" i="20" s="1"/>
  <c r="AD88" i="14"/>
  <c r="AF19" i="20" s="1"/>
  <c r="Z88" i="14"/>
  <c r="AB19" i="20" s="1"/>
  <c r="V88" i="14"/>
  <c r="X19" i="20" s="1"/>
  <c r="R88" i="14"/>
  <c r="T19" i="20" s="1"/>
  <c r="N88" i="14"/>
  <c r="P19" i="20" s="1"/>
  <c r="J88" i="14"/>
  <c r="L19" i="20" s="1"/>
  <c r="F88" i="14"/>
  <c r="H19" i="20" s="1"/>
  <c r="CQ87" i="14"/>
  <c r="CM87" i="14"/>
  <c r="CI87" i="14"/>
  <c r="CE87" i="14"/>
  <c r="CA87" i="14"/>
  <c r="BW87" i="14"/>
  <c r="BS87" i="14"/>
  <c r="BO87" i="14"/>
  <c r="BK87" i="14"/>
  <c r="BG87" i="14"/>
  <c r="BC87" i="14"/>
  <c r="AY87" i="14"/>
  <c r="AU87" i="14"/>
  <c r="AQ87" i="14"/>
  <c r="AM87" i="14"/>
  <c r="AI87" i="14"/>
  <c r="AE87" i="14"/>
  <c r="AA87" i="14"/>
  <c r="W87" i="14"/>
  <c r="S87" i="14"/>
  <c r="O87" i="14"/>
  <c r="G87" i="14"/>
  <c r="C87" i="14"/>
  <c r="C51" i="14"/>
  <c r="AB88" i="14"/>
  <c r="AD19" i="20" s="1"/>
  <c r="B51" i="14"/>
  <c r="J87" i="14"/>
  <c r="F93" i="14"/>
  <c r="M87" i="14"/>
  <c r="K87" i="14"/>
  <c r="AB94" i="14"/>
  <c r="AD22" i="20" s="1"/>
  <c r="M94" i="14"/>
  <c r="O22" i="20" s="1"/>
  <c r="I9" i="20"/>
  <c r="E35" i="21"/>
  <c r="F35" i="21" s="1"/>
  <c r="G35" i="21" s="1"/>
  <c r="H35" i="21" s="1"/>
  <c r="I35" i="21" s="1"/>
  <c r="J35" i="21" s="1"/>
  <c r="K35" i="21" s="1"/>
  <c r="L35" i="21" s="1"/>
  <c r="M35" i="21" s="1"/>
  <c r="N35" i="21" s="1"/>
  <c r="O35" i="21" s="1"/>
  <c r="P35" i="21" s="1"/>
  <c r="Q35" i="21" s="1"/>
  <c r="R35" i="21" s="1"/>
  <c r="S35" i="21" s="1"/>
  <c r="T35" i="21" s="1"/>
  <c r="U35" i="21" s="1"/>
  <c r="V35" i="21" s="1"/>
  <c r="W35" i="21" s="1"/>
  <c r="X35" i="21" s="1"/>
  <c r="Y35" i="21" s="1"/>
  <c r="Z35" i="21" s="1"/>
  <c r="AA35" i="21" s="1"/>
  <c r="AB35" i="21" s="1"/>
  <c r="AC35" i="21" s="1"/>
  <c r="AD35" i="21" s="1"/>
  <c r="AE35" i="21" s="1"/>
  <c r="AF35" i="21" s="1"/>
  <c r="AG35" i="21" s="1"/>
  <c r="AH35" i="21" s="1"/>
  <c r="AI35" i="21" s="1"/>
  <c r="AJ35" i="21" s="1"/>
  <c r="AK35" i="21" s="1"/>
  <c r="AL35" i="21" s="1"/>
  <c r="AM35" i="21" s="1"/>
  <c r="AN35" i="21" s="1"/>
  <c r="AO35" i="21" s="1"/>
  <c r="AP35" i="21" s="1"/>
  <c r="AQ35" i="21" s="1"/>
  <c r="AR35" i="21" s="1"/>
  <c r="AS35" i="21" s="1"/>
  <c r="AT35" i="21" s="1"/>
  <c r="AU35" i="21" s="1"/>
  <c r="AV35" i="21" s="1"/>
  <c r="AW35" i="21" s="1"/>
  <c r="AX35" i="21" s="1"/>
  <c r="AY35" i="21" s="1"/>
  <c r="AZ35" i="21" s="1"/>
  <c r="BA35" i="21" s="1"/>
  <c r="BB35" i="21" s="1"/>
  <c r="BC35" i="21" s="1"/>
  <c r="BD35" i="21" s="1"/>
  <c r="BE35" i="21" s="1"/>
  <c r="BF35" i="21" s="1"/>
  <c r="BG35" i="21" s="1"/>
  <c r="BH35" i="21" s="1"/>
  <c r="BI35" i="21" s="1"/>
  <c r="BJ35" i="21" s="1"/>
  <c r="BK35" i="21" s="1"/>
  <c r="BL35" i="21" s="1"/>
  <c r="BM35" i="21" s="1"/>
  <c r="BN35" i="21" s="1"/>
  <c r="BO35" i="21" s="1"/>
  <c r="BP35" i="21" s="1"/>
  <c r="BQ35" i="21" s="1"/>
  <c r="BR35" i="21" s="1"/>
  <c r="BS35" i="21" s="1"/>
  <c r="BT35" i="21" s="1"/>
  <c r="BU35" i="21" s="1"/>
  <c r="BV35" i="21" s="1"/>
  <c r="BW35" i="21" s="1"/>
  <c r="BX35" i="21" s="1"/>
  <c r="BY35" i="21" s="1"/>
  <c r="BZ35" i="21" s="1"/>
  <c r="CA35" i="21" s="1"/>
  <c r="CB35" i="21" s="1"/>
  <c r="CC35" i="21" s="1"/>
  <c r="CD35" i="21" s="1"/>
  <c r="CE35" i="21" s="1"/>
  <c r="CF35" i="21" s="1"/>
  <c r="CG35" i="21" s="1"/>
  <c r="CH35" i="21" s="1"/>
  <c r="CI35" i="21" s="1"/>
  <c r="CJ35" i="21" s="1"/>
  <c r="CK35" i="21" s="1"/>
  <c r="CL35" i="21" s="1"/>
  <c r="CM35" i="21" s="1"/>
  <c r="CN35" i="21" s="1"/>
  <c r="CO35" i="21" s="1"/>
  <c r="CP35" i="21" s="1"/>
  <c r="CQ35" i="21" s="1"/>
  <c r="CR35" i="21" s="1"/>
  <c r="CS35" i="21" s="1"/>
  <c r="CT35" i="21" s="1"/>
  <c r="CU35" i="21" s="1"/>
  <c r="CV35" i="21" s="1"/>
  <c r="D35" i="21" s="1"/>
  <c r="D34" i="21"/>
  <c r="B146" i="14"/>
  <c r="C147" i="14"/>
  <c r="D147" i="14" s="1"/>
  <c r="E147" i="14" s="1"/>
  <c r="F147" i="14" s="1"/>
  <c r="G147" i="14" s="1"/>
  <c r="H147" i="14" s="1"/>
  <c r="I147" i="14" s="1"/>
  <c r="J147" i="14" s="1"/>
  <c r="K147" i="14" s="1"/>
  <c r="L147" i="14" s="1"/>
  <c r="M147" i="14" s="1"/>
  <c r="N147" i="14" s="1"/>
  <c r="O147" i="14" s="1"/>
  <c r="P147" i="14" s="1"/>
  <c r="Q147" i="14" s="1"/>
  <c r="R147" i="14" s="1"/>
  <c r="S147" i="14" s="1"/>
  <c r="T147" i="14" s="1"/>
  <c r="U147" i="14" s="1"/>
  <c r="V147" i="14" s="1"/>
  <c r="W147" i="14" s="1"/>
  <c r="X147" i="14" s="1"/>
  <c r="Y147" i="14" s="1"/>
  <c r="Z147" i="14" s="1"/>
  <c r="AA147" i="14" s="1"/>
  <c r="AB147" i="14" s="1"/>
  <c r="AC147" i="14" s="1"/>
  <c r="AD147" i="14" s="1"/>
  <c r="AE147" i="14" s="1"/>
  <c r="AF147" i="14" s="1"/>
  <c r="AG147" i="14" s="1"/>
  <c r="AH147" i="14" s="1"/>
  <c r="AI147" i="14" s="1"/>
  <c r="AJ147" i="14" s="1"/>
  <c r="AK147" i="14" s="1"/>
  <c r="AL147" i="14" s="1"/>
  <c r="AM147" i="14" s="1"/>
  <c r="AN147" i="14" s="1"/>
  <c r="AO147" i="14" s="1"/>
  <c r="AP147" i="14" s="1"/>
  <c r="AQ147" i="14" s="1"/>
  <c r="AR147" i="14" s="1"/>
  <c r="AS147" i="14" s="1"/>
  <c r="AT147" i="14" s="1"/>
  <c r="AU147" i="14" s="1"/>
  <c r="AV147" i="14" s="1"/>
  <c r="AW147" i="14" s="1"/>
  <c r="AX147" i="14" s="1"/>
  <c r="AY147" i="14" s="1"/>
  <c r="AZ147" i="14" s="1"/>
  <c r="BA147" i="14" s="1"/>
  <c r="BB147" i="14" s="1"/>
  <c r="BC147" i="14" s="1"/>
  <c r="BD147" i="14" s="1"/>
  <c r="BE147" i="14" s="1"/>
  <c r="BF147" i="14" s="1"/>
  <c r="BG147" i="14" s="1"/>
  <c r="BH147" i="14" s="1"/>
  <c r="BI147" i="14" s="1"/>
  <c r="BJ147" i="14" s="1"/>
  <c r="BK147" i="14" s="1"/>
  <c r="BL147" i="14" s="1"/>
  <c r="BM147" i="14" s="1"/>
  <c r="BN147" i="14" s="1"/>
  <c r="BO147" i="14" s="1"/>
  <c r="BP147" i="14" s="1"/>
  <c r="BQ147" i="14" s="1"/>
  <c r="BR147" i="14" s="1"/>
  <c r="BS147" i="14" s="1"/>
  <c r="BT147" i="14" s="1"/>
  <c r="BU147" i="14" s="1"/>
  <c r="BV147" i="14" s="1"/>
  <c r="BW147" i="14" s="1"/>
  <c r="BX147" i="14" s="1"/>
  <c r="BY147" i="14" s="1"/>
  <c r="BZ147" i="14" s="1"/>
  <c r="CA147" i="14" s="1"/>
  <c r="CB147" i="14" s="1"/>
  <c r="CC147" i="14" s="1"/>
  <c r="CD147" i="14" s="1"/>
  <c r="CE147" i="14" s="1"/>
  <c r="CF147" i="14" s="1"/>
  <c r="CG147" i="14" s="1"/>
  <c r="CH147" i="14" s="1"/>
  <c r="CI147" i="14" s="1"/>
  <c r="CJ147" i="14" s="1"/>
  <c r="CK147" i="14" s="1"/>
  <c r="CL147" i="14" s="1"/>
  <c r="CM147" i="14" s="1"/>
  <c r="CN147" i="14" s="1"/>
  <c r="CO147" i="14" s="1"/>
  <c r="CP147" i="14" s="1"/>
  <c r="CQ147" i="14" s="1"/>
  <c r="CR147" i="14" s="1"/>
  <c r="CS147" i="14" s="1"/>
  <c r="CT147" i="14" s="1"/>
  <c r="B147" i="14" s="1"/>
  <c r="AD22" i="6" l="1"/>
  <c r="L19" i="6"/>
  <c r="AB19" i="6"/>
  <c r="AR19" i="6"/>
  <c r="BH19" i="6"/>
  <c r="BX19" i="6"/>
  <c r="CN19" i="6"/>
  <c r="L22" i="6"/>
  <c r="AB22" i="6"/>
  <c r="AR22" i="6"/>
  <c r="BH22" i="6"/>
  <c r="BX22" i="6"/>
  <c r="CN22" i="6"/>
  <c r="I19" i="6"/>
  <c r="Y19" i="6"/>
  <c r="AO19" i="6"/>
  <c r="BE19" i="6"/>
  <c r="BU19" i="6"/>
  <c r="CK19" i="6"/>
  <c r="I22" i="6"/>
  <c r="Y22" i="6"/>
  <c r="AO22" i="6"/>
  <c r="BE22" i="6"/>
  <c r="BU22" i="6"/>
  <c r="CK22" i="6"/>
  <c r="AK18" i="20"/>
  <c r="AI89" i="14"/>
  <c r="E21" i="20"/>
  <c r="B93" i="14"/>
  <c r="C95" i="14"/>
  <c r="BA21" i="20"/>
  <c r="AY95" i="14"/>
  <c r="F18" i="20"/>
  <c r="D89" i="14"/>
  <c r="BB18" i="20"/>
  <c r="AZ89" i="14"/>
  <c r="AL21" i="20"/>
  <c r="AJ95" i="14"/>
  <c r="CH21" i="20"/>
  <c r="CF95" i="14"/>
  <c r="E22" i="20"/>
  <c r="D22" i="20" s="1"/>
  <c r="B94" i="14"/>
  <c r="G18" i="20"/>
  <c r="E89" i="14"/>
  <c r="BG18" i="20"/>
  <c r="BE89" i="14"/>
  <c r="O21" i="20"/>
  <c r="M95" i="14"/>
  <c r="BK21" i="20"/>
  <c r="BI95" i="14"/>
  <c r="X18" i="20"/>
  <c r="V89" i="14"/>
  <c r="L21" i="20"/>
  <c r="J95" i="14"/>
  <c r="BH21" i="20"/>
  <c r="BF95" i="14"/>
  <c r="CN21" i="20"/>
  <c r="CL95" i="14"/>
  <c r="J9" i="19"/>
  <c r="J8" i="16"/>
  <c r="E18" i="19"/>
  <c r="B62" i="14"/>
  <c r="C64" i="14"/>
  <c r="C25" i="14"/>
  <c r="BE18" i="19"/>
  <c r="BC64" i="14"/>
  <c r="BC25" i="14"/>
  <c r="CK18" i="19"/>
  <c r="CI64" i="14"/>
  <c r="CI25" i="14"/>
  <c r="Y21" i="19"/>
  <c r="W71" i="14"/>
  <c r="W34" i="14"/>
  <c r="BE21" i="19"/>
  <c r="BC71" i="14"/>
  <c r="BC34" i="14"/>
  <c r="CK21" i="19"/>
  <c r="CI71" i="14"/>
  <c r="CI34" i="14"/>
  <c r="J18" i="19"/>
  <c r="H64" i="14"/>
  <c r="H25" i="14"/>
  <c r="AP18" i="19"/>
  <c r="AN64" i="14"/>
  <c r="AN25" i="14"/>
  <c r="CL18" i="19"/>
  <c r="CJ64" i="14"/>
  <c r="CJ25" i="14"/>
  <c r="Z21" i="19"/>
  <c r="X71" i="14"/>
  <c r="X34" i="14"/>
  <c r="BF21" i="19"/>
  <c r="BD71" i="14"/>
  <c r="BD34" i="14"/>
  <c r="CL21" i="19"/>
  <c r="CJ71" i="14"/>
  <c r="CJ34" i="14"/>
  <c r="AA18" i="19"/>
  <c r="Y25" i="14"/>
  <c r="Y64" i="14"/>
  <c r="BW18" i="19"/>
  <c r="BU25" i="14"/>
  <c r="BU64" i="14"/>
  <c r="J19" i="6"/>
  <c r="AT19" i="6"/>
  <c r="BZ19" i="6"/>
  <c r="O21" i="19"/>
  <c r="M71" i="14"/>
  <c r="M34" i="14"/>
  <c r="AU21" i="19"/>
  <c r="AS34" i="14"/>
  <c r="AS71" i="14"/>
  <c r="CA21" i="19"/>
  <c r="BY34" i="14"/>
  <c r="BY71" i="14"/>
  <c r="CQ21" i="19"/>
  <c r="CO34" i="14"/>
  <c r="CO71" i="14"/>
  <c r="AH22" i="6"/>
  <c r="BN22" i="6"/>
  <c r="CT22" i="6"/>
  <c r="AN18" i="19"/>
  <c r="AL64" i="14"/>
  <c r="AL25" i="14"/>
  <c r="CJ18" i="19"/>
  <c r="CH64" i="14"/>
  <c r="CH25" i="14"/>
  <c r="G19" i="6"/>
  <c r="AM19" i="6"/>
  <c r="BS19" i="6"/>
  <c r="AB21" i="19"/>
  <c r="Z34" i="14"/>
  <c r="Z71" i="14"/>
  <c r="BH21" i="19"/>
  <c r="BF34" i="14"/>
  <c r="BF71" i="14"/>
  <c r="K22" i="6"/>
  <c r="AU22" i="6"/>
  <c r="BK22" i="6"/>
  <c r="CQ22" i="6"/>
  <c r="AC38" i="5"/>
  <c r="Y38" i="5"/>
  <c r="U38" i="5"/>
  <c r="Q38" i="5"/>
  <c r="M38" i="5"/>
  <c r="I38" i="5"/>
  <c r="E38" i="5"/>
  <c r="AA38" i="5"/>
  <c r="W38" i="5"/>
  <c r="S38" i="5"/>
  <c r="O38" i="5"/>
  <c r="K38" i="5"/>
  <c r="G38" i="5"/>
  <c r="C38" i="5"/>
  <c r="I9" i="6"/>
  <c r="I16" i="6" s="1"/>
  <c r="I16" i="19"/>
  <c r="F17" i="6"/>
  <c r="G86" i="3"/>
  <c r="K36" i="16"/>
  <c r="L37" i="16"/>
  <c r="I16" i="20"/>
  <c r="L18" i="20"/>
  <c r="J89" i="14"/>
  <c r="E18" i="20"/>
  <c r="B87" i="14"/>
  <c r="C89" i="14"/>
  <c r="Y18" i="20"/>
  <c r="W89" i="14"/>
  <c r="AO18" i="20"/>
  <c r="AM89" i="14"/>
  <c r="BE18" i="20"/>
  <c r="BC89" i="14"/>
  <c r="BU18" i="20"/>
  <c r="BS89" i="14"/>
  <c r="CK18" i="20"/>
  <c r="CI89" i="14"/>
  <c r="I21" i="20"/>
  <c r="G95" i="14"/>
  <c r="Y21" i="20"/>
  <c r="W95" i="14"/>
  <c r="AO21" i="20"/>
  <c r="AM95" i="14"/>
  <c r="BE21" i="20"/>
  <c r="BC95" i="14"/>
  <c r="BU21" i="20"/>
  <c r="BS95" i="14"/>
  <c r="CK21" i="20"/>
  <c r="CI95" i="14"/>
  <c r="J18" i="20"/>
  <c r="H89" i="14"/>
  <c r="Z18" i="20"/>
  <c r="X89" i="14"/>
  <c r="AP18" i="20"/>
  <c r="AN89" i="14"/>
  <c r="BF18" i="20"/>
  <c r="BD89" i="14"/>
  <c r="BV18" i="20"/>
  <c r="BT89" i="14"/>
  <c r="CL18" i="20"/>
  <c r="CJ89" i="14"/>
  <c r="J21" i="20"/>
  <c r="H95" i="14"/>
  <c r="Z21" i="20"/>
  <c r="X95" i="14"/>
  <c r="AP21" i="20"/>
  <c r="AN95" i="14"/>
  <c r="BF21" i="20"/>
  <c r="BD95" i="14"/>
  <c r="BV21" i="20"/>
  <c r="BT95" i="14"/>
  <c r="CL21" i="20"/>
  <c r="CJ95" i="14"/>
  <c r="K18" i="20"/>
  <c r="I89" i="14"/>
  <c r="AE18" i="20"/>
  <c r="AC89" i="14"/>
  <c r="AU18" i="20"/>
  <c r="AS89" i="14"/>
  <c r="BK18" i="20"/>
  <c r="BI89" i="14"/>
  <c r="CA18" i="20"/>
  <c r="BY89" i="14"/>
  <c r="CQ18" i="20"/>
  <c r="CO89" i="14"/>
  <c r="S21" i="20"/>
  <c r="Q95" i="14"/>
  <c r="AI21" i="20"/>
  <c r="AG95" i="14"/>
  <c r="AY21" i="20"/>
  <c r="AW95" i="14"/>
  <c r="BO21" i="20"/>
  <c r="BM95" i="14"/>
  <c r="CE21" i="20"/>
  <c r="CC95" i="14"/>
  <c r="CU21" i="20"/>
  <c r="CS95" i="14"/>
  <c r="H18" i="20"/>
  <c r="F89" i="14"/>
  <c r="AB18" i="20"/>
  <c r="Z89" i="14"/>
  <c r="AR18" i="20"/>
  <c r="AP89" i="14"/>
  <c r="BH18" i="20"/>
  <c r="BF89" i="14"/>
  <c r="BX18" i="20"/>
  <c r="BV89" i="14"/>
  <c r="CN18" i="20"/>
  <c r="CL89" i="14"/>
  <c r="P21" i="20"/>
  <c r="N95" i="14"/>
  <c r="AF21" i="20"/>
  <c r="AD95" i="14"/>
  <c r="AV21" i="20"/>
  <c r="AT95" i="14"/>
  <c r="BL21" i="20"/>
  <c r="BJ95" i="14"/>
  <c r="CB21" i="20"/>
  <c r="BZ95" i="14"/>
  <c r="CR21" i="20"/>
  <c r="CP95" i="14"/>
  <c r="K19" i="16"/>
  <c r="L20" i="16"/>
  <c r="CW7" i="22"/>
  <c r="K103" i="5"/>
  <c r="K104" i="5" s="1"/>
  <c r="C103" i="5"/>
  <c r="O103" i="5"/>
  <c r="O104" i="5" s="1"/>
  <c r="AC103" i="5"/>
  <c r="AC104" i="5" s="1"/>
  <c r="Q103" i="5"/>
  <c r="Q104" i="5" s="1"/>
  <c r="AA103" i="5"/>
  <c r="AA104" i="5" s="1"/>
  <c r="S103" i="5"/>
  <c r="S104" i="5" s="1"/>
  <c r="G103" i="5"/>
  <c r="G104" i="5" s="1"/>
  <c r="I103" i="5"/>
  <c r="I104" i="5" s="1"/>
  <c r="U103" i="5"/>
  <c r="U104" i="5" s="1"/>
  <c r="M103" i="5"/>
  <c r="M104" i="5" s="1"/>
  <c r="E103" i="5"/>
  <c r="E104" i="5" s="1"/>
  <c r="Y103" i="5"/>
  <c r="Y104" i="5" s="1"/>
  <c r="W103" i="5"/>
  <c r="W104" i="5" s="1"/>
  <c r="B54" i="14"/>
  <c r="H21" i="19"/>
  <c r="F71" i="14"/>
  <c r="F34" i="14"/>
  <c r="I18" i="19"/>
  <c r="G64" i="14"/>
  <c r="G25" i="14"/>
  <c r="AC18" i="19"/>
  <c r="AA64" i="14"/>
  <c r="AA25" i="14"/>
  <c r="AS18" i="19"/>
  <c r="AQ64" i="14"/>
  <c r="AQ25" i="14"/>
  <c r="BI18" i="19"/>
  <c r="BG64" i="14"/>
  <c r="BG25" i="14"/>
  <c r="BY18" i="19"/>
  <c r="BW64" i="14"/>
  <c r="BW25" i="14"/>
  <c r="CO18" i="19"/>
  <c r="CM64" i="14"/>
  <c r="CM25" i="14"/>
  <c r="P19" i="6"/>
  <c r="AF19" i="6"/>
  <c r="AV19" i="6"/>
  <c r="BL19" i="6"/>
  <c r="CB19" i="6"/>
  <c r="CR19" i="6"/>
  <c r="M21" i="19"/>
  <c r="K71" i="14"/>
  <c r="K34" i="14"/>
  <c r="AC21" i="19"/>
  <c r="AA71" i="14"/>
  <c r="AA34" i="14"/>
  <c r="AS21" i="19"/>
  <c r="AQ71" i="14"/>
  <c r="AQ34" i="14"/>
  <c r="BI21" i="19"/>
  <c r="BG71" i="14"/>
  <c r="BG34" i="14"/>
  <c r="BY21" i="19"/>
  <c r="BW71" i="14"/>
  <c r="BW34" i="14"/>
  <c r="CO21" i="19"/>
  <c r="CM71" i="14"/>
  <c r="CM34" i="14"/>
  <c r="P22" i="6"/>
  <c r="AF22" i="6"/>
  <c r="AV22" i="6"/>
  <c r="BL22" i="6"/>
  <c r="CB22" i="6"/>
  <c r="CR22" i="6"/>
  <c r="N18" i="19"/>
  <c r="L64" i="14"/>
  <c r="L25" i="14"/>
  <c r="AD18" i="19"/>
  <c r="AB64" i="14"/>
  <c r="AB25" i="14"/>
  <c r="AT18" i="19"/>
  <c r="AR64" i="14"/>
  <c r="AR25" i="14"/>
  <c r="BJ18" i="19"/>
  <c r="BH64" i="14"/>
  <c r="BH25" i="14"/>
  <c r="BZ18" i="19"/>
  <c r="BX64" i="14"/>
  <c r="BX25" i="14"/>
  <c r="CP18" i="19"/>
  <c r="CN64" i="14"/>
  <c r="CN25" i="14"/>
  <c r="M19" i="6"/>
  <c r="AC19" i="6"/>
  <c r="AS19" i="6"/>
  <c r="BI19" i="6"/>
  <c r="BY19" i="6"/>
  <c r="CO19" i="6"/>
  <c r="N21" i="19"/>
  <c r="L71" i="14"/>
  <c r="L34" i="14"/>
  <c r="AD21" i="19"/>
  <c r="AB71" i="14"/>
  <c r="AB34" i="14"/>
  <c r="AT21" i="19"/>
  <c r="AR71" i="14"/>
  <c r="AR34" i="14"/>
  <c r="BJ21" i="19"/>
  <c r="BH71" i="14"/>
  <c r="BH34" i="14"/>
  <c r="BZ21" i="19"/>
  <c r="BX71" i="14"/>
  <c r="BX34" i="14"/>
  <c r="CP21" i="19"/>
  <c r="CN71" i="14"/>
  <c r="CN34" i="14"/>
  <c r="M22" i="6"/>
  <c r="AC22" i="6"/>
  <c r="AS22" i="6"/>
  <c r="BI22" i="6"/>
  <c r="BY22" i="6"/>
  <c r="CO22" i="6"/>
  <c r="K18" i="19"/>
  <c r="I25" i="14"/>
  <c r="I64" i="14"/>
  <c r="AE18" i="19"/>
  <c r="AC25" i="14"/>
  <c r="AC64" i="14"/>
  <c r="AU18" i="19"/>
  <c r="AS25" i="14"/>
  <c r="AS64" i="14"/>
  <c r="BK18" i="19"/>
  <c r="BI25" i="14"/>
  <c r="BI64" i="14"/>
  <c r="CA18" i="19"/>
  <c r="BY25" i="14"/>
  <c r="BY64" i="14"/>
  <c r="CQ18" i="19"/>
  <c r="CO25" i="14"/>
  <c r="CO64" i="14"/>
  <c r="N19" i="6"/>
  <c r="AH19" i="6"/>
  <c r="AX19" i="6"/>
  <c r="BN19" i="6"/>
  <c r="CD19" i="6"/>
  <c r="CT19" i="6"/>
  <c r="S21" i="19"/>
  <c r="Q34" i="14"/>
  <c r="Q71" i="14"/>
  <c r="AI21" i="19"/>
  <c r="AG34" i="14"/>
  <c r="AG71" i="14"/>
  <c r="AY21" i="19"/>
  <c r="AW34" i="14"/>
  <c r="AW71" i="14"/>
  <c r="BO21" i="19"/>
  <c r="BO21" i="6" s="1"/>
  <c r="BM34" i="14"/>
  <c r="BM71" i="14"/>
  <c r="CE21" i="19"/>
  <c r="CC34" i="14"/>
  <c r="CC71" i="14"/>
  <c r="CU21" i="19"/>
  <c r="CS34" i="14"/>
  <c r="CS71" i="14"/>
  <c r="R22" i="6"/>
  <c r="AL22" i="6"/>
  <c r="BB22" i="6"/>
  <c r="BR22" i="6"/>
  <c r="CH22" i="6"/>
  <c r="H18" i="19"/>
  <c r="F64" i="14"/>
  <c r="F25" i="14"/>
  <c r="AB18" i="19"/>
  <c r="Z64" i="14"/>
  <c r="Z25" i="14"/>
  <c r="AR18" i="19"/>
  <c r="AP64" i="14"/>
  <c r="AP25" i="14"/>
  <c r="BH18" i="19"/>
  <c r="BF64" i="14"/>
  <c r="BF25" i="14"/>
  <c r="BX18" i="19"/>
  <c r="BV64" i="14"/>
  <c r="BV25" i="14"/>
  <c r="CN18" i="19"/>
  <c r="CL64" i="14"/>
  <c r="CL25" i="14"/>
  <c r="K19" i="6"/>
  <c r="AA19" i="6"/>
  <c r="AQ19" i="6"/>
  <c r="BG19" i="6"/>
  <c r="BW19" i="6"/>
  <c r="CM19" i="6"/>
  <c r="P21" i="19"/>
  <c r="P21" i="6" s="1"/>
  <c r="N34" i="14"/>
  <c r="N71" i="14"/>
  <c r="AF21" i="19"/>
  <c r="AD34" i="14"/>
  <c r="AD71" i="14"/>
  <c r="AV21" i="19"/>
  <c r="AT34" i="14"/>
  <c r="AT71" i="14"/>
  <c r="BL21" i="19"/>
  <c r="BJ34" i="14"/>
  <c r="BJ71" i="14"/>
  <c r="CB21" i="19"/>
  <c r="CB21" i="6" s="1"/>
  <c r="BZ34" i="14"/>
  <c r="BZ71" i="14"/>
  <c r="CR21" i="19"/>
  <c r="CP34" i="14"/>
  <c r="CP71" i="14"/>
  <c r="S22" i="6"/>
  <c r="AI22" i="6"/>
  <c r="AY22" i="6"/>
  <c r="BO22" i="6"/>
  <c r="CE22" i="6"/>
  <c r="CU22" i="6"/>
  <c r="S59" i="5"/>
  <c r="O59" i="5"/>
  <c r="K59" i="5"/>
  <c r="G59" i="5"/>
  <c r="C59" i="5"/>
  <c r="Y59" i="5"/>
  <c r="U59" i="5"/>
  <c r="AC59" i="5"/>
  <c r="AD59" i="5" s="1"/>
  <c r="I59" i="5"/>
  <c r="J59" i="5" s="1"/>
  <c r="E59" i="5"/>
  <c r="Q59" i="5"/>
  <c r="M59" i="5"/>
  <c r="AA59" i="5"/>
  <c r="W59" i="5"/>
  <c r="BA18" i="20"/>
  <c r="AY89" i="14"/>
  <c r="U21" i="20"/>
  <c r="S95" i="14"/>
  <c r="CG21" i="20"/>
  <c r="CE95" i="14"/>
  <c r="AL18" i="20"/>
  <c r="AJ89" i="14"/>
  <c r="BR18" i="20"/>
  <c r="BP89" i="14"/>
  <c r="E19" i="20"/>
  <c r="D19" i="20" s="1"/>
  <c r="B88" i="14"/>
  <c r="F21" i="20"/>
  <c r="D95" i="14"/>
  <c r="BR21" i="20"/>
  <c r="BP95" i="14"/>
  <c r="AQ18" i="20"/>
  <c r="AO89" i="14"/>
  <c r="CM18" i="20"/>
  <c r="CK89" i="14"/>
  <c r="AU21" i="20"/>
  <c r="AS95" i="14"/>
  <c r="CQ21" i="20"/>
  <c r="CO95" i="14"/>
  <c r="BD18" i="20"/>
  <c r="BB89" i="14"/>
  <c r="AB21" i="20"/>
  <c r="Z95" i="14"/>
  <c r="BX21" i="20"/>
  <c r="BV95" i="14"/>
  <c r="AO18" i="19"/>
  <c r="AM64" i="14"/>
  <c r="AM25" i="14"/>
  <c r="Z18" i="19"/>
  <c r="X64" i="14"/>
  <c r="X25" i="14"/>
  <c r="BV18" i="19"/>
  <c r="BT64" i="14"/>
  <c r="BT25" i="14"/>
  <c r="J21" i="19"/>
  <c r="H71" i="14"/>
  <c r="H34" i="14"/>
  <c r="AP21" i="19"/>
  <c r="AP21" i="6" s="1"/>
  <c r="AN71" i="14"/>
  <c r="AN34" i="14"/>
  <c r="BV21" i="19"/>
  <c r="BT71" i="14"/>
  <c r="BT34" i="14"/>
  <c r="G18" i="19"/>
  <c r="E25" i="14"/>
  <c r="E64" i="14"/>
  <c r="AQ18" i="19"/>
  <c r="AO25" i="14"/>
  <c r="AO64" i="14"/>
  <c r="BG18" i="19"/>
  <c r="BE25" i="14"/>
  <c r="BE64" i="14"/>
  <c r="CM18" i="19"/>
  <c r="CK25" i="14"/>
  <c r="CK64" i="14"/>
  <c r="Z19" i="6"/>
  <c r="BJ19" i="6"/>
  <c r="CP19" i="6"/>
  <c r="AE21" i="19"/>
  <c r="AC34" i="14"/>
  <c r="AC71" i="14"/>
  <c r="BK21" i="19"/>
  <c r="BK21" i="6" s="1"/>
  <c r="BI34" i="14"/>
  <c r="BI71" i="14"/>
  <c r="N22" i="6"/>
  <c r="AX22" i="6"/>
  <c r="CD22" i="6"/>
  <c r="X18" i="19"/>
  <c r="V64" i="14"/>
  <c r="V25" i="14"/>
  <c r="BD18" i="19"/>
  <c r="BB64" i="14"/>
  <c r="BB25" i="14"/>
  <c r="BT18" i="19"/>
  <c r="BR64" i="14"/>
  <c r="BR25" i="14"/>
  <c r="W19" i="6"/>
  <c r="BC19" i="6"/>
  <c r="CI19" i="6"/>
  <c r="L21" i="19"/>
  <c r="J34" i="14"/>
  <c r="J71" i="14"/>
  <c r="AR21" i="19"/>
  <c r="AP34" i="14"/>
  <c r="AP71" i="14"/>
  <c r="BX21" i="19"/>
  <c r="BV34" i="14"/>
  <c r="BV71" i="14"/>
  <c r="CN21" i="19"/>
  <c r="CL34" i="14"/>
  <c r="CL71" i="14"/>
  <c r="AE22" i="6"/>
  <c r="CA22" i="6"/>
  <c r="D12" i="17"/>
  <c r="D41" i="17"/>
  <c r="F19" i="17"/>
  <c r="M18" i="20"/>
  <c r="K89" i="14"/>
  <c r="I18" i="20"/>
  <c r="G89" i="14"/>
  <c r="AC18" i="20"/>
  <c r="AA89" i="14"/>
  <c r="AS18" i="20"/>
  <c r="AQ89" i="14"/>
  <c r="BI18" i="20"/>
  <c r="BG89" i="14"/>
  <c r="BY18" i="20"/>
  <c r="BW89" i="14"/>
  <c r="CO18" i="20"/>
  <c r="CM89" i="14"/>
  <c r="M21" i="20"/>
  <c r="K95" i="14"/>
  <c r="AC21" i="20"/>
  <c r="AA95" i="14"/>
  <c r="AS21" i="20"/>
  <c r="AQ95" i="14"/>
  <c r="BI21" i="20"/>
  <c r="BG95" i="14"/>
  <c r="BY21" i="20"/>
  <c r="BW95" i="14"/>
  <c r="CO21" i="20"/>
  <c r="CM95" i="14"/>
  <c r="N18" i="20"/>
  <c r="L89" i="14"/>
  <c r="AD18" i="20"/>
  <c r="AB89" i="14"/>
  <c r="AT18" i="20"/>
  <c r="AR89" i="14"/>
  <c r="BJ18" i="20"/>
  <c r="BH89" i="14"/>
  <c r="BZ18" i="20"/>
  <c r="BX89" i="14"/>
  <c r="CP18" i="20"/>
  <c r="CN89" i="14"/>
  <c r="N21" i="20"/>
  <c r="L95" i="14"/>
  <c r="AD21" i="20"/>
  <c r="AB95" i="14"/>
  <c r="AT21" i="20"/>
  <c r="AR95" i="14"/>
  <c r="BJ21" i="20"/>
  <c r="BH95" i="14"/>
  <c r="BZ21" i="20"/>
  <c r="BX95" i="14"/>
  <c r="CP21" i="20"/>
  <c r="CN95" i="14"/>
  <c r="S18" i="20"/>
  <c r="Q89" i="14"/>
  <c r="AI18" i="20"/>
  <c r="AG89" i="14"/>
  <c r="AY18" i="20"/>
  <c r="AW89" i="14"/>
  <c r="BO18" i="20"/>
  <c r="BM89" i="14"/>
  <c r="CE18" i="20"/>
  <c r="CC89" i="14"/>
  <c r="CU18" i="20"/>
  <c r="CS89" i="14"/>
  <c r="G21" i="20"/>
  <c r="E95" i="14"/>
  <c r="W21" i="20"/>
  <c r="U95" i="14"/>
  <c r="AM21" i="20"/>
  <c r="AK95" i="14"/>
  <c r="BC21" i="20"/>
  <c r="BA95" i="14"/>
  <c r="BS21" i="20"/>
  <c r="BQ95" i="14"/>
  <c r="CI21" i="20"/>
  <c r="CG95" i="14"/>
  <c r="P18" i="20"/>
  <c r="N89" i="14"/>
  <c r="AF18" i="20"/>
  <c r="AD89" i="14"/>
  <c r="AV18" i="20"/>
  <c r="AT89" i="14"/>
  <c r="BL18" i="20"/>
  <c r="BJ89" i="14"/>
  <c r="CB18" i="20"/>
  <c r="BZ89" i="14"/>
  <c r="CR18" i="20"/>
  <c r="CP89" i="14"/>
  <c r="T21" i="20"/>
  <c r="R95" i="14"/>
  <c r="AJ21" i="20"/>
  <c r="AH95" i="14"/>
  <c r="AZ21" i="20"/>
  <c r="AX95" i="14"/>
  <c r="BP21" i="20"/>
  <c r="BN95" i="14"/>
  <c r="CF21" i="20"/>
  <c r="CD95" i="14"/>
  <c r="CV21" i="20"/>
  <c r="CT95" i="14"/>
  <c r="AD19" i="6"/>
  <c r="L18" i="19"/>
  <c r="J64" i="14"/>
  <c r="J25" i="14"/>
  <c r="Q18" i="19"/>
  <c r="O64" i="14"/>
  <c r="O25" i="14"/>
  <c r="AG18" i="19"/>
  <c r="AE64" i="14"/>
  <c r="AE25" i="14"/>
  <c r="AW18" i="19"/>
  <c r="AU64" i="14"/>
  <c r="AU25" i="14"/>
  <c r="BM18" i="19"/>
  <c r="BK64" i="14"/>
  <c r="BK25" i="14"/>
  <c r="CC18" i="19"/>
  <c r="CA64" i="14"/>
  <c r="CA25" i="14"/>
  <c r="CS18" i="19"/>
  <c r="CQ64" i="14"/>
  <c r="CQ25" i="14"/>
  <c r="T19" i="6"/>
  <c r="AJ19" i="6"/>
  <c r="AZ19" i="6"/>
  <c r="BP19" i="6"/>
  <c r="CF19" i="6"/>
  <c r="CV19" i="6"/>
  <c r="Q21" i="19"/>
  <c r="O71" i="14"/>
  <c r="O34" i="14"/>
  <c r="AG21" i="19"/>
  <c r="AE71" i="14"/>
  <c r="AE34" i="14"/>
  <c r="AW21" i="19"/>
  <c r="AU71" i="14"/>
  <c r="AU34" i="14"/>
  <c r="BM21" i="19"/>
  <c r="BK71" i="14"/>
  <c r="BK34" i="14"/>
  <c r="CC21" i="19"/>
  <c r="CA71" i="14"/>
  <c r="CA34" i="14"/>
  <c r="CS21" i="19"/>
  <c r="CQ71" i="14"/>
  <c r="CQ34" i="14"/>
  <c r="T22" i="6"/>
  <c r="AJ22" i="6"/>
  <c r="AZ22" i="6"/>
  <c r="BP22" i="6"/>
  <c r="CF22" i="6"/>
  <c r="CV22" i="6"/>
  <c r="R18" i="19"/>
  <c r="P64" i="14"/>
  <c r="P25" i="14"/>
  <c r="AH18" i="19"/>
  <c r="AF64" i="14"/>
  <c r="AF25" i="14"/>
  <c r="AX18" i="19"/>
  <c r="AV64" i="14"/>
  <c r="AV25" i="14"/>
  <c r="BN18" i="19"/>
  <c r="BL64" i="14"/>
  <c r="BL25" i="14"/>
  <c r="CD18" i="19"/>
  <c r="CB64" i="14"/>
  <c r="CB25" i="14"/>
  <c r="CT18" i="19"/>
  <c r="CR64" i="14"/>
  <c r="CR25" i="14"/>
  <c r="Q19" i="6"/>
  <c r="AG19" i="6"/>
  <c r="AW19" i="6"/>
  <c r="BM19" i="6"/>
  <c r="CC19" i="6"/>
  <c r="CS19" i="6"/>
  <c r="R21" i="19"/>
  <c r="P71" i="14"/>
  <c r="P34" i="14"/>
  <c r="AH21" i="19"/>
  <c r="AF71" i="14"/>
  <c r="AF34" i="14"/>
  <c r="AX21" i="19"/>
  <c r="AV71" i="14"/>
  <c r="AV34" i="14"/>
  <c r="BN21" i="19"/>
  <c r="BL71" i="14"/>
  <c r="BL34" i="14"/>
  <c r="CD21" i="19"/>
  <c r="CB71" i="14"/>
  <c r="CB34" i="14"/>
  <c r="CT21" i="19"/>
  <c r="CR71" i="14"/>
  <c r="CR34" i="14"/>
  <c r="Q22" i="6"/>
  <c r="AG22" i="6"/>
  <c r="AW22" i="6"/>
  <c r="BM22" i="6"/>
  <c r="CC22" i="6"/>
  <c r="CS22" i="6"/>
  <c r="S18" i="19"/>
  <c r="Q25" i="14"/>
  <c r="Q64" i="14"/>
  <c r="AI18" i="19"/>
  <c r="AG25" i="14"/>
  <c r="AG64" i="14"/>
  <c r="AY18" i="19"/>
  <c r="AW25" i="14"/>
  <c r="AW64" i="14"/>
  <c r="BO18" i="19"/>
  <c r="BM25" i="14"/>
  <c r="BM64" i="14"/>
  <c r="CE18" i="19"/>
  <c r="CC25" i="14"/>
  <c r="CC64" i="14"/>
  <c r="CU18" i="19"/>
  <c r="CS25" i="14"/>
  <c r="CS64" i="14"/>
  <c r="R19" i="6"/>
  <c r="AL19" i="6"/>
  <c r="BB19" i="6"/>
  <c r="BR19" i="6"/>
  <c r="CH19" i="6"/>
  <c r="G21" i="19"/>
  <c r="E34" i="14"/>
  <c r="E71" i="14"/>
  <c r="W21" i="19"/>
  <c r="W21" i="6" s="1"/>
  <c r="U34" i="14"/>
  <c r="U71" i="14"/>
  <c r="AM21" i="19"/>
  <c r="AK34" i="14"/>
  <c r="AK71" i="14"/>
  <c r="BC21" i="19"/>
  <c r="BA34" i="14"/>
  <c r="BA71" i="14"/>
  <c r="BS21" i="19"/>
  <c r="BQ34" i="14"/>
  <c r="BQ71" i="14"/>
  <c r="CI21" i="19"/>
  <c r="CI21" i="6" s="1"/>
  <c r="CG34" i="14"/>
  <c r="CG71" i="14"/>
  <c r="F22" i="6"/>
  <c r="V22" i="6"/>
  <c r="AP22" i="6"/>
  <c r="BF22" i="6"/>
  <c r="BV22" i="6"/>
  <c r="CL22" i="6"/>
  <c r="P18" i="19"/>
  <c r="N64" i="14"/>
  <c r="N25" i="14"/>
  <c r="AF18" i="19"/>
  <c r="AD64" i="14"/>
  <c r="AD25" i="14"/>
  <c r="AV18" i="19"/>
  <c r="AT64" i="14"/>
  <c r="AT25" i="14"/>
  <c r="BL18" i="19"/>
  <c r="BJ64" i="14"/>
  <c r="BJ25" i="14"/>
  <c r="CB18" i="19"/>
  <c r="BZ64" i="14"/>
  <c r="BZ25" i="14"/>
  <c r="CR18" i="19"/>
  <c r="CP64" i="14"/>
  <c r="CP25" i="14"/>
  <c r="O19" i="6"/>
  <c r="AE19" i="6"/>
  <c r="AU19" i="6"/>
  <c r="BK19" i="6"/>
  <c r="CA19" i="6"/>
  <c r="CQ19" i="6"/>
  <c r="T21" i="19"/>
  <c r="R34" i="14"/>
  <c r="R71" i="14"/>
  <c r="AJ21" i="19"/>
  <c r="AJ21" i="6" s="1"/>
  <c r="AH34" i="14"/>
  <c r="AH71" i="14"/>
  <c r="AZ21" i="19"/>
  <c r="AX34" i="14"/>
  <c r="AX71" i="14"/>
  <c r="BP21" i="19"/>
  <c r="BN34" i="14"/>
  <c r="BN71" i="14"/>
  <c r="CF21" i="19"/>
  <c r="CD34" i="14"/>
  <c r="CD71" i="14"/>
  <c r="CV21" i="19"/>
  <c r="CV21" i="6" s="1"/>
  <c r="CT34" i="14"/>
  <c r="CT71" i="14"/>
  <c r="W22" i="6"/>
  <c r="AM22" i="6"/>
  <c r="BC22" i="6"/>
  <c r="BS22" i="6"/>
  <c r="CI22" i="6"/>
  <c r="H21" i="20"/>
  <c r="F95" i="14"/>
  <c r="U18" i="20"/>
  <c r="S89" i="14"/>
  <c r="BQ18" i="20"/>
  <c r="BO89" i="14"/>
  <c r="CG18" i="20"/>
  <c r="CE89" i="14"/>
  <c r="AK21" i="20"/>
  <c r="AI95" i="14"/>
  <c r="BQ21" i="20"/>
  <c r="BO95" i="14"/>
  <c r="V18" i="20"/>
  <c r="T89" i="14"/>
  <c r="CH18" i="20"/>
  <c r="CF89" i="14"/>
  <c r="V21" i="20"/>
  <c r="T95" i="14"/>
  <c r="BB21" i="20"/>
  <c r="AZ95" i="14"/>
  <c r="AA18" i="20"/>
  <c r="Y89" i="14"/>
  <c r="BW18" i="20"/>
  <c r="BU89" i="14"/>
  <c r="AE21" i="20"/>
  <c r="AC95" i="14"/>
  <c r="CA21" i="20"/>
  <c r="BY95" i="14"/>
  <c r="AN18" i="20"/>
  <c r="AL89" i="14"/>
  <c r="BT18" i="20"/>
  <c r="BR89" i="14"/>
  <c r="CJ18" i="20"/>
  <c r="CH89" i="14"/>
  <c r="AR21" i="20"/>
  <c r="AP95" i="14"/>
  <c r="O18" i="19"/>
  <c r="M64" i="14"/>
  <c r="M25" i="14"/>
  <c r="Y18" i="19"/>
  <c r="W64" i="14"/>
  <c r="W25" i="14"/>
  <c r="BU18" i="19"/>
  <c r="BS64" i="14"/>
  <c r="BS25" i="14"/>
  <c r="I21" i="19"/>
  <c r="I21" i="6" s="1"/>
  <c r="G71" i="14"/>
  <c r="G34" i="14"/>
  <c r="AO21" i="19"/>
  <c r="AM71" i="14"/>
  <c r="AM34" i="14"/>
  <c r="BU21" i="19"/>
  <c r="BS71" i="14"/>
  <c r="BS34" i="14"/>
  <c r="BF18" i="19"/>
  <c r="BD64" i="14"/>
  <c r="BD25" i="14"/>
  <c r="O18" i="20"/>
  <c r="M89" i="14"/>
  <c r="Q18" i="20"/>
  <c r="O89" i="14"/>
  <c r="AG18" i="20"/>
  <c r="AE89" i="14"/>
  <c r="AW18" i="20"/>
  <c r="AU89" i="14"/>
  <c r="BM18" i="20"/>
  <c r="BK89" i="14"/>
  <c r="CC18" i="20"/>
  <c r="CA89" i="14"/>
  <c r="CS18" i="20"/>
  <c r="CQ89" i="14"/>
  <c r="Q21" i="20"/>
  <c r="O95" i="14"/>
  <c r="AG21" i="20"/>
  <c r="AE95" i="14"/>
  <c r="AW21" i="20"/>
  <c r="AU95" i="14"/>
  <c r="BM21" i="20"/>
  <c r="BK95" i="14"/>
  <c r="CC21" i="20"/>
  <c r="CA95" i="14"/>
  <c r="CS21" i="20"/>
  <c r="CQ95" i="14"/>
  <c r="R18" i="20"/>
  <c r="P89" i="14"/>
  <c r="AH18" i="20"/>
  <c r="AF89" i="14"/>
  <c r="AX18" i="20"/>
  <c r="AV89" i="14"/>
  <c r="BN18" i="20"/>
  <c r="BL89" i="14"/>
  <c r="CD18" i="20"/>
  <c r="CB89" i="14"/>
  <c r="CT18" i="20"/>
  <c r="CR89" i="14"/>
  <c r="R21" i="20"/>
  <c r="P95" i="14"/>
  <c r="AH21" i="20"/>
  <c r="AF95" i="14"/>
  <c r="AX21" i="20"/>
  <c r="AV95" i="14"/>
  <c r="BN21" i="20"/>
  <c r="BL95" i="14"/>
  <c r="CD21" i="20"/>
  <c r="CB95" i="14"/>
  <c r="CT21" i="20"/>
  <c r="CR95" i="14"/>
  <c r="W18" i="20"/>
  <c r="U89" i="14"/>
  <c r="AM18" i="20"/>
  <c r="AK89" i="14"/>
  <c r="BC18" i="20"/>
  <c r="BA89" i="14"/>
  <c r="BS18" i="20"/>
  <c r="BQ89" i="14"/>
  <c r="CI18" i="20"/>
  <c r="CG89" i="14"/>
  <c r="K21" i="20"/>
  <c r="I95" i="14"/>
  <c r="AA21" i="20"/>
  <c r="Y95" i="14"/>
  <c r="AQ21" i="20"/>
  <c r="AO95" i="14"/>
  <c r="BG21" i="20"/>
  <c r="BE95" i="14"/>
  <c r="BW21" i="20"/>
  <c r="BU95" i="14"/>
  <c r="CM21" i="20"/>
  <c r="CK95" i="14"/>
  <c r="T18" i="20"/>
  <c r="R89" i="14"/>
  <c r="AJ18" i="20"/>
  <c r="AH89" i="14"/>
  <c r="AZ18" i="20"/>
  <c r="AX89" i="14"/>
  <c r="BP18" i="20"/>
  <c r="BN89" i="14"/>
  <c r="CF18" i="20"/>
  <c r="CD89" i="14"/>
  <c r="CV18" i="20"/>
  <c r="CT89" i="14"/>
  <c r="X21" i="20"/>
  <c r="V95" i="14"/>
  <c r="AN21" i="20"/>
  <c r="AL95" i="14"/>
  <c r="BD21" i="20"/>
  <c r="BB95" i="14"/>
  <c r="BT21" i="20"/>
  <c r="BR95" i="14"/>
  <c r="CJ21" i="20"/>
  <c r="CH95" i="14"/>
  <c r="CW7" i="21"/>
  <c r="AA82" i="5"/>
  <c r="AA83" i="5" s="1"/>
  <c r="I82" i="5"/>
  <c r="I83" i="5" s="1"/>
  <c r="K82" i="5"/>
  <c r="K83" i="5" s="1"/>
  <c r="M82" i="5"/>
  <c r="M83" i="5" s="1"/>
  <c r="C82" i="5"/>
  <c r="S82" i="5"/>
  <c r="S83" i="5" s="1"/>
  <c r="U82" i="5"/>
  <c r="U83" i="5" s="1"/>
  <c r="E82" i="5"/>
  <c r="E83" i="5" s="1"/>
  <c r="W82" i="5"/>
  <c r="W83" i="5" s="1"/>
  <c r="G82" i="5"/>
  <c r="G83" i="5" s="1"/>
  <c r="Q82" i="5"/>
  <c r="Q83" i="5" s="1"/>
  <c r="Y82" i="5"/>
  <c r="Y83" i="5" s="1"/>
  <c r="AC82" i="5"/>
  <c r="AC83" i="5" s="1"/>
  <c r="O82" i="5"/>
  <c r="O83" i="5" s="1"/>
  <c r="O22" i="6"/>
  <c r="M18" i="19"/>
  <c r="K64" i="14"/>
  <c r="K25" i="14"/>
  <c r="C54" i="14"/>
  <c r="U18" i="19"/>
  <c r="S64" i="14"/>
  <c r="S25" i="14"/>
  <c r="AK18" i="19"/>
  <c r="AI64" i="14"/>
  <c r="AI25" i="14"/>
  <c r="BA18" i="19"/>
  <c r="AY64" i="14"/>
  <c r="AY25" i="14"/>
  <c r="BQ18" i="19"/>
  <c r="BO64" i="14"/>
  <c r="BO25" i="14"/>
  <c r="CG18" i="19"/>
  <c r="CE64" i="14"/>
  <c r="CE25" i="14"/>
  <c r="H19" i="6"/>
  <c r="X19" i="6"/>
  <c r="AN19" i="6"/>
  <c r="BD19" i="6"/>
  <c r="BT19" i="6"/>
  <c r="CJ19" i="6"/>
  <c r="E21" i="19"/>
  <c r="B69" i="14"/>
  <c r="C71" i="14"/>
  <c r="C34" i="14"/>
  <c r="U21" i="19"/>
  <c r="S71" i="14"/>
  <c r="S34" i="14"/>
  <c r="AK21" i="19"/>
  <c r="AI71" i="14"/>
  <c r="AI34" i="14"/>
  <c r="BA21" i="19"/>
  <c r="AY71" i="14"/>
  <c r="AY34" i="14"/>
  <c r="BQ21" i="19"/>
  <c r="BO71" i="14"/>
  <c r="BO34" i="14"/>
  <c r="CG21" i="19"/>
  <c r="CE71" i="14"/>
  <c r="CE34" i="14"/>
  <c r="H22" i="6"/>
  <c r="X22" i="6"/>
  <c r="AN22" i="6"/>
  <c r="BD22" i="6"/>
  <c r="BT22" i="6"/>
  <c r="CJ22" i="6"/>
  <c r="F18" i="19"/>
  <c r="D64" i="14"/>
  <c r="D25" i="14"/>
  <c r="V18" i="19"/>
  <c r="T64" i="14"/>
  <c r="T25" i="14"/>
  <c r="AL18" i="19"/>
  <c r="AJ64" i="14"/>
  <c r="AJ25" i="14"/>
  <c r="BB18" i="19"/>
  <c r="AZ64" i="14"/>
  <c r="AZ25" i="14"/>
  <c r="BR18" i="19"/>
  <c r="BP64" i="14"/>
  <c r="BP25" i="14"/>
  <c r="CH18" i="19"/>
  <c r="CF64" i="14"/>
  <c r="CF25" i="14"/>
  <c r="E19" i="19"/>
  <c r="B63" i="14"/>
  <c r="U19" i="6"/>
  <c r="AK19" i="6"/>
  <c r="BA19" i="6"/>
  <c r="BQ19" i="6"/>
  <c r="CG19" i="6"/>
  <c r="F21" i="19"/>
  <c r="D71" i="14"/>
  <c r="D34" i="14"/>
  <c r="V21" i="19"/>
  <c r="T71" i="14"/>
  <c r="T34" i="14"/>
  <c r="AL21" i="19"/>
  <c r="AJ71" i="14"/>
  <c r="AJ34" i="14"/>
  <c r="BB21" i="19"/>
  <c r="AZ71" i="14"/>
  <c r="AZ34" i="14"/>
  <c r="BR21" i="19"/>
  <c r="BP71" i="14"/>
  <c r="BP34" i="14"/>
  <c r="CH21" i="19"/>
  <c r="CF71" i="14"/>
  <c r="CF34" i="14"/>
  <c r="E22" i="19"/>
  <c r="B70" i="14"/>
  <c r="U22" i="6"/>
  <c r="AK22" i="6"/>
  <c r="BA22" i="6"/>
  <c r="BQ22" i="6"/>
  <c r="CG22" i="6"/>
  <c r="W18" i="19"/>
  <c r="U25" i="14"/>
  <c r="U64" i="14"/>
  <c r="AM18" i="19"/>
  <c r="AK25" i="14"/>
  <c r="AK64" i="14"/>
  <c r="BC18" i="19"/>
  <c r="BA25" i="14"/>
  <c r="BA64" i="14"/>
  <c r="BS18" i="19"/>
  <c r="BQ25" i="14"/>
  <c r="BQ64" i="14"/>
  <c r="CI18" i="19"/>
  <c r="CG25" i="14"/>
  <c r="CG64" i="14"/>
  <c r="F19" i="6"/>
  <c r="V19" i="6"/>
  <c r="AP19" i="6"/>
  <c r="BF19" i="6"/>
  <c r="BV19" i="6"/>
  <c r="CL19" i="6"/>
  <c r="K21" i="19"/>
  <c r="I34" i="14"/>
  <c r="I71" i="14"/>
  <c r="AA21" i="19"/>
  <c r="AA21" i="6" s="1"/>
  <c r="Y34" i="14"/>
  <c r="Y71" i="14"/>
  <c r="AQ21" i="19"/>
  <c r="AO34" i="14"/>
  <c r="AO71" i="14"/>
  <c r="BG21" i="19"/>
  <c r="BE34" i="14"/>
  <c r="BE71" i="14"/>
  <c r="BW21" i="19"/>
  <c r="BU34" i="14"/>
  <c r="BU71" i="14"/>
  <c r="CM21" i="19"/>
  <c r="CM21" i="6" s="1"/>
  <c r="CK34" i="14"/>
  <c r="CK71" i="14"/>
  <c r="J22" i="6"/>
  <c r="Z22" i="6"/>
  <c r="AT22" i="6"/>
  <c r="BJ22" i="6"/>
  <c r="BZ22" i="6"/>
  <c r="CP22" i="6"/>
  <c r="T18" i="19"/>
  <c r="R64" i="14"/>
  <c r="R25" i="14"/>
  <c r="AJ18" i="19"/>
  <c r="AH64" i="14"/>
  <c r="AH25" i="14"/>
  <c r="AZ18" i="19"/>
  <c r="AX64" i="14"/>
  <c r="AX25" i="14"/>
  <c r="BP18" i="19"/>
  <c r="BN64" i="14"/>
  <c r="BN25" i="14"/>
  <c r="CF18" i="19"/>
  <c r="CD64" i="14"/>
  <c r="CD25" i="14"/>
  <c r="CV18" i="19"/>
  <c r="CT64" i="14"/>
  <c r="CT25" i="14"/>
  <c r="S19" i="6"/>
  <c r="AI19" i="6"/>
  <c r="AY19" i="6"/>
  <c r="BO19" i="6"/>
  <c r="CE19" i="6"/>
  <c r="CU19" i="6"/>
  <c r="X21" i="19"/>
  <c r="V34" i="14"/>
  <c r="V71" i="14"/>
  <c r="AN21" i="19"/>
  <c r="AN21" i="6" s="1"/>
  <c r="AL34" i="14"/>
  <c r="AL71" i="14"/>
  <c r="BD21" i="19"/>
  <c r="BB34" i="14"/>
  <c r="BB71" i="14"/>
  <c r="BT21" i="19"/>
  <c r="BR34" i="14"/>
  <c r="BR71" i="14"/>
  <c r="CJ21" i="19"/>
  <c r="CH34" i="14"/>
  <c r="CH71" i="14"/>
  <c r="G22" i="6"/>
  <c r="AA22" i="6"/>
  <c r="AQ22" i="6"/>
  <c r="BG22" i="6"/>
  <c r="BW22" i="6"/>
  <c r="CM22" i="6"/>
  <c r="D6" i="6"/>
  <c r="H17" i="19"/>
  <c r="D28" i="17"/>
  <c r="CH21" i="6" l="1"/>
  <c r="CR21" i="6"/>
  <c r="AF21" i="6"/>
  <c r="BH21" i="6"/>
  <c r="BL21" i="6"/>
  <c r="CU21" i="6"/>
  <c r="AI21" i="6"/>
  <c r="BQ21" i="6"/>
  <c r="I17" i="19"/>
  <c r="BT21" i="6"/>
  <c r="BG21" i="6"/>
  <c r="AK21" i="6"/>
  <c r="BP21" i="6"/>
  <c r="BC21" i="6"/>
  <c r="V21" i="6"/>
  <c r="AL21" i="6"/>
  <c r="U21" i="6"/>
  <c r="AO21" i="6"/>
  <c r="CN21" i="6"/>
  <c r="BV21" i="6"/>
  <c r="AY21" i="6"/>
  <c r="BU21" i="6"/>
  <c r="L21" i="6"/>
  <c r="AV21" i="6"/>
  <c r="BR21" i="6"/>
  <c r="J21" i="6"/>
  <c r="CE21" i="6"/>
  <c r="S21" i="6"/>
  <c r="K21" i="6"/>
  <c r="CJ21" i="6"/>
  <c r="X21" i="6"/>
  <c r="BW21" i="6"/>
  <c r="BD21" i="6"/>
  <c r="AQ21" i="6"/>
  <c r="CD21" i="6"/>
  <c r="R21" i="6"/>
  <c r="CC21" i="6"/>
  <c r="Q21" i="6"/>
  <c r="BE21" i="6"/>
  <c r="CP21" i="6"/>
  <c r="AD21" i="6"/>
  <c r="CO21" i="6"/>
  <c r="AC21" i="6"/>
  <c r="S16" i="5"/>
  <c r="Y16" i="5"/>
  <c r="BC18" i="6"/>
  <c r="F18" i="6"/>
  <c r="BL18" i="6"/>
  <c r="D48" i="17"/>
  <c r="F41" i="17"/>
  <c r="G18" i="6"/>
  <c r="H18" i="6"/>
  <c r="AE18" i="6"/>
  <c r="CP18" i="6"/>
  <c r="AD18" i="6"/>
  <c r="CO18" i="6"/>
  <c r="G17" i="6"/>
  <c r="H86" i="3"/>
  <c r="I16" i="5"/>
  <c r="J16" i="5" s="1"/>
  <c r="J38" i="5"/>
  <c r="AU21" i="6"/>
  <c r="AA18" i="6"/>
  <c r="J9" i="6"/>
  <c r="J16" i="6" s="1"/>
  <c r="J16" i="19"/>
  <c r="D29" i="17"/>
  <c r="CF18" i="6"/>
  <c r="T18" i="6"/>
  <c r="BS18" i="6"/>
  <c r="D22" i="19"/>
  <c r="E22" i="6"/>
  <c r="D22" i="6" s="1"/>
  <c r="CH18" i="6"/>
  <c r="V18" i="6"/>
  <c r="CG21" i="6"/>
  <c r="D21" i="19"/>
  <c r="E21" i="6"/>
  <c r="BQ18" i="6"/>
  <c r="Y18" i="6"/>
  <c r="CF21" i="6"/>
  <c r="T21" i="6"/>
  <c r="CB18" i="6"/>
  <c r="P18" i="6"/>
  <c r="BS21" i="6"/>
  <c r="G21" i="6"/>
  <c r="CU18" i="6"/>
  <c r="AI18" i="6"/>
  <c r="CT21" i="6"/>
  <c r="AH21" i="6"/>
  <c r="CT18" i="6"/>
  <c r="AH18" i="6"/>
  <c r="CS21" i="6"/>
  <c r="AG21" i="6"/>
  <c r="CS18" i="6"/>
  <c r="AG18" i="6"/>
  <c r="AR21" i="6"/>
  <c r="BD18" i="6"/>
  <c r="AE21" i="6"/>
  <c r="AQ18" i="6"/>
  <c r="CN18" i="6"/>
  <c r="AB18" i="6"/>
  <c r="AU18" i="6"/>
  <c r="AT21" i="6"/>
  <c r="AT18" i="6"/>
  <c r="AS21" i="6"/>
  <c r="AS18" i="6"/>
  <c r="AE103" i="5"/>
  <c r="C104" i="5"/>
  <c r="K9" i="19"/>
  <c r="K8" i="16"/>
  <c r="K9" i="20"/>
  <c r="K16" i="20" s="1"/>
  <c r="G16" i="5"/>
  <c r="W16" i="5"/>
  <c r="X16" i="5" s="1"/>
  <c r="X38" i="5"/>
  <c r="M16" i="5"/>
  <c r="AC16" i="5"/>
  <c r="AD16" i="5" s="1"/>
  <c r="AD38" i="5"/>
  <c r="CJ18" i="6"/>
  <c r="CA21" i="6"/>
  <c r="BW18" i="6"/>
  <c r="Z21" i="6"/>
  <c r="CK21" i="6"/>
  <c r="BE18" i="6"/>
  <c r="D18" i="19"/>
  <c r="E18" i="6"/>
  <c r="C96" i="14"/>
  <c r="B95" i="14"/>
  <c r="BP18" i="6"/>
  <c r="BA18" i="6"/>
  <c r="S18" i="6"/>
  <c r="CD18" i="6"/>
  <c r="R18" i="6"/>
  <c r="CC18" i="6"/>
  <c r="X18" i="6"/>
  <c r="BV18" i="6"/>
  <c r="BX18" i="6"/>
  <c r="CQ18" i="6"/>
  <c r="AC18" i="6"/>
  <c r="M20" i="16"/>
  <c r="L19" i="16"/>
  <c r="C90" i="14"/>
  <c r="B89" i="14"/>
  <c r="M37" i="16"/>
  <c r="L36" i="16"/>
  <c r="L9" i="20" s="1"/>
  <c r="L16" i="20" s="1"/>
  <c r="AE38" i="5"/>
  <c r="C16" i="5"/>
  <c r="AN18" i="6"/>
  <c r="CL18" i="6"/>
  <c r="AJ18" i="6"/>
  <c r="W18" i="6"/>
  <c r="BB21" i="6"/>
  <c r="D19" i="19"/>
  <c r="E19" i="6"/>
  <c r="AL18" i="6"/>
  <c r="CG18" i="6"/>
  <c r="U18" i="6"/>
  <c r="M18" i="6"/>
  <c r="AE82" i="5"/>
  <c r="C83" i="5"/>
  <c r="BF18" i="6"/>
  <c r="BU18" i="6"/>
  <c r="CR18" i="6"/>
  <c r="AF18" i="6"/>
  <c r="AY18" i="6"/>
  <c r="AX21" i="6"/>
  <c r="AX18" i="6"/>
  <c r="AW21" i="6"/>
  <c r="AW18" i="6"/>
  <c r="D13" i="17"/>
  <c r="BX21" i="6"/>
  <c r="BT18" i="6"/>
  <c r="BG18" i="6"/>
  <c r="AO18" i="6"/>
  <c r="AE59" i="5"/>
  <c r="AR18" i="6"/>
  <c r="BK18" i="6"/>
  <c r="BJ21" i="6"/>
  <c r="BJ18" i="6"/>
  <c r="BI21" i="6"/>
  <c r="BI18" i="6"/>
  <c r="H21" i="6"/>
  <c r="D18" i="20"/>
  <c r="I17" i="20"/>
  <c r="J17" i="20" s="1"/>
  <c r="K16" i="5"/>
  <c r="AA16" i="5"/>
  <c r="Q16" i="5"/>
  <c r="CQ21" i="6"/>
  <c r="BF21" i="6"/>
  <c r="J18" i="6"/>
  <c r="CK18" i="6"/>
  <c r="BR18" i="6"/>
  <c r="O18" i="6"/>
  <c r="CE18" i="6"/>
  <c r="Q18" i="6"/>
  <c r="CV18" i="6"/>
  <c r="CI18" i="6"/>
  <c r="AZ18" i="6"/>
  <c r="AM18" i="6"/>
  <c r="F21" i="6"/>
  <c r="BB18" i="6"/>
  <c r="BA21" i="6"/>
  <c r="C72" i="14"/>
  <c r="B71" i="14"/>
  <c r="AK18" i="6"/>
  <c r="AZ21" i="6"/>
  <c r="AV18" i="6"/>
  <c r="AM21" i="6"/>
  <c r="BO18" i="6"/>
  <c r="BN21" i="6"/>
  <c r="BN18" i="6"/>
  <c r="BM21" i="6"/>
  <c r="BM18" i="6"/>
  <c r="L18" i="6"/>
  <c r="CM18" i="6"/>
  <c r="Z18" i="6"/>
  <c r="BH18" i="6"/>
  <c r="CA18" i="6"/>
  <c r="K18" i="6"/>
  <c r="BZ21" i="6"/>
  <c r="N21" i="6"/>
  <c r="BZ18" i="6"/>
  <c r="N18" i="6"/>
  <c r="BY21" i="6"/>
  <c r="M21" i="6"/>
  <c r="BY18" i="6"/>
  <c r="I18" i="6"/>
  <c r="O16" i="5"/>
  <c r="E16" i="5"/>
  <c r="U16" i="5"/>
  <c r="AB21" i="6"/>
  <c r="O21" i="6"/>
  <c r="CL21" i="6"/>
  <c r="AP18" i="6"/>
  <c r="Y21" i="6"/>
  <c r="C65" i="14"/>
  <c r="B64" i="14"/>
  <c r="D21" i="20"/>
  <c r="J17" i="19" l="1"/>
  <c r="K17" i="20"/>
  <c r="L17" i="20" s="1"/>
  <c r="AN3" i="25"/>
  <c r="C79" i="14"/>
  <c r="D72" i="14"/>
  <c r="M3" i="25"/>
  <c r="G3" i="25"/>
  <c r="I3" i="25"/>
  <c r="BF3" i="25"/>
  <c r="BK3" i="25"/>
  <c r="AI3" i="25"/>
  <c r="AK3" i="25"/>
  <c r="H3" i="25"/>
  <c r="BG3" i="25"/>
  <c r="AP3" i="25"/>
  <c r="D15" i="17"/>
  <c r="D14" i="17"/>
  <c r="S3" i="25"/>
  <c r="AJ3" i="25"/>
  <c r="AE16" i="5"/>
  <c r="AF38" i="5"/>
  <c r="CW5" i="19"/>
  <c r="C102" i="14"/>
  <c r="D90" i="14"/>
  <c r="V3" i="25"/>
  <c r="P3" i="25"/>
  <c r="Q3" i="25"/>
  <c r="AS3" i="25"/>
  <c r="AE3" i="25"/>
  <c r="AG3" i="25"/>
  <c r="W3" i="25"/>
  <c r="D21" i="6"/>
  <c r="BA3" i="25"/>
  <c r="C78" i="14"/>
  <c r="D65" i="14"/>
  <c r="AW3" i="25"/>
  <c r="CW9" i="21"/>
  <c r="AE83" i="5"/>
  <c r="U3" i="25"/>
  <c r="AL3" i="25"/>
  <c r="L9" i="19"/>
  <c r="L8" i="16"/>
  <c r="BN3" i="25"/>
  <c r="C103" i="14"/>
  <c r="D96" i="14"/>
  <c r="BC3" i="25"/>
  <c r="CW9" i="22"/>
  <c r="AE104" i="5"/>
  <c r="AR3" i="25"/>
  <c r="BB3" i="25"/>
  <c r="BQ3" i="25"/>
  <c r="Y3" i="25"/>
  <c r="F3" i="25"/>
  <c r="B41" i="16"/>
  <c r="B24" i="16"/>
  <c r="AT3" i="25"/>
  <c r="AZ3" i="25"/>
  <c r="O3" i="25"/>
  <c r="BP3" i="25"/>
  <c r="AM3" i="25"/>
  <c r="L3" i="25"/>
  <c r="X3" i="25"/>
  <c r="J3" i="25"/>
  <c r="BM3" i="25"/>
  <c r="BI3" i="25"/>
  <c r="AF59" i="5"/>
  <c r="CW5" i="20"/>
  <c r="AV3" i="25"/>
  <c r="BD3" i="25"/>
  <c r="K3" i="25"/>
  <c r="D19" i="6"/>
  <c r="N37" i="16"/>
  <c r="M36" i="16"/>
  <c r="M9" i="20" s="1"/>
  <c r="M16" i="20" s="1"/>
  <c r="N20" i="16"/>
  <c r="M19" i="16"/>
  <c r="D18" i="6"/>
  <c r="C3" i="25"/>
  <c r="AQ3" i="25"/>
  <c r="Z3" i="25"/>
  <c r="AO3" i="25"/>
  <c r="AF3" i="25"/>
  <c r="N3" i="25"/>
  <c r="BO3" i="25"/>
  <c r="E3" i="25"/>
  <c r="BJ3" i="25"/>
  <c r="D3" i="25"/>
  <c r="BL3" i="25"/>
  <c r="AX3" i="25"/>
  <c r="BH3" i="25"/>
  <c r="BE3" i="25"/>
  <c r="AU3" i="25"/>
  <c r="AD3" i="25"/>
  <c r="AH3" i="25"/>
  <c r="AA3" i="25"/>
  <c r="AY3" i="25"/>
  <c r="K9" i="6"/>
  <c r="K16" i="6" s="1"/>
  <c r="K16" i="19"/>
  <c r="T3" i="25"/>
  <c r="R3" i="25"/>
  <c r="D31" i="17"/>
  <c r="D30" i="17"/>
  <c r="H17" i="6"/>
  <c r="I86" i="3"/>
  <c r="AB3" i="25"/>
  <c r="AC3" i="25"/>
  <c r="D16" i="17" l="1"/>
  <c r="D17" i="17" s="1"/>
  <c r="E9" i="25"/>
  <c r="H9" i="25"/>
  <c r="M9" i="25"/>
  <c r="M17" i="20"/>
  <c r="D32" i="17"/>
  <c r="D33" i="17" s="1"/>
  <c r="P9" i="25"/>
  <c r="L9" i="25"/>
  <c r="D9" i="25"/>
  <c r="B3" i="25"/>
  <c r="G9" i="25"/>
  <c r="E23" i="20"/>
  <c r="AA84" i="5"/>
  <c r="S84" i="5"/>
  <c r="K84" i="5"/>
  <c r="C84" i="5"/>
  <c r="Y84" i="5"/>
  <c r="Q84" i="5"/>
  <c r="I84" i="5"/>
  <c r="AE84" i="5"/>
  <c r="W84" i="5"/>
  <c r="O84" i="5"/>
  <c r="G84" i="5"/>
  <c r="AC84" i="5"/>
  <c r="U84" i="5"/>
  <c r="M84" i="5"/>
  <c r="E84" i="5"/>
  <c r="CW29" i="21"/>
  <c r="E20" i="19"/>
  <c r="R9" i="25"/>
  <c r="F9" i="25"/>
  <c r="D79" i="14"/>
  <c r="F23" i="19" s="1"/>
  <c r="E72" i="14"/>
  <c r="O37" i="16"/>
  <c r="N36" i="16"/>
  <c r="N9" i="20" s="1"/>
  <c r="N16" i="20" s="1"/>
  <c r="K9" i="25"/>
  <c r="AE105" i="5"/>
  <c r="W105" i="5"/>
  <c r="O105" i="5"/>
  <c r="G105" i="5"/>
  <c r="AC105" i="5"/>
  <c r="U105" i="5"/>
  <c r="M105" i="5"/>
  <c r="E105" i="5"/>
  <c r="AA105" i="5"/>
  <c r="S105" i="5"/>
  <c r="K105" i="5"/>
  <c r="C105" i="5"/>
  <c r="Y105" i="5"/>
  <c r="Q105" i="5"/>
  <c r="I105" i="5"/>
  <c r="CW29" i="22"/>
  <c r="L9" i="6"/>
  <c r="L16" i="6" s="1"/>
  <c r="L16" i="19"/>
  <c r="K17" i="19"/>
  <c r="D102" i="14"/>
  <c r="E90" i="14"/>
  <c r="F3" i="24"/>
  <c r="AF16" i="5"/>
  <c r="CW5" i="6"/>
  <c r="Q9" i="25"/>
  <c r="E23" i="19"/>
  <c r="I17" i="6"/>
  <c r="J86" i="3"/>
  <c r="M9" i="19"/>
  <c r="M8" i="16"/>
  <c r="J9" i="25"/>
  <c r="N9" i="25"/>
  <c r="E20" i="20"/>
  <c r="O9" i="25"/>
  <c r="I9" i="25"/>
  <c r="O20" i="16"/>
  <c r="N19" i="16"/>
  <c r="E96" i="14"/>
  <c r="D103" i="14"/>
  <c r="F23" i="20" s="1"/>
  <c r="E65" i="14"/>
  <c r="D78" i="14"/>
  <c r="G10" i="17" l="1"/>
  <c r="G12" i="17" s="1"/>
  <c r="N17" i="20"/>
  <c r="L17" i="19"/>
  <c r="F65" i="14"/>
  <c r="E78" i="14"/>
  <c r="F90" i="14"/>
  <c r="E102" i="14"/>
  <c r="O36" i="16"/>
  <c r="O9" i="20" s="1"/>
  <c r="O16" i="20" s="1"/>
  <c r="P37" i="16"/>
  <c r="N9" i="19"/>
  <c r="N8" i="16"/>
  <c r="M9" i="6"/>
  <c r="M16" i="6" s="1"/>
  <c r="M16" i="19"/>
  <c r="F20" i="20"/>
  <c r="F24" i="20" s="1"/>
  <c r="E79" i="14"/>
  <c r="F72" i="14"/>
  <c r="F96" i="14"/>
  <c r="E103" i="14"/>
  <c r="G23" i="20" s="1"/>
  <c r="O19" i="16"/>
  <c r="P20" i="16"/>
  <c r="E23" i="6"/>
  <c r="F23" i="6"/>
  <c r="F20" i="19"/>
  <c r="E24" i="20"/>
  <c r="J17" i="6"/>
  <c r="K86" i="3"/>
  <c r="E20" i="6"/>
  <c r="E24" i="19"/>
  <c r="M17" i="19" l="1"/>
  <c r="O17" i="20"/>
  <c r="G72" i="14"/>
  <c r="F79" i="14"/>
  <c r="H23" i="19" s="1"/>
  <c r="E25" i="20"/>
  <c r="F25" i="20" s="1"/>
  <c r="E28" i="20"/>
  <c r="Q20" i="16"/>
  <c r="P19" i="16"/>
  <c r="F28" i="20"/>
  <c r="Q37" i="16"/>
  <c r="P36" i="16"/>
  <c r="P9" i="20" s="1"/>
  <c r="P16" i="20" s="1"/>
  <c r="G20" i="20"/>
  <c r="N9" i="6"/>
  <c r="N16" i="6" s="1"/>
  <c r="N16" i="19"/>
  <c r="G90" i="14"/>
  <c r="F102" i="14"/>
  <c r="G20" i="19"/>
  <c r="O9" i="19"/>
  <c r="O8" i="16"/>
  <c r="E25" i="19"/>
  <c r="E28" i="19"/>
  <c r="K17" i="6"/>
  <c r="L86" i="3"/>
  <c r="G23" i="19"/>
  <c r="F78" i="14"/>
  <c r="G65" i="14"/>
  <c r="C4" i="25"/>
  <c r="E24" i="6"/>
  <c r="F20" i="6"/>
  <c r="F24" i="19"/>
  <c r="F28" i="19" s="1"/>
  <c r="G96" i="14"/>
  <c r="F103" i="14"/>
  <c r="H23" i="20" s="1"/>
  <c r="N17" i="19" l="1"/>
  <c r="H23" i="6"/>
  <c r="G23" i="6"/>
  <c r="G102" i="14"/>
  <c r="H90" i="14"/>
  <c r="P9" i="19"/>
  <c r="P8" i="16"/>
  <c r="P17" i="20"/>
  <c r="F34" i="19"/>
  <c r="D74" i="14"/>
  <c r="F25" i="19"/>
  <c r="R37" i="16"/>
  <c r="Q36" i="16"/>
  <c r="Q9" i="20" s="1"/>
  <c r="Q16" i="20" s="1"/>
  <c r="R20" i="16"/>
  <c r="Q19" i="16"/>
  <c r="G78" i="14"/>
  <c r="H65" i="14"/>
  <c r="F34" i="20"/>
  <c r="D98" i="14"/>
  <c r="G103" i="14"/>
  <c r="H96" i="14"/>
  <c r="D4" i="25"/>
  <c r="F24" i="6"/>
  <c r="L17" i="6"/>
  <c r="M86" i="3"/>
  <c r="G20" i="6"/>
  <c r="G24" i="19"/>
  <c r="E29" i="20"/>
  <c r="F29" i="20" s="1"/>
  <c r="E34" i="20"/>
  <c r="C98" i="14"/>
  <c r="E25" i="6"/>
  <c r="G87" i="3" s="1"/>
  <c r="G89" i="3" s="1"/>
  <c r="E28" i="6"/>
  <c r="H20" i="19"/>
  <c r="E34" i="19"/>
  <c r="E29" i="19"/>
  <c r="F29" i="19" s="1"/>
  <c r="C74" i="14"/>
  <c r="O9" i="6"/>
  <c r="O16" i="6" s="1"/>
  <c r="O16" i="19"/>
  <c r="H20" i="20"/>
  <c r="H24" i="20" s="1"/>
  <c r="G24" i="20"/>
  <c r="G79" i="14"/>
  <c r="I23" i="19" s="1"/>
  <c r="H72" i="14"/>
  <c r="C5" i="25"/>
  <c r="D5" i="25" l="1"/>
  <c r="C75" i="14"/>
  <c r="C35" i="14"/>
  <c r="H20" i="6"/>
  <c r="H24" i="19"/>
  <c r="H28" i="19" s="1"/>
  <c r="C99" i="14"/>
  <c r="M17" i="6"/>
  <c r="N86" i="3"/>
  <c r="I23" i="20"/>
  <c r="I23" i="6" s="1"/>
  <c r="I20" i="19"/>
  <c r="S37" i="16"/>
  <c r="R36" i="16"/>
  <c r="R9" i="20" s="1"/>
  <c r="R16" i="20" s="1"/>
  <c r="O17" i="19"/>
  <c r="E35" i="19"/>
  <c r="F35" i="19" s="1"/>
  <c r="E34" i="6"/>
  <c r="E29" i="6"/>
  <c r="G28" i="19"/>
  <c r="G29" i="19" s="1"/>
  <c r="F25" i="6"/>
  <c r="H87" i="3" s="1"/>
  <c r="H89" i="3" s="1"/>
  <c r="F28" i="6"/>
  <c r="F34" i="6" s="1"/>
  <c r="Q9" i="19"/>
  <c r="Q8" i="16"/>
  <c r="G25" i="19"/>
  <c r="Q17" i="20"/>
  <c r="E4" i="25"/>
  <c r="G24" i="6"/>
  <c r="E35" i="20"/>
  <c r="F35" i="20" s="1"/>
  <c r="S20" i="16"/>
  <c r="R19" i="16"/>
  <c r="H102" i="14"/>
  <c r="I90" i="14"/>
  <c r="G25" i="20"/>
  <c r="H25" i="20" s="1"/>
  <c r="G28" i="20"/>
  <c r="G29" i="20" s="1"/>
  <c r="H28" i="20"/>
  <c r="I96" i="14"/>
  <c r="H103" i="14"/>
  <c r="J23" i="20" s="1"/>
  <c r="H78" i="14"/>
  <c r="I65" i="14"/>
  <c r="D35" i="14"/>
  <c r="P9" i="6"/>
  <c r="P16" i="6" s="1"/>
  <c r="P16" i="19"/>
  <c r="I20" i="20"/>
  <c r="I72" i="14"/>
  <c r="H79" i="14"/>
  <c r="H29" i="19" l="1"/>
  <c r="H25" i="19"/>
  <c r="R17" i="20"/>
  <c r="H29" i="20"/>
  <c r="J20" i="20"/>
  <c r="J24" i="20" s="1"/>
  <c r="J23" i="19"/>
  <c r="I24" i="20"/>
  <c r="J96" i="14"/>
  <c r="I103" i="14"/>
  <c r="K23" i="20" s="1"/>
  <c r="H34" i="20"/>
  <c r="F98" i="14"/>
  <c r="R9" i="19"/>
  <c r="R8" i="16"/>
  <c r="G25" i="6"/>
  <c r="I87" i="3" s="1"/>
  <c r="I89" i="3" s="1"/>
  <c r="G28" i="6"/>
  <c r="F29" i="6"/>
  <c r="P17" i="19"/>
  <c r="H34" i="19"/>
  <c r="F74" i="14"/>
  <c r="C36" i="14"/>
  <c r="D36" i="14" s="1"/>
  <c r="I79" i="14"/>
  <c r="K23" i="19" s="1"/>
  <c r="J72" i="14"/>
  <c r="J65" i="14"/>
  <c r="I78" i="14"/>
  <c r="S19" i="16"/>
  <c r="T20" i="16"/>
  <c r="I20" i="6"/>
  <c r="I24" i="19"/>
  <c r="N17" i="6"/>
  <c r="O86" i="3"/>
  <c r="F4" i="25"/>
  <c r="H24" i="6"/>
  <c r="J20" i="19"/>
  <c r="J90" i="14"/>
  <c r="I102" i="14"/>
  <c r="Q9" i="6"/>
  <c r="Q16" i="6" s="1"/>
  <c r="Q16" i="19"/>
  <c r="G34" i="19"/>
  <c r="G35" i="19" s="1"/>
  <c r="E74" i="14"/>
  <c r="E35" i="6"/>
  <c r="F35" i="6" s="1"/>
  <c r="S36" i="16"/>
  <c r="S9" i="20" s="1"/>
  <c r="S16" i="20" s="1"/>
  <c r="T37" i="16"/>
  <c r="D99" i="14"/>
  <c r="C104" i="14"/>
  <c r="D75" i="14"/>
  <c r="C80" i="14"/>
  <c r="G34" i="20"/>
  <c r="G35" i="20" s="1"/>
  <c r="E98" i="14"/>
  <c r="E5" i="25"/>
  <c r="D10" i="25"/>
  <c r="D11" i="25" s="1"/>
  <c r="F35" i="14" l="1"/>
  <c r="I25" i="19"/>
  <c r="H35" i="20"/>
  <c r="G29" i="6"/>
  <c r="D80" i="14"/>
  <c r="E75" i="14"/>
  <c r="U37" i="16"/>
  <c r="T36" i="16"/>
  <c r="T9" i="20" s="1"/>
  <c r="T16" i="20" s="1"/>
  <c r="J20" i="6"/>
  <c r="J24" i="19"/>
  <c r="J28" i="19" s="1"/>
  <c r="U20" i="16"/>
  <c r="T19" i="16"/>
  <c r="E35" i="14"/>
  <c r="E36" i="14" s="1"/>
  <c r="K20" i="20"/>
  <c r="S9" i="19"/>
  <c r="S8" i="16"/>
  <c r="K72" i="14"/>
  <c r="J79" i="14"/>
  <c r="F5" i="25"/>
  <c r="E99" i="14"/>
  <c r="D104" i="14"/>
  <c r="D105" i="14" s="1"/>
  <c r="K90" i="14"/>
  <c r="J102" i="14"/>
  <c r="O17" i="6"/>
  <c r="P86" i="3"/>
  <c r="K20" i="19"/>
  <c r="K23" i="6"/>
  <c r="Q17" i="19"/>
  <c r="R9" i="6"/>
  <c r="R16" i="6" s="1"/>
  <c r="R16" i="19"/>
  <c r="K96" i="14"/>
  <c r="J103" i="14"/>
  <c r="L23" i="20" s="1"/>
  <c r="J23" i="6"/>
  <c r="C43" i="14"/>
  <c r="C81" i="14"/>
  <c r="H25" i="6"/>
  <c r="J87" i="3" s="1"/>
  <c r="J89" i="3" s="1"/>
  <c r="H28" i="6"/>
  <c r="H34" i="6" s="1"/>
  <c r="I28" i="19"/>
  <c r="J78" i="14"/>
  <c r="K65" i="14"/>
  <c r="G34" i="6"/>
  <c r="H35" i="19"/>
  <c r="J28" i="20"/>
  <c r="G4" i="25"/>
  <c r="I24" i="6"/>
  <c r="I25" i="20"/>
  <c r="J25" i="20" s="1"/>
  <c r="I28" i="20"/>
  <c r="S17" i="20"/>
  <c r="C105" i="14"/>
  <c r="T17" i="20" l="1"/>
  <c r="F36" i="14"/>
  <c r="G5" i="25"/>
  <c r="I25" i="6"/>
  <c r="K87" i="3" s="1"/>
  <c r="K89" i="3" s="1"/>
  <c r="I28" i="6"/>
  <c r="I34" i="6" s="1"/>
  <c r="K20" i="6"/>
  <c r="K24" i="19"/>
  <c r="K102" i="14"/>
  <c r="L90" i="14"/>
  <c r="K79" i="14"/>
  <c r="M23" i="19" s="1"/>
  <c r="L72" i="14"/>
  <c r="H29" i="6"/>
  <c r="C44" i="14"/>
  <c r="C45" i="14" s="1"/>
  <c r="K103" i="14"/>
  <c r="M23" i="20" s="1"/>
  <c r="L96" i="14"/>
  <c r="T9" i="19"/>
  <c r="T8" i="16"/>
  <c r="J24" i="6"/>
  <c r="H4" i="25"/>
  <c r="E10" i="25" s="1"/>
  <c r="E11" i="25" s="1"/>
  <c r="D43" i="14"/>
  <c r="D44" i="14" s="1"/>
  <c r="D81" i="14"/>
  <c r="P17" i="6"/>
  <c r="Q86" i="3"/>
  <c r="G35" i="6"/>
  <c r="H35" i="6" s="1"/>
  <c r="S9" i="6"/>
  <c r="S16" i="6" s="1"/>
  <c r="S16" i="19"/>
  <c r="V20" i="16"/>
  <c r="U19" i="16"/>
  <c r="J25" i="19"/>
  <c r="K78" i="14"/>
  <c r="L65" i="14"/>
  <c r="I34" i="19"/>
  <c r="G74" i="14"/>
  <c r="I29" i="19"/>
  <c r="J29" i="19" s="1"/>
  <c r="L20" i="20"/>
  <c r="L24" i="20" s="1"/>
  <c r="L23" i="19"/>
  <c r="V37" i="16"/>
  <c r="U36" i="16"/>
  <c r="U9" i="20" s="1"/>
  <c r="U16" i="20" s="1"/>
  <c r="I34" i="20"/>
  <c r="G98" i="14"/>
  <c r="I29" i="20"/>
  <c r="J29" i="20" s="1"/>
  <c r="J34" i="20"/>
  <c r="H98" i="14"/>
  <c r="L20" i="19"/>
  <c r="R17" i="19"/>
  <c r="E104" i="14"/>
  <c r="F99" i="14"/>
  <c r="K24" i="20"/>
  <c r="J34" i="19"/>
  <c r="H74" i="14"/>
  <c r="E80" i="14"/>
  <c r="F75" i="14"/>
  <c r="U17" i="20" l="1"/>
  <c r="S17" i="19"/>
  <c r="K25" i="19"/>
  <c r="H5" i="25"/>
  <c r="I35" i="6"/>
  <c r="H35" i="14"/>
  <c r="D45" i="14"/>
  <c r="G75" i="14"/>
  <c r="F80" i="14"/>
  <c r="F104" i="14"/>
  <c r="F105" i="14" s="1"/>
  <c r="G99" i="14"/>
  <c r="L20" i="6"/>
  <c r="L24" i="19"/>
  <c r="L28" i="19" s="1"/>
  <c r="L23" i="6"/>
  <c r="J25" i="6"/>
  <c r="L87" i="3" s="1"/>
  <c r="L89" i="3" s="1"/>
  <c r="J28" i="6"/>
  <c r="L102" i="14"/>
  <c r="M90" i="14"/>
  <c r="E105" i="14"/>
  <c r="L78" i="14"/>
  <c r="M65" i="14"/>
  <c r="W20" i="16"/>
  <c r="V19" i="16"/>
  <c r="I29" i="6"/>
  <c r="M20" i="20"/>
  <c r="I35" i="20"/>
  <c r="J35" i="20" s="1"/>
  <c r="L28" i="20"/>
  <c r="M20" i="19"/>
  <c r="T9" i="6"/>
  <c r="T16" i="6" s="1"/>
  <c r="T16" i="19"/>
  <c r="W37" i="16"/>
  <c r="V36" i="16"/>
  <c r="V9" i="20" s="1"/>
  <c r="V16" i="20" s="1"/>
  <c r="L79" i="14"/>
  <c r="N23" i="19" s="1"/>
  <c r="M72" i="14"/>
  <c r="K28" i="19"/>
  <c r="E43" i="14"/>
  <c r="E44" i="14" s="1"/>
  <c r="E81" i="14"/>
  <c r="K25" i="20"/>
  <c r="L25" i="20" s="1"/>
  <c r="K28" i="20"/>
  <c r="K29" i="20" s="1"/>
  <c r="I35" i="19"/>
  <c r="J35" i="19" s="1"/>
  <c r="G35" i="14"/>
  <c r="Q17" i="6"/>
  <c r="R86" i="3"/>
  <c r="M23" i="6"/>
  <c r="K24" i="6"/>
  <c r="I4" i="25"/>
  <c r="U9" i="19"/>
  <c r="U8" i="16"/>
  <c r="M96" i="14"/>
  <c r="L103" i="14"/>
  <c r="N23" i="20" s="1"/>
  <c r="J29" i="6" l="1"/>
  <c r="L25" i="19"/>
  <c r="N96" i="14"/>
  <c r="M103" i="14"/>
  <c r="O23" i="20" s="1"/>
  <c r="M20" i="6"/>
  <c r="M24" i="19"/>
  <c r="G36" i="14"/>
  <c r="H36" i="14" s="1"/>
  <c r="W19" i="16"/>
  <c r="X20" i="16"/>
  <c r="L34" i="20"/>
  <c r="J98" i="14"/>
  <c r="T17" i="19"/>
  <c r="M78" i="14"/>
  <c r="N65" i="14"/>
  <c r="J34" i="6"/>
  <c r="U9" i="6"/>
  <c r="U16" i="6" s="1"/>
  <c r="U16" i="19"/>
  <c r="M79" i="14"/>
  <c r="O23" i="19" s="1"/>
  <c r="N72" i="14"/>
  <c r="N20" i="19"/>
  <c r="F43" i="14"/>
  <c r="F81" i="14"/>
  <c r="N20" i="20"/>
  <c r="N24" i="20" s="1"/>
  <c r="H99" i="14"/>
  <c r="G104" i="14"/>
  <c r="G105" i="14" s="1"/>
  <c r="K25" i="6"/>
  <c r="M87" i="3" s="1"/>
  <c r="M89" i="3" s="1"/>
  <c r="K28" i="6"/>
  <c r="K34" i="6" s="1"/>
  <c r="R17" i="6"/>
  <c r="S86" i="3"/>
  <c r="K34" i="19"/>
  <c r="K35" i="19" s="1"/>
  <c r="I74" i="14"/>
  <c r="K29" i="19"/>
  <c r="L29" i="19" s="1"/>
  <c r="I5" i="25"/>
  <c r="L34" i="19"/>
  <c r="J74" i="14"/>
  <c r="L29" i="20"/>
  <c r="K34" i="20"/>
  <c r="K35" i="20" s="1"/>
  <c r="I98" i="14"/>
  <c r="E45" i="14"/>
  <c r="N23" i="6"/>
  <c r="W36" i="16"/>
  <c r="W9" i="20" s="1"/>
  <c r="W16" i="20" s="1"/>
  <c r="X37" i="16"/>
  <c r="M24" i="20"/>
  <c r="V9" i="19"/>
  <c r="V8" i="16"/>
  <c r="N90" i="14"/>
  <c r="M102" i="14"/>
  <c r="V17" i="20"/>
  <c r="L24" i="6"/>
  <c r="J4" i="25"/>
  <c r="H75" i="14"/>
  <c r="G80" i="14"/>
  <c r="M25" i="19" l="1"/>
  <c r="J35" i="14"/>
  <c r="W17" i="20"/>
  <c r="L35" i="19"/>
  <c r="G43" i="14"/>
  <c r="G44" i="14" s="1"/>
  <c r="G81" i="14"/>
  <c r="V9" i="6"/>
  <c r="V16" i="6" s="1"/>
  <c r="V16" i="19"/>
  <c r="O20" i="19"/>
  <c r="H80" i="14"/>
  <c r="I75" i="14"/>
  <c r="O20" i="20"/>
  <c r="O24" i="20" s="1"/>
  <c r="S17" i="6"/>
  <c r="T86" i="3"/>
  <c r="I99" i="14"/>
  <c r="H104" i="14"/>
  <c r="H105" i="14" s="1"/>
  <c r="F44" i="14"/>
  <c r="F45" i="14" s="1"/>
  <c r="O23" i="6"/>
  <c r="J35" i="6"/>
  <c r="K35" i="6" s="1"/>
  <c r="K29" i="6"/>
  <c r="W9" i="19"/>
  <c r="W8" i="16"/>
  <c r="O90" i="14"/>
  <c r="N102" i="14"/>
  <c r="M25" i="20"/>
  <c r="N25" i="20" s="1"/>
  <c r="M28" i="20"/>
  <c r="J5" i="25"/>
  <c r="I35" i="14"/>
  <c r="I36" i="14" s="1"/>
  <c r="U17" i="19"/>
  <c r="M28" i="19"/>
  <c r="M29" i="19" s="1"/>
  <c r="Y37" i="16"/>
  <c r="X36" i="16"/>
  <c r="X9" i="20" s="1"/>
  <c r="X16" i="20" s="1"/>
  <c r="O72" i="14"/>
  <c r="N79" i="14"/>
  <c r="P23" i="19" s="1"/>
  <c r="Y20" i="16"/>
  <c r="X19" i="16"/>
  <c r="L25" i="6"/>
  <c r="N87" i="3" s="1"/>
  <c r="N89" i="3" s="1"/>
  <c r="L28" i="6"/>
  <c r="L35" i="20"/>
  <c r="N28" i="20"/>
  <c r="N20" i="6"/>
  <c r="N24" i="19"/>
  <c r="N28" i="19" s="1"/>
  <c r="N78" i="14"/>
  <c r="O65" i="14"/>
  <c r="M24" i="6"/>
  <c r="K4" i="25"/>
  <c r="F10" i="25" s="1"/>
  <c r="F11" i="25" s="1"/>
  <c r="O96" i="14"/>
  <c r="N103" i="14"/>
  <c r="P23" i="20" s="1"/>
  <c r="J36" i="14" l="1"/>
  <c r="X17" i="20"/>
  <c r="V17" i="19"/>
  <c r="K5" i="25"/>
  <c r="O79" i="14"/>
  <c r="Q23" i="19" s="1"/>
  <c r="P72" i="14"/>
  <c r="Z37" i="16"/>
  <c r="Y36" i="16"/>
  <c r="Y9" i="20" s="1"/>
  <c r="Y16" i="20" s="1"/>
  <c r="T17" i="6"/>
  <c r="U86" i="3"/>
  <c r="O78" i="14"/>
  <c r="P65" i="14"/>
  <c r="H43" i="14"/>
  <c r="H81" i="14"/>
  <c r="G45" i="14"/>
  <c r="M34" i="20"/>
  <c r="M35" i="20" s="1"/>
  <c r="K98" i="14"/>
  <c r="I80" i="14"/>
  <c r="J75" i="14"/>
  <c r="N34" i="19"/>
  <c r="L74" i="14"/>
  <c r="M29" i="20"/>
  <c r="N29" i="20" s="1"/>
  <c r="W9" i="6"/>
  <c r="W16" i="6" s="1"/>
  <c r="W16" i="19"/>
  <c r="P20" i="19"/>
  <c r="N24" i="6"/>
  <c r="L4" i="25"/>
  <c r="Z20" i="16"/>
  <c r="Y19" i="16"/>
  <c r="N29" i="19"/>
  <c r="P20" i="20"/>
  <c r="P24" i="20" s="1"/>
  <c r="L29" i="6"/>
  <c r="I104" i="14"/>
  <c r="J99" i="14"/>
  <c r="N25" i="19"/>
  <c r="O20" i="6"/>
  <c r="O24" i="19"/>
  <c r="O28" i="19" s="1"/>
  <c r="O103" i="14"/>
  <c r="Q23" i="20" s="1"/>
  <c r="P96" i="14"/>
  <c r="X9" i="19"/>
  <c r="X8" i="16"/>
  <c r="M25" i="6"/>
  <c r="O87" i="3" s="1"/>
  <c r="O89" i="3" s="1"/>
  <c r="M28" i="6"/>
  <c r="M34" i="6" s="1"/>
  <c r="N34" i="20"/>
  <c r="L98" i="14"/>
  <c r="L34" i="6"/>
  <c r="L35" i="6" s="1"/>
  <c r="P23" i="6"/>
  <c r="M34" i="19"/>
  <c r="M35" i="19" s="1"/>
  <c r="K74" i="14"/>
  <c r="O102" i="14"/>
  <c r="P90" i="14"/>
  <c r="O25" i="20"/>
  <c r="O28" i="20"/>
  <c r="Y17" i="20" l="1"/>
  <c r="L5" i="25"/>
  <c r="W17" i="19"/>
  <c r="M35" i="6"/>
  <c r="K35" i="14"/>
  <c r="K36" i="14" s="1"/>
  <c r="X9" i="6"/>
  <c r="X16" i="6" s="1"/>
  <c r="X16" i="19"/>
  <c r="O24" i="6"/>
  <c r="M4" i="25"/>
  <c r="O25" i="19"/>
  <c r="M29" i="6"/>
  <c r="Y9" i="19"/>
  <c r="Y8" i="16"/>
  <c r="N25" i="6"/>
  <c r="P87" i="3" s="1"/>
  <c r="P89" i="3" s="1"/>
  <c r="N28" i="6"/>
  <c r="N34" i="6" s="1"/>
  <c r="Q20" i="19"/>
  <c r="AA37" i="16"/>
  <c r="Z36" i="16"/>
  <c r="Z9" i="20" s="1"/>
  <c r="Z16" i="20" s="1"/>
  <c r="O34" i="20"/>
  <c r="M98" i="14"/>
  <c r="P102" i="14"/>
  <c r="Q90" i="14"/>
  <c r="N35" i="19"/>
  <c r="Q96" i="14"/>
  <c r="P103" i="14"/>
  <c r="R23" i="20" s="1"/>
  <c r="J104" i="14"/>
  <c r="J105" i="14" s="1"/>
  <c r="K99" i="14"/>
  <c r="AA20" i="16"/>
  <c r="Z19" i="16"/>
  <c r="K75" i="14"/>
  <c r="J80" i="14"/>
  <c r="P79" i="14"/>
  <c r="R23" i="19" s="1"/>
  <c r="Q72" i="14"/>
  <c r="Q20" i="20"/>
  <c r="Q24" i="20" s="1"/>
  <c r="I105" i="14"/>
  <c r="P25" i="20"/>
  <c r="P28" i="20"/>
  <c r="N35" i="20"/>
  <c r="P20" i="6"/>
  <c r="P24" i="19"/>
  <c r="P28" i="19" s="1"/>
  <c r="O29" i="20"/>
  <c r="I43" i="14"/>
  <c r="I44" i="14" s="1"/>
  <c r="I81" i="14"/>
  <c r="H44" i="14"/>
  <c r="H45" i="14" s="1"/>
  <c r="U17" i="6"/>
  <c r="V86" i="3"/>
  <c r="Q23" i="6"/>
  <c r="O34" i="19"/>
  <c r="M74" i="14"/>
  <c r="O29" i="19"/>
  <c r="L35" i="14"/>
  <c r="P78" i="14"/>
  <c r="Q65" i="14"/>
  <c r="P29" i="20" l="1"/>
  <c r="M5" i="25"/>
  <c r="P29" i="19"/>
  <c r="O35" i="20"/>
  <c r="N35" i="6"/>
  <c r="M35" i="14"/>
  <c r="R20" i="19"/>
  <c r="P34" i="19"/>
  <c r="N74" i="14"/>
  <c r="Z9" i="19"/>
  <c r="Z8" i="16"/>
  <c r="R90" i="14"/>
  <c r="Q102" i="14"/>
  <c r="Q25" i="20"/>
  <c r="Q28" i="20"/>
  <c r="J43" i="14"/>
  <c r="J81" i="14"/>
  <c r="AA19" i="16"/>
  <c r="AB20" i="16"/>
  <c r="R96" i="14"/>
  <c r="Q103" i="14"/>
  <c r="S23" i="20" s="1"/>
  <c r="R20" i="20"/>
  <c r="R24" i="20" s="1"/>
  <c r="AA36" i="16"/>
  <c r="AA9" i="20" s="1"/>
  <c r="AA16" i="20" s="1"/>
  <c r="AB37" i="16"/>
  <c r="Y9" i="6"/>
  <c r="Y16" i="6" s="1"/>
  <c r="Y16" i="19"/>
  <c r="O25" i="6"/>
  <c r="Q87" i="3" s="1"/>
  <c r="Q89" i="3" s="1"/>
  <c r="O28" i="6"/>
  <c r="O34" i="6" s="1"/>
  <c r="L36" i="14"/>
  <c r="P24" i="6"/>
  <c r="N4" i="25"/>
  <c r="V17" i="6"/>
  <c r="W86" i="3"/>
  <c r="I45" i="14"/>
  <c r="Q79" i="14"/>
  <c r="S23" i="19" s="1"/>
  <c r="R72" i="14"/>
  <c r="K80" i="14"/>
  <c r="L75" i="14"/>
  <c r="L99" i="14"/>
  <c r="K104" i="14"/>
  <c r="K105" i="14" s="1"/>
  <c r="N29" i="6"/>
  <c r="Q78" i="14"/>
  <c r="R65" i="14"/>
  <c r="P34" i="20"/>
  <c r="N98" i="14"/>
  <c r="R23" i="6"/>
  <c r="Z17" i="20"/>
  <c r="O35" i="19"/>
  <c r="Q20" i="6"/>
  <c r="Q24" i="19"/>
  <c r="Q28" i="19" s="1"/>
  <c r="P25" i="19"/>
  <c r="X17" i="19"/>
  <c r="P35" i="20" l="1"/>
  <c r="P35" i="19"/>
  <c r="AA17" i="20"/>
  <c r="Q29" i="19"/>
  <c r="Q29" i="20"/>
  <c r="N5" i="25"/>
  <c r="Y17" i="19"/>
  <c r="M36" i="14"/>
  <c r="G10" i="25"/>
  <c r="G11" i="25" s="1"/>
  <c r="O35" i="6"/>
  <c r="S23" i="6"/>
  <c r="W17" i="6"/>
  <c r="X86" i="3"/>
  <c r="Q24" i="6"/>
  <c r="O4" i="25"/>
  <c r="R78" i="14"/>
  <c r="S65" i="14"/>
  <c r="L80" i="14"/>
  <c r="M75" i="14"/>
  <c r="S96" i="14"/>
  <c r="R103" i="14"/>
  <c r="T23" i="20" s="1"/>
  <c r="Z9" i="6"/>
  <c r="Z16" i="6" s="1"/>
  <c r="Z16" i="19"/>
  <c r="R20" i="6"/>
  <c r="R24" i="19"/>
  <c r="R28" i="19" s="1"/>
  <c r="AC37" i="16"/>
  <c r="AB36" i="16"/>
  <c r="AB9" i="20" s="1"/>
  <c r="AB16" i="20" s="1"/>
  <c r="AB17" i="20" s="1"/>
  <c r="S20" i="19"/>
  <c r="O29" i="6"/>
  <c r="K43" i="14"/>
  <c r="K44" i="14" s="1"/>
  <c r="K81" i="14"/>
  <c r="P25" i="6"/>
  <c r="R87" i="3" s="1"/>
  <c r="R89" i="3" s="1"/>
  <c r="P28" i="6"/>
  <c r="P34" i="6" s="1"/>
  <c r="AC20" i="16"/>
  <c r="AB19" i="16"/>
  <c r="J44" i="14"/>
  <c r="J45" i="14" s="1"/>
  <c r="S20" i="20"/>
  <c r="S24" i="20" s="1"/>
  <c r="N35" i="14"/>
  <c r="Q34" i="19"/>
  <c r="O74" i="14"/>
  <c r="M99" i="14"/>
  <c r="L104" i="14"/>
  <c r="L105" i="14" s="1"/>
  <c r="Q25" i="19"/>
  <c r="R79" i="14"/>
  <c r="T23" i="19" s="1"/>
  <c r="S72" i="14"/>
  <c r="R25" i="20"/>
  <c r="R28" i="20"/>
  <c r="AA9" i="19"/>
  <c r="AA8" i="16"/>
  <c r="Q34" i="20"/>
  <c r="Q35" i="20" s="1"/>
  <c r="O98" i="14"/>
  <c r="S90" i="14"/>
  <c r="R102" i="14"/>
  <c r="N36" i="14" l="1"/>
  <c r="Q35" i="19"/>
  <c r="R29" i="19"/>
  <c r="O5" i="25"/>
  <c r="P35" i="6"/>
  <c r="K45" i="14"/>
  <c r="L43" i="14"/>
  <c r="L44" i="14" s="1"/>
  <c r="L81" i="14"/>
  <c r="Q25" i="6"/>
  <c r="S87" i="3" s="1"/>
  <c r="S89" i="3" s="1"/>
  <c r="Q28" i="6"/>
  <c r="Q34" i="6" s="1"/>
  <c r="T20" i="20"/>
  <c r="T24" i="20" s="1"/>
  <c r="S79" i="14"/>
  <c r="U23" i="19" s="1"/>
  <c r="T72" i="14"/>
  <c r="R25" i="19"/>
  <c r="O35" i="14"/>
  <c r="S25" i="20"/>
  <c r="S28" i="20"/>
  <c r="AD20" i="16"/>
  <c r="AC19" i="16"/>
  <c r="S20" i="6"/>
  <c r="S24" i="19"/>
  <c r="S28" i="19" s="1"/>
  <c r="R24" i="6"/>
  <c r="P4" i="25"/>
  <c r="S103" i="14"/>
  <c r="U23" i="20" s="1"/>
  <c r="T96" i="14"/>
  <c r="S78" i="14"/>
  <c r="T65" i="14"/>
  <c r="M104" i="14"/>
  <c r="M105" i="14" s="1"/>
  <c r="N99" i="14"/>
  <c r="AB9" i="19"/>
  <c r="AB8" i="16"/>
  <c r="S102" i="14"/>
  <c r="T90" i="14"/>
  <c r="AA9" i="6"/>
  <c r="AA16" i="6" s="1"/>
  <c r="AA16" i="19"/>
  <c r="T23" i="6"/>
  <c r="T20" i="19"/>
  <c r="X17" i="6"/>
  <c r="Y86" i="3"/>
  <c r="R34" i="19"/>
  <c r="P74" i="14"/>
  <c r="R34" i="20"/>
  <c r="R35" i="20" s="1"/>
  <c r="P98" i="14"/>
  <c r="R29" i="20"/>
  <c r="P29" i="6"/>
  <c r="AD37" i="16"/>
  <c r="AC36" i="16"/>
  <c r="AC9" i="20" s="1"/>
  <c r="AC16" i="20" s="1"/>
  <c r="AC17" i="20" s="1"/>
  <c r="M80" i="14"/>
  <c r="N75" i="14"/>
  <c r="Z17" i="19"/>
  <c r="R35" i="19" l="1"/>
  <c r="O36" i="14"/>
  <c r="Q29" i="6"/>
  <c r="S29" i="19"/>
  <c r="AA17" i="19"/>
  <c r="P5" i="25"/>
  <c r="Q35" i="6"/>
  <c r="L45" i="14"/>
  <c r="M43" i="14"/>
  <c r="M44" i="14" s="1"/>
  <c r="M81" i="14"/>
  <c r="S24" i="6"/>
  <c r="Q4" i="25"/>
  <c r="H10" i="25" s="1"/>
  <c r="H11" i="25" s="1"/>
  <c r="U23" i="6"/>
  <c r="AE37" i="16"/>
  <c r="AD36" i="16"/>
  <c r="AD9" i="20" s="1"/>
  <c r="AD16" i="20" s="1"/>
  <c r="AD17" i="20" s="1"/>
  <c r="T20" i="6"/>
  <c r="T24" i="19"/>
  <c r="T28" i="19" s="1"/>
  <c r="U20" i="20"/>
  <c r="U24" i="20" s="1"/>
  <c r="U96" i="14"/>
  <c r="T103" i="14"/>
  <c r="V23" i="20" s="1"/>
  <c r="S34" i="20"/>
  <c r="S35" i="20" s="1"/>
  <c r="Q98" i="14"/>
  <c r="T79" i="14"/>
  <c r="V23" i="19" s="1"/>
  <c r="U72" i="14"/>
  <c r="S29" i="20"/>
  <c r="P35" i="14"/>
  <c r="Y17" i="6"/>
  <c r="Z86" i="3"/>
  <c r="AB9" i="6"/>
  <c r="AB16" i="6" s="1"/>
  <c r="AB16" i="19"/>
  <c r="U65" i="14"/>
  <c r="T78" i="14"/>
  <c r="AC9" i="19"/>
  <c r="AC8" i="16"/>
  <c r="S34" i="19"/>
  <c r="Q74" i="14"/>
  <c r="O75" i="14"/>
  <c r="N80" i="14"/>
  <c r="T102" i="14"/>
  <c r="U90" i="14"/>
  <c r="N104" i="14"/>
  <c r="N105" i="14" s="1"/>
  <c r="O99" i="14"/>
  <c r="U20" i="19"/>
  <c r="R25" i="6"/>
  <c r="T87" i="3" s="1"/>
  <c r="T89" i="3" s="1"/>
  <c r="R28" i="6"/>
  <c r="R34" i="6" s="1"/>
  <c r="AE20" i="16"/>
  <c r="AD19" i="16"/>
  <c r="S25" i="19"/>
  <c r="T25" i="20"/>
  <c r="T28" i="20"/>
  <c r="P36" i="14" l="1"/>
  <c r="S35" i="19"/>
  <c r="AB17" i="19"/>
  <c r="R35" i="6"/>
  <c r="T25" i="19"/>
  <c r="V23" i="6"/>
  <c r="Q35" i="14"/>
  <c r="R29" i="6"/>
  <c r="M45" i="14"/>
  <c r="N43" i="14"/>
  <c r="N44" i="14" s="1"/>
  <c r="N81" i="14"/>
  <c r="V65" i="14"/>
  <c r="U78" i="14"/>
  <c r="T29" i="20"/>
  <c r="U25" i="20"/>
  <c r="U28" i="20"/>
  <c r="S25" i="6"/>
  <c r="U87" i="3" s="1"/>
  <c r="U89" i="3" s="1"/>
  <c r="S28" i="6"/>
  <c r="S34" i="6" s="1"/>
  <c r="V20" i="19"/>
  <c r="AD9" i="19"/>
  <c r="AD8" i="16"/>
  <c r="V90" i="14"/>
  <c r="U102" i="14"/>
  <c r="T34" i="20"/>
  <c r="T35" i="20" s="1"/>
  <c r="R98" i="14"/>
  <c r="AE19" i="16"/>
  <c r="AF20" i="16"/>
  <c r="U20" i="6"/>
  <c r="U24" i="19"/>
  <c r="U28" i="19" s="1"/>
  <c r="V20" i="20"/>
  <c r="V24" i="20" s="1"/>
  <c r="O80" i="14"/>
  <c r="P75" i="14"/>
  <c r="U79" i="14"/>
  <c r="W23" i="19" s="1"/>
  <c r="V72" i="14"/>
  <c r="T34" i="19"/>
  <c r="R74" i="14"/>
  <c r="AE36" i="16"/>
  <c r="AE9" i="20" s="1"/>
  <c r="AE16" i="20" s="1"/>
  <c r="AE17" i="20" s="1"/>
  <c r="AF37" i="16"/>
  <c r="T29" i="19"/>
  <c r="P99" i="14"/>
  <c r="O104" i="14"/>
  <c r="O105" i="14" s="1"/>
  <c r="Q5" i="25"/>
  <c r="AC9" i="6"/>
  <c r="AC16" i="6" s="1"/>
  <c r="AC16" i="19"/>
  <c r="Z17" i="6"/>
  <c r="AA86" i="3"/>
  <c r="V96" i="14"/>
  <c r="U103" i="14"/>
  <c r="W23" i="20" s="1"/>
  <c r="T24" i="6"/>
  <c r="R4" i="25"/>
  <c r="Q36" i="14" l="1"/>
  <c r="T35" i="19"/>
  <c r="S35" i="6"/>
  <c r="W23" i="6"/>
  <c r="W72" i="14"/>
  <c r="V79" i="14"/>
  <c r="X23" i="19" s="1"/>
  <c r="O43" i="14"/>
  <c r="O44" i="14" s="1"/>
  <c r="O81" i="14"/>
  <c r="U24" i="6"/>
  <c r="S4" i="25"/>
  <c r="AD9" i="6"/>
  <c r="AD16" i="6" s="1"/>
  <c r="AD16" i="19"/>
  <c r="V20" i="6"/>
  <c r="V24" i="19"/>
  <c r="V28" i="19" s="1"/>
  <c r="U34" i="20"/>
  <c r="U35" i="20" s="1"/>
  <c r="S98" i="14"/>
  <c r="V78" i="14"/>
  <c r="W65" i="14"/>
  <c r="AC17" i="19"/>
  <c r="AG37" i="16"/>
  <c r="AF36" i="16"/>
  <c r="AF9" i="20" s="1"/>
  <c r="AF16" i="20" s="1"/>
  <c r="AF17" i="20" s="1"/>
  <c r="P80" i="14"/>
  <c r="Q75" i="14"/>
  <c r="AA17" i="6"/>
  <c r="AB86" i="3"/>
  <c r="R5" i="25"/>
  <c r="U25" i="19"/>
  <c r="R35" i="14"/>
  <c r="AG20" i="16"/>
  <c r="AF19" i="16"/>
  <c r="W20" i="20"/>
  <c r="W24" i="20" s="1"/>
  <c r="Q99" i="14"/>
  <c r="P104" i="14"/>
  <c r="P105" i="14" s="1"/>
  <c r="U34" i="19"/>
  <c r="U35" i="19" s="1"/>
  <c r="S74" i="14"/>
  <c r="W20" i="19"/>
  <c r="T25" i="6"/>
  <c r="V87" i="3" s="1"/>
  <c r="V89" i="3" s="1"/>
  <c r="T28" i="6"/>
  <c r="T34" i="6" s="1"/>
  <c r="W96" i="14"/>
  <c r="V103" i="14"/>
  <c r="X23" i="20" s="1"/>
  <c r="U29" i="19"/>
  <c r="V25" i="20"/>
  <c r="V28" i="20"/>
  <c r="AE9" i="19"/>
  <c r="AE8" i="16"/>
  <c r="W90" i="14"/>
  <c r="V102" i="14"/>
  <c r="S29" i="6"/>
  <c r="U29" i="20"/>
  <c r="N45" i="14"/>
  <c r="R36" i="14" l="1"/>
  <c r="S5" i="25"/>
  <c r="T35" i="6"/>
  <c r="V29" i="19"/>
  <c r="S35" i="14"/>
  <c r="V25" i="19"/>
  <c r="AD17" i="19"/>
  <c r="O45" i="14"/>
  <c r="V29" i="20"/>
  <c r="T29" i="6"/>
  <c r="AE9" i="6"/>
  <c r="AE16" i="6" s="1"/>
  <c r="AE16" i="19"/>
  <c r="W25" i="20"/>
  <c r="W28" i="20"/>
  <c r="AB17" i="6"/>
  <c r="AC86" i="3"/>
  <c r="AH37" i="16"/>
  <c r="AG36" i="16"/>
  <c r="AG9" i="20" s="1"/>
  <c r="AG16" i="20" s="1"/>
  <c r="AG17" i="20" s="1"/>
  <c r="X20" i="19"/>
  <c r="V24" i="6"/>
  <c r="T4" i="25"/>
  <c r="I10" i="25" s="1"/>
  <c r="I11" i="25" s="1"/>
  <c r="U25" i="6"/>
  <c r="W87" i="3" s="1"/>
  <c r="W89" i="3" s="1"/>
  <c r="U28" i="6"/>
  <c r="U34" i="6" s="1"/>
  <c r="X20" i="20"/>
  <c r="X24" i="20" s="1"/>
  <c r="V34" i="20"/>
  <c r="V35" i="20" s="1"/>
  <c r="T98" i="14"/>
  <c r="W103" i="14"/>
  <c r="Y23" i="20" s="1"/>
  <c r="X96" i="14"/>
  <c r="W20" i="6"/>
  <c r="W24" i="19"/>
  <c r="W28" i="19" s="1"/>
  <c r="Q104" i="14"/>
  <c r="Q105" i="14" s="1"/>
  <c r="R99" i="14"/>
  <c r="AF9" i="19"/>
  <c r="AF8" i="16"/>
  <c r="Q80" i="14"/>
  <c r="R75" i="14"/>
  <c r="X23" i="6"/>
  <c r="W102" i="14"/>
  <c r="X90" i="14"/>
  <c r="AH20" i="16"/>
  <c r="AG19" i="16"/>
  <c r="P43" i="14"/>
  <c r="P44" i="14" s="1"/>
  <c r="P81" i="14"/>
  <c r="W79" i="14"/>
  <c r="Y23" i="19" s="1"/>
  <c r="X72" i="14"/>
  <c r="W78" i="14"/>
  <c r="X65" i="14"/>
  <c r="V34" i="19"/>
  <c r="V35" i="19" s="1"/>
  <c r="T74" i="14"/>
  <c r="S36" i="14" l="1"/>
  <c r="U35" i="6"/>
  <c r="T35" i="14"/>
  <c r="AE17" i="19"/>
  <c r="T5" i="25"/>
  <c r="W29" i="20"/>
  <c r="P45" i="14"/>
  <c r="U29" i="6"/>
  <c r="Y72" i="14"/>
  <c r="X79" i="14"/>
  <c r="Z23" i="19" s="1"/>
  <c r="AI20" i="16"/>
  <c r="AH19" i="16"/>
  <c r="W34" i="19"/>
  <c r="W35" i="19" s="1"/>
  <c r="U74" i="14"/>
  <c r="V25" i="6"/>
  <c r="X87" i="3" s="1"/>
  <c r="X89" i="3" s="1"/>
  <c r="V28" i="6"/>
  <c r="V34" i="6" s="1"/>
  <c r="AI37" i="16"/>
  <c r="AH36" i="16"/>
  <c r="AH9" i="20" s="1"/>
  <c r="AH16" i="20" s="1"/>
  <c r="AH17" i="20" s="1"/>
  <c r="W34" i="20"/>
  <c r="W35" i="20" s="1"/>
  <c r="U98" i="14"/>
  <c r="X78" i="14"/>
  <c r="Y65" i="14"/>
  <c r="Y23" i="6"/>
  <c r="X102" i="14"/>
  <c r="Y90" i="14"/>
  <c r="S75" i="14"/>
  <c r="R80" i="14"/>
  <c r="AF9" i="6"/>
  <c r="AF16" i="6" s="1"/>
  <c r="AF16" i="19"/>
  <c r="W24" i="6"/>
  <c r="U4" i="25"/>
  <c r="Y20" i="19"/>
  <c r="W29" i="19"/>
  <c r="Y20" i="20"/>
  <c r="Y24" i="20" s="1"/>
  <c r="Q43" i="14"/>
  <c r="Q44" i="14" s="1"/>
  <c r="Q81" i="14"/>
  <c r="R104" i="14"/>
  <c r="R105" i="14" s="1"/>
  <c r="S99" i="14"/>
  <c r="Y96" i="14"/>
  <c r="X103" i="14"/>
  <c r="Z23" i="20" s="1"/>
  <c r="X20" i="6"/>
  <c r="X24" i="19"/>
  <c r="X28" i="19" s="1"/>
  <c r="AC17" i="6"/>
  <c r="AD86" i="3"/>
  <c r="AG9" i="19"/>
  <c r="AG8" i="16"/>
  <c r="X25" i="20"/>
  <c r="X28" i="20"/>
  <c r="W25" i="19"/>
  <c r="T36" i="14" l="1"/>
  <c r="V35" i="6"/>
  <c r="AF17" i="19"/>
  <c r="X25" i="19"/>
  <c r="U5" i="25"/>
  <c r="Q45" i="14"/>
  <c r="U35" i="14"/>
  <c r="V29" i="6"/>
  <c r="X29" i="19"/>
  <c r="Z20" i="20"/>
  <c r="Z24" i="20" s="1"/>
  <c r="Z20" i="19"/>
  <c r="Z23" i="6"/>
  <c r="Y25" i="20"/>
  <c r="Y28" i="20"/>
  <c r="Z90" i="14"/>
  <c r="Y102" i="14"/>
  <c r="AI19" i="16"/>
  <c r="AJ20" i="16"/>
  <c r="AD17" i="6"/>
  <c r="AE86" i="3"/>
  <c r="Z96" i="14"/>
  <c r="Y103" i="14"/>
  <c r="AA23" i="20" s="1"/>
  <c r="R43" i="14"/>
  <c r="R44" i="14" s="1"/>
  <c r="R81" i="14"/>
  <c r="AI36" i="16"/>
  <c r="AI9" i="20" s="1"/>
  <c r="AI16" i="20" s="1"/>
  <c r="AI17" i="20" s="1"/>
  <c r="AJ37" i="16"/>
  <c r="Y79" i="14"/>
  <c r="AA23" i="19" s="1"/>
  <c r="Z72" i="14"/>
  <c r="X24" i="6"/>
  <c r="V4" i="25"/>
  <c r="Z65" i="14"/>
  <c r="Y78" i="14"/>
  <c r="X34" i="20"/>
  <c r="X35" i="20" s="1"/>
  <c r="V98" i="14"/>
  <c r="AG9" i="6"/>
  <c r="AG16" i="6" s="1"/>
  <c r="AG16" i="19"/>
  <c r="X34" i="19"/>
  <c r="X35" i="19" s="1"/>
  <c r="V74" i="14"/>
  <c r="T99" i="14"/>
  <c r="S104" i="14"/>
  <c r="S105" i="14" s="1"/>
  <c r="Y20" i="6"/>
  <c r="Y24" i="19"/>
  <c r="Y28" i="19" s="1"/>
  <c r="W25" i="6"/>
  <c r="Y87" i="3" s="1"/>
  <c r="Y89" i="3" s="1"/>
  <c r="W28" i="6"/>
  <c r="W34" i="6" s="1"/>
  <c r="S80" i="14"/>
  <c r="T75" i="14"/>
  <c r="AH9" i="19"/>
  <c r="AH8" i="16"/>
  <c r="X29" i="20"/>
  <c r="U36" i="14" l="1"/>
  <c r="W35" i="6"/>
  <c r="V35" i="14"/>
  <c r="V5" i="25"/>
  <c r="Y29" i="19"/>
  <c r="Y29" i="20"/>
  <c r="AA23" i="6"/>
  <c r="AH9" i="6"/>
  <c r="AH16" i="6" s="1"/>
  <c r="AH16" i="19"/>
  <c r="U99" i="14"/>
  <c r="T104" i="14"/>
  <c r="T105" i="14" s="1"/>
  <c r="AK37" i="16"/>
  <c r="AJ36" i="16"/>
  <c r="AJ9" i="20" s="1"/>
  <c r="AJ16" i="20" s="1"/>
  <c r="R45" i="14"/>
  <c r="AE17" i="6"/>
  <c r="AF86" i="3"/>
  <c r="AA90" i="14"/>
  <c r="Z102" i="14"/>
  <c r="Z25" i="20"/>
  <c r="Z28" i="20"/>
  <c r="AA20" i="20"/>
  <c r="AA24" i="20" s="1"/>
  <c r="T80" i="14"/>
  <c r="U75" i="14"/>
  <c r="Y34" i="19"/>
  <c r="Y35" i="19" s="1"/>
  <c r="W74" i="14"/>
  <c r="AA20" i="19"/>
  <c r="X25" i="6"/>
  <c r="Z87" i="3" s="1"/>
  <c r="Z89" i="3" s="1"/>
  <c r="X28" i="6"/>
  <c r="X34" i="6" s="1"/>
  <c r="AK20" i="16"/>
  <c r="AJ19" i="16"/>
  <c r="Y34" i="20"/>
  <c r="Y35" i="20" s="1"/>
  <c r="W98" i="14"/>
  <c r="S43" i="14"/>
  <c r="S44" i="14" s="1"/>
  <c r="S81" i="14"/>
  <c r="Y24" i="6"/>
  <c r="W4" i="25"/>
  <c r="J10" i="25" s="1"/>
  <c r="J11" i="25" s="1"/>
  <c r="Z78" i="14"/>
  <c r="AA65" i="14"/>
  <c r="AA72" i="14"/>
  <c r="Z79" i="14"/>
  <c r="AB23" i="19" s="1"/>
  <c r="W29" i="6"/>
  <c r="AA96" i="14"/>
  <c r="Z103" i="14"/>
  <c r="AB23" i="20" s="1"/>
  <c r="AI9" i="19"/>
  <c r="AI8" i="16"/>
  <c r="Z20" i="6"/>
  <c r="Z24" i="19"/>
  <c r="Z28" i="19" s="1"/>
  <c r="Y25" i="19"/>
  <c r="AG17" i="19"/>
  <c r="AH17" i="19" s="1"/>
  <c r="V36" i="14" l="1"/>
  <c r="X35" i="6"/>
  <c r="Z29" i="19"/>
  <c r="Z29" i="20"/>
  <c r="Z25" i="19"/>
  <c r="AB23" i="6"/>
  <c r="X29" i="6"/>
  <c r="AI9" i="6"/>
  <c r="AI16" i="6" s="1"/>
  <c r="AI16" i="19"/>
  <c r="AI17" i="19" s="1"/>
  <c r="AA25" i="20"/>
  <c r="AA28" i="20"/>
  <c r="AB20" i="20"/>
  <c r="AB24" i="20" s="1"/>
  <c r="Z34" i="19"/>
  <c r="Z35" i="19" s="1"/>
  <c r="X74" i="14"/>
  <c r="AA79" i="14"/>
  <c r="AC23" i="19" s="1"/>
  <c r="AB72" i="14"/>
  <c r="Y25" i="6"/>
  <c r="AA87" i="3" s="1"/>
  <c r="AA89" i="3" s="1"/>
  <c r="Y28" i="6"/>
  <c r="Y34" i="6" s="1"/>
  <c r="Y35" i="6" s="1"/>
  <c r="W35" i="14"/>
  <c r="AA102" i="14"/>
  <c r="AB90" i="14"/>
  <c r="T43" i="14"/>
  <c r="T44" i="14" s="1"/>
  <c r="T81" i="14"/>
  <c r="Z24" i="6"/>
  <c r="X4" i="25"/>
  <c r="AA78" i="14"/>
  <c r="AB65" i="14"/>
  <c r="Z34" i="20"/>
  <c r="Z35" i="20" s="1"/>
  <c r="X98" i="14"/>
  <c r="AL37" i="16"/>
  <c r="AK36" i="16"/>
  <c r="AK9" i="20" s="1"/>
  <c r="AK16" i="20" s="1"/>
  <c r="W5" i="25"/>
  <c r="AA20" i="6"/>
  <c r="AA24" i="19"/>
  <c r="AA28" i="19" s="1"/>
  <c r="AA103" i="14"/>
  <c r="AC23" i="20" s="1"/>
  <c r="AB96" i="14"/>
  <c r="AJ9" i="19"/>
  <c r="AJ8" i="16"/>
  <c r="AB20" i="19"/>
  <c r="S45" i="14"/>
  <c r="AL20" i="16"/>
  <c r="AK19" i="16"/>
  <c r="U80" i="14"/>
  <c r="V75" i="14"/>
  <c r="AF17" i="6"/>
  <c r="AG86" i="3"/>
  <c r="AJ17" i="20"/>
  <c r="U104" i="14"/>
  <c r="U105" i="14" s="1"/>
  <c r="V99" i="14"/>
  <c r="W36" i="14" l="1"/>
  <c r="AA29" i="19"/>
  <c r="Y29" i="6"/>
  <c r="AK17" i="20"/>
  <c r="AB20" i="6"/>
  <c r="AB24" i="19"/>
  <c r="AB28" i="19" s="1"/>
  <c r="AJ9" i="6"/>
  <c r="AJ16" i="6" s="1"/>
  <c r="AJ16" i="19"/>
  <c r="AJ17" i="19" s="1"/>
  <c r="AA24" i="6"/>
  <c r="Y4" i="25"/>
  <c r="AB25" i="20"/>
  <c r="AB28" i="20"/>
  <c r="V104" i="14"/>
  <c r="V105" i="14" s="1"/>
  <c r="W99" i="14"/>
  <c r="AG17" i="6"/>
  <c r="AH86" i="3"/>
  <c r="AM20" i="16"/>
  <c r="AL19" i="16"/>
  <c r="AC96" i="14"/>
  <c r="AB103" i="14"/>
  <c r="AD23" i="20" s="1"/>
  <c r="AA25" i="19"/>
  <c r="AM37" i="16"/>
  <c r="AL36" i="16"/>
  <c r="AL9" i="20" s="1"/>
  <c r="AL16" i="20" s="1"/>
  <c r="AB78" i="14"/>
  <c r="AC65" i="14"/>
  <c r="AC20" i="20"/>
  <c r="AC24" i="20" s="1"/>
  <c r="AB79" i="14"/>
  <c r="AD23" i="19" s="1"/>
  <c r="AC72" i="14"/>
  <c r="AA34" i="20"/>
  <c r="AA35" i="20" s="1"/>
  <c r="Y98" i="14"/>
  <c r="AK9" i="19"/>
  <c r="AK8" i="16"/>
  <c r="Z25" i="6"/>
  <c r="AB87" i="3" s="1"/>
  <c r="AB89" i="3" s="1"/>
  <c r="Z28" i="6"/>
  <c r="Z34" i="6" s="1"/>
  <c r="Z35" i="6" s="1"/>
  <c r="AB102" i="14"/>
  <c r="AC90" i="14"/>
  <c r="W75" i="14"/>
  <c r="V80" i="14"/>
  <c r="X5" i="25"/>
  <c r="AC20" i="19"/>
  <c r="T45" i="14"/>
  <c r="AC23" i="6"/>
  <c r="AA29" i="20"/>
  <c r="U43" i="14"/>
  <c r="U44" i="14" s="1"/>
  <c r="U81" i="14"/>
  <c r="AA34" i="19"/>
  <c r="AA35" i="19" s="1"/>
  <c r="Y74" i="14"/>
  <c r="X35" i="14"/>
  <c r="X36" i="14" l="1"/>
  <c r="AL17" i="20"/>
  <c r="AB29" i="20"/>
  <c r="Y35" i="14"/>
  <c r="AB25" i="19"/>
  <c r="Y5" i="25"/>
  <c r="AD23" i="6"/>
  <c r="V43" i="14"/>
  <c r="V44" i="14" s="1"/>
  <c r="V81" i="14"/>
  <c r="AK9" i="6"/>
  <c r="AK16" i="6" s="1"/>
  <c r="AK16" i="19"/>
  <c r="AK17" i="19" s="1"/>
  <c r="AM19" i="16"/>
  <c r="AN20" i="16"/>
  <c r="AC20" i="6"/>
  <c r="AC24" i="19"/>
  <c r="AC28" i="19" s="1"/>
  <c r="W80" i="14"/>
  <c r="X75" i="14"/>
  <c r="AD96" i="14"/>
  <c r="AC103" i="14"/>
  <c r="AE23" i="20" s="1"/>
  <c r="AB34" i="19"/>
  <c r="AB35" i="19" s="1"/>
  <c r="Z74" i="14"/>
  <c r="U45" i="14"/>
  <c r="AD90" i="14"/>
  <c r="AC102" i="14"/>
  <c r="AC25" i="20"/>
  <c r="AC28" i="20"/>
  <c r="AM36" i="16"/>
  <c r="AM9" i="20" s="1"/>
  <c r="AN37" i="16"/>
  <c r="Z29" i="6"/>
  <c r="AH17" i="6"/>
  <c r="AI86" i="3"/>
  <c r="AA25" i="6"/>
  <c r="AC87" i="3" s="1"/>
  <c r="AC89" i="3" s="1"/>
  <c r="AA28" i="6"/>
  <c r="AA34" i="6" s="1"/>
  <c r="AA35" i="6" s="1"/>
  <c r="AB24" i="6"/>
  <c r="Z4" i="25"/>
  <c r="K10" i="25" s="1"/>
  <c r="K11" i="25" s="1"/>
  <c r="AD20" i="19"/>
  <c r="AD20" i="20"/>
  <c r="AD24" i="20" s="1"/>
  <c r="AC79" i="14"/>
  <c r="AE23" i="19" s="1"/>
  <c r="AD72" i="14"/>
  <c r="AC78" i="14"/>
  <c r="AD65" i="14"/>
  <c r="AL9" i="19"/>
  <c r="AL8" i="16"/>
  <c r="X99" i="14"/>
  <c r="W104" i="14"/>
  <c r="W105" i="14" s="1"/>
  <c r="AB34" i="20"/>
  <c r="AB35" i="20" s="1"/>
  <c r="Z98" i="14"/>
  <c r="AB29" i="19"/>
  <c r="Y36" i="14" l="1"/>
  <c r="AC25" i="19"/>
  <c r="AC29" i="20"/>
  <c r="AC29" i="19"/>
  <c r="V45" i="14"/>
  <c r="W43" i="14"/>
  <c r="W44" i="14" s="1"/>
  <c r="W81" i="14"/>
  <c r="AM9" i="19"/>
  <c r="AM8" i="16"/>
  <c r="AE20" i="19"/>
  <c r="AD25" i="20"/>
  <c r="AD28" i="20"/>
  <c r="AE90" i="14"/>
  <c r="AD102" i="14"/>
  <c r="Z35" i="14"/>
  <c r="AE96" i="14"/>
  <c r="AD103" i="14"/>
  <c r="AF23" i="20" s="1"/>
  <c r="AC34" i="19"/>
  <c r="AC35" i="19" s="1"/>
  <c r="AA74" i="14"/>
  <c r="Y99" i="14"/>
  <c r="X104" i="14"/>
  <c r="X105" i="14" s="1"/>
  <c r="AE20" i="20"/>
  <c r="AE24" i="20" s="1"/>
  <c r="AL9" i="6"/>
  <c r="AL16" i="6" s="1"/>
  <c r="AL16" i="19"/>
  <c r="AE72" i="14"/>
  <c r="AD79" i="14"/>
  <c r="AF23" i="19" s="1"/>
  <c r="AB25" i="6"/>
  <c r="AD87" i="3" s="1"/>
  <c r="AD89" i="3" s="1"/>
  <c r="AB28" i="6"/>
  <c r="AB34" i="6" s="1"/>
  <c r="AB35" i="6" s="1"/>
  <c r="AI17" i="6"/>
  <c r="AJ86" i="3"/>
  <c r="AC34" i="20"/>
  <c r="AC35" i="20" s="1"/>
  <c r="AA98" i="14"/>
  <c r="Z5" i="25"/>
  <c r="AC24" i="6"/>
  <c r="AA4" i="25"/>
  <c r="AD78" i="14"/>
  <c r="AE65" i="14"/>
  <c r="AO37" i="16"/>
  <c r="AN36" i="16"/>
  <c r="AN9" i="20" s="1"/>
  <c r="AN16" i="20" s="1"/>
  <c r="AE23" i="6"/>
  <c r="AD20" i="6"/>
  <c r="AD24" i="19"/>
  <c r="AD28" i="19" s="1"/>
  <c r="AA29" i="6"/>
  <c r="X80" i="14"/>
  <c r="Y75" i="14"/>
  <c r="AO20" i="16"/>
  <c r="AN19" i="16"/>
  <c r="Z36" i="14" l="1"/>
  <c r="AD29" i="20"/>
  <c r="AF23" i="6"/>
  <c r="AB29" i="6"/>
  <c r="AA5" i="25"/>
  <c r="AD25" i="19"/>
  <c r="AE103" i="14"/>
  <c r="AG23" i="20" s="1"/>
  <c r="AF96" i="14"/>
  <c r="AP20" i="16"/>
  <c r="AO19" i="16"/>
  <c r="AD34" i="19"/>
  <c r="AD35" i="19" s="1"/>
  <c r="AB74" i="14"/>
  <c r="AD29" i="19"/>
  <c r="AE79" i="14"/>
  <c r="AG23" i="19" s="1"/>
  <c r="AF72" i="14"/>
  <c r="AE25" i="20"/>
  <c r="AE28" i="20"/>
  <c r="AA35" i="14"/>
  <c r="AE20" i="6"/>
  <c r="AE24" i="19"/>
  <c r="AE28" i="19" s="1"/>
  <c r="W45" i="14"/>
  <c r="AP37" i="16"/>
  <c r="AO36" i="16"/>
  <c r="AO9" i="20" s="1"/>
  <c r="AO16" i="20" s="1"/>
  <c r="AJ17" i="6"/>
  <c r="AK86" i="3"/>
  <c r="Y80" i="14"/>
  <c r="Z75" i="14"/>
  <c r="AD24" i="6"/>
  <c r="AB4" i="25"/>
  <c r="AE78" i="14"/>
  <c r="AF65" i="14"/>
  <c r="AF20" i="20"/>
  <c r="AF24" i="20" s="1"/>
  <c r="AD34" i="20"/>
  <c r="AD35" i="20" s="1"/>
  <c r="AB98" i="14"/>
  <c r="AN9" i="19"/>
  <c r="AN8" i="16"/>
  <c r="X43" i="14"/>
  <c r="X44" i="14" s="1"/>
  <c r="X81" i="14"/>
  <c r="AF20" i="19"/>
  <c r="AC25" i="6"/>
  <c r="AE87" i="3" s="1"/>
  <c r="AE89" i="3" s="1"/>
  <c r="AC28" i="6"/>
  <c r="AC34" i="6" s="1"/>
  <c r="AC35" i="6" s="1"/>
  <c r="AL17" i="19"/>
  <c r="Y104" i="14"/>
  <c r="Y105" i="14" s="1"/>
  <c r="Z99" i="14"/>
  <c r="AE102" i="14"/>
  <c r="AF90" i="14"/>
  <c r="AM9" i="6"/>
  <c r="AA36" i="14" l="1"/>
  <c r="AB5" i="25"/>
  <c r="AG23" i="6"/>
  <c r="AG20" i="19"/>
  <c r="Y43" i="14"/>
  <c r="Y44" i="14" s="1"/>
  <c r="Y81" i="14"/>
  <c r="AE34" i="19"/>
  <c r="AE35" i="19" s="1"/>
  <c r="AC74" i="14"/>
  <c r="AE34" i="20"/>
  <c r="AE35" i="20" s="1"/>
  <c r="AC98" i="14"/>
  <c r="AE29" i="20"/>
  <c r="AO9" i="19"/>
  <c r="AO8" i="16"/>
  <c r="AE25" i="19"/>
  <c r="AN9" i="6"/>
  <c r="AN16" i="6" s="1"/>
  <c r="AN16" i="19"/>
  <c r="AG20" i="20"/>
  <c r="AG24" i="20" s="1"/>
  <c r="Z104" i="14"/>
  <c r="Z105" i="14" s="1"/>
  <c r="AA99" i="14"/>
  <c r="X45" i="14"/>
  <c r="AQ37" i="16"/>
  <c r="AP36" i="16"/>
  <c r="AP9" i="20" s="1"/>
  <c r="AP16" i="20" s="1"/>
  <c r="AE24" i="6"/>
  <c r="AC4" i="25"/>
  <c r="L10" i="25" s="1"/>
  <c r="L11" i="25" s="1"/>
  <c r="AE29" i="19"/>
  <c r="AQ20" i="16"/>
  <c r="AP19" i="16"/>
  <c r="AF102" i="14"/>
  <c r="AG90" i="14"/>
  <c r="AF25" i="20"/>
  <c r="AF28" i="20"/>
  <c r="AA75" i="14"/>
  <c r="Z80" i="14"/>
  <c r="AF20" i="6"/>
  <c r="AF24" i="19"/>
  <c r="AF28" i="19" s="1"/>
  <c r="AF78" i="14"/>
  <c r="AG65" i="14"/>
  <c r="AD25" i="6"/>
  <c r="AF87" i="3" s="1"/>
  <c r="AF89" i="3" s="1"/>
  <c r="AD28" i="6"/>
  <c r="AD34" i="6" s="1"/>
  <c r="AD35" i="6" s="1"/>
  <c r="AK17" i="6"/>
  <c r="AL86" i="3"/>
  <c r="AC29" i="6"/>
  <c r="AF79" i="14"/>
  <c r="AH23" i="19" s="1"/>
  <c r="AG72" i="14"/>
  <c r="AB35" i="14"/>
  <c r="AB36" i="14" s="1"/>
  <c r="AG96" i="14"/>
  <c r="AF103" i="14"/>
  <c r="AH23" i="20" s="1"/>
  <c r="Y45" i="14" l="1"/>
  <c r="AF29" i="19"/>
  <c r="AF25" i="19"/>
  <c r="AG79" i="14"/>
  <c r="AI23" i="19" s="1"/>
  <c r="AH72" i="14"/>
  <c r="AH20" i="19"/>
  <c r="AH90" i="14"/>
  <c r="AG102" i="14"/>
  <c r="AG25" i="20"/>
  <c r="AG28" i="20"/>
  <c r="AH23" i="6"/>
  <c r="AA80" i="14"/>
  <c r="AB75" i="14"/>
  <c r="AC5" i="25"/>
  <c r="AL17" i="6"/>
  <c r="AM86" i="3"/>
  <c r="AB99" i="14"/>
  <c r="AA104" i="14"/>
  <c r="AA105" i="14" s="1"/>
  <c r="AF34" i="19"/>
  <c r="AF35" i="19" s="1"/>
  <c r="AD74" i="14"/>
  <c r="AH96" i="14"/>
  <c r="AG103" i="14"/>
  <c r="AI23" i="20" s="1"/>
  <c r="AD29" i="6"/>
  <c r="AF24" i="6"/>
  <c r="AD4" i="25"/>
  <c r="AF34" i="20"/>
  <c r="AF35" i="20" s="1"/>
  <c r="AD98" i="14"/>
  <c r="AP9" i="19"/>
  <c r="AP8" i="16"/>
  <c r="AE25" i="6"/>
  <c r="AG87" i="3" s="1"/>
  <c r="AG89" i="3" s="1"/>
  <c r="AE28" i="6"/>
  <c r="AE34" i="6" s="1"/>
  <c r="AE35" i="6" s="1"/>
  <c r="AO9" i="6"/>
  <c r="AO16" i="6" s="1"/>
  <c r="AO16" i="19"/>
  <c r="AC35" i="14"/>
  <c r="AC36" i="14" s="1"/>
  <c r="Z43" i="14"/>
  <c r="Z44" i="14" s="1"/>
  <c r="Z81" i="14"/>
  <c r="AQ36" i="16"/>
  <c r="AQ9" i="20" s="1"/>
  <c r="AQ16" i="20" s="1"/>
  <c r="AR37" i="16"/>
  <c r="AG20" i="6"/>
  <c r="AG24" i="19"/>
  <c r="AG28" i="19" s="1"/>
  <c r="AH20" i="20"/>
  <c r="AH24" i="20" s="1"/>
  <c r="AG78" i="14"/>
  <c r="AH65" i="14"/>
  <c r="AQ19" i="16"/>
  <c r="AR20" i="16"/>
  <c r="AF29" i="20"/>
  <c r="AG29" i="20" s="1"/>
  <c r="AG29" i="19" l="1"/>
  <c r="AI90" i="14"/>
  <c r="AH102" i="14"/>
  <c r="AQ9" i="19"/>
  <c r="AQ8" i="16"/>
  <c r="AG25" i="19"/>
  <c r="Z45" i="14"/>
  <c r="AI96" i="14"/>
  <c r="AH103" i="14"/>
  <c r="AJ23" i="20" s="1"/>
  <c r="AC99" i="14"/>
  <c r="AB104" i="14"/>
  <c r="AB105" i="14" s="1"/>
  <c r="AD5" i="25"/>
  <c r="AG34" i="20"/>
  <c r="AG35" i="20" s="1"/>
  <c r="AE98" i="14"/>
  <c r="AS20" i="16"/>
  <c r="AR19" i="16"/>
  <c r="AG24" i="6"/>
  <c r="AE4" i="25"/>
  <c r="AN86" i="3"/>
  <c r="AI23" i="6"/>
  <c r="AH78" i="14"/>
  <c r="AI65" i="14"/>
  <c r="AH25" i="20"/>
  <c r="AH28" i="20"/>
  <c r="AH29" i="20" s="1"/>
  <c r="AS37" i="16"/>
  <c r="AR36" i="16"/>
  <c r="AR9" i="20" s="1"/>
  <c r="AR16" i="20" s="1"/>
  <c r="AP9" i="6"/>
  <c r="AP16" i="6" s="1"/>
  <c r="AP16" i="19"/>
  <c r="AF25" i="6"/>
  <c r="AH87" i="3" s="1"/>
  <c r="AH89" i="3" s="1"/>
  <c r="AF28" i="6"/>
  <c r="AF34" i="6" s="1"/>
  <c r="AF35" i="6" s="1"/>
  <c r="AD35" i="14"/>
  <c r="AD36" i="14" s="1"/>
  <c r="AB80" i="14"/>
  <c r="AC75" i="14"/>
  <c r="AH20" i="6"/>
  <c r="AH24" i="19"/>
  <c r="AH28" i="19" s="1"/>
  <c r="AI20" i="19"/>
  <c r="AG34" i="19"/>
  <c r="AG35" i="19" s="1"/>
  <c r="AE74" i="14"/>
  <c r="AE29" i="6"/>
  <c r="AA43" i="14"/>
  <c r="AA44" i="14" s="1"/>
  <c r="AA81" i="14"/>
  <c r="AI20" i="20"/>
  <c r="AI24" i="20" s="1"/>
  <c r="AH79" i="14"/>
  <c r="AJ23" i="19" s="1"/>
  <c r="AI72" i="14"/>
  <c r="AE35" i="14" l="1"/>
  <c r="AE36" i="14" s="1"/>
  <c r="AJ23" i="6"/>
  <c r="AQ9" i="6"/>
  <c r="AQ16" i="6" s="1"/>
  <c r="AQ16" i="19"/>
  <c r="AI25" i="20"/>
  <c r="AI28" i="20"/>
  <c r="AF29" i="6"/>
  <c r="AC80" i="14"/>
  <c r="AD75" i="14"/>
  <c r="AT37" i="16"/>
  <c r="AS36" i="16"/>
  <c r="AS9" i="20" s="1"/>
  <c r="AS16" i="20" s="1"/>
  <c r="AJ20" i="19"/>
  <c r="AC104" i="14"/>
  <c r="AC105" i="14" s="1"/>
  <c r="AD99" i="14"/>
  <c r="AJ20" i="20"/>
  <c r="AJ24" i="20" s="1"/>
  <c r="AH24" i="6"/>
  <c r="AF4" i="25"/>
  <c r="M10" i="25" s="1"/>
  <c r="M11" i="25" s="1"/>
  <c r="AI79" i="14"/>
  <c r="AK23" i="19" s="1"/>
  <c r="AJ72" i="14"/>
  <c r="AB43" i="14"/>
  <c r="AB44" i="14" s="1"/>
  <c r="AB81" i="14"/>
  <c r="AH34" i="20"/>
  <c r="AH35" i="20" s="1"/>
  <c r="AF98" i="14"/>
  <c r="AG25" i="6"/>
  <c r="AI87" i="3" s="1"/>
  <c r="AI89" i="3" s="1"/>
  <c r="AG28" i="6"/>
  <c r="AG34" i="6" s="1"/>
  <c r="AG35" i="6" s="1"/>
  <c r="AH25" i="19"/>
  <c r="AI102" i="14"/>
  <c r="AJ90" i="14"/>
  <c r="AI78" i="14"/>
  <c r="AJ65" i="14"/>
  <c r="AT20" i="16"/>
  <c r="AS19" i="16"/>
  <c r="AA45" i="14"/>
  <c r="AI20" i="6"/>
  <c r="AI24" i="19"/>
  <c r="AI28" i="19" s="1"/>
  <c r="AH34" i="19"/>
  <c r="AH35" i="19" s="1"/>
  <c r="AF74" i="14"/>
  <c r="AR9" i="19"/>
  <c r="AR8" i="16"/>
  <c r="AE5" i="25"/>
  <c r="AI103" i="14"/>
  <c r="AK23" i="20" s="1"/>
  <c r="AJ96" i="14"/>
  <c r="AH29" i="19"/>
  <c r="AF35" i="14" l="1"/>
  <c r="AF5" i="25"/>
  <c r="AB45" i="14"/>
  <c r="AK23" i="6"/>
  <c r="AK96" i="14"/>
  <c r="AJ103" i="14"/>
  <c r="AL23" i="20" s="1"/>
  <c r="AU37" i="16"/>
  <c r="AT36" i="16"/>
  <c r="AT9" i="20" s="1"/>
  <c r="AT16" i="20" s="1"/>
  <c r="AI34" i="20"/>
  <c r="AI35" i="20" s="1"/>
  <c r="AG98" i="14"/>
  <c r="AI29" i="20"/>
  <c r="AK20" i="19"/>
  <c r="AI25" i="19"/>
  <c r="AJ79" i="14"/>
  <c r="AL23" i="19" s="1"/>
  <c r="AK72" i="14"/>
  <c r="AE75" i="14"/>
  <c r="AD80" i="14"/>
  <c r="AK65" i="14"/>
  <c r="AJ78" i="14"/>
  <c r="AK20" i="20"/>
  <c r="AK24" i="20" s="1"/>
  <c r="AS9" i="19"/>
  <c r="AS8" i="16"/>
  <c r="AJ25" i="20"/>
  <c r="AJ28" i="20"/>
  <c r="AJ20" i="6"/>
  <c r="AJ24" i="19"/>
  <c r="AJ28" i="19" s="1"/>
  <c r="AC43" i="14"/>
  <c r="AC44" i="14" s="1"/>
  <c r="AC81" i="14"/>
  <c r="AF36" i="14"/>
  <c r="AR9" i="6"/>
  <c r="AR16" i="6" s="1"/>
  <c r="AR16" i="19"/>
  <c r="AH25" i="6"/>
  <c r="AJ87" i="3" s="1"/>
  <c r="AJ89" i="3" s="1"/>
  <c r="AH28" i="6"/>
  <c r="AH34" i="6" s="1"/>
  <c r="AH35" i="6" s="1"/>
  <c r="AI34" i="19"/>
  <c r="AI35" i="19" s="1"/>
  <c r="AG74" i="14"/>
  <c r="AI29" i="19"/>
  <c r="AI24" i="6"/>
  <c r="AG4" i="25"/>
  <c r="AU20" i="16"/>
  <c r="AT19" i="16"/>
  <c r="AJ102" i="14"/>
  <c r="AK90" i="14"/>
  <c r="AD104" i="14"/>
  <c r="AD105" i="14" s="1"/>
  <c r="AE99" i="14"/>
  <c r="AG29" i="6"/>
  <c r="AL23" i="6" l="1"/>
  <c r="AH29" i="6"/>
  <c r="AJ29" i="19"/>
  <c r="AG5" i="25"/>
  <c r="AG35" i="14"/>
  <c r="AG36" i="14" s="1"/>
  <c r="AF99" i="14"/>
  <c r="AE104" i="14"/>
  <c r="AE105" i="14" s="1"/>
  <c r="AJ34" i="20"/>
  <c r="AJ35" i="20" s="1"/>
  <c r="AH98" i="14"/>
  <c r="AD43" i="14"/>
  <c r="AD44" i="14" s="1"/>
  <c r="AD81" i="14"/>
  <c r="AJ25" i="19"/>
  <c r="AL90" i="14"/>
  <c r="AK102" i="14"/>
  <c r="AJ34" i="19"/>
  <c r="AJ35" i="19" s="1"/>
  <c r="AH74" i="14"/>
  <c r="AK25" i="20"/>
  <c r="AK28" i="20"/>
  <c r="AE80" i="14"/>
  <c r="AF75" i="14"/>
  <c r="AU36" i="16"/>
  <c r="AU9" i="20" s="1"/>
  <c r="AU16" i="20" s="1"/>
  <c r="AV37" i="16"/>
  <c r="AT9" i="19"/>
  <c r="AT8" i="16"/>
  <c r="AL65" i="14"/>
  <c r="AK78" i="14"/>
  <c r="AJ29" i="20"/>
  <c r="AL96" i="14"/>
  <c r="AK103" i="14"/>
  <c r="AM23" i="20" s="1"/>
  <c r="AU19" i="16"/>
  <c r="AV20" i="16"/>
  <c r="AC45" i="14"/>
  <c r="AL20" i="20"/>
  <c r="AL24" i="20" s="1"/>
  <c r="AI25" i="6"/>
  <c r="AK87" i="3" s="1"/>
  <c r="AK89" i="3" s="1"/>
  <c r="AI28" i="6"/>
  <c r="AI34" i="6" s="1"/>
  <c r="AI35" i="6" s="1"/>
  <c r="AJ24" i="6"/>
  <c r="AH4" i="25"/>
  <c r="AS9" i="6"/>
  <c r="AS16" i="6" s="1"/>
  <c r="AS16" i="19"/>
  <c r="AL20" i="19"/>
  <c r="AK79" i="14"/>
  <c r="AM23" i="19" s="1"/>
  <c r="AL72" i="14"/>
  <c r="AK20" i="6"/>
  <c r="AK24" i="19"/>
  <c r="AK28" i="19" s="1"/>
  <c r="AK29" i="19" l="1"/>
  <c r="AH5" i="25"/>
  <c r="AK29" i="20"/>
  <c r="AH35" i="14"/>
  <c r="AH36" i="14" s="1"/>
  <c r="AM23" i="6"/>
  <c r="AD45" i="14"/>
  <c r="AL20" i="6"/>
  <c r="AL24" i="19"/>
  <c r="AL28" i="19" s="1"/>
  <c r="AW20" i="16"/>
  <c r="AV19" i="16"/>
  <c r="AF80" i="14"/>
  <c r="AG75" i="14"/>
  <c r="AM20" i="20"/>
  <c r="AM24" i="20" s="1"/>
  <c r="AM72" i="14"/>
  <c r="AL79" i="14"/>
  <c r="AN23" i="19" s="1"/>
  <c r="AL25" i="20"/>
  <c r="AL28" i="20"/>
  <c r="AU9" i="19"/>
  <c r="AU8" i="16"/>
  <c r="AM20" i="19"/>
  <c r="AT9" i="6"/>
  <c r="AT16" i="6" s="1"/>
  <c r="AT16" i="19"/>
  <c r="AE43" i="14"/>
  <c r="AE44" i="14" s="1"/>
  <c r="AE81" i="14"/>
  <c r="AM90" i="14"/>
  <c r="AL102" i="14"/>
  <c r="AK25" i="19"/>
  <c r="AK24" i="6"/>
  <c r="AI4" i="25"/>
  <c r="AJ25" i="6"/>
  <c r="AL87" i="3" s="1"/>
  <c r="AL89" i="3" s="1"/>
  <c r="AJ28" i="6"/>
  <c r="AJ34" i="6" s="1"/>
  <c r="AJ35" i="6" s="1"/>
  <c r="AG99" i="14"/>
  <c r="AF104" i="14"/>
  <c r="AF105" i="14" s="1"/>
  <c r="AL78" i="14"/>
  <c r="AM65" i="14"/>
  <c r="AW37" i="16"/>
  <c r="AV36" i="16"/>
  <c r="AV9" i="20" s="1"/>
  <c r="AV16" i="20" s="1"/>
  <c r="AK34" i="20"/>
  <c r="AK35" i="20" s="1"/>
  <c r="AI98" i="14"/>
  <c r="AI29" i="6"/>
  <c r="AK34" i="19"/>
  <c r="AK35" i="19" s="1"/>
  <c r="AI74" i="14"/>
  <c r="AM96" i="14"/>
  <c r="AL103" i="14"/>
  <c r="AN23" i="20" s="1"/>
  <c r="AI5" i="25" l="1"/>
  <c r="AL29" i="20"/>
  <c r="N10" i="25"/>
  <c r="N11" i="25" s="1"/>
  <c r="AJ29" i="6"/>
  <c r="AM25" i="20"/>
  <c r="AX20" i="16"/>
  <c r="AW19" i="16"/>
  <c r="AX37" i="16"/>
  <c r="AW36" i="16"/>
  <c r="AW9" i="20" s="1"/>
  <c r="AW16" i="20" s="1"/>
  <c r="AG104" i="14"/>
  <c r="AG105" i="14" s="1"/>
  <c r="AH99" i="14"/>
  <c r="AU9" i="6"/>
  <c r="AU16" i="6" s="1"/>
  <c r="AU16" i="19"/>
  <c r="AL34" i="19"/>
  <c r="AL35" i="19" s="1"/>
  <c r="AJ74" i="14"/>
  <c r="AM103" i="14"/>
  <c r="AO23" i="20" s="1"/>
  <c r="AN96" i="14"/>
  <c r="AL34" i="20"/>
  <c r="AL35" i="20" s="1"/>
  <c r="AJ98" i="14"/>
  <c r="AM79" i="14"/>
  <c r="AO23" i="19" s="1"/>
  <c r="AN72" i="14"/>
  <c r="AF43" i="14"/>
  <c r="AF44" i="14" s="1"/>
  <c r="AF81" i="14"/>
  <c r="AL24" i="6"/>
  <c r="AJ4" i="25"/>
  <c r="AN20" i="20"/>
  <c r="AN24" i="20" s="1"/>
  <c r="AM102" i="14"/>
  <c r="AN90" i="14"/>
  <c r="AN23" i="6"/>
  <c r="AG80" i="14"/>
  <c r="AH75" i="14"/>
  <c r="AM78" i="14"/>
  <c r="AN65" i="14"/>
  <c r="AK25" i="6"/>
  <c r="AM87" i="3" s="1"/>
  <c r="AM89" i="3" s="1"/>
  <c r="AK28" i="6"/>
  <c r="AK34" i="6" s="1"/>
  <c r="AK35" i="6" s="1"/>
  <c r="AI35" i="14"/>
  <c r="AI36" i="14" s="1"/>
  <c r="AN20" i="19"/>
  <c r="AL25" i="19"/>
  <c r="AE45" i="14"/>
  <c r="AM20" i="6"/>
  <c r="AM24" i="6" s="1"/>
  <c r="AM24" i="19"/>
  <c r="AV9" i="19"/>
  <c r="AV8" i="16"/>
  <c r="AL29" i="19"/>
  <c r="AO23" i="6" l="1"/>
  <c r="AM25" i="19"/>
  <c r="AF45" i="14"/>
  <c r="AK29" i="6"/>
  <c r="AN20" i="6"/>
  <c r="AN24" i="19"/>
  <c r="AN28" i="19" s="1"/>
  <c r="AN25" i="20"/>
  <c r="AN28" i="20"/>
  <c r="AY37" i="16"/>
  <c r="AX36" i="16"/>
  <c r="AX9" i="20" s="1"/>
  <c r="AX16" i="20" s="1"/>
  <c r="AO96" i="14"/>
  <c r="AN103" i="14"/>
  <c r="AP23" i="20" s="1"/>
  <c r="AO20" i="19"/>
  <c r="AL25" i="6"/>
  <c r="AN87" i="3" s="1"/>
  <c r="AN89" i="3" s="1"/>
  <c r="AL28" i="6"/>
  <c r="AL34" i="6" s="1"/>
  <c r="AL35" i="6" s="1"/>
  <c r="AY20" i="16"/>
  <c r="AX19" i="16"/>
  <c r="AG43" i="14"/>
  <c r="AG44" i="14" s="1"/>
  <c r="AG81" i="14"/>
  <c r="AN78" i="14"/>
  <c r="AO65" i="14"/>
  <c r="AO72" i="14"/>
  <c r="AN79" i="14"/>
  <c r="AP23" i="19" s="1"/>
  <c r="AH104" i="14"/>
  <c r="AH105" i="14" s="1"/>
  <c r="AI99" i="14"/>
  <c r="AW9" i="19"/>
  <c r="AW8" i="16"/>
  <c r="AJ5" i="25"/>
  <c r="AV9" i="6"/>
  <c r="AV16" i="6" s="1"/>
  <c r="AV16" i="19"/>
  <c r="AN102" i="14"/>
  <c r="AO90" i="14"/>
  <c r="AI75" i="14"/>
  <c r="AH80" i="14"/>
  <c r="AO20" i="20"/>
  <c r="AO24" i="20" s="1"/>
  <c r="AJ35" i="14"/>
  <c r="AJ36" i="14" s="1"/>
  <c r="AP23" i="6" l="1"/>
  <c r="AN25" i="19"/>
  <c r="AO25" i="20"/>
  <c r="AO28" i="20"/>
  <c r="AJ99" i="14"/>
  <c r="AI104" i="14"/>
  <c r="AI105" i="14" s="1"/>
  <c r="AG45" i="14"/>
  <c r="AY36" i="16"/>
  <c r="AY9" i="20" s="1"/>
  <c r="AY16" i="20" s="1"/>
  <c r="AZ37" i="16"/>
  <c r="AN34" i="19"/>
  <c r="AL74" i="14"/>
  <c r="AH43" i="14"/>
  <c r="AH44" i="14" s="1"/>
  <c r="AH81" i="14"/>
  <c r="AI80" i="14"/>
  <c r="AJ75" i="14"/>
  <c r="AP20" i="20"/>
  <c r="AP24" i="20" s="1"/>
  <c r="AP65" i="14"/>
  <c r="AO78" i="14"/>
  <c r="AX9" i="19"/>
  <c r="AX8" i="16"/>
  <c r="AP96" i="14"/>
  <c r="AO103" i="14"/>
  <c r="AQ23" i="20" s="1"/>
  <c r="AN34" i="20"/>
  <c r="AL98" i="14"/>
  <c r="AN24" i="6"/>
  <c r="AL4" i="25"/>
  <c r="AO79" i="14"/>
  <c r="AQ23" i="19" s="1"/>
  <c r="AP72" i="14"/>
  <c r="AL29" i="6"/>
  <c r="AP90" i="14"/>
  <c r="AO102" i="14"/>
  <c r="AW9" i="6"/>
  <c r="AW16" i="6" s="1"/>
  <c r="AW16" i="19"/>
  <c r="AP20" i="19"/>
  <c r="AY19" i="16"/>
  <c r="AZ20" i="16"/>
  <c r="AO20" i="6"/>
  <c r="AO24" i="19"/>
  <c r="AO28" i="19" s="1"/>
  <c r="AM25" i="6"/>
  <c r="AO87" i="3" s="1"/>
  <c r="AH45" i="14" l="1"/>
  <c r="AQ90" i="14"/>
  <c r="AP102" i="14"/>
  <c r="AO34" i="20"/>
  <c r="AM98" i="14"/>
  <c r="AY9" i="19"/>
  <c r="AY8" i="16"/>
  <c r="AQ23" i="6"/>
  <c r="AX9" i="6"/>
  <c r="AX16" i="6" s="1"/>
  <c r="AX16" i="19"/>
  <c r="AP25" i="20"/>
  <c r="AP28" i="20"/>
  <c r="AL35" i="14"/>
  <c r="AQ20" i="19"/>
  <c r="AJ80" i="14"/>
  <c r="BA20" i="16"/>
  <c r="AZ19" i="16"/>
  <c r="AQ72" i="14"/>
  <c r="AP79" i="14"/>
  <c r="AR23" i="19" s="1"/>
  <c r="AO34" i="19"/>
  <c r="AM74" i="14"/>
  <c r="AO24" i="6"/>
  <c r="AM4" i="25"/>
  <c r="AP20" i="6"/>
  <c r="AP24" i="19"/>
  <c r="AP28" i="19" s="1"/>
  <c r="AQ20" i="20"/>
  <c r="AQ24" i="20" s="1"/>
  <c r="AO25" i="19"/>
  <c r="AN25" i="6"/>
  <c r="AP87" i="3" s="1"/>
  <c r="AN28" i="6"/>
  <c r="AN34" i="6" s="1"/>
  <c r="AQ96" i="14"/>
  <c r="AP103" i="14"/>
  <c r="AR23" i="20" s="1"/>
  <c r="AP78" i="14"/>
  <c r="AQ65" i="14"/>
  <c r="AI43" i="14"/>
  <c r="AI44" i="14" s="1"/>
  <c r="AI81" i="14"/>
  <c r="BA37" i="16"/>
  <c r="AZ36" i="16"/>
  <c r="AZ9" i="20" s="1"/>
  <c r="AZ16" i="20" s="1"/>
  <c r="AJ104" i="14"/>
  <c r="AJ105" i="14" s="1"/>
  <c r="AM35" i="14" l="1"/>
  <c r="AI45" i="14"/>
  <c r="AJ43" i="14"/>
  <c r="AJ44" i="14" s="1"/>
  <c r="AJ81" i="14"/>
  <c r="BB37" i="16"/>
  <c r="BA36" i="16"/>
  <c r="BA9" i="20" s="1"/>
  <c r="BA16" i="20" s="1"/>
  <c r="AR20" i="19"/>
  <c r="AP81" i="14"/>
  <c r="AP34" i="19"/>
  <c r="AN74" i="14"/>
  <c r="AZ9" i="19"/>
  <c r="AZ8" i="16"/>
  <c r="AP34" i="20"/>
  <c r="AN98" i="14"/>
  <c r="AO25" i="6"/>
  <c r="AQ87" i="3" s="1"/>
  <c r="AO28" i="6"/>
  <c r="AO34" i="6" s="1"/>
  <c r="AP25" i="19"/>
  <c r="AP24" i="6"/>
  <c r="AN4" i="25"/>
  <c r="BB20" i="16"/>
  <c r="BA19" i="16"/>
  <c r="AQ20" i="6"/>
  <c r="AQ24" i="19"/>
  <c r="AQ28" i="19" s="1"/>
  <c r="AY9" i="6"/>
  <c r="AY16" i="6" s="1"/>
  <c r="AY16" i="19"/>
  <c r="AR20" i="20"/>
  <c r="AR24" i="20" s="1"/>
  <c r="AP105" i="14"/>
  <c r="AQ78" i="14"/>
  <c r="AR65" i="14"/>
  <c r="AQ25" i="20"/>
  <c r="AQ28" i="20"/>
  <c r="AQ79" i="14"/>
  <c r="AS23" i="19" s="1"/>
  <c r="AR72" i="14"/>
  <c r="AQ103" i="14"/>
  <c r="AS23" i="20" s="1"/>
  <c r="AR96" i="14"/>
  <c r="AR23" i="6"/>
  <c r="AQ102" i="14"/>
  <c r="AR90" i="14"/>
  <c r="AJ45" i="14" l="1"/>
  <c r="AS20" i="20"/>
  <c r="AS24" i="20" s="1"/>
  <c r="AQ105" i="14"/>
  <c r="AR79" i="14"/>
  <c r="AT23" i="19" s="1"/>
  <c r="AS72" i="14"/>
  <c r="AR78" i="14"/>
  <c r="AS65" i="14"/>
  <c r="AR25" i="20"/>
  <c r="AR28" i="20"/>
  <c r="AQ24" i="6"/>
  <c r="AO4" i="25"/>
  <c r="P10" i="25" s="1"/>
  <c r="AP25" i="6"/>
  <c r="AR87" i="3" s="1"/>
  <c r="AP28" i="6"/>
  <c r="AP34" i="6" s="1"/>
  <c r="AN35" i="14"/>
  <c r="AS23" i="6"/>
  <c r="AS20" i="19"/>
  <c r="AQ81" i="14"/>
  <c r="BA9" i="19"/>
  <c r="BA8" i="16"/>
  <c r="AQ25" i="19"/>
  <c r="BC37" i="16"/>
  <c r="BB36" i="16"/>
  <c r="BB9" i="20" s="1"/>
  <c r="BB16" i="20" s="1"/>
  <c r="AS96" i="14"/>
  <c r="AR103" i="14"/>
  <c r="AT23" i="20" s="1"/>
  <c r="AQ34" i="20"/>
  <c r="AO98" i="14"/>
  <c r="BC20" i="16"/>
  <c r="BB19" i="16"/>
  <c r="AP45" i="14"/>
  <c r="AR102" i="14"/>
  <c r="AS90" i="14"/>
  <c r="AQ34" i="19"/>
  <c r="AO74" i="14"/>
  <c r="AZ9" i="6"/>
  <c r="AZ16" i="6" s="1"/>
  <c r="AZ16" i="19"/>
  <c r="AR20" i="6"/>
  <c r="AR24" i="19"/>
  <c r="AR28" i="19" s="1"/>
  <c r="AQ45" i="14" l="1"/>
  <c r="AT23" i="6"/>
  <c r="AR34" i="19"/>
  <c r="AP74" i="14"/>
  <c r="AO35" i="14"/>
  <c r="AT96" i="14"/>
  <c r="AS103" i="14"/>
  <c r="AU23" i="20" s="1"/>
  <c r="AS20" i="6"/>
  <c r="AS24" i="19"/>
  <c r="AS28" i="19" s="1"/>
  <c r="AR34" i="20"/>
  <c r="AP98" i="14"/>
  <c r="AS79" i="14"/>
  <c r="AU23" i="19" s="1"/>
  <c r="AT72" i="14"/>
  <c r="AT90" i="14"/>
  <c r="AS102" i="14"/>
  <c r="BC19" i="16"/>
  <c r="BD20" i="16"/>
  <c r="BC36" i="16"/>
  <c r="BC9" i="20" s="1"/>
  <c r="BC16" i="20" s="1"/>
  <c r="BD37" i="16"/>
  <c r="AS78" i="14"/>
  <c r="AT65" i="14"/>
  <c r="AR24" i="6"/>
  <c r="AP4" i="25"/>
  <c r="BB9" i="19"/>
  <c r="BB8" i="16"/>
  <c r="BA9" i="6"/>
  <c r="BA16" i="6" s="1"/>
  <c r="BA16" i="19"/>
  <c r="AT20" i="20"/>
  <c r="AT24" i="20" s="1"/>
  <c r="AR105" i="14"/>
  <c r="AR25" i="19"/>
  <c r="AQ25" i="6"/>
  <c r="AS87" i="3" s="1"/>
  <c r="AQ28" i="6"/>
  <c r="AQ34" i="6" s="1"/>
  <c r="AT20" i="19"/>
  <c r="AR81" i="14"/>
  <c r="AS25" i="20"/>
  <c r="AS28" i="20"/>
  <c r="AU23" i="6" l="1"/>
  <c r="AR45" i="14"/>
  <c r="AS25" i="19"/>
  <c r="BB9" i="6"/>
  <c r="BB16" i="6" s="1"/>
  <c r="BB16" i="19"/>
  <c r="BE37" i="16"/>
  <c r="BD36" i="16"/>
  <c r="BD9" i="20" s="1"/>
  <c r="BD16" i="20" s="1"/>
  <c r="AU20" i="20"/>
  <c r="AU24" i="20" s="1"/>
  <c r="AS105" i="14"/>
  <c r="AU72" i="14"/>
  <c r="AT79" i="14"/>
  <c r="AV23" i="19" s="1"/>
  <c r="AS34" i="19"/>
  <c r="AQ74" i="14"/>
  <c r="BC9" i="19"/>
  <c r="BC8" i="16"/>
  <c r="AT20" i="6"/>
  <c r="AT24" i="19"/>
  <c r="AT28" i="19" s="1"/>
  <c r="AS34" i="20"/>
  <c r="AQ98" i="14"/>
  <c r="AU90" i="14"/>
  <c r="AT102" i="14"/>
  <c r="AS24" i="6"/>
  <c r="AQ4" i="25"/>
  <c r="AP35" i="14"/>
  <c r="AU20" i="19"/>
  <c r="AS81" i="14"/>
  <c r="AU96" i="14"/>
  <c r="AT103" i="14"/>
  <c r="AV23" i="20" s="1"/>
  <c r="AT25" i="20"/>
  <c r="AT28" i="20"/>
  <c r="AR25" i="6"/>
  <c r="AT87" i="3" s="1"/>
  <c r="AR28" i="6"/>
  <c r="AR34" i="6" s="1"/>
  <c r="AT78" i="14"/>
  <c r="AU65" i="14"/>
  <c r="BE20" i="16"/>
  <c r="BD19" i="16"/>
  <c r="AT25" i="19" l="1"/>
  <c r="AS45" i="14"/>
  <c r="AV20" i="19"/>
  <c r="AT81" i="14"/>
  <c r="BC9" i="6"/>
  <c r="BC16" i="6" s="1"/>
  <c r="BC16" i="19"/>
  <c r="AU79" i="14"/>
  <c r="AW23" i="19" s="1"/>
  <c r="AV72" i="14"/>
  <c r="BF37" i="16"/>
  <c r="BE36" i="16"/>
  <c r="BE9" i="20" s="1"/>
  <c r="BE16" i="20" s="1"/>
  <c r="BD9" i="19"/>
  <c r="BD8" i="16"/>
  <c r="AU20" i="6"/>
  <c r="AU24" i="19"/>
  <c r="AU28" i="19" s="1"/>
  <c r="AS25" i="6"/>
  <c r="AU87" i="3" s="1"/>
  <c r="AS28" i="6"/>
  <c r="AS34" i="6" s="1"/>
  <c r="AT34" i="19"/>
  <c r="AR74" i="14"/>
  <c r="AQ35" i="14"/>
  <c r="BF20" i="16"/>
  <c r="BE19" i="16"/>
  <c r="AV20" i="20"/>
  <c r="AV24" i="20" s="1"/>
  <c r="AT105" i="14"/>
  <c r="AT24" i="6"/>
  <c r="AR4" i="25"/>
  <c r="Q10" i="25" s="1"/>
  <c r="AU25" i="20"/>
  <c r="AU28" i="20"/>
  <c r="AU78" i="14"/>
  <c r="AV65" i="14"/>
  <c r="AT34" i="20"/>
  <c r="AR98" i="14"/>
  <c r="AU103" i="14"/>
  <c r="AW23" i="20" s="1"/>
  <c r="AV96" i="14"/>
  <c r="AU102" i="14"/>
  <c r="AV90" i="14"/>
  <c r="AV23" i="6"/>
  <c r="AU25" i="19" l="1"/>
  <c r="AT25" i="6"/>
  <c r="AV87" i="3" s="1"/>
  <c r="AT28" i="6"/>
  <c r="AT34" i="6" s="1"/>
  <c r="BE9" i="19"/>
  <c r="BE8" i="16"/>
  <c r="AU24" i="6"/>
  <c r="AS4" i="25"/>
  <c r="BG37" i="16"/>
  <c r="BF36" i="16"/>
  <c r="BF9" i="20" s="1"/>
  <c r="BF16" i="20" s="1"/>
  <c r="AV102" i="14"/>
  <c r="AW90" i="14"/>
  <c r="AW20" i="20"/>
  <c r="AW24" i="20" s="1"/>
  <c r="AU105" i="14"/>
  <c r="AU34" i="20"/>
  <c r="AS98" i="14"/>
  <c r="BG20" i="16"/>
  <c r="BF19" i="16"/>
  <c r="AV79" i="14"/>
  <c r="AX23" i="19" s="1"/>
  <c r="AW72" i="14"/>
  <c r="AT45" i="14"/>
  <c r="AW96" i="14"/>
  <c r="AV103" i="14"/>
  <c r="AX23" i="20" s="1"/>
  <c r="AV78" i="14"/>
  <c r="AW65" i="14"/>
  <c r="AV25" i="20"/>
  <c r="AV28" i="20"/>
  <c r="BD9" i="6"/>
  <c r="BD16" i="6" s="1"/>
  <c r="BD16" i="19"/>
  <c r="AW23" i="6"/>
  <c r="AV20" i="6"/>
  <c r="AV24" i="19"/>
  <c r="AV28" i="19" s="1"/>
  <c r="AW20" i="19"/>
  <c r="AU81" i="14"/>
  <c r="AR35" i="14"/>
  <c r="AU34" i="19"/>
  <c r="AS74" i="14"/>
  <c r="AU45" i="14" l="1"/>
  <c r="AW79" i="14"/>
  <c r="AY23" i="19" s="1"/>
  <c r="AX72" i="14"/>
  <c r="AX90" i="14"/>
  <c r="AW102" i="14"/>
  <c r="AV34" i="20"/>
  <c r="AT98" i="14"/>
  <c r="AX23" i="6"/>
  <c r="AX20" i="20"/>
  <c r="AX24" i="20" s="1"/>
  <c r="AV105" i="14"/>
  <c r="BG36" i="16"/>
  <c r="BG9" i="20" s="1"/>
  <c r="BG16" i="20" s="1"/>
  <c r="BH37" i="16"/>
  <c r="BE9" i="6"/>
  <c r="BE16" i="6" s="1"/>
  <c r="BE16" i="19"/>
  <c r="AV34" i="19"/>
  <c r="AT74" i="14"/>
  <c r="AV24" i="6"/>
  <c r="AT4" i="25"/>
  <c r="AS35" i="14"/>
  <c r="AX96" i="14"/>
  <c r="AW103" i="14"/>
  <c r="AY23" i="20" s="1"/>
  <c r="BF9" i="19"/>
  <c r="BF8" i="16"/>
  <c r="AX20" i="19"/>
  <c r="AV81" i="14"/>
  <c r="AV25" i="19"/>
  <c r="AW20" i="6"/>
  <c r="AW24" i="19"/>
  <c r="AW28" i="19" s="1"/>
  <c r="AW78" i="14"/>
  <c r="AX65" i="14"/>
  <c r="BG19" i="16"/>
  <c r="BH20" i="16"/>
  <c r="AW25" i="20"/>
  <c r="AW28" i="20"/>
  <c r="AU25" i="6"/>
  <c r="AW87" i="3" s="1"/>
  <c r="AU28" i="6"/>
  <c r="AU34" i="6" s="1"/>
  <c r="AV45" i="14" l="1"/>
  <c r="BF9" i="6"/>
  <c r="BF16" i="6" s="1"/>
  <c r="BF16" i="19"/>
  <c r="AV25" i="6"/>
  <c r="AX87" i="3" s="1"/>
  <c r="AV28" i="6"/>
  <c r="AV34" i="6" s="1"/>
  <c r="AY23" i="6"/>
  <c r="AW34" i="19"/>
  <c r="AU74" i="14"/>
  <c r="AW34" i="20"/>
  <c r="AU98" i="14"/>
  <c r="AX78" i="14"/>
  <c r="AY65" i="14"/>
  <c r="AW24" i="6"/>
  <c r="AU4" i="25"/>
  <c r="R10" i="25" s="1"/>
  <c r="AY96" i="14"/>
  <c r="AX103" i="14"/>
  <c r="AZ23" i="20" s="1"/>
  <c r="AX25" i="20"/>
  <c r="AX28" i="20"/>
  <c r="AY20" i="20"/>
  <c r="AY24" i="20" s="1"/>
  <c r="AW105" i="14"/>
  <c r="BI20" i="16"/>
  <c r="BH19" i="16"/>
  <c r="AX79" i="14"/>
  <c r="AZ23" i="19" s="1"/>
  <c r="AY72" i="14"/>
  <c r="BG9" i="19"/>
  <c r="BG8" i="16"/>
  <c r="AX20" i="6"/>
  <c r="AX24" i="19"/>
  <c r="AX28" i="19" s="1"/>
  <c r="AY20" i="19"/>
  <c r="AW81" i="14"/>
  <c r="AW25" i="19"/>
  <c r="AT35" i="14"/>
  <c r="BI37" i="16"/>
  <c r="BH36" i="16"/>
  <c r="BH9" i="20" s="1"/>
  <c r="BH16" i="20" s="1"/>
  <c r="AY90" i="14"/>
  <c r="AX102" i="14"/>
  <c r="AZ23" i="6" l="1"/>
  <c r="AX34" i="19"/>
  <c r="AV74" i="14"/>
  <c r="AY103" i="14"/>
  <c r="BA23" i="20" s="1"/>
  <c r="AZ96" i="14"/>
  <c r="BJ20" i="16"/>
  <c r="BI19" i="16"/>
  <c r="AZ20" i="20"/>
  <c r="AZ24" i="20" s="1"/>
  <c r="AX105" i="14"/>
  <c r="AY79" i="14"/>
  <c r="BA23" i="19" s="1"/>
  <c r="AZ72" i="14"/>
  <c r="AZ20" i="19"/>
  <c r="AX81" i="14"/>
  <c r="AY102" i="14"/>
  <c r="AZ90" i="14"/>
  <c r="AX24" i="6"/>
  <c r="AV4" i="25"/>
  <c r="AW45" i="14"/>
  <c r="AY25" i="20"/>
  <c r="AY28" i="20"/>
  <c r="AW25" i="6"/>
  <c r="AY87" i="3" s="1"/>
  <c r="AW28" i="6"/>
  <c r="AW34" i="6" s="1"/>
  <c r="AX25" i="19"/>
  <c r="BJ37" i="16"/>
  <c r="BI36" i="16"/>
  <c r="BI9" i="20" s="1"/>
  <c r="BI16" i="20" s="1"/>
  <c r="AY20" i="6"/>
  <c r="AY24" i="19"/>
  <c r="AY28" i="19" s="1"/>
  <c r="BG9" i="6"/>
  <c r="BG16" i="6" s="1"/>
  <c r="BG16" i="19"/>
  <c r="BH9" i="19"/>
  <c r="BH8" i="16"/>
  <c r="AX34" i="20"/>
  <c r="AV98" i="14"/>
  <c r="AY78" i="14"/>
  <c r="AZ65" i="14"/>
  <c r="AU35" i="14"/>
  <c r="AX45" i="14" l="1"/>
  <c r="BA23" i="6"/>
  <c r="AY34" i="20"/>
  <c r="AW98" i="14"/>
  <c r="AX25" i="6"/>
  <c r="AX28" i="6"/>
  <c r="AX34" i="6" s="1"/>
  <c r="AZ20" i="6"/>
  <c r="AZ24" i="19"/>
  <c r="AZ28" i="19" s="1"/>
  <c r="AZ25" i="20"/>
  <c r="AZ28" i="20"/>
  <c r="BA96" i="14"/>
  <c r="AZ103" i="14"/>
  <c r="BB23" i="20" s="1"/>
  <c r="BK37" i="16"/>
  <c r="BJ36" i="16"/>
  <c r="BJ9" i="20" s="1"/>
  <c r="BJ16" i="20" s="1"/>
  <c r="AZ102" i="14"/>
  <c r="BA90" i="14"/>
  <c r="AZ79" i="14"/>
  <c r="BB23" i="19" s="1"/>
  <c r="BA72" i="14"/>
  <c r="BA65" i="14"/>
  <c r="AZ78" i="14"/>
  <c r="AY34" i="19"/>
  <c r="AW74" i="14"/>
  <c r="BA20" i="20"/>
  <c r="BA24" i="20" s="1"/>
  <c r="AY105" i="14"/>
  <c r="BI9" i="19"/>
  <c r="BI8" i="16"/>
  <c r="AV35" i="14"/>
  <c r="BA20" i="19"/>
  <c r="AY81" i="14"/>
  <c r="BH9" i="6"/>
  <c r="BH16" i="6" s="1"/>
  <c r="BH16" i="19"/>
  <c r="AY24" i="6"/>
  <c r="AW4" i="25"/>
  <c r="AY25" i="19"/>
  <c r="BK20" i="16"/>
  <c r="BJ19" i="16"/>
  <c r="AZ25" i="19" l="1"/>
  <c r="AW35" i="14"/>
  <c r="AY45" i="14"/>
  <c r="BB23" i="6"/>
  <c r="BA79" i="14"/>
  <c r="BC23" i="19" s="1"/>
  <c r="BB72" i="14"/>
  <c r="AZ34" i="19"/>
  <c r="AX74" i="14"/>
  <c r="BK36" i="16"/>
  <c r="BK9" i="20" s="1"/>
  <c r="BK16" i="20" s="1"/>
  <c r="BL37" i="16"/>
  <c r="BB96" i="14"/>
  <c r="BA103" i="14"/>
  <c r="BC23" i="20" s="1"/>
  <c r="AZ24" i="6"/>
  <c r="AX4" i="25"/>
  <c r="BI9" i="6"/>
  <c r="BI16" i="6" s="1"/>
  <c r="BI16" i="19"/>
  <c r="BJ9" i="19"/>
  <c r="BJ8" i="16"/>
  <c r="AY25" i="6"/>
  <c r="AY28" i="6"/>
  <c r="AY34" i="6" s="1"/>
  <c r="BA20" i="6"/>
  <c r="BA24" i="19"/>
  <c r="BA28" i="19" s="1"/>
  <c r="BB20" i="19"/>
  <c r="AZ81" i="14"/>
  <c r="BB90" i="14"/>
  <c r="BA102" i="14"/>
  <c r="AZ34" i="20"/>
  <c r="AX98" i="14"/>
  <c r="BK19" i="16"/>
  <c r="BL20" i="16"/>
  <c r="BA25" i="20"/>
  <c r="BA28" i="20"/>
  <c r="BB65" i="14"/>
  <c r="BA78" i="14"/>
  <c r="BB20" i="20"/>
  <c r="BB24" i="20" s="1"/>
  <c r="AZ105" i="14"/>
  <c r="AZ45" i="14" l="1"/>
  <c r="BA25" i="19"/>
  <c r="BA24" i="6"/>
  <c r="AY4" i="25"/>
  <c r="AZ25" i="6"/>
  <c r="AZ28" i="6"/>
  <c r="AZ34" i="6" s="1"/>
  <c r="AX35" i="14"/>
  <c r="BC23" i="6"/>
  <c r="BC90" i="14"/>
  <c r="BB102" i="14"/>
  <c r="BJ9" i="6"/>
  <c r="BJ16" i="6" s="1"/>
  <c r="BJ16" i="19"/>
  <c r="BC72" i="14"/>
  <c r="BB79" i="14"/>
  <c r="BD23" i="19" s="1"/>
  <c r="BM20" i="16"/>
  <c r="BL19" i="16"/>
  <c r="BB20" i="6"/>
  <c r="BB24" i="19"/>
  <c r="BB28" i="19" s="1"/>
  <c r="BC96" i="14"/>
  <c r="BB103" i="14"/>
  <c r="BD23" i="20" s="1"/>
  <c r="BB25" i="20"/>
  <c r="BB28" i="20"/>
  <c r="BC20" i="19"/>
  <c r="BA81" i="14"/>
  <c r="BB78" i="14"/>
  <c r="BC65" i="14"/>
  <c r="BA34" i="20"/>
  <c r="AY98" i="14"/>
  <c r="BK9" i="19"/>
  <c r="BK8" i="16"/>
  <c r="BC20" i="20"/>
  <c r="BC24" i="20" s="1"/>
  <c r="BA105" i="14"/>
  <c r="BA34" i="19"/>
  <c r="AY74" i="14"/>
  <c r="BM37" i="16"/>
  <c r="BL36" i="16"/>
  <c r="BL9" i="20" s="1"/>
  <c r="BL16" i="20" s="1"/>
  <c r="BB25" i="19" l="1"/>
  <c r="BB34" i="20"/>
  <c r="AZ98" i="14"/>
  <c r="BA45" i="14"/>
  <c r="BN20" i="16"/>
  <c r="BM19" i="16"/>
  <c r="BK9" i="6"/>
  <c r="BK16" i="6" s="1"/>
  <c r="BK16" i="19"/>
  <c r="BC25" i="20"/>
  <c r="BC28" i="20"/>
  <c r="BB34" i="19"/>
  <c r="AZ74" i="14"/>
  <c r="BD23" i="6"/>
  <c r="BD20" i="20"/>
  <c r="BD24" i="20" s="1"/>
  <c r="BB105" i="14"/>
  <c r="BD20" i="19"/>
  <c r="BB81" i="14"/>
  <c r="BL9" i="19"/>
  <c r="BL8" i="16"/>
  <c r="BN37" i="16"/>
  <c r="BM36" i="16"/>
  <c r="BM9" i="20" s="1"/>
  <c r="BM16" i="20" s="1"/>
  <c r="BC20" i="6"/>
  <c r="BC24" i="19"/>
  <c r="BC28" i="19" s="1"/>
  <c r="AY35" i="14"/>
  <c r="BC78" i="14"/>
  <c r="BD65" i="14"/>
  <c r="BC103" i="14"/>
  <c r="BE23" i="20" s="1"/>
  <c r="BD96" i="14"/>
  <c r="BB24" i="6"/>
  <c r="AZ4" i="25"/>
  <c r="BC79" i="14"/>
  <c r="BE23" i="19" s="1"/>
  <c r="BD72" i="14"/>
  <c r="BC102" i="14"/>
  <c r="BD90" i="14"/>
  <c r="BA25" i="6"/>
  <c r="BA28" i="6"/>
  <c r="BA34" i="6" s="1"/>
  <c r="AZ35" i="14" l="1"/>
  <c r="BE23" i="6"/>
  <c r="BB45" i="14"/>
  <c r="BE72" i="14"/>
  <c r="BD79" i="14"/>
  <c r="BF23" i="19" s="1"/>
  <c r="BO37" i="16"/>
  <c r="BN36" i="16"/>
  <c r="BN9" i="20" s="1"/>
  <c r="BN16" i="20" s="1"/>
  <c r="BC34" i="19"/>
  <c r="BA74" i="14"/>
  <c r="BC25" i="19"/>
  <c r="BD20" i="6"/>
  <c r="BD24" i="19"/>
  <c r="BD28" i="19" s="1"/>
  <c r="BE96" i="14"/>
  <c r="BD103" i="14"/>
  <c r="BF23" i="20" s="1"/>
  <c r="BD102" i="14"/>
  <c r="BE90" i="14"/>
  <c r="BD78" i="14"/>
  <c r="BE65" i="14"/>
  <c r="BC24" i="6"/>
  <c r="BA4" i="25"/>
  <c r="BM9" i="19"/>
  <c r="BM8" i="16"/>
  <c r="BE20" i="20"/>
  <c r="BE24" i="20" s="1"/>
  <c r="BC105" i="14"/>
  <c r="BB25" i="6"/>
  <c r="BB28" i="6"/>
  <c r="BB34" i="6" s="1"/>
  <c r="BE20" i="19"/>
  <c r="BC81" i="14"/>
  <c r="BL9" i="6"/>
  <c r="BL16" i="6" s="1"/>
  <c r="BL16" i="19"/>
  <c r="BD25" i="20"/>
  <c r="BD28" i="20"/>
  <c r="BC34" i="20"/>
  <c r="BA98" i="14"/>
  <c r="BO20" i="16"/>
  <c r="BN19" i="16"/>
  <c r="BC45" i="14" l="1"/>
  <c r="BD25" i="19"/>
  <c r="BC25" i="6"/>
  <c r="BC28" i="6"/>
  <c r="BC34" i="6" s="1"/>
  <c r="BF20" i="20"/>
  <c r="BF24" i="20" s="1"/>
  <c r="BD105" i="14"/>
  <c r="BD24" i="6"/>
  <c r="BB4" i="25"/>
  <c r="BD34" i="20"/>
  <c r="BB98" i="14"/>
  <c r="BM9" i="6"/>
  <c r="BM16" i="6" s="1"/>
  <c r="BM16" i="19"/>
  <c r="BF65" i="14"/>
  <c r="BE78" i="14"/>
  <c r="BO36" i="16"/>
  <c r="BO9" i="20" s="1"/>
  <c r="BO16" i="20" s="1"/>
  <c r="BP37" i="16"/>
  <c r="BF20" i="19"/>
  <c r="BD81" i="14"/>
  <c r="BF96" i="14"/>
  <c r="BE103" i="14"/>
  <c r="BG23" i="20" s="1"/>
  <c r="BA35" i="14"/>
  <c r="BF23" i="6"/>
  <c r="BO19" i="16"/>
  <c r="BP20" i="16"/>
  <c r="BN9" i="19"/>
  <c r="BN8" i="16"/>
  <c r="BE20" i="6"/>
  <c r="BE24" i="19"/>
  <c r="BE28" i="19" s="1"/>
  <c r="BE25" i="20"/>
  <c r="BE28" i="20"/>
  <c r="BF90" i="14"/>
  <c r="BE102" i="14"/>
  <c r="BD34" i="19"/>
  <c r="BB74" i="14"/>
  <c r="BB35" i="14" s="1"/>
  <c r="BE79" i="14"/>
  <c r="BG23" i="19" s="1"/>
  <c r="BF72" i="14"/>
  <c r="BD45" i="14" l="1"/>
  <c r="BG23" i="6"/>
  <c r="BE25" i="19"/>
  <c r="BG72" i="14"/>
  <c r="BF79" i="14"/>
  <c r="BH23" i="19" s="1"/>
  <c r="BG20" i="20"/>
  <c r="BG24" i="20" s="1"/>
  <c r="BE105" i="14"/>
  <c r="BE34" i="19"/>
  <c r="BC74" i="14"/>
  <c r="BN9" i="6"/>
  <c r="BN16" i="6" s="1"/>
  <c r="BN16" i="19"/>
  <c r="BF20" i="6"/>
  <c r="BF24" i="19"/>
  <c r="BF28" i="19" s="1"/>
  <c r="BG20" i="19"/>
  <c r="BE81" i="14"/>
  <c r="BF25" i="20"/>
  <c r="BF28" i="20"/>
  <c r="BG90" i="14"/>
  <c r="BF102" i="14"/>
  <c r="BE24" i="6"/>
  <c r="BC4" i="25"/>
  <c r="BQ20" i="16"/>
  <c r="BP19" i="16"/>
  <c r="BQ37" i="16"/>
  <c r="BP36" i="16"/>
  <c r="BP9" i="20" s="1"/>
  <c r="BP16" i="20" s="1"/>
  <c r="BF78" i="14"/>
  <c r="BG65" i="14"/>
  <c r="BE34" i="20"/>
  <c r="BC98" i="14"/>
  <c r="BO9" i="19"/>
  <c r="BO8" i="16"/>
  <c r="BG96" i="14"/>
  <c r="BF103" i="14"/>
  <c r="BH23" i="20" s="1"/>
  <c r="BD25" i="6"/>
  <c r="BD28" i="6"/>
  <c r="BD34" i="6" s="1"/>
  <c r="BE45" i="14" l="1"/>
  <c r="BG103" i="14"/>
  <c r="BI23" i="20" s="1"/>
  <c r="BH96" i="14"/>
  <c r="BE25" i="6"/>
  <c r="BE28" i="6"/>
  <c r="BE34" i="6" s="1"/>
  <c r="BG78" i="14"/>
  <c r="BH65" i="14"/>
  <c r="BP9" i="19"/>
  <c r="BP8" i="16"/>
  <c r="BH20" i="20"/>
  <c r="BH24" i="20" s="1"/>
  <c r="BF105" i="14"/>
  <c r="BR37" i="16"/>
  <c r="BQ36" i="16"/>
  <c r="BQ9" i="20" s="1"/>
  <c r="BQ16" i="20" s="1"/>
  <c r="BG79" i="14"/>
  <c r="BI23" i="19" s="1"/>
  <c r="BH72" i="14"/>
  <c r="BO9" i="6"/>
  <c r="BO16" i="6" s="1"/>
  <c r="BO16" i="19"/>
  <c r="BH20" i="19"/>
  <c r="BF81" i="14"/>
  <c r="BR20" i="16"/>
  <c r="BQ19" i="16"/>
  <c r="BG102" i="14"/>
  <c r="BH90" i="14"/>
  <c r="BG20" i="6"/>
  <c r="BG24" i="19"/>
  <c r="BG28" i="19" s="1"/>
  <c r="BG25" i="20"/>
  <c r="BG28" i="20"/>
  <c r="BF24" i="6"/>
  <c r="BD4" i="25"/>
  <c r="BF34" i="20"/>
  <c r="BD98" i="14"/>
  <c r="BF34" i="19"/>
  <c r="BD74" i="14"/>
  <c r="BC35" i="14"/>
  <c r="BH23" i="6"/>
  <c r="BF25" i="19"/>
  <c r="BF45" i="14" l="1"/>
  <c r="BI23" i="6"/>
  <c r="BD35" i="14"/>
  <c r="BG25" i="19"/>
  <c r="BG24" i="6"/>
  <c r="BE4" i="25"/>
  <c r="BS20" i="16"/>
  <c r="BR19" i="16"/>
  <c r="BS37" i="16"/>
  <c r="BR36" i="16"/>
  <c r="BR9" i="20" s="1"/>
  <c r="BR16" i="20" s="1"/>
  <c r="BH102" i="14"/>
  <c r="BI90" i="14"/>
  <c r="BH79" i="14"/>
  <c r="BJ23" i="19" s="1"/>
  <c r="BI72" i="14"/>
  <c r="BP9" i="6"/>
  <c r="BP16" i="6" s="1"/>
  <c r="BP16" i="19"/>
  <c r="BF25" i="6"/>
  <c r="BF28" i="6"/>
  <c r="BF34" i="6" s="1"/>
  <c r="BI20" i="20"/>
  <c r="BI24" i="20" s="1"/>
  <c r="BG105" i="14"/>
  <c r="BH20" i="6"/>
  <c r="BH24" i="19"/>
  <c r="BH28" i="19" s="1"/>
  <c r="BH78" i="14"/>
  <c r="BI65" i="14"/>
  <c r="BI96" i="14"/>
  <c r="BH103" i="14"/>
  <c r="BJ23" i="20" s="1"/>
  <c r="BG34" i="20"/>
  <c r="BE98" i="14"/>
  <c r="BG34" i="19"/>
  <c r="BE74" i="14"/>
  <c r="BQ9" i="19"/>
  <c r="BQ8" i="16"/>
  <c r="BH25" i="20"/>
  <c r="BH28" i="20"/>
  <c r="BI20" i="19"/>
  <c r="BG81" i="14"/>
  <c r="BG45" i="14" l="1"/>
  <c r="BJ23" i="6"/>
  <c r="BJ96" i="14"/>
  <c r="BI103" i="14"/>
  <c r="BK23" i="20" s="1"/>
  <c r="BH24" i="6"/>
  <c r="BF4" i="25"/>
  <c r="BR9" i="19"/>
  <c r="BR8" i="16"/>
  <c r="BH34" i="20"/>
  <c r="BF98" i="14"/>
  <c r="BI78" i="14"/>
  <c r="BJ65" i="14"/>
  <c r="BJ90" i="14"/>
  <c r="BI102" i="14"/>
  <c r="BS36" i="16"/>
  <c r="BS9" i="20" s="1"/>
  <c r="BS16" i="20" s="1"/>
  <c r="BT37" i="16"/>
  <c r="BS19" i="16"/>
  <c r="BT20" i="16"/>
  <c r="BI20" i="6"/>
  <c r="BI24" i="19"/>
  <c r="BI28" i="19" s="1"/>
  <c r="BQ9" i="6"/>
  <c r="BQ16" i="6" s="1"/>
  <c r="BQ16" i="19"/>
  <c r="BJ20" i="19"/>
  <c r="BH81" i="14"/>
  <c r="BI25" i="20"/>
  <c r="BI28" i="20"/>
  <c r="BJ20" i="20"/>
  <c r="BJ24" i="20" s="1"/>
  <c r="BH105" i="14"/>
  <c r="BE35" i="14"/>
  <c r="BH34" i="19"/>
  <c r="BF74" i="14"/>
  <c r="BI79" i="14"/>
  <c r="BK23" i="19" s="1"/>
  <c r="BJ72" i="14"/>
  <c r="BH25" i="19"/>
  <c r="BG25" i="6"/>
  <c r="BG28" i="6"/>
  <c r="BG34" i="6" s="1"/>
  <c r="BK23" i="6" l="1"/>
  <c r="BF35" i="14"/>
  <c r="BI25" i="19"/>
  <c r="BH45" i="14"/>
  <c r="BI34" i="19"/>
  <c r="BG74" i="14"/>
  <c r="BU37" i="16"/>
  <c r="BT36" i="16"/>
  <c r="BT9" i="20" s="1"/>
  <c r="BT16" i="20" s="1"/>
  <c r="BJ20" i="6"/>
  <c r="BJ24" i="19"/>
  <c r="BJ28" i="19" s="1"/>
  <c r="BI24" i="6"/>
  <c r="BG4" i="25"/>
  <c r="BJ78" i="14"/>
  <c r="BK65" i="14"/>
  <c r="BH25" i="6"/>
  <c r="BH28" i="6"/>
  <c r="BH34" i="6" s="1"/>
  <c r="BI34" i="20"/>
  <c r="BG98" i="14"/>
  <c r="BU20" i="16"/>
  <c r="BT19" i="16"/>
  <c r="BK20" i="20"/>
  <c r="BK24" i="20" s="1"/>
  <c r="BI105" i="14"/>
  <c r="BK20" i="19"/>
  <c r="BI81" i="14"/>
  <c r="BR9" i="6"/>
  <c r="BR16" i="6" s="1"/>
  <c r="BR16" i="19"/>
  <c r="BK72" i="14"/>
  <c r="BJ79" i="14"/>
  <c r="BL23" i="19" s="1"/>
  <c r="BJ25" i="20"/>
  <c r="BJ28" i="20"/>
  <c r="BS9" i="19"/>
  <c r="BS8" i="16"/>
  <c r="BK90" i="14"/>
  <c r="BJ102" i="14"/>
  <c r="BK96" i="14"/>
  <c r="BJ103" i="14"/>
  <c r="BL23" i="20" s="1"/>
  <c r="BI45" i="14" l="1"/>
  <c r="BS9" i="6"/>
  <c r="BS16" i="6" s="1"/>
  <c r="BS16" i="19"/>
  <c r="BK25" i="20"/>
  <c r="BK28" i="20"/>
  <c r="BK78" i="14"/>
  <c r="BL65" i="14"/>
  <c r="BI25" i="6"/>
  <c r="BI28" i="6"/>
  <c r="BI34" i="6" s="1"/>
  <c r="BV37" i="16"/>
  <c r="BU36" i="16"/>
  <c r="BU9" i="20" s="1"/>
  <c r="BU16" i="20" s="1"/>
  <c r="BL20" i="20"/>
  <c r="BL24" i="20" s="1"/>
  <c r="BJ105" i="14"/>
  <c r="BT9" i="19"/>
  <c r="BT8" i="16"/>
  <c r="BL20" i="19"/>
  <c r="BJ81" i="14"/>
  <c r="BJ34" i="19"/>
  <c r="BH74" i="14"/>
  <c r="BG35" i="14"/>
  <c r="BK103" i="14"/>
  <c r="BM23" i="20" s="1"/>
  <c r="BL96" i="14"/>
  <c r="BL23" i="6"/>
  <c r="BK102" i="14"/>
  <c r="BL90" i="14"/>
  <c r="BK79" i="14"/>
  <c r="BM23" i="19" s="1"/>
  <c r="BL72" i="14"/>
  <c r="BK20" i="6"/>
  <c r="BK24" i="19"/>
  <c r="BK28" i="19" s="1"/>
  <c r="BV20" i="16"/>
  <c r="BU19" i="16"/>
  <c r="BJ24" i="6"/>
  <c r="BH4" i="25"/>
  <c r="BJ34" i="20"/>
  <c r="BH98" i="14"/>
  <c r="BJ25" i="19"/>
  <c r="BJ45" i="14" l="1"/>
  <c r="BK25" i="19"/>
  <c r="BM23" i="6"/>
  <c r="BU9" i="19"/>
  <c r="BU8" i="16"/>
  <c r="BL79" i="14"/>
  <c r="BN23" i="19" s="1"/>
  <c r="BM72" i="14"/>
  <c r="BH35" i="14"/>
  <c r="BL78" i="14"/>
  <c r="BM65" i="14"/>
  <c r="BW20" i="16"/>
  <c r="BV19" i="16"/>
  <c r="BM96" i="14"/>
  <c r="BL103" i="14"/>
  <c r="BN23" i="20" s="1"/>
  <c r="BT9" i="6"/>
  <c r="BT16" i="6" s="1"/>
  <c r="BT16" i="19"/>
  <c r="BW37" i="16"/>
  <c r="BV36" i="16"/>
  <c r="BV9" i="20" s="1"/>
  <c r="BV16" i="20" s="1"/>
  <c r="BM20" i="19"/>
  <c r="BK81" i="14"/>
  <c r="BK34" i="19"/>
  <c r="BI74" i="14"/>
  <c r="BL102" i="14"/>
  <c r="BM90" i="14"/>
  <c r="BK34" i="20"/>
  <c r="BI98" i="14"/>
  <c r="BJ25" i="6"/>
  <c r="BJ28" i="6"/>
  <c r="BJ34" i="6" s="1"/>
  <c r="BK24" i="6"/>
  <c r="BI4" i="25"/>
  <c r="BM20" i="20"/>
  <c r="BM24" i="20" s="1"/>
  <c r="BK105" i="14"/>
  <c r="BL20" i="6"/>
  <c r="BL24" i="19"/>
  <c r="BL28" i="19" s="1"/>
  <c r="BL25" i="20"/>
  <c r="BL28" i="20"/>
  <c r="BN23" i="6" l="1"/>
  <c r="BK45" i="14"/>
  <c r="BL34" i="19"/>
  <c r="BJ74" i="14"/>
  <c r="BL34" i="20"/>
  <c r="BJ98" i="14"/>
  <c r="BW36" i="16"/>
  <c r="BW9" i="20" s="1"/>
  <c r="BW16" i="20" s="1"/>
  <c r="BX37" i="16"/>
  <c r="BN96" i="14"/>
  <c r="BM103" i="14"/>
  <c r="BO23" i="20" s="1"/>
  <c r="BM78" i="14"/>
  <c r="BN65" i="14"/>
  <c r="BM79" i="14"/>
  <c r="BO23" i="19" s="1"/>
  <c r="BN72" i="14"/>
  <c r="BN90" i="14"/>
  <c r="BM102" i="14"/>
  <c r="BV9" i="19"/>
  <c r="BV8" i="16"/>
  <c r="BN20" i="19"/>
  <c r="BL81" i="14"/>
  <c r="BN20" i="20"/>
  <c r="BN24" i="20" s="1"/>
  <c r="BL105" i="14"/>
  <c r="BM20" i="6"/>
  <c r="BM24" i="19"/>
  <c r="BM28" i="19" s="1"/>
  <c r="BW19" i="16"/>
  <c r="BX20" i="16"/>
  <c r="BM25" i="20"/>
  <c r="BM28" i="20"/>
  <c r="BL24" i="6"/>
  <c r="BJ4" i="25"/>
  <c r="BK25" i="6"/>
  <c r="BK28" i="6"/>
  <c r="BK34" i="6" s="1"/>
  <c r="BI35" i="14"/>
  <c r="BL25" i="19"/>
  <c r="BU9" i="6"/>
  <c r="BU16" i="6" s="1"/>
  <c r="BU16" i="19"/>
  <c r="BM25" i="19" l="1"/>
  <c r="BL45" i="14"/>
  <c r="BM34" i="20"/>
  <c r="BK98" i="14"/>
  <c r="BO23" i="6"/>
  <c r="BO96" i="14"/>
  <c r="BN103" i="14"/>
  <c r="BP23" i="20" s="1"/>
  <c r="BN25" i="20"/>
  <c r="BN28" i="20"/>
  <c r="BN79" i="14"/>
  <c r="BP23" i="19" s="1"/>
  <c r="BO72" i="14"/>
  <c r="BM34" i="19"/>
  <c r="BK74" i="14"/>
  <c r="BY20" i="16"/>
  <c r="BX19" i="16"/>
  <c r="BM24" i="6"/>
  <c r="BK4" i="25"/>
  <c r="BN20" i="6"/>
  <c r="BN24" i="19"/>
  <c r="BN28" i="19" s="1"/>
  <c r="BO20" i="20"/>
  <c r="BO24" i="20" s="1"/>
  <c r="BM105" i="14"/>
  <c r="BN78" i="14"/>
  <c r="BO65" i="14"/>
  <c r="BY37" i="16"/>
  <c r="BX36" i="16"/>
  <c r="BX9" i="20" s="1"/>
  <c r="BX16" i="20" s="1"/>
  <c r="BJ35" i="14"/>
  <c r="BV9" i="6"/>
  <c r="BV16" i="6" s="1"/>
  <c r="BV16" i="19"/>
  <c r="BL25" i="6"/>
  <c r="BL28" i="6"/>
  <c r="BL34" i="6" s="1"/>
  <c r="BW9" i="19"/>
  <c r="BW8" i="16"/>
  <c r="BO90" i="14"/>
  <c r="BN102" i="14"/>
  <c r="BO20" i="19"/>
  <c r="BM81" i="14"/>
  <c r="BM45" i="14" l="1"/>
  <c r="BN25" i="19"/>
  <c r="BK35" i="14"/>
  <c r="BP23" i="6"/>
  <c r="BO20" i="6"/>
  <c r="BO24" i="19"/>
  <c r="BO28" i="19" s="1"/>
  <c r="BP20" i="19"/>
  <c r="BN81" i="14"/>
  <c r="BZ20" i="16"/>
  <c r="BY19" i="16"/>
  <c r="BN34" i="20"/>
  <c r="BL98" i="14"/>
  <c r="BW9" i="6"/>
  <c r="BW16" i="6" s="1"/>
  <c r="BW16" i="19"/>
  <c r="BN24" i="6"/>
  <c r="BL4" i="25"/>
  <c r="BO103" i="14"/>
  <c r="BQ23" i="20" s="1"/>
  <c r="BP96" i="14"/>
  <c r="BO102" i="14"/>
  <c r="BP90" i="14"/>
  <c r="BZ37" i="16"/>
  <c r="BY36" i="16"/>
  <c r="BY9" i="20" s="1"/>
  <c r="BY16" i="20" s="1"/>
  <c r="BO25" i="20"/>
  <c r="BO28" i="20"/>
  <c r="BM25" i="6"/>
  <c r="BM28" i="6"/>
  <c r="BM34" i="6" s="1"/>
  <c r="BP20" i="20"/>
  <c r="BP24" i="20" s="1"/>
  <c r="BN105" i="14"/>
  <c r="BO78" i="14"/>
  <c r="BP65" i="14"/>
  <c r="BN34" i="19"/>
  <c r="BL74" i="14"/>
  <c r="BL35" i="14" s="1"/>
  <c r="BX9" i="19"/>
  <c r="BX8" i="16"/>
  <c r="BO79" i="14"/>
  <c r="BQ23" i="19" s="1"/>
  <c r="BP72" i="14"/>
  <c r="BO25" i="19" l="1"/>
  <c r="BQ23" i="6"/>
  <c r="BP79" i="14"/>
  <c r="BR23" i="19" s="1"/>
  <c r="BQ72" i="14"/>
  <c r="BO34" i="20"/>
  <c r="BM98" i="14"/>
  <c r="BQ96" i="14"/>
  <c r="BP103" i="14"/>
  <c r="BR23" i="20" s="1"/>
  <c r="BP20" i="6"/>
  <c r="BP24" i="19"/>
  <c r="BP28" i="19" s="1"/>
  <c r="BP25" i="20"/>
  <c r="BP28" i="20"/>
  <c r="BP102" i="14"/>
  <c r="BQ90" i="14"/>
  <c r="BY9" i="19"/>
  <c r="BY8" i="16"/>
  <c r="BQ20" i="20"/>
  <c r="BQ24" i="20" s="1"/>
  <c r="BO105" i="14"/>
  <c r="CA20" i="16"/>
  <c r="BZ19" i="16"/>
  <c r="BO34" i="19"/>
  <c r="BM74" i="14"/>
  <c r="BM35" i="14" s="1"/>
  <c r="BQ65" i="14"/>
  <c r="BP78" i="14"/>
  <c r="BX9" i="6"/>
  <c r="BX16" i="6" s="1"/>
  <c r="BX16" i="19"/>
  <c r="BQ20" i="19"/>
  <c r="BO81" i="14"/>
  <c r="CA37" i="16"/>
  <c r="BZ36" i="16"/>
  <c r="BZ9" i="20" s="1"/>
  <c r="BZ16" i="20" s="1"/>
  <c r="BN25" i="6"/>
  <c r="BN28" i="6"/>
  <c r="BN34" i="6" s="1"/>
  <c r="BN45" i="14"/>
  <c r="BO24" i="6"/>
  <c r="BM4" i="25"/>
  <c r="BO45" i="14" l="1"/>
  <c r="BP25" i="19"/>
  <c r="BR20" i="20"/>
  <c r="BR24" i="20" s="1"/>
  <c r="BP105" i="14"/>
  <c r="BP24" i="6"/>
  <c r="BN4" i="25"/>
  <c r="CA36" i="16"/>
  <c r="CA9" i="20" s="1"/>
  <c r="CA16" i="20" s="1"/>
  <c r="CB37" i="16"/>
  <c r="BQ25" i="20"/>
  <c r="BQ28" i="20"/>
  <c r="BY9" i="6"/>
  <c r="BY16" i="6" s="1"/>
  <c r="BY16" i="19"/>
  <c r="BP34" i="20"/>
  <c r="BN98" i="14"/>
  <c r="BR20" i="19"/>
  <c r="BP81" i="14"/>
  <c r="BZ9" i="19"/>
  <c r="BZ8" i="16"/>
  <c r="BQ79" i="14"/>
  <c r="BS23" i="19" s="1"/>
  <c r="BR72" i="14"/>
  <c r="BO25" i="6"/>
  <c r="BO28" i="6"/>
  <c r="BO34" i="6" s="1"/>
  <c r="BQ20" i="6"/>
  <c r="BQ24" i="19"/>
  <c r="BQ28" i="19" s="1"/>
  <c r="BR65" i="14"/>
  <c r="BQ78" i="14"/>
  <c r="CA19" i="16"/>
  <c r="CB20" i="16"/>
  <c r="BR90" i="14"/>
  <c r="BQ102" i="14"/>
  <c r="BP34" i="19"/>
  <c r="BN74" i="14"/>
  <c r="BR96" i="14"/>
  <c r="BQ103" i="14"/>
  <c r="BS23" i="20" s="1"/>
  <c r="BR23" i="6"/>
  <c r="BN35" i="14" l="1"/>
  <c r="BQ25" i="19"/>
  <c r="CA9" i="19"/>
  <c r="CA8" i="16"/>
  <c r="BQ24" i="6"/>
  <c r="BO4" i="25"/>
  <c r="BR20" i="6"/>
  <c r="BR24" i="19"/>
  <c r="BR28" i="19" s="1"/>
  <c r="CC37" i="16"/>
  <c r="CB36" i="16"/>
  <c r="CB9" i="20" s="1"/>
  <c r="CB16" i="20" s="1"/>
  <c r="BQ34" i="20"/>
  <c r="BO98" i="14"/>
  <c r="BR25" i="20"/>
  <c r="BR28" i="20"/>
  <c r="BS20" i="20"/>
  <c r="BS24" i="20" s="1"/>
  <c r="BQ105" i="14"/>
  <c r="BS23" i="6"/>
  <c r="BS90" i="14"/>
  <c r="BR102" i="14"/>
  <c r="BR78" i="14"/>
  <c r="BS65" i="14"/>
  <c r="BZ9" i="6"/>
  <c r="BZ16" i="6" s="1"/>
  <c r="BZ16" i="19"/>
  <c r="BS96" i="14"/>
  <c r="BR103" i="14"/>
  <c r="BT23" i="20" s="1"/>
  <c r="BS20" i="19"/>
  <c r="BQ81" i="14"/>
  <c r="CC20" i="16"/>
  <c r="CB19" i="16"/>
  <c r="BQ34" i="19"/>
  <c r="BO74" i="14"/>
  <c r="BS72" i="14"/>
  <c r="BR79" i="14"/>
  <c r="BT23" i="19" s="1"/>
  <c r="BP45" i="14"/>
  <c r="BP25" i="6"/>
  <c r="BP28" i="6"/>
  <c r="BP34" i="6" s="1"/>
  <c r="BT23" i="6" l="1"/>
  <c r="BQ45" i="14"/>
  <c r="BO35" i="14"/>
  <c r="BR25" i="19"/>
  <c r="BT20" i="19"/>
  <c r="BR81" i="14"/>
  <c r="BS20" i="6"/>
  <c r="BS24" i="19"/>
  <c r="BS28" i="19" s="1"/>
  <c r="CD37" i="16"/>
  <c r="CC36" i="16"/>
  <c r="CC9" i="20" s="1"/>
  <c r="CC16" i="20" s="1"/>
  <c r="BQ25" i="6"/>
  <c r="BQ28" i="6"/>
  <c r="BQ34" i="6" s="1"/>
  <c r="BT20" i="20"/>
  <c r="BT24" i="20" s="1"/>
  <c r="BR105" i="14"/>
  <c r="BS25" i="20"/>
  <c r="BS28" i="20"/>
  <c r="BR34" i="19"/>
  <c r="BP74" i="14"/>
  <c r="CB9" i="19"/>
  <c r="CB8" i="16"/>
  <c r="BS79" i="14"/>
  <c r="BU23" i="19" s="1"/>
  <c r="BT72" i="14"/>
  <c r="CD20" i="16"/>
  <c r="CC19" i="16"/>
  <c r="BS103" i="14"/>
  <c r="BU23" i="20" s="1"/>
  <c r="BT96" i="14"/>
  <c r="BS78" i="14"/>
  <c r="BT65" i="14"/>
  <c r="BS102" i="14"/>
  <c r="BT90" i="14"/>
  <c r="BR34" i="20"/>
  <c r="BP98" i="14"/>
  <c r="BR24" i="6"/>
  <c r="BP4" i="25"/>
  <c r="CA9" i="6"/>
  <c r="CA16" i="6" s="1"/>
  <c r="CA16" i="19"/>
  <c r="CC9" i="19" l="1"/>
  <c r="CC8" i="16"/>
  <c r="BS34" i="20"/>
  <c r="BQ98" i="14"/>
  <c r="BU20" i="19"/>
  <c r="BS81" i="14"/>
  <c r="CE20" i="16"/>
  <c r="CD19" i="16"/>
  <c r="CB9" i="6"/>
  <c r="CB16" i="6" s="1"/>
  <c r="CB16" i="19"/>
  <c r="BS25" i="19"/>
  <c r="BT78" i="14"/>
  <c r="BU65" i="14"/>
  <c r="CE37" i="16"/>
  <c r="CD36" i="16"/>
  <c r="CD9" i="20" s="1"/>
  <c r="CD16" i="20" s="1"/>
  <c r="BS24" i="6"/>
  <c r="BQ4" i="25"/>
  <c r="BT102" i="14"/>
  <c r="BU90" i="14"/>
  <c r="BU96" i="14"/>
  <c r="BT103" i="14"/>
  <c r="BV23" i="20" s="1"/>
  <c r="BU72" i="14"/>
  <c r="BT79" i="14"/>
  <c r="BV23" i="19" s="1"/>
  <c r="BP35" i="14"/>
  <c r="BR45" i="14"/>
  <c r="BR25" i="6"/>
  <c r="BR28" i="6"/>
  <c r="BR34" i="6" s="1"/>
  <c r="BU20" i="20"/>
  <c r="BU24" i="20" s="1"/>
  <c r="BS105" i="14"/>
  <c r="BU23" i="6"/>
  <c r="BT25" i="20"/>
  <c r="BT28" i="20"/>
  <c r="BS34" i="19"/>
  <c r="BQ74" i="14"/>
  <c r="BT20" i="6"/>
  <c r="BT24" i="6" s="1"/>
  <c r="BT24" i="19"/>
  <c r="BT28" i="19" s="1"/>
  <c r="BQ35" i="14" l="1"/>
  <c r="BT34" i="19"/>
  <c r="BR74" i="14"/>
  <c r="BT34" i="20"/>
  <c r="BR98" i="14"/>
  <c r="BU79" i="14"/>
  <c r="BW23" i="19" s="1"/>
  <c r="BV72" i="14"/>
  <c r="BV20" i="20"/>
  <c r="BV24" i="20" s="1"/>
  <c r="BT105" i="14"/>
  <c r="CE36" i="16"/>
  <c r="CE9" i="20" s="1"/>
  <c r="CE16" i="20" s="1"/>
  <c r="CF37" i="16"/>
  <c r="BT25" i="19"/>
  <c r="CE19" i="16"/>
  <c r="CF20" i="16"/>
  <c r="BV65" i="14"/>
  <c r="BU78" i="14"/>
  <c r="BS45" i="14"/>
  <c r="BT28" i="6"/>
  <c r="BT34" i="6" s="1"/>
  <c r="BU25" i="20"/>
  <c r="BU28" i="20"/>
  <c r="BV96" i="14"/>
  <c r="BU103" i="14"/>
  <c r="BW23" i="20" s="1"/>
  <c r="BS25" i="6"/>
  <c r="BT25" i="6" s="1"/>
  <c r="BS28" i="6"/>
  <c r="BS34" i="6" s="1"/>
  <c r="BV20" i="19"/>
  <c r="BT81" i="14"/>
  <c r="BU20" i="6"/>
  <c r="BU24" i="6" s="1"/>
  <c r="BU24" i="19"/>
  <c r="BU28" i="19" s="1"/>
  <c r="BV23" i="6"/>
  <c r="BV90" i="14"/>
  <c r="BU102" i="14"/>
  <c r="CD9" i="19"/>
  <c r="CD8" i="16"/>
  <c r="CC9" i="6"/>
  <c r="CC16" i="6" s="1"/>
  <c r="CC16" i="19"/>
  <c r="BT45" i="14" l="1"/>
  <c r="CD9" i="6"/>
  <c r="CD16" i="6" s="1"/>
  <c r="CD16" i="19"/>
  <c r="BW20" i="19"/>
  <c r="BU81" i="14"/>
  <c r="CE9" i="19"/>
  <c r="CE8" i="16"/>
  <c r="BU34" i="19"/>
  <c r="BS74" i="14"/>
  <c r="BV20" i="6"/>
  <c r="BV24" i="6" s="1"/>
  <c r="BV24" i="19"/>
  <c r="BV28" i="19" s="1"/>
  <c r="BW96" i="14"/>
  <c r="BV103" i="14"/>
  <c r="BX23" i="20" s="1"/>
  <c r="BV78" i="14"/>
  <c r="BW65" i="14"/>
  <c r="BU25" i="19"/>
  <c r="BV25" i="20"/>
  <c r="BV28" i="20"/>
  <c r="BU25" i="6"/>
  <c r="BU28" i="6"/>
  <c r="BU34" i="6" s="1"/>
  <c r="BU34" i="20"/>
  <c r="BS98" i="14"/>
  <c r="CG37" i="16"/>
  <c r="CF36" i="16"/>
  <c r="CF9" i="20" s="1"/>
  <c r="CF16" i="20" s="1"/>
  <c r="BW72" i="14"/>
  <c r="BV79" i="14"/>
  <c r="BX23" i="19" s="1"/>
  <c r="BR35" i="14"/>
  <c r="BW20" i="20"/>
  <c r="BW24" i="20" s="1"/>
  <c r="BU105" i="14"/>
  <c r="BW90" i="14"/>
  <c r="BV102" i="14"/>
  <c r="CG20" i="16"/>
  <c r="CF19" i="16"/>
  <c r="BW23" i="6"/>
  <c r="BX23" i="6" l="1"/>
  <c r="BV25" i="19"/>
  <c r="BX20" i="20"/>
  <c r="BX24" i="20" s="1"/>
  <c r="BV105" i="14"/>
  <c r="CH37" i="16"/>
  <c r="CG36" i="16"/>
  <c r="CG9" i="20" s="1"/>
  <c r="CG16" i="20" s="1"/>
  <c r="BW103" i="14"/>
  <c r="BY23" i="20" s="1"/>
  <c r="BX96" i="14"/>
  <c r="BU45" i="14"/>
  <c r="CH20" i="16"/>
  <c r="CG19" i="16"/>
  <c r="BW102" i="14"/>
  <c r="BX90" i="14"/>
  <c r="BW78" i="14"/>
  <c r="BX65" i="14"/>
  <c r="BV34" i="19"/>
  <c r="BT74" i="14"/>
  <c r="BW20" i="6"/>
  <c r="BW24" i="6" s="1"/>
  <c r="BW24" i="19"/>
  <c r="BW28" i="19" s="1"/>
  <c r="CF9" i="19"/>
  <c r="CF8" i="16"/>
  <c r="BW79" i="14"/>
  <c r="BY23" i="19" s="1"/>
  <c r="BX72" i="14"/>
  <c r="BV34" i="20"/>
  <c r="BT98" i="14"/>
  <c r="BX20" i="19"/>
  <c r="BV81" i="14"/>
  <c r="BV25" i="6"/>
  <c r="BV28" i="6"/>
  <c r="BV34" i="6" s="1"/>
  <c r="BW25" i="20"/>
  <c r="BW28" i="20"/>
  <c r="BS35" i="14"/>
  <c r="CE9" i="6"/>
  <c r="CE16" i="6" s="1"/>
  <c r="CE16" i="19"/>
  <c r="BV45" i="14" l="1"/>
  <c r="BY23" i="6"/>
  <c r="BW34" i="20"/>
  <c r="BU98" i="14"/>
  <c r="CF9" i="6"/>
  <c r="CF16" i="6" s="1"/>
  <c r="CF16" i="19"/>
  <c r="BY20" i="20"/>
  <c r="BY24" i="20" s="1"/>
  <c r="BW105" i="14"/>
  <c r="BY96" i="14"/>
  <c r="BX103" i="14"/>
  <c r="BZ23" i="20" s="1"/>
  <c r="CI37" i="16"/>
  <c r="CH36" i="16"/>
  <c r="CH9" i="20" s="1"/>
  <c r="CH16" i="20" s="1"/>
  <c r="BT35" i="14"/>
  <c r="BX102" i="14"/>
  <c r="BY90" i="14"/>
  <c r="BX79" i="14"/>
  <c r="BZ23" i="19" s="1"/>
  <c r="BY72" i="14"/>
  <c r="BW34" i="19"/>
  <c r="BU74" i="14"/>
  <c r="BX78" i="14"/>
  <c r="BY65" i="14"/>
  <c r="CG9" i="19"/>
  <c r="CG8" i="16"/>
  <c r="BX20" i="6"/>
  <c r="BX24" i="6" s="1"/>
  <c r="BX24" i="19"/>
  <c r="BX28" i="19" s="1"/>
  <c r="BW25" i="6"/>
  <c r="BW28" i="6"/>
  <c r="BW34" i="6" s="1"/>
  <c r="BY20" i="19"/>
  <c r="BW81" i="14"/>
  <c r="CI20" i="16"/>
  <c r="CH19" i="16"/>
  <c r="BW25" i="19"/>
  <c r="BX25" i="20"/>
  <c r="BX28" i="20"/>
  <c r="BX25" i="19" l="1"/>
  <c r="BU35" i="14"/>
  <c r="BW45" i="14"/>
  <c r="BZ23" i="6"/>
  <c r="BZ20" i="19"/>
  <c r="BX81" i="14"/>
  <c r="BZ96" i="14"/>
  <c r="BY103" i="14"/>
  <c r="CA23" i="20" s="1"/>
  <c r="CI19" i="16"/>
  <c r="CJ20" i="16"/>
  <c r="BX34" i="19"/>
  <c r="BV74" i="14"/>
  <c r="CG9" i="6"/>
  <c r="CG16" i="6" s="1"/>
  <c r="CG16" i="19"/>
  <c r="BZ90" i="14"/>
  <c r="BY102" i="14"/>
  <c r="CI36" i="16"/>
  <c r="CI9" i="20" s="1"/>
  <c r="CI16" i="20" s="1"/>
  <c r="CJ37" i="16"/>
  <c r="BY25" i="20"/>
  <c r="BY28" i="20"/>
  <c r="CH9" i="19"/>
  <c r="CH8" i="16"/>
  <c r="BX34" i="20"/>
  <c r="BV98" i="14"/>
  <c r="BY20" i="6"/>
  <c r="BY24" i="6" s="1"/>
  <c r="BY24" i="19"/>
  <c r="BY28" i="19" s="1"/>
  <c r="BX25" i="6"/>
  <c r="BX28" i="6"/>
  <c r="BX34" i="6" s="1"/>
  <c r="BY78" i="14"/>
  <c r="BZ65" i="14"/>
  <c r="BY79" i="14"/>
  <c r="CA23" i="19" s="1"/>
  <c r="BZ72" i="14"/>
  <c r="BZ20" i="20"/>
  <c r="BZ24" i="20" s="1"/>
  <c r="BX105" i="14"/>
  <c r="CA23" i="6" l="1"/>
  <c r="BY25" i="19"/>
  <c r="BY25" i="6"/>
  <c r="BY28" i="6"/>
  <c r="BY34" i="6" s="1"/>
  <c r="CK37" i="16"/>
  <c r="CJ36" i="16"/>
  <c r="CJ9" i="20" s="1"/>
  <c r="CJ16" i="20" s="1"/>
  <c r="CK20" i="16"/>
  <c r="CJ19" i="16"/>
  <c r="CH9" i="6"/>
  <c r="CH16" i="6" s="1"/>
  <c r="CH16" i="19"/>
  <c r="CI9" i="19"/>
  <c r="CI8" i="16"/>
  <c r="CA96" i="14"/>
  <c r="BZ103" i="14"/>
  <c r="CB23" i="20" s="1"/>
  <c r="CA20" i="19"/>
  <c r="BY81" i="14"/>
  <c r="CA72" i="14"/>
  <c r="BZ79" i="14"/>
  <c r="CB23" i="19" s="1"/>
  <c r="BY34" i="20"/>
  <c r="BW98" i="14"/>
  <c r="CA20" i="20"/>
  <c r="CA24" i="20" s="1"/>
  <c r="BY105" i="14"/>
  <c r="BV35" i="14"/>
  <c r="BX45" i="14"/>
  <c r="BZ25" i="20"/>
  <c r="BZ28" i="20"/>
  <c r="BZ78" i="14"/>
  <c r="CA65" i="14"/>
  <c r="BY34" i="19"/>
  <c r="BW74" i="14"/>
  <c r="CA90" i="14"/>
  <c r="BZ102" i="14"/>
  <c r="BZ20" i="6"/>
  <c r="BZ24" i="6" s="1"/>
  <c r="BZ24" i="19"/>
  <c r="BZ28" i="19" s="1"/>
  <c r="CB23" i="6" l="1"/>
  <c r="BY45" i="14"/>
  <c r="BW35" i="14"/>
  <c r="BZ25" i="6"/>
  <c r="BZ28" i="6"/>
  <c r="BZ34" i="6" s="1"/>
  <c r="BZ34" i="20"/>
  <c r="BX98" i="14"/>
  <c r="BZ25" i="19"/>
  <c r="CA20" i="6"/>
  <c r="CA24" i="6" s="1"/>
  <c r="CA24" i="19"/>
  <c r="CA28" i="19" s="1"/>
  <c r="CI9" i="6"/>
  <c r="CI16" i="6" s="1"/>
  <c r="CI16" i="19"/>
  <c r="CJ9" i="19"/>
  <c r="CJ8" i="16"/>
  <c r="CL37" i="16"/>
  <c r="CK36" i="16"/>
  <c r="CK9" i="20" s="1"/>
  <c r="CK16" i="20" s="1"/>
  <c r="CA78" i="14"/>
  <c r="CB65" i="14"/>
  <c r="CA25" i="20"/>
  <c r="CA28" i="20"/>
  <c r="CL20" i="16"/>
  <c r="CK19" i="16"/>
  <c r="BZ34" i="19"/>
  <c r="BX74" i="14"/>
  <c r="CB20" i="20"/>
  <c r="CB24" i="20" s="1"/>
  <c r="BZ105" i="14"/>
  <c r="CA102" i="14"/>
  <c r="CB90" i="14"/>
  <c r="CB20" i="19"/>
  <c r="BZ81" i="14"/>
  <c r="CA79" i="14"/>
  <c r="CC23" i="19" s="1"/>
  <c r="CB72" i="14"/>
  <c r="CA103" i="14"/>
  <c r="CC23" i="20" s="1"/>
  <c r="CB96" i="14"/>
  <c r="BZ45" i="14" l="1"/>
  <c r="BX35" i="14"/>
  <c r="CA25" i="19"/>
  <c r="CB20" i="6"/>
  <c r="CB24" i="6" s="1"/>
  <c r="CB24" i="19"/>
  <c r="CB28" i="19" s="1"/>
  <c r="CB25" i="20"/>
  <c r="CB28" i="20"/>
  <c r="CM20" i="16"/>
  <c r="CL19" i="16"/>
  <c r="CC20" i="19"/>
  <c r="CA81" i="14"/>
  <c r="CJ9" i="6"/>
  <c r="CJ16" i="6" s="1"/>
  <c r="CJ16" i="19"/>
  <c r="CA25" i="6"/>
  <c r="CA28" i="6"/>
  <c r="CA34" i="6" s="1"/>
  <c r="CB79" i="14"/>
  <c r="CD23" i="19" s="1"/>
  <c r="CC72" i="14"/>
  <c r="CB102" i="14"/>
  <c r="CC90" i="14"/>
  <c r="CC23" i="6"/>
  <c r="CC20" i="20"/>
  <c r="CC24" i="20" s="1"/>
  <c r="CA105" i="14"/>
  <c r="CM37" i="16"/>
  <c r="CL36" i="16"/>
  <c r="CL9" i="20" s="1"/>
  <c r="CL16" i="20" s="1"/>
  <c r="CA34" i="20"/>
  <c r="BY98" i="14"/>
  <c r="CC96" i="14"/>
  <c r="CB103" i="14"/>
  <c r="CD23" i="20" s="1"/>
  <c r="CK9" i="19"/>
  <c r="CK8" i="16"/>
  <c r="CB78" i="14"/>
  <c r="CC65" i="14"/>
  <c r="CA34" i="19"/>
  <c r="BY74" i="14"/>
  <c r="BY35" i="14" l="1"/>
  <c r="CB25" i="19"/>
  <c r="CD20" i="19"/>
  <c r="CB81" i="14"/>
  <c r="CD96" i="14"/>
  <c r="CC103" i="14"/>
  <c r="CE23" i="20" s="1"/>
  <c r="CD23" i="6"/>
  <c r="CA45" i="14"/>
  <c r="CB34" i="20"/>
  <c r="BZ98" i="14"/>
  <c r="CM36" i="16"/>
  <c r="CM9" i="20" s="1"/>
  <c r="CM16" i="20" s="1"/>
  <c r="CN37" i="16"/>
  <c r="CD90" i="14"/>
  <c r="CC102" i="14"/>
  <c r="CC20" i="6"/>
  <c r="CC24" i="6" s="1"/>
  <c r="CC24" i="19"/>
  <c r="CC28" i="19" s="1"/>
  <c r="CK9" i="6"/>
  <c r="CK16" i="6" s="1"/>
  <c r="CK16" i="19"/>
  <c r="CD20" i="20"/>
  <c r="CD24" i="20" s="1"/>
  <c r="CB105" i="14"/>
  <c r="CL9" i="19"/>
  <c r="CL8" i="16"/>
  <c r="CB34" i="19"/>
  <c r="BZ74" i="14"/>
  <c r="CC78" i="14"/>
  <c r="CD65" i="14"/>
  <c r="CC25" i="20"/>
  <c r="CC28" i="20"/>
  <c r="CC79" i="14"/>
  <c r="CE23" i="19" s="1"/>
  <c r="CD72" i="14"/>
  <c r="CM19" i="16"/>
  <c r="CN20" i="16"/>
  <c r="CB25" i="6"/>
  <c r="CB28" i="6"/>
  <c r="CB34" i="6" s="1"/>
  <c r="CE90" i="14" l="1"/>
  <c r="CD102" i="14"/>
  <c r="CD78" i="14"/>
  <c r="CE65" i="14"/>
  <c r="CD25" i="20"/>
  <c r="CD28" i="20"/>
  <c r="CC25" i="6"/>
  <c r="CC28" i="6"/>
  <c r="CC34" i="6" s="1"/>
  <c r="CO37" i="16"/>
  <c r="CN36" i="16"/>
  <c r="CN9" i="20" s="1"/>
  <c r="CN16" i="20" s="1"/>
  <c r="CE96" i="14"/>
  <c r="CD103" i="14"/>
  <c r="CF23" i="20" s="1"/>
  <c r="CO20" i="16"/>
  <c r="CN19" i="16"/>
  <c r="CE23" i="6"/>
  <c r="CE20" i="19"/>
  <c r="CC81" i="14"/>
  <c r="CL9" i="6"/>
  <c r="CL16" i="6" s="1"/>
  <c r="CL16" i="19"/>
  <c r="CC25" i="19"/>
  <c r="CB45" i="14"/>
  <c r="CC34" i="19"/>
  <c r="CA74" i="14"/>
  <c r="CD79" i="14"/>
  <c r="CF23" i="19" s="1"/>
  <c r="CF23" i="6" s="1"/>
  <c r="CE72" i="14"/>
  <c r="CM9" i="19"/>
  <c r="CM8" i="16"/>
  <c r="CC34" i="20"/>
  <c r="CA98" i="14"/>
  <c r="BZ35" i="14"/>
  <c r="CE20" i="20"/>
  <c r="CE24" i="20" s="1"/>
  <c r="CC105" i="14"/>
  <c r="CD20" i="6"/>
  <c r="CD24" i="6" s="1"/>
  <c r="CD24" i="19"/>
  <c r="CD28" i="19" s="1"/>
  <c r="CE20" i="6" l="1"/>
  <c r="CE24" i="6" s="1"/>
  <c r="CE24" i="19"/>
  <c r="CE28" i="19" s="1"/>
  <c r="CE78" i="14"/>
  <c r="CF65" i="14"/>
  <c r="CD25" i="6"/>
  <c r="CD28" i="6"/>
  <c r="CD34" i="6" s="1"/>
  <c r="CM9" i="6"/>
  <c r="CM16" i="6" s="1"/>
  <c r="CM16" i="19"/>
  <c r="CE79" i="14"/>
  <c r="CG23" i="19" s="1"/>
  <c r="CF72" i="14"/>
  <c r="CE103" i="14"/>
  <c r="CG23" i="20" s="1"/>
  <c r="CF96" i="14"/>
  <c r="CF20" i="19"/>
  <c r="CD81" i="14"/>
  <c r="CE25" i="20"/>
  <c r="CE28" i="20"/>
  <c r="CN9" i="19"/>
  <c r="CN8" i="16"/>
  <c r="CD34" i="20"/>
  <c r="CB98" i="14"/>
  <c r="CF20" i="20"/>
  <c r="CF24" i="20" s="1"/>
  <c r="CD105" i="14"/>
  <c r="CD34" i="19"/>
  <c r="CB74" i="14"/>
  <c r="CA35" i="14"/>
  <c r="CD25" i="19"/>
  <c r="CE25" i="19" s="1"/>
  <c r="CC45" i="14"/>
  <c r="CP20" i="16"/>
  <c r="CO19" i="16"/>
  <c r="CP37" i="16"/>
  <c r="CO36" i="16"/>
  <c r="CO9" i="20" s="1"/>
  <c r="CO16" i="20" s="1"/>
  <c r="CE102" i="14"/>
  <c r="CF90" i="14"/>
  <c r="CB35" i="14" l="1"/>
  <c r="CG65" i="14"/>
  <c r="CF78" i="14"/>
  <c r="CF102" i="14"/>
  <c r="CG90" i="14"/>
  <c r="CG20" i="20"/>
  <c r="CG24" i="20" s="1"/>
  <c r="CE105" i="14"/>
  <c r="CQ20" i="16"/>
  <c r="CP19" i="16"/>
  <c r="CN9" i="6"/>
  <c r="CN16" i="6" s="1"/>
  <c r="CN16" i="19"/>
  <c r="CD45" i="14"/>
  <c r="CG20" i="19"/>
  <c r="CE81" i="14"/>
  <c r="CO9" i="19"/>
  <c r="CO8" i="16"/>
  <c r="CF20" i="6"/>
  <c r="CF24" i="6" s="1"/>
  <c r="CF24" i="19"/>
  <c r="CF28" i="19" s="1"/>
  <c r="CF79" i="14"/>
  <c r="CH23" i="19" s="1"/>
  <c r="CG72" i="14"/>
  <c r="CE34" i="19"/>
  <c r="CC74" i="14"/>
  <c r="CF25" i="20"/>
  <c r="CF28" i="20"/>
  <c r="CQ37" i="16"/>
  <c r="CP36" i="16"/>
  <c r="CP9" i="20" s="1"/>
  <c r="CP16" i="20" s="1"/>
  <c r="CE34" i="20"/>
  <c r="CC98" i="14"/>
  <c r="CG96" i="14"/>
  <c r="CF103" i="14"/>
  <c r="CH23" i="20" s="1"/>
  <c r="CG23" i="6"/>
  <c r="CE25" i="6"/>
  <c r="CE28" i="6"/>
  <c r="CE34" i="6" s="1"/>
  <c r="CC35" i="14" l="1"/>
  <c r="CE45" i="14"/>
  <c r="CF34" i="19"/>
  <c r="CD74" i="14"/>
  <c r="CO9" i="6"/>
  <c r="CO16" i="6" s="1"/>
  <c r="CO16" i="19"/>
  <c r="CQ19" i="16"/>
  <c r="CR20" i="16"/>
  <c r="CH20" i="20"/>
  <c r="CH24" i="20" s="1"/>
  <c r="CF105" i="14"/>
  <c r="CH96" i="14"/>
  <c r="CG103" i="14"/>
  <c r="CI23" i="20" s="1"/>
  <c r="CQ36" i="16"/>
  <c r="CQ9" i="20" s="1"/>
  <c r="CQ16" i="20" s="1"/>
  <c r="CR37" i="16"/>
  <c r="CF25" i="6"/>
  <c r="CF28" i="6"/>
  <c r="CF34" i="6" s="1"/>
  <c r="CH20" i="19"/>
  <c r="CF81" i="14"/>
  <c r="CF34" i="20"/>
  <c r="CD98" i="14"/>
  <c r="CG79" i="14"/>
  <c r="CI23" i="19" s="1"/>
  <c r="CH72" i="14"/>
  <c r="CG20" i="6"/>
  <c r="CG24" i="6" s="1"/>
  <c r="CG24" i="19"/>
  <c r="CG28" i="19" s="1"/>
  <c r="CG25" i="20"/>
  <c r="CG28" i="20"/>
  <c r="CH65" i="14"/>
  <c r="CG78" i="14"/>
  <c r="CF25" i="19"/>
  <c r="CH23" i="6"/>
  <c r="CP9" i="19"/>
  <c r="CP8" i="16"/>
  <c r="CH90" i="14"/>
  <c r="CG102" i="14"/>
  <c r="CF45" i="14" l="1"/>
  <c r="CI23" i="6"/>
  <c r="CI20" i="20"/>
  <c r="CI24" i="20" s="1"/>
  <c r="CG105" i="14"/>
  <c r="CP9" i="6"/>
  <c r="CP16" i="6" s="1"/>
  <c r="CP16" i="19"/>
  <c r="CI20" i="19"/>
  <c r="CG81" i="14"/>
  <c r="CG45" i="14" s="1"/>
  <c r="CH20" i="6"/>
  <c r="CH24" i="6" s="1"/>
  <c r="CH24" i="19"/>
  <c r="CH28" i="19" s="1"/>
  <c r="CS37" i="16"/>
  <c r="CR36" i="16"/>
  <c r="CR9" i="20" s="1"/>
  <c r="CR16" i="20" s="1"/>
  <c r="CH25" i="20"/>
  <c r="CH28" i="20"/>
  <c r="CH78" i="14"/>
  <c r="CI65" i="14"/>
  <c r="CG25" i="19"/>
  <c r="CG25" i="6"/>
  <c r="CG28" i="6"/>
  <c r="CG34" i="6" s="1"/>
  <c r="CS20" i="16"/>
  <c r="CR19" i="16"/>
  <c r="CD35" i="14"/>
  <c r="CG34" i="19"/>
  <c r="CE74" i="14"/>
  <c r="CI90" i="14"/>
  <c r="CH102" i="14"/>
  <c r="CG34" i="20"/>
  <c r="CE98" i="14"/>
  <c r="CI72" i="14"/>
  <c r="CH79" i="14"/>
  <c r="CJ23" i="19" s="1"/>
  <c r="CI96" i="14"/>
  <c r="CH103" i="14"/>
  <c r="CJ23" i="20" s="1"/>
  <c r="CQ9" i="19"/>
  <c r="CQ8" i="16"/>
  <c r="CJ23" i="6" l="1"/>
  <c r="CH25" i="19"/>
  <c r="CI103" i="14"/>
  <c r="CK23" i="20" s="1"/>
  <c r="CJ96" i="14"/>
  <c r="CJ20" i="19"/>
  <c r="CH81" i="14"/>
  <c r="CH34" i="19"/>
  <c r="CF74" i="14"/>
  <c r="CJ20" i="20"/>
  <c r="CJ24" i="20" s="1"/>
  <c r="CH105" i="14"/>
  <c r="CH25" i="6"/>
  <c r="CH28" i="6"/>
  <c r="CH34" i="6" s="1"/>
  <c r="CQ9" i="6"/>
  <c r="CQ16" i="6" s="1"/>
  <c r="CQ16" i="19"/>
  <c r="CI102" i="14"/>
  <c r="CJ90" i="14"/>
  <c r="CR9" i="19"/>
  <c r="CR8" i="16"/>
  <c r="CH34" i="20"/>
  <c r="CF98" i="14"/>
  <c r="CI79" i="14"/>
  <c r="CK23" i="19" s="1"/>
  <c r="CJ72" i="14"/>
  <c r="CE35" i="14"/>
  <c r="CT20" i="16"/>
  <c r="CS19" i="16"/>
  <c r="CI78" i="14"/>
  <c r="CJ65" i="14"/>
  <c r="CT37" i="16"/>
  <c r="CS36" i="16"/>
  <c r="CS9" i="20" s="1"/>
  <c r="CS16" i="20" s="1"/>
  <c r="CI20" i="6"/>
  <c r="CI24" i="6" s="1"/>
  <c r="CI24" i="19"/>
  <c r="CI28" i="19" s="1"/>
  <c r="CI25" i="20"/>
  <c r="CI28" i="20"/>
  <c r="CK23" i="6" l="1"/>
  <c r="CH45" i="14"/>
  <c r="CK20" i="19"/>
  <c r="CI81" i="14"/>
  <c r="CK72" i="14"/>
  <c r="CJ79" i="14"/>
  <c r="CL23" i="19" s="1"/>
  <c r="CJ102" i="14"/>
  <c r="CK90" i="14"/>
  <c r="CJ25" i="20"/>
  <c r="CJ28" i="20"/>
  <c r="CS9" i="19"/>
  <c r="CS8" i="16"/>
  <c r="CI25" i="19"/>
  <c r="CK20" i="20"/>
  <c r="CK24" i="20" s="1"/>
  <c r="CI105" i="14"/>
  <c r="CJ20" i="6"/>
  <c r="CJ24" i="6" s="1"/>
  <c r="CJ24" i="19"/>
  <c r="CJ28" i="19" s="1"/>
  <c r="CI25" i="6"/>
  <c r="CI28" i="6"/>
  <c r="CI34" i="6" s="1"/>
  <c r="CU37" i="16"/>
  <c r="CT36" i="16"/>
  <c r="CT9" i="20" s="1"/>
  <c r="CT16" i="20" s="1"/>
  <c r="CU20" i="16"/>
  <c r="CT19" i="16"/>
  <c r="CF35" i="14"/>
  <c r="CK96" i="14"/>
  <c r="CJ103" i="14"/>
  <c r="CL23" i="20" s="1"/>
  <c r="CI34" i="20"/>
  <c r="CG98" i="14"/>
  <c r="CI34" i="19"/>
  <c r="CG74" i="14"/>
  <c r="CJ78" i="14"/>
  <c r="CK65" i="14"/>
  <c r="CR9" i="6"/>
  <c r="CR16" i="6" s="1"/>
  <c r="CR16" i="19"/>
  <c r="CJ34" i="19" l="1"/>
  <c r="CH74" i="14"/>
  <c r="CJ25" i="19"/>
  <c r="CJ34" i="20"/>
  <c r="CH98" i="14"/>
  <c r="CL23" i="6"/>
  <c r="CL20" i="19"/>
  <c r="CJ81" i="14"/>
  <c r="CU36" i="16"/>
  <c r="CU9" i="20" s="1"/>
  <c r="CU16" i="20" s="1"/>
  <c r="CV37" i="16"/>
  <c r="CV36" i="16" s="1"/>
  <c r="CJ25" i="6"/>
  <c r="CJ28" i="6"/>
  <c r="CJ34" i="6" s="1"/>
  <c r="CK79" i="14"/>
  <c r="CM23" i="19" s="1"/>
  <c r="CL72" i="14"/>
  <c r="CL65" i="14"/>
  <c r="CK78" i="14"/>
  <c r="CG35" i="14"/>
  <c r="CT9" i="19"/>
  <c r="CT8" i="16"/>
  <c r="CS9" i="6"/>
  <c r="CS16" i="6" s="1"/>
  <c r="CS16" i="19"/>
  <c r="CL90" i="14"/>
  <c r="CK102" i="14"/>
  <c r="CI45" i="14"/>
  <c r="CL96" i="14"/>
  <c r="CK103" i="14"/>
  <c r="CM23" i="20" s="1"/>
  <c r="CU19" i="16"/>
  <c r="CV20" i="16"/>
  <c r="CV19" i="16" s="1"/>
  <c r="CK25" i="20"/>
  <c r="CK28" i="20"/>
  <c r="CL20" i="20"/>
  <c r="CL24" i="20" s="1"/>
  <c r="CJ105" i="14"/>
  <c r="CK20" i="6"/>
  <c r="CK24" i="6" s="1"/>
  <c r="CK24" i="19"/>
  <c r="CK28" i="19" s="1"/>
  <c r="CH35" i="14" l="1"/>
  <c r="CK25" i="6"/>
  <c r="CK28" i="6"/>
  <c r="CK34" i="6" s="1"/>
  <c r="CM96" i="14"/>
  <c r="CL103" i="14"/>
  <c r="CN23" i="20" s="1"/>
  <c r="CM20" i="20"/>
  <c r="CM24" i="20" s="1"/>
  <c r="CK105" i="14"/>
  <c r="CL78" i="14"/>
  <c r="CM65" i="14"/>
  <c r="CL20" i="6"/>
  <c r="CL24" i="6" s="1"/>
  <c r="CL24" i="19"/>
  <c r="CL28" i="19" s="1"/>
  <c r="CK25" i="19"/>
  <c r="CV9" i="19"/>
  <c r="CV8" i="16"/>
  <c r="D19" i="16"/>
  <c r="CM90" i="14"/>
  <c r="CL102" i="14"/>
  <c r="CT9" i="6"/>
  <c r="CT16" i="6" s="1"/>
  <c r="CT16" i="19"/>
  <c r="CM72" i="14"/>
  <c r="CL79" i="14"/>
  <c r="CN23" i="19" s="1"/>
  <c r="CV9" i="20"/>
  <c r="D36" i="16"/>
  <c r="CL25" i="20"/>
  <c r="CL28" i="20"/>
  <c r="CM23" i="6"/>
  <c r="CU9" i="19"/>
  <c r="CU8" i="16"/>
  <c r="CK34" i="19"/>
  <c r="CI74" i="14"/>
  <c r="CK34" i="20"/>
  <c r="CI98" i="14"/>
  <c r="CM20" i="19"/>
  <c r="CK81" i="14"/>
  <c r="CJ45" i="14"/>
  <c r="CN23" i="6" l="1"/>
  <c r="CK45" i="14"/>
  <c r="CL25" i="19"/>
  <c r="CU9" i="6"/>
  <c r="CU16" i="6" s="1"/>
  <c r="CU16" i="19"/>
  <c r="CL34" i="20"/>
  <c r="CJ98" i="14"/>
  <c r="CN20" i="20"/>
  <c r="CN24" i="20" s="1"/>
  <c r="CL105" i="14"/>
  <c r="CV9" i="6"/>
  <c r="CV16" i="19"/>
  <c r="D9" i="19"/>
  <c r="CM78" i="14"/>
  <c r="CN65" i="14"/>
  <c r="CM20" i="6"/>
  <c r="CM24" i="6" s="1"/>
  <c r="CM24" i="19"/>
  <c r="CM28" i="19" s="1"/>
  <c r="CI35" i="14"/>
  <c r="CM79" i="14"/>
  <c r="CO23" i="19" s="1"/>
  <c r="CN72" i="14"/>
  <c r="CM102" i="14"/>
  <c r="CN90" i="14"/>
  <c r="CN20" i="19"/>
  <c r="CL81" i="14"/>
  <c r="CM103" i="14"/>
  <c r="CO23" i="20" s="1"/>
  <c r="CN96" i="14"/>
  <c r="CW36" i="16"/>
  <c r="AM10" i="20"/>
  <c r="CW19" i="16"/>
  <c r="AM10" i="19"/>
  <c r="CL34" i="19"/>
  <c r="CJ74" i="14"/>
  <c r="CV16" i="20"/>
  <c r="D9" i="20"/>
  <c r="D8" i="16"/>
  <c r="CW8" i="16" s="1"/>
  <c r="CL25" i="6"/>
  <c r="CL28" i="6"/>
  <c r="CL34" i="6" s="1"/>
  <c r="CM25" i="20"/>
  <c r="CM28" i="20"/>
  <c r="CJ35" i="14" l="1"/>
  <c r="CL45" i="14"/>
  <c r="D10" i="19"/>
  <c r="AM10" i="6"/>
  <c r="AM16" i="19"/>
  <c r="D16" i="19" s="1"/>
  <c r="CN20" i="6"/>
  <c r="CN24" i="6" s="1"/>
  <c r="CN24" i="19"/>
  <c r="CN28" i="19" s="1"/>
  <c r="CN79" i="14"/>
  <c r="CP23" i="19" s="1"/>
  <c r="CO72" i="14"/>
  <c r="CM25" i="6"/>
  <c r="CM28" i="6"/>
  <c r="CM34" i="6" s="1"/>
  <c r="CO96" i="14"/>
  <c r="CN103" i="14"/>
  <c r="CP23" i="20" s="1"/>
  <c r="CM25" i="19"/>
  <c r="CO23" i="6"/>
  <c r="CN78" i="14"/>
  <c r="CO65" i="14"/>
  <c r="CV16" i="6"/>
  <c r="D9" i="6"/>
  <c r="CM34" i="20"/>
  <c r="CK98" i="14"/>
  <c r="CN102" i="14"/>
  <c r="CO90" i="14"/>
  <c r="CO20" i="19"/>
  <c r="CM81" i="14"/>
  <c r="D10" i="20"/>
  <c r="AM16" i="20"/>
  <c r="CO20" i="20"/>
  <c r="CO24" i="20" s="1"/>
  <c r="CM105" i="14"/>
  <c r="CM34" i="19"/>
  <c r="CK74" i="14"/>
  <c r="CN25" i="20"/>
  <c r="CN28" i="20"/>
  <c r="CN25" i="19" l="1"/>
  <c r="CK35" i="14"/>
  <c r="CM45" i="14"/>
  <c r="CO25" i="20"/>
  <c r="CO28" i="20"/>
  <c r="CO78" i="14"/>
  <c r="CP65" i="14"/>
  <c r="CO79" i="14"/>
  <c r="CQ23" i="19" s="1"/>
  <c r="CP72" i="14"/>
  <c r="AM28" i="19"/>
  <c r="AM17" i="19"/>
  <c r="AN17" i="19" s="1"/>
  <c r="AO17" i="19" s="1"/>
  <c r="AP17" i="19" s="1"/>
  <c r="AQ17" i="19" s="1"/>
  <c r="AR17" i="19" s="1"/>
  <c r="AS17" i="19" s="1"/>
  <c r="AT17" i="19" s="1"/>
  <c r="AU17" i="19" s="1"/>
  <c r="AV17" i="19" s="1"/>
  <c r="AW17" i="19" s="1"/>
  <c r="AX17" i="19" s="1"/>
  <c r="AY17" i="19" s="1"/>
  <c r="AZ17" i="19" s="1"/>
  <c r="BA17" i="19" s="1"/>
  <c r="BB17" i="19" s="1"/>
  <c r="BC17" i="19" s="1"/>
  <c r="BD17" i="19" s="1"/>
  <c r="BE17" i="19" s="1"/>
  <c r="BF17" i="19" s="1"/>
  <c r="BG17" i="19" s="1"/>
  <c r="BH17" i="19" s="1"/>
  <c r="BI17" i="19" s="1"/>
  <c r="BJ17" i="19" s="1"/>
  <c r="BK17" i="19" s="1"/>
  <c r="BL17" i="19" s="1"/>
  <c r="BM17" i="19" s="1"/>
  <c r="BN17" i="19" s="1"/>
  <c r="BO17" i="19" s="1"/>
  <c r="BP17" i="19" s="1"/>
  <c r="BQ17" i="19" s="1"/>
  <c r="BR17" i="19" s="1"/>
  <c r="BS17" i="19" s="1"/>
  <c r="BT17" i="19" s="1"/>
  <c r="BU17" i="19" s="1"/>
  <c r="BV17" i="19" s="1"/>
  <c r="BW17" i="19" s="1"/>
  <c r="BX17" i="19" s="1"/>
  <c r="BY17" i="19" s="1"/>
  <c r="BZ17" i="19" s="1"/>
  <c r="CA17" i="19" s="1"/>
  <c r="CB17" i="19" s="1"/>
  <c r="CC17" i="19" s="1"/>
  <c r="CD17" i="19" s="1"/>
  <c r="CE17" i="19" s="1"/>
  <c r="CF17" i="19" s="1"/>
  <c r="CG17" i="19" s="1"/>
  <c r="CH17" i="19" s="1"/>
  <c r="CI17" i="19" s="1"/>
  <c r="CJ17" i="19" s="1"/>
  <c r="CK17" i="19" s="1"/>
  <c r="CL17" i="19" s="1"/>
  <c r="CM17" i="19" s="1"/>
  <c r="CN17" i="19" s="1"/>
  <c r="CO17" i="19" s="1"/>
  <c r="CP17" i="19" s="1"/>
  <c r="CQ17" i="19" s="1"/>
  <c r="CR17" i="19" s="1"/>
  <c r="CS17" i="19" s="1"/>
  <c r="CT17" i="19" s="1"/>
  <c r="CU17" i="19" s="1"/>
  <c r="CV17" i="19" s="1"/>
  <c r="D17" i="19" s="1"/>
  <c r="AM28" i="20"/>
  <c r="AM17" i="20"/>
  <c r="AN17" i="20" s="1"/>
  <c r="AO17" i="20" s="1"/>
  <c r="AP17" i="20" s="1"/>
  <c r="AQ17" i="20" s="1"/>
  <c r="AR17" i="20" s="1"/>
  <c r="AS17" i="20" s="1"/>
  <c r="AT17" i="20" s="1"/>
  <c r="AU17" i="20" s="1"/>
  <c r="AV17" i="20" s="1"/>
  <c r="AW17" i="20" s="1"/>
  <c r="AX17" i="20" s="1"/>
  <c r="AY17" i="20" s="1"/>
  <c r="AZ17" i="20" s="1"/>
  <c r="BA17" i="20" s="1"/>
  <c r="BB17" i="20" s="1"/>
  <c r="BC17" i="20" s="1"/>
  <c r="BD17" i="20" s="1"/>
  <c r="BE17" i="20" s="1"/>
  <c r="BF17" i="20" s="1"/>
  <c r="BG17" i="20" s="1"/>
  <c r="BH17" i="20" s="1"/>
  <c r="BI17" i="20" s="1"/>
  <c r="BJ17" i="20" s="1"/>
  <c r="BK17" i="20" s="1"/>
  <c r="BL17" i="20" s="1"/>
  <c r="BM17" i="20" s="1"/>
  <c r="BN17" i="20" s="1"/>
  <c r="BO17" i="20" s="1"/>
  <c r="BP17" i="20" s="1"/>
  <c r="BQ17" i="20" s="1"/>
  <c r="BR17" i="20" s="1"/>
  <c r="BS17" i="20" s="1"/>
  <c r="BT17" i="20" s="1"/>
  <c r="BU17" i="20" s="1"/>
  <c r="BV17" i="20" s="1"/>
  <c r="BW17" i="20" s="1"/>
  <c r="BX17" i="20" s="1"/>
  <c r="BY17" i="20" s="1"/>
  <c r="BZ17" i="20" s="1"/>
  <c r="CA17" i="20" s="1"/>
  <c r="CB17" i="20" s="1"/>
  <c r="CC17" i="20" s="1"/>
  <c r="CD17" i="20" s="1"/>
  <c r="CE17" i="20" s="1"/>
  <c r="CF17" i="20" s="1"/>
  <c r="CG17" i="20" s="1"/>
  <c r="CH17" i="20" s="1"/>
  <c r="CI17" i="20" s="1"/>
  <c r="CJ17" i="20" s="1"/>
  <c r="CK17" i="20" s="1"/>
  <c r="CL17" i="20" s="1"/>
  <c r="CM17" i="20" s="1"/>
  <c r="CN17" i="20" s="1"/>
  <c r="CO17" i="20" s="1"/>
  <c r="CP17" i="20" s="1"/>
  <c r="CQ17" i="20" s="1"/>
  <c r="CR17" i="20" s="1"/>
  <c r="CS17" i="20" s="1"/>
  <c r="CT17" i="20" s="1"/>
  <c r="CU17" i="20" s="1"/>
  <c r="CV17" i="20" s="1"/>
  <c r="D17" i="20" s="1"/>
  <c r="CO20" i="6"/>
  <c r="CO24" i="6" s="1"/>
  <c r="CO24" i="19"/>
  <c r="CO28" i="19" s="1"/>
  <c r="CP20" i="19"/>
  <c r="CN81" i="14"/>
  <c r="CP96" i="14"/>
  <c r="CO103" i="14"/>
  <c r="CQ23" i="20" s="1"/>
  <c r="CP23" i="6"/>
  <c r="D10" i="6"/>
  <c r="AM16" i="6"/>
  <c r="D16" i="6" s="1"/>
  <c r="D16" i="20"/>
  <c r="CN34" i="19"/>
  <c r="CL74" i="14"/>
  <c r="CN34" i="20"/>
  <c r="CL98" i="14"/>
  <c r="CP90" i="14"/>
  <c r="CO102" i="14"/>
  <c r="CP20" i="20"/>
  <c r="CP24" i="20" s="1"/>
  <c r="CN105" i="14"/>
  <c r="CN25" i="6"/>
  <c r="CN28" i="6"/>
  <c r="CN34" i="6" s="1"/>
  <c r="C11" i="3" l="1"/>
  <c r="CL35" i="14"/>
  <c r="CN45" i="14"/>
  <c r="CO34" i="19"/>
  <c r="CM74" i="14"/>
  <c r="CQ20" i="20"/>
  <c r="CQ24" i="20" s="1"/>
  <c r="CO105" i="14"/>
  <c r="AK4" i="25"/>
  <c r="AM28" i="6"/>
  <c r="AM17" i="6"/>
  <c r="CQ96" i="14"/>
  <c r="CP103" i="14"/>
  <c r="CR23" i="20" s="1"/>
  <c r="CO25" i="6"/>
  <c r="CO28" i="6"/>
  <c r="CO34" i="6" s="1"/>
  <c r="AM34" i="19"/>
  <c r="AM35" i="19" s="1"/>
  <c r="AN35" i="19" s="1"/>
  <c r="AO35" i="19" s="1"/>
  <c r="AP35" i="19" s="1"/>
  <c r="AQ35" i="19" s="1"/>
  <c r="AR35" i="19" s="1"/>
  <c r="AS35" i="19" s="1"/>
  <c r="AT35" i="19" s="1"/>
  <c r="AU35" i="19" s="1"/>
  <c r="AV35" i="19" s="1"/>
  <c r="AW35" i="19" s="1"/>
  <c r="AX35" i="19" s="1"/>
  <c r="AY35" i="19" s="1"/>
  <c r="AZ35" i="19" s="1"/>
  <c r="BA35" i="19" s="1"/>
  <c r="BB35" i="19" s="1"/>
  <c r="BC35" i="19" s="1"/>
  <c r="BD35" i="19" s="1"/>
  <c r="BE35" i="19" s="1"/>
  <c r="BF35" i="19" s="1"/>
  <c r="BG35" i="19" s="1"/>
  <c r="BH35" i="19" s="1"/>
  <c r="BI35" i="19" s="1"/>
  <c r="BJ35" i="19" s="1"/>
  <c r="BK35" i="19" s="1"/>
  <c r="BL35" i="19" s="1"/>
  <c r="BM35" i="19" s="1"/>
  <c r="BN35" i="19" s="1"/>
  <c r="BO35" i="19" s="1"/>
  <c r="BP35" i="19" s="1"/>
  <c r="BQ35" i="19" s="1"/>
  <c r="BR35" i="19" s="1"/>
  <c r="BS35" i="19" s="1"/>
  <c r="BT35" i="19" s="1"/>
  <c r="BU35" i="19" s="1"/>
  <c r="BV35" i="19" s="1"/>
  <c r="BW35" i="19" s="1"/>
  <c r="BX35" i="19" s="1"/>
  <c r="BY35" i="19" s="1"/>
  <c r="BZ35" i="19" s="1"/>
  <c r="CA35" i="19" s="1"/>
  <c r="CB35" i="19" s="1"/>
  <c r="CC35" i="19" s="1"/>
  <c r="CD35" i="19" s="1"/>
  <c r="CE35" i="19" s="1"/>
  <c r="CF35" i="19" s="1"/>
  <c r="CG35" i="19" s="1"/>
  <c r="CH35" i="19" s="1"/>
  <c r="CI35" i="19" s="1"/>
  <c r="CJ35" i="19" s="1"/>
  <c r="CK35" i="19" s="1"/>
  <c r="CL35" i="19" s="1"/>
  <c r="CM35" i="19" s="1"/>
  <c r="CN35" i="19" s="1"/>
  <c r="AK74" i="14"/>
  <c r="AM29" i="19"/>
  <c r="AN29" i="19" s="1"/>
  <c r="AO29" i="19" s="1"/>
  <c r="AP29" i="19" s="1"/>
  <c r="AQ29" i="19" s="1"/>
  <c r="AR29" i="19" s="1"/>
  <c r="AS29" i="19" s="1"/>
  <c r="AT29" i="19" s="1"/>
  <c r="AU29" i="19" s="1"/>
  <c r="AV29" i="19" s="1"/>
  <c r="AW29" i="19" s="1"/>
  <c r="AX29" i="19" s="1"/>
  <c r="AY29" i="19" s="1"/>
  <c r="AZ29" i="19" s="1"/>
  <c r="BA29" i="19" s="1"/>
  <c r="BB29" i="19" s="1"/>
  <c r="BC29" i="19" s="1"/>
  <c r="BD29" i="19" s="1"/>
  <c r="BE29" i="19" s="1"/>
  <c r="BF29" i="19" s="1"/>
  <c r="BG29" i="19" s="1"/>
  <c r="BH29" i="19" s="1"/>
  <c r="BI29" i="19" s="1"/>
  <c r="BJ29" i="19" s="1"/>
  <c r="BK29" i="19" s="1"/>
  <c r="BL29" i="19" s="1"/>
  <c r="BM29" i="19" s="1"/>
  <c r="BN29" i="19" s="1"/>
  <c r="BO29" i="19" s="1"/>
  <c r="BP29" i="19" s="1"/>
  <c r="BQ29" i="19" s="1"/>
  <c r="BR29" i="19" s="1"/>
  <c r="BS29" i="19" s="1"/>
  <c r="BT29" i="19" s="1"/>
  <c r="BU29" i="19" s="1"/>
  <c r="BV29" i="19" s="1"/>
  <c r="BW29" i="19" s="1"/>
  <c r="BX29" i="19" s="1"/>
  <c r="BY29" i="19" s="1"/>
  <c r="BZ29" i="19" s="1"/>
  <c r="CA29" i="19" s="1"/>
  <c r="CB29" i="19" s="1"/>
  <c r="CC29" i="19" s="1"/>
  <c r="CD29" i="19" s="1"/>
  <c r="CE29" i="19" s="1"/>
  <c r="CF29" i="19" s="1"/>
  <c r="CG29" i="19" s="1"/>
  <c r="CH29" i="19" s="1"/>
  <c r="CI29" i="19" s="1"/>
  <c r="CJ29" i="19" s="1"/>
  <c r="CK29" i="19" s="1"/>
  <c r="CL29" i="19" s="1"/>
  <c r="CM29" i="19" s="1"/>
  <c r="CN29" i="19" s="1"/>
  <c r="CO29" i="19" s="1"/>
  <c r="CQ20" i="19"/>
  <c r="CO81" i="14"/>
  <c r="CQ72" i="14"/>
  <c r="CP79" i="14"/>
  <c r="CR23" i="19" s="1"/>
  <c r="CO34" i="20"/>
  <c r="CM98" i="14"/>
  <c r="CP25" i="20"/>
  <c r="CP28" i="20"/>
  <c r="CQ90" i="14"/>
  <c r="CP102" i="14"/>
  <c r="CO25" i="19"/>
  <c r="CP20" i="6"/>
  <c r="CP24" i="6" s="1"/>
  <c r="CP24" i="19"/>
  <c r="CP28" i="19" s="1"/>
  <c r="AM34" i="20"/>
  <c r="AM35" i="20" s="1"/>
  <c r="AN35" i="20" s="1"/>
  <c r="AO35" i="20" s="1"/>
  <c r="AP35" i="20" s="1"/>
  <c r="AQ35" i="20" s="1"/>
  <c r="AR35" i="20" s="1"/>
  <c r="AS35" i="20" s="1"/>
  <c r="AT35" i="20" s="1"/>
  <c r="AU35" i="20" s="1"/>
  <c r="AV35" i="20" s="1"/>
  <c r="AW35" i="20" s="1"/>
  <c r="AX35" i="20" s="1"/>
  <c r="AY35" i="20" s="1"/>
  <c r="AZ35" i="20" s="1"/>
  <c r="BA35" i="20" s="1"/>
  <c r="BB35" i="20" s="1"/>
  <c r="BC35" i="20" s="1"/>
  <c r="BD35" i="20" s="1"/>
  <c r="BE35" i="20" s="1"/>
  <c r="BF35" i="20" s="1"/>
  <c r="BG35" i="20" s="1"/>
  <c r="BH35" i="20" s="1"/>
  <c r="BI35" i="20" s="1"/>
  <c r="BJ35" i="20" s="1"/>
  <c r="BK35" i="20" s="1"/>
  <c r="BL35" i="20" s="1"/>
  <c r="BM35" i="20" s="1"/>
  <c r="BN35" i="20" s="1"/>
  <c r="BO35" i="20" s="1"/>
  <c r="BP35" i="20" s="1"/>
  <c r="BQ35" i="20" s="1"/>
  <c r="BR35" i="20" s="1"/>
  <c r="BS35" i="20" s="1"/>
  <c r="BT35" i="20" s="1"/>
  <c r="BU35" i="20" s="1"/>
  <c r="BV35" i="20" s="1"/>
  <c r="BW35" i="20" s="1"/>
  <c r="BX35" i="20" s="1"/>
  <c r="BY35" i="20" s="1"/>
  <c r="BZ35" i="20" s="1"/>
  <c r="CA35" i="20" s="1"/>
  <c r="CB35" i="20" s="1"/>
  <c r="CC35" i="20" s="1"/>
  <c r="CD35" i="20" s="1"/>
  <c r="CE35" i="20" s="1"/>
  <c r="CF35" i="20" s="1"/>
  <c r="CG35" i="20" s="1"/>
  <c r="CH35" i="20" s="1"/>
  <c r="CI35" i="20" s="1"/>
  <c r="CJ35" i="20" s="1"/>
  <c r="CK35" i="20" s="1"/>
  <c r="CL35" i="20" s="1"/>
  <c r="CM35" i="20" s="1"/>
  <c r="CN35" i="20" s="1"/>
  <c r="AK98" i="14"/>
  <c r="AK99" i="14" s="1"/>
  <c r="AM29" i="20"/>
  <c r="AN29" i="20" s="1"/>
  <c r="AO29" i="20" s="1"/>
  <c r="AP29" i="20" s="1"/>
  <c r="AQ29" i="20" s="1"/>
  <c r="AR29" i="20" s="1"/>
  <c r="AS29" i="20" s="1"/>
  <c r="AT29" i="20" s="1"/>
  <c r="AU29" i="20" s="1"/>
  <c r="AV29" i="20" s="1"/>
  <c r="AW29" i="20" s="1"/>
  <c r="AX29" i="20" s="1"/>
  <c r="AY29" i="20" s="1"/>
  <c r="AZ29" i="20" s="1"/>
  <c r="BA29" i="20" s="1"/>
  <c r="BB29" i="20" s="1"/>
  <c r="BC29" i="20" s="1"/>
  <c r="BD29" i="20" s="1"/>
  <c r="BE29" i="20" s="1"/>
  <c r="BF29" i="20" s="1"/>
  <c r="BG29" i="20" s="1"/>
  <c r="BH29" i="20" s="1"/>
  <c r="BI29" i="20" s="1"/>
  <c r="BJ29" i="20" s="1"/>
  <c r="BK29" i="20" s="1"/>
  <c r="BL29" i="20" s="1"/>
  <c r="BM29" i="20" s="1"/>
  <c r="BN29" i="20" s="1"/>
  <c r="BO29" i="20" s="1"/>
  <c r="BP29" i="20" s="1"/>
  <c r="BQ29" i="20" s="1"/>
  <c r="BR29" i="20" s="1"/>
  <c r="BS29" i="20" s="1"/>
  <c r="BT29" i="20" s="1"/>
  <c r="BU29" i="20" s="1"/>
  <c r="BV29" i="20" s="1"/>
  <c r="BW29" i="20" s="1"/>
  <c r="BX29" i="20" s="1"/>
  <c r="BY29" i="20" s="1"/>
  <c r="BZ29" i="20" s="1"/>
  <c r="CA29" i="20" s="1"/>
  <c r="CB29" i="20" s="1"/>
  <c r="CC29" i="20" s="1"/>
  <c r="CD29" i="20" s="1"/>
  <c r="CE29" i="20" s="1"/>
  <c r="CF29" i="20" s="1"/>
  <c r="CG29" i="20" s="1"/>
  <c r="CH29" i="20" s="1"/>
  <c r="CI29" i="20" s="1"/>
  <c r="CJ29" i="20" s="1"/>
  <c r="CK29" i="20" s="1"/>
  <c r="CL29" i="20" s="1"/>
  <c r="CM29" i="20" s="1"/>
  <c r="CN29" i="20" s="1"/>
  <c r="CO29" i="20" s="1"/>
  <c r="CP29" i="20" s="1"/>
  <c r="CQ23" i="6"/>
  <c r="CP78" i="14"/>
  <c r="CQ65" i="14"/>
  <c r="CO45" i="14" l="1"/>
  <c r="CO35" i="20"/>
  <c r="CO35" i="19"/>
  <c r="CR23" i="6"/>
  <c r="CP29" i="19"/>
  <c r="CP25" i="19"/>
  <c r="CR20" i="19"/>
  <c r="CP81" i="14"/>
  <c r="CQ103" i="14"/>
  <c r="CS23" i="20" s="1"/>
  <c r="CR96" i="14"/>
  <c r="CP34" i="19"/>
  <c r="CN74" i="14"/>
  <c r="CQ102" i="14"/>
  <c r="CR90" i="14"/>
  <c r="CQ20" i="6"/>
  <c r="CQ24" i="6" s="1"/>
  <c r="CQ24" i="19"/>
  <c r="CQ28" i="19" s="1"/>
  <c r="AN17" i="6"/>
  <c r="AO86" i="3"/>
  <c r="AO89" i="3" s="1"/>
  <c r="CQ25" i="20"/>
  <c r="CQ28" i="20"/>
  <c r="CQ29" i="20" s="1"/>
  <c r="CR20" i="20"/>
  <c r="CR24" i="20" s="1"/>
  <c r="CP105" i="14"/>
  <c r="AM34" i="6"/>
  <c r="AM35" i="6" s="1"/>
  <c r="AN35" i="6" s="1"/>
  <c r="AO35" i="6" s="1"/>
  <c r="AP35" i="6" s="1"/>
  <c r="AQ35" i="6" s="1"/>
  <c r="AR35" i="6" s="1"/>
  <c r="AS35" i="6" s="1"/>
  <c r="AT35" i="6" s="1"/>
  <c r="AU35" i="6" s="1"/>
  <c r="AV35" i="6" s="1"/>
  <c r="AW35" i="6" s="1"/>
  <c r="AX35" i="6" s="1"/>
  <c r="AY35" i="6" s="1"/>
  <c r="AZ35" i="6" s="1"/>
  <c r="BA35" i="6" s="1"/>
  <c r="BB35" i="6" s="1"/>
  <c r="BC35" i="6" s="1"/>
  <c r="BD35" i="6" s="1"/>
  <c r="BE35" i="6" s="1"/>
  <c r="BF35" i="6" s="1"/>
  <c r="BG35" i="6" s="1"/>
  <c r="BH35" i="6" s="1"/>
  <c r="BI35" i="6" s="1"/>
  <c r="BJ35" i="6" s="1"/>
  <c r="BK35" i="6" s="1"/>
  <c r="BL35" i="6" s="1"/>
  <c r="BM35" i="6" s="1"/>
  <c r="BN35" i="6" s="1"/>
  <c r="BO35" i="6" s="1"/>
  <c r="BP35" i="6" s="1"/>
  <c r="BQ35" i="6" s="1"/>
  <c r="BR35" i="6" s="1"/>
  <c r="BS35" i="6" s="1"/>
  <c r="BT35" i="6" s="1"/>
  <c r="BU35" i="6" s="1"/>
  <c r="BV35" i="6" s="1"/>
  <c r="BW35" i="6" s="1"/>
  <c r="BX35" i="6" s="1"/>
  <c r="BY35" i="6" s="1"/>
  <c r="BZ35" i="6" s="1"/>
  <c r="CA35" i="6" s="1"/>
  <c r="CB35" i="6" s="1"/>
  <c r="CC35" i="6" s="1"/>
  <c r="CD35" i="6" s="1"/>
  <c r="CE35" i="6" s="1"/>
  <c r="CF35" i="6" s="1"/>
  <c r="CG35" i="6" s="1"/>
  <c r="CH35" i="6" s="1"/>
  <c r="CI35" i="6" s="1"/>
  <c r="CJ35" i="6" s="1"/>
  <c r="CK35" i="6" s="1"/>
  <c r="CL35" i="6" s="1"/>
  <c r="CM35" i="6" s="1"/>
  <c r="CN35" i="6" s="1"/>
  <c r="CO35" i="6" s="1"/>
  <c r="AM29" i="6"/>
  <c r="AN29" i="6" s="1"/>
  <c r="AO29" i="6" s="1"/>
  <c r="AP29" i="6" s="1"/>
  <c r="AQ29" i="6" s="1"/>
  <c r="AR29" i="6" s="1"/>
  <c r="AS29" i="6" s="1"/>
  <c r="AT29" i="6" s="1"/>
  <c r="AU29" i="6" s="1"/>
  <c r="AV29" i="6" s="1"/>
  <c r="AW29" i="6" s="1"/>
  <c r="AX29" i="6" s="1"/>
  <c r="AY29" i="6" s="1"/>
  <c r="AZ29" i="6" s="1"/>
  <c r="BA29" i="6" s="1"/>
  <c r="BB29" i="6" s="1"/>
  <c r="BC29" i="6" s="1"/>
  <c r="BD29" i="6" s="1"/>
  <c r="BE29" i="6" s="1"/>
  <c r="BF29" i="6" s="1"/>
  <c r="BG29" i="6" s="1"/>
  <c r="BH29" i="6" s="1"/>
  <c r="BI29" i="6" s="1"/>
  <c r="BJ29" i="6" s="1"/>
  <c r="BK29" i="6" s="1"/>
  <c r="BL29" i="6" s="1"/>
  <c r="BM29" i="6" s="1"/>
  <c r="BN29" i="6" s="1"/>
  <c r="BO29" i="6" s="1"/>
  <c r="BP29" i="6" s="1"/>
  <c r="BQ29" i="6" s="1"/>
  <c r="BR29" i="6" s="1"/>
  <c r="BS29" i="6" s="1"/>
  <c r="BT29" i="6" s="1"/>
  <c r="BU29" i="6" s="1"/>
  <c r="BV29" i="6" s="1"/>
  <c r="BW29" i="6" s="1"/>
  <c r="BX29" i="6" s="1"/>
  <c r="BY29" i="6" s="1"/>
  <c r="BZ29" i="6" s="1"/>
  <c r="CA29" i="6" s="1"/>
  <c r="CB29" i="6" s="1"/>
  <c r="CC29" i="6" s="1"/>
  <c r="CD29" i="6" s="1"/>
  <c r="CE29" i="6" s="1"/>
  <c r="CF29" i="6" s="1"/>
  <c r="CG29" i="6" s="1"/>
  <c r="CH29" i="6" s="1"/>
  <c r="CI29" i="6" s="1"/>
  <c r="CJ29" i="6" s="1"/>
  <c r="CK29" i="6" s="1"/>
  <c r="CL29" i="6" s="1"/>
  <c r="CM29" i="6" s="1"/>
  <c r="CN29" i="6" s="1"/>
  <c r="CO29" i="6" s="1"/>
  <c r="CM35" i="14"/>
  <c r="CP25" i="6"/>
  <c r="CP28" i="6"/>
  <c r="CP34" i="6" s="1"/>
  <c r="CP34" i="20"/>
  <c r="CN98" i="14"/>
  <c r="CQ78" i="14"/>
  <c r="CR65" i="14"/>
  <c r="AK104" i="14"/>
  <c r="AK105" i="14" s="1"/>
  <c r="AL99" i="14"/>
  <c r="CQ79" i="14"/>
  <c r="CS23" i="19" s="1"/>
  <c r="CR72" i="14"/>
  <c r="AK35" i="14"/>
  <c r="AK36" i="14" s="1"/>
  <c r="AL36" i="14" s="1"/>
  <c r="AM36" i="14" s="1"/>
  <c r="AN36" i="14" s="1"/>
  <c r="AO36" i="14" s="1"/>
  <c r="AP36" i="14" s="1"/>
  <c r="AQ36" i="14" s="1"/>
  <c r="AR36" i="14" s="1"/>
  <c r="AS36" i="14" s="1"/>
  <c r="AT36" i="14" s="1"/>
  <c r="AU36" i="14" s="1"/>
  <c r="AV36" i="14" s="1"/>
  <c r="AW36" i="14" s="1"/>
  <c r="AX36" i="14" s="1"/>
  <c r="AY36" i="14" s="1"/>
  <c r="AZ36" i="14" s="1"/>
  <c r="BA36" i="14" s="1"/>
  <c r="BB36" i="14" s="1"/>
  <c r="BC36" i="14" s="1"/>
  <c r="BD36" i="14" s="1"/>
  <c r="BE36" i="14" s="1"/>
  <c r="BF36" i="14" s="1"/>
  <c r="BG36" i="14" s="1"/>
  <c r="BH36" i="14" s="1"/>
  <c r="BI36" i="14" s="1"/>
  <c r="BJ36" i="14" s="1"/>
  <c r="BK36" i="14" s="1"/>
  <c r="BL36" i="14" s="1"/>
  <c r="BM36" i="14" s="1"/>
  <c r="BN36" i="14" s="1"/>
  <c r="BO36" i="14" s="1"/>
  <c r="BP36" i="14" s="1"/>
  <c r="BQ36" i="14" s="1"/>
  <c r="BR36" i="14" s="1"/>
  <c r="BS36" i="14" s="1"/>
  <c r="BT36" i="14" s="1"/>
  <c r="BU36" i="14" s="1"/>
  <c r="BV36" i="14" s="1"/>
  <c r="BW36" i="14" s="1"/>
  <c r="BX36" i="14" s="1"/>
  <c r="BY36" i="14" s="1"/>
  <c r="BZ36" i="14" s="1"/>
  <c r="CA36" i="14" s="1"/>
  <c r="CB36" i="14" s="1"/>
  <c r="CC36" i="14" s="1"/>
  <c r="CD36" i="14" s="1"/>
  <c r="CE36" i="14" s="1"/>
  <c r="CF36" i="14" s="1"/>
  <c r="CG36" i="14" s="1"/>
  <c r="CH36" i="14" s="1"/>
  <c r="CI36" i="14" s="1"/>
  <c r="CJ36" i="14" s="1"/>
  <c r="CK36" i="14" s="1"/>
  <c r="CL36" i="14" s="1"/>
  <c r="AK75" i="14"/>
  <c r="O10" i="25"/>
  <c r="O11" i="25" s="1"/>
  <c r="AK5" i="25"/>
  <c r="AL5" i="25" s="1"/>
  <c r="AM5" i="25" s="1"/>
  <c r="AN5" i="25" s="1"/>
  <c r="AO5" i="25" s="1"/>
  <c r="AP5" i="25" s="1"/>
  <c r="AQ5" i="25" s="1"/>
  <c r="AR5" i="25" s="1"/>
  <c r="AS5" i="25" s="1"/>
  <c r="AT5" i="25" s="1"/>
  <c r="AU5" i="25" s="1"/>
  <c r="AV5" i="25" s="1"/>
  <c r="AW5" i="25" s="1"/>
  <c r="AX5" i="25" s="1"/>
  <c r="AY5" i="25" s="1"/>
  <c r="AZ5" i="25" s="1"/>
  <c r="BA5" i="25" s="1"/>
  <c r="BB5" i="25" s="1"/>
  <c r="BC5" i="25" s="1"/>
  <c r="BD5" i="25" s="1"/>
  <c r="BE5" i="25" s="1"/>
  <c r="BF5" i="25" s="1"/>
  <c r="BG5" i="25" s="1"/>
  <c r="BH5" i="25" s="1"/>
  <c r="BI5" i="25" s="1"/>
  <c r="BJ5" i="25" s="1"/>
  <c r="BK5" i="25" s="1"/>
  <c r="BL5" i="25" s="1"/>
  <c r="BM5" i="25" s="1"/>
  <c r="BN5" i="25" s="1"/>
  <c r="BO5" i="25" s="1"/>
  <c r="BP5" i="25" s="1"/>
  <c r="BQ5" i="25" s="1"/>
  <c r="B5" i="25" s="1"/>
  <c r="B4" i="25"/>
  <c r="CP35" i="20" l="1"/>
  <c r="CP35" i="19"/>
  <c r="CQ29" i="19"/>
  <c r="CM36" i="14"/>
  <c r="CP35" i="6"/>
  <c r="CS23" i="6"/>
  <c r="CQ25" i="19"/>
  <c r="AK80" i="14"/>
  <c r="AL75" i="14"/>
  <c r="CS20" i="19"/>
  <c r="CQ81" i="14"/>
  <c r="AO17" i="6"/>
  <c r="AP86" i="3"/>
  <c r="AP89" i="3" s="1"/>
  <c r="CS20" i="20"/>
  <c r="CS24" i="20" s="1"/>
  <c r="CQ105" i="14"/>
  <c r="AL104" i="14"/>
  <c r="AL105" i="14" s="1"/>
  <c r="AM99" i="14"/>
  <c r="CQ34" i="20"/>
  <c r="CO98" i="14"/>
  <c r="CQ34" i="19"/>
  <c r="CO74" i="14"/>
  <c r="CN35" i="14"/>
  <c r="CR79" i="14"/>
  <c r="CT23" i="19" s="1"/>
  <c r="CS72" i="14"/>
  <c r="CQ25" i="6"/>
  <c r="CQ28" i="6"/>
  <c r="CQ34" i="6" s="1"/>
  <c r="CP45" i="14"/>
  <c r="CR78" i="14"/>
  <c r="CS65" i="14"/>
  <c r="CP29" i="6"/>
  <c r="CR25" i="20"/>
  <c r="CR28" i="20"/>
  <c r="CR102" i="14"/>
  <c r="CS90" i="14"/>
  <c r="CS96" i="14"/>
  <c r="CR103" i="14"/>
  <c r="CT23" i="20" s="1"/>
  <c r="CR20" i="6"/>
  <c r="CR24" i="6" s="1"/>
  <c r="CR24" i="19"/>
  <c r="CR28" i="19" s="1"/>
  <c r="CQ35" i="19" l="1"/>
  <c r="CQ35" i="20"/>
  <c r="CN36" i="14"/>
  <c r="CQ35" i="6"/>
  <c r="CQ29" i="6"/>
  <c r="CT23" i="6"/>
  <c r="CQ45" i="14"/>
  <c r="CS25" i="20"/>
  <c r="CS28" i="20"/>
  <c r="CT90" i="14"/>
  <c r="CS102" i="14"/>
  <c r="CR34" i="20"/>
  <c r="CP98" i="14"/>
  <c r="CT20" i="19"/>
  <c r="CR81" i="14"/>
  <c r="CS79" i="14"/>
  <c r="CU23" i="19" s="1"/>
  <c r="CT72" i="14"/>
  <c r="CR29" i="20"/>
  <c r="AM75" i="14"/>
  <c r="AL80" i="14"/>
  <c r="AK43" i="14"/>
  <c r="AK44" i="14" s="1"/>
  <c r="AK81" i="14"/>
  <c r="CT96" i="14"/>
  <c r="CS103" i="14"/>
  <c r="CU23" i="20" s="1"/>
  <c r="CS20" i="6"/>
  <c r="CS24" i="6" s="1"/>
  <c r="CS24" i="19"/>
  <c r="CS28" i="19" s="1"/>
  <c r="AN99" i="14"/>
  <c r="AM104" i="14"/>
  <c r="AM105" i="14" s="1"/>
  <c r="CR34" i="19"/>
  <c r="CR35" i="19" s="1"/>
  <c r="CP74" i="14"/>
  <c r="CR25" i="6"/>
  <c r="CR28" i="6"/>
  <c r="CR34" i="6" s="1"/>
  <c r="CR35" i="6" s="1"/>
  <c r="CT20" i="20"/>
  <c r="CT24" i="20" s="1"/>
  <c r="CR105" i="14"/>
  <c r="CS78" i="14"/>
  <c r="CT65" i="14"/>
  <c r="CO35" i="14"/>
  <c r="CR29" i="19"/>
  <c r="AP17" i="6"/>
  <c r="AQ86" i="3"/>
  <c r="AQ89" i="3" s="1"/>
  <c r="CR25" i="19"/>
  <c r="CO36" i="14" l="1"/>
  <c r="CR35" i="20"/>
  <c r="AK45" i="14"/>
  <c r="CS25" i="19"/>
  <c r="CS29" i="19"/>
  <c r="CR29" i="6"/>
  <c r="CP35" i="14"/>
  <c r="CS29" i="20"/>
  <c r="CU20" i="19"/>
  <c r="CS81" i="14"/>
  <c r="AO99" i="14"/>
  <c r="AN104" i="14"/>
  <c r="AN105" i="14" s="1"/>
  <c r="CR45" i="14"/>
  <c r="CT25" i="20"/>
  <c r="CT28" i="20"/>
  <c r="CS34" i="19"/>
  <c r="CS35" i="19" s="1"/>
  <c r="CQ74" i="14"/>
  <c r="CT20" i="6"/>
  <c r="CT24" i="6" s="1"/>
  <c r="CT24" i="19"/>
  <c r="CT28" i="19" s="1"/>
  <c r="B90" i="14"/>
  <c r="CT102" i="14"/>
  <c r="AQ17" i="6"/>
  <c r="AR86" i="3"/>
  <c r="AR89" i="3" s="1"/>
  <c r="CT103" i="14"/>
  <c r="B96" i="14"/>
  <c r="AM80" i="14"/>
  <c r="AN75" i="14"/>
  <c r="CU20" i="20"/>
  <c r="CU24" i="20" s="1"/>
  <c r="CS105" i="14"/>
  <c r="CT78" i="14"/>
  <c r="B65" i="14"/>
  <c r="CS25" i="6"/>
  <c r="CS28" i="6"/>
  <c r="CS34" i="6" s="1"/>
  <c r="CS35" i="6" s="1"/>
  <c r="CT79" i="14"/>
  <c r="B72" i="14"/>
  <c r="CS34" i="20"/>
  <c r="CQ98" i="14"/>
  <c r="AL43" i="14"/>
  <c r="AL44" i="14" s="1"/>
  <c r="AL81" i="14"/>
  <c r="CU23" i="6"/>
  <c r="CS35" i="20" l="1"/>
  <c r="CP36" i="14"/>
  <c r="CT29" i="19"/>
  <c r="CS29" i="6"/>
  <c r="CT25" i="19"/>
  <c r="CU25" i="20"/>
  <c r="CU28" i="20"/>
  <c r="AR17" i="6"/>
  <c r="AS86" i="3"/>
  <c r="AS89" i="3" s="1"/>
  <c r="CT34" i="20"/>
  <c r="CR98" i="14"/>
  <c r="CU20" i="6"/>
  <c r="CU24" i="6" s="1"/>
  <c r="CU24" i="19"/>
  <c r="CU28" i="19" s="1"/>
  <c r="AN80" i="14"/>
  <c r="AO75" i="14"/>
  <c r="CV20" i="20"/>
  <c r="CT105" i="14"/>
  <c r="B102" i="14"/>
  <c r="CT29" i="20"/>
  <c r="CV23" i="20"/>
  <c r="D23" i="20" s="1"/>
  <c r="B103" i="14"/>
  <c r="AM43" i="14"/>
  <c r="AM44" i="14" s="1"/>
  <c r="AM81" i="14"/>
  <c r="CQ35" i="14"/>
  <c r="AP99" i="14"/>
  <c r="AQ99" i="14" s="1"/>
  <c r="AR99" i="14" s="1"/>
  <c r="AS99" i="14" s="1"/>
  <c r="AT99" i="14" s="1"/>
  <c r="AU99" i="14" s="1"/>
  <c r="AV99" i="14" s="1"/>
  <c r="AW99" i="14" s="1"/>
  <c r="AX99" i="14" s="1"/>
  <c r="AY99" i="14" s="1"/>
  <c r="AZ99" i="14" s="1"/>
  <c r="BA99" i="14" s="1"/>
  <c r="BB99" i="14" s="1"/>
  <c r="BC99" i="14" s="1"/>
  <c r="BD99" i="14" s="1"/>
  <c r="BE99" i="14" s="1"/>
  <c r="BF99" i="14" s="1"/>
  <c r="BG99" i="14" s="1"/>
  <c r="BH99" i="14" s="1"/>
  <c r="BI99" i="14" s="1"/>
  <c r="BJ99" i="14" s="1"/>
  <c r="BK99" i="14" s="1"/>
  <c r="BL99" i="14" s="1"/>
  <c r="BM99" i="14" s="1"/>
  <c r="BN99" i="14" s="1"/>
  <c r="BO99" i="14" s="1"/>
  <c r="BP99" i="14" s="1"/>
  <c r="BQ99" i="14" s="1"/>
  <c r="BR99" i="14" s="1"/>
  <c r="BS99" i="14" s="1"/>
  <c r="BT99" i="14" s="1"/>
  <c r="BU99" i="14" s="1"/>
  <c r="BV99" i="14" s="1"/>
  <c r="BW99" i="14" s="1"/>
  <c r="BX99" i="14" s="1"/>
  <c r="BY99" i="14" s="1"/>
  <c r="BZ99" i="14" s="1"/>
  <c r="CA99" i="14" s="1"/>
  <c r="CB99" i="14" s="1"/>
  <c r="CC99" i="14" s="1"/>
  <c r="CD99" i="14" s="1"/>
  <c r="CE99" i="14" s="1"/>
  <c r="CF99" i="14" s="1"/>
  <c r="CG99" i="14" s="1"/>
  <c r="CH99" i="14" s="1"/>
  <c r="CI99" i="14" s="1"/>
  <c r="CJ99" i="14" s="1"/>
  <c r="CK99" i="14" s="1"/>
  <c r="CL99" i="14" s="1"/>
  <c r="CM99" i="14" s="1"/>
  <c r="CN99" i="14" s="1"/>
  <c r="CO99" i="14" s="1"/>
  <c r="CP99" i="14" s="1"/>
  <c r="CQ99" i="14" s="1"/>
  <c r="CT25" i="6"/>
  <c r="CT28" i="6"/>
  <c r="CT34" i="6" s="1"/>
  <c r="CT35" i="6" s="1"/>
  <c r="AL45" i="14"/>
  <c r="CV23" i="19"/>
  <c r="B79" i="14"/>
  <c r="CV20" i="19"/>
  <c r="CT81" i="14"/>
  <c r="B78" i="14"/>
  <c r="CT34" i="19"/>
  <c r="CT35" i="19" s="1"/>
  <c r="CR74" i="14"/>
  <c r="CS45" i="14"/>
  <c r="CT35" i="20" l="1"/>
  <c r="CQ36" i="14"/>
  <c r="CU29" i="20"/>
  <c r="CU29" i="19"/>
  <c r="CT45" i="14"/>
  <c r="CR99" i="14"/>
  <c r="CU25" i="19"/>
  <c r="CR35" i="14"/>
  <c r="AM45" i="14"/>
  <c r="AN43" i="14"/>
  <c r="AN44" i="14" s="1"/>
  <c r="AN81" i="14"/>
  <c r="CV23" i="6"/>
  <c r="D23" i="6" s="1"/>
  <c r="D23" i="19"/>
  <c r="CU34" i="19"/>
  <c r="CU35" i="19" s="1"/>
  <c r="CS74" i="14"/>
  <c r="CV24" i="20"/>
  <c r="D20" i="20"/>
  <c r="CU25" i="6"/>
  <c r="CU28" i="6"/>
  <c r="CU34" i="6" s="1"/>
  <c r="CU35" i="6" s="1"/>
  <c r="AS17" i="6"/>
  <c r="AT86" i="3"/>
  <c r="AT89" i="3" s="1"/>
  <c r="CV20" i="6"/>
  <c r="CV24" i="19"/>
  <c r="D20" i="19"/>
  <c r="CT29" i="6"/>
  <c r="AP75" i="14"/>
  <c r="AQ75" i="14" s="1"/>
  <c r="AR75" i="14" s="1"/>
  <c r="AS75" i="14" s="1"/>
  <c r="AT75" i="14" s="1"/>
  <c r="AU75" i="14" s="1"/>
  <c r="AV75" i="14" s="1"/>
  <c r="AW75" i="14" s="1"/>
  <c r="AX75" i="14" s="1"/>
  <c r="AY75" i="14" s="1"/>
  <c r="AZ75" i="14" s="1"/>
  <c r="BA75" i="14" s="1"/>
  <c r="BB75" i="14" s="1"/>
  <c r="BC75" i="14" s="1"/>
  <c r="BD75" i="14" s="1"/>
  <c r="BE75" i="14" s="1"/>
  <c r="BF75" i="14" s="1"/>
  <c r="BG75" i="14" s="1"/>
  <c r="BH75" i="14" s="1"/>
  <c r="BI75" i="14" s="1"/>
  <c r="BJ75" i="14" s="1"/>
  <c r="BK75" i="14" s="1"/>
  <c r="BL75" i="14" s="1"/>
  <c r="BM75" i="14" s="1"/>
  <c r="BN75" i="14" s="1"/>
  <c r="BO75" i="14" s="1"/>
  <c r="BP75" i="14" s="1"/>
  <c r="BQ75" i="14" s="1"/>
  <c r="BR75" i="14" s="1"/>
  <c r="BS75" i="14" s="1"/>
  <c r="BT75" i="14" s="1"/>
  <c r="BU75" i="14" s="1"/>
  <c r="BV75" i="14" s="1"/>
  <c r="BW75" i="14" s="1"/>
  <c r="BX75" i="14" s="1"/>
  <c r="BY75" i="14" s="1"/>
  <c r="BZ75" i="14" s="1"/>
  <c r="CA75" i="14" s="1"/>
  <c r="CB75" i="14" s="1"/>
  <c r="CC75" i="14" s="1"/>
  <c r="CD75" i="14" s="1"/>
  <c r="CE75" i="14" s="1"/>
  <c r="CF75" i="14" s="1"/>
  <c r="CG75" i="14" s="1"/>
  <c r="CH75" i="14" s="1"/>
  <c r="CI75" i="14" s="1"/>
  <c r="CJ75" i="14" s="1"/>
  <c r="CK75" i="14" s="1"/>
  <c r="CL75" i="14" s="1"/>
  <c r="CM75" i="14" s="1"/>
  <c r="CN75" i="14" s="1"/>
  <c r="CO75" i="14" s="1"/>
  <c r="CP75" i="14" s="1"/>
  <c r="CQ75" i="14" s="1"/>
  <c r="CR75" i="14" s="1"/>
  <c r="CU34" i="20"/>
  <c r="CU35" i="20" s="1"/>
  <c r="CS98" i="14"/>
  <c r="CR36" i="14" l="1"/>
  <c r="CS99" i="14"/>
  <c r="CS75" i="14"/>
  <c r="CU29" i="6"/>
  <c r="AT17" i="6"/>
  <c r="AU86" i="3"/>
  <c r="AU89" i="3" s="1"/>
  <c r="D24" i="19"/>
  <c r="CV28" i="19"/>
  <c r="CV25" i="19"/>
  <c r="D25" i="19" s="1"/>
  <c r="CV25" i="20"/>
  <c r="D25" i="20" s="1"/>
  <c r="D24" i="20"/>
  <c r="CV28" i="20"/>
  <c r="CV24" i="6"/>
  <c r="D20" i="6"/>
  <c r="CW20" i="6" s="1"/>
  <c r="CS35" i="14"/>
  <c r="CS36" i="14" s="1"/>
  <c r="AN45" i="14"/>
  <c r="CV25" i="6" l="1"/>
  <c r="D25" i="6" s="1"/>
  <c r="D24" i="6"/>
  <c r="CV28" i="6"/>
  <c r="CV34" i="20"/>
  <c r="CT98" i="14"/>
  <c r="D28" i="20"/>
  <c r="CV29" i="20"/>
  <c r="AU17" i="6"/>
  <c r="AV86" i="3"/>
  <c r="AV89" i="3" s="1"/>
  <c r="CV34" i="19"/>
  <c r="CT74" i="14"/>
  <c r="D28" i="19"/>
  <c r="CV29" i="19"/>
  <c r="CT35" i="14" l="1"/>
  <c r="B74" i="14"/>
  <c r="CT75" i="14"/>
  <c r="B75" i="14" s="1"/>
  <c r="D29" i="20"/>
  <c r="AO104" i="14" s="1"/>
  <c r="CV34" i="6"/>
  <c r="D28" i="6"/>
  <c r="C12" i="3"/>
  <c r="CV29" i="6"/>
  <c r="D34" i="19"/>
  <c r="CV35" i="19"/>
  <c r="D35" i="19" s="1"/>
  <c r="B98" i="14"/>
  <c r="CT99" i="14"/>
  <c r="B99" i="14" s="1"/>
  <c r="D29" i="19"/>
  <c r="AO80" i="14" s="1"/>
  <c r="AV17" i="6"/>
  <c r="AW86" i="3"/>
  <c r="AW89" i="3" s="1"/>
  <c r="D34" i="20"/>
  <c r="CV35" i="20"/>
  <c r="D35" i="20" s="1"/>
  <c r="F10" i="24" l="1"/>
  <c r="D15" i="23"/>
  <c r="AO43" i="14"/>
  <c r="B80" i="14"/>
  <c r="AO81" i="14"/>
  <c r="D34" i="6"/>
  <c r="CV35" i="6"/>
  <c r="D35" i="6" s="1"/>
  <c r="AW17" i="6"/>
  <c r="AX86" i="3"/>
  <c r="AX89" i="3" s="1"/>
  <c r="D29" i="6"/>
  <c r="C7" i="3" a="1"/>
  <c r="C7" i="3" s="1"/>
  <c r="B104" i="14"/>
  <c r="AO105" i="14"/>
  <c r="B35" i="14"/>
  <c r="CT36" i="14"/>
  <c r="B36" i="14" s="1"/>
  <c r="B13" i="14" s="1"/>
  <c r="AO44" i="14" l="1"/>
  <c r="AO45" i="14" s="1"/>
  <c r="B43" i="14"/>
  <c r="B81" i="14"/>
  <c r="F9" i="24"/>
  <c r="D9" i="23"/>
  <c r="C84" i="3"/>
  <c r="AX17" i="6"/>
  <c r="AY17" i="6" s="1"/>
  <c r="AZ17" i="6" s="1"/>
  <c r="BA17" i="6" s="1"/>
  <c r="BB17" i="6" s="1"/>
  <c r="BC17" i="6" s="1"/>
  <c r="BD17" i="6" s="1"/>
  <c r="BE17" i="6" s="1"/>
  <c r="BF17" i="6" s="1"/>
  <c r="BG17" i="6" s="1"/>
  <c r="BH17" i="6" s="1"/>
  <c r="BI17" i="6" s="1"/>
  <c r="BJ17" i="6" s="1"/>
  <c r="BK17" i="6" s="1"/>
  <c r="BL17" i="6" s="1"/>
  <c r="BM17" i="6" s="1"/>
  <c r="BN17" i="6" s="1"/>
  <c r="BO17" i="6" s="1"/>
  <c r="BP17" i="6" s="1"/>
  <c r="BQ17" i="6" s="1"/>
  <c r="BR17" i="6" s="1"/>
  <c r="BS17" i="6" s="1"/>
  <c r="BT17" i="6" s="1"/>
  <c r="BU17" i="6" s="1"/>
  <c r="BV17" i="6" s="1"/>
  <c r="BW17" i="6" s="1"/>
  <c r="BX17" i="6" s="1"/>
  <c r="BY17" i="6" s="1"/>
  <c r="BZ17" i="6" s="1"/>
  <c r="CA17" i="6" s="1"/>
  <c r="CB17" i="6" s="1"/>
  <c r="CC17" i="6" s="1"/>
  <c r="CD17" i="6" s="1"/>
  <c r="CE17" i="6" s="1"/>
  <c r="CF17" i="6" s="1"/>
  <c r="CG17" i="6" s="1"/>
  <c r="CH17" i="6" s="1"/>
  <c r="CI17" i="6" s="1"/>
  <c r="CJ17" i="6" s="1"/>
  <c r="CK17" i="6" s="1"/>
  <c r="CL17" i="6" s="1"/>
  <c r="CM17" i="6" s="1"/>
  <c r="CN17" i="6" s="1"/>
  <c r="CO17" i="6" s="1"/>
  <c r="CP17" i="6" s="1"/>
  <c r="CQ17" i="6" s="1"/>
  <c r="CR17" i="6" s="1"/>
  <c r="CS17" i="6" s="1"/>
  <c r="CT17" i="6" s="1"/>
  <c r="CU17" i="6" s="1"/>
  <c r="CV17" i="6" s="1"/>
  <c r="D17" i="6" s="1"/>
  <c r="AY86" i="3"/>
  <c r="AY89" i="3" s="1"/>
  <c r="B105" i="14"/>
  <c r="G58" i="5" l="1"/>
  <c r="C58" i="5"/>
  <c r="AC58" i="5"/>
  <c r="Y58" i="5"/>
  <c r="U58" i="5"/>
  <c r="M58" i="5"/>
  <c r="W58" i="5"/>
  <c r="O58" i="5"/>
  <c r="Q58" i="5"/>
  <c r="I58" i="5"/>
  <c r="S58" i="5"/>
  <c r="K58" i="5"/>
  <c r="E58" i="5"/>
  <c r="AA58" i="5"/>
  <c r="U37" i="5"/>
  <c r="Q37" i="5"/>
  <c r="M37" i="5"/>
  <c r="I37" i="5"/>
  <c r="E37" i="5"/>
  <c r="AA37" i="5"/>
  <c r="W37" i="5"/>
  <c r="S37" i="5"/>
  <c r="O37" i="5"/>
  <c r="K37" i="5"/>
  <c r="G37" i="5"/>
  <c r="C37" i="5"/>
  <c r="AC37" i="5"/>
  <c r="Y37" i="5"/>
  <c r="B44" i="14"/>
  <c r="B45" i="14" s="1"/>
  <c r="K15" i="5" l="1"/>
  <c r="AA15" i="5"/>
  <c r="Q15" i="5"/>
  <c r="AC15" i="5"/>
  <c r="AD37" i="5"/>
  <c r="O15" i="5"/>
  <c r="E15" i="5"/>
  <c r="U15" i="5"/>
  <c r="AD58" i="5"/>
  <c r="Y15" i="5"/>
  <c r="C15" i="5"/>
  <c r="AE37" i="5"/>
  <c r="S15" i="5"/>
  <c r="I15" i="5"/>
  <c r="J37" i="5"/>
  <c r="J58" i="5"/>
  <c r="AE58" i="5"/>
  <c r="G15" i="5"/>
  <c r="W15" i="5"/>
  <c r="X37" i="5"/>
  <c r="M15" i="5"/>
  <c r="X15" i="5" l="1"/>
  <c r="J15" i="5"/>
  <c r="AE15" i="5"/>
  <c r="AF37" i="5"/>
  <c r="I39" i="5"/>
  <c r="Y39" i="5"/>
  <c r="K39" i="5"/>
  <c r="Q39" i="5"/>
  <c r="C39" i="5"/>
  <c r="G39" i="5"/>
  <c r="M39" i="5"/>
  <c r="E39" i="5"/>
  <c r="AC39" i="5"/>
  <c r="O39" i="5"/>
  <c r="U39" i="5"/>
  <c r="AA39" i="5"/>
  <c r="W39" i="5"/>
  <c r="S39" i="5"/>
  <c r="AD15" i="5"/>
  <c r="AF58" i="5"/>
  <c r="S60" i="5"/>
  <c r="M60" i="5"/>
  <c r="W60" i="5"/>
  <c r="C60" i="5"/>
  <c r="I60" i="5"/>
  <c r="Q60" i="5"/>
  <c r="AC60" i="5"/>
  <c r="E60" i="5"/>
  <c r="G60" i="5"/>
  <c r="Y60" i="5"/>
  <c r="AA60" i="5"/>
  <c r="U60" i="5"/>
  <c r="O60" i="5"/>
  <c r="K60" i="5"/>
  <c r="W17" i="5" l="1"/>
  <c r="X39" i="5"/>
  <c r="AA17" i="5"/>
  <c r="O17" i="5"/>
  <c r="C17" i="5"/>
  <c r="AE39" i="5"/>
  <c r="Y17" i="5"/>
  <c r="AC17" i="5"/>
  <c r="AD39" i="5"/>
  <c r="G17" i="5"/>
  <c r="Q17" i="5"/>
  <c r="F2" i="24"/>
  <c r="AF15" i="5"/>
  <c r="U17" i="5"/>
  <c r="E17" i="5"/>
  <c r="K17" i="5"/>
  <c r="I17" i="5"/>
  <c r="J39" i="5"/>
  <c r="AD60" i="5"/>
  <c r="J60" i="5"/>
  <c r="AE60" i="5"/>
  <c r="S17" i="5"/>
  <c r="M17" i="5"/>
  <c r="AD17" i="5" l="1"/>
  <c r="AE17" i="5"/>
  <c r="AF39" i="5"/>
  <c r="CW7" i="19"/>
  <c r="AA40" i="5"/>
  <c r="S40" i="5"/>
  <c r="AC40" i="5"/>
  <c r="K40" i="5"/>
  <c r="M40" i="5"/>
  <c r="I40" i="5"/>
  <c r="Q40" i="5"/>
  <c r="G40" i="5"/>
  <c r="U40" i="5"/>
  <c r="C40" i="5"/>
  <c r="Y40" i="5"/>
  <c r="O40" i="5"/>
  <c r="W40" i="5"/>
  <c r="E40" i="5"/>
  <c r="X17" i="5"/>
  <c r="AF60" i="5"/>
  <c r="CW7" i="20"/>
  <c r="M61" i="5"/>
  <c r="M62" i="5" s="1"/>
  <c r="AA61" i="5"/>
  <c r="AA62" i="5" s="1"/>
  <c r="O61" i="5"/>
  <c r="O62" i="5" s="1"/>
  <c r="C61" i="5"/>
  <c r="K61" i="5"/>
  <c r="K62" i="5" s="1"/>
  <c r="E61" i="5"/>
  <c r="E62" i="5" s="1"/>
  <c r="AC61" i="5"/>
  <c r="S61" i="5"/>
  <c r="S62" i="5" s="1"/>
  <c r="W61" i="5"/>
  <c r="W62" i="5" s="1"/>
  <c r="G61" i="5"/>
  <c r="G62" i="5" s="1"/>
  <c r="U61" i="5"/>
  <c r="U62" i="5" s="1"/>
  <c r="I61" i="5"/>
  <c r="Q61" i="5"/>
  <c r="Q62" i="5" s="1"/>
  <c r="Y61" i="5"/>
  <c r="Y62" i="5" s="1"/>
  <c r="J17" i="5"/>
  <c r="W18" i="5" l="1"/>
  <c r="X40" i="5"/>
  <c r="W41" i="5"/>
  <c r="M18" i="5"/>
  <c r="M19" i="5" s="1"/>
  <c r="C57" i="3" s="1"/>
  <c r="M41" i="5"/>
  <c r="J61" i="5"/>
  <c r="I62" i="5"/>
  <c r="O18" i="5"/>
  <c r="O19" i="5" s="1"/>
  <c r="C58" i="3" s="1"/>
  <c r="O41" i="5"/>
  <c r="G18" i="5"/>
  <c r="G19" i="5" s="1"/>
  <c r="C54" i="3" s="1"/>
  <c r="G41" i="5"/>
  <c r="K18" i="5"/>
  <c r="K19" i="5" s="1"/>
  <c r="C56" i="3" s="1"/>
  <c r="K41" i="5"/>
  <c r="U18" i="5"/>
  <c r="U19" i="5" s="1"/>
  <c r="C61" i="3" s="1"/>
  <c r="U41" i="5"/>
  <c r="AA18" i="5"/>
  <c r="AA19" i="5" s="1"/>
  <c r="C64" i="3" s="1"/>
  <c r="AA41" i="5"/>
  <c r="AD61" i="5"/>
  <c r="AC62" i="5"/>
  <c r="AE61" i="5"/>
  <c r="C62" i="5"/>
  <c r="Y18" i="5"/>
  <c r="Y19" i="5" s="1"/>
  <c r="C63" i="3" s="1"/>
  <c r="Y41" i="5"/>
  <c r="Q18" i="5"/>
  <c r="Q19" i="5" s="1"/>
  <c r="C59" i="3" s="1"/>
  <c r="Q41" i="5"/>
  <c r="AC18" i="5"/>
  <c r="AD40" i="5"/>
  <c r="AC41" i="5"/>
  <c r="E18" i="5"/>
  <c r="E19" i="5" s="1"/>
  <c r="C53" i="3" s="1"/>
  <c r="E41" i="5"/>
  <c r="AE40" i="5"/>
  <c r="C18" i="5"/>
  <c r="C19" i="5" s="1"/>
  <c r="C52" i="3" s="1"/>
  <c r="C41" i="5"/>
  <c r="I18" i="5"/>
  <c r="J40" i="5"/>
  <c r="I41" i="5"/>
  <c r="S18" i="5"/>
  <c r="S19" i="5" s="1"/>
  <c r="C60" i="3" s="1"/>
  <c r="S41" i="5"/>
  <c r="F4" i="24"/>
  <c r="F5" i="24" s="1"/>
  <c r="AF17" i="5"/>
  <c r="CW7" i="6"/>
  <c r="J41" i="5" l="1"/>
  <c r="I43" i="5"/>
  <c r="AD41" i="5"/>
  <c r="AC43" i="5"/>
  <c r="AE18" i="5"/>
  <c r="AF40" i="5"/>
  <c r="CW9" i="19"/>
  <c r="AE41" i="5"/>
  <c r="AC64" i="5"/>
  <c r="AD62" i="5"/>
  <c r="J62" i="5"/>
  <c r="I64" i="5"/>
  <c r="X41" i="5"/>
  <c r="W43" i="5"/>
  <c r="AF61" i="5"/>
  <c r="CW9" i="20" s="1"/>
  <c r="AE62" i="5"/>
  <c r="J18" i="5"/>
  <c r="I19" i="5"/>
  <c r="AD18" i="5"/>
  <c r="AC19" i="5"/>
  <c r="X18" i="5"/>
  <c r="W19" i="5"/>
  <c r="C55" i="3" l="1"/>
  <c r="J19" i="5"/>
  <c r="I21" i="5"/>
  <c r="C70" i="3" s="1"/>
  <c r="C62" i="3"/>
  <c r="X19" i="5"/>
  <c r="W21" i="5"/>
  <c r="C77" i="3" s="1"/>
  <c r="F6" i="24"/>
  <c r="AF18" i="5"/>
  <c r="C46" i="3" s="1"/>
  <c r="CW9" i="6"/>
  <c r="C45" i="3"/>
  <c r="C39" i="3" s="1"/>
  <c r="B4" i="14" s="1"/>
  <c r="AE19" i="5"/>
  <c r="C65" i="3"/>
  <c r="AC21" i="5"/>
  <c r="C80" i="3" s="1"/>
  <c r="AD19" i="5"/>
  <c r="AE63" i="5"/>
  <c r="W63" i="5"/>
  <c r="O63" i="5"/>
  <c r="G63" i="5"/>
  <c r="AC63" i="5"/>
  <c r="U63" i="5"/>
  <c r="M63" i="5"/>
  <c r="E63" i="5"/>
  <c r="AA63" i="5"/>
  <c r="S63" i="5"/>
  <c r="K63" i="5"/>
  <c r="C63" i="5"/>
  <c r="Y63" i="5"/>
  <c r="Q63" i="5"/>
  <c r="I63" i="5"/>
  <c r="AF62" i="5"/>
  <c r="AE64" i="5"/>
  <c r="CW29" i="20"/>
  <c r="AA42" i="5"/>
  <c r="S42" i="5"/>
  <c r="K42" i="5"/>
  <c r="C42" i="5"/>
  <c r="Y42" i="5"/>
  <c r="Q42" i="5"/>
  <c r="I42" i="5"/>
  <c r="AE42" i="5"/>
  <c r="W42" i="5"/>
  <c r="O42" i="5"/>
  <c r="G42" i="5"/>
  <c r="AC42" i="5"/>
  <c r="U42" i="5"/>
  <c r="M42" i="5"/>
  <c r="E42" i="5"/>
  <c r="AF41" i="5"/>
  <c r="AE43" i="5"/>
  <c r="CW29" i="19"/>
  <c r="F7" i="24" l="1"/>
  <c r="AE20" i="5"/>
  <c r="W20" i="5"/>
  <c r="O20" i="5"/>
  <c r="G20" i="5"/>
  <c r="AC20" i="5"/>
  <c r="U20" i="5"/>
  <c r="M20" i="5"/>
  <c r="E20" i="5"/>
  <c r="AA20" i="5"/>
  <c r="S20" i="5"/>
  <c r="K20" i="5"/>
  <c r="C20" i="5"/>
  <c r="Y20" i="5"/>
  <c r="Q20" i="5"/>
  <c r="I20" i="5"/>
  <c r="C8" i="3"/>
  <c r="D10" i="23" s="1"/>
  <c r="E10" i="23" s="1"/>
  <c r="AF19" i="5"/>
  <c r="C9" i="3" s="1"/>
  <c r="AE21" i="5"/>
  <c r="CW29" i="6"/>
  <c r="C51" i="3"/>
  <c r="K13" i="1" l="1"/>
  <c r="N11" i="4"/>
  <c r="F8" i="24"/>
  <c r="D2" i="23"/>
  <c r="C10" i="3"/>
  <c r="C66" i="3"/>
</calcChain>
</file>

<file path=xl/comments1.xml><?xml version="1.0" encoding="utf-8"?>
<comments xmlns="http://schemas.openxmlformats.org/spreadsheetml/2006/main">
  <authors>
    <author>lian</author>
  </authors>
  <commentList>
    <comment ref="B22" authorId="0">
      <text>
        <r>
          <rPr>
            <sz val="9"/>
            <color indexed="81"/>
            <rFont val="宋体"/>
            <family val="3"/>
            <charset val="134"/>
          </rPr>
          <t>lian:
非标准业态手工填列</t>
        </r>
      </text>
    </comment>
  </commentList>
</comments>
</file>

<file path=xl/sharedStrings.xml><?xml version="1.0" encoding="utf-8"?>
<sst xmlns="http://schemas.openxmlformats.org/spreadsheetml/2006/main" count="2050" uniqueCount="763">
  <si>
    <t>项目初期测算表（拿地、定位）</t>
  </si>
  <si>
    <t>版本号：2016版v1</t>
  </si>
  <si>
    <t>填表说明：</t>
  </si>
  <si>
    <t>1、各工作表中仅黄色区域需要填写；其余部分均锁定自动生成。</t>
  </si>
  <si>
    <t>项目</t>
  </si>
  <si>
    <t>公司</t>
  </si>
  <si>
    <t>预计招牌挂时间</t>
  </si>
  <si>
    <t>起拍地价（万元）</t>
  </si>
  <si>
    <t>预计溢价比例</t>
  </si>
  <si>
    <t>预计地价（万元）</t>
  </si>
  <si>
    <t>测算目录如下：</t>
  </si>
  <si>
    <t>测算假设与结论指标</t>
  </si>
  <si>
    <t>主要假设阐述</t>
  </si>
  <si>
    <t>主要成果输出</t>
  </si>
  <si>
    <t>敏感性分析</t>
  </si>
  <si>
    <t>主要测算结论表</t>
  </si>
  <si>
    <t>利润表（汇总、分业态）</t>
  </si>
  <si>
    <t>现金流表（汇总）</t>
  </si>
  <si>
    <t>辅助测算过程表</t>
  </si>
  <si>
    <t>1、规划指标</t>
  </si>
  <si>
    <t>2、土地成本与支出</t>
  </si>
  <si>
    <t>3、建设成本（含前期费用）</t>
  </si>
  <si>
    <t>4、建设成本支付比例（分期）</t>
  </si>
  <si>
    <t>5、销售定价</t>
  </si>
  <si>
    <t>6、销售进度</t>
  </si>
  <si>
    <t>7、回款进度</t>
  </si>
  <si>
    <t>8、融资与资金成本</t>
  </si>
  <si>
    <t>9、税金与费用</t>
  </si>
  <si>
    <t>附表1 现金流（一期）</t>
  </si>
  <si>
    <t>附表2 现金流（二期）</t>
  </si>
  <si>
    <t>附表2 现金流（三期）</t>
  </si>
  <si>
    <t>附表2 现金流（四期）</t>
  </si>
  <si>
    <t>1、项目分期及主要里程碑计划节点：</t>
  </si>
  <si>
    <t>分期：</t>
  </si>
  <si>
    <t>一期</t>
  </si>
  <si>
    <t>二期</t>
  </si>
  <si>
    <t>三期</t>
  </si>
  <si>
    <t>四期</t>
  </si>
  <si>
    <t>项目地块分期图示</t>
  </si>
  <si>
    <t>分期的原则</t>
  </si>
  <si>
    <r>
      <rPr>
        <b/>
        <sz val="10"/>
        <color theme="3" tint="0.39988402966399123"/>
        <rFont val="微软雅黑"/>
        <family val="2"/>
        <charset val="134"/>
      </rPr>
      <t>阐述项目总建面、分几期开发、理由</t>
    </r>
    <r>
      <rPr>
        <b/>
        <sz val="10"/>
        <color rgb="FFFF0000"/>
        <rFont val="微软雅黑"/>
        <family val="2"/>
        <charset val="134"/>
      </rPr>
      <t>（集团原则上规定10万平米以下项目按一期开发、10-20万平以上项目最多二期开发，特殊独立商业可单独分期；分期具体理由由项目公司阐述）</t>
    </r>
  </si>
  <si>
    <t>项目开始日期
(即支付第一笔付款时间)</t>
  </si>
  <si>
    <t>所包含的业态</t>
  </si>
  <si>
    <t>高层、商业、车位</t>
  </si>
  <si>
    <t>可售建筑面积</t>
  </si>
  <si>
    <t>货值</t>
  </si>
  <si>
    <t>开工时间</t>
  </si>
  <si>
    <t>施工许可</t>
  </si>
  <si>
    <t>正负零</t>
  </si>
  <si>
    <t>预售证</t>
  </si>
  <si>
    <t>首开</t>
  </si>
  <si>
    <t>封顶</t>
  </si>
  <si>
    <t>交付</t>
  </si>
  <si>
    <t>2、项目定价及销售安排：</t>
  </si>
  <si>
    <t>定价</t>
  </si>
  <si>
    <t>总体去化与销售周期</t>
  </si>
  <si>
    <t>第一次集中开盘去化</t>
  </si>
  <si>
    <t>第二次集中开盘去化（如有）</t>
  </si>
  <si>
    <t>常态期去化</t>
  </si>
  <si>
    <t>物业类型</t>
  </si>
  <si>
    <t>单价（元/平方米）</t>
  </si>
  <si>
    <t>销售去化比例假设</t>
  </si>
  <si>
    <t>去化的可售面积</t>
  </si>
  <si>
    <t>套均面积</t>
  </si>
  <si>
    <t>套数</t>
  </si>
  <si>
    <t>销售周期</t>
  </si>
  <si>
    <t>第一次开盘时间（距离拿地时间）</t>
  </si>
  <si>
    <t>第一次开盘日期</t>
  </si>
  <si>
    <t>第一次开盘推盘套数</t>
  </si>
  <si>
    <t>第一次开盘去化套数</t>
  </si>
  <si>
    <t>第一次开盘去化率</t>
  </si>
  <si>
    <t>第二次开盘时间（距离拿地时间）</t>
  </si>
  <si>
    <t>第二次开盘日期</t>
  </si>
  <si>
    <t>第二次开盘推盘套数</t>
  </si>
  <si>
    <t>第二次开盘去化套数</t>
  </si>
  <si>
    <t>第二次开盘去化率</t>
  </si>
  <si>
    <t>非开盘期的月度去化套数</t>
  </si>
  <si>
    <t>check</t>
  </si>
  <si>
    <t>车位</t>
  </si>
  <si>
    <t>注：“套均面积”为预估数据；
         每个业态如有两次及以上开盘分别列明开盘时间和推盘套数</t>
  </si>
  <si>
    <t>车位的销售假设</t>
  </si>
  <si>
    <t>项目规划车位个数</t>
  </si>
  <si>
    <t>项目车位配比</t>
  </si>
  <si>
    <t>车位均价</t>
  </si>
  <si>
    <t>其中：地下产权车位个数</t>
  </si>
  <si>
    <t>经营形式（出售？出租？赠送？）</t>
  </si>
  <si>
    <t>出售</t>
  </si>
  <si>
    <t>产权车位去化率</t>
  </si>
  <si>
    <t>产权车位销售或出租个数</t>
  </si>
  <si>
    <t>价格（万元/个）</t>
  </si>
  <si>
    <t xml:space="preserve">      地下无产权人防车位个数</t>
  </si>
  <si>
    <t>无产权车位去化率</t>
  </si>
  <si>
    <t>无产权车位销售个数</t>
  </si>
  <si>
    <t xml:space="preserve">      地上车位个数</t>
  </si>
  <si>
    <t>地上车位去化率</t>
  </si>
  <si>
    <t>地产车位销售个数</t>
  </si>
  <si>
    <t>3、回款假设：</t>
  </si>
  <si>
    <t>（1）分业态的付款方式权重及每种付款方式的回款时间假设明细</t>
  </si>
  <si>
    <t>业态</t>
  </si>
  <si>
    <t>付款方式比率</t>
  </si>
  <si>
    <t>各项付款方式的回款时间和比例说明</t>
  </si>
  <si>
    <t>一次性</t>
  </si>
  <si>
    <t>分期</t>
  </si>
  <si>
    <t>按揭</t>
  </si>
  <si>
    <t>公积金</t>
  </si>
  <si>
    <t>按揭首付分期</t>
  </si>
  <si>
    <t>（2）分业态回款比例汇总</t>
  </si>
  <si>
    <t>回款假设</t>
  </si>
  <si>
    <t>当月回款比例</t>
  </si>
  <si>
    <t>第2月回款比例</t>
  </si>
  <si>
    <t>第3月回款比例</t>
  </si>
  <si>
    <t>第4月回款比例</t>
  </si>
  <si>
    <t>第5月回款比例</t>
  </si>
  <si>
    <t>第6月回款比例</t>
  </si>
  <si>
    <t>第7月回款比例</t>
  </si>
  <si>
    <t>第8月回款比例</t>
  </si>
  <si>
    <t>备注：根据项目情况预计客户群的付款方式比例，根据不同付款方式集团要求的应回款周期分业态计算项目当期签约在当期及未来期间回款比例。需注意当地项目的回款政策要求，特别是各种业态的按揭放款的政策性要求，比如对封顶和竣工备案的要求，需注意修正回款假设。</t>
  </si>
  <si>
    <t>5、费用假设</t>
  </si>
  <si>
    <t>（1）营销费用，销售费率按照销售总额的2.4%；月度营销费用按未来以一个月销售额前置发生；</t>
  </si>
  <si>
    <t>（2）管理费用，管理费率按照销售总额2.0%；月底管理费用的发生按开工到交付月度每月均摊；</t>
  </si>
  <si>
    <t>（3）管理费用，在各产品业态间按照可售面积分摊。营销费用，在各产品业态间按照货值分摊；</t>
  </si>
  <si>
    <r>
      <rPr>
        <b/>
        <sz val="10"/>
        <rFont val="微软雅黑"/>
        <family val="2"/>
        <charset val="134"/>
      </rPr>
      <t>6、税金假设——</t>
    </r>
    <r>
      <rPr>
        <b/>
        <sz val="10"/>
        <color rgb="FFFF0000"/>
        <rFont val="微软雅黑"/>
        <family val="2"/>
        <charset val="134"/>
      </rPr>
      <t>以下税务假设为举例参考；各项目需根据项目当地实际税务政策设定税金假设。</t>
    </r>
  </si>
  <si>
    <r>
      <rPr>
        <b/>
        <sz val="10"/>
        <color rgb="FFFF0000"/>
        <rFont val="微软雅黑"/>
        <family val="2"/>
        <charset val="134"/>
      </rPr>
      <t>（1）增值税及附加，</t>
    </r>
    <r>
      <rPr>
        <sz val="10"/>
        <color theme="3" tint="0.39988402966399123"/>
        <rFont val="微软雅黑"/>
        <family val="2"/>
        <charset val="134"/>
      </rPr>
      <t>比如预缴税率3%。</t>
    </r>
  </si>
  <si>
    <r>
      <rPr>
        <b/>
        <sz val="10"/>
        <color rgb="FFFF0000"/>
        <rFont val="微软雅黑"/>
        <family val="2"/>
        <charset val="134"/>
      </rPr>
      <t>（2）土增税</t>
    </r>
    <r>
      <rPr>
        <sz val="10"/>
        <color theme="3" tint="0.39988402966399123"/>
        <rFont val="微软雅黑"/>
        <family val="2"/>
        <charset val="134"/>
      </rPr>
      <t>，比如预征税率2%（分业态列示税率），土增税清算金额**万元小于或者大于预缴金额**万元。土增税清算如大于预缴阐述清算政策和方法的原因。</t>
    </r>
  </si>
  <si>
    <r>
      <rPr>
        <b/>
        <sz val="10"/>
        <color rgb="FFFF0000"/>
        <rFont val="微软雅黑"/>
        <family val="2"/>
        <charset val="134"/>
      </rPr>
      <t>（3）所得税，</t>
    </r>
    <r>
      <rPr>
        <sz val="10"/>
        <color theme="3" tint="0.39988402966399123"/>
        <rFont val="微软雅黑"/>
        <family val="2"/>
        <charset val="134"/>
      </rPr>
      <t>比如按照营业收入的15%预缴，可扣除营业税、土增税、营销费用和管理费用，测算每年不需预缴所得税；</t>
    </r>
  </si>
  <si>
    <r>
      <rPr>
        <b/>
        <sz val="10"/>
        <rFont val="微软雅黑"/>
        <family val="2"/>
        <charset val="134"/>
      </rPr>
      <t>7、银行融资及资金成本假设——</t>
    </r>
    <r>
      <rPr>
        <b/>
        <sz val="10"/>
        <color rgb="FFFF0000"/>
        <rFont val="微软雅黑"/>
        <family val="2"/>
        <charset val="134"/>
      </rPr>
      <t>银行融资的假设需包含额度、利率、及还款条件（根据项目实际进行设置），分期分摊以及集团占用资金假设为统一假设条件</t>
    </r>
  </si>
  <si>
    <r>
      <rPr>
        <sz val="10"/>
        <rFont val="微软雅黑"/>
        <family val="2"/>
        <charset val="134"/>
      </rPr>
      <t>（1）</t>
    </r>
    <r>
      <rPr>
        <b/>
        <sz val="10"/>
        <color rgb="FFFF0000"/>
        <rFont val="微软雅黑"/>
        <family val="2"/>
        <charset val="134"/>
      </rPr>
      <t>融资额度的测算依据及融资额度的假定值。</t>
    </r>
    <r>
      <rPr>
        <b/>
        <sz val="10"/>
        <color theme="3" tint="0.39988402966399123"/>
        <rFont val="微软雅黑"/>
        <family val="2"/>
        <charset val="134"/>
      </rPr>
      <t>比如</t>
    </r>
    <r>
      <rPr>
        <sz val="10"/>
        <color theme="3" tint="0.39988402966399123"/>
        <rFont val="微软雅黑"/>
        <family val="2"/>
        <charset val="134"/>
      </rPr>
      <t>按照项目总投**万元扣减土地成本**万元计算，贷款额度18个亿基本覆盖（同时，融资额度占报银行总投**万元的41%），预计土地抵押为地价的70%抵押物也基本满足。</t>
    </r>
  </si>
  <si>
    <r>
      <rPr>
        <sz val="10"/>
        <rFont val="微软雅黑"/>
        <family val="2"/>
        <charset val="134"/>
      </rPr>
      <t>（2）</t>
    </r>
    <r>
      <rPr>
        <b/>
        <sz val="10"/>
        <color rgb="FFFF0000"/>
        <rFont val="微软雅黑"/>
        <family val="2"/>
        <charset val="134"/>
      </rPr>
      <t>银行贷款利率的假设：</t>
    </r>
    <r>
      <rPr>
        <b/>
        <sz val="10"/>
        <color theme="3" tint="0.39988402966399123"/>
        <rFont val="微软雅黑"/>
        <family val="2"/>
        <charset val="134"/>
      </rPr>
      <t>比如</t>
    </r>
    <r>
      <rPr>
        <sz val="10"/>
        <color theme="3" tint="0.39988402966399123"/>
        <rFont val="微软雅黑"/>
        <family val="2"/>
        <charset val="134"/>
      </rPr>
      <t>由于公租房+自主性商品房的面积比例预计大于50%，贷款利率（优惠）按基准上浮20%，6.15%*1.2=7.38%。</t>
    </r>
  </si>
  <si>
    <r>
      <rPr>
        <sz val="10"/>
        <rFont val="微软雅黑"/>
        <family val="2"/>
        <charset val="134"/>
      </rPr>
      <t>（3）</t>
    </r>
    <r>
      <rPr>
        <b/>
        <sz val="10"/>
        <color rgb="FFFF0000"/>
        <rFont val="微软雅黑"/>
        <family val="2"/>
        <charset val="134"/>
      </rPr>
      <t>银行贷款还款的假设：</t>
    </r>
    <r>
      <rPr>
        <b/>
        <sz val="10"/>
        <color theme="3" tint="0.39988402966399123"/>
        <rFont val="微软雅黑"/>
        <family val="2"/>
        <charset val="134"/>
      </rPr>
      <t>比如</t>
    </r>
    <r>
      <rPr>
        <sz val="10"/>
        <color theme="3" tint="0.39988402966399123"/>
        <rFont val="微软雅黑"/>
        <family val="2"/>
        <charset val="134"/>
      </rPr>
      <t>按照各业态的开工证取得时间，按进度分一次或两次放款。还款期限：公租房部分销售节点还款；自住房因一次性销售，假设部分预售节点还35%，项目封顶还65%；高层与多层为销售面积达到50%还款20%，销售面积达到70%再还款30%，销售面积达到90%还清余下50%。分业态现金流计算承担的银行利息。</t>
    </r>
  </si>
  <si>
    <t>（4）融资贷款在各分期间的分摊按照分期的投资额分摊（土地加建设成本）。</t>
  </si>
  <si>
    <t>（5）累计现金流当期如为正则借给集团，按6%计息；如当期为负则设定为向集团借款，按10%计息。另，当项目清盘达到结转条件后，当月按照累计现金流扣除会计利润计算当月内部利息，之后不再计算内部利息。分业态集团占用利息的按可售面积进行分摊。</t>
  </si>
  <si>
    <r>
      <rPr>
        <b/>
        <sz val="10"/>
        <rFont val="微软雅黑"/>
        <family val="2"/>
        <charset val="134"/>
      </rPr>
      <t>8、资金监管假设——</t>
    </r>
    <r>
      <rPr>
        <b/>
        <sz val="10"/>
        <color rgb="FFFF0000"/>
        <rFont val="微软雅黑"/>
        <family val="2"/>
        <charset val="134"/>
      </rPr>
      <t>根据当地实际监管要求进行假设设置（蓝色为北京地区假设作为参考）并自行设置单独表格进行测算，并在分期现金流受限资金中做体现。</t>
    </r>
  </si>
  <si>
    <t>（1）考虑资金监管要求，假设项目正负零可解除监管比例40%，主体封顶可解除比例30%，竣工验收可解除比例25%，初始登记可解除5%（备注：监管资金的建安单方，按照可售面积不含车位，3500元每平米）</t>
  </si>
  <si>
    <t>（2）假设项目四个节点按照工程排期。</t>
  </si>
  <si>
    <t>（3）按以上原则计算监管的受限资金（负数为监管、正数为解除监管），调整现金流的可自由支配的资金。</t>
  </si>
  <si>
    <t>9、分期的现金流与分业态的利润</t>
  </si>
  <si>
    <t>1、分期形成现金流量表，通过分期现金流，计算分期的资金占用情况，分期计算资金占用利息（体现在分业态利润表中）；</t>
  </si>
  <si>
    <t>2、分业态形成利润表，分业态形成利润率指标。</t>
  </si>
  <si>
    <t>10、配置标准与目标成本</t>
  </si>
  <si>
    <t>配置标准及目标成本核定，由研发与成本部门提供。</t>
  </si>
  <si>
    <t>项目主要成果输出</t>
  </si>
  <si>
    <t>项目成功标尺</t>
  </si>
  <si>
    <t>序号</t>
  </si>
  <si>
    <t>指标名称</t>
  </si>
  <si>
    <t>指标值</t>
  </si>
  <si>
    <t>说明</t>
  </si>
  <si>
    <t>集团标尺底线</t>
  </si>
  <si>
    <t>项目货值</t>
  </si>
  <si>
    <t>项目总销售金额</t>
  </si>
  <si>
    <t>无</t>
  </si>
  <si>
    <t>销售均价</t>
  </si>
  <si>
    <t>项目销售均价（不含车位）</t>
  </si>
  <si>
    <t>销售周期（月）</t>
  </si>
  <si>
    <t>项目清盘的销售周期（不含车位）</t>
  </si>
  <si>
    <t>10万方项目12个月、20万方以下项目18个月内</t>
  </si>
  <si>
    <t xml:space="preserve">静态投资回收期（月） </t>
  </si>
  <si>
    <t>自项目开始投入至累计现金流转正周期</t>
  </si>
  <si>
    <t>18个月内</t>
  </si>
  <si>
    <t>净利润 （万元）</t>
  </si>
  <si>
    <t>税后净利润</t>
  </si>
  <si>
    <t>单方可售面积的净利润（元/平）</t>
  </si>
  <si>
    <t>销售利润率 （%）</t>
  </si>
  <si>
    <t>项目净利润率</t>
  </si>
  <si>
    <t>全投资不计息IRR(%)</t>
  </si>
  <si>
    <t>全投资含财务利息IRR（%）</t>
  </si>
  <si>
    <t>项目内部收益率</t>
  </si>
  <si>
    <t xml:space="preserve">2.项目销售指标 </t>
  </si>
  <si>
    <t>总货值 （万元）</t>
  </si>
  <si>
    <t>项目或分期可售资产总值，包括计划销售和持有</t>
  </si>
  <si>
    <t xml:space="preserve">    持有总货值</t>
  </si>
  <si>
    <t>按成本价计算</t>
  </si>
  <si>
    <t xml:space="preserve">    销售货值（含车位）</t>
  </si>
  <si>
    <t>包括车位</t>
  </si>
  <si>
    <t xml:space="preserve">    销售货值（不含车位）</t>
  </si>
  <si>
    <t>不包括可售车位金额</t>
  </si>
  <si>
    <t>平均售价 （元/平米）</t>
  </si>
  <si>
    <t>不含车位销售货值/可售面积</t>
  </si>
  <si>
    <t>分业态的销售货值/可售面积</t>
  </si>
  <si>
    <t>2.10</t>
  </si>
  <si>
    <t>2.11</t>
  </si>
  <si>
    <t>2.12</t>
  </si>
  <si>
    <t>2.13</t>
  </si>
  <si>
    <t>2.14</t>
  </si>
  <si>
    <t>销售清盘周期</t>
  </si>
  <si>
    <t>3.项目成本利润指标</t>
  </si>
  <si>
    <t>总投资额 （万元）</t>
  </si>
  <si>
    <t>不含融资成本的全部投入</t>
  </si>
  <si>
    <t xml:space="preserve">    土地成本（万元） </t>
  </si>
  <si>
    <t xml:space="preserve">    开发成本（万元）</t>
  </si>
  <si>
    <t xml:space="preserve">    管理费用 （万元）</t>
  </si>
  <si>
    <t xml:space="preserve">    集团分摊管理费</t>
  </si>
  <si>
    <t xml:space="preserve">    营销费用（万元）</t>
  </si>
  <si>
    <t xml:space="preserve">    税金（万元）</t>
  </si>
  <si>
    <t>平均成本 （元/平米）</t>
  </si>
  <si>
    <t>销售资产总成本/可售面积</t>
  </si>
  <si>
    <t>融资金额（开发贷）</t>
  </si>
  <si>
    <t>融资成本（开发贷利率）</t>
  </si>
  <si>
    <t>融资金额（其他融资）</t>
  </si>
  <si>
    <t>融资成本（其他融资利率）</t>
  </si>
  <si>
    <t>税后净利润（仅按销售部分计算）</t>
  </si>
  <si>
    <t>销售净利率 （%）</t>
  </si>
  <si>
    <t>净利润/总货值</t>
  </si>
  <si>
    <t>4.项目现金流指标</t>
  </si>
  <si>
    <t>请结合具体情况自行调整需列示月份</t>
  </si>
  <si>
    <t>累计经营活动净现金流</t>
  </si>
  <si>
    <t>累计筹资活动净现金流</t>
  </si>
  <si>
    <t>累计受到监管或限制的资金</t>
  </si>
  <si>
    <t>累计现金净流量（可自有支配的现金）</t>
  </si>
  <si>
    <t>累计集团资金占用净额</t>
  </si>
  <si>
    <t>土地成本</t>
  </si>
  <si>
    <t>附件一</t>
  </si>
  <si>
    <t>测算结论表</t>
  </si>
  <si>
    <t>金额单位：万元</t>
  </si>
  <si>
    <t>利润表--项目汇总</t>
  </si>
  <si>
    <t>项目整体</t>
  </si>
  <si>
    <t>金额</t>
  </si>
  <si>
    <t>单方（元/平）</t>
  </si>
  <si>
    <t>面积</t>
  </si>
  <si>
    <t>占地面积</t>
  </si>
  <si>
    <t>可售面积</t>
  </si>
  <si>
    <t>收入</t>
  </si>
  <si>
    <t>销售额</t>
  </si>
  <si>
    <t>支出</t>
  </si>
  <si>
    <t>建安及前期费用</t>
  </si>
  <si>
    <t>营销费用</t>
  </si>
  <si>
    <t>管理费用</t>
  </si>
  <si>
    <t>集团分摊管理费</t>
  </si>
  <si>
    <t>财务费用</t>
  </si>
  <si>
    <t>增值税及附加</t>
  </si>
  <si>
    <t>土增税</t>
  </si>
  <si>
    <t>所得税</t>
  </si>
  <si>
    <t>净利润</t>
  </si>
  <si>
    <t>净利润金额</t>
  </si>
  <si>
    <t>分业态净利润所占比重</t>
  </si>
  <si>
    <t>销售净利润率</t>
  </si>
  <si>
    <t>利润表--一期</t>
  </si>
  <si>
    <t>增值税</t>
  </si>
  <si>
    <t>利润表--二期</t>
  </si>
  <si>
    <t>利润表--三期</t>
  </si>
  <si>
    <t>合计</t>
  </si>
  <si>
    <t>利润表--四期</t>
  </si>
  <si>
    <t>现金流量表（项目汇总）</t>
  </si>
  <si>
    <t>经营性</t>
  </si>
  <si>
    <t>经营现金流</t>
  </si>
  <si>
    <t>销售回笼</t>
  </si>
  <si>
    <t>税金：预缴增值税</t>
  </si>
  <si>
    <t xml:space="preserve">          补缴增值税</t>
  </si>
  <si>
    <t xml:space="preserve">      预缴土增税</t>
  </si>
  <si>
    <t xml:space="preserve">      清算土增税</t>
  </si>
  <si>
    <t xml:space="preserve">      预缴所得税</t>
  </si>
  <si>
    <t xml:space="preserve">      清算所得税</t>
  </si>
  <si>
    <t>当期经营活动净现金流</t>
  </si>
  <si>
    <t>筹资性</t>
  </si>
  <si>
    <t>银行贷款</t>
  </si>
  <si>
    <t>银行放款</t>
  </si>
  <si>
    <t>归还贷款</t>
  </si>
  <si>
    <t>支付利息等</t>
  </si>
  <si>
    <t>其他融资</t>
  </si>
  <si>
    <t>机构放款</t>
  </si>
  <si>
    <t>当期筹资活动净现金流</t>
  </si>
  <si>
    <t>资金监管</t>
  </si>
  <si>
    <t>当期受到监管或限制的资金(负数表示受限、正数表示解除受限）</t>
  </si>
  <si>
    <t>当期现金净流量（可自有支配的现金）</t>
  </si>
  <si>
    <t>集团资金占用</t>
  </si>
  <si>
    <t>集团拨付（正）</t>
  </si>
  <si>
    <t>上划集团（负）</t>
  </si>
  <si>
    <t>当期集团资金占用净额</t>
  </si>
  <si>
    <t>当期现金净流量</t>
  </si>
  <si>
    <t>累计现金净流量</t>
  </si>
  <si>
    <t>（面积单位：平米）</t>
  </si>
  <si>
    <t>项目总占地面积</t>
  </si>
  <si>
    <t>建筑限高</t>
  </si>
  <si>
    <t>总建筑面积</t>
  </si>
  <si>
    <t>景观面积</t>
  </si>
  <si>
    <t>建设用地面积</t>
  </si>
  <si>
    <t>容积率</t>
  </si>
  <si>
    <t>容积率面积</t>
  </si>
  <si>
    <t>项目楼基座面积</t>
  </si>
  <si>
    <t>代征地面积</t>
  </si>
  <si>
    <t>绿化率</t>
  </si>
  <si>
    <t>地下面积</t>
  </si>
  <si>
    <t>总可售面积</t>
  </si>
  <si>
    <t>建筑密度</t>
  </si>
  <si>
    <t>其中：车位</t>
  </si>
  <si>
    <t>1期</t>
  </si>
  <si>
    <t>2期</t>
  </si>
  <si>
    <t>3期</t>
  </si>
  <si>
    <t>4期</t>
  </si>
  <si>
    <t>一</t>
  </si>
  <si>
    <t>多层（4F-9F)</t>
  </si>
  <si>
    <t>小高层(10F-12F)</t>
  </si>
  <si>
    <t>中高层(13F-18F)</t>
  </si>
  <si>
    <t>高层(19F及以上）</t>
  </si>
  <si>
    <t>叠拼</t>
  </si>
  <si>
    <t>联排</t>
  </si>
  <si>
    <t>双拼</t>
  </si>
  <si>
    <t>独栋</t>
  </si>
  <si>
    <t>底商</t>
  </si>
  <si>
    <t>公寓（含loft）</t>
  </si>
  <si>
    <t>商业</t>
  </si>
  <si>
    <t>酒店</t>
  </si>
  <si>
    <t>二</t>
  </si>
  <si>
    <t>地上面积</t>
  </si>
  <si>
    <t>不可售面积</t>
  </si>
  <si>
    <t>物业面积</t>
  </si>
  <si>
    <t>公厕</t>
  </si>
  <si>
    <t>配电房面积</t>
  </si>
  <si>
    <t>门卫及其他</t>
  </si>
  <si>
    <t>地下可售面积</t>
  </si>
  <si>
    <t>地下车位面积</t>
  </si>
  <si>
    <t>(地下车位个数）</t>
  </si>
  <si>
    <t>其中：产权车位个数</t>
  </si>
  <si>
    <t>其中：非产权车位个数</t>
  </si>
  <si>
    <t>不可售其它面积</t>
  </si>
  <si>
    <t>人防面积2904</t>
  </si>
  <si>
    <t>2、土地成本及投入</t>
  </si>
  <si>
    <t>成本科目</t>
  </si>
  <si>
    <t>计算依据</t>
  </si>
  <si>
    <t>测算金额</t>
  </si>
  <si>
    <t>分月土地成本投入测算</t>
  </si>
  <si>
    <t>(一）</t>
  </si>
  <si>
    <t>政府地价</t>
  </si>
  <si>
    <t>土地出让金</t>
  </si>
  <si>
    <t>土地变性或建设超面积补交出让金</t>
  </si>
  <si>
    <t>契税</t>
  </si>
  <si>
    <t>出让金*3%</t>
  </si>
  <si>
    <t>土地拍卖交易服务费</t>
  </si>
  <si>
    <t>土地证当月交(占地面积*1.5元/平)</t>
  </si>
  <si>
    <t>其它土地价款</t>
  </si>
  <si>
    <t>合作款项</t>
  </si>
  <si>
    <t>红线外市政设施费</t>
  </si>
  <si>
    <t>拆迁补偿费</t>
  </si>
  <si>
    <t>城市基础设施配套费</t>
  </si>
  <si>
    <t>土地成本--一期</t>
  </si>
  <si>
    <t>按照占地面积分摊到各期</t>
  </si>
  <si>
    <t>土地成本--二期</t>
  </si>
  <si>
    <t>土地成本--三期</t>
  </si>
  <si>
    <t>土地成本--四期</t>
  </si>
  <si>
    <t>可售地上部分建筑面积</t>
  </si>
  <si>
    <t>地下室预估面积</t>
  </si>
  <si>
    <t>计容建筑面积</t>
  </si>
  <si>
    <t>建筑物基座占地</t>
  </si>
  <si>
    <t>科目代码</t>
  </si>
  <si>
    <t>科目名称</t>
  </si>
  <si>
    <t>预估工程量</t>
  </si>
  <si>
    <t>单方造价（m/m2/m3)</t>
  </si>
  <si>
    <t>合同价款（万元）</t>
  </si>
  <si>
    <t>单方造价/计容建筑面积</t>
  </si>
  <si>
    <t>单方造价/可售面积</t>
  </si>
  <si>
    <t>备注</t>
  </si>
  <si>
    <t>01</t>
  </si>
  <si>
    <t>开发成本</t>
  </si>
  <si>
    <t>01.02</t>
  </si>
  <si>
    <t>行政事业性收费</t>
  </si>
  <si>
    <t>01.02.01</t>
  </si>
  <si>
    <t>报批报建费</t>
  </si>
  <si>
    <t>01.02.02</t>
  </si>
  <si>
    <t>增容费</t>
  </si>
  <si>
    <t>01.03</t>
  </si>
  <si>
    <t>开发前期工程费</t>
  </si>
  <si>
    <t>01.03.01</t>
  </si>
  <si>
    <t>勘测丈量费</t>
  </si>
  <si>
    <t>01.03.02</t>
  </si>
  <si>
    <t>规划设计费</t>
  </si>
  <si>
    <t>01.03.03</t>
  </si>
  <si>
    <t>三通一平费</t>
  </si>
  <si>
    <t>01.03.04</t>
  </si>
  <si>
    <t>临时设施费</t>
  </si>
  <si>
    <t>01.04</t>
  </si>
  <si>
    <t>主体建筑工程费</t>
  </si>
  <si>
    <t>01.04.01</t>
  </si>
  <si>
    <t>01.04.02</t>
  </si>
  <si>
    <t>01.04.03</t>
  </si>
  <si>
    <t>01.04.04</t>
  </si>
  <si>
    <t>01.04.05</t>
  </si>
  <si>
    <t>01.04.06</t>
  </si>
  <si>
    <t>01.04.07</t>
  </si>
  <si>
    <t>01.04.08</t>
  </si>
  <si>
    <t>01.04.09</t>
  </si>
  <si>
    <t>01.04.10</t>
  </si>
  <si>
    <t>01.04.11</t>
  </si>
  <si>
    <t>01.04.12</t>
  </si>
  <si>
    <t>01.04.13</t>
  </si>
  <si>
    <t>01.04.14</t>
  </si>
  <si>
    <t>01.05</t>
  </si>
  <si>
    <t>主体安装工程费</t>
  </si>
  <si>
    <t>01.05.01</t>
  </si>
  <si>
    <t>01.05.02</t>
  </si>
  <si>
    <t>01.05.03</t>
  </si>
  <si>
    <t>01.05.04</t>
  </si>
  <si>
    <t>01.05.05</t>
  </si>
  <si>
    <t>01.05.06</t>
  </si>
  <si>
    <t>01.05.07</t>
  </si>
  <si>
    <t>01.05.08</t>
  </si>
  <si>
    <t>01.05.09</t>
  </si>
  <si>
    <t>01.05.10</t>
  </si>
  <si>
    <t>01.05.11</t>
  </si>
  <si>
    <t>01.05.12</t>
  </si>
  <si>
    <t>01.05.13</t>
  </si>
  <si>
    <t>01.05.14</t>
  </si>
  <si>
    <t>01.06</t>
  </si>
  <si>
    <t>社区管网工程费</t>
  </si>
  <si>
    <t>01.06.01</t>
  </si>
  <si>
    <t>室外给排水系统费</t>
  </si>
  <si>
    <t>01.06.02</t>
  </si>
  <si>
    <t>室外采暖系统费</t>
  </si>
  <si>
    <t>01.06.03</t>
  </si>
  <si>
    <t>室外燃气系统费</t>
  </si>
  <si>
    <t>01.06.04</t>
  </si>
  <si>
    <t>室外电气及高低压设备费</t>
  </si>
  <si>
    <t>01.06.05</t>
  </si>
  <si>
    <t>室外弱电系统</t>
  </si>
  <si>
    <t>01.06.06</t>
  </si>
  <si>
    <t>室外消防系统</t>
  </si>
  <si>
    <t>01.07</t>
  </si>
  <si>
    <t>园林环境工程费</t>
  </si>
  <si>
    <t>01.07.01</t>
  </si>
  <si>
    <t>绿化建设费</t>
  </si>
  <si>
    <t>01.07.02</t>
  </si>
  <si>
    <t>景观建筑</t>
  </si>
  <si>
    <t>01.07.03</t>
  </si>
  <si>
    <t>道路及广场建设费</t>
  </si>
  <si>
    <t>01.07.04</t>
  </si>
  <si>
    <t>小区围墙</t>
  </si>
  <si>
    <t>01.07.05</t>
  </si>
  <si>
    <t>楼体泛光</t>
  </si>
  <si>
    <t>01.07.06</t>
  </si>
  <si>
    <t>标识工程</t>
  </si>
  <si>
    <t>01.07.07</t>
  </si>
  <si>
    <t>室外照明</t>
  </si>
  <si>
    <t>01.07.08</t>
  </si>
  <si>
    <t>室外零星设施</t>
  </si>
  <si>
    <t>01.08</t>
  </si>
  <si>
    <t>配套设施费</t>
  </si>
  <si>
    <t>01.08.01</t>
  </si>
  <si>
    <t>教育配套</t>
  </si>
  <si>
    <t>01.08.02</t>
  </si>
  <si>
    <t>运动配套</t>
  </si>
  <si>
    <t>01.08.03</t>
  </si>
  <si>
    <t>会所</t>
  </si>
  <si>
    <t>01.08.04</t>
  </si>
  <si>
    <t>物业服务用房</t>
  </si>
  <si>
    <t>01.08.05</t>
  </si>
  <si>
    <t>其他配套设施</t>
  </si>
  <si>
    <t>01.09</t>
  </si>
  <si>
    <t>开发间接费</t>
  </si>
  <si>
    <t>01.09.01</t>
  </si>
  <si>
    <t>工程监理</t>
  </si>
  <si>
    <t>01.09.02</t>
  </si>
  <si>
    <t>工程造价</t>
  </si>
  <si>
    <t>01.09.03</t>
  </si>
  <si>
    <t>售楼处</t>
  </si>
  <si>
    <t>01.09.04</t>
  </si>
  <si>
    <t>样板间</t>
  </si>
  <si>
    <t>01.09.05</t>
  </si>
  <si>
    <t>其他</t>
  </si>
  <si>
    <t>工程及前期成本分摊至各分期及各业态</t>
  </si>
  <si>
    <t>开发成本--一期</t>
  </si>
  <si>
    <t>开发成本(分摊至业态）</t>
  </si>
  <si>
    <t>地上可售面积</t>
  </si>
  <si>
    <t>行政事业性收费
（01.02)</t>
  </si>
  <si>
    <t>开发前期工程费
（01.03）</t>
  </si>
  <si>
    <t>主体建筑工程费
（01.04）</t>
  </si>
  <si>
    <t>主体建筑工程费
（考虑车库去化率）</t>
  </si>
  <si>
    <t>主体安装工程费
（01.05）</t>
  </si>
  <si>
    <t>主体安装工程费
（考虑车库去化率）</t>
  </si>
  <si>
    <t>社区管网工程费
（01.06）</t>
  </si>
  <si>
    <t>园林环境工程费
(01.07）</t>
  </si>
  <si>
    <t>配套设施费
(01.08）</t>
  </si>
  <si>
    <t>开发间接费
(01.08）</t>
  </si>
  <si>
    <t>除土地外
开发成本总额</t>
  </si>
  <si>
    <t>除土地外
单方开发成本</t>
  </si>
  <si>
    <t>开发成本--二期</t>
  </si>
  <si>
    <t>开发成本--三期</t>
  </si>
  <si>
    <t>开发成本--四期</t>
  </si>
  <si>
    <t>4、付款进度（前期及建设成本）</t>
  </si>
  <si>
    <t>C01.02行政事业性收费 支付时间(分期）</t>
  </si>
  <si>
    <t>chcke</t>
  </si>
  <si>
    <t>每月支付比例</t>
  </si>
  <si>
    <t>支付比例（总数）</t>
  </si>
  <si>
    <t>各期支付金额（万元）</t>
  </si>
  <si>
    <t>支付金额（总额）</t>
  </si>
  <si>
    <t>C01.03开发前期工程费 支付时间(分期）</t>
  </si>
  <si>
    <t>C01.04主体建筑工程费 支付时间(分期）</t>
  </si>
  <si>
    <t>C01.05主体安装工程费 支付时间(分期）</t>
  </si>
  <si>
    <t>C01.06社区管网工程费 支付时间(分期）</t>
  </si>
  <si>
    <t>C01.07园林环境工程费 支付时间(分期）</t>
  </si>
  <si>
    <t>C01.08配套设施费 支付时间(分期）</t>
  </si>
  <si>
    <t>C01.09开发间接费 支付时间(分期）</t>
  </si>
  <si>
    <t>前期及工程类支出总额</t>
  </si>
  <si>
    <t xml:space="preserve">二期 </t>
  </si>
  <si>
    <t xml:space="preserve">三期 </t>
  </si>
  <si>
    <t xml:space="preserve">四期 </t>
  </si>
  <si>
    <t>面积（平方米）</t>
  </si>
  <si>
    <t>总价（万元）</t>
  </si>
  <si>
    <t xml:space="preserve">注-价格参考：
</t>
  </si>
  <si>
    <t>销售进度--一期</t>
  </si>
  <si>
    <t>单价
（元/平米）</t>
  </si>
  <si>
    <t>销售比例</t>
  </si>
  <si>
    <t>可售面积
(平米)</t>
  </si>
  <si>
    <t>套均面积
(平米/套)</t>
  </si>
  <si>
    <t>销售进度（套）</t>
  </si>
  <si>
    <t>产品</t>
  </si>
  <si>
    <t>销售面积（平方米）</t>
  </si>
  <si>
    <t>销售额（万元）</t>
  </si>
  <si>
    <t>销售进度--二期</t>
  </si>
  <si>
    <t>销售进度--三期</t>
  </si>
  <si>
    <t>验证</t>
  </si>
  <si>
    <t>销售进度--四期</t>
  </si>
  <si>
    <t>销售进度（套）——汇总</t>
  </si>
  <si>
    <t>销售面积（平方米）--汇总</t>
  </si>
  <si>
    <t>销售额（万元）--汇总</t>
  </si>
  <si>
    <t>不含车库合计</t>
  </si>
  <si>
    <t>（1）融资授信总额及利率预计</t>
  </si>
  <si>
    <t>项  目</t>
  </si>
  <si>
    <t>金额(万元)</t>
  </si>
  <si>
    <t>依据</t>
  </si>
  <si>
    <t>项目总投资预计</t>
  </si>
  <si>
    <t>其中：土地成本</t>
  </si>
  <si>
    <t>其中：建安成本</t>
  </si>
  <si>
    <t>比如按照报银行总投按建安**元/平米计算</t>
  </si>
  <si>
    <t>土地抵押金额预计</t>
  </si>
  <si>
    <t>比如按地价的70%</t>
  </si>
  <si>
    <t>授信额度</t>
  </si>
  <si>
    <t>比如不高于总投的50%</t>
  </si>
  <si>
    <t>项目开发贷融资金额</t>
  </si>
  <si>
    <t>比如综合考虑总投扣减土地成本、以及抵押金额</t>
  </si>
  <si>
    <t>开发贷资金成本（利率）</t>
  </si>
  <si>
    <t>比如地区状况及项目状况，基准利率上浮15%</t>
  </si>
  <si>
    <t>其他融资金额</t>
  </si>
  <si>
    <t>按土地价款的60%计前端融资</t>
  </si>
  <si>
    <t>其他融资成本（利率）</t>
  </si>
  <si>
    <t>按基准上浮15%计算</t>
  </si>
  <si>
    <t>占用集团资金</t>
  </si>
  <si>
    <t>按7%预估</t>
  </si>
  <si>
    <t>占用集团资金成本</t>
  </si>
  <si>
    <t>（2）借款周期</t>
  </si>
  <si>
    <t>项目开发贷款</t>
  </si>
  <si>
    <t>开发贷款放款</t>
  </si>
  <si>
    <t>开发贷款还款比例（判断销售面积）</t>
  </si>
  <si>
    <t>开发贷款还款比例</t>
  </si>
  <si>
    <t>银行贷款还款</t>
  </si>
  <si>
    <t>银行贷款净额（当期）</t>
  </si>
  <si>
    <t>银行贷款净额（累计）</t>
  </si>
  <si>
    <t>CHECK</t>
  </si>
  <si>
    <t>项目其他融资</t>
  </si>
  <si>
    <t>其他融资放款</t>
  </si>
  <si>
    <t>融资还款比例（判断销售面积）</t>
  </si>
  <si>
    <t>融资还款比例</t>
  </si>
  <si>
    <t>其他融资还款</t>
  </si>
  <si>
    <t>其他融资净额（当期）</t>
  </si>
  <si>
    <t>其他融资净额（累计）</t>
  </si>
  <si>
    <t>占用集团资金净额（当期）</t>
  </si>
  <si>
    <t>占用集团资金净额（累计）</t>
  </si>
  <si>
    <t>（3）资金成本——汇总</t>
  </si>
  <si>
    <t>开发贷款利息</t>
  </si>
  <si>
    <t>其他融资利息</t>
  </si>
  <si>
    <t>集团借款利息</t>
  </si>
  <si>
    <t>总计</t>
  </si>
  <si>
    <t>（4）分期计算如下：</t>
  </si>
  <si>
    <t>（4.1）贷款额度分期拆分——分期按照投资额进行分摊贷款额度</t>
  </si>
  <si>
    <t>分期计算如下：</t>
  </si>
  <si>
    <t>开发贷款</t>
  </si>
  <si>
    <t>投资额</t>
  </si>
  <si>
    <t>占比</t>
  </si>
  <si>
    <t>合计总额</t>
  </si>
  <si>
    <t>（4.2）放款与还款分期拆分——先放款满足第一期的贷款金额，顺序，还款类同</t>
  </si>
  <si>
    <t>项目分拆--一期</t>
  </si>
  <si>
    <t>一期开发贷款</t>
  </si>
  <si>
    <t>开发贷款还款</t>
  </si>
  <si>
    <t>开发贷款净额（当期）</t>
  </si>
  <si>
    <t>开发贷款净额（累计）</t>
  </si>
  <si>
    <t>一期其他融资</t>
  </si>
  <si>
    <t>一期资金成本</t>
  </si>
  <si>
    <t>占用集团资金利息</t>
  </si>
  <si>
    <t>项目分拆--二期</t>
  </si>
  <si>
    <t>二期开发贷款</t>
  </si>
  <si>
    <t>二期其他融资</t>
  </si>
  <si>
    <t>二期资金成本</t>
  </si>
  <si>
    <t>银行贷款利息</t>
  </si>
  <si>
    <t>项目分拆--三期</t>
  </si>
  <si>
    <t>三期开发贷款</t>
  </si>
  <si>
    <t>三期其他融资</t>
  </si>
  <si>
    <t>三期资金成本</t>
  </si>
  <si>
    <t>项目分拆--四期</t>
  </si>
  <si>
    <t>四期开发贷款</t>
  </si>
  <si>
    <t>四期其他融资</t>
  </si>
  <si>
    <t>四期资金成本</t>
  </si>
  <si>
    <t>7、销售回款进度</t>
  </si>
  <si>
    <t>回款金额（万元）--汇总</t>
  </si>
  <si>
    <t>回款金额（万元）--一期</t>
  </si>
  <si>
    <t>回款金额（万元）--二期</t>
  </si>
  <si>
    <t>回款金额（万元）--三期</t>
  </si>
  <si>
    <t>回款金额（万元）--四期</t>
  </si>
  <si>
    <t>9、税金与费用--项目整体</t>
  </si>
  <si>
    <t>测算依据（费率、税率）</t>
  </si>
  <si>
    <t>合计数</t>
  </si>
  <si>
    <t>分月发生数</t>
  </si>
  <si>
    <t>预缴增值税</t>
  </si>
  <si>
    <t>预征土增税</t>
  </si>
  <si>
    <t>预征所得税</t>
  </si>
  <si>
    <t>税金与费用--一期（土增税若全项目整体为清算单位，各期之间清算金额按照各期税前利润进行分摊）</t>
  </si>
  <si>
    <t>销售收入</t>
  </si>
  <si>
    <t>销售回款</t>
  </si>
  <si>
    <t>预征所得税(累计)</t>
  </si>
  <si>
    <t>预征所得税(当月)</t>
  </si>
  <si>
    <t>项目土地增值税整体清算金额</t>
  </si>
  <si>
    <t>与预缴金额的对比（大于or小于）</t>
  </si>
  <si>
    <t>小于预缴</t>
  </si>
  <si>
    <t xml:space="preserve">项目所得税整体清算金额 </t>
  </si>
  <si>
    <t>大于预缴</t>
  </si>
  <si>
    <t xml:space="preserve">项目增值税整体清算金额 </t>
  </si>
  <si>
    <t>税金与费用--二期（土增税若全项目整体为清算单位，各期之间清算金额按照各期税前利润进行分摊）</t>
  </si>
  <si>
    <t>，</t>
  </si>
  <si>
    <t>税金与费用--三期（土增税若全项目整体为清算单位，各期之间清算金额按照各期税前利润进行分摊）</t>
  </si>
  <si>
    <t>税金与费用--四期（土增税若全项目整体为清算单位，各期之间清算金额按照各期税前利润进行分摊）</t>
  </si>
  <si>
    <t>项目所得税与土增税清算的计算过程，由各公司根据项目所在地税务要求，自行调整底稿，以下模板供参考：</t>
  </si>
  <si>
    <t>土增税测算（普通住宅）</t>
  </si>
  <si>
    <r>
      <rPr>
        <b/>
        <sz val="12"/>
        <rFont val="微软雅黑"/>
        <family val="2"/>
        <charset val="134"/>
      </rPr>
      <t>土增清算口径简述：</t>
    </r>
    <r>
      <rPr>
        <sz val="12"/>
        <rFont val="微软雅黑"/>
        <family val="2"/>
        <charset val="134"/>
      </rPr>
      <t xml:space="preserve">
住宅单独清算，商铺和车位合并清算，土地成本、开发成本按各业态可售面积均摊；车位全去化。</t>
    </r>
  </si>
  <si>
    <t>1、</t>
  </si>
  <si>
    <r>
      <rPr>
        <sz val="10"/>
        <rFont val="微软雅黑"/>
        <family val="2"/>
        <charset val="134"/>
      </rPr>
      <t>面积（M</t>
    </r>
    <r>
      <rPr>
        <vertAlign val="superscript"/>
        <sz val="10"/>
        <rFont val="微软雅黑"/>
        <family val="2"/>
        <charset val="134"/>
      </rPr>
      <t>2</t>
    </r>
    <r>
      <rPr>
        <sz val="10"/>
        <rFont val="微软雅黑"/>
        <family val="2"/>
        <charset val="134"/>
      </rPr>
      <t>）</t>
    </r>
  </si>
  <si>
    <t>2、</t>
  </si>
  <si>
    <t>收入（万元）</t>
  </si>
  <si>
    <t>3、</t>
  </si>
  <si>
    <t>扣除成本单价（元）</t>
  </si>
  <si>
    <t>4、</t>
  </si>
  <si>
    <t>扣除成本合计（万元）＝1*3</t>
  </si>
  <si>
    <t>6、</t>
  </si>
  <si>
    <t>开发费用（扣除成本10％）</t>
  </si>
  <si>
    <t>清算年度</t>
  </si>
  <si>
    <t>7、</t>
  </si>
  <si>
    <t>加计扣除（扣除成本20％）</t>
  </si>
  <si>
    <t>土增税合计</t>
  </si>
  <si>
    <t>8、</t>
  </si>
  <si>
    <t>扣除项目合计＝4+5+6+7</t>
  </si>
  <si>
    <t>预缴土增税</t>
  </si>
  <si>
    <t>9、</t>
  </si>
  <si>
    <t>增值额（万元）＝2-8</t>
  </si>
  <si>
    <t>实际退补土增税</t>
  </si>
  <si>
    <t>10、</t>
  </si>
  <si>
    <t>增值率(%)＝9/8</t>
  </si>
  <si>
    <t>11、</t>
  </si>
  <si>
    <t>税率（％）</t>
  </si>
  <si>
    <t>速算扣除系数</t>
  </si>
  <si>
    <t>注意：土增税、所得税清算时，收入、成本要转为不含税的金额！已设公式仅供参考！</t>
  </si>
  <si>
    <t>12、</t>
  </si>
  <si>
    <t>土地增值税（万元）</t>
  </si>
  <si>
    <t>13、</t>
  </si>
  <si>
    <t>土增税占收入的比例＝（12/2）％</t>
  </si>
  <si>
    <t>检验公式</t>
  </si>
  <si>
    <t>分配比例</t>
  </si>
  <si>
    <t>土增税测算（非普通）</t>
  </si>
  <si>
    <t>不含税收入</t>
  </si>
  <si>
    <t>不含税成本</t>
  </si>
  <si>
    <t>所得税清算</t>
  </si>
  <si>
    <t>注意：增值税测算，假设管理费用、销售费用进项税额为0。项目分期开发的，如果项目整体计算的增值税额大于整体预缴的增值税额，需要补缴增值税。补缴增值税的现金流出时点假设在项目各期交付时，按各期（货值-开发成本）占比分摊补缴额。为考虑项目开发对整体增值税的影响，增值税筹划工作要前置，项目前期考虑项目分期开发时，一定要整体考虑各期之间一级节点的相互配合，尤其是各期交房和各期工程款支付节奏的配合，不造成项目某期交付时产生大额进项税，而销项额阶段性不足抵的情况，造成进项税额浪费，多缴纳增值税。项目分期开发的一级节点，各期工程款支付节奏假设，财务部门需要重点关注，提出建议！</t>
  </si>
  <si>
    <t>增值税计算底稿</t>
  </si>
  <si>
    <t>单位：万元</t>
  </si>
  <si>
    <t>收入项目</t>
  </si>
  <si>
    <t>收入类型</t>
  </si>
  <si>
    <t>含税收入金额</t>
  </si>
  <si>
    <t>适用增值税税率（%）</t>
  </si>
  <si>
    <t>不含税金额</t>
  </si>
  <si>
    <t>销项税额</t>
  </si>
  <si>
    <t>增值税额</t>
  </si>
  <si>
    <t>销售不动产</t>
  </si>
  <si>
    <t>不含税开发成本总额</t>
  </si>
  <si>
    <t>成本项目</t>
  </si>
  <si>
    <t>成本费用项目</t>
  </si>
  <si>
    <t>合同价款</t>
  </si>
  <si>
    <t>其中：甲供材及甲供设备金额</t>
  </si>
  <si>
    <t>预计不能取得增值税专用发票金额</t>
  </si>
  <si>
    <t>增值税专用发票部分不含税成本金额</t>
  </si>
  <si>
    <t>进项税额</t>
  </si>
  <si>
    <t>成本综合进项税率</t>
  </si>
  <si>
    <t>成本明细</t>
  </si>
  <si>
    <t>一期分摊增值税</t>
  </si>
  <si>
    <t>主体建筑及安装工程费</t>
  </si>
  <si>
    <t>二期分摊增值税</t>
  </si>
  <si>
    <t>基础工程</t>
  </si>
  <si>
    <t>结构、粗装修及安装</t>
  </si>
  <si>
    <t>室内设备及其安装</t>
  </si>
  <si>
    <t>门窗工程</t>
  </si>
  <si>
    <t>装修工程</t>
  </si>
  <si>
    <t>其它</t>
  </si>
  <si>
    <t>01.06.07</t>
  </si>
  <si>
    <t>备注：
1、假设所有甲供材、甲供设备都能取得增值税专用发票；
2、计算不含税的收入，财务部门完成公式链接复核；
3、黄颜色的单元格，需要成本部门填写；</t>
  </si>
  <si>
    <t>现金流量表（一期）</t>
  </si>
  <si>
    <t>建安及前期成本</t>
  </si>
  <si>
    <t>当期缴纳金额</t>
  </si>
  <si>
    <t>当期可解除金额</t>
  </si>
  <si>
    <t>累计可解除金额</t>
  </si>
  <si>
    <t>当期受限金额</t>
  </si>
  <si>
    <t>现金流量表（二期）</t>
  </si>
  <si>
    <t xml:space="preserve">        补缴增值税</t>
  </si>
  <si>
    <t>现金流量表（三期）</t>
  </si>
  <si>
    <t xml:space="preserve">         补缴增值税</t>
  </si>
  <si>
    <t>现金流量表（四期）</t>
  </si>
  <si>
    <t>税金：    预缴增值税</t>
  </si>
  <si>
    <t>补缴增值税</t>
  </si>
  <si>
    <t>楼面价对净利率的影响（河西8-6地块）</t>
  </si>
  <si>
    <t>预期利润率 </t>
  </si>
  <si>
    <r>
      <rPr>
        <b/>
        <sz val="12"/>
        <rFont val="微软雅黑"/>
        <family val="2"/>
        <charset val="134"/>
      </rPr>
      <t>基地面积 （</t>
    </r>
    <r>
      <rPr>
        <b/>
        <sz val="12"/>
        <rFont val="宋体"/>
        <family val="3"/>
        <charset val="134"/>
      </rPr>
      <t>㎡</t>
    </r>
    <r>
      <rPr>
        <b/>
        <sz val="12"/>
        <rFont val="微软雅黑"/>
        <family val="2"/>
        <charset val="134"/>
      </rPr>
      <t>）</t>
    </r>
  </si>
  <si>
    <r>
      <rPr>
        <b/>
        <sz val="12"/>
        <rFont val="微软雅黑"/>
        <family val="2"/>
        <charset val="134"/>
      </rPr>
      <t>计容建筑面积 （</t>
    </r>
    <r>
      <rPr>
        <b/>
        <sz val="12"/>
        <rFont val="宋体"/>
        <family val="3"/>
        <charset val="134"/>
      </rPr>
      <t>㎡</t>
    </r>
    <r>
      <rPr>
        <b/>
        <sz val="12"/>
        <rFont val="微软雅黑"/>
        <family val="2"/>
        <charset val="134"/>
      </rPr>
      <t>）</t>
    </r>
  </si>
  <si>
    <r>
      <rPr>
        <b/>
        <sz val="12"/>
        <rFont val="微软雅黑"/>
        <family val="2"/>
        <charset val="134"/>
      </rPr>
      <t>可售面积 （</t>
    </r>
    <r>
      <rPr>
        <b/>
        <sz val="12"/>
        <rFont val="宋体"/>
        <family val="3"/>
        <charset val="134"/>
      </rPr>
      <t>㎡</t>
    </r>
    <r>
      <rPr>
        <b/>
        <sz val="12"/>
        <rFont val="微软雅黑"/>
        <family val="2"/>
        <charset val="134"/>
      </rPr>
      <t>）</t>
    </r>
  </si>
  <si>
    <t>住宅可售均价（元/平米）</t>
  </si>
  <si>
    <t>总销额 （万元）</t>
  </si>
  <si>
    <t>静态投资回收期（月）</t>
  </si>
  <si>
    <t>预期净收益（万元）</t>
  </si>
  <si>
    <t>起拍总价（万元）</t>
  </si>
  <si>
    <t>净地总价(万元）</t>
  </si>
  <si>
    <t>楼面地价（元/M2） </t>
  </si>
  <si>
    <t>土地溢价率（%）</t>
  </si>
  <si>
    <t>总金额（万元）</t>
  </si>
  <si>
    <t>营业收入</t>
  </si>
  <si>
    <t>财务费用（资本化利息）</t>
  </si>
  <si>
    <t>营业成本</t>
  </si>
  <si>
    <t>土地增值税</t>
  </si>
  <si>
    <t>建造成本</t>
  </si>
  <si>
    <t>利润总额</t>
  </si>
  <si>
    <t>毛利</t>
  </si>
  <si>
    <t>毛利率</t>
  </si>
  <si>
    <t>销售费用</t>
  </si>
  <si>
    <t>净利率</t>
  </si>
  <si>
    <t>收支平衡点</t>
  </si>
  <si>
    <t>集团分摊费用</t>
  </si>
  <si>
    <t xml:space="preserve">IRR </t>
  </si>
  <si>
    <t>时间</t>
  </si>
  <si>
    <t>现金流入</t>
  </si>
  <si>
    <t>现金流出</t>
  </si>
  <si>
    <t>净现金流</t>
  </si>
  <si>
    <t>1Q（1-3个月）</t>
  </si>
  <si>
    <t>2Q（4-6个月）</t>
  </si>
  <si>
    <t>3Q（7-9个月）</t>
  </si>
  <si>
    <t>4Q（10-12个月）</t>
  </si>
  <si>
    <t>5Q（13-15个月）</t>
  </si>
  <si>
    <t>6Q（16-18个月）</t>
  </si>
  <si>
    <t>7Q（19-21个月）</t>
  </si>
  <si>
    <t>8Q（22-24个月）</t>
  </si>
  <si>
    <t>9Q（25-27个月）</t>
  </si>
  <si>
    <t>10Q（28-30个月）</t>
  </si>
  <si>
    <t>11Q（31-33个月）</t>
  </si>
  <si>
    <t>12Q（34-36个月）</t>
  </si>
  <si>
    <t>13Q（37-39个月）</t>
  </si>
  <si>
    <t>14Q（40-42个月）</t>
  </si>
  <si>
    <t>15Q（43-45个月）</t>
  </si>
  <si>
    <t>14Q（46-48个月）</t>
  </si>
  <si>
    <t>15Q（49-51个月）</t>
  </si>
  <si>
    <t>14Q（52-54个月）</t>
  </si>
  <si>
    <t>15Q（55-57个月）</t>
  </si>
  <si>
    <t>14Q（58-60个月）</t>
  </si>
  <si>
    <t>15Q（61-63个月）</t>
  </si>
  <si>
    <t>15Q（64-66个月）</t>
  </si>
  <si>
    <t>销售价格变动、土地成本变动对净利润率的影响</t>
    <phoneticPr fontId="1" type="noConversion"/>
  </si>
  <si>
    <t>销售价格变动幅度</t>
    <phoneticPr fontId="1" type="noConversion"/>
  </si>
  <si>
    <t>销售价格变动、土地成本变动对投资回收期的影响</t>
    <phoneticPr fontId="1" type="noConversion"/>
  </si>
  <si>
    <t>土地成本变动幅度</t>
    <phoneticPr fontId="1" type="noConversion"/>
  </si>
  <si>
    <t>土地价格</t>
    <phoneticPr fontId="1" type="noConversion"/>
  </si>
  <si>
    <t>车位</t>
    <phoneticPr fontId="1" type="noConversion"/>
  </si>
  <si>
    <t>价格变动（%）</t>
    <phoneticPr fontId="1" type="noConversion"/>
  </si>
  <si>
    <t>变动售价</t>
    <phoneticPr fontId="1" type="noConversion"/>
  </si>
  <si>
    <t>价格变动（%）</t>
    <phoneticPr fontId="1" type="noConversion"/>
  </si>
  <si>
    <t>土地款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</si>
</sst>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1" formatCode="_ * #,##0_ ;_ * \-#,##0_ ;_ * &quot;-&quot;_ ;_ @_ "/>
    <numFmt numFmtId="43" formatCode="_ * #,##0.00_ ;_ * \-#,##0.00_ ;_ * &quot;-&quot;??_ ;_ @_ "/>
    <numFmt numFmtId="176" formatCode="yyyy&quot;年&quot;m&quot;月&quot;;@"/>
    <numFmt numFmtId="177" formatCode="&quot;第&quot;#&quot;个月&quot;"/>
    <numFmt numFmtId="178" formatCode="#,##0.0_ "/>
    <numFmt numFmtId="179" formatCode="0.0%"/>
    <numFmt numFmtId="180" formatCode="_ * #,##0_ ;_ * \-#,##0_ ;_ * &quot;-&quot;??_ ;_ @_ "/>
    <numFmt numFmtId="181" formatCode="#,##0_);[Red]\(#,##0\)"/>
    <numFmt numFmtId="182" formatCode="0.00_);[Red]\(0.00\)"/>
    <numFmt numFmtId="183" formatCode="0_ "/>
    <numFmt numFmtId="184" formatCode="#&quot;季度&quot;"/>
    <numFmt numFmtId="185" formatCode="#&quot;元/平&quot;"/>
    <numFmt numFmtId="186" formatCode="#&quot;个月&quot;"/>
    <numFmt numFmtId="187" formatCode="#,##0.0&quot;m2&quot;"/>
    <numFmt numFmtId="188" formatCode="0.00_ "/>
    <numFmt numFmtId="189" formatCode="#,##0.00_ ;[Red]\-#,##0.00\ "/>
    <numFmt numFmtId="190" formatCode="0.000%"/>
    <numFmt numFmtId="191" formatCode="0_);[Red]\(0\)"/>
  </numFmts>
  <fonts count="50">
    <font>
      <sz val="12"/>
      <name val="宋体"/>
      <charset val="134"/>
    </font>
    <font>
      <sz val="9"/>
      <name val="宋体"/>
      <family val="3"/>
      <charset val="134"/>
    </font>
    <font>
      <b/>
      <sz val="10"/>
      <name val="微软雅黑"/>
      <family val="2"/>
      <charset val="134"/>
    </font>
    <font>
      <sz val="10"/>
      <name val="微软雅黑"/>
      <family val="2"/>
      <charset val="134"/>
    </font>
    <font>
      <sz val="9"/>
      <name val="微软雅黑"/>
      <family val="2"/>
      <charset val="134"/>
    </font>
    <font>
      <b/>
      <sz val="12"/>
      <name val="微软雅黑"/>
      <family val="2"/>
      <charset val="134"/>
    </font>
    <font>
      <sz val="12"/>
      <name val="微软雅黑"/>
      <family val="2"/>
      <charset val="134"/>
    </font>
    <font>
      <b/>
      <sz val="14"/>
      <name val="宋体"/>
      <family val="3"/>
      <charset val="134"/>
    </font>
    <font>
      <sz val="12"/>
      <color rgb="FFFF0000"/>
      <name val="宋体"/>
      <family val="3"/>
      <charset val="134"/>
    </font>
    <font>
      <sz val="12"/>
      <color rgb="FFFF0000"/>
      <name val="微软雅黑"/>
      <family val="2"/>
      <charset val="134"/>
    </font>
    <font>
      <sz val="10"/>
      <color indexed="8"/>
      <name val="微软雅黑"/>
      <family val="2"/>
      <charset val="134"/>
    </font>
    <font>
      <b/>
      <sz val="10"/>
      <color indexed="8"/>
      <name val="微软雅黑"/>
      <family val="2"/>
      <charset val="134"/>
    </font>
    <font>
      <b/>
      <sz val="10"/>
      <color rgb="FFFF0000"/>
      <name val="微软雅黑"/>
      <family val="2"/>
      <charset val="134"/>
    </font>
    <font>
      <sz val="10"/>
      <color rgb="FFFF0000"/>
      <name val="微软雅黑"/>
      <family val="2"/>
      <charset val="134"/>
    </font>
    <font>
      <b/>
      <sz val="12"/>
      <color theme="0"/>
      <name val="微软雅黑"/>
      <family val="2"/>
      <charset val="134"/>
    </font>
    <font>
      <b/>
      <sz val="20"/>
      <name val="微软雅黑"/>
      <family val="2"/>
      <charset val="134"/>
    </font>
    <font>
      <b/>
      <sz val="12"/>
      <name val="宋体"/>
      <family val="3"/>
      <charset val="134"/>
    </font>
    <font>
      <b/>
      <sz val="11"/>
      <color rgb="FFFF0000"/>
      <name val="微软雅黑"/>
      <family val="2"/>
      <charset val="134"/>
    </font>
    <font>
      <b/>
      <sz val="10"/>
      <color indexed="10"/>
      <name val="宋体"/>
      <family val="3"/>
      <charset val="134"/>
    </font>
    <font>
      <b/>
      <sz val="16"/>
      <color indexed="12"/>
      <name val="宋体"/>
      <family val="3"/>
      <charset val="134"/>
    </font>
    <font>
      <sz val="10"/>
      <name val="宋体"/>
      <family val="3"/>
      <charset val="134"/>
    </font>
    <font>
      <sz val="10"/>
      <color rgb="FF0070C0"/>
      <name val="微软雅黑"/>
      <family val="2"/>
      <charset val="134"/>
    </font>
    <font>
      <sz val="10"/>
      <color theme="3" tint="0.59999389629810485"/>
      <name val="微软雅黑"/>
      <family val="2"/>
      <charset val="134"/>
    </font>
    <font>
      <sz val="10"/>
      <color indexed="10"/>
      <name val="微软雅黑"/>
      <family val="2"/>
      <charset val="134"/>
    </font>
    <font>
      <sz val="10"/>
      <color theme="3" tint="0.39988402966399123"/>
      <name val="微软雅黑"/>
      <family val="2"/>
      <charset val="134"/>
    </font>
    <font>
      <sz val="10"/>
      <color theme="1"/>
      <name val="微软雅黑"/>
      <family val="2"/>
      <charset val="134"/>
    </font>
    <font>
      <sz val="9"/>
      <color indexed="8"/>
      <name val="微软雅黑"/>
      <family val="2"/>
      <charset val="134"/>
    </font>
    <font>
      <b/>
      <sz val="10"/>
      <color theme="1"/>
      <name val="微软雅黑"/>
      <family val="2"/>
      <charset val="134"/>
    </font>
    <font>
      <b/>
      <sz val="10"/>
      <color rgb="FFC00000"/>
      <name val="微软雅黑"/>
      <family val="2"/>
      <charset val="134"/>
    </font>
    <font>
      <b/>
      <sz val="11"/>
      <color theme="1"/>
      <name val="微软雅黑"/>
      <family val="2"/>
      <charset val="134"/>
    </font>
    <font>
      <sz val="10"/>
      <color indexed="9"/>
      <name val="微软雅黑"/>
      <family val="2"/>
      <charset val="134"/>
    </font>
    <font>
      <b/>
      <sz val="10"/>
      <color theme="3" tint="0.39988402966399123"/>
      <name val="微软雅黑"/>
      <family val="2"/>
      <charset val="134"/>
    </font>
    <font>
      <b/>
      <sz val="20"/>
      <color theme="1"/>
      <name val="微软雅黑"/>
      <family val="2"/>
      <charset val="134"/>
    </font>
    <font>
      <b/>
      <sz val="16"/>
      <color theme="1"/>
      <name val="微软雅黑"/>
      <family val="2"/>
      <charset val="134"/>
    </font>
    <font>
      <b/>
      <sz val="12"/>
      <color rgb="FFFF0000"/>
      <name val="微软雅黑"/>
      <family val="2"/>
      <charset val="134"/>
    </font>
    <font>
      <sz val="16"/>
      <color theme="1"/>
      <name val="微软雅黑"/>
      <family val="2"/>
      <charset val="134"/>
    </font>
    <font>
      <b/>
      <sz val="14"/>
      <color theme="1"/>
      <name val="微软雅黑"/>
      <family val="2"/>
      <charset val="134"/>
    </font>
    <font>
      <sz val="12"/>
      <color theme="3" tint="0.39988402966399123"/>
      <name val="微软雅黑"/>
      <family val="2"/>
      <charset val="134"/>
    </font>
    <font>
      <b/>
      <sz val="16"/>
      <color rgb="FFFF0000"/>
      <name val="微软雅黑"/>
      <family val="2"/>
      <charset val="134"/>
    </font>
    <font>
      <b/>
      <sz val="9"/>
      <color theme="1"/>
      <name val="宋体"/>
      <family val="3"/>
      <charset val="134"/>
      <scheme val="minor"/>
    </font>
    <font>
      <sz val="10"/>
      <name val="Arial"/>
      <family val="2"/>
    </font>
    <font>
      <sz val="11"/>
      <color indexed="8"/>
      <name val="宋体"/>
      <family val="3"/>
      <charset val="134"/>
    </font>
    <font>
      <b/>
      <sz val="9"/>
      <color theme="3"/>
      <name val="宋体"/>
      <family val="3"/>
      <charset val="134"/>
      <scheme val="minor"/>
    </font>
    <font>
      <sz val="12"/>
      <name val="Times New Roman"/>
      <family val="1"/>
    </font>
    <font>
      <vertAlign val="superscript"/>
      <sz val="10"/>
      <name val="微软雅黑"/>
      <family val="2"/>
      <charset val="134"/>
    </font>
    <font>
      <sz val="12"/>
      <name val="宋体"/>
      <family val="3"/>
      <charset val="134"/>
    </font>
    <font>
      <sz val="9"/>
      <color indexed="81"/>
      <name val="宋体"/>
      <family val="3"/>
      <charset val="134"/>
    </font>
    <font>
      <sz val="11"/>
      <color theme="1"/>
      <name val="仿宋_GB2312"/>
      <family val="3"/>
      <charset val="134"/>
    </font>
    <font>
      <b/>
      <sz val="11"/>
      <color theme="1"/>
      <name val="仿宋_GB2312"/>
      <family val="3"/>
      <charset val="134"/>
    </font>
    <font>
      <sz val="12"/>
      <color rgb="FF000000"/>
      <name val="宋体"/>
      <family val="3"/>
      <charset val="134"/>
    </font>
  </fonts>
  <fills count="23">
    <fill>
      <patternFill patternType="none"/>
    </fill>
    <fill>
      <patternFill patternType="gray125"/>
    </fill>
    <fill>
      <patternFill patternType="solid">
        <fgColor theme="0" tint="-0.249977111117893"/>
        <bgColor indexed="64"/>
      </patternFill>
    </fill>
    <fill>
      <patternFill patternType="solid">
        <fgColor rgb="FFC0C0C0"/>
        <bgColor indexed="64"/>
      </patternFill>
    </fill>
    <fill>
      <patternFill patternType="solid">
        <fgColor theme="0"/>
        <bgColor indexed="64"/>
      </patternFill>
    </fill>
    <fill>
      <patternFill patternType="solid">
        <fgColor theme="0" tint="-0.14990691854609822"/>
        <bgColor indexed="64"/>
      </patternFill>
    </fill>
    <fill>
      <patternFill patternType="solid">
        <fgColor rgb="FFFFFF99"/>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0000"/>
        <bgColor indexed="64"/>
      </patternFill>
    </fill>
    <fill>
      <patternFill patternType="solid">
        <fgColor indexed="9"/>
        <bgColor indexed="64"/>
      </patternFill>
    </fill>
    <fill>
      <patternFill patternType="solid">
        <fgColor rgb="FFFFCC99"/>
        <bgColor indexed="64"/>
      </patternFill>
    </fill>
    <fill>
      <patternFill patternType="solid">
        <fgColor theme="2" tint="-0.249977111117893"/>
        <bgColor indexed="64"/>
      </patternFill>
    </fill>
    <fill>
      <patternFill patternType="solid">
        <fgColor theme="0" tint="-0.1498764000366222"/>
        <bgColor indexed="64"/>
      </patternFill>
    </fill>
    <fill>
      <patternFill patternType="solid">
        <fgColor theme="9" tint="0.79989013336588644"/>
        <bgColor indexed="64"/>
      </patternFill>
    </fill>
    <fill>
      <patternFill patternType="solid">
        <fgColor theme="4" tint="0.79989013336588644"/>
        <bgColor indexed="64"/>
      </patternFill>
    </fill>
    <fill>
      <patternFill patternType="solid">
        <fgColor theme="3" tint="0.79989013336588644"/>
        <bgColor indexed="64"/>
      </patternFill>
    </fill>
    <fill>
      <patternFill patternType="solid">
        <fgColor indexed="2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DBE5F1"/>
        <bgColor indexed="64"/>
      </patternFill>
    </fill>
    <fill>
      <patternFill patternType="solid">
        <fgColor rgb="FF92D050"/>
        <bgColor indexed="64"/>
      </patternFill>
    </fill>
    <fill>
      <patternFill patternType="solid">
        <fgColor theme="7" tint="0.39988402966399123"/>
        <bgColor indexed="64"/>
      </patternFill>
    </fill>
  </fills>
  <borders count="4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diagonalUp="1">
      <left style="thin">
        <color auto="1"/>
      </left>
      <right style="thin">
        <color auto="1"/>
      </right>
      <top style="thin">
        <color auto="1"/>
      </top>
      <bottom style="thin">
        <color auto="1"/>
      </bottom>
      <diagonal style="thin">
        <color auto="1"/>
      </diagonal>
    </border>
    <border>
      <left/>
      <right/>
      <top/>
      <bottom style="double">
        <color auto="1"/>
      </bottom>
      <diagonal/>
    </border>
    <border>
      <left style="double">
        <color auto="1"/>
      </left>
      <right/>
      <top style="double">
        <color auto="1"/>
      </top>
      <bottom/>
      <diagonal/>
    </border>
    <border>
      <left/>
      <right style="thin">
        <color auto="1"/>
      </right>
      <top style="double">
        <color auto="1"/>
      </top>
      <bottom/>
      <diagonal/>
    </border>
    <border>
      <left style="thin">
        <color auto="1"/>
      </left>
      <right style="thin">
        <color auto="1"/>
      </right>
      <top style="double">
        <color auto="1"/>
      </top>
      <bottom style="thin">
        <color auto="1"/>
      </bottom>
      <diagonal/>
    </border>
    <border>
      <left style="double">
        <color auto="1"/>
      </left>
      <right/>
      <top/>
      <bottom style="thin">
        <color auto="1"/>
      </bottom>
      <diagonal/>
    </border>
    <border>
      <left style="double">
        <color auto="1"/>
      </left>
      <right style="thin">
        <color auto="1"/>
      </right>
      <top style="thin">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
      <left/>
      <right style="thin">
        <color auto="1"/>
      </right>
      <top/>
      <bottom/>
      <diagonal/>
    </border>
    <border>
      <left/>
      <right/>
      <top style="double">
        <color auto="1"/>
      </top>
      <bottom/>
      <diagonal/>
    </border>
    <border>
      <left style="double">
        <color auto="1"/>
      </left>
      <right/>
      <top/>
      <bottom/>
      <diagonal/>
    </border>
    <border>
      <left style="double">
        <color auto="1"/>
      </left>
      <right/>
      <top/>
      <bottom style="double">
        <color auto="1"/>
      </bottom>
      <diagonal/>
    </border>
    <border>
      <left/>
      <right style="double">
        <color auto="1"/>
      </right>
      <top style="double">
        <color auto="1"/>
      </top>
      <bottom/>
      <diagonal/>
    </border>
    <border>
      <left/>
      <right style="double">
        <color auto="1"/>
      </right>
      <top/>
      <bottom/>
      <diagonal/>
    </border>
    <border>
      <left/>
      <right style="double">
        <color auto="1"/>
      </right>
      <top/>
      <bottom style="double">
        <color auto="1"/>
      </bottom>
      <diagonal/>
    </border>
    <border>
      <left/>
      <right/>
      <top style="thin">
        <color theme="4"/>
      </top>
      <bottom style="medium">
        <color theme="4"/>
      </bottom>
      <diagonal/>
    </border>
    <border>
      <left/>
      <right/>
      <top/>
      <bottom style="medium">
        <color theme="4"/>
      </bottom>
      <diagonal/>
    </border>
  </borders>
  <cellStyleXfs count="23">
    <xf numFmtId="0" fontId="0" fillId="0" borderId="0">
      <alignment vertical="center"/>
    </xf>
    <xf numFmtId="43" fontId="45" fillId="0" borderId="0" applyFont="0" applyFill="0" applyBorder="0" applyAlignment="0" applyProtection="0">
      <alignment vertical="center"/>
    </xf>
    <xf numFmtId="9" fontId="45" fillId="0" borderId="0" applyFont="0" applyFill="0" applyBorder="0" applyAlignment="0" applyProtection="0">
      <alignment vertical="center"/>
    </xf>
    <xf numFmtId="0" fontId="39" fillId="0" borderId="46" applyNumberFormat="0" applyFill="0" applyAlignment="0" applyProtection="0"/>
    <xf numFmtId="9" fontId="45" fillId="0" borderId="0" applyFont="0" applyFill="0" applyBorder="0" applyAlignment="0" applyProtection="0">
      <alignment vertical="center"/>
    </xf>
    <xf numFmtId="43" fontId="45" fillId="0" borderId="0" applyFont="0" applyFill="0" applyBorder="0" applyAlignment="0" applyProtection="0">
      <alignment vertical="center"/>
    </xf>
    <xf numFmtId="9" fontId="45" fillId="0" borderId="0" applyFont="0" applyFill="0" applyBorder="0" applyAlignment="0" applyProtection="0">
      <alignment vertical="center"/>
    </xf>
    <xf numFmtId="0" fontId="40" fillId="0" borderId="0">
      <alignment vertical="center"/>
    </xf>
    <xf numFmtId="0" fontId="41" fillId="0" borderId="0">
      <alignment vertical="center"/>
    </xf>
    <xf numFmtId="41" fontId="45" fillId="0" borderId="0" applyFont="0" applyFill="0" applyBorder="0" applyAlignment="0" applyProtection="0">
      <alignment vertical="center"/>
    </xf>
    <xf numFmtId="0" fontId="45" fillId="0" borderId="0">
      <alignment vertical="center"/>
    </xf>
    <xf numFmtId="0" fontId="45" fillId="0" borderId="0">
      <alignment vertical="center"/>
    </xf>
    <xf numFmtId="0" fontId="45" fillId="0" borderId="0"/>
    <xf numFmtId="0" fontId="45" fillId="0" borderId="0"/>
    <xf numFmtId="0" fontId="42" fillId="0" borderId="47" applyFill="0" applyProtection="0">
      <alignment horizontal="right" wrapText="1"/>
    </xf>
    <xf numFmtId="9" fontId="45" fillId="0" borderId="0" applyFont="0" applyFill="0" applyBorder="0" applyAlignment="0" applyProtection="0">
      <alignment vertical="center"/>
    </xf>
    <xf numFmtId="0" fontId="45" fillId="0" borderId="0">
      <alignment vertical="center"/>
    </xf>
    <xf numFmtId="0" fontId="45" fillId="0" borderId="0">
      <alignment vertical="center"/>
    </xf>
    <xf numFmtId="0" fontId="45" fillId="0" borderId="0">
      <alignment vertical="center"/>
    </xf>
    <xf numFmtId="0" fontId="43" fillId="0" borderId="0">
      <alignment vertical="center"/>
    </xf>
    <xf numFmtId="43" fontId="45" fillId="0" borderId="0" applyFont="0" applyFill="0" applyBorder="0" applyAlignment="0" applyProtection="0">
      <alignment vertical="center"/>
    </xf>
    <xf numFmtId="43" fontId="41" fillId="0" borderId="0" applyFont="0" applyFill="0" applyBorder="0" applyAlignment="0" applyProtection="0">
      <alignment vertical="center"/>
    </xf>
    <xf numFmtId="41" fontId="45" fillId="0" borderId="0" applyFont="0" applyFill="0" applyBorder="0" applyAlignment="0" applyProtection="0">
      <alignment vertical="center"/>
    </xf>
  </cellStyleXfs>
  <cellXfs count="897">
    <xf numFmtId="0" fontId="0" fillId="0" borderId="0" xfId="0">
      <alignment vertical="center"/>
    </xf>
    <xf numFmtId="0" fontId="1" fillId="0" borderId="0" xfId="0" applyFont="1">
      <alignment vertical="center"/>
    </xf>
    <xf numFmtId="176" fontId="2" fillId="2" borderId="1" xfId="1" applyNumberFormat="1" applyFont="1" applyFill="1" applyBorder="1" applyAlignment="1" applyProtection="1">
      <alignment vertical="center"/>
    </xf>
    <xf numFmtId="180" fontId="3" fillId="0" borderId="0" xfId="1" applyNumberFormat="1" applyFont="1">
      <alignment vertical="center"/>
    </xf>
    <xf numFmtId="177" fontId="2" fillId="2" borderId="1" xfId="1" applyNumberFormat="1" applyFont="1" applyFill="1" applyBorder="1" applyAlignment="1" applyProtection="1">
      <alignment vertical="center"/>
    </xf>
    <xf numFmtId="180" fontId="3" fillId="0" borderId="1" xfId="1" applyNumberFormat="1" applyFont="1" applyBorder="1">
      <alignment vertical="center"/>
    </xf>
    <xf numFmtId="180" fontId="4" fillId="0" borderId="1" xfId="1" applyNumberFormat="1" applyFont="1" applyBorder="1">
      <alignment vertical="center"/>
    </xf>
    <xf numFmtId="180" fontId="4" fillId="0" borderId="2" xfId="1" applyNumberFormat="1" applyFont="1" applyBorder="1" applyAlignment="1">
      <alignment horizontal="center" vertical="center" wrapText="1"/>
    </xf>
    <xf numFmtId="180" fontId="4" fillId="0" borderId="1" xfId="1" applyNumberFormat="1" applyFont="1" applyBorder="1" applyAlignment="1">
      <alignment horizontal="center" vertical="center" wrapText="1"/>
    </xf>
    <xf numFmtId="180" fontId="4" fillId="0" borderId="2" xfId="1" applyNumberFormat="1" applyFont="1" applyBorder="1">
      <alignment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183" fontId="6" fillId="0" borderId="1" xfId="0" applyNumberFormat="1" applyFont="1" applyBorder="1" applyAlignment="1">
      <alignment horizontal="center" vertical="center"/>
    </xf>
    <xf numFmtId="183" fontId="0" fillId="0" borderId="0" xfId="0" applyNumberFormat="1">
      <alignment vertical="center"/>
    </xf>
    <xf numFmtId="10" fontId="6" fillId="0" borderId="1" xfId="0" applyNumberFormat="1" applyFont="1" applyBorder="1" applyAlignment="1">
      <alignment horizontal="center" vertical="center"/>
    </xf>
    <xf numFmtId="183" fontId="5" fillId="0" borderId="1" xfId="0" applyNumberFormat="1" applyFont="1" applyBorder="1" applyAlignment="1">
      <alignment horizontal="center" vertical="center"/>
    </xf>
    <xf numFmtId="9" fontId="5" fillId="0" borderId="1" xfId="0" applyNumberFormat="1" applyFont="1" applyBorder="1" applyAlignment="1">
      <alignment horizontal="center" vertical="center"/>
    </xf>
    <xf numFmtId="186" fontId="5" fillId="0" borderId="1" xfId="0" applyNumberFormat="1" applyFont="1" applyBorder="1" applyAlignment="1">
      <alignment horizontal="center" vertical="center"/>
    </xf>
    <xf numFmtId="10" fontId="5" fillId="0" borderId="1" xfId="0" applyNumberFormat="1" applyFont="1" applyBorder="1" applyAlignment="1">
      <alignment horizontal="center" vertical="center"/>
    </xf>
    <xf numFmtId="0" fontId="5" fillId="3" borderId="1" xfId="0" applyFont="1" applyFill="1" applyBorder="1" applyAlignment="1">
      <alignment horizontal="center" vertical="center" wrapText="1"/>
    </xf>
    <xf numFmtId="9" fontId="5" fillId="0" borderId="1" xfId="0" applyNumberFormat="1" applyFont="1" applyBorder="1" applyAlignment="1">
      <alignment horizontal="center" vertical="center" wrapText="1"/>
    </xf>
    <xf numFmtId="183" fontId="6" fillId="0" borderId="1" xfId="0" applyNumberFormat="1" applyFont="1" applyBorder="1" applyAlignment="1">
      <alignment horizontal="center" vertical="center" wrapText="1"/>
    </xf>
    <xf numFmtId="0" fontId="8" fillId="0" borderId="0" xfId="0" applyFont="1">
      <alignment vertical="center"/>
    </xf>
    <xf numFmtId="185" fontId="6" fillId="0" borderId="1" xfId="0" applyNumberFormat="1" applyFont="1" applyBorder="1" applyAlignment="1">
      <alignment horizontal="center" vertical="center" wrapText="1"/>
    </xf>
    <xf numFmtId="0" fontId="9" fillId="0" borderId="0" xfId="0" applyFont="1" applyAlignment="1">
      <alignment vertical="center" wrapText="1"/>
    </xf>
    <xf numFmtId="183" fontId="8" fillId="0" borderId="0" xfId="0" applyNumberFormat="1" applyFont="1">
      <alignment vertical="center"/>
    </xf>
    <xf numFmtId="186" fontId="6" fillId="0" borderId="1" xfId="0" applyNumberFormat="1" applyFont="1" applyBorder="1" applyAlignment="1">
      <alignment horizontal="center" vertical="center" wrapText="1"/>
    </xf>
    <xf numFmtId="177" fontId="6" fillId="0" borderId="1" xfId="0" applyNumberFormat="1" applyFont="1" applyBorder="1" applyAlignment="1">
      <alignment horizontal="center" vertical="center" wrapText="1"/>
    </xf>
    <xf numFmtId="183" fontId="8" fillId="0" borderId="0" xfId="0" applyNumberFormat="1" applyFont="1" applyAlignment="1">
      <alignment horizontal="right" vertical="center"/>
    </xf>
    <xf numFmtId="0" fontId="6" fillId="0" borderId="1" xfId="0" applyFont="1" applyBorder="1" applyAlignment="1">
      <alignment horizontal="center" vertical="center" wrapText="1"/>
    </xf>
    <xf numFmtId="183" fontId="5" fillId="0" borderId="1" xfId="0" applyNumberFormat="1" applyFont="1" applyBorder="1" applyAlignment="1">
      <alignment horizontal="center" vertical="center" wrapText="1"/>
    </xf>
    <xf numFmtId="185" fontId="5" fillId="0" borderId="1" xfId="0" applyNumberFormat="1" applyFont="1" applyBorder="1" applyAlignment="1">
      <alignment horizontal="center" vertical="center" wrapText="1"/>
    </xf>
    <xf numFmtId="10" fontId="5" fillId="0" borderId="1" xfId="0" applyNumberFormat="1" applyFont="1" applyBorder="1" applyAlignment="1">
      <alignment horizontal="center" vertical="center" wrapText="1"/>
    </xf>
    <xf numFmtId="180" fontId="3" fillId="0" borderId="0" xfId="1" applyNumberFormat="1" applyFont="1" applyAlignment="1" applyProtection="1">
      <alignment horizontal="center" vertical="center"/>
      <protection locked="0"/>
    </xf>
    <xf numFmtId="180" fontId="3" fillId="0" borderId="0" xfId="1" applyNumberFormat="1" applyFont="1" applyFill="1" applyProtection="1">
      <alignment vertical="center"/>
      <protection locked="0"/>
    </xf>
    <xf numFmtId="180" fontId="3" fillId="4" borderId="0" xfId="1" applyNumberFormat="1" applyFont="1" applyFill="1" applyProtection="1">
      <alignment vertical="center"/>
      <protection locked="0"/>
    </xf>
    <xf numFmtId="10" fontId="3" fillId="0" borderId="0" xfId="1" applyNumberFormat="1" applyFont="1" applyProtection="1">
      <alignment vertical="center"/>
    </xf>
    <xf numFmtId="180" fontId="3" fillId="0" borderId="0" xfId="1" applyNumberFormat="1" applyFont="1" applyProtection="1">
      <alignment vertical="center"/>
      <protection locked="0"/>
    </xf>
    <xf numFmtId="180" fontId="2" fillId="0" borderId="0" xfId="1" applyNumberFormat="1" applyFont="1" applyBorder="1" applyAlignment="1" applyProtection="1">
      <alignment vertical="center"/>
      <protection locked="0"/>
    </xf>
    <xf numFmtId="176" fontId="2" fillId="2" borderId="1" xfId="1" applyNumberFormat="1" applyFont="1" applyFill="1" applyBorder="1" applyAlignment="1" applyProtection="1">
      <alignment vertical="center"/>
      <protection locked="0"/>
    </xf>
    <xf numFmtId="177" fontId="10" fillId="5" borderId="10" xfId="0" applyNumberFormat="1" applyFont="1" applyFill="1" applyBorder="1" applyAlignment="1" applyProtection="1">
      <alignment horizontal="center" vertical="center" wrapText="1"/>
      <protection locked="0"/>
    </xf>
    <xf numFmtId="180" fontId="10" fillId="5" borderId="1" xfId="1" applyNumberFormat="1" applyFont="1" applyFill="1" applyBorder="1" applyAlignment="1" applyProtection="1">
      <alignment horizontal="center" vertical="center"/>
    </xf>
    <xf numFmtId="180" fontId="10" fillId="5" borderId="1" xfId="1" applyNumberFormat="1" applyFont="1" applyFill="1" applyBorder="1" applyAlignment="1" applyProtection="1">
      <alignment horizontal="left" vertical="center"/>
    </xf>
    <xf numFmtId="180" fontId="10" fillId="5" borderId="1" xfId="1" applyNumberFormat="1" applyFont="1" applyFill="1" applyBorder="1" applyAlignment="1" applyProtection="1">
      <alignment horizontal="right" vertical="center"/>
    </xf>
    <xf numFmtId="180" fontId="10" fillId="0" borderId="1" xfId="1" applyNumberFormat="1" applyFont="1" applyBorder="1" applyAlignment="1" applyProtection="1">
      <alignment horizontal="right" vertical="center"/>
    </xf>
    <xf numFmtId="180" fontId="10" fillId="5" borderId="1" xfId="1" applyNumberFormat="1" applyFont="1" applyFill="1" applyBorder="1" applyProtection="1">
      <alignment vertical="center"/>
    </xf>
    <xf numFmtId="180" fontId="10" fillId="6" borderId="1" xfId="1" applyNumberFormat="1" applyFont="1" applyFill="1" applyBorder="1" applyAlignment="1" applyProtection="1">
      <alignment horizontal="right" vertical="center"/>
      <protection locked="0"/>
    </xf>
    <xf numFmtId="180" fontId="10" fillId="5" borderId="1" xfId="1" applyNumberFormat="1" applyFont="1" applyFill="1" applyBorder="1" applyAlignment="1" applyProtection="1">
      <alignment vertical="center"/>
    </xf>
    <xf numFmtId="180" fontId="10" fillId="5" borderId="1" xfId="1" applyNumberFormat="1" applyFont="1" applyFill="1" applyBorder="1" applyAlignment="1" applyProtection="1">
      <alignment horizontal="left" vertical="center" wrapText="1"/>
    </xf>
    <xf numFmtId="180" fontId="10" fillId="2" borderId="1" xfId="1" applyNumberFormat="1" applyFont="1" applyFill="1" applyBorder="1" applyAlignment="1" applyProtection="1">
      <alignment horizontal="right" vertical="center"/>
    </xf>
    <xf numFmtId="180" fontId="10" fillId="2" borderId="1" xfId="1" applyNumberFormat="1" applyFont="1" applyFill="1" applyBorder="1" applyAlignment="1" applyProtection="1">
      <alignment horizontal="right" vertical="center"/>
      <protection locked="0"/>
    </xf>
    <xf numFmtId="180" fontId="3" fillId="5" borderId="1" xfId="1" applyNumberFormat="1" applyFont="1" applyFill="1" applyBorder="1" applyAlignment="1" applyProtection="1">
      <alignment horizontal="left" vertical="center"/>
    </xf>
    <xf numFmtId="180" fontId="3" fillId="5" borderId="1" xfId="1" applyNumberFormat="1" applyFont="1" applyFill="1" applyBorder="1" applyAlignment="1" applyProtection="1">
      <alignment horizontal="right" vertical="center"/>
    </xf>
    <xf numFmtId="180" fontId="3" fillId="0" borderId="1" xfId="1" applyNumberFormat="1" applyFont="1" applyBorder="1" applyAlignment="1" applyProtection="1">
      <alignment horizontal="right" vertical="center"/>
    </xf>
    <xf numFmtId="180" fontId="10" fillId="7" borderId="1" xfId="1" applyNumberFormat="1" applyFont="1" applyFill="1" applyBorder="1" applyAlignment="1" applyProtection="1">
      <alignment horizontal="right" vertical="center"/>
    </xf>
    <xf numFmtId="180" fontId="10" fillId="4" borderId="1" xfId="1" applyNumberFormat="1" applyFont="1" applyFill="1" applyBorder="1" applyAlignment="1" applyProtection="1">
      <alignment horizontal="right" vertical="center"/>
    </xf>
    <xf numFmtId="180" fontId="3" fillId="2" borderId="1" xfId="1" applyNumberFormat="1" applyFont="1" applyFill="1" applyBorder="1" applyAlignment="1" applyProtection="1">
      <alignment horizontal="right" vertical="center"/>
    </xf>
    <xf numFmtId="180" fontId="10" fillId="8" borderId="1" xfId="1" applyNumberFormat="1" applyFont="1" applyFill="1" applyBorder="1" applyAlignment="1" applyProtection="1">
      <alignment horizontal="right" vertical="center"/>
    </xf>
    <xf numFmtId="188" fontId="3" fillId="0" borderId="0" xfId="1" applyNumberFormat="1" applyFont="1" applyProtection="1">
      <alignment vertical="center"/>
      <protection locked="0"/>
    </xf>
    <xf numFmtId="180" fontId="2" fillId="0" borderId="0" xfId="1" applyNumberFormat="1" applyFont="1" applyBorder="1" applyAlignment="1" applyProtection="1">
      <alignment horizontal="center" vertical="center"/>
      <protection locked="0"/>
    </xf>
    <xf numFmtId="180" fontId="2" fillId="0" borderId="0" xfId="1" applyNumberFormat="1" applyFont="1" applyFill="1" applyBorder="1" applyAlignment="1" applyProtection="1">
      <alignment vertical="center"/>
      <protection locked="0"/>
    </xf>
    <xf numFmtId="180" fontId="12" fillId="0" borderId="14" xfId="1" applyNumberFormat="1" applyFont="1" applyFill="1" applyBorder="1" applyAlignment="1" applyProtection="1">
      <alignment horizontal="center" vertical="center"/>
      <protection locked="0"/>
    </xf>
    <xf numFmtId="180" fontId="13" fillId="0" borderId="14" xfId="1" applyNumberFormat="1" applyFont="1" applyFill="1" applyBorder="1" applyAlignment="1" applyProtection="1">
      <alignment horizontal="right" vertical="center"/>
      <protection locked="0"/>
    </xf>
    <xf numFmtId="180" fontId="13" fillId="0" borderId="14" xfId="2" applyNumberFormat="1" applyFont="1" applyFill="1" applyBorder="1" applyAlignment="1" applyProtection="1">
      <alignment horizontal="right" vertical="center"/>
      <protection locked="0"/>
    </xf>
    <xf numFmtId="10" fontId="13" fillId="0" borderId="14" xfId="2" applyNumberFormat="1" applyFont="1" applyFill="1" applyBorder="1" applyAlignment="1" applyProtection="1">
      <alignment horizontal="right" vertical="center"/>
      <protection locked="0"/>
    </xf>
    <xf numFmtId="180" fontId="3" fillId="0" borderId="14" xfId="1" applyNumberFormat="1" applyFont="1" applyFill="1" applyBorder="1" applyAlignment="1" applyProtection="1">
      <alignment horizontal="right" vertical="center"/>
      <protection locked="0"/>
    </xf>
    <xf numFmtId="10" fontId="3" fillId="0" borderId="0" xfId="1" applyNumberFormat="1" applyFont="1" applyFill="1" applyProtection="1">
      <alignment vertical="center"/>
    </xf>
    <xf numFmtId="177" fontId="10" fillId="5" borderId="10" xfId="0" applyNumberFormat="1" applyFont="1" applyFill="1" applyBorder="1" applyAlignment="1" applyProtection="1">
      <alignment horizontal="center" vertical="center" wrapText="1"/>
    </xf>
    <xf numFmtId="177" fontId="10" fillId="5" borderId="1" xfId="0" applyNumberFormat="1"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180" fontId="10" fillId="5" borderId="1" xfId="1" applyNumberFormat="1" applyFont="1" applyFill="1" applyBorder="1" applyAlignment="1" applyProtection="1">
      <alignment horizontal="left" vertical="center"/>
      <protection locked="0"/>
    </xf>
    <xf numFmtId="180" fontId="10" fillId="5" borderId="1" xfId="1" applyNumberFormat="1" applyFont="1" applyFill="1" applyBorder="1" applyAlignment="1" applyProtection="1">
      <alignment horizontal="right" vertical="center"/>
      <protection locked="0"/>
    </xf>
    <xf numFmtId="180" fontId="3" fillId="5" borderId="1" xfId="1" applyNumberFormat="1" applyFont="1" applyFill="1" applyBorder="1" applyAlignment="1" applyProtection="1">
      <alignment horizontal="left" vertical="center"/>
      <protection locked="0"/>
    </xf>
    <xf numFmtId="180" fontId="3" fillId="5" borderId="1" xfId="1" applyNumberFormat="1" applyFont="1" applyFill="1" applyBorder="1" applyAlignment="1" applyProtection="1">
      <alignment horizontal="right" vertical="center"/>
      <protection locked="0"/>
    </xf>
    <xf numFmtId="180" fontId="10" fillId="8" borderId="1" xfId="1" applyNumberFormat="1" applyFont="1" applyFill="1" applyBorder="1" applyAlignment="1" applyProtection="1">
      <alignment horizontal="right" vertical="center"/>
      <protection locked="0"/>
    </xf>
    <xf numFmtId="0" fontId="6" fillId="0" borderId="0" xfId="0" applyFont="1" applyAlignment="1" applyProtection="1">
      <alignment vertical="center"/>
      <protection locked="0"/>
    </xf>
    <xf numFmtId="0" fontId="6" fillId="0" borderId="0" xfId="0" applyFont="1" applyProtection="1">
      <alignment vertical="center"/>
      <protection locked="0"/>
    </xf>
    <xf numFmtId="0" fontId="6" fillId="0" borderId="0" xfId="0" applyFont="1" applyProtection="1">
      <alignment vertical="center"/>
    </xf>
    <xf numFmtId="0" fontId="5" fillId="5" borderId="1" xfId="0" applyFont="1" applyFill="1" applyBorder="1" applyAlignment="1" applyProtection="1">
      <alignment horizontal="center" vertical="center"/>
    </xf>
    <xf numFmtId="0" fontId="5" fillId="5" borderId="1" xfId="0" applyFont="1" applyFill="1" applyBorder="1" applyAlignment="1" applyProtection="1">
      <alignment horizontal="center" vertical="center"/>
      <protection locked="0"/>
    </xf>
    <xf numFmtId="0" fontId="5" fillId="0" borderId="1" xfId="0" applyFont="1" applyBorder="1" applyAlignment="1" applyProtection="1">
      <alignment horizontal="center" vertical="center"/>
    </xf>
    <xf numFmtId="0" fontId="6" fillId="0" borderId="1" xfId="0" applyFont="1" applyBorder="1" applyProtection="1">
      <alignment vertical="center"/>
    </xf>
    <xf numFmtId="41" fontId="6" fillId="0" borderId="1" xfId="0" applyNumberFormat="1" applyFont="1" applyBorder="1" applyAlignment="1" applyProtection="1">
      <alignment horizontal="center" vertical="center"/>
    </xf>
    <xf numFmtId="9" fontId="6" fillId="0" borderId="1" xfId="0" applyNumberFormat="1" applyFont="1" applyBorder="1" applyAlignment="1" applyProtection="1">
      <alignment horizontal="center" vertical="center"/>
    </xf>
    <xf numFmtId="41" fontId="6" fillId="6" borderId="1" xfId="0" applyNumberFormat="1" applyFont="1" applyFill="1" applyBorder="1" applyProtection="1">
      <alignment vertical="center"/>
      <protection locked="0"/>
    </xf>
    <xf numFmtId="0" fontId="6" fillId="0" borderId="1" xfId="0" applyFont="1" applyBorder="1" applyAlignment="1" applyProtection="1">
      <alignment horizontal="center" vertical="center"/>
    </xf>
    <xf numFmtId="41" fontId="6" fillId="0" borderId="1" xfId="0" applyNumberFormat="1" applyFont="1" applyBorder="1" applyProtection="1">
      <alignment vertical="center"/>
      <protection locked="0"/>
    </xf>
    <xf numFmtId="41" fontId="5" fillId="0" borderId="1" xfId="0" applyNumberFormat="1" applyFont="1" applyBorder="1" applyAlignment="1" applyProtection="1">
      <alignment horizontal="center" vertical="center"/>
    </xf>
    <xf numFmtId="0" fontId="5" fillId="5" borderId="1" xfId="0" applyFont="1" applyFill="1" applyBorder="1" applyAlignment="1" applyProtection="1">
      <alignment horizontal="center" vertical="center" wrapText="1"/>
    </xf>
    <xf numFmtId="0" fontId="5" fillId="5" borderId="1" xfId="0" applyFont="1" applyFill="1" applyBorder="1" applyProtection="1">
      <alignment vertical="center"/>
    </xf>
    <xf numFmtId="41" fontId="6" fillId="5" borderId="1" xfId="0" applyNumberFormat="1" applyFont="1" applyFill="1" applyBorder="1" applyProtection="1">
      <alignment vertical="center"/>
    </xf>
    <xf numFmtId="0" fontId="6" fillId="0" borderId="1" xfId="0" applyFont="1" applyBorder="1" applyAlignment="1" applyProtection="1">
      <alignment horizontal="right" vertical="center"/>
    </xf>
    <xf numFmtId="41" fontId="6" fillId="0" borderId="1" xfId="0" applyNumberFormat="1" applyFont="1" applyBorder="1" applyProtection="1">
      <alignment vertical="center"/>
    </xf>
    <xf numFmtId="41" fontId="6" fillId="4" borderId="1" xfId="0" applyNumberFormat="1" applyFont="1" applyFill="1" applyBorder="1" applyProtection="1">
      <alignment vertical="center"/>
    </xf>
    <xf numFmtId="43" fontId="6" fillId="0" borderId="0" xfId="0" applyNumberFormat="1" applyFont="1" applyProtection="1">
      <alignment vertical="center"/>
      <protection locked="0"/>
    </xf>
    <xf numFmtId="41" fontId="6" fillId="0" borderId="0" xfId="0" applyNumberFormat="1" applyFont="1" applyProtection="1">
      <alignment vertical="center"/>
      <protection locked="0"/>
    </xf>
    <xf numFmtId="0" fontId="5" fillId="2" borderId="1" xfId="0" applyFont="1" applyFill="1" applyBorder="1" applyProtection="1">
      <alignment vertical="center"/>
    </xf>
    <xf numFmtId="41" fontId="6" fillId="2" borderId="1" xfId="0" applyNumberFormat="1" applyFont="1" applyFill="1" applyBorder="1" applyProtection="1">
      <alignment vertical="center"/>
    </xf>
    <xf numFmtId="10" fontId="6" fillId="2" borderId="1" xfId="0" applyNumberFormat="1" applyFont="1" applyFill="1" applyBorder="1" applyProtection="1">
      <alignment vertical="center"/>
    </xf>
    <xf numFmtId="0" fontId="16" fillId="0" borderId="0" xfId="0" applyFont="1" applyFill="1" applyBorder="1" applyAlignment="1">
      <alignment horizontal="center" vertical="center"/>
    </xf>
    <xf numFmtId="0" fontId="6"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3" fillId="0" borderId="1" xfId="0" applyFont="1" applyBorder="1" applyAlignment="1">
      <alignment horizontal="center" vertical="center"/>
    </xf>
    <xf numFmtId="0" fontId="3" fillId="0" borderId="12" xfId="0" applyFont="1" applyBorder="1">
      <alignment vertical="center"/>
    </xf>
    <xf numFmtId="38" fontId="3" fillId="6" borderId="1" xfId="0" applyNumberFormat="1" applyFont="1" applyFill="1" applyBorder="1">
      <alignment vertical="center"/>
    </xf>
    <xf numFmtId="0" fontId="3" fillId="0" borderId="12" xfId="0" applyFont="1" applyBorder="1" applyAlignment="1">
      <alignment vertical="center" wrapText="1"/>
    </xf>
    <xf numFmtId="0" fontId="16" fillId="2" borderId="1" xfId="0" applyFont="1" applyFill="1" applyBorder="1" applyAlignment="1">
      <alignment horizontal="center" vertical="center"/>
    </xf>
    <xf numFmtId="0" fontId="0" fillId="6" borderId="1" xfId="0" applyFill="1" applyBorder="1">
      <alignment vertical="center"/>
    </xf>
    <xf numFmtId="189" fontId="0" fillId="6" borderId="1" xfId="0" applyNumberFormat="1" applyFill="1" applyBorder="1">
      <alignment vertical="center"/>
    </xf>
    <xf numFmtId="189" fontId="0" fillId="0" borderId="0" xfId="0" applyNumberFormat="1">
      <alignment vertical="center"/>
    </xf>
    <xf numFmtId="9" fontId="3" fillId="6" borderId="1" xfId="0" applyNumberFormat="1" applyFont="1" applyFill="1" applyBorder="1">
      <alignment vertical="center"/>
    </xf>
    <xf numFmtId="9" fontId="10" fillId="6" borderId="1" xfId="2" applyFont="1" applyFill="1" applyBorder="1" applyAlignment="1">
      <alignment vertical="center"/>
    </xf>
    <xf numFmtId="0" fontId="17" fillId="6" borderId="0" xfId="0" applyFont="1" applyFill="1">
      <alignment vertical="center"/>
    </xf>
    <xf numFmtId="0" fontId="8" fillId="6" borderId="0" xfId="0" applyFont="1" applyFill="1">
      <alignment vertical="center"/>
    </xf>
    <xf numFmtId="40" fontId="3" fillId="6" borderId="1" xfId="0" applyNumberFormat="1" applyFont="1" applyFill="1" applyBorder="1">
      <alignment vertical="center"/>
    </xf>
    <xf numFmtId="0" fontId="3" fillId="0" borderId="12" xfId="0" applyFont="1" applyFill="1" applyBorder="1">
      <alignment vertical="center"/>
    </xf>
    <xf numFmtId="9" fontId="3" fillId="6" borderId="1" xfId="2" applyFont="1" applyFill="1" applyBorder="1">
      <alignment vertical="center"/>
    </xf>
    <xf numFmtId="182" fontId="18" fillId="0" borderId="0" xfId="5" applyNumberFormat="1" applyFont="1" applyFill="1" applyBorder="1" applyAlignment="1" applyProtection="1">
      <alignment horizontal="left" vertical="center"/>
    </xf>
    <xf numFmtId="182" fontId="19" fillId="0" borderId="0" xfId="5" applyNumberFormat="1" applyFont="1" applyFill="1" applyBorder="1" applyAlignment="1" applyProtection="1">
      <alignment horizontal="center" vertical="center"/>
    </xf>
    <xf numFmtId="191" fontId="20" fillId="0" borderId="0" xfId="19" applyNumberFormat="1" applyFont="1" applyFill="1" applyBorder="1" applyAlignment="1" applyProtection="1">
      <alignment horizontal="center" vertical="center"/>
    </xf>
    <xf numFmtId="0" fontId="5" fillId="0" borderId="0" xfId="0" applyFont="1" applyFill="1" applyBorder="1" applyAlignment="1">
      <alignment horizontal="center" vertical="center"/>
    </xf>
    <xf numFmtId="188" fontId="0" fillId="0" borderId="0" xfId="0" applyNumberFormat="1">
      <alignment vertical="center"/>
    </xf>
    <xf numFmtId="0" fontId="5" fillId="2" borderId="6" xfId="0" applyFont="1" applyFill="1" applyBorder="1" applyAlignment="1">
      <alignment horizontal="center" vertical="center"/>
    </xf>
    <xf numFmtId="180" fontId="3" fillId="2" borderId="1" xfId="1" applyNumberFormat="1" applyFont="1" applyFill="1" applyBorder="1" applyAlignment="1">
      <alignment horizontal="center" vertical="center" wrapText="1"/>
    </xf>
    <xf numFmtId="180" fontId="3" fillId="4" borderId="1" xfId="1" applyNumberFormat="1" applyFont="1" applyFill="1" applyBorder="1" applyAlignment="1">
      <alignment horizontal="center" vertical="center"/>
    </xf>
    <xf numFmtId="41" fontId="0" fillId="6" borderId="1" xfId="0" applyNumberFormat="1" applyFill="1" applyBorder="1">
      <alignment vertical="center"/>
    </xf>
    <xf numFmtId="0" fontId="3" fillId="4" borderId="1" xfId="0" applyFont="1" applyFill="1" applyBorder="1" applyAlignment="1">
      <alignment horizontal="center" vertical="center"/>
    </xf>
    <xf numFmtId="41" fontId="0" fillId="0" borderId="1" xfId="0" applyNumberFormat="1" applyBorder="1">
      <alignment vertical="center"/>
    </xf>
    <xf numFmtId="0" fontId="3" fillId="4" borderId="1" xfId="0" applyFont="1" applyFill="1" applyBorder="1" applyAlignment="1">
      <alignment horizontal="center" vertical="center" wrapText="1"/>
    </xf>
    <xf numFmtId="0" fontId="0" fillId="6" borderId="0" xfId="0" applyFill="1">
      <alignment vertical="center"/>
    </xf>
    <xf numFmtId="0" fontId="3" fillId="0" borderId="0" xfId="0" applyFont="1" applyAlignment="1" applyProtection="1">
      <alignment vertical="center" wrapText="1"/>
    </xf>
    <xf numFmtId="0" fontId="3" fillId="0" borderId="0" xfId="0" applyFont="1" applyFill="1" applyBorder="1" applyAlignment="1" applyProtection="1">
      <alignment vertical="center" wrapText="1"/>
      <protection locked="0"/>
    </xf>
    <xf numFmtId="0" fontId="21" fillId="0" borderId="0" xfId="0" applyFont="1" applyAlignment="1" applyProtection="1">
      <alignment vertical="center" wrapText="1"/>
      <protection locked="0"/>
    </xf>
    <xf numFmtId="0" fontId="3" fillId="0" borderId="0" xfId="0" applyFont="1" applyBorder="1" applyAlignment="1" applyProtection="1">
      <alignment vertical="center" wrapText="1"/>
      <protection locked="0"/>
    </xf>
    <xf numFmtId="0" fontId="3" fillId="0" borderId="0" xfId="0" applyFont="1" applyAlignment="1" applyProtection="1">
      <alignment vertical="center" wrapText="1"/>
      <protection locked="0"/>
    </xf>
    <xf numFmtId="43" fontId="13" fillId="0" borderId="0" xfId="1" applyFont="1" applyAlignment="1" applyProtection="1">
      <alignment horizontal="center" vertical="center" wrapText="1"/>
      <protection locked="0"/>
    </xf>
    <xf numFmtId="0" fontId="2" fillId="0" borderId="0" xfId="0" applyFont="1" applyAlignment="1" applyProtection="1">
      <alignment vertical="center" wrapText="1"/>
      <protection locked="0"/>
    </xf>
    <xf numFmtId="0" fontId="11" fillId="5" borderId="1" xfId="0" applyFont="1" applyFill="1" applyBorder="1" applyAlignment="1" applyProtection="1">
      <alignment horizontal="center" vertical="center" wrapText="1"/>
    </xf>
    <xf numFmtId="0" fontId="2" fillId="5" borderId="1" xfId="0" applyFont="1" applyFill="1" applyBorder="1" applyAlignment="1" applyProtection="1">
      <alignment horizontal="center" vertical="center" wrapText="1"/>
    </xf>
    <xf numFmtId="177" fontId="10" fillId="5" borderId="2" xfId="0" applyNumberFormat="1" applyFont="1" applyFill="1" applyBorder="1" applyAlignment="1" applyProtection="1">
      <alignment horizontal="center" vertical="center" wrapText="1"/>
    </xf>
    <xf numFmtId="0" fontId="3" fillId="5" borderId="1" xfId="0" applyFont="1" applyFill="1" applyBorder="1" applyAlignment="1" applyProtection="1">
      <alignment horizontal="center" vertical="center" wrapText="1"/>
    </xf>
    <xf numFmtId="10" fontId="3" fillId="5" borderId="1" xfId="4" applyNumberFormat="1" applyFont="1" applyFill="1" applyBorder="1" applyAlignment="1" applyProtection="1">
      <alignment vertical="center" wrapText="1"/>
    </xf>
    <xf numFmtId="10" fontId="22" fillId="5" borderId="1" xfId="4" applyNumberFormat="1" applyFont="1" applyFill="1" applyBorder="1" applyAlignment="1" applyProtection="1">
      <alignment vertical="center" wrapText="1"/>
    </xf>
    <xf numFmtId="180" fontId="3" fillId="5" borderId="1" xfId="1" applyNumberFormat="1" applyFont="1" applyFill="1" applyBorder="1" applyAlignment="1" applyProtection="1">
      <alignment vertical="center" wrapText="1"/>
    </xf>
    <xf numFmtId="180" fontId="3" fillId="0" borderId="2" xfId="1" applyNumberFormat="1" applyFont="1" applyFill="1" applyBorder="1" applyAlignment="1" applyProtection="1">
      <alignment vertical="center" wrapText="1"/>
    </xf>
    <xf numFmtId="0" fontId="3" fillId="5" borderId="1" xfId="4" applyNumberFormat="1" applyFont="1" applyFill="1" applyBorder="1" applyAlignment="1" applyProtection="1">
      <alignment vertical="center" wrapText="1"/>
    </xf>
    <xf numFmtId="0" fontId="23" fillId="0" borderId="0" xfId="0" applyFont="1" applyAlignment="1" applyProtection="1">
      <alignment horizontal="center" vertical="center" wrapText="1"/>
      <protection locked="0"/>
    </xf>
    <xf numFmtId="43" fontId="23" fillId="0" borderId="0" xfId="0" applyNumberFormat="1" applyFont="1" applyAlignment="1" applyProtection="1">
      <alignment vertical="center" wrapText="1"/>
      <protection locked="0"/>
    </xf>
    <xf numFmtId="180" fontId="3" fillId="0" borderId="0" xfId="1" applyNumberFormat="1" applyFont="1" applyFill="1" applyBorder="1" applyAlignment="1" applyProtection="1">
      <alignment vertical="center" wrapText="1"/>
      <protection locked="0"/>
    </xf>
    <xf numFmtId="0" fontId="24" fillId="0" borderId="0" xfId="0" applyFont="1" applyFill="1" applyBorder="1" applyAlignment="1" applyProtection="1">
      <alignment vertical="center" wrapText="1"/>
    </xf>
    <xf numFmtId="10" fontId="3" fillId="6" borderId="1" xfId="4" applyNumberFormat="1" applyFont="1" applyFill="1" applyBorder="1" applyAlignment="1" applyProtection="1">
      <alignment vertical="center" wrapText="1"/>
      <protection locked="0"/>
    </xf>
    <xf numFmtId="180" fontId="3" fillId="0" borderId="2" xfId="1" applyNumberFormat="1" applyFont="1" applyFill="1" applyBorder="1" applyAlignment="1" applyProtection="1">
      <alignment vertical="center" wrapText="1"/>
      <protection locked="0"/>
    </xf>
    <xf numFmtId="180" fontId="3" fillId="6" borderId="2" xfId="1" applyNumberFormat="1" applyFont="1" applyFill="1" applyBorder="1" applyAlignment="1" applyProtection="1">
      <alignment vertical="center" wrapText="1"/>
      <protection locked="0"/>
    </xf>
    <xf numFmtId="180" fontId="3" fillId="6" borderId="1" xfId="1" applyNumberFormat="1" applyFont="1" applyFill="1" applyBorder="1" applyAlignment="1" applyProtection="1">
      <alignment vertical="center" wrapText="1"/>
      <protection locked="0"/>
    </xf>
    <xf numFmtId="0" fontId="21" fillId="5" borderId="1" xfId="0" applyFont="1" applyFill="1" applyBorder="1" applyAlignment="1" applyProtection="1">
      <alignment horizontal="right" vertical="center" wrapText="1"/>
    </xf>
    <xf numFmtId="10" fontId="21" fillId="5" borderId="1" xfId="4" applyNumberFormat="1" applyFont="1" applyFill="1" applyBorder="1" applyAlignment="1" applyProtection="1">
      <alignment vertical="center" wrapText="1"/>
    </xf>
    <xf numFmtId="10" fontId="21" fillId="6" borderId="1" xfId="4" applyNumberFormat="1" applyFont="1" applyFill="1" applyBorder="1" applyAlignment="1" applyProtection="1">
      <alignment vertical="center" wrapText="1"/>
      <protection locked="0"/>
    </xf>
    <xf numFmtId="180" fontId="21" fillId="5" borderId="1" xfId="1" applyNumberFormat="1" applyFont="1" applyFill="1" applyBorder="1" applyAlignment="1" applyProtection="1">
      <alignment vertical="center" wrapText="1"/>
    </xf>
    <xf numFmtId="180" fontId="21" fillId="6" borderId="2" xfId="1" applyNumberFormat="1" applyFont="1" applyFill="1" applyBorder="1" applyAlignment="1" applyProtection="1">
      <alignment vertical="center" wrapText="1"/>
      <protection locked="0"/>
    </xf>
    <xf numFmtId="0" fontId="3" fillId="0" borderId="1" xfId="0" applyFont="1" applyBorder="1" applyAlignment="1" applyProtection="1">
      <alignment vertical="center" wrapText="1"/>
      <protection locked="0"/>
    </xf>
    <xf numFmtId="0" fontId="3" fillId="6" borderId="1" xfId="0" applyFont="1" applyFill="1" applyBorder="1" applyAlignment="1" applyProtection="1">
      <alignment vertical="center" wrapText="1"/>
      <protection locked="0"/>
    </xf>
    <xf numFmtId="0" fontId="24" fillId="6" borderId="1" xfId="0" applyFont="1" applyFill="1" applyBorder="1" applyAlignment="1" applyProtection="1">
      <alignment vertical="center" wrapText="1"/>
      <protection locked="0"/>
    </xf>
    <xf numFmtId="182" fontId="3" fillId="0" borderId="0" xfId="0" applyNumberFormat="1" applyFont="1" applyFill="1" applyBorder="1" applyAlignment="1" applyProtection="1">
      <alignment horizontal="left" vertical="center" wrapText="1"/>
      <protection locked="0"/>
    </xf>
    <xf numFmtId="182" fontId="3" fillId="0" borderId="0" xfId="0" applyNumberFormat="1" applyFont="1" applyAlignment="1" applyProtection="1">
      <alignment horizontal="left" vertical="center" wrapText="1"/>
      <protection locked="0"/>
    </xf>
    <xf numFmtId="43" fontId="13" fillId="0" borderId="0" xfId="1" applyFont="1" applyAlignment="1" applyProtection="1">
      <alignment horizontal="center" vertical="center" wrapText="1"/>
    </xf>
    <xf numFmtId="43" fontId="13" fillId="0" borderId="0" xfId="1" applyFont="1" applyFill="1" applyBorder="1" applyAlignment="1" applyProtection="1">
      <alignment horizontal="center" vertical="center" wrapText="1"/>
      <protection locked="0"/>
    </xf>
    <xf numFmtId="180" fontId="13" fillId="0" borderId="0" xfId="1" applyNumberFormat="1" applyFont="1" applyAlignment="1" applyProtection="1">
      <alignment horizontal="center" vertical="center" wrapText="1"/>
      <protection locked="0"/>
    </xf>
    <xf numFmtId="43" fontId="21" fillId="0" borderId="0" xfId="1" applyFont="1" applyAlignment="1" applyProtection="1">
      <alignment horizontal="center" vertical="center" wrapText="1"/>
      <protection locked="0"/>
    </xf>
    <xf numFmtId="43" fontId="13" fillId="0" borderId="0" xfId="1" applyFont="1" applyBorder="1" applyAlignment="1" applyProtection="1">
      <alignment horizontal="center" vertical="center" wrapText="1"/>
      <protection locked="0"/>
    </xf>
    <xf numFmtId="0" fontId="3" fillId="0" borderId="0" xfId="0" applyFont="1">
      <alignment vertical="center"/>
    </xf>
    <xf numFmtId="0" fontId="13" fillId="0" borderId="0" xfId="0" applyFont="1" applyAlignment="1">
      <alignment vertical="center" wrapText="1"/>
    </xf>
    <xf numFmtId="0" fontId="3" fillId="0" borderId="0" xfId="0" applyFont="1" applyAlignment="1">
      <alignment vertical="center" wrapText="1"/>
    </xf>
    <xf numFmtId="0" fontId="12" fillId="0" borderId="0" xfId="0" applyFont="1" applyAlignment="1">
      <alignment vertical="center"/>
    </xf>
    <xf numFmtId="0" fontId="2" fillId="0" borderId="0" xfId="0" applyFont="1" applyAlignment="1">
      <alignment horizontal="center" vertical="center" wrapText="1"/>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1" xfId="0" applyNumberFormat="1" applyFont="1" applyFill="1" applyBorder="1" applyAlignment="1">
      <alignment horizontal="center" vertical="center" wrapText="1"/>
    </xf>
    <xf numFmtId="9" fontId="3" fillId="0" borderId="1" xfId="0" applyNumberFormat="1" applyFont="1" applyFill="1" applyBorder="1" applyAlignment="1">
      <alignment vertical="center" wrapText="1"/>
    </xf>
    <xf numFmtId="177" fontId="10" fillId="5" borderId="1" xfId="0" applyNumberFormat="1" applyFont="1" applyFill="1" applyBorder="1" applyAlignment="1">
      <alignment horizontal="center" wrapText="1"/>
    </xf>
    <xf numFmtId="176" fontId="10" fillId="5" borderId="1" xfId="0" applyNumberFormat="1" applyFont="1" applyFill="1" applyBorder="1" applyAlignment="1">
      <alignment horizontal="center" wrapText="1"/>
    </xf>
    <xf numFmtId="180" fontId="3" fillId="5" borderId="1" xfId="1" applyNumberFormat="1" applyFont="1" applyFill="1" applyBorder="1" applyAlignment="1">
      <alignment vertical="center" wrapText="1"/>
    </xf>
    <xf numFmtId="180" fontId="3" fillId="0" borderId="1" xfId="1" applyNumberFormat="1" applyFont="1" applyFill="1" applyBorder="1" applyAlignment="1">
      <alignment vertical="center" wrapText="1"/>
    </xf>
    <xf numFmtId="43" fontId="13" fillId="0" borderId="0" xfId="0" applyNumberFormat="1" applyFont="1" applyAlignment="1">
      <alignment vertical="center" wrapText="1"/>
    </xf>
    <xf numFmtId="41" fontId="3" fillId="0" borderId="0" xfId="0" applyNumberFormat="1" applyFont="1" applyAlignment="1">
      <alignment vertical="center" wrapText="1"/>
    </xf>
    <xf numFmtId="0" fontId="3" fillId="0" borderId="0" xfId="0" applyFont="1" applyAlignment="1">
      <alignment vertical="center"/>
    </xf>
    <xf numFmtId="17" fontId="3" fillId="0" borderId="0" xfId="0" applyNumberFormat="1" applyFont="1" applyAlignment="1">
      <alignment vertical="center" wrapText="1"/>
    </xf>
    <xf numFmtId="0" fontId="13" fillId="0" borderId="0" xfId="0" applyFont="1">
      <alignment vertical="center"/>
    </xf>
    <xf numFmtId="0" fontId="13" fillId="0" borderId="0" xfId="0" applyFont="1" applyAlignment="1">
      <alignment horizontal="center" vertical="center" wrapText="1"/>
    </xf>
    <xf numFmtId="180" fontId="13" fillId="0" borderId="0" xfId="0" applyNumberFormat="1" applyFont="1" applyAlignment="1">
      <alignment vertical="center" wrapText="1"/>
    </xf>
    <xf numFmtId="0" fontId="3" fillId="4" borderId="0" xfId="0" applyFont="1" applyFill="1" applyProtection="1">
      <alignment vertical="center"/>
      <protection locked="0"/>
    </xf>
    <xf numFmtId="0" fontId="13" fillId="0" borderId="0" xfId="0" applyFont="1" applyFill="1" applyProtection="1">
      <alignment vertical="center"/>
      <protection locked="0"/>
    </xf>
    <xf numFmtId="0" fontId="3" fillId="0" borderId="0" xfId="0" applyFont="1" applyAlignment="1" applyProtection="1">
      <alignment horizontal="center" vertical="center"/>
      <protection locked="0"/>
    </xf>
    <xf numFmtId="180" fontId="3" fillId="4" borderId="0" xfId="1" applyNumberFormat="1" applyFont="1" applyFill="1" applyProtection="1">
      <alignment vertical="center"/>
    </xf>
    <xf numFmtId="0" fontId="3" fillId="0" borderId="0" xfId="0" applyFont="1" applyProtection="1">
      <alignment vertical="center"/>
    </xf>
    <xf numFmtId="180" fontId="3" fillId="0" borderId="0" xfId="1" applyNumberFormat="1" applyFont="1" applyProtection="1">
      <alignment vertical="center"/>
    </xf>
    <xf numFmtId="0" fontId="3" fillId="0" borderId="0" xfId="0" applyFont="1" applyProtection="1">
      <alignment vertical="center"/>
      <protection locked="0"/>
    </xf>
    <xf numFmtId="0" fontId="2" fillId="0" borderId="0" xfId="0" applyFont="1" applyProtection="1">
      <alignment vertical="center"/>
      <protection locked="0"/>
    </xf>
    <xf numFmtId="0" fontId="2" fillId="0" borderId="0" xfId="0" applyFont="1" applyAlignment="1" applyProtection="1">
      <alignment horizontal="center" vertical="center"/>
      <protection locked="0"/>
    </xf>
    <xf numFmtId="0" fontId="10" fillId="5" borderId="1" xfId="11" applyFont="1" applyFill="1" applyBorder="1" applyAlignment="1" applyProtection="1">
      <alignment horizontal="center"/>
    </xf>
    <xf numFmtId="180" fontId="10" fillId="6" borderId="1" xfId="1" applyNumberFormat="1" applyFont="1" applyFill="1" applyBorder="1" applyAlignment="1" applyProtection="1">
      <alignment horizontal="center"/>
      <protection locked="0"/>
    </xf>
    <xf numFmtId="0" fontId="11" fillId="5" borderId="1" xfId="11" applyFont="1" applyFill="1" applyBorder="1" applyAlignment="1" applyProtection="1">
      <alignment horizontal="center"/>
    </xf>
    <xf numFmtId="190" fontId="10" fillId="6" borderId="1" xfId="1" applyNumberFormat="1" applyFont="1" applyFill="1" applyBorder="1" applyAlignment="1" applyProtection="1">
      <protection locked="0"/>
    </xf>
    <xf numFmtId="180" fontId="10" fillId="6" borderId="1" xfId="1" applyNumberFormat="1" applyFont="1" applyFill="1" applyBorder="1" applyAlignment="1" applyProtection="1">
      <protection locked="0"/>
    </xf>
    <xf numFmtId="9" fontId="10" fillId="6" borderId="1" xfId="1" applyNumberFormat="1" applyFont="1" applyFill="1" applyBorder="1" applyAlignment="1" applyProtection="1">
      <protection locked="0"/>
    </xf>
    <xf numFmtId="180" fontId="11" fillId="6" borderId="1" xfId="1" applyNumberFormat="1" applyFont="1" applyFill="1" applyBorder="1" applyAlignment="1" applyProtection="1">
      <alignment horizontal="center"/>
      <protection locked="0"/>
    </xf>
    <xf numFmtId="9" fontId="10" fillId="0" borderId="1" xfId="11" applyNumberFormat="1" applyFont="1" applyFill="1" applyBorder="1" applyAlignment="1" applyProtection="1"/>
    <xf numFmtId="176" fontId="2" fillId="2" borderId="1" xfId="0" applyNumberFormat="1" applyFont="1" applyFill="1" applyBorder="1" applyAlignment="1" applyProtection="1">
      <alignment horizontal="left" vertical="center"/>
    </xf>
    <xf numFmtId="177" fontId="10" fillId="5" borderId="1" xfId="0" applyNumberFormat="1" applyFont="1" applyFill="1" applyBorder="1" applyAlignment="1" applyProtection="1">
      <alignment horizontal="center" wrapText="1"/>
    </xf>
    <xf numFmtId="180" fontId="3" fillId="5" borderId="1" xfId="1" applyNumberFormat="1" applyFont="1" applyFill="1" applyBorder="1" applyAlignment="1" applyProtection="1"/>
    <xf numFmtId="180" fontId="3" fillId="6" borderId="1" xfId="1" applyNumberFormat="1" applyFont="1" applyFill="1" applyBorder="1" applyAlignment="1" applyProtection="1">
      <protection locked="0"/>
    </xf>
    <xf numFmtId="0" fontId="10" fillId="5" borderId="1" xfId="11" applyFont="1" applyFill="1" applyBorder="1" applyAlignment="1" applyProtection="1">
      <alignment horizontal="left"/>
    </xf>
    <xf numFmtId="9" fontId="3" fillId="4" borderId="1" xfId="2" applyFont="1" applyFill="1" applyBorder="1" applyAlignment="1" applyProtection="1">
      <protection locked="0"/>
    </xf>
    <xf numFmtId="0" fontId="10" fillId="5" borderId="10" xfId="11" applyFont="1" applyFill="1" applyBorder="1" applyAlignment="1" applyProtection="1">
      <alignment horizontal="left"/>
    </xf>
    <xf numFmtId="9" fontId="3" fillId="4" borderId="10" xfId="2" applyFont="1" applyFill="1" applyBorder="1" applyAlignment="1" applyProtection="1">
      <protection locked="0"/>
    </xf>
    <xf numFmtId="180" fontId="10" fillId="5" borderId="1" xfId="1" applyNumberFormat="1" applyFont="1" applyFill="1" applyBorder="1" applyAlignment="1" applyProtection="1">
      <alignment horizontal="center"/>
    </xf>
    <xf numFmtId="180" fontId="13" fillId="0" borderId="0" xfId="0" applyNumberFormat="1" applyFont="1" applyFill="1" applyProtection="1">
      <alignment vertical="center"/>
      <protection locked="0"/>
    </xf>
    <xf numFmtId="180" fontId="3" fillId="4" borderId="1" xfId="1" applyNumberFormat="1" applyFont="1" applyFill="1" applyBorder="1" applyAlignment="1" applyProtection="1"/>
    <xf numFmtId="180" fontId="3" fillId="5" borderId="1" xfId="1" applyNumberFormat="1" applyFont="1" applyFill="1" applyBorder="1" applyAlignment="1" applyProtection="1">
      <alignment horizontal="center" vertical="center"/>
    </xf>
    <xf numFmtId="180" fontId="3" fillId="5" borderId="1" xfId="1" applyNumberFormat="1" applyFont="1" applyFill="1" applyBorder="1" applyProtection="1">
      <alignment vertical="center"/>
    </xf>
    <xf numFmtId="180" fontId="3" fillId="4" borderId="0" xfId="1" applyNumberFormat="1" applyFont="1" applyFill="1" applyBorder="1" applyAlignment="1" applyProtection="1">
      <alignment horizontal="center" vertical="center"/>
      <protection locked="0"/>
    </xf>
    <xf numFmtId="180" fontId="3" fillId="4" borderId="0" xfId="1" applyNumberFormat="1" applyFont="1" applyFill="1" applyBorder="1" applyProtection="1">
      <alignment vertical="center"/>
      <protection locked="0"/>
    </xf>
    <xf numFmtId="180" fontId="10" fillId="10" borderId="1" xfId="1" applyNumberFormat="1" applyFont="1" applyFill="1" applyBorder="1" applyAlignment="1" applyProtection="1"/>
    <xf numFmtId="180" fontId="10" fillId="5" borderId="1" xfId="1" applyNumberFormat="1" applyFont="1" applyFill="1" applyBorder="1" applyAlignment="1" applyProtection="1"/>
    <xf numFmtId="180" fontId="13" fillId="0" borderId="0" xfId="1" applyNumberFormat="1" applyFont="1" applyProtection="1">
      <alignment vertical="center"/>
      <protection locked="0"/>
    </xf>
    <xf numFmtId="0" fontId="13" fillId="0" borderId="0" xfId="0" applyFont="1" applyProtection="1">
      <alignment vertical="center"/>
      <protection locked="0"/>
    </xf>
    <xf numFmtId="43" fontId="13" fillId="0" borderId="0" xfId="0" applyNumberFormat="1" applyFont="1" applyProtection="1">
      <alignment vertical="center"/>
      <protection locked="0"/>
    </xf>
    <xf numFmtId="0" fontId="2" fillId="0" borderId="0" xfId="0" applyFont="1" applyFill="1" applyProtection="1">
      <alignment vertical="center"/>
    </xf>
    <xf numFmtId="0" fontId="3" fillId="0" borderId="0" xfId="0" applyFont="1" applyFill="1" applyProtection="1">
      <alignment vertical="center"/>
    </xf>
    <xf numFmtId="0" fontId="3" fillId="0" borderId="0" xfId="0" applyFont="1" applyFill="1" applyProtection="1">
      <alignment vertical="center"/>
      <protection locked="0"/>
    </xf>
    <xf numFmtId="0" fontId="2" fillId="0" borderId="0" xfId="0" applyFont="1" applyProtection="1">
      <alignment vertical="center"/>
    </xf>
    <xf numFmtId="0" fontId="3" fillId="5" borderId="1" xfId="0" applyFont="1" applyFill="1" applyBorder="1" applyProtection="1">
      <alignment vertical="center"/>
    </xf>
    <xf numFmtId="180" fontId="3" fillId="5" borderId="1" xfId="0" applyNumberFormat="1" applyFont="1" applyFill="1" applyBorder="1" applyAlignment="1" applyProtection="1">
      <alignment horizontal="center" vertical="center"/>
    </xf>
    <xf numFmtId="0" fontId="3" fillId="5" borderId="1" xfId="0" applyFont="1" applyFill="1" applyBorder="1" applyAlignment="1" applyProtection="1">
      <alignment horizontal="center" vertical="center"/>
    </xf>
    <xf numFmtId="180" fontId="3" fillId="0" borderId="1" xfId="1" applyNumberFormat="1" applyFont="1" applyFill="1" applyBorder="1" applyProtection="1">
      <alignment vertical="center"/>
    </xf>
    <xf numFmtId="180" fontId="3" fillId="0" borderId="1" xfId="1" applyNumberFormat="1" applyFont="1" applyFill="1" applyBorder="1" applyAlignment="1" applyProtection="1">
      <alignment horizontal="center" vertical="center"/>
    </xf>
    <xf numFmtId="9" fontId="3" fillId="0" borderId="1" xfId="2" applyFont="1" applyFill="1" applyBorder="1" applyAlignment="1" applyProtection="1">
      <alignment horizontal="center" vertical="center"/>
    </xf>
    <xf numFmtId="180" fontId="3" fillId="5" borderId="1" xfId="0" applyNumberFormat="1" applyFont="1" applyFill="1" applyBorder="1" applyProtection="1">
      <alignment vertical="center"/>
    </xf>
    <xf numFmtId="9" fontId="3" fillId="5" borderId="1" xfId="0" applyNumberFormat="1" applyFont="1" applyFill="1" applyBorder="1" applyAlignment="1" applyProtection="1">
      <alignment horizontal="center" vertical="center"/>
    </xf>
    <xf numFmtId="9" fontId="3" fillId="4" borderId="1" xfId="1" applyNumberFormat="1" applyFont="1" applyFill="1" applyBorder="1" applyAlignment="1" applyProtection="1">
      <protection locked="0"/>
    </xf>
    <xf numFmtId="10" fontId="3" fillId="4" borderId="10" xfId="1" applyNumberFormat="1" applyFont="1" applyFill="1" applyBorder="1" applyAlignment="1" applyProtection="1">
      <protection locked="0"/>
    </xf>
    <xf numFmtId="180" fontId="10" fillId="4" borderId="0" xfId="1" applyNumberFormat="1" applyFont="1" applyFill="1" applyBorder="1" applyAlignment="1" applyProtection="1">
      <alignment horizontal="center" vertical="center"/>
      <protection locked="0"/>
    </xf>
    <xf numFmtId="180" fontId="3" fillId="4" borderId="0" xfId="1" applyNumberFormat="1" applyFont="1" applyFill="1" applyBorder="1" applyAlignment="1" applyProtection="1">
      <protection locked="0"/>
    </xf>
    <xf numFmtId="180" fontId="3" fillId="0" borderId="1" xfId="1" applyNumberFormat="1" applyFont="1" applyFill="1" applyBorder="1" applyAlignment="1" applyProtection="1"/>
    <xf numFmtId="180" fontId="10" fillId="0" borderId="1" xfId="1" applyNumberFormat="1" applyFont="1" applyFill="1" applyBorder="1" applyAlignment="1" applyProtection="1"/>
    <xf numFmtId="0" fontId="10" fillId="5" borderId="1" xfId="17" applyFont="1" applyFill="1" applyBorder="1" applyAlignment="1" applyProtection="1">
      <alignment horizontal="left" vertical="center"/>
    </xf>
    <xf numFmtId="177" fontId="3" fillId="5" borderId="1" xfId="0" applyNumberFormat="1" applyFont="1" applyFill="1" applyBorder="1" applyAlignment="1" applyProtection="1">
      <alignment horizontal="center" wrapText="1"/>
    </xf>
    <xf numFmtId="180" fontId="3" fillId="5" borderId="1" xfId="1" applyNumberFormat="1" applyFont="1" applyFill="1" applyBorder="1" applyAlignment="1" applyProtection="1">
      <alignment horizontal="center"/>
    </xf>
    <xf numFmtId="180" fontId="3" fillId="10" borderId="1" xfId="1" applyNumberFormat="1" applyFont="1" applyFill="1" applyBorder="1" applyAlignment="1" applyProtection="1"/>
    <xf numFmtId="0" fontId="2" fillId="11" borderId="0" xfId="0" applyFont="1" applyFill="1" applyProtection="1">
      <alignment vertical="center"/>
    </xf>
    <xf numFmtId="0" fontId="3" fillId="11" borderId="0" xfId="0" applyFont="1" applyFill="1" applyProtection="1">
      <alignment vertical="center"/>
    </xf>
    <xf numFmtId="0" fontId="10" fillId="5" borderId="16" xfId="0" applyFont="1" applyFill="1" applyBorder="1" applyAlignment="1" applyProtection="1">
      <alignment horizontal="center" vertical="center" wrapText="1"/>
    </xf>
    <xf numFmtId="184" fontId="10" fillId="5" borderId="16" xfId="0" applyNumberFormat="1" applyFont="1" applyFill="1" applyBorder="1" applyAlignment="1" applyProtection="1">
      <alignment horizontal="center" vertical="center" wrapText="1"/>
    </xf>
    <xf numFmtId="186" fontId="3" fillId="5" borderId="16" xfId="0" applyNumberFormat="1" applyFont="1" applyFill="1" applyBorder="1" applyAlignment="1" applyProtection="1">
      <alignment horizontal="center" vertical="center"/>
    </xf>
    <xf numFmtId="185" fontId="3" fillId="5" borderId="1" xfId="1" applyNumberFormat="1" applyFont="1" applyFill="1" applyBorder="1" applyAlignment="1" applyProtection="1">
      <alignment horizontal="center" vertical="center" wrapText="1"/>
    </xf>
    <xf numFmtId="185" fontId="3" fillId="0" borderId="1" xfId="1" applyNumberFormat="1" applyFont="1" applyFill="1" applyBorder="1" applyAlignment="1" applyProtection="1">
      <alignment horizontal="center" vertical="center" wrapText="1"/>
    </xf>
    <xf numFmtId="9" fontId="3" fillId="0" borderId="1" xfId="2" applyFont="1" applyFill="1" applyBorder="1" applyAlignment="1" applyProtection="1">
      <alignment horizontal="right" vertical="center" wrapText="1"/>
    </xf>
    <xf numFmtId="187" fontId="3" fillId="0" borderId="1" xfId="16" applyNumberFormat="1" applyFont="1" applyFill="1" applyBorder="1" applyAlignment="1" applyProtection="1">
      <alignment horizontal="right" vertical="center" wrapText="1"/>
    </xf>
    <xf numFmtId="43" fontId="3" fillId="5" borderId="1" xfId="1" applyNumberFormat="1" applyFont="1" applyFill="1" applyBorder="1" applyProtection="1">
      <alignment vertical="center"/>
    </xf>
    <xf numFmtId="177" fontId="3" fillId="5" borderId="1" xfId="1" applyNumberFormat="1" applyFont="1" applyFill="1" applyBorder="1" applyAlignment="1" applyProtection="1">
      <alignment wrapText="1"/>
    </xf>
    <xf numFmtId="185" fontId="3" fillId="5" borderId="19" xfId="1" applyNumberFormat="1" applyFont="1" applyFill="1" applyBorder="1" applyAlignment="1" applyProtection="1">
      <alignment horizontal="center" vertical="center" wrapText="1"/>
    </xf>
    <xf numFmtId="185" fontId="3" fillId="0" borderId="19" xfId="1" applyNumberFormat="1" applyFont="1" applyFill="1" applyBorder="1" applyAlignment="1" applyProtection="1">
      <alignment horizontal="center" vertical="center" wrapText="1"/>
    </xf>
    <xf numFmtId="9" fontId="3" fillId="0" borderId="19" xfId="2" applyFont="1" applyFill="1" applyBorder="1" applyAlignment="1" applyProtection="1">
      <alignment horizontal="right" vertical="center" wrapText="1"/>
    </xf>
    <xf numFmtId="187" fontId="3" fillId="0" borderId="19" xfId="16" applyNumberFormat="1" applyFont="1" applyFill="1" applyBorder="1" applyAlignment="1" applyProtection="1">
      <alignment horizontal="right" vertical="center" wrapText="1"/>
    </xf>
    <xf numFmtId="43" fontId="3" fillId="5" borderId="19" xfId="1" applyNumberFormat="1" applyFont="1" applyFill="1" applyBorder="1" applyProtection="1">
      <alignment vertical="center"/>
    </xf>
    <xf numFmtId="177" fontId="3" fillId="5" borderId="19" xfId="1" applyNumberFormat="1" applyFont="1" applyFill="1" applyBorder="1" applyAlignment="1" applyProtection="1">
      <alignment wrapText="1"/>
    </xf>
    <xf numFmtId="177" fontId="10" fillId="5" borderId="16" xfId="0" applyNumberFormat="1" applyFont="1" applyFill="1" applyBorder="1" applyAlignment="1" applyProtection="1">
      <alignment horizontal="center" vertical="center" wrapText="1"/>
    </xf>
    <xf numFmtId="176" fontId="10" fillId="5" borderId="10" xfId="0" applyNumberFormat="1" applyFont="1" applyFill="1" applyBorder="1" applyAlignment="1" applyProtection="1">
      <alignment horizontal="center" vertical="center" wrapText="1"/>
    </xf>
    <xf numFmtId="0" fontId="3" fillId="5" borderId="17" xfId="0" applyFont="1" applyFill="1" applyBorder="1" applyAlignment="1" applyProtection="1">
      <alignment horizontal="center" vertical="center" wrapText="1"/>
    </xf>
    <xf numFmtId="180" fontId="10" fillId="10" borderId="1" xfId="1" applyNumberFormat="1" applyFont="1" applyFill="1" applyBorder="1" applyAlignment="1" applyProtection="1">
      <alignment wrapText="1"/>
    </xf>
    <xf numFmtId="180" fontId="10" fillId="0" borderId="1" xfId="1" applyNumberFormat="1" applyFont="1" applyFill="1" applyBorder="1" applyAlignment="1" applyProtection="1">
      <alignment wrapText="1"/>
    </xf>
    <xf numFmtId="180" fontId="10" fillId="4" borderId="1" xfId="1" applyNumberFormat="1" applyFont="1" applyFill="1" applyBorder="1" applyAlignment="1" applyProtection="1">
      <alignment wrapText="1"/>
    </xf>
    <xf numFmtId="43" fontId="3" fillId="5" borderId="18" xfId="0" applyNumberFormat="1" applyFont="1" applyFill="1" applyBorder="1" applyAlignment="1" applyProtection="1">
      <alignment horizontal="center" vertical="center" wrapText="1"/>
    </xf>
    <xf numFmtId="180" fontId="10" fillId="5" borderId="19" xfId="1" applyNumberFormat="1" applyFont="1" applyFill="1" applyBorder="1" applyAlignment="1" applyProtection="1">
      <alignment wrapText="1"/>
    </xf>
    <xf numFmtId="41" fontId="10" fillId="5" borderId="19" xfId="2" applyNumberFormat="1" applyFont="1" applyFill="1" applyBorder="1" applyAlignment="1" applyProtection="1">
      <alignment wrapText="1"/>
    </xf>
    <xf numFmtId="0" fontId="2" fillId="0" borderId="0" xfId="0" applyFont="1" applyAlignment="1" applyProtection="1">
      <alignment horizontal="center" vertical="center" wrapText="1"/>
    </xf>
    <xf numFmtId="41" fontId="10" fillId="10" borderId="1" xfId="2" applyNumberFormat="1" applyFont="1" applyFill="1" applyBorder="1" applyAlignment="1" applyProtection="1">
      <alignment wrapText="1"/>
    </xf>
    <xf numFmtId="0" fontId="13" fillId="0" borderId="0" xfId="0" applyFont="1" applyAlignment="1" applyProtection="1">
      <alignment vertical="center" wrapText="1"/>
    </xf>
    <xf numFmtId="43" fontId="13" fillId="0" borderId="0" xfId="0" applyNumberFormat="1" applyFont="1" applyAlignment="1" applyProtection="1">
      <alignment vertical="center" wrapText="1"/>
    </xf>
    <xf numFmtId="0" fontId="3" fillId="0" borderId="0" xfId="0" applyFont="1" applyAlignment="1" applyProtection="1">
      <alignment vertical="center"/>
    </xf>
    <xf numFmtId="177" fontId="3" fillId="0" borderId="1" xfId="1" applyNumberFormat="1" applyFont="1" applyFill="1" applyBorder="1" applyAlignment="1" applyProtection="1">
      <alignment wrapText="1"/>
    </xf>
    <xf numFmtId="176" fontId="3" fillId="0" borderId="1" xfId="2" applyNumberFormat="1" applyFont="1" applyFill="1" applyBorder="1" applyAlignment="1" applyProtection="1">
      <alignment wrapText="1"/>
    </xf>
    <xf numFmtId="41" fontId="3" fillId="0" borderId="1" xfId="2" applyNumberFormat="1" applyFont="1" applyFill="1" applyBorder="1" applyAlignment="1" applyProtection="1">
      <alignment wrapText="1"/>
    </xf>
    <xf numFmtId="179" fontId="3" fillId="5" borderId="1" xfId="2" applyNumberFormat="1" applyFont="1" applyFill="1" applyBorder="1" applyAlignment="1" applyProtection="1">
      <alignment wrapText="1"/>
    </xf>
    <xf numFmtId="177" fontId="3" fillId="0" borderId="19" xfId="1" applyNumberFormat="1" applyFont="1" applyFill="1" applyBorder="1" applyAlignment="1" applyProtection="1">
      <alignment wrapText="1"/>
    </xf>
    <xf numFmtId="176" fontId="3" fillId="0" borderId="19" xfId="2" applyNumberFormat="1" applyFont="1" applyFill="1" applyBorder="1" applyAlignment="1" applyProtection="1">
      <alignment wrapText="1"/>
    </xf>
    <xf numFmtId="41" fontId="3" fillId="0" borderId="19" xfId="2" applyNumberFormat="1" applyFont="1" applyFill="1" applyBorder="1" applyAlignment="1" applyProtection="1">
      <alignment wrapText="1"/>
    </xf>
    <xf numFmtId="179" fontId="3" fillId="5" borderId="19" xfId="2" applyNumberFormat="1" applyFont="1" applyFill="1" applyBorder="1" applyAlignment="1" applyProtection="1">
      <alignment wrapText="1"/>
    </xf>
    <xf numFmtId="184" fontId="10" fillId="5" borderId="23" xfId="0" applyNumberFormat="1" applyFont="1" applyFill="1" applyBorder="1" applyAlignment="1" applyProtection="1">
      <alignment horizontal="center" vertical="center" wrapText="1"/>
    </xf>
    <xf numFmtId="41" fontId="3" fillId="0" borderId="24" xfId="2" applyNumberFormat="1" applyFont="1" applyFill="1" applyBorder="1" applyAlignment="1" applyProtection="1">
      <alignment wrapText="1"/>
    </xf>
    <xf numFmtId="41" fontId="3" fillId="0" borderId="25" xfId="2" applyNumberFormat="1" applyFont="1" applyFill="1" applyBorder="1" applyAlignment="1" applyProtection="1">
      <alignment wrapText="1"/>
    </xf>
    <xf numFmtId="177" fontId="10" fillId="5" borderId="23" xfId="0" applyNumberFormat="1" applyFont="1" applyFill="1" applyBorder="1" applyAlignment="1" applyProtection="1">
      <alignment horizontal="center" vertical="center" wrapText="1"/>
    </xf>
    <xf numFmtId="41" fontId="10" fillId="5" borderId="25" xfId="2" applyNumberFormat="1" applyFont="1" applyFill="1" applyBorder="1" applyAlignment="1" applyProtection="1">
      <alignment wrapText="1"/>
    </xf>
    <xf numFmtId="180" fontId="10" fillId="0" borderId="24" xfId="1" applyNumberFormat="1" applyFont="1" applyFill="1" applyBorder="1" applyAlignment="1" applyProtection="1">
      <alignment wrapText="1"/>
    </xf>
    <xf numFmtId="0" fontId="3" fillId="5" borderId="16" xfId="0" applyFont="1" applyFill="1" applyBorder="1" applyAlignment="1" applyProtection="1">
      <alignment horizontal="center" vertical="center" wrapText="1"/>
    </xf>
    <xf numFmtId="184" fontId="3" fillId="5" borderId="16" xfId="0" applyNumberFormat="1" applyFont="1" applyFill="1" applyBorder="1" applyAlignment="1" applyProtection="1">
      <alignment horizontal="center" vertical="center" wrapText="1"/>
    </xf>
    <xf numFmtId="184" fontId="3" fillId="5" borderId="23" xfId="0" applyNumberFormat="1" applyFont="1" applyFill="1" applyBorder="1" applyAlignment="1" applyProtection="1">
      <alignment horizontal="center" vertical="center" wrapText="1"/>
    </xf>
    <xf numFmtId="0" fontId="3" fillId="0" borderId="0" xfId="0" applyFont="1" applyFill="1" applyAlignment="1" applyProtection="1">
      <alignment vertical="center" wrapText="1"/>
      <protection locked="0"/>
    </xf>
    <xf numFmtId="0" fontId="11" fillId="10" borderId="1" xfId="0" applyFont="1" applyFill="1" applyBorder="1" applyAlignment="1" applyProtection="1">
      <alignment horizontal="center" vertical="center" wrapText="1"/>
    </xf>
    <xf numFmtId="180" fontId="10" fillId="5" borderId="1" xfId="1" applyNumberFormat="1" applyFont="1" applyFill="1" applyBorder="1" applyAlignment="1" applyProtection="1">
      <alignment vertical="center" wrapText="1"/>
    </xf>
    <xf numFmtId="180" fontId="10" fillId="0" borderId="1" xfId="1" applyNumberFormat="1" applyFont="1" applyBorder="1" applyAlignment="1" applyProtection="1">
      <alignment vertical="center" wrapText="1"/>
    </xf>
    <xf numFmtId="180" fontId="10" fillId="0" borderId="1" xfId="1" applyNumberFormat="1" applyFont="1" applyFill="1" applyBorder="1" applyAlignment="1" applyProtection="1">
      <alignment vertical="center" wrapText="1"/>
    </xf>
    <xf numFmtId="43" fontId="13" fillId="0" borderId="0" xfId="1" applyFont="1" applyProtection="1">
      <alignment vertical="center"/>
      <protection locked="0"/>
    </xf>
    <xf numFmtId="0" fontId="2" fillId="0" borderId="0" xfId="0" applyFont="1" applyAlignment="1" applyProtection="1">
      <alignment vertical="center"/>
      <protection locked="0"/>
    </xf>
    <xf numFmtId="0" fontId="2" fillId="0" borderId="8" xfId="0" applyFont="1" applyBorder="1" applyAlignment="1" applyProtection="1">
      <alignment vertical="center"/>
    </xf>
    <xf numFmtId="0" fontId="2" fillId="0" borderId="8" xfId="0" applyFont="1" applyBorder="1" applyAlignment="1" applyProtection="1">
      <alignment vertical="center"/>
      <protection locked="0"/>
    </xf>
    <xf numFmtId="0" fontId="3" fillId="0" borderId="1" xfId="0" applyFont="1" applyBorder="1" applyProtection="1">
      <alignment vertical="center"/>
    </xf>
    <xf numFmtId="0" fontId="10" fillId="5" borderId="1" xfId="0" applyFont="1" applyFill="1" applyBorder="1" applyAlignment="1" applyProtection="1">
      <alignment vertical="center"/>
    </xf>
    <xf numFmtId="0" fontId="10" fillId="5" borderId="1" xfId="0" applyFont="1" applyFill="1" applyBorder="1" applyAlignment="1" applyProtection="1">
      <alignment horizontal="center" vertical="center"/>
    </xf>
    <xf numFmtId="0" fontId="3" fillId="0" borderId="1" xfId="0" applyFont="1" applyBorder="1" applyAlignment="1" applyProtection="1">
      <alignment horizontal="center" vertical="center" wrapText="1"/>
    </xf>
    <xf numFmtId="0" fontId="11" fillId="5" borderId="1" xfId="0" applyFont="1" applyFill="1" applyBorder="1" applyAlignment="1" applyProtection="1">
      <alignment horizontal="center"/>
    </xf>
    <xf numFmtId="9" fontId="10" fillId="5" borderId="1" xfId="2" applyNumberFormat="1" applyFont="1" applyFill="1" applyBorder="1" applyAlignment="1" applyProtection="1"/>
    <xf numFmtId="9" fontId="3" fillId="5" borderId="1" xfId="2" applyNumberFormat="1" applyFont="1" applyFill="1" applyBorder="1" applyAlignment="1" applyProtection="1"/>
    <xf numFmtId="9" fontId="3" fillId="6" borderId="1" xfId="2" applyNumberFormat="1" applyFont="1" applyFill="1" applyBorder="1" applyAlignment="1" applyProtection="1">
      <protection locked="0"/>
    </xf>
    <xf numFmtId="180" fontId="2" fillId="5" borderId="1" xfId="1" applyNumberFormat="1" applyFont="1" applyFill="1" applyBorder="1" applyAlignment="1" applyProtection="1">
      <alignment horizontal="right" vertical="center"/>
    </xf>
    <xf numFmtId="43" fontId="3" fillId="0" borderId="0" xfId="0" applyNumberFormat="1" applyFont="1" applyProtection="1">
      <alignment vertical="center"/>
      <protection locked="0"/>
    </xf>
    <xf numFmtId="43" fontId="13" fillId="0" borderId="0" xfId="1" applyFont="1" applyAlignment="1" applyProtection="1">
      <alignment horizontal="center" vertical="center"/>
      <protection locked="0"/>
    </xf>
    <xf numFmtId="43" fontId="12" fillId="0" borderId="0" xfId="1" applyFont="1" applyAlignment="1" applyProtection="1">
      <alignment horizontal="center" vertical="center"/>
      <protection locked="0"/>
    </xf>
    <xf numFmtId="180" fontId="2" fillId="0" borderId="1" xfId="1" applyNumberFormat="1" applyFont="1" applyFill="1" applyBorder="1" applyAlignment="1" applyProtection="1">
      <alignment horizontal="right" vertical="center"/>
    </xf>
    <xf numFmtId="182" fontId="3" fillId="12" borderId="1" xfId="0" applyNumberFormat="1" applyFont="1" applyFill="1" applyBorder="1" applyAlignment="1" applyProtection="1">
      <alignment horizontal="center" vertical="center" wrapText="1"/>
    </xf>
    <xf numFmtId="180" fontId="3" fillId="12" borderId="1" xfId="1" applyNumberFormat="1" applyFont="1" applyFill="1" applyBorder="1" applyAlignment="1" applyProtection="1">
      <alignment horizontal="center" vertical="center" wrapText="1"/>
    </xf>
    <xf numFmtId="43" fontId="3" fillId="12" borderId="1" xfId="1" applyFont="1" applyFill="1" applyBorder="1" applyAlignment="1" applyProtection="1">
      <alignment vertical="center" wrapText="1"/>
    </xf>
    <xf numFmtId="181" fontId="3" fillId="12" borderId="1" xfId="0" applyNumberFormat="1" applyFont="1" applyFill="1" applyBorder="1" applyAlignment="1" applyProtection="1">
      <alignment horizontal="center" vertical="center" wrapText="1"/>
    </xf>
    <xf numFmtId="180" fontId="3" fillId="12" borderId="1" xfId="1" applyNumberFormat="1" applyFont="1" applyFill="1" applyBorder="1" applyAlignment="1" applyProtection="1">
      <alignment vertical="top" wrapText="1"/>
    </xf>
    <xf numFmtId="49" fontId="2" fillId="5" borderId="1" xfId="0" applyNumberFormat="1" applyFont="1" applyFill="1" applyBorder="1" applyAlignment="1" applyProtection="1">
      <alignment vertical="center" wrapText="1"/>
    </xf>
    <xf numFmtId="0" fontId="2" fillId="5" borderId="1" xfId="0" applyNumberFormat="1" applyFont="1" applyFill="1" applyBorder="1" applyAlignment="1" applyProtection="1">
      <alignment vertical="center" wrapText="1"/>
    </xf>
    <xf numFmtId="182" fontId="3" fillId="5" borderId="1" xfId="0" applyNumberFormat="1" applyFont="1" applyFill="1" applyBorder="1" applyAlignment="1" applyProtection="1">
      <alignment horizontal="center" vertical="center" wrapText="1"/>
    </xf>
    <xf numFmtId="182" fontId="2" fillId="5" borderId="1" xfId="0" applyNumberFormat="1" applyFont="1" applyFill="1" applyBorder="1" applyAlignment="1" applyProtection="1">
      <alignment horizontal="center" vertical="center" wrapText="1"/>
    </xf>
    <xf numFmtId="180" fontId="2" fillId="5" borderId="1" xfId="1" applyNumberFormat="1" applyFont="1" applyFill="1" applyBorder="1" applyAlignment="1" applyProtection="1">
      <alignment horizontal="center" vertical="center" wrapText="1"/>
    </xf>
    <xf numFmtId="182" fontId="3" fillId="5" borderId="1" xfId="0" applyNumberFormat="1" applyFont="1" applyFill="1" applyBorder="1" applyAlignment="1" applyProtection="1">
      <alignment vertical="center" wrapText="1"/>
    </xf>
    <xf numFmtId="49" fontId="2" fillId="5" borderId="1" xfId="18" applyNumberFormat="1" applyFont="1" applyFill="1" applyBorder="1" applyAlignment="1" applyProtection="1">
      <alignment vertical="center" wrapText="1"/>
    </xf>
    <xf numFmtId="0" fontId="2" fillId="5" borderId="1" xfId="18" applyNumberFormat="1" applyFont="1" applyFill="1" applyBorder="1" applyAlignment="1" applyProtection="1">
      <alignment vertical="center" wrapText="1"/>
    </xf>
    <xf numFmtId="43" fontId="2" fillId="5" borderId="1" xfId="1" applyFont="1" applyFill="1" applyBorder="1" applyAlignment="1" applyProtection="1">
      <alignment horizontal="center" vertical="center" wrapText="1"/>
    </xf>
    <xf numFmtId="182" fontId="2" fillId="5" borderId="1" xfId="0" applyNumberFormat="1" applyFont="1" applyFill="1" applyBorder="1" applyAlignment="1" applyProtection="1">
      <alignment vertical="center" wrapText="1"/>
    </xf>
    <xf numFmtId="49" fontId="3" fillId="5" borderId="1" xfId="0" applyNumberFormat="1" applyFont="1" applyFill="1" applyBorder="1" applyAlignment="1" applyProtection="1">
      <alignment vertical="center" wrapText="1"/>
    </xf>
    <xf numFmtId="0" fontId="3" fillId="10" borderId="1" xfId="0" applyNumberFormat="1" applyFont="1" applyFill="1" applyBorder="1" applyAlignment="1" applyProtection="1">
      <alignment vertical="center" wrapText="1"/>
    </xf>
    <xf numFmtId="180" fontId="3" fillId="6" borderId="1" xfId="1" applyNumberFormat="1" applyFont="1" applyFill="1" applyBorder="1" applyAlignment="1" applyProtection="1">
      <alignment horizontal="center" vertical="center" wrapText="1"/>
      <protection locked="0"/>
    </xf>
    <xf numFmtId="180" fontId="3" fillId="10" borderId="1" xfId="1" applyNumberFormat="1" applyFont="1" applyFill="1" applyBorder="1" applyAlignment="1" applyProtection="1">
      <alignment horizontal="center" vertical="center" wrapText="1"/>
    </xf>
    <xf numFmtId="43" fontId="3" fillId="10" borderId="1" xfId="1" applyFont="1" applyFill="1" applyBorder="1" applyAlignment="1" applyProtection="1">
      <alignment horizontal="center" vertical="center" wrapText="1"/>
    </xf>
    <xf numFmtId="182" fontId="3" fillId="10" borderId="1" xfId="0" applyNumberFormat="1" applyFont="1" applyFill="1" applyBorder="1" applyAlignment="1" applyProtection="1">
      <alignment vertical="center" wrapText="1"/>
    </xf>
    <xf numFmtId="49" fontId="3" fillId="10" borderId="1" xfId="0" applyNumberFormat="1" applyFont="1" applyFill="1" applyBorder="1" applyAlignment="1" applyProtection="1">
      <alignment vertical="center" wrapText="1"/>
    </xf>
    <xf numFmtId="182" fontId="3" fillId="5" borderId="1" xfId="0" applyNumberFormat="1" applyFont="1" applyFill="1" applyBorder="1" applyAlignment="1" applyProtection="1">
      <alignment horizontal="center" vertical="center" wrapText="1"/>
      <protection locked="0"/>
    </xf>
    <xf numFmtId="182" fontId="2" fillId="5" borderId="1" xfId="0" applyNumberFormat="1" applyFont="1" applyFill="1" applyBorder="1" applyAlignment="1" applyProtection="1">
      <alignment horizontal="center" vertical="center" wrapText="1"/>
      <protection locked="0"/>
    </xf>
    <xf numFmtId="49" fontId="3" fillId="5" borderId="1" xfId="18" applyNumberFormat="1" applyFont="1" applyFill="1" applyBorder="1" applyAlignment="1" applyProtection="1">
      <alignment horizontal="center" vertical="center" wrapText="1"/>
    </xf>
    <xf numFmtId="49" fontId="3" fillId="5" borderId="1" xfId="18" applyNumberFormat="1" applyFont="1" applyFill="1" applyBorder="1" applyAlignment="1" applyProtection="1">
      <alignment vertical="center" wrapText="1"/>
    </xf>
    <xf numFmtId="180" fontId="3" fillId="0" borderId="1" xfId="1" applyNumberFormat="1" applyFont="1" applyFill="1" applyBorder="1" applyAlignment="1" applyProtection="1">
      <alignment horizontal="center" vertical="center" wrapText="1"/>
    </xf>
    <xf numFmtId="182" fontId="3" fillId="10" borderId="1" xfId="10" applyNumberFormat="1" applyFont="1" applyFill="1" applyBorder="1" applyAlignment="1" applyProtection="1">
      <alignment vertical="center" wrapText="1"/>
    </xf>
    <xf numFmtId="182" fontId="3" fillId="5" borderId="1" xfId="18" applyNumberFormat="1" applyFont="1" applyFill="1" applyBorder="1" applyAlignment="1" applyProtection="1">
      <alignment horizontal="center" vertical="center" wrapText="1"/>
    </xf>
    <xf numFmtId="182" fontId="3" fillId="5" borderId="1" xfId="18" applyNumberFormat="1" applyFont="1" applyFill="1" applyBorder="1" applyAlignment="1" applyProtection="1">
      <alignment horizontal="center" vertical="center" wrapText="1"/>
      <protection locked="0"/>
    </xf>
    <xf numFmtId="0" fontId="3" fillId="0" borderId="0" xfId="0" applyFont="1" applyAlignment="1" applyProtection="1">
      <alignment horizontal="center" vertical="top" wrapText="1"/>
      <protection locked="0"/>
    </xf>
    <xf numFmtId="0" fontId="3" fillId="0" borderId="0" xfId="0" applyFont="1" applyAlignment="1" applyProtection="1">
      <alignment vertical="top" wrapText="1"/>
      <protection locked="0"/>
    </xf>
    <xf numFmtId="49" fontId="2" fillId="0" borderId="8" xfId="0" applyNumberFormat="1" applyFont="1" applyFill="1" applyBorder="1" applyAlignment="1" applyProtection="1">
      <alignment horizontal="left" vertical="center" wrapText="1"/>
      <protection locked="0"/>
    </xf>
    <xf numFmtId="0" fontId="3" fillId="5" borderId="1" xfId="0" applyNumberFormat="1" applyFont="1" applyFill="1" applyBorder="1" applyAlignment="1" applyProtection="1">
      <alignment vertical="center" wrapText="1"/>
    </xf>
    <xf numFmtId="0" fontId="3" fillId="5" borderId="1" xfId="1" applyNumberFormat="1" applyFont="1" applyFill="1" applyBorder="1" applyAlignment="1" applyProtection="1">
      <alignment vertical="center" wrapText="1"/>
    </xf>
    <xf numFmtId="180" fontId="3" fillId="5" borderId="26" xfId="1" applyNumberFormat="1" applyFont="1" applyFill="1" applyBorder="1" applyAlignment="1" applyProtection="1">
      <alignment vertical="center" wrapText="1"/>
    </xf>
    <xf numFmtId="0" fontId="3" fillId="5" borderId="1" xfId="0" applyFont="1" applyFill="1" applyBorder="1" applyAlignment="1" applyProtection="1">
      <alignment vertical="center" wrapText="1"/>
    </xf>
    <xf numFmtId="180" fontId="3" fillId="5" borderId="1" xfId="0" applyNumberFormat="1" applyFont="1" applyFill="1" applyBorder="1" applyAlignment="1" applyProtection="1">
      <alignment vertical="center" wrapText="1"/>
    </xf>
    <xf numFmtId="180" fontId="3" fillId="0" borderId="0" xfId="1" applyNumberFormat="1" applyFont="1" applyAlignment="1" applyProtection="1">
      <alignment vertical="center" wrapText="1"/>
      <protection locked="0"/>
    </xf>
    <xf numFmtId="0" fontId="3" fillId="0" borderId="0" xfId="0" applyFont="1" applyAlignment="1" applyProtection="1">
      <alignment horizontal="left" vertical="center"/>
      <protection locked="0"/>
    </xf>
    <xf numFmtId="0" fontId="3" fillId="0" borderId="0" xfId="0" applyFont="1" applyAlignment="1" applyProtection="1">
      <alignment vertical="center"/>
      <protection locked="0"/>
    </xf>
    <xf numFmtId="0" fontId="11" fillId="0" borderId="0" xfId="0" applyFont="1" applyAlignment="1" applyProtection="1">
      <alignment horizontal="center" vertical="center"/>
      <protection locked="0"/>
    </xf>
    <xf numFmtId="180" fontId="25" fillId="0" borderId="0" xfId="1" applyNumberFormat="1" applyFont="1" applyProtection="1">
      <alignment vertical="center"/>
      <protection locked="0"/>
    </xf>
    <xf numFmtId="0" fontId="25" fillId="0" borderId="0" xfId="0" applyFont="1" applyAlignment="1" applyProtection="1">
      <alignment horizontal="left" vertical="center"/>
      <protection locked="0"/>
    </xf>
    <xf numFmtId="0" fontId="25" fillId="0" borderId="0" xfId="0" applyFont="1" applyProtection="1">
      <alignment vertical="center"/>
      <protection locked="0"/>
    </xf>
    <xf numFmtId="176" fontId="10" fillId="5" borderId="1" xfId="0" applyNumberFormat="1" applyFont="1" applyFill="1" applyBorder="1" applyAlignment="1" applyProtection="1">
      <alignment horizontal="center" wrapText="1"/>
    </xf>
    <xf numFmtId="0" fontId="10" fillId="5" borderId="1" xfId="0" applyFont="1" applyFill="1" applyBorder="1" applyAlignment="1" applyProtection="1">
      <alignment horizontal="left" vertical="center"/>
    </xf>
    <xf numFmtId="0" fontId="10" fillId="5" borderId="1" xfId="0" applyFont="1" applyFill="1" applyBorder="1" applyProtection="1">
      <alignment vertical="center"/>
    </xf>
    <xf numFmtId="180" fontId="10" fillId="0" borderId="1" xfId="1" applyNumberFormat="1" applyFont="1" applyBorder="1" applyProtection="1">
      <alignment vertical="center"/>
    </xf>
    <xf numFmtId="180" fontId="10" fillId="0" borderId="1" xfId="1" applyNumberFormat="1" applyFont="1" applyBorder="1" applyAlignment="1" applyProtection="1">
      <alignment vertical="center"/>
    </xf>
    <xf numFmtId="0" fontId="10" fillId="5" borderId="1" xfId="0" applyFont="1" applyFill="1" applyBorder="1" applyAlignment="1" applyProtection="1">
      <alignment horizontal="left" vertical="center" indent="1"/>
    </xf>
    <xf numFmtId="180" fontId="10" fillId="6" borderId="1" xfId="1" applyNumberFormat="1" applyFont="1" applyFill="1" applyBorder="1" applyProtection="1">
      <alignment vertical="center"/>
      <protection locked="0"/>
    </xf>
    <xf numFmtId="180" fontId="10" fillId="0" borderId="1" xfId="1" applyNumberFormat="1" applyFont="1" applyFill="1" applyBorder="1" applyAlignment="1" applyProtection="1">
      <alignment vertical="center"/>
    </xf>
    <xf numFmtId="180" fontId="10" fillId="6" borderId="1" xfId="1" applyNumberFormat="1" applyFont="1" applyFill="1" applyBorder="1" applyAlignment="1" applyProtection="1">
      <alignment vertical="center"/>
      <protection locked="0"/>
    </xf>
    <xf numFmtId="9" fontId="26" fillId="6" borderId="1" xfId="2" applyFont="1" applyFill="1" applyBorder="1" applyProtection="1">
      <alignment vertical="center"/>
      <protection locked="0"/>
    </xf>
    <xf numFmtId="180" fontId="26" fillId="6" borderId="1" xfId="1" applyNumberFormat="1" applyFont="1" applyFill="1" applyBorder="1" applyAlignment="1" applyProtection="1">
      <alignment vertical="center" wrapText="1"/>
      <protection locked="0"/>
    </xf>
    <xf numFmtId="58" fontId="10" fillId="5" borderId="1" xfId="0" applyNumberFormat="1" applyFont="1" applyFill="1" applyBorder="1" applyProtection="1">
      <alignment vertical="center"/>
    </xf>
    <xf numFmtId="180" fontId="13" fillId="0" borderId="0" xfId="1" applyNumberFormat="1" applyFont="1" applyAlignment="1" applyProtection="1">
      <alignment horizontal="left" vertical="center"/>
      <protection locked="0"/>
    </xf>
    <xf numFmtId="0" fontId="12" fillId="0" borderId="0" xfId="0" applyFont="1" applyAlignment="1" applyProtection="1">
      <alignment horizontal="left" vertical="center"/>
      <protection locked="0"/>
    </xf>
    <xf numFmtId="0" fontId="27" fillId="0" borderId="0" xfId="0" applyFont="1" applyProtection="1">
      <alignment vertical="center"/>
      <protection locked="0"/>
    </xf>
    <xf numFmtId="0" fontId="11" fillId="0" borderId="0" xfId="0" applyFont="1" applyBorder="1" applyAlignment="1" applyProtection="1">
      <alignment vertical="center"/>
      <protection locked="0"/>
    </xf>
    <xf numFmtId="43" fontId="3" fillId="0" borderId="0" xfId="1" applyFont="1" applyProtection="1">
      <alignment vertical="center"/>
    </xf>
    <xf numFmtId="43" fontId="2" fillId="0" borderId="0" xfId="1" applyFont="1" applyAlignment="1" applyProtection="1">
      <alignment horizontal="center" vertical="center"/>
    </xf>
    <xf numFmtId="180" fontId="13" fillId="0" borderId="0" xfId="1" applyNumberFormat="1" applyFont="1" applyProtection="1">
      <alignment vertical="center"/>
    </xf>
    <xf numFmtId="43" fontId="13" fillId="0" borderId="0" xfId="1" applyFont="1" applyProtection="1">
      <alignment vertical="center"/>
    </xf>
    <xf numFmtId="0" fontId="25" fillId="0" borderId="0" xfId="0" applyFont="1" applyAlignment="1" applyProtection="1">
      <alignment horizontal="center" vertical="center"/>
      <protection locked="0"/>
    </xf>
    <xf numFmtId="0" fontId="25" fillId="0" borderId="8" xfId="0" applyFont="1" applyBorder="1" applyProtection="1">
      <alignment vertical="center"/>
      <protection locked="0"/>
    </xf>
    <xf numFmtId="0" fontId="27" fillId="0" borderId="8" xfId="0" applyFont="1" applyBorder="1" applyAlignment="1" applyProtection="1">
      <alignment horizontal="left" vertical="center"/>
      <protection locked="0"/>
    </xf>
    <xf numFmtId="0" fontId="25" fillId="5" borderId="1" xfId="0" applyFont="1" applyFill="1" applyBorder="1" applyProtection="1">
      <alignment vertical="center"/>
    </xf>
    <xf numFmtId="180" fontId="25" fillId="6" borderId="1" xfId="1" applyNumberFormat="1" applyFont="1" applyFill="1" applyBorder="1" applyAlignment="1" applyProtection="1">
      <alignment vertical="center" wrapText="1"/>
      <protection locked="0"/>
    </xf>
    <xf numFmtId="180" fontId="25" fillId="6" borderId="1" xfId="1" applyNumberFormat="1" applyFont="1" applyFill="1" applyBorder="1" applyAlignment="1" applyProtection="1">
      <alignment horizontal="right" vertical="center"/>
      <protection locked="0"/>
    </xf>
    <xf numFmtId="180" fontId="25" fillId="0" borderId="1" xfId="1" applyNumberFormat="1" applyFont="1" applyFill="1" applyBorder="1" applyProtection="1">
      <alignment vertical="center"/>
      <protection locked="0"/>
    </xf>
    <xf numFmtId="180" fontId="25" fillId="6" borderId="1" xfId="1" applyNumberFormat="1" applyFont="1" applyFill="1" applyBorder="1" applyProtection="1">
      <alignment vertical="center"/>
      <protection locked="0"/>
    </xf>
    <xf numFmtId="43" fontId="25" fillId="6" borderId="1" xfId="1" applyFont="1" applyFill="1" applyBorder="1" applyProtection="1">
      <alignment vertical="center"/>
      <protection locked="0"/>
    </xf>
    <xf numFmtId="9" fontId="25" fillId="6" borderId="1" xfId="2" applyFont="1" applyFill="1" applyBorder="1" applyProtection="1">
      <alignment vertical="center"/>
      <protection locked="0"/>
    </xf>
    <xf numFmtId="0" fontId="25" fillId="5" borderId="1" xfId="0" applyFont="1" applyFill="1" applyBorder="1" applyProtection="1">
      <alignment vertical="center"/>
      <protection locked="0"/>
    </xf>
    <xf numFmtId="43" fontId="25" fillId="5" borderId="1" xfId="1" applyFont="1" applyFill="1" applyBorder="1" applyProtection="1">
      <alignment vertical="center"/>
      <protection locked="0"/>
    </xf>
    <xf numFmtId="10" fontId="25" fillId="6" borderId="1" xfId="1" applyNumberFormat="1" applyFont="1" applyFill="1" applyBorder="1" applyProtection="1">
      <alignment vertical="center"/>
      <protection locked="0"/>
    </xf>
    <xf numFmtId="0" fontId="25" fillId="0" borderId="0" xfId="0" applyFont="1" applyBorder="1" applyProtection="1">
      <alignment vertical="center"/>
      <protection locked="0"/>
    </xf>
    <xf numFmtId="9" fontId="25" fillId="0" borderId="0" xfId="0" applyNumberFormat="1" applyFont="1" applyBorder="1" applyProtection="1">
      <alignment vertical="center"/>
      <protection locked="0"/>
    </xf>
    <xf numFmtId="0" fontId="27" fillId="5" borderId="6" xfId="0" applyFont="1" applyFill="1" applyBorder="1" applyAlignment="1" applyProtection="1">
      <alignment vertical="center"/>
      <protection locked="0"/>
    </xf>
    <xf numFmtId="0" fontId="27" fillId="5" borderId="1" xfId="0" applyFont="1" applyFill="1" applyBorder="1" applyAlignment="1" applyProtection="1">
      <alignment horizontal="center" vertical="center"/>
    </xf>
    <xf numFmtId="0" fontId="13" fillId="0" borderId="14" xfId="0" applyFont="1" applyFill="1" applyBorder="1" applyAlignment="1" applyProtection="1">
      <alignment horizontal="center" vertical="center"/>
      <protection locked="0"/>
    </xf>
    <xf numFmtId="0" fontId="27" fillId="5" borderId="1" xfId="0" applyFont="1" applyFill="1" applyBorder="1" applyAlignment="1" applyProtection="1">
      <alignment horizontal="center" vertical="center"/>
      <protection locked="0"/>
    </xf>
    <xf numFmtId="0" fontId="27" fillId="5" borderId="1" xfId="0" applyFont="1" applyFill="1" applyBorder="1" applyProtection="1">
      <alignment vertical="center"/>
    </xf>
    <xf numFmtId="180" fontId="27" fillId="5" borderId="1" xfId="1" applyNumberFormat="1" applyFont="1" applyFill="1" applyBorder="1" applyAlignment="1" applyProtection="1">
      <alignment horizontal="right" vertical="center"/>
    </xf>
    <xf numFmtId="43" fontId="12" fillId="0" borderId="14" xfId="1" applyFont="1" applyFill="1" applyBorder="1" applyAlignment="1" applyProtection="1">
      <alignment horizontal="right" vertical="center"/>
      <protection locked="0"/>
    </xf>
    <xf numFmtId="0" fontId="25"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left" vertical="center" indent="3"/>
    </xf>
    <xf numFmtId="180" fontId="25" fillId="5" borderId="1" xfId="1" applyNumberFormat="1" applyFont="1" applyFill="1" applyBorder="1" applyAlignment="1" applyProtection="1">
      <alignment horizontal="right" vertical="center"/>
    </xf>
    <xf numFmtId="0" fontId="3" fillId="6" borderId="1" xfId="0" applyFont="1" applyFill="1" applyBorder="1" applyAlignment="1" applyProtection="1">
      <alignment horizontal="left" vertical="center" indent="3"/>
      <protection locked="0"/>
    </xf>
    <xf numFmtId="180" fontId="25" fillId="5" borderId="1" xfId="1" applyNumberFormat="1" applyFont="1" applyFill="1" applyBorder="1" applyAlignment="1" applyProtection="1">
      <alignment horizontal="right" vertical="center"/>
      <protection locked="0"/>
    </xf>
    <xf numFmtId="0" fontId="27" fillId="5" borderId="1" xfId="0" applyFont="1" applyFill="1" applyBorder="1" applyAlignment="1" applyProtection="1">
      <alignment horizontal="left" vertical="center" indent="1"/>
    </xf>
    <xf numFmtId="0" fontId="25" fillId="5" borderId="1" xfId="0" applyFont="1" applyFill="1" applyBorder="1" applyAlignment="1" applyProtection="1">
      <alignment horizontal="left" vertical="center" indent="2"/>
    </xf>
    <xf numFmtId="0" fontId="25" fillId="6"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left" vertical="center" indent="1"/>
    </xf>
    <xf numFmtId="180" fontId="27" fillId="13" borderId="1" xfId="1" applyNumberFormat="1" applyFont="1" applyFill="1" applyBorder="1" applyAlignment="1" applyProtection="1">
      <alignment horizontal="right" vertical="center"/>
    </xf>
    <xf numFmtId="0" fontId="25" fillId="6" borderId="1" xfId="0" applyFont="1" applyFill="1" applyBorder="1" applyAlignment="1" applyProtection="1">
      <alignment horizontal="left" vertical="center" indent="3"/>
      <protection locked="0"/>
    </xf>
    <xf numFmtId="0" fontId="25" fillId="5" borderId="1" xfId="0" applyFont="1" applyFill="1" applyBorder="1" applyAlignment="1" applyProtection="1">
      <alignment horizontal="left" vertical="center" indent="3"/>
    </xf>
    <xf numFmtId="0" fontId="25" fillId="0" borderId="0" xfId="0" applyFont="1" applyBorder="1" applyAlignment="1" applyProtection="1">
      <alignment horizontal="center" vertical="center"/>
      <protection locked="0"/>
    </xf>
    <xf numFmtId="0" fontId="25" fillId="0" borderId="0" xfId="0" applyFont="1" applyBorder="1" applyAlignment="1" applyProtection="1">
      <alignment horizontal="right" vertical="center"/>
      <protection locked="0"/>
    </xf>
    <xf numFmtId="0" fontId="28" fillId="0" borderId="0" xfId="0" applyFont="1" applyProtection="1">
      <alignment vertical="center"/>
      <protection locked="0"/>
    </xf>
    <xf numFmtId="0" fontId="25" fillId="0" borderId="0" xfId="0" applyFont="1" applyAlignment="1" applyProtection="1">
      <alignment vertical="center"/>
      <protection locked="0"/>
    </xf>
    <xf numFmtId="0" fontId="12" fillId="0" borderId="0" xfId="0" applyFont="1" applyProtection="1">
      <alignment vertical="center"/>
      <protection locked="0"/>
    </xf>
    <xf numFmtId="180" fontId="3" fillId="0" borderId="0" xfId="1" applyNumberFormat="1" applyFont="1" applyAlignment="1">
      <alignment horizontal="center" vertical="center"/>
    </xf>
    <xf numFmtId="180" fontId="3" fillId="0" borderId="0" xfId="1" applyNumberFormat="1" applyFont="1" applyFill="1">
      <alignment vertical="center"/>
    </xf>
    <xf numFmtId="180" fontId="3" fillId="4" borderId="0" xfId="1" applyNumberFormat="1" applyFont="1" applyFill="1">
      <alignment vertical="center"/>
    </xf>
    <xf numFmtId="180" fontId="2" fillId="0" borderId="0" xfId="1" applyNumberFormat="1" applyFont="1" applyBorder="1" applyAlignment="1">
      <alignment vertical="center"/>
    </xf>
    <xf numFmtId="177" fontId="10" fillId="5" borderId="10" xfId="0" applyNumberFormat="1" applyFont="1" applyFill="1" applyBorder="1" applyAlignment="1">
      <alignment horizontal="center" vertical="center" wrapText="1"/>
    </xf>
    <xf numFmtId="180" fontId="10" fillId="5" borderId="1" xfId="1" applyNumberFormat="1" applyFont="1" applyFill="1" applyBorder="1" applyAlignment="1">
      <alignment horizontal="left" vertical="center"/>
    </xf>
    <xf numFmtId="180" fontId="10" fillId="5" borderId="1" xfId="1" applyNumberFormat="1" applyFont="1" applyFill="1" applyBorder="1" applyAlignment="1">
      <alignment horizontal="right" vertical="center"/>
    </xf>
    <xf numFmtId="180" fontId="10" fillId="0" borderId="1" xfId="1" applyNumberFormat="1" applyFont="1" applyBorder="1" applyAlignment="1">
      <alignment horizontal="right" vertical="center"/>
    </xf>
    <xf numFmtId="180" fontId="10" fillId="5" borderId="1" xfId="1" applyNumberFormat="1" applyFont="1" applyFill="1" applyBorder="1">
      <alignment vertical="center"/>
    </xf>
    <xf numFmtId="180" fontId="10" fillId="5" borderId="1" xfId="1" applyNumberFormat="1" applyFont="1" applyFill="1" applyBorder="1" applyAlignment="1">
      <alignment vertical="center"/>
    </xf>
    <xf numFmtId="180" fontId="10" fillId="5" borderId="1" xfId="1" applyNumberFormat="1" applyFont="1" applyFill="1" applyBorder="1" applyAlignment="1">
      <alignment horizontal="left" vertical="center" wrapText="1"/>
    </xf>
    <xf numFmtId="180" fontId="10" fillId="2" borderId="1" xfId="1" applyNumberFormat="1" applyFont="1" applyFill="1" applyBorder="1" applyAlignment="1">
      <alignment horizontal="right" vertical="center"/>
    </xf>
    <xf numFmtId="180" fontId="3" fillId="5" borderId="1" xfId="1" applyNumberFormat="1" applyFont="1" applyFill="1" applyBorder="1" applyAlignment="1">
      <alignment horizontal="center" vertical="center" wrapText="1"/>
    </xf>
    <xf numFmtId="180" fontId="3" fillId="5" borderId="1" xfId="1" applyNumberFormat="1" applyFont="1" applyFill="1" applyBorder="1" applyAlignment="1">
      <alignment horizontal="left" vertical="center"/>
    </xf>
    <xf numFmtId="180" fontId="3" fillId="0" borderId="1" xfId="1" applyNumberFormat="1" applyFont="1" applyBorder="1" applyAlignment="1">
      <alignment horizontal="right" vertical="center"/>
    </xf>
    <xf numFmtId="180" fontId="10" fillId="7" borderId="1" xfId="1" applyNumberFormat="1" applyFont="1" applyFill="1" applyBorder="1" applyAlignment="1">
      <alignment horizontal="right" vertical="center"/>
    </xf>
    <xf numFmtId="180" fontId="10" fillId="4" borderId="1" xfId="1" applyNumberFormat="1" applyFont="1" applyFill="1" applyBorder="1" applyAlignment="1">
      <alignment horizontal="right" vertical="center"/>
    </xf>
    <xf numFmtId="180" fontId="3" fillId="2" borderId="1" xfId="1" applyNumberFormat="1" applyFont="1" applyFill="1" applyBorder="1" applyAlignment="1">
      <alignment horizontal="right" vertical="center"/>
    </xf>
    <xf numFmtId="180" fontId="10" fillId="8" borderId="1" xfId="1" applyNumberFormat="1" applyFont="1" applyFill="1" applyBorder="1" applyAlignment="1">
      <alignment horizontal="right" vertical="center"/>
    </xf>
    <xf numFmtId="180" fontId="2" fillId="0" borderId="0" xfId="1" applyNumberFormat="1" applyFont="1" applyBorder="1" applyAlignment="1">
      <alignment horizontal="center" vertical="center"/>
    </xf>
    <xf numFmtId="180" fontId="2" fillId="0" borderId="0" xfId="1" applyNumberFormat="1" applyFont="1" applyFill="1" applyBorder="1" applyAlignment="1">
      <alignment vertical="center"/>
    </xf>
    <xf numFmtId="180" fontId="12" fillId="0" borderId="14" xfId="1" applyNumberFormat="1" applyFont="1" applyFill="1" applyBorder="1" applyAlignment="1">
      <alignment horizontal="center" vertical="center"/>
    </xf>
    <xf numFmtId="180" fontId="13" fillId="0" borderId="14" xfId="1" applyNumberFormat="1" applyFont="1" applyFill="1" applyBorder="1" applyAlignment="1">
      <alignment horizontal="right" vertical="center"/>
    </xf>
    <xf numFmtId="180" fontId="13" fillId="0" borderId="14" xfId="2" applyNumberFormat="1" applyFont="1" applyFill="1" applyBorder="1" applyAlignment="1">
      <alignment horizontal="right" vertical="center"/>
    </xf>
    <xf numFmtId="10" fontId="13" fillId="0" borderId="14" xfId="2" applyNumberFormat="1" applyFont="1" applyFill="1" applyBorder="1" applyAlignment="1">
      <alignment horizontal="right" vertical="center"/>
    </xf>
    <xf numFmtId="180" fontId="3" fillId="0" borderId="14" xfId="1" applyNumberFormat="1" applyFont="1" applyFill="1" applyBorder="1" applyAlignment="1">
      <alignment horizontal="right" vertical="center"/>
    </xf>
    <xf numFmtId="0" fontId="2" fillId="0" borderId="0" xfId="0" applyFont="1" applyFill="1" applyAlignment="1">
      <alignment vertical="center"/>
    </xf>
    <xf numFmtId="180" fontId="2" fillId="0" borderId="0" xfId="1" applyNumberFormat="1" applyFont="1" applyFill="1" applyAlignment="1">
      <alignment vertical="center"/>
    </xf>
    <xf numFmtId="180" fontId="3" fillId="0" borderId="0" xfId="1" applyNumberFormat="1" applyFont="1" applyFill="1" applyBorder="1" applyAlignment="1">
      <alignment horizontal="center" vertical="center" wrapText="1"/>
    </xf>
    <xf numFmtId="180" fontId="3" fillId="0" borderId="0" xfId="1" applyNumberFormat="1" applyFont="1" applyFill="1" applyBorder="1" applyAlignment="1">
      <alignment horizontal="center" vertical="center"/>
    </xf>
    <xf numFmtId="0" fontId="3" fillId="0" borderId="0" xfId="0" applyFont="1" applyFill="1" applyAlignment="1">
      <alignment vertical="center" wrapText="1"/>
    </xf>
    <xf numFmtId="0" fontId="3" fillId="0" borderId="0" xfId="0" applyFont="1" applyFill="1" applyBorder="1">
      <alignment vertical="center"/>
    </xf>
    <xf numFmtId="0" fontId="3" fillId="0" borderId="0" xfId="0" applyFont="1" applyFill="1">
      <alignment vertical="center"/>
    </xf>
    <xf numFmtId="0" fontId="2" fillId="0" borderId="0" xfId="0" applyFont="1" applyAlignment="1">
      <alignment vertical="center"/>
    </xf>
    <xf numFmtId="180" fontId="3" fillId="5" borderId="1" xfId="1" applyNumberFormat="1" applyFont="1" applyFill="1" applyBorder="1" applyAlignment="1">
      <alignment horizontal="center" vertical="center"/>
    </xf>
    <xf numFmtId="180" fontId="3" fillId="0" borderId="1" xfId="1" applyNumberFormat="1" applyFont="1" applyFill="1" applyBorder="1" applyAlignment="1">
      <alignment horizontal="center" vertical="center"/>
    </xf>
    <xf numFmtId="180" fontId="3" fillId="0" borderId="1" xfId="1" applyNumberFormat="1" applyFont="1" applyFill="1" applyBorder="1" applyAlignment="1">
      <alignment horizontal="center" vertical="center" wrapText="1"/>
    </xf>
    <xf numFmtId="180" fontId="3" fillId="0" borderId="1" xfId="1" applyNumberFormat="1" applyFont="1" applyFill="1" applyBorder="1">
      <alignment vertical="center"/>
    </xf>
    <xf numFmtId="9" fontId="3" fillId="0" borderId="1" xfId="2" applyFont="1" applyFill="1" applyBorder="1">
      <alignment vertical="center"/>
    </xf>
    <xf numFmtId="9" fontId="3" fillId="14" borderId="1" xfId="2" applyFont="1" applyFill="1" applyBorder="1" applyAlignment="1">
      <alignment vertical="center"/>
    </xf>
    <xf numFmtId="9" fontId="3" fillId="5" borderId="1" xfId="2" applyFont="1" applyFill="1" applyBorder="1" applyAlignment="1">
      <alignment horizontal="center" vertical="center"/>
    </xf>
    <xf numFmtId="0" fontId="3" fillId="0" borderId="0" xfId="0" applyFont="1" applyAlignment="1">
      <alignment horizontal="left" vertical="center"/>
    </xf>
    <xf numFmtId="9" fontId="3" fillId="0" borderId="1" xfId="2" applyFont="1" applyFill="1" applyBorder="1" applyAlignment="1">
      <alignment vertical="center"/>
    </xf>
    <xf numFmtId="180" fontId="3" fillId="5" borderId="2" xfId="1" applyNumberFormat="1" applyFont="1" applyFill="1" applyBorder="1" applyAlignment="1">
      <alignment horizontal="center" vertical="center" wrapText="1"/>
    </xf>
    <xf numFmtId="180" fontId="3" fillId="0" borderId="26" xfId="1" applyNumberFormat="1" applyFont="1" applyBorder="1" applyAlignment="1">
      <alignment horizontal="center" vertical="center"/>
    </xf>
    <xf numFmtId="180" fontId="3" fillId="15" borderId="1" xfId="1" applyNumberFormat="1" applyFont="1" applyFill="1" applyBorder="1" applyAlignment="1">
      <alignment horizontal="center" vertical="center"/>
    </xf>
    <xf numFmtId="9" fontId="3" fillId="15" borderId="1" xfId="2" applyFont="1" applyFill="1" applyBorder="1" applyAlignment="1">
      <alignment horizontal="center" vertical="center"/>
    </xf>
    <xf numFmtId="0" fontId="3" fillId="0" borderId="0" xfId="0" applyFont="1" applyBorder="1" applyAlignment="1">
      <alignment horizontal="left" vertical="center" wrapText="1"/>
    </xf>
    <xf numFmtId="180" fontId="3" fillId="0" borderId="14" xfId="1" applyNumberFormat="1" applyFont="1" applyFill="1" applyBorder="1" applyAlignment="1">
      <alignment horizontal="center" vertical="center" wrapText="1"/>
    </xf>
    <xf numFmtId="180" fontId="3" fillId="0" borderId="14" xfId="1" applyNumberFormat="1" applyFont="1" applyFill="1" applyBorder="1" applyAlignment="1">
      <alignment horizontal="center" vertical="center"/>
    </xf>
    <xf numFmtId="0" fontId="23" fillId="0" borderId="0" xfId="0" applyFont="1">
      <alignment vertical="center"/>
    </xf>
    <xf numFmtId="180" fontId="23" fillId="0" borderId="0" xfId="1" applyNumberFormat="1" applyFont="1">
      <alignment vertical="center"/>
    </xf>
    <xf numFmtId="0" fontId="3" fillId="0" borderId="0" xfId="0" applyFont="1" applyAlignment="1" applyProtection="1">
      <alignment horizontal="left" vertical="center"/>
    </xf>
    <xf numFmtId="0" fontId="13" fillId="0" borderId="0" xfId="0" applyFont="1" applyAlignment="1" applyProtection="1">
      <alignment horizontal="left" vertical="center"/>
    </xf>
    <xf numFmtId="0" fontId="6" fillId="0" borderId="0" xfId="0" applyFont="1" applyAlignment="1" applyProtection="1"/>
    <xf numFmtId="0" fontId="2" fillId="0" borderId="0" xfId="0" applyFont="1" applyAlignment="1" applyProtection="1">
      <alignment horizontal="left" vertical="center"/>
    </xf>
    <xf numFmtId="43" fontId="3" fillId="0" borderId="0" xfId="1" applyFont="1" applyAlignment="1" applyProtection="1">
      <alignment horizontal="left" vertical="center"/>
    </xf>
    <xf numFmtId="0" fontId="2" fillId="16" borderId="0" xfId="0" applyFont="1" applyFill="1" applyAlignment="1" applyProtection="1">
      <alignment horizontal="left" vertical="center"/>
    </xf>
    <xf numFmtId="0" fontId="3" fillId="16" borderId="0" xfId="0" applyFont="1" applyFill="1" applyAlignment="1" applyProtection="1">
      <alignment horizontal="left" vertical="center"/>
    </xf>
    <xf numFmtId="0" fontId="30" fillId="17" borderId="6" xfId="0" applyFont="1" applyFill="1" applyBorder="1" applyAlignment="1" applyProtection="1">
      <alignment horizontal="center" vertical="center" wrapText="1"/>
    </xf>
    <xf numFmtId="0" fontId="30" fillId="17" borderId="6" xfId="0" applyFont="1" applyFill="1" applyBorder="1" applyAlignment="1" applyProtection="1">
      <alignment horizontal="center" vertical="center"/>
    </xf>
    <xf numFmtId="0" fontId="2" fillId="18" borderId="1" xfId="0" applyFont="1" applyFill="1" applyBorder="1" applyAlignment="1" applyProtection="1">
      <alignment horizontal="center" vertical="center"/>
    </xf>
    <xf numFmtId="0" fontId="3" fillId="5" borderId="11" xfId="0" applyFont="1" applyFill="1" applyBorder="1" applyAlignment="1" applyProtection="1">
      <alignment horizontal="left" vertical="center"/>
    </xf>
    <xf numFmtId="43" fontId="3" fillId="5" borderId="11" xfId="0" applyNumberFormat="1" applyFont="1" applyFill="1" applyBorder="1" applyAlignment="1" applyProtection="1">
      <alignment horizontal="left" vertical="center" wrapText="1"/>
    </xf>
    <xf numFmtId="180" fontId="3" fillId="5" borderId="11" xfId="1" applyNumberFormat="1" applyFont="1" applyFill="1" applyBorder="1" applyAlignment="1" applyProtection="1">
      <alignment vertical="center"/>
    </xf>
    <xf numFmtId="0" fontId="3" fillId="5" borderId="11" xfId="0" applyFont="1" applyFill="1" applyBorder="1" applyAlignment="1" applyProtection="1">
      <alignment horizontal="left" vertical="center" wrapText="1"/>
    </xf>
    <xf numFmtId="0" fontId="3" fillId="18" borderId="1" xfId="0" applyFont="1" applyFill="1" applyBorder="1" applyAlignment="1" applyProtection="1">
      <alignment horizontal="left" vertical="center"/>
    </xf>
    <xf numFmtId="186" fontId="3" fillId="5" borderId="11" xfId="1" applyNumberFormat="1" applyFont="1" applyFill="1" applyBorder="1" applyAlignment="1" applyProtection="1">
      <alignment wrapText="1"/>
    </xf>
    <xf numFmtId="0" fontId="3" fillId="18" borderId="1" xfId="0" applyFont="1" applyFill="1" applyBorder="1" applyAlignment="1" applyProtection="1">
      <alignment horizontal="left" vertical="center" wrapText="1"/>
    </xf>
    <xf numFmtId="0" fontId="10" fillId="5" borderId="11" xfId="0" applyFont="1" applyFill="1" applyBorder="1" applyAlignment="1" applyProtection="1">
      <alignment horizontal="left" vertical="center" wrapText="1"/>
    </xf>
    <xf numFmtId="177" fontId="3" fillId="5" borderId="11" xfId="1" applyNumberFormat="1" applyFont="1" applyFill="1" applyBorder="1" applyAlignment="1" applyProtection="1">
      <alignment wrapText="1"/>
    </xf>
    <xf numFmtId="9" fontId="3" fillId="18" borderId="1" xfId="0" applyNumberFormat="1" applyFont="1" applyFill="1" applyBorder="1" applyAlignment="1" applyProtection="1">
      <alignment horizontal="left" vertical="center"/>
    </xf>
    <xf numFmtId="10" fontId="3" fillId="5" borderId="11" xfId="2" applyNumberFormat="1" applyFont="1" applyFill="1" applyBorder="1" applyAlignment="1" applyProtection="1">
      <alignment vertical="center"/>
    </xf>
    <xf numFmtId="0" fontId="3" fillId="5" borderId="10" xfId="0" applyFont="1" applyFill="1" applyBorder="1" applyAlignment="1" applyProtection="1">
      <alignment horizontal="left" vertical="center"/>
    </xf>
    <xf numFmtId="10" fontId="3" fillId="5" borderId="10" xfId="0" applyNumberFormat="1" applyFont="1" applyFill="1" applyBorder="1" applyAlignment="1" applyProtection="1">
      <alignment vertical="center"/>
    </xf>
    <xf numFmtId="0" fontId="11" fillId="16" borderId="0" xfId="0" applyFont="1" applyFill="1" applyAlignment="1" applyProtection="1">
      <alignment horizontal="left" vertical="center"/>
    </xf>
    <xf numFmtId="0" fontId="10" fillId="5" borderId="11" xfId="0" applyFont="1" applyFill="1" applyBorder="1" applyAlignment="1" applyProtection="1">
      <alignment horizontal="left" vertical="center"/>
    </xf>
    <xf numFmtId="180" fontId="3" fillId="5" borderId="11" xfId="1" applyNumberFormat="1" applyFont="1" applyFill="1" applyBorder="1" applyAlignment="1" applyProtection="1">
      <alignment horizontal="right" vertical="center"/>
    </xf>
    <xf numFmtId="0" fontId="13" fillId="5" borderId="11" xfId="0" applyFont="1" applyFill="1" applyBorder="1" applyAlignment="1" applyProtection="1">
      <alignment horizontal="left" vertical="center"/>
    </xf>
    <xf numFmtId="180" fontId="13" fillId="5" borderId="11" xfId="1" applyNumberFormat="1" applyFont="1" applyFill="1" applyBorder="1" applyAlignment="1" applyProtection="1">
      <alignment horizontal="right" vertical="center"/>
    </xf>
    <xf numFmtId="0" fontId="13" fillId="5" borderId="11" xfId="0" applyFont="1" applyFill="1" applyBorder="1" applyAlignment="1" applyProtection="1">
      <alignment horizontal="left" vertical="center" wrapText="1"/>
    </xf>
    <xf numFmtId="49" fontId="3" fillId="5" borderId="11" xfId="0" applyNumberFormat="1" applyFont="1" applyFill="1" applyBorder="1" applyAlignment="1" applyProtection="1">
      <alignment horizontal="left" vertical="center"/>
    </xf>
    <xf numFmtId="10" fontId="3" fillId="5" borderId="11" xfId="2" applyNumberFormat="1" applyFont="1" applyFill="1" applyBorder="1" applyAlignment="1" applyProtection="1">
      <alignment horizontal="right" vertical="center"/>
    </xf>
    <xf numFmtId="0" fontId="10" fillId="5" borderId="10" xfId="0" applyFont="1" applyFill="1" applyBorder="1" applyAlignment="1" applyProtection="1">
      <alignment horizontal="left" vertical="center"/>
    </xf>
    <xf numFmtId="10" fontId="3" fillId="5" borderId="10" xfId="2" applyNumberFormat="1" applyFont="1" applyFill="1" applyBorder="1" applyAlignment="1" applyProtection="1">
      <alignment horizontal="right" vertical="center"/>
    </xf>
    <xf numFmtId="0" fontId="3" fillId="5" borderId="10" xfId="0" applyFont="1" applyFill="1" applyBorder="1" applyAlignment="1" applyProtection="1">
      <alignment horizontal="left" vertical="center" wrapText="1"/>
    </xf>
    <xf numFmtId="0" fontId="10" fillId="5" borderId="10" xfId="0" applyFont="1" applyFill="1" applyBorder="1" applyAlignment="1" applyProtection="1">
      <alignment horizontal="left" vertical="center" wrapText="1"/>
    </xf>
    <xf numFmtId="177" fontId="3" fillId="5" borderId="10" xfId="1" applyNumberFormat="1" applyFont="1" applyFill="1" applyBorder="1" applyAlignment="1" applyProtection="1">
      <alignment wrapText="1"/>
    </xf>
    <xf numFmtId="0" fontId="6" fillId="19" borderId="1" xfId="0" applyFont="1" applyFill="1" applyBorder="1" applyAlignment="1" applyProtection="1"/>
    <xf numFmtId="177" fontId="10" fillId="10" borderId="1" xfId="0" applyNumberFormat="1" applyFont="1" applyFill="1" applyBorder="1" applyAlignment="1" applyProtection="1">
      <alignment horizontal="center" wrapText="1"/>
    </xf>
    <xf numFmtId="180" fontId="11" fillId="5" borderId="12" xfId="1" applyNumberFormat="1" applyFont="1" applyFill="1" applyBorder="1" applyAlignment="1" applyProtection="1">
      <alignment vertical="center"/>
    </xf>
    <xf numFmtId="180" fontId="11" fillId="5" borderId="1" xfId="1" applyNumberFormat="1" applyFont="1" applyFill="1" applyBorder="1" applyAlignment="1" applyProtection="1">
      <alignment vertical="center"/>
    </xf>
    <xf numFmtId="180" fontId="11" fillId="5" borderId="12" xfId="1" applyNumberFormat="1" applyFont="1" applyFill="1" applyBorder="1" applyAlignment="1" applyProtection="1">
      <alignment vertical="center" wrapText="1"/>
    </xf>
    <xf numFmtId="180" fontId="11" fillId="5" borderId="1" xfId="1" applyNumberFormat="1" applyFont="1" applyFill="1" applyBorder="1" applyAlignment="1" applyProtection="1">
      <alignment vertical="center" wrapText="1"/>
    </xf>
    <xf numFmtId="180" fontId="10" fillId="5" borderId="12" xfId="1" applyNumberFormat="1" applyFont="1" applyFill="1" applyBorder="1" applyAlignment="1" applyProtection="1">
      <alignment vertical="center" wrapText="1"/>
    </xf>
    <xf numFmtId="180" fontId="11" fillId="7" borderId="12" xfId="1" applyNumberFormat="1" applyFont="1" applyFill="1" applyBorder="1" applyAlignment="1" applyProtection="1">
      <alignment vertical="center" wrapText="1"/>
    </xf>
    <xf numFmtId="180" fontId="11" fillId="7" borderId="1" xfId="1" applyNumberFormat="1" applyFont="1" applyFill="1" applyBorder="1" applyAlignment="1" applyProtection="1">
      <alignment vertical="center" wrapText="1"/>
    </xf>
    <xf numFmtId="180" fontId="11" fillId="2" borderId="12" xfId="1" applyNumberFormat="1" applyFont="1" applyFill="1" applyBorder="1" applyAlignment="1" applyProtection="1">
      <alignment vertical="center"/>
    </xf>
    <xf numFmtId="180" fontId="11" fillId="2" borderId="1" xfId="1" applyNumberFormat="1" applyFont="1" applyFill="1" applyBorder="1" applyAlignment="1" applyProtection="1">
      <alignment vertical="center"/>
    </xf>
    <xf numFmtId="176" fontId="0" fillId="0" borderId="0" xfId="0" applyNumberFormat="1" applyProtection="1">
      <alignment vertical="center"/>
      <protection locked="0"/>
    </xf>
    <xf numFmtId="0" fontId="2" fillId="20" borderId="0" xfId="0" applyFont="1" applyFill="1" applyProtection="1">
      <alignment vertical="center"/>
      <protection locked="0"/>
    </xf>
    <xf numFmtId="0" fontId="3" fillId="20" borderId="0" xfId="0" applyFont="1" applyFill="1" applyProtection="1">
      <alignment vertical="center"/>
      <protection locked="0"/>
    </xf>
    <xf numFmtId="0" fontId="2" fillId="6" borderId="3" xfId="0" applyFont="1" applyFill="1" applyBorder="1" applyProtection="1">
      <alignment vertical="center"/>
      <protection locked="0"/>
    </xf>
    <xf numFmtId="0" fontId="3" fillId="6" borderId="4" xfId="0" applyFont="1" applyFill="1" applyBorder="1" applyProtection="1">
      <alignment vertical="center"/>
      <protection locked="0"/>
    </xf>
    <xf numFmtId="0" fontId="3" fillId="6" borderId="14" xfId="0" applyFont="1" applyFill="1" applyBorder="1" applyProtection="1">
      <alignment vertical="center"/>
      <protection locked="0"/>
    </xf>
    <xf numFmtId="0" fontId="3" fillId="6" borderId="0" xfId="0" applyFont="1" applyFill="1" applyBorder="1" applyProtection="1">
      <alignment vertical="center"/>
      <protection locked="0"/>
    </xf>
    <xf numFmtId="0" fontId="31" fillId="6" borderId="1" xfId="0" applyFont="1" applyFill="1" applyBorder="1" applyAlignment="1" applyProtection="1">
      <alignment horizontal="center" vertical="center" wrapText="1"/>
      <protection locked="0"/>
    </xf>
    <xf numFmtId="183" fontId="31" fillId="6" borderId="1" xfId="0" applyNumberFormat="1" applyFont="1" applyFill="1" applyBorder="1" applyAlignment="1" applyProtection="1">
      <alignment horizontal="center" vertical="center" wrapText="1"/>
      <protection locked="0"/>
    </xf>
    <xf numFmtId="176" fontId="3" fillId="6" borderId="1" xfId="0" applyNumberFormat="1" applyFont="1" applyFill="1" applyBorder="1" applyProtection="1">
      <alignment vertical="center"/>
      <protection locked="0"/>
    </xf>
    <xf numFmtId="183" fontId="3" fillId="6" borderId="1" xfId="0" applyNumberFormat="1" applyFont="1" applyFill="1" applyBorder="1" applyProtection="1">
      <alignment vertical="center"/>
      <protection locked="0"/>
    </xf>
    <xf numFmtId="0" fontId="3" fillId="6" borderId="7" xfId="0" applyFont="1" applyFill="1" applyBorder="1" applyProtection="1">
      <alignment vertical="center"/>
      <protection locked="0"/>
    </xf>
    <xf numFmtId="0" fontId="3" fillId="6" borderId="8" xfId="0" applyFont="1" applyFill="1" applyBorder="1" applyProtection="1">
      <alignment vertical="center"/>
      <protection locked="0"/>
    </xf>
    <xf numFmtId="0" fontId="31" fillId="0" borderId="0" xfId="0" applyFont="1" applyProtection="1">
      <alignment vertical="center"/>
      <protection locked="0"/>
    </xf>
    <xf numFmtId="184" fontId="3" fillId="5" borderId="1" xfId="0" applyNumberFormat="1" applyFont="1" applyFill="1" applyBorder="1" applyAlignment="1" applyProtection="1">
      <alignment horizontal="center" vertical="center" wrapText="1"/>
    </xf>
    <xf numFmtId="186" fontId="3" fillId="5" borderId="1" xfId="0" applyNumberFormat="1" applyFont="1" applyFill="1" applyBorder="1" applyAlignment="1" applyProtection="1">
      <alignment vertical="center"/>
    </xf>
    <xf numFmtId="185" fontId="3" fillId="6" borderId="1" xfId="1" applyNumberFormat="1" applyFont="1" applyFill="1" applyBorder="1" applyAlignment="1" applyProtection="1">
      <alignment horizontal="center" vertical="center" wrapText="1"/>
      <protection locked="0"/>
    </xf>
    <xf numFmtId="9" fontId="3" fillId="6" borderId="1" xfId="0" applyNumberFormat="1" applyFont="1" applyFill="1" applyBorder="1" applyAlignment="1" applyProtection="1">
      <alignment horizontal="center" vertical="center" wrapText="1"/>
      <protection locked="0"/>
    </xf>
    <xf numFmtId="187" fontId="3" fillId="5" borderId="1" xfId="16" applyNumberFormat="1" applyFont="1" applyFill="1" applyBorder="1" applyAlignment="1" applyProtection="1">
      <alignment horizontal="right" vertical="center" wrapText="1"/>
    </xf>
    <xf numFmtId="187" fontId="3" fillId="6" borderId="1" xfId="16" applyNumberFormat="1" applyFont="1" applyFill="1" applyBorder="1" applyAlignment="1" applyProtection="1">
      <alignment horizontal="right" vertical="center" wrapText="1"/>
      <protection locked="0"/>
    </xf>
    <xf numFmtId="183" fontId="3" fillId="5" borderId="1" xfId="2" applyNumberFormat="1" applyFont="1" applyFill="1" applyBorder="1" applyAlignment="1" applyProtection="1">
      <alignment wrapText="1"/>
    </xf>
    <xf numFmtId="183" fontId="3" fillId="5" borderId="1" xfId="0" applyNumberFormat="1" applyFont="1" applyFill="1" applyBorder="1" applyProtection="1">
      <alignment vertical="center"/>
    </xf>
    <xf numFmtId="41" fontId="3" fillId="5" borderId="1" xfId="2" applyNumberFormat="1" applyFont="1" applyFill="1" applyBorder="1" applyAlignment="1" applyProtection="1">
      <alignment wrapText="1"/>
    </xf>
    <xf numFmtId="186" fontId="3" fillId="5" borderId="1" xfId="0" applyNumberFormat="1" applyFont="1" applyFill="1" applyBorder="1" applyProtection="1">
      <alignment vertical="center"/>
    </xf>
    <xf numFmtId="186" fontId="3" fillId="5" borderId="1" xfId="0" applyNumberFormat="1" applyFont="1" applyFill="1" applyBorder="1" applyAlignment="1" applyProtection="1">
      <alignment vertical="center" wrapText="1"/>
    </xf>
    <xf numFmtId="177" fontId="3" fillId="6" borderId="1" xfId="1" applyNumberFormat="1" applyFont="1" applyFill="1" applyBorder="1" applyAlignment="1" applyProtection="1">
      <alignment wrapText="1"/>
      <protection locked="0"/>
    </xf>
    <xf numFmtId="176" fontId="3" fillId="6" borderId="1" xfId="2" applyNumberFormat="1" applyFont="1" applyFill="1" applyBorder="1" applyAlignment="1" applyProtection="1">
      <alignment wrapText="1"/>
      <protection locked="0"/>
    </xf>
    <xf numFmtId="183" fontId="3" fillId="6" borderId="1" xfId="2" applyNumberFormat="1" applyFont="1" applyFill="1" applyBorder="1" applyAlignment="1" applyProtection="1">
      <alignment wrapText="1"/>
      <protection locked="0"/>
    </xf>
    <xf numFmtId="9" fontId="3" fillId="5" borderId="1" xfId="2" applyFont="1" applyFill="1" applyBorder="1" applyProtection="1">
      <alignment vertical="center"/>
    </xf>
    <xf numFmtId="41" fontId="3" fillId="6" borderId="1" xfId="2" applyNumberFormat="1" applyFont="1" applyFill="1" applyBorder="1" applyAlignment="1" applyProtection="1">
      <alignment wrapText="1"/>
      <protection locked="0"/>
    </xf>
    <xf numFmtId="183" fontId="3" fillId="5" borderId="1" xfId="0" applyNumberFormat="1" applyFont="1" applyFill="1" applyBorder="1" applyAlignment="1" applyProtection="1">
      <alignment horizontal="center" vertical="center" wrapText="1"/>
    </xf>
    <xf numFmtId="0" fontId="3" fillId="6" borderId="5" xfId="0" applyFont="1" applyFill="1" applyBorder="1" applyProtection="1">
      <alignment vertical="center"/>
      <protection locked="0"/>
    </xf>
    <xf numFmtId="0" fontId="3" fillId="6" borderId="39" xfId="0" applyFont="1" applyFill="1" applyBorder="1" applyProtection="1">
      <alignment vertical="center"/>
      <protection locked="0"/>
    </xf>
    <xf numFmtId="0" fontId="3" fillId="6" borderId="9" xfId="0" applyFont="1" applyFill="1" applyBorder="1" applyProtection="1">
      <alignment vertical="center"/>
      <protection locked="0"/>
    </xf>
    <xf numFmtId="184" fontId="11" fillId="5" borderId="1" xfId="0" applyNumberFormat="1" applyFont="1" applyFill="1" applyBorder="1" applyAlignment="1" applyProtection="1">
      <alignment horizontal="center" vertical="center" wrapText="1"/>
    </xf>
    <xf numFmtId="184" fontId="3" fillId="5" borderId="6" xfId="0" applyNumberFormat="1" applyFont="1" applyFill="1" applyBorder="1" applyAlignment="1" applyProtection="1">
      <alignment horizontal="center" vertical="center" wrapText="1"/>
    </xf>
    <xf numFmtId="176" fontId="0" fillId="0" borderId="0" xfId="0" applyNumberFormat="1" applyFont="1" applyProtection="1">
      <alignment vertical="center"/>
      <protection locked="0"/>
    </xf>
    <xf numFmtId="0" fontId="2" fillId="5" borderId="0" xfId="0" applyFont="1" applyFill="1" applyProtection="1">
      <alignment vertical="center"/>
    </xf>
    <xf numFmtId="0" fontId="3" fillId="5" borderId="0" xfId="0" applyFont="1" applyFill="1" applyProtection="1">
      <alignment vertical="center"/>
      <protection locked="0"/>
    </xf>
    <xf numFmtId="0" fontId="2" fillId="0" borderId="1" xfId="0" applyFont="1" applyBorder="1" applyAlignment="1" applyProtection="1">
      <alignment horizontal="left" vertical="center" wrapText="1"/>
    </xf>
    <xf numFmtId="183" fontId="3" fillId="6" borderId="1" xfId="1" applyNumberFormat="1" applyFont="1" applyFill="1" applyBorder="1" applyAlignment="1" applyProtection="1">
      <alignment horizontal="right" vertical="center" wrapText="1"/>
      <protection locked="0"/>
    </xf>
    <xf numFmtId="0" fontId="3" fillId="0" borderId="1" xfId="0" applyFont="1" applyBorder="1" applyAlignment="1" applyProtection="1">
      <alignment horizontal="left" vertical="center" wrapText="1"/>
    </xf>
    <xf numFmtId="0" fontId="3" fillId="6" borderId="1" xfId="0" applyFont="1" applyFill="1" applyBorder="1" applyAlignment="1" applyProtection="1">
      <alignment horizontal="left" vertical="center" wrapText="1"/>
      <protection locked="0"/>
    </xf>
    <xf numFmtId="9" fontId="3" fillId="6" borderId="1" xfId="2" applyNumberFormat="1" applyFont="1" applyFill="1" applyBorder="1" applyAlignment="1" applyProtection="1">
      <alignment vertical="center" wrapText="1"/>
      <protection locked="0"/>
    </xf>
    <xf numFmtId="9" fontId="3" fillId="6" borderId="1" xfId="2" applyFont="1" applyFill="1" applyBorder="1" applyAlignment="1" applyProtection="1">
      <alignment vertical="center"/>
      <protection locked="0"/>
    </xf>
    <xf numFmtId="180" fontId="3" fillId="6" borderId="1" xfId="1" applyNumberFormat="1" applyFont="1" applyFill="1" applyBorder="1" applyAlignment="1" applyProtection="1">
      <alignment horizontal="left" vertical="center" wrapText="1"/>
      <protection locked="0"/>
    </xf>
    <xf numFmtId="0" fontId="3" fillId="0" borderId="1" xfId="0" applyFont="1" applyBorder="1" applyAlignment="1" applyProtection="1">
      <alignment vertical="center"/>
    </xf>
    <xf numFmtId="183" fontId="3" fillId="6" borderId="1" xfId="0" applyNumberFormat="1" applyFont="1" applyFill="1" applyBorder="1" applyAlignment="1" applyProtection="1">
      <alignment horizontal="right" vertical="center"/>
      <protection locked="0"/>
    </xf>
    <xf numFmtId="0" fontId="3" fillId="6" borderId="1" xfId="0" applyFont="1" applyFill="1" applyBorder="1" applyProtection="1">
      <alignment vertical="center"/>
      <protection locked="0"/>
    </xf>
    <xf numFmtId="0" fontId="3" fillId="5" borderId="1" xfId="17" applyFont="1" applyFill="1" applyBorder="1" applyAlignment="1" applyProtection="1">
      <alignment horizontal="center" vertical="center" wrapText="1"/>
    </xf>
    <xf numFmtId="0" fontId="10" fillId="5" borderId="1" xfId="17" applyFont="1" applyFill="1" applyBorder="1" applyAlignment="1" applyProtection="1">
      <alignment horizontal="center" vertical="center" wrapText="1"/>
    </xf>
    <xf numFmtId="9" fontId="3" fillId="5" borderId="1" xfId="17" applyNumberFormat="1" applyFont="1" applyFill="1" applyBorder="1" applyAlignment="1" applyProtection="1">
      <alignment horizontal="center" vertical="center"/>
    </xf>
    <xf numFmtId="9" fontId="13" fillId="6" borderId="1" xfId="17" applyNumberFormat="1" applyFont="1" applyFill="1" applyBorder="1" applyAlignment="1" applyProtection="1">
      <alignment horizontal="center" vertical="center"/>
      <protection locked="0"/>
    </xf>
    <xf numFmtId="9" fontId="13" fillId="6" borderId="1" xfId="17" applyNumberFormat="1" applyFont="1" applyFill="1" applyBorder="1" applyAlignment="1" applyProtection="1">
      <alignment vertical="center"/>
      <protection locked="0"/>
    </xf>
    <xf numFmtId="0" fontId="3" fillId="5" borderId="0" xfId="0" applyFont="1" applyFill="1" applyProtection="1">
      <alignment vertical="center"/>
    </xf>
    <xf numFmtId="0" fontId="3" fillId="5" borderId="1" xfId="0" applyNumberFormat="1" applyFont="1" applyFill="1" applyBorder="1" applyAlignment="1" applyProtection="1">
      <alignment horizontal="center" vertical="center" wrapText="1"/>
    </xf>
    <xf numFmtId="9" fontId="3" fillId="6" borderId="1" xfId="2" applyFont="1" applyFill="1" applyBorder="1" applyAlignment="1" applyProtection="1">
      <alignment vertical="center" wrapText="1"/>
      <protection locked="0"/>
    </xf>
    <xf numFmtId="0" fontId="3" fillId="0" borderId="0" xfId="0" applyFont="1" applyAlignment="1" applyProtection="1">
      <alignment horizontal="left" vertical="center" wrapText="1"/>
      <protection locked="0"/>
    </xf>
    <xf numFmtId="0" fontId="2" fillId="16" borderId="0" xfId="0" applyFont="1" applyFill="1" applyProtection="1">
      <alignment vertical="center"/>
      <protection locked="0"/>
    </xf>
    <xf numFmtId="0" fontId="3" fillId="16" borderId="0" xfId="0" applyFont="1" applyFill="1" applyProtection="1">
      <alignment vertical="center"/>
      <protection locked="0"/>
    </xf>
    <xf numFmtId="10" fontId="13" fillId="0" borderId="0" xfId="1" applyNumberFormat="1" applyFont="1" applyAlignment="1" applyProtection="1">
      <alignment horizontal="center" vertical="center"/>
      <protection locked="0"/>
    </xf>
    <xf numFmtId="0" fontId="3" fillId="6" borderId="0" xfId="0" applyFont="1" applyFill="1" applyProtection="1">
      <alignment vertical="center"/>
      <protection locked="0"/>
    </xf>
    <xf numFmtId="0" fontId="6" fillId="0" borderId="28" xfId="0" applyFont="1" applyBorder="1" applyProtection="1">
      <alignment vertical="center"/>
      <protection locked="0"/>
    </xf>
    <xf numFmtId="0" fontId="6" fillId="0" borderId="40" xfId="0" applyFont="1" applyBorder="1" applyProtection="1">
      <alignment vertical="center"/>
      <protection locked="0"/>
    </xf>
    <xf numFmtId="0" fontId="6" fillId="0" borderId="41" xfId="0" applyFont="1" applyBorder="1" applyProtection="1">
      <alignment vertical="center"/>
      <protection locked="0"/>
    </xf>
    <xf numFmtId="0" fontId="6" fillId="0" borderId="0" xfId="0" applyFont="1" applyBorder="1" applyProtection="1">
      <alignment vertical="center"/>
      <protection locked="0"/>
    </xf>
    <xf numFmtId="0" fontId="29" fillId="0" borderId="41" xfId="0" applyFont="1" applyBorder="1" applyProtection="1">
      <alignment vertical="center"/>
      <protection locked="0"/>
    </xf>
    <xf numFmtId="0" fontId="32" fillId="0" borderId="0" xfId="0" applyFont="1" applyBorder="1" applyProtection="1">
      <alignment vertical="center"/>
      <protection locked="0"/>
    </xf>
    <xf numFmtId="0" fontId="29" fillId="0" borderId="0" xfId="0" applyFont="1" applyBorder="1" applyProtection="1">
      <alignment vertical="center"/>
      <protection locked="0"/>
    </xf>
    <xf numFmtId="0" fontId="33" fillId="0" borderId="41" xfId="0" applyFont="1" applyBorder="1" applyProtection="1">
      <alignment vertical="center"/>
      <protection locked="0"/>
    </xf>
    <xf numFmtId="0" fontId="34" fillId="0" borderId="0" xfId="0" applyFont="1" applyProtection="1">
      <alignment vertical="center"/>
      <protection locked="0"/>
    </xf>
    <xf numFmtId="0" fontId="33" fillId="0" borderId="0" xfId="0" applyFont="1" applyBorder="1" applyProtection="1">
      <alignment vertical="center"/>
      <protection locked="0"/>
    </xf>
    <xf numFmtId="0" fontId="35" fillId="0" borderId="0" xfId="0" applyFont="1" applyBorder="1" applyProtection="1">
      <alignment vertical="center"/>
      <protection locked="0"/>
    </xf>
    <xf numFmtId="0" fontId="6" fillId="0" borderId="41" xfId="0" applyFont="1" applyBorder="1" applyProtection="1">
      <alignment vertical="center"/>
    </xf>
    <xf numFmtId="0" fontId="6" fillId="0" borderId="0" xfId="0" applyFont="1" applyBorder="1" applyAlignment="1" applyProtection="1">
      <alignment horizontal="center" vertical="center"/>
    </xf>
    <xf numFmtId="0" fontId="33" fillId="0" borderId="0" xfId="0" applyFont="1" applyFill="1" applyBorder="1" applyAlignment="1" applyProtection="1">
      <alignment horizontal="center" vertical="center"/>
    </xf>
    <xf numFmtId="0" fontId="36" fillId="0" borderId="0" xfId="0" applyFont="1" applyFill="1" applyBorder="1" applyProtection="1">
      <alignment vertical="center"/>
    </xf>
    <xf numFmtId="0" fontId="33" fillId="0" borderId="0" xfId="0" applyFont="1" applyFill="1" applyBorder="1" applyProtection="1">
      <alignment vertical="center"/>
    </xf>
    <xf numFmtId="0" fontId="35" fillId="0" borderId="0" xfId="0" applyFont="1" applyBorder="1" applyProtection="1">
      <alignment vertical="center"/>
    </xf>
    <xf numFmtId="0" fontId="33" fillId="0" borderId="41" xfId="0" applyFont="1" applyBorder="1" applyProtection="1">
      <alignment vertical="center"/>
    </xf>
    <xf numFmtId="0" fontId="6" fillId="0" borderId="0" xfId="0" applyFont="1" applyBorder="1" applyProtection="1">
      <alignment vertical="center"/>
    </xf>
    <xf numFmtId="0" fontId="33" fillId="0" borderId="0" xfId="0" applyFont="1" applyBorder="1" applyProtection="1">
      <alignment vertical="center"/>
    </xf>
    <xf numFmtId="0" fontId="29" fillId="0" borderId="0" xfId="0" applyFont="1" applyBorder="1" applyProtection="1">
      <alignment vertical="center"/>
    </xf>
    <xf numFmtId="0" fontId="33" fillId="0" borderId="42" xfId="0" applyFont="1" applyBorder="1" applyProtection="1">
      <alignment vertical="center"/>
    </xf>
    <xf numFmtId="0" fontId="33" fillId="0" borderId="27" xfId="0" applyFont="1" applyBorder="1" applyProtection="1">
      <alignment vertical="center"/>
    </xf>
    <xf numFmtId="0" fontId="35" fillId="0" borderId="27" xfId="0" applyFont="1" applyBorder="1" applyProtection="1">
      <alignment vertical="center"/>
    </xf>
    <xf numFmtId="0" fontId="35" fillId="0" borderId="0" xfId="0" applyFont="1" applyProtection="1">
      <alignment vertical="center"/>
      <protection locked="0"/>
    </xf>
    <xf numFmtId="0" fontId="37" fillId="0" borderId="0" xfId="0" applyFont="1" applyProtection="1">
      <alignment vertical="center"/>
      <protection locked="0"/>
    </xf>
    <xf numFmtId="0" fontId="6" fillId="0" borderId="43" xfId="0" applyFont="1" applyBorder="1" applyProtection="1">
      <alignment vertical="center"/>
      <protection locked="0"/>
    </xf>
    <xf numFmtId="0" fontId="6" fillId="0" borderId="44" xfId="0" applyFont="1" applyBorder="1" applyProtection="1">
      <alignment vertical="center"/>
      <protection locked="0"/>
    </xf>
    <xf numFmtId="0" fontId="34" fillId="4" borderId="0" xfId="0" applyFont="1" applyFill="1" applyProtection="1">
      <alignment vertical="center"/>
      <protection locked="0"/>
    </xf>
    <xf numFmtId="0" fontId="38" fillId="4" borderId="0" xfId="0" applyFont="1" applyFill="1" applyProtection="1">
      <alignment vertical="center"/>
      <protection locked="0"/>
    </xf>
    <xf numFmtId="0" fontId="35" fillId="0" borderId="44" xfId="0" applyFont="1" applyBorder="1" applyProtection="1">
      <alignment vertical="center"/>
      <protection locked="0"/>
    </xf>
    <xf numFmtId="0" fontId="35" fillId="0" borderId="44" xfId="0" applyFont="1" applyBorder="1" applyProtection="1">
      <alignment vertical="center"/>
    </xf>
    <xf numFmtId="0" fontId="35" fillId="0" borderId="45" xfId="0" applyFont="1" applyBorder="1" applyProtection="1">
      <alignment vertical="center"/>
    </xf>
    <xf numFmtId="178" fontId="47" fillId="0" borderId="28" xfId="0" applyNumberFormat="1" applyFont="1" applyBorder="1" applyAlignment="1" applyProtection="1">
      <alignment vertical="center"/>
    </xf>
    <xf numFmtId="178" fontId="47" fillId="0" borderId="29" xfId="0" applyNumberFormat="1" applyFont="1" applyBorder="1" applyAlignment="1" applyProtection="1">
      <alignment vertical="center"/>
    </xf>
    <xf numFmtId="178" fontId="47" fillId="0" borderId="31" xfId="0" applyNumberFormat="1" applyFont="1" applyBorder="1" applyAlignment="1" applyProtection="1">
      <alignment vertical="center"/>
    </xf>
    <xf numFmtId="178" fontId="47" fillId="0" borderId="9" xfId="0" applyNumberFormat="1" applyFont="1" applyBorder="1" applyAlignment="1" applyProtection="1">
      <alignment horizontal="center" vertical="center"/>
    </xf>
    <xf numFmtId="9" fontId="47" fillId="0" borderId="1" xfId="0" applyNumberFormat="1" applyFont="1" applyBorder="1" applyAlignment="1" applyProtection="1">
      <alignment horizontal="center" vertical="center"/>
    </xf>
    <xf numFmtId="9" fontId="47" fillId="0" borderId="1" xfId="0" applyNumberFormat="1" applyFont="1" applyFill="1" applyBorder="1" applyAlignment="1" applyProtection="1">
      <alignment horizontal="center" vertical="center"/>
    </xf>
    <xf numFmtId="9" fontId="47" fillId="8" borderId="1" xfId="0" applyNumberFormat="1" applyFont="1" applyFill="1" applyBorder="1" applyAlignment="1" applyProtection="1">
      <alignment horizontal="center" vertical="center"/>
    </xf>
    <xf numFmtId="9" fontId="47" fillId="0" borderId="37" xfId="0" applyNumberFormat="1" applyFont="1" applyBorder="1" applyAlignment="1" applyProtection="1">
      <alignment horizontal="center" vertical="center"/>
    </xf>
    <xf numFmtId="178" fontId="47" fillId="0" borderId="1" xfId="0" applyNumberFormat="1" applyFont="1" applyBorder="1" applyProtection="1">
      <alignment vertical="center"/>
    </xf>
    <xf numFmtId="178" fontId="47" fillId="0" borderId="1" xfId="0" applyNumberFormat="1" applyFont="1" applyFill="1" applyBorder="1" applyProtection="1">
      <alignment vertical="center"/>
    </xf>
    <xf numFmtId="178" fontId="47" fillId="8" borderId="1" xfId="0" applyNumberFormat="1" applyFont="1" applyFill="1" applyBorder="1" applyProtection="1">
      <alignment vertical="center"/>
    </xf>
    <xf numFmtId="178" fontId="47" fillId="0" borderId="37" xfId="0" applyNumberFormat="1" applyFont="1" applyBorder="1" applyProtection="1">
      <alignment vertical="center"/>
    </xf>
    <xf numFmtId="178" fontId="47" fillId="8" borderId="37" xfId="0" applyNumberFormat="1" applyFont="1" applyFill="1" applyBorder="1" applyProtection="1">
      <alignment vertical="center"/>
    </xf>
    <xf numFmtId="9" fontId="47" fillId="0" borderId="35" xfId="0" applyNumberFormat="1" applyFont="1" applyBorder="1" applyAlignment="1" applyProtection="1">
      <alignment horizontal="center" vertical="center"/>
    </xf>
    <xf numFmtId="178" fontId="47" fillId="0" borderId="35" xfId="0" applyNumberFormat="1" applyFont="1" applyBorder="1" applyProtection="1">
      <alignment vertical="center"/>
    </xf>
    <xf numFmtId="178" fontId="47" fillId="0" borderId="35" xfId="0" applyNumberFormat="1" applyFont="1" applyFill="1" applyBorder="1" applyProtection="1">
      <alignment vertical="center"/>
    </xf>
    <xf numFmtId="178" fontId="47" fillId="8" borderId="35" xfId="0" applyNumberFormat="1" applyFont="1" applyFill="1" applyBorder="1" applyProtection="1">
      <alignment vertical="center"/>
    </xf>
    <xf numFmtId="178" fontId="47" fillId="0" borderId="38" xfId="0" applyNumberFormat="1" applyFont="1" applyBorder="1" applyProtection="1">
      <alignment vertical="center"/>
    </xf>
    <xf numFmtId="0" fontId="45" fillId="0" borderId="1" xfId="0" applyFont="1" applyBorder="1" applyAlignment="1">
      <alignment horizontal="center" vertical="center"/>
    </xf>
    <xf numFmtId="178" fontId="47" fillId="0" borderId="40" xfId="0" applyNumberFormat="1" applyFont="1" applyBorder="1" applyAlignment="1" applyProtection="1">
      <alignment vertical="center"/>
    </xf>
    <xf numFmtId="178" fontId="47" fillId="0" borderId="8" xfId="0" applyNumberFormat="1" applyFont="1" applyBorder="1" applyAlignment="1" applyProtection="1">
      <alignment vertical="center"/>
    </xf>
    <xf numFmtId="178" fontId="47" fillId="0" borderId="41" xfId="0" applyNumberFormat="1" applyFont="1" applyBorder="1" applyAlignment="1" applyProtection="1">
      <alignment vertical="center"/>
    </xf>
    <xf numFmtId="178" fontId="47" fillId="0" borderId="0" xfId="0" applyNumberFormat="1" applyFont="1" applyBorder="1" applyAlignment="1" applyProtection="1">
      <alignment vertical="center"/>
    </xf>
    <xf numFmtId="178" fontId="47" fillId="0" borderId="39" xfId="0" applyNumberFormat="1" applyFont="1" applyBorder="1" applyAlignment="1" applyProtection="1">
      <alignment vertical="center"/>
    </xf>
    <xf numFmtId="49" fontId="48" fillId="0" borderId="1" xfId="0" applyNumberFormat="1" applyFont="1" applyBorder="1" applyAlignment="1" applyProtection="1">
      <alignment vertical="center"/>
    </xf>
    <xf numFmtId="0" fontId="3" fillId="0" borderId="1" xfId="0" applyFont="1" applyBorder="1" applyProtection="1">
      <alignment vertical="center"/>
      <protection locked="0"/>
    </xf>
    <xf numFmtId="185" fontId="3" fillId="0" borderId="1" xfId="0" applyNumberFormat="1" applyFont="1" applyBorder="1" applyProtection="1">
      <alignment vertical="center"/>
      <protection locked="0"/>
    </xf>
    <xf numFmtId="10" fontId="2" fillId="5" borderId="1" xfId="0" applyNumberFormat="1" applyFont="1" applyFill="1" applyBorder="1" applyAlignment="1" applyProtection="1">
      <alignment horizontal="center" vertical="center" wrapText="1"/>
    </xf>
    <xf numFmtId="1" fontId="48" fillId="0" borderId="10" xfId="0" applyNumberFormat="1" applyFont="1" applyBorder="1" applyAlignment="1" applyProtection="1">
      <alignment horizontal="center" vertical="center"/>
    </xf>
    <xf numFmtId="1" fontId="48" fillId="0" borderId="1" xfId="0" applyNumberFormat="1" applyFont="1" applyBorder="1" applyAlignment="1" applyProtection="1">
      <alignment horizontal="center" vertical="center"/>
    </xf>
    <xf numFmtId="0" fontId="0" fillId="0" borderId="14" xfId="0" applyBorder="1">
      <alignment vertical="center"/>
    </xf>
    <xf numFmtId="10" fontId="0" fillId="0" borderId="1" xfId="0" applyNumberFormat="1" applyBorder="1">
      <alignment vertical="center"/>
    </xf>
    <xf numFmtId="10" fontId="47" fillId="0" borderId="1" xfId="0" applyNumberFormat="1" applyFont="1" applyBorder="1" applyAlignment="1" applyProtection="1">
      <alignment horizontal="center" vertical="center"/>
    </xf>
    <xf numFmtId="10" fontId="47" fillId="0" borderId="1" xfId="0" applyNumberFormat="1" applyFont="1" applyBorder="1" applyProtection="1">
      <alignment vertical="center"/>
    </xf>
    <xf numFmtId="10" fontId="47" fillId="0" borderId="1" xfId="0" applyNumberFormat="1" applyFont="1" applyFill="1" applyBorder="1" applyProtection="1">
      <alignment vertical="center"/>
    </xf>
    <xf numFmtId="10" fontId="47" fillId="8" borderId="1" xfId="0" applyNumberFormat="1" applyFont="1" applyFill="1" applyBorder="1" applyProtection="1">
      <alignment vertical="center"/>
    </xf>
    <xf numFmtId="10" fontId="47" fillId="0" borderId="37" xfId="0" applyNumberFormat="1" applyFont="1" applyBorder="1" applyProtection="1">
      <alignment vertical="center"/>
    </xf>
    <xf numFmtId="10" fontId="47" fillId="8" borderId="37" xfId="0" applyNumberFormat="1" applyFont="1" applyFill="1" applyBorder="1" applyProtection="1">
      <alignment vertical="center"/>
    </xf>
    <xf numFmtId="10" fontId="47" fillId="0" borderId="35" xfId="0" applyNumberFormat="1" applyFont="1" applyBorder="1" applyProtection="1">
      <alignment vertical="center"/>
    </xf>
    <xf numFmtId="10" fontId="47" fillId="0" borderId="35" xfId="0" applyNumberFormat="1" applyFont="1" applyFill="1" applyBorder="1" applyProtection="1">
      <alignment vertical="center"/>
    </xf>
    <xf numFmtId="10" fontId="47" fillId="8" borderId="35" xfId="0" applyNumberFormat="1" applyFont="1" applyFill="1" applyBorder="1" applyProtection="1">
      <alignment vertical="center"/>
    </xf>
    <xf numFmtId="10" fontId="47" fillId="0" borderId="38" xfId="0" applyNumberFormat="1" applyFont="1" applyBorder="1" applyProtection="1">
      <alignment vertical="center"/>
    </xf>
    <xf numFmtId="10" fontId="3" fillId="0" borderId="1" xfId="0" applyNumberFormat="1" applyFont="1" applyBorder="1" applyProtection="1">
      <alignment vertical="center"/>
      <protection locked="0"/>
    </xf>
    <xf numFmtId="0" fontId="3" fillId="5" borderId="6" xfId="0" applyFont="1" applyFill="1" applyBorder="1" applyAlignment="1" applyProtection="1">
      <alignment vertical="center"/>
      <protection locked="0"/>
    </xf>
    <xf numFmtId="0" fontId="3" fillId="5" borderId="11" xfId="0" applyFont="1" applyFill="1" applyBorder="1" applyAlignment="1" applyProtection="1">
      <alignment vertical="center"/>
      <protection locked="0"/>
    </xf>
    <xf numFmtId="0" fontId="3" fillId="5" borderId="10" xfId="0" applyFont="1" applyFill="1" applyBorder="1" applyAlignment="1" applyProtection="1">
      <alignment vertical="center"/>
      <protection locked="0"/>
    </xf>
    <xf numFmtId="10" fontId="3" fillId="14" borderId="1" xfId="2" applyNumberFormat="1" applyFont="1" applyFill="1" applyBorder="1" applyAlignment="1">
      <alignment vertical="center"/>
    </xf>
    <xf numFmtId="0" fontId="32" fillId="0" borderId="41" xfId="0" applyFont="1" applyBorder="1" applyAlignment="1" applyProtection="1">
      <alignment horizontal="center" vertical="center"/>
      <protection locked="0"/>
    </xf>
    <xf numFmtId="0" fontId="32" fillId="0" borderId="0" xfId="0" applyFont="1" applyBorder="1" applyAlignment="1" applyProtection="1">
      <alignment horizontal="center" vertical="center"/>
      <protection locked="0"/>
    </xf>
    <xf numFmtId="0" fontId="32" fillId="0" borderId="44" xfId="0" applyFont="1" applyBorder="1" applyAlignment="1" applyProtection="1">
      <alignment horizontal="center" vertical="center"/>
      <protection locked="0"/>
    </xf>
    <xf numFmtId="0" fontId="29" fillId="0" borderId="0"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6" borderId="12" xfId="0" applyFont="1" applyFill="1" applyBorder="1" applyAlignment="1" applyProtection="1">
      <alignment horizontal="center" vertical="center"/>
      <protection locked="0"/>
    </xf>
    <xf numFmtId="0" fontId="6" fillId="6" borderId="13" xfId="0" applyFont="1" applyFill="1" applyBorder="1" applyAlignment="1" applyProtection="1">
      <alignment horizontal="center" vertical="center"/>
      <protection locked="0"/>
    </xf>
    <xf numFmtId="0" fontId="6" fillId="6" borderId="2" xfId="0" applyFont="1" applyFill="1" applyBorder="1" applyAlignment="1" applyProtection="1">
      <alignment horizontal="center" vertical="center"/>
      <protection locked="0"/>
    </xf>
    <xf numFmtId="14" fontId="33" fillId="6" borderId="12" xfId="0" applyNumberFormat="1" applyFont="1" applyFill="1" applyBorder="1" applyAlignment="1" applyProtection="1">
      <alignment horizontal="center" vertical="center"/>
      <protection locked="0"/>
    </xf>
    <xf numFmtId="0" fontId="33" fillId="6" borderId="13" xfId="0" applyFont="1" applyFill="1" applyBorder="1" applyAlignment="1" applyProtection="1">
      <alignment horizontal="center" vertical="center"/>
      <protection locked="0"/>
    </xf>
    <xf numFmtId="0" fontId="33" fillId="6" borderId="2" xfId="0" applyFont="1" applyFill="1" applyBorder="1" applyAlignment="1" applyProtection="1">
      <alignment horizontal="center" vertical="center"/>
      <protection locked="0"/>
    </xf>
    <xf numFmtId="0" fontId="33" fillId="6" borderId="12" xfId="0" applyFont="1" applyFill="1" applyBorder="1" applyAlignment="1" applyProtection="1">
      <alignment horizontal="center" vertical="center"/>
      <protection locked="0"/>
    </xf>
    <xf numFmtId="0" fontId="6" fillId="22" borderId="12" xfId="0" applyFont="1" applyFill="1" applyBorder="1" applyAlignment="1" applyProtection="1">
      <alignment horizontal="left" vertical="center"/>
    </xf>
    <xf numFmtId="0" fontId="6" fillId="22" borderId="13" xfId="0" applyFont="1" applyFill="1" applyBorder="1" applyAlignment="1" applyProtection="1">
      <alignment horizontal="left" vertical="center"/>
    </xf>
    <xf numFmtId="0" fontId="6" fillId="22" borderId="2" xfId="0" applyFont="1" applyFill="1" applyBorder="1" applyAlignment="1" applyProtection="1">
      <alignment horizontal="left" vertical="center"/>
    </xf>
    <xf numFmtId="0" fontId="6" fillId="5" borderId="1" xfId="0" applyFont="1" applyFill="1" applyBorder="1" applyAlignment="1" applyProtection="1">
      <alignment horizontal="left" vertical="center"/>
    </xf>
    <xf numFmtId="0" fontId="33" fillId="0" borderId="0" xfId="0" applyFont="1" applyFill="1" applyBorder="1" applyAlignment="1" applyProtection="1">
      <alignment horizontal="center" vertical="center"/>
    </xf>
    <xf numFmtId="0" fontId="6" fillId="21" borderId="12" xfId="0" applyFont="1" applyFill="1" applyBorder="1" applyAlignment="1" applyProtection="1">
      <alignment horizontal="left" vertical="center"/>
    </xf>
    <xf numFmtId="0" fontId="6" fillId="21" borderId="13" xfId="0" applyFont="1" applyFill="1" applyBorder="1" applyAlignment="1" applyProtection="1">
      <alignment horizontal="left" vertical="center"/>
    </xf>
    <xf numFmtId="0" fontId="6" fillId="21" borderId="2" xfId="0" applyFont="1" applyFill="1" applyBorder="1" applyAlignment="1" applyProtection="1">
      <alignment horizontal="left" vertical="center"/>
    </xf>
    <xf numFmtId="0" fontId="6" fillId="22" borderId="3" xfId="0" applyFont="1" applyFill="1" applyBorder="1" applyAlignment="1" applyProtection="1">
      <alignment horizontal="center" vertical="center"/>
    </xf>
    <xf numFmtId="0" fontId="6" fillId="22" borderId="5" xfId="0" applyFont="1" applyFill="1" applyBorder="1" applyAlignment="1" applyProtection="1">
      <alignment horizontal="center" vertical="center"/>
    </xf>
    <xf numFmtId="0" fontId="6" fillId="22" borderId="7" xfId="0" applyFont="1" applyFill="1" applyBorder="1" applyAlignment="1" applyProtection="1">
      <alignment horizontal="center" vertical="center"/>
    </xf>
    <xf numFmtId="0" fontId="6" fillId="22" borderId="9" xfId="0" applyFont="1" applyFill="1" applyBorder="1" applyAlignment="1" applyProtection="1">
      <alignment horizontal="center" vertical="center"/>
    </xf>
    <xf numFmtId="0" fontId="6" fillId="21" borderId="3" xfId="0" applyFont="1" applyFill="1" applyBorder="1" applyAlignment="1" applyProtection="1">
      <alignment horizontal="center" vertical="center" wrapText="1"/>
    </xf>
    <xf numFmtId="0" fontId="6" fillId="21" borderId="5" xfId="0" applyFont="1" applyFill="1" applyBorder="1" applyAlignment="1" applyProtection="1">
      <alignment horizontal="center" vertical="center" wrapText="1"/>
    </xf>
    <xf numFmtId="0" fontId="6" fillId="21" borderId="14" xfId="0" applyFont="1" applyFill="1" applyBorder="1" applyAlignment="1" applyProtection="1">
      <alignment horizontal="center" vertical="center" wrapText="1"/>
    </xf>
    <xf numFmtId="0" fontId="6" fillId="21" borderId="39" xfId="0" applyFont="1" applyFill="1" applyBorder="1" applyAlignment="1" applyProtection="1">
      <alignment horizontal="center" vertical="center" wrapText="1"/>
    </xf>
    <xf numFmtId="0" fontId="6" fillId="21" borderId="7" xfId="0" applyFont="1" applyFill="1" applyBorder="1" applyAlignment="1" applyProtection="1">
      <alignment horizontal="center" vertical="center" wrapText="1"/>
    </xf>
    <xf numFmtId="0" fontId="6" fillId="21" borderId="9"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xf>
    <xf numFmtId="0" fontId="16" fillId="0" borderId="27" xfId="0" applyFont="1" applyBorder="1" applyAlignment="1">
      <alignment horizontal="center" vertical="center"/>
    </xf>
    <xf numFmtId="0" fontId="48" fillId="0" borderId="30" xfId="0" applyFont="1" applyBorder="1" applyAlignment="1" applyProtection="1">
      <alignment horizontal="center" vertical="center"/>
    </xf>
    <xf numFmtId="0" fontId="48" fillId="0" borderId="36" xfId="0" applyFont="1" applyBorder="1" applyAlignment="1" applyProtection="1">
      <alignment horizontal="center" vertical="center"/>
    </xf>
    <xf numFmtId="49" fontId="48" fillId="0" borderId="32" xfId="0" applyNumberFormat="1" applyFont="1" applyBorder="1" applyAlignment="1" applyProtection="1">
      <alignment horizontal="center" vertical="center"/>
    </xf>
    <xf numFmtId="49" fontId="48" fillId="0" borderId="33" xfId="0" applyNumberFormat="1" applyFont="1" applyBorder="1" applyAlignment="1" applyProtection="1">
      <alignment horizontal="center" vertical="center"/>
    </xf>
    <xf numFmtId="49" fontId="48" fillId="0" borderId="34" xfId="0" applyNumberFormat="1" applyFont="1" applyBorder="1" applyAlignment="1" applyProtection="1">
      <alignment horizontal="center" vertical="center"/>
    </xf>
    <xf numFmtId="0" fontId="3" fillId="5" borderId="1" xfId="0" applyFont="1" applyFill="1" applyBorder="1" applyAlignment="1" applyProtection="1">
      <alignment horizontal="center" vertical="center"/>
    </xf>
    <xf numFmtId="0" fontId="2" fillId="5" borderId="12" xfId="0" applyFont="1" applyFill="1" applyBorder="1" applyAlignment="1" applyProtection="1">
      <alignment horizontal="center" vertical="center"/>
    </xf>
    <xf numFmtId="0" fontId="2" fillId="5" borderId="13" xfId="0" applyFont="1" applyFill="1" applyBorder="1" applyAlignment="1" applyProtection="1">
      <alignment horizontal="center" vertical="center"/>
    </xf>
    <xf numFmtId="0" fontId="2" fillId="5" borderId="2" xfId="0" applyFont="1" applyFill="1" applyBorder="1" applyAlignment="1" applyProtection="1">
      <alignment horizontal="center" vertical="center"/>
    </xf>
    <xf numFmtId="0" fontId="2" fillId="0" borderId="0" xfId="0" applyFont="1" applyAlignment="1" applyProtection="1">
      <alignment horizontal="center" vertical="center"/>
      <protection locked="0"/>
    </xf>
    <xf numFmtId="0" fontId="31" fillId="6" borderId="12" xfId="0" applyFont="1" applyFill="1" applyBorder="1" applyAlignment="1" applyProtection="1">
      <alignment horizontal="left" vertical="center" wrapText="1"/>
      <protection locked="0"/>
    </xf>
    <xf numFmtId="0" fontId="31" fillId="6" borderId="13" xfId="0" applyFont="1" applyFill="1" applyBorder="1" applyAlignment="1" applyProtection="1">
      <alignment horizontal="left" vertical="center" wrapText="1"/>
      <protection locked="0"/>
    </xf>
    <xf numFmtId="0" fontId="31" fillId="6" borderId="2" xfId="0" applyFont="1" applyFill="1" applyBorder="1" applyAlignment="1" applyProtection="1">
      <alignment horizontal="left" vertical="center" wrapText="1"/>
      <protection locked="0"/>
    </xf>
    <xf numFmtId="176" fontId="2" fillId="6" borderId="12" xfId="0" applyNumberFormat="1" applyFont="1" applyFill="1" applyBorder="1" applyAlignment="1" applyProtection="1">
      <alignment horizontal="center" vertical="center" wrapText="1"/>
      <protection locked="0"/>
    </xf>
    <xf numFmtId="176" fontId="2" fillId="6" borderId="13" xfId="0" applyNumberFormat="1" applyFont="1" applyFill="1" applyBorder="1" applyAlignment="1" applyProtection="1">
      <alignment horizontal="center" vertical="center" wrapText="1"/>
      <protection locked="0"/>
    </xf>
    <xf numFmtId="176" fontId="2" fillId="6" borderId="2" xfId="0" applyNumberFormat="1" applyFont="1" applyFill="1" applyBorder="1" applyAlignment="1" applyProtection="1">
      <alignment horizontal="center" vertical="center" wrapText="1"/>
      <protection locked="0"/>
    </xf>
    <xf numFmtId="0" fontId="2" fillId="5" borderId="1" xfId="0" applyFont="1" applyFill="1" applyBorder="1" applyAlignment="1" applyProtection="1">
      <alignment horizontal="center" vertical="center"/>
    </xf>
    <xf numFmtId="0" fontId="12" fillId="0" borderId="0" xfId="0" applyFont="1" applyAlignment="1" applyProtection="1">
      <alignment horizontal="left" vertical="center" wrapText="1"/>
      <protection locked="0"/>
    </xf>
    <xf numFmtId="0" fontId="3" fillId="0" borderId="1" xfId="0" applyFont="1" applyBorder="1" applyAlignment="1" applyProtection="1">
      <alignment horizontal="center" vertical="center" wrapText="1"/>
    </xf>
    <xf numFmtId="0" fontId="3" fillId="5" borderId="1" xfId="17" applyFont="1" applyFill="1" applyBorder="1" applyAlignment="1" applyProtection="1">
      <alignment horizontal="center" vertical="center" wrapText="1"/>
    </xf>
    <xf numFmtId="9" fontId="13" fillId="6" borderId="1" xfId="17" applyNumberFormat="1" applyFont="1" applyFill="1" applyBorder="1" applyAlignment="1" applyProtection="1">
      <alignment horizontal="center" vertical="center" wrapText="1"/>
      <protection locked="0"/>
    </xf>
    <xf numFmtId="0" fontId="24" fillId="6" borderId="0" xfId="0" applyFont="1" applyFill="1" applyAlignment="1" applyProtection="1">
      <alignment horizontal="left" vertical="center" wrapText="1"/>
      <protection locked="0"/>
    </xf>
    <xf numFmtId="0" fontId="3" fillId="6" borderId="0" xfId="0" applyFont="1" applyFill="1" applyAlignment="1" applyProtection="1">
      <alignment horizontal="left" vertical="center" wrapText="1"/>
      <protection locked="0"/>
    </xf>
    <xf numFmtId="0" fontId="3" fillId="0" borderId="0" xfId="0" applyFont="1" applyAlignment="1" applyProtection="1">
      <alignment horizontal="left" vertical="center" wrapText="1"/>
      <protection locked="0"/>
    </xf>
    <xf numFmtId="0" fontId="3" fillId="5" borderId="1" xfId="0" applyFont="1" applyFill="1" applyBorder="1" applyAlignment="1" applyProtection="1">
      <alignment horizontal="center" vertical="center"/>
      <protection locked="0"/>
    </xf>
    <xf numFmtId="0" fontId="3" fillId="0" borderId="6" xfId="0" applyFont="1" applyBorder="1" applyAlignment="1" applyProtection="1">
      <alignment horizontal="center" vertical="center" wrapText="1"/>
    </xf>
    <xf numFmtId="0" fontId="3" fillId="0" borderId="11"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10" fillId="5" borderId="3" xfId="17" applyFont="1" applyFill="1" applyBorder="1" applyAlignment="1" applyProtection="1">
      <alignment vertical="center" wrapText="1"/>
    </xf>
    <xf numFmtId="0" fontId="10" fillId="5" borderId="4" xfId="17" applyFont="1" applyFill="1" applyBorder="1" applyAlignment="1" applyProtection="1">
      <alignment vertical="center" wrapText="1"/>
    </xf>
    <xf numFmtId="0" fontId="10" fillId="5" borderId="5" xfId="17" applyFont="1" applyFill="1" applyBorder="1" applyAlignment="1" applyProtection="1">
      <alignment vertical="center" wrapText="1"/>
    </xf>
    <xf numFmtId="0" fontId="10" fillId="5" borderId="7" xfId="17" applyFont="1" applyFill="1" applyBorder="1" applyAlignment="1" applyProtection="1">
      <alignment vertical="center" wrapText="1"/>
    </xf>
    <xf numFmtId="0" fontId="10" fillId="5" borderId="8" xfId="17" applyFont="1" applyFill="1" applyBorder="1" applyAlignment="1" applyProtection="1">
      <alignment vertical="center" wrapText="1"/>
    </xf>
    <xf numFmtId="0" fontId="10" fillId="5" borderId="9" xfId="17" applyFont="1" applyFill="1" applyBorder="1" applyAlignment="1" applyProtection="1">
      <alignment vertical="center" wrapText="1"/>
    </xf>
    <xf numFmtId="0" fontId="3" fillId="0" borderId="0" xfId="0" applyFont="1" applyFill="1" applyAlignment="1" applyProtection="1">
      <alignment vertical="center" wrapText="1"/>
      <protection locked="0"/>
    </xf>
    <xf numFmtId="0" fontId="3" fillId="5" borderId="1" xfId="0" applyFont="1" applyFill="1" applyBorder="1" applyAlignment="1">
      <alignment horizontal="center" vertical="center" wrapText="1"/>
    </xf>
    <xf numFmtId="0" fontId="3" fillId="5" borderId="12" xfId="0" applyFont="1" applyFill="1" applyBorder="1" applyAlignment="1">
      <alignment horizontal="center" vertical="center" wrapText="1"/>
    </xf>
    <xf numFmtId="0" fontId="3" fillId="5" borderId="2" xfId="0" applyFont="1" applyFill="1" applyBorder="1" applyAlignment="1">
      <alignment horizontal="center" vertical="center" wrapText="1"/>
    </xf>
    <xf numFmtId="180" fontId="3" fillId="5" borderId="1" xfId="1" applyNumberFormat="1" applyFont="1" applyFill="1" applyBorder="1" applyAlignment="1">
      <alignment horizontal="center" vertical="center" wrapText="1"/>
    </xf>
    <xf numFmtId="0" fontId="3" fillId="5" borderId="1" xfId="0" applyFont="1" applyFill="1" applyBorder="1" applyAlignment="1">
      <alignment vertical="center" wrapText="1"/>
    </xf>
    <xf numFmtId="0" fontId="3" fillId="5" borderId="1" xfId="0" applyFont="1" applyFill="1" applyBorder="1" applyAlignment="1">
      <alignment horizontal="center" vertical="center"/>
    </xf>
    <xf numFmtId="0" fontId="3" fillId="0" borderId="4" xfId="0" applyFont="1" applyBorder="1" applyAlignment="1">
      <alignment horizontal="left" vertical="center" wrapText="1"/>
    </xf>
    <xf numFmtId="0" fontId="3" fillId="5" borderId="12" xfId="0" applyFont="1" applyFill="1" applyBorder="1" applyAlignment="1">
      <alignment horizontal="center" vertical="center"/>
    </xf>
    <xf numFmtId="0" fontId="3" fillId="5" borderId="2" xfId="0" applyFont="1" applyFill="1" applyBorder="1" applyAlignment="1">
      <alignment horizontal="center" vertical="center"/>
    </xf>
    <xf numFmtId="180" fontId="3" fillId="5" borderId="6" xfId="1" applyNumberFormat="1" applyFont="1" applyFill="1" applyBorder="1" applyAlignment="1">
      <alignment horizontal="center" vertical="center" wrapText="1"/>
    </xf>
    <xf numFmtId="180" fontId="3" fillId="5" borderId="10" xfId="1" applyNumberFormat="1" applyFont="1" applyFill="1" applyBorder="1" applyAlignment="1">
      <alignment horizontal="center" vertical="center" wrapText="1"/>
    </xf>
    <xf numFmtId="0" fontId="3" fillId="5" borderId="6"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0" xfId="0" applyFont="1" applyFill="1" applyBorder="1" applyAlignment="1">
      <alignment horizontal="center" vertical="center"/>
    </xf>
    <xf numFmtId="180" fontId="11" fillId="8" borderId="12" xfId="1" applyNumberFormat="1" applyFont="1" applyFill="1" applyBorder="1" applyAlignment="1">
      <alignment horizontal="center" vertical="center" wrapText="1"/>
    </xf>
    <xf numFmtId="180" fontId="11" fillId="8" borderId="13" xfId="1" applyNumberFormat="1" applyFont="1" applyFill="1" applyBorder="1" applyAlignment="1">
      <alignment horizontal="center" vertical="center" wrapText="1"/>
    </xf>
    <xf numFmtId="180" fontId="11" fillId="8" borderId="2" xfId="1" applyNumberFormat="1" applyFont="1" applyFill="1" applyBorder="1" applyAlignment="1">
      <alignment horizontal="center" vertical="center" wrapText="1"/>
    </xf>
    <xf numFmtId="0" fontId="10" fillId="5" borderId="1" xfId="0" applyFont="1" applyFill="1" applyBorder="1" applyAlignment="1">
      <alignment horizontal="center" vertical="center" wrapText="1"/>
    </xf>
    <xf numFmtId="180" fontId="10" fillId="5" borderId="6" xfId="1" applyNumberFormat="1" applyFont="1" applyFill="1" applyBorder="1" applyAlignment="1">
      <alignment horizontal="center" vertical="center" wrapText="1"/>
    </xf>
    <xf numFmtId="180" fontId="10" fillId="5" borderId="11" xfId="1" applyNumberFormat="1" applyFont="1" applyFill="1" applyBorder="1" applyAlignment="1">
      <alignment horizontal="center" vertical="center" wrapText="1"/>
    </xf>
    <xf numFmtId="180" fontId="10" fillId="5" borderId="10" xfId="1" applyNumberFormat="1" applyFont="1" applyFill="1" applyBorder="1" applyAlignment="1">
      <alignment horizontal="center" vertical="center" wrapText="1"/>
    </xf>
    <xf numFmtId="180" fontId="10" fillId="5" borderId="1" xfId="1" applyNumberFormat="1" applyFont="1" applyFill="1" applyBorder="1" applyAlignment="1">
      <alignment horizontal="center" vertical="center"/>
    </xf>
    <xf numFmtId="180" fontId="10" fillId="5" borderId="1" xfId="1" applyNumberFormat="1" applyFont="1" applyFill="1" applyBorder="1" applyAlignment="1">
      <alignment horizontal="center" vertical="center" wrapText="1"/>
    </xf>
    <xf numFmtId="180" fontId="10" fillId="5" borderId="12" xfId="1" applyNumberFormat="1" applyFont="1" applyFill="1" applyBorder="1" applyAlignment="1">
      <alignment horizontal="center" vertical="center" wrapText="1"/>
    </xf>
    <xf numFmtId="180" fontId="10" fillId="5" borderId="2" xfId="1" applyNumberFormat="1" applyFont="1" applyFill="1" applyBorder="1" applyAlignment="1">
      <alignment horizontal="center" vertical="center" wrapText="1"/>
    </xf>
    <xf numFmtId="180" fontId="11" fillId="7" borderId="1" xfId="1" applyNumberFormat="1" applyFont="1" applyFill="1" applyBorder="1" applyAlignment="1">
      <alignment horizontal="center" vertical="center"/>
    </xf>
    <xf numFmtId="180" fontId="11" fillId="7" borderId="12" xfId="1" applyNumberFormat="1" applyFont="1" applyFill="1" applyBorder="1" applyAlignment="1">
      <alignment horizontal="center" vertical="center" wrapText="1"/>
    </xf>
    <xf numFmtId="180" fontId="11" fillId="7" borderId="13" xfId="1" applyNumberFormat="1" applyFont="1" applyFill="1" applyBorder="1" applyAlignment="1">
      <alignment horizontal="center" vertical="center" wrapText="1"/>
    </xf>
    <xf numFmtId="180" fontId="11" fillId="7" borderId="2" xfId="1" applyNumberFormat="1" applyFont="1" applyFill="1" applyBorder="1" applyAlignment="1">
      <alignment horizontal="center" vertical="center" wrapText="1"/>
    </xf>
    <xf numFmtId="180" fontId="11" fillId="2" borderId="1" xfId="1" applyNumberFormat="1" applyFont="1" applyFill="1" applyBorder="1" applyAlignment="1">
      <alignment horizontal="center" vertical="center"/>
    </xf>
    <xf numFmtId="180" fontId="11" fillId="2" borderId="1" xfId="1" applyNumberFormat="1" applyFont="1" applyFill="1" applyBorder="1" applyAlignment="1">
      <alignment horizontal="center" vertical="center" wrapText="1"/>
    </xf>
    <xf numFmtId="180" fontId="3" fillId="5" borderId="6" xfId="1" applyNumberFormat="1" applyFont="1" applyFill="1" applyBorder="1" applyAlignment="1">
      <alignment horizontal="center" vertical="center"/>
    </xf>
    <xf numFmtId="180" fontId="3" fillId="5" borderId="10" xfId="1" applyNumberFormat="1" applyFont="1" applyFill="1" applyBorder="1" applyAlignment="1">
      <alignment horizontal="center" vertical="center"/>
    </xf>
    <xf numFmtId="180" fontId="3" fillId="5" borderId="3" xfId="1" applyNumberFormat="1" applyFont="1" applyFill="1" applyBorder="1" applyAlignment="1">
      <alignment horizontal="center" vertical="center"/>
    </xf>
    <xf numFmtId="180" fontId="3" fillId="5" borderId="4" xfId="1" applyNumberFormat="1" applyFont="1" applyFill="1" applyBorder="1" applyAlignment="1">
      <alignment horizontal="center" vertical="center"/>
    </xf>
    <xf numFmtId="180" fontId="3" fillId="5" borderId="5" xfId="1" applyNumberFormat="1" applyFont="1" applyFill="1" applyBorder="1" applyAlignment="1">
      <alignment horizontal="center" vertical="center"/>
    </xf>
    <xf numFmtId="180" fontId="3" fillId="5" borderId="7" xfId="1" applyNumberFormat="1" applyFont="1" applyFill="1" applyBorder="1" applyAlignment="1">
      <alignment horizontal="center" vertical="center"/>
    </xf>
    <xf numFmtId="180" fontId="3" fillId="5" borderId="8" xfId="1" applyNumberFormat="1" applyFont="1" applyFill="1" applyBorder="1" applyAlignment="1">
      <alignment horizontal="center" vertical="center"/>
    </xf>
    <xf numFmtId="180" fontId="3" fillId="5" borderId="9" xfId="1" applyNumberFormat="1" applyFont="1" applyFill="1" applyBorder="1" applyAlignment="1">
      <alignment horizontal="center" vertical="center"/>
    </xf>
    <xf numFmtId="180" fontId="2" fillId="2" borderId="1" xfId="1" applyNumberFormat="1" applyFont="1" applyFill="1" applyBorder="1" applyAlignment="1">
      <alignment horizontal="center" vertical="center"/>
    </xf>
    <xf numFmtId="180" fontId="11" fillId="2" borderId="12" xfId="1" applyNumberFormat="1" applyFont="1" applyFill="1" applyBorder="1" applyAlignment="1">
      <alignment horizontal="center" vertical="center"/>
    </xf>
    <xf numFmtId="180" fontId="11" fillId="2" borderId="2" xfId="1" applyNumberFormat="1" applyFont="1" applyFill="1" applyBorder="1" applyAlignment="1">
      <alignment horizontal="center" vertical="center"/>
    </xf>
    <xf numFmtId="180" fontId="11" fillId="8" borderId="1" xfId="1" applyNumberFormat="1" applyFont="1" applyFill="1" applyBorder="1" applyAlignment="1">
      <alignment horizontal="center" vertical="center"/>
    </xf>
    <xf numFmtId="0" fontId="27" fillId="0" borderId="0" xfId="0" applyFont="1" applyBorder="1" applyAlignment="1" applyProtection="1">
      <alignment horizontal="left" vertical="center"/>
      <protection locked="0"/>
    </xf>
    <xf numFmtId="0" fontId="27" fillId="5" borderId="1" xfId="0" applyFont="1" applyFill="1" applyBorder="1" applyAlignment="1" applyProtection="1">
      <alignment horizontal="center" vertical="center"/>
    </xf>
    <xf numFmtId="0" fontId="2" fillId="0" borderId="0" xfId="0" applyFont="1" applyBorder="1" applyAlignment="1" applyProtection="1">
      <alignment horizontal="left" vertical="center"/>
      <protection locked="0"/>
    </xf>
    <xf numFmtId="0" fontId="3" fillId="5" borderId="1" xfId="0" applyFont="1" applyFill="1" applyBorder="1" applyAlignment="1" applyProtection="1">
      <alignment horizontal="left" vertical="center"/>
    </xf>
    <xf numFmtId="49" fontId="2" fillId="0" borderId="14" xfId="0" applyNumberFormat="1" applyFont="1" applyFill="1" applyBorder="1" applyAlignment="1" applyProtection="1">
      <alignment horizontal="left" vertical="center" wrapText="1"/>
      <protection locked="0"/>
    </xf>
    <xf numFmtId="49" fontId="2" fillId="0" borderId="0" xfId="0" applyNumberFormat="1" applyFont="1" applyFill="1" applyBorder="1" applyAlignment="1" applyProtection="1">
      <alignment horizontal="left" vertical="center" wrapText="1"/>
      <protection locked="0"/>
    </xf>
    <xf numFmtId="49" fontId="2" fillId="11" borderId="8" xfId="0" applyNumberFormat="1" applyFont="1" applyFill="1" applyBorder="1" applyAlignment="1" applyProtection="1">
      <alignment vertical="center"/>
    </xf>
    <xf numFmtId="0" fontId="11" fillId="5" borderId="6" xfId="0" applyFont="1" applyFill="1" applyBorder="1" applyAlignment="1" applyProtection="1">
      <alignment horizontal="center" vertical="center"/>
    </xf>
    <xf numFmtId="0" fontId="11" fillId="5" borderId="11" xfId="0" applyFont="1" applyFill="1" applyBorder="1" applyAlignment="1" applyProtection="1">
      <alignment horizontal="center" vertical="center"/>
    </xf>
    <xf numFmtId="0" fontId="11" fillId="5" borderId="10" xfId="0" applyFont="1" applyFill="1" applyBorder="1" applyAlignment="1" applyProtection="1">
      <alignment horizontal="center" vertical="center"/>
    </xf>
    <xf numFmtId="180" fontId="10" fillId="5" borderId="6" xfId="1" applyNumberFormat="1" applyFont="1" applyFill="1" applyBorder="1" applyAlignment="1" applyProtection="1">
      <alignment horizontal="center" vertical="center" wrapText="1"/>
    </xf>
    <xf numFmtId="180" fontId="10" fillId="5" borderId="11" xfId="1" applyNumberFormat="1" applyFont="1" applyFill="1" applyBorder="1" applyAlignment="1" applyProtection="1">
      <alignment horizontal="center" vertical="center" wrapText="1"/>
    </xf>
    <xf numFmtId="180" fontId="10" fillId="5" borderId="10" xfId="1" applyNumberFormat="1" applyFont="1" applyFill="1" applyBorder="1" applyAlignment="1" applyProtection="1">
      <alignment horizontal="center" vertical="center" wrapText="1"/>
    </xf>
    <xf numFmtId="0" fontId="3" fillId="5" borderId="1" xfId="16" applyNumberFormat="1" applyFont="1" applyFill="1" applyBorder="1" applyAlignment="1" applyProtection="1">
      <alignment horizontal="center" vertical="center" wrapText="1"/>
    </xf>
    <xf numFmtId="0" fontId="2" fillId="0" borderId="0" xfId="0" applyFont="1" applyBorder="1" applyAlignment="1" applyProtection="1">
      <alignment horizontal="left" vertical="center"/>
    </xf>
    <xf numFmtId="191" fontId="2" fillId="0" borderId="1" xfId="0" applyNumberFormat="1" applyFont="1" applyFill="1" applyBorder="1" applyAlignment="1" applyProtection="1">
      <alignment horizontal="center" vertical="center" wrapText="1"/>
    </xf>
    <xf numFmtId="0" fontId="11" fillId="5" borderId="1" xfId="0" applyFont="1" applyFill="1" applyBorder="1" applyAlignment="1" applyProtection="1">
      <alignment horizontal="center" vertical="center" wrapText="1"/>
    </xf>
    <xf numFmtId="0" fontId="3" fillId="6" borderId="1" xfId="0" applyFont="1" applyFill="1" applyBorder="1" applyAlignment="1" applyProtection="1">
      <alignment horizontal="left" vertical="top" wrapText="1"/>
      <protection locked="0"/>
    </xf>
    <xf numFmtId="0" fontId="2" fillId="0" borderId="0" xfId="0" applyFont="1" applyBorder="1" applyAlignment="1" applyProtection="1">
      <alignment horizontal="center" vertical="center" wrapText="1"/>
      <protection locked="0"/>
    </xf>
    <xf numFmtId="191" fontId="2" fillId="5" borderId="1" xfId="0" applyNumberFormat="1" applyFont="1" applyFill="1" applyBorder="1" applyAlignment="1" applyProtection="1">
      <alignment horizontal="center" vertical="center" wrapText="1"/>
    </xf>
    <xf numFmtId="0" fontId="2" fillId="0" borderId="0" xfId="0" applyFont="1" applyBorder="1" applyAlignment="1" applyProtection="1">
      <alignment horizontal="center" vertical="center" wrapText="1"/>
    </xf>
    <xf numFmtId="0" fontId="10" fillId="5" borderId="20" xfId="0" applyFont="1" applyFill="1" applyBorder="1" applyAlignment="1" applyProtection="1">
      <alignment horizontal="center" vertical="center" wrapText="1"/>
    </xf>
    <xf numFmtId="0" fontId="10" fillId="5" borderId="22" xfId="0" applyFont="1" applyFill="1" applyBorder="1" applyAlignment="1" applyProtection="1">
      <alignment horizontal="center" vertical="center" wrapText="1"/>
    </xf>
    <xf numFmtId="0" fontId="2" fillId="0" borderId="0" xfId="0" applyFont="1" applyBorder="1" applyAlignment="1" applyProtection="1">
      <alignment horizontal="left" vertical="center" wrapText="1"/>
    </xf>
    <xf numFmtId="0" fontId="3" fillId="5" borderId="15" xfId="0" applyFont="1" applyFill="1" applyBorder="1" applyAlignment="1" applyProtection="1">
      <alignment horizontal="center" vertical="center"/>
    </xf>
    <xf numFmtId="0" fontId="3" fillId="5" borderId="17" xfId="0" applyFont="1" applyFill="1" applyBorder="1" applyAlignment="1" applyProtection="1">
      <alignment horizontal="center" vertical="center"/>
    </xf>
    <xf numFmtId="0" fontId="3" fillId="5" borderId="18" xfId="0" applyFont="1" applyFill="1" applyBorder="1" applyAlignment="1" applyProtection="1">
      <alignment horizontal="center" vertical="center"/>
    </xf>
    <xf numFmtId="0" fontId="10" fillId="5" borderId="21" xfId="0" applyFont="1" applyFill="1" applyBorder="1" applyAlignment="1" applyProtection="1">
      <alignment horizontal="center" vertical="center" wrapText="1"/>
    </xf>
    <xf numFmtId="0" fontId="10" fillId="5" borderId="10" xfId="0" applyFont="1" applyFill="1" applyBorder="1" applyAlignment="1" applyProtection="1">
      <alignment horizontal="center" vertical="center" wrapText="1"/>
    </xf>
    <xf numFmtId="0" fontId="10" fillId="5" borderId="1" xfId="11" applyFont="1" applyFill="1" applyBorder="1" applyAlignment="1" applyProtection="1">
      <alignment horizontal="center"/>
    </xf>
    <xf numFmtId="0" fontId="10" fillId="6" borderId="1" xfId="11" applyFont="1" applyFill="1" applyBorder="1" applyAlignment="1" applyProtection="1">
      <alignment horizontal="center"/>
      <protection locked="0"/>
    </xf>
    <xf numFmtId="0" fontId="10" fillId="6" borderId="1" xfId="11" applyFont="1" applyFill="1" applyBorder="1" applyAlignment="1" applyProtection="1">
      <alignment horizontal="left"/>
      <protection locked="0"/>
    </xf>
    <xf numFmtId="0" fontId="10" fillId="0" borderId="1" xfId="11" applyFont="1" applyFill="1" applyBorder="1" applyAlignment="1" applyProtection="1">
      <alignment horizontal="center"/>
      <protection locked="0"/>
    </xf>
    <xf numFmtId="0" fontId="11" fillId="5" borderId="6" xfId="17" applyFont="1" applyFill="1" applyBorder="1" applyAlignment="1" applyProtection="1">
      <alignment horizontal="center" vertical="center"/>
    </xf>
    <xf numFmtId="0" fontId="11" fillId="5" borderId="10" xfId="17" applyFont="1" applyFill="1" applyBorder="1" applyAlignment="1" applyProtection="1">
      <alignment horizontal="center" vertical="center"/>
    </xf>
    <xf numFmtId="0" fontId="10" fillId="5" borderId="6" xfId="17" applyFont="1" applyFill="1" applyBorder="1" applyAlignment="1" applyProtection="1">
      <alignment horizontal="center" vertical="center"/>
    </xf>
    <xf numFmtId="0" fontId="10" fillId="5" borderId="10" xfId="17" applyFont="1" applyFill="1" applyBorder="1" applyAlignment="1" applyProtection="1">
      <alignment horizontal="center" vertical="center"/>
    </xf>
    <xf numFmtId="0" fontId="2" fillId="0" borderId="0" xfId="0" applyFont="1" applyAlignment="1">
      <alignment horizontal="left" vertical="center" wrapText="1"/>
    </xf>
    <xf numFmtId="0" fontId="2" fillId="0" borderId="0" xfId="0" applyFont="1" applyBorder="1" applyAlignment="1">
      <alignment horizontal="left" vertical="center" wrapText="1"/>
    </xf>
    <xf numFmtId="0" fontId="3" fillId="0" borderId="0" xfId="0" applyFont="1" applyAlignment="1">
      <alignment horizontal="center" vertical="center" wrapText="1"/>
    </xf>
    <xf numFmtId="0" fontId="10" fillId="5" borderId="6" xfId="0" applyFont="1" applyFill="1" applyBorder="1" applyAlignment="1">
      <alignment horizontal="center" vertical="center" wrapText="1"/>
    </xf>
    <xf numFmtId="0" fontId="10" fillId="5" borderId="10" xfId="0" applyFont="1" applyFill="1" applyBorder="1" applyAlignment="1">
      <alignment horizontal="center" vertical="center" wrapText="1"/>
    </xf>
    <xf numFmtId="0" fontId="2" fillId="0" borderId="0" xfId="0" applyFont="1" applyAlignment="1" applyProtection="1">
      <alignment horizontal="center" vertical="center" wrapText="1"/>
      <protection locked="0"/>
    </xf>
    <xf numFmtId="0" fontId="2" fillId="5" borderId="1" xfId="0" applyFont="1" applyFill="1" applyBorder="1" applyAlignment="1" applyProtection="1">
      <alignment horizontal="left" vertical="center"/>
    </xf>
    <xf numFmtId="49" fontId="11" fillId="0" borderId="7" xfId="0" applyNumberFormat="1" applyFont="1" applyFill="1" applyBorder="1" applyAlignment="1" applyProtection="1">
      <alignment horizontal="left" vertical="center" wrapText="1"/>
      <protection locked="0"/>
    </xf>
    <xf numFmtId="49" fontId="11" fillId="0" borderId="8" xfId="0" applyNumberFormat="1" applyFont="1" applyFill="1" applyBorder="1" applyAlignment="1" applyProtection="1">
      <alignment horizontal="left" vertical="center" wrapText="1"/>
      <protection locked="0"/>
    </xf>
    <xf numFmtId="0" fontId="2" fillId="5" borderId="1" xfId="0" applyFont="1" applyFill="1" applyBorder="1" applyAlignment="1" applyProtection="1">
      <alignment horizontal="center" vertical="center" wrapText="1"/>
    </xf>
    <xf numFmtId="0" fontId="12" fillId="0" borderId="8" xfId="0" applyFont="1" applyBorder="1" applyAlignment="1">
      <alignment horizontal="left" vertical="center" wrapText="1"/>
    </xf>
    <xf numFmtId="0" fontId="5" fillId="0" borderId="8" xfId="0" applyFont="1" applyFill="1" applyBorder="1" applyAlignment="1">
      <alignment horizontal="left" vertical="center"/>
    </xf>
    <xf numFmtId="0" fontId="5" fillId="0" borderId="0" xfId="0" applyFont="1" applyAlignment="1">
      <alignment horizontal="center" vertical="center"/>
    </xf>
    <xf numFmtId="0" fontId="5" fillId="6" borderId="0" xfId="0" applyFont="1" applyFill="1" applyAlignment="1">
      <alignment horizontal="left" vertical="center" wrapText="1"/>
    </xf>
    <xf numFmtId="0" fontId="0" fillId="6" borderId="0" xfId="0" applyFont="1" applyFill="1" applyAlignment="1">
      <alignment horizontal="left" vertical="center"/>
    </xf>
    <xf numFmtId="0" fontId="14" fillId="9" borderId="0" xfId="0" applyFont="1" applyFill="1" applyAlignment="1" applyProtection="1">
      <alignment horizontal="left" vertical="center" wrapText="1"/>
    </xf>
    <xf numFmtId="0" fontId="15" fillId="0" borderId="0" xfId="0" applyFont="1" applyAlignment="1" applyProtection="1">
      <alignment horizontal="center" vertical="center"/>
    </xf>
    <xf numFmtId="0" fontId="5" fillId="0" borderId="12" xfId="0" applyFont="1" applyBorder="1" applyAlignment="1" applyProtection="1">
      <alignment horizontal="center" vertical="center"/>
    </xf>
    <xf numFmtId="0" fontId="5" fillId="0" borderId="2" xfId="0" applyFont="1" applyBorder="1" applyAlignment="1" applyProtection="1">
      <alignment horizontal="center" vertical="center"/>
    </xf>
    <xf numFmtId="0" fontId="5" fillId="0" borderId="0" xfId="0" applyFont="1" applyAlignment="1" applyProtection="1">
      <alignment horizontal="left" vertical="center" wrapText="1"/>
      <protection locked="0"/>
    </xf>
    <xf numFmtId="0" fontId="5" fillId="5" borderId="6" xfId="0" applyFont="1" applyFill="1" applyBorder="1" applyAlignment="1" applyProtection="1">
      <alignment horizontal="center" vertical="center"/>
    </xf>
    <xf numFmtId="0" fontId="5" fillId="5" borderId="11" xfId="0" applyFont="1" applyFill="1" applyBorder="1" applyAlignment="1" applyProtection="1">
      <alignment horizontal="center" vertical="center"/>
    </xf>
    <xf numFmtId="0" fontId="5" fillId="5" borderId="10" xfId="0" applyFont="1" applyFill="1" applyBorder="1" applyAlignment="1" applyProtection="1">
      <alignment horizontal="center" vertical="center"/>
    </xf>
    <xf numFmtId="0" fontId="5" fillId="5" borderId="6" xfId="0"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0" fontId="5" fillId="5" borderId="10" xfId="0" applyFont="1" applyFill="1" applyBorder="1" applyAlignment="1" applyProtection="1">
      <alignment horizontal="center" vertical="center"/>
      <protection locked="0"/>
    </xf>
    <xf numFmtId="180" fontId="11" fillId="8" borderId="12" xfId="1" applyNumberFormat="1" applyFont="1" applyFill="1" applyBorder="1" applyAlignment="1" applyProtection="1">
      <alignment horizontal="center" vertical="center" wrapText="1"/>
    </xf>
    <xf numFmtId="180" fontId="11" fillId="8" borderId="13" xfId="1" applyNumberFormat="1" applyFont="1" applyFill="1" applyBorder="1" applyAlignment="1" applyProtection="1">
      <alignment horizontal="center" vertical="center" wrapText="1"/>
    </xf>
    <xf numFmtId="180" fontId="11" fillId="8" borderId="2" xfId="1" applyNumberFormat="1"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180" fontId="10" fillId="5" borderId="6" xfId="1" applyNumberFormat="1" applyFont="1" applyFill="1" applyBorder="1" applyAlignment="1" applyProtection="1">
      <alignment horizontal="center" vertical="center" wrapText="1"/>
      <protection locked="0"/>
    </xf>
    <xf numFmtId="180" fontId="10" fillId="5" borderId="11" xfId="1" applyNumberFormat="1" applyFont="1" applyFill="1" applyBorder="1" applyAlignment="1" applyProtection="1">
      <alignment horizontal="center" vertical="center" wrapText="1"/>
      <protection locked="0"/>
    </xf>
    <xf numFmtId="180" fontId="10" fillId="5" borderId="10" xfId="1" applyNumberFormat="1" applyFont="1" applyFill="1" applyBorder="1" applyAlignment="1" applyProtection="1">
      <alignment horizontal="center" vertical="center" wrapText="1"/>
      <protection locked="0"/>
    </xf>
    <xf numFmtId="180" fontId="10" fillId="5" borderId="1" xfId="1" applyNumberFormat="1" applyFont="1" applyFill="1" applyBorder="1" applyAlignment="1" applyProtection="1">
      <alignment horizontal="center" vertical="center"/>
    </xf>
    <xf numFmtId="180" fontId="10" fillId="5" borderId="1" xfId="1" applyNumberFormat="1" applyFont="1" applyFill="1" applyBorder="1" applyAlignment="1" applyProtection="1">
      <alignment horizontal="center" vertical="center" wrapText="1"/>
      <protection locked="0"/>
    </xf>
    <xf numFmtId="180" fontId="3" fillId="5" borderId="1" xfId="1" applyNumberFormat="1" applyFont="1" applyFill="1" applyBorder="1" applyAlignment="1" applyProtection="1">
      <alignment horizontal="center" vertical="center" wrapText="1"/>
      <protection locked="0"/>
    </xf>
    <xf numFmtId="180" fontId="10" fillId="5" borderId="12" xfId="1" applyNumberFormat="1" applyFont="1" applyFill="1" applyBorder="1" applyAlignment="1" applyProtection="1">
      <alignment horizontal="center" vertical="center" wrapText="1"/>
    </xf>
    <xf numFmtId="180" fontId="10" fillId="5" borderId="2" xfId="1" applyNumberFormat="1" applyFont="1" applyFill="1" applyBorder="1" applyAlignment="1" applyProtection="1">
      <alignment horizontal="center" vertical="center" wrapText="1"/>
    </xf>
    <xf numFmtId="180" fontId="11" fillId="7" borderId="1" xfId="1" applyNumberFormat="1" applyFont="1" applyFill="1" applyBorder="1" applyAlignment="1" applyProtection="1">
      <alignment horizontal="center" vertical="center"/>
    </xf>
    <xf numFmtId="180" fontId="11" fillId="7" borderId="12" xfId="1" applyNumberFormat="1" applyFont="1" applyFill="1" applyBorder="1" applyAlignment="1" applyProtection="1">
      <alignment horizontal="center" vertical="center" wrapText="1"/>
    </xf>
    <xf numFmtId="180" fontId="11" fillId="7" borderId="13" xfId="1" applyNumberFormat="1" applyFont="1" applyFill="1" applyBorder="1" applyAlignment="1" applyProtection="1">
      <alignment horizontal="center" vertical="center" wrapText="1"/>
    </xf>
    <xf numFmtId="180" fontId="11" fillId="7" borderId="2" xfId="1" applyNumberFormat="1" applyFont="1" applyFill="1" applyBorder="1" applyAlignment="1" applyProtection="1">
      <alignment horizontal="center" vertical="center" wrapText="1"/>
    </xf>
    <xf numFmtId="180" fontId="11" fillId="2" borderId="1" xfId="1" applyNumberFormat="1" applyFont="1" applyFill="1" applyBorder="1" applyAlignment="1" applyProtection="1">
      <alignment horizontal="center" vertical="center"/>
    </xf>
    <xf numFmtId="180" fontId="11" fillId="2" borderId="1" xfId="1" applyNumberFormat="1" applyFont="1" applyFill="1" applyBorder="1" applyAlignment="1" applyProtection="1">
      <alignment horizontal="center" vertical="center" wrapText="1"/>
      <protection locked="0"/>
    </xf>
    <xf numFmtId="180" fontId="3" fillId="5" borderId="6" xfId="1" applyNumberFormat="1" applyFont="1" applyFill="1" applyBorder="1" applyAlignment="1" applyProtection="1">
      <alignment horizontal="center" vertical="center"/>
    </xf>
    <xf numFmtId="180" fontId="3" fillId="5" borderId="10" xfId="1" applyNumberFormat="1" applyFont="1" applyFill="1" applyBorder="1" applyAlignment="1" applyProtection="1">
      <alignment horizontal="center" vertical="center"/>
    </xf>
    <xf numFmtId="180" fontId="3" fillId="5" borderId="3" xfId="1" applyNumberFormat="1" applyFont="1" applyFill="1" applyBorder="1" applyAlignment="1" applyProtection="1">
      <alignment horizontal="center" vertical="center"/>
    </xf>
    <xf numFmtId="180" fontId="3" fillId="5" borderId="4" xfId="1" applyNumberFormat="1" applyFont="1" applyFill="1" applyBorder="1" applyAlignment="1" applyProtection="1">
      <alignment horizontal="center" vertical="center"/>
    </xf>
    <xf numFmtId="180" fontId="3" fillId="5" borderId="5" xfId="1" applyNumberFormat="1" applyFont="1" applyFill="1" applyBorder="1" applyAlignment="1" applyProtection="1">
      <alignment horizontal="center" vertical="center"/>
    </xf>
    <xf numFmtId="180" fontId="3" fillId="5" borderId="7" xfId="1" applyNumberFormat="1" applyFont="1" applyFill="1" applyBorder="1" applyAlignment="1" applyProtection="1">
      <alignment horizontal="center" vertical="center"/>
    </xf>
    <xf numFmtId="180" fontId="3" fillId="5" borderId="8" xfId="1" applyNumberFormat="1" applyFont="1" applyFill="1" applyBorder="1" applyAlignment="1" applyProtection="1">
      <alignment horizontal="center" vertical="center"/>
    </xf>
    <xf numFmtId="180" fontId="3" fillId="5" borderId="9" xfId="1" applyNumberFormat="1" applyFont="1" applyFill="1" applyBorder="1" applyAlignment="1" applyProtection="1">
      <alignment horizontal="center" vertical="center"/>
    </xf>
    <xf numFmtId="180" fontId="2" fillId="2" borderId="1" xfId="1" applyNumberFormat="1" applyFont="1" applyFill="1" applyBorder="1" applyAlignment="1" applyProtection="1">
      <alignment horizontal="center" vertical="center"/>
    </xf>
    <xf numFmtId="180" fontId="11" fillId="2" borderId="12" xfId="1" applyNumberFormat="1" applyFont="1" applyFill="1" applyBorder="1" applyAlignment="1" applyProtection="1">
      <alignment horizontal="center" vertical="center"/>
    </xf>
    <xf numFmtId="180" fontId="11" fillId="2" borderId="2" xfId="1" applyNumberFormat="1" applyFont="1" applyFill="1" applyBorder="1" applyAlignment="1" applyProtection="1">
      <alignment horizontal="center" vertical="center"/>
    </xf>
    <xf numFmtId="180" fontId="11" fillId="8" borderId="1" xfId="1" applyNumberFormat="1" applyFont="1" applyFill="1" applyBorder="1" applyAlignment="1" applyProtection="1">
      <alignment horizontal="center" vertical="center"/>
    </xf>
    <xf numFmtId="180" fontId="11" fillId="8" borderId="12" xfId="1" applyNumberFormat="1" applyFont="1" applyFill="1" applyBorder="1" applyAlignment="1" applyProtection="1">
      <alignment horizontal="center" vertical="center" wrapText="1"/>
      <protection locked="0"/>
    </xf>
    <xf numFmtId="180" fontId="11" fillId="8" borderId="13" xfId="1" applyNumberFormat="1" applyFont="1" applyFill="1" applyBorder="1" applyAlignment="1" applyProtection="1">
      <alignment horizontal="center" vertical="center" wrapText="1"/>
      <protection locked="0"/>
    </xf>
    <xf numFmtId="180" fontId="11" fillId="8" borderId="2" xfId="1" applyNumberFormat="1" applyFont="1" applyFill="1" applyBorder="1" applyAlignment="1" applyProtection="1">
      <alignment horizontal="center" vertical="center" wrapText="1"/>
      <protection locked="0"/>
    </xf>
    <xf numFmtId="180" fontId="11" fillId="7" borderId="1" xfId="1" applyNumberFormat="1" applyFont="1" applyFill="1" applyBorder="1" applyAlignment="1" applyProtection="1">
      <alignment horizontal="center" vertical="center"/>
      <protection locked="0"/>
    </xf>
    <xf numFmtId="180" fontId="11" fillId="7" borderId="12" xfId="1" applyNumberFormat="1" applyFont="1" applyFill="1" applyBorder="1" applyAlignment="1" applyProtection="1">
      <alignment horizontal="center" vertical="center" wrapText="1"/>
      <protection locked="0"/>
    </xf>
    <xf numFmtId="180" fontId="11" fillId="7" borderId="13" xfId="1" applyNumberFormat="1" applyFont="1" applyFill="1" applyBorder="1" applyAlignment="1" applyProtection="1">
      <alignment horizontal="center" vertical="center" wrapText="1"/>
      <protection locked="0"/>
    </xf>
    <xf numFmtId="180" fontId="11" fillId="7" borderId="2" xfId="1" applyNumberFormat="1" applyFont="1" applyFill="1" applyBorder="1" applyAlignment="1" applyProtection="1">
      <alignment horizontal="center" vertical="center" wrapText="1"/>
      <protection locked="0"/>
    </xf>
    <xf numFmtId="180" fontId="10" fillId="5" borderId="1" xfId="1" applyNumberFormat="1" applyFont="1" applyFill="1" applyBorder="1" applyAlignment="1" applyProtection="1">
      <alignment horizontal="center" vertical="center"/>
      <protection locked="0"/>
    </xf>
    <xf numFmtId="180" fontId="2" fillId="2" borderId="1" xfId="1" applyNumberFormat="1" applyFont="1" applyFill="1" applyBorder="1" applyAlignment="1" applyProtection="1">
      <alignment horizontal="center" vertical="center"/>
      <protection locked="0"/>
    </xf>
    <xf numFmtId="180" fontId="11" fillId="2" borderId="12" xfId="1" applyNumberFormat="1" applyFont="1" applyFill="1" applyBorder="1" applyAlignment="1" applyProtection="1">
      <alignment horizontal="center" vertical="center"/>
      <protection locked="0"/>
    </xf>
    <xf numFmtId="180" fontId="11" fillId="2" borderId="2" xfId="1" applyNumberFormat="1" applyFont="1" applyFill="1" applyBorder="1" applyAlignment="1" applyProtection="1">
      <alignment horizontal="center" vertical="center"/>
      <protection locked="0"/>
    </xf>
    <xf numFmtId="180" fontId="11" fillId="8" borderId="1" xfId="1" applyNumberFormat="1"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wrapText="1"/>
      <protection locked="0"/>
    </xf>
    <xf numFmtId="180" fontId="10" fillId="5" borderId="1" xfId="1" applyNumberFormat="1" applyFont="1" applyFill="1" applyBorder="1" applyAlignment="1" applyProtection="1">
      <alignment horizontal="center" vertical="center" wrapText="1"/>
    </xf>
    <xf numFmtId="180" fontId="3" fillId="5" borderId="1" xfId="1" applyNumberFormat="1" applyFont="1" applyFill="1" applyBorder="1" applyAlignment="1" applyProtection="1">
      <alignment horizontal="center" vertical="center" wrapText="1"/>
    </xf>
    <xf numFmtId="180" fontId="11" fillId="2" borderId="1" xfId="1" applyNumberFormat="1" applyFont="1" applyFill="1" applyBorder="1" applyAlignment="1" applyProtection="1">
      <alignment horizontal="center" vertical="center"/>
      <protection locked="0"/>
    </xf>
    <xf numFmtId="180" fontId="11" fillId="2" borderId="1" xfId="1" applyNumberFormat="1" applyFont="1" applyFill="1" applyBorder="1" applyAlignment="1" applyProtection="1">
      <alignment horizontal="center" vertical="center" wrapText="1"/>
    </xf>
    <xf numFmtId="180" fontId="3" fillId="5" borderId="6" xfId="1" applyNumberFormat="1" applyFont="1" applyFill="1" applyBorder="1" applyAlignment="1" applyProtection="1">
      <alignment horizontal="center" vertical="center"/>
      <protection locked="0"/>
    </xf>
    <xf numFmtId="180" fontId="3" fillId="5" borderId="10" xfId="1" applyNumberFormat="1" applyFont="1" applyFill="1" applyBorder="1" applyAlignment="1" applyProtection="1">
      <alignment horizontal="center" vertical="center"/>
      <protection locked="0"/>
    </xf>
    <xf numFmtId="180" fontId="10" fillId="5" borderId="12" xfId="1" applyNumberFormat="1" applyFont="1" applyFill="1" applyBorder="1" applyAlignment="1" applyProtection="1">
      <alignment horizontal="center" vertical="center" wrapText="1"/>
      <protection locked="0"/>
    </xf>
    <xf numFmtId="180" fontId="10" fillId="5" borderId="2" xfId="1" applyNumberFormat="1" applyFont="1" applyFill="1" applyBorder="1" applyAlignment="1" applyProtection="1">
      <alignment horizontal="center" vertical="center" wrapText="1"/>
      <protection locked="0"/>
    </xf>
    <xf numFmtId="180" fontId="3" fillId="5" borderId="3" xfId="1" applyNumberFormat="1" applyFont="1" applyFill="1" applyBorder="1" applyAlignment="1" applyProtection="1">
      <alignment horizontal="center" vertical="center"/>
      <protection locked="0"/>
    </xf>
    <xf numFmtId="180" fontId="3" fillId="5" borderId="4" xfId="1" applyNumberFormat="1" applyFont="1" applyFill="1" applyBorder="1" applyAlignment="1" applyProtection="1">
      <alignment horizontal="center" vertical="center"/>
      <protection locked="0"/>
    </xf>
    <xf numFmtId="180" fontId="3" fillId="5" borderId="5" xfId="1" applyNumberFormat="1" applyFont="1" applyFill="1" applyBorder="1" applyAlignment="1" applyProtection="1">
      <alignment horizontal="center" vertical="center"/>
      <protection locked="0"/>
    </xf>
    <xf numFmtId="180" fontId="3" fillId="5" borderId="7" xfId="1" applyNumberFormat="1" applyFont="1" applyFill="1" applyBorder="1" applyAlignment="1" applyProtection="1">
      <alignment horizontal="center" vertical="center"/>
      <protection locked="0"/>
    </xf>
    <xf numFmtId="180" fontId="3" fillId="5" borderId="8" xfId="1" applyNumberFormat="1" applyFont="1" applyFill="1" applyBorder="1" applyAlignment="1" applyProtection="1">
      <alignment horizontal="center" vertical="center"/>
      <protection locked="0"/>
    </xf>
    <xf numFmtId="180" fontId="3" fillId="5" borderId="9" xfId="1" applyNumberFormat="1" applyFont="1" applyFill="1" applyBorder="1" applyAlignment="1" applyProtection="1">
      <alignment horizontal="center" vertical="center"/>
      <protection locked="0"/>
    </xf>
    <xf numFmtId="0" fontId="7" fillId="0" borderId="0" xfId="0" applyFont="1" applyAlignment="1">
      <alignment horizontal="center" vertical="center"/>
    </xf>
    <xf numFmtId="0" fontId="0" fillId="0" borderId="0" xfId="0" applyAlignment="1">
      <alignment horizontal="left" vertical="center"/>
    </xf>
    <xf numFmtId="10" fontId="45" fillId="19" borderId="1" xfId="0" applyNumberFormat="1" applyFont="1" applyFill="1" applyBorder="1" applyAlignment="1">
      <alignment horizontal="center" vertical="center"/>
    </xf>
  </cellXfs>
  <cellStyles count="23">
    <cellStyle name="0,0_x000d__x000a_NA_x000d__x000a_" xfId="7"/>
    <cellStyle name="3232 5" xfId="13"/>
    <cellStyle name="Smart Subtitle 1" xfId="14"/>
    <cellStyle name="Smart Total" xfId="3"/>
    <cellStyle name="百分比" xfId="2" builtinId="5"/>
    <cellStyle name="百分比 2" xfId="4"/>
    <cellStyle name="百分比 2 2" xfId="6"/>
    <cellStyle name="百分比 3" xfId="15"/>
    <cellStyle name="常规" xfId="0" builtinId="0"/>
    <cellStyle name="常规 2" xfId="16"/>
    <cellStyle name="常规 2 2" xfId="11"/>
    <cellStyle name="常规 2 3 2" xfId="12"/>
    <cellStyle name="常规 2_上海融港置业有限公司2013年4月报表2003版" xfId="8"/>
    <cellStyle name="常规 3" xfId="17"/>
    <cellStyle name="常规_Sheet1" xfId="18"/>
    <cellStyle name="常规_可研经济测算示范表（财务部）" xfId="19"/>
    <cellStyle name="常规_四季金辉一期成本测算稿5.13" xfId="10"/>
    <cellStyle name="千位分隔" xfId="1" builtinId="3"/>
    <cellStyle name="千位分隔 10" xfId="5"/>
    <cellStyle name="千位分隔 2" xfId="20"/>
    <cellStyle name="千位分隔 3" xfId="21"/>
    <cellStyle name="千位分隔[0] 2" xfId="9"/>
    <cellStyle name="千位分隔[0] 2 2" xfId="22"/>
  </cellStyles>
  <dxfs count="6">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s>
  <tableStyles count="0" defaultTableStyle="TableStyleMedium9"/>
  <colors>
    <mruColors>
      <color rgb="FFFFFF99"/>
      <color rgb="FFDBE5F1"/>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主要成果输出!$F$86</c:f>
              <c:strCache>
                <c:ptCount val="1"/>
                <c:pt idx="0">
                  <c:v>累计经营活动净现金流</c:v>
                </c:pt>
              </c:strCache>
            </c:strRef>
          </c:tx>
          <c:spPr>
            <a:ln w="28575">
              <a:solidFill>
                <a:schemeClr val="accent1"/>
              </a:solidFill>
            </a:ln>
            <a:effectLst/>
          </c:spPr>
          <c:marker>
            <c:symbol val="none"/>
          </c:marker>
          <c:cat>
            <c:numRef>
              <c:f>主要成果输出!$G$85:$AY$85</c:f>
              <c:numCache>
                <c:formatCode>"第"#"个月"</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主要成果输出!$G$86:$AY$86</c:f>
              <c:numCache>
                <c:formatCode>_ * #,##0_ ;_ * \-#,##0_ ;_ * "-"??_ ;_ @_ </c:formatCode>
                <c:ptCount val="45"/>
                <c:pt idx="0">
                  <c:v>-170956.99154444653</c:v>
                </c:pt>
                <c:pt idx="1">
                  <c:v>-171298.60730431916</c:v>
                </c:pt>
                <c:pt idx="2">
                  <c:v>-172078.90079103029</c:v>
                </c:pt>
                <c:pt idx="3">
                  <c:v>-290475.22652836179</c:v>
                </c:pt>
                <c:pt idx="4">
                  <c:v>-291481.63252077409</c:v>
                </c:pt>
                <c:pt idx="5">
                  <c:v>-292519.13291051053</c:v>
                </c:pt>
                <c:pt idx="6">
                  <c:v>-293986.75786534237</c:v>
                </c:pt>
                <c:pt idx="7">
                  <c:v>-295606.8526569953</c:v>
                </c:pt>
                <c:pt idx="8">
                  <c:v>-298532.35556307528</c:v>
                </c:pt>
                <c:pt idx="9">
                  <c:v>-300748.74608896836</c:v>
                </c:pt>
                <c:pt idx="10">
                  <c:v>-305271.69084412354</c:v>
                </c:pt>
                <c:pt idx="11">
                  <c:v>-281651.64215290628</c:v>
                </c:pt>
                <c:pt idx="12">
                  <c:v>-252649.81817816812</c:v>
                </c:pt>
                <c:pt idx="13">
                  <c:v>-212269.70452772177</c:v>
                </c:pt>
                <c:pt idx="14">
                  <c:v>-172985.16658520201</c:v>
                </c:pt>
                <c:pt idx="15">
                  <c:v>-149607.12568402139</c:v>
                </c:pt>
                <c:pt idx="16">
                  <c:v>-135977.7663921479</c:v>
                </c:pt>
                <c:pt idx="17">
                  <c:v>-98839.961365550596</c:v>
                </c:pt>
                <c:pt idx="18">
                  <c:v>-57905.996562242908</c:v>
                </c:pt>
                <c:pt idx="19">
                  <c:v>-5501.9625640167069</c:v>
                </c:pt>
                <c:pt idx="20">
                  <c:v>38369.632217576996</c:v>
                </c:pt>
                <c:pt idx="21">
                  <c:v>64164.363029942673</c:v>
                </c:pt>
                <c:pt idx="22">
                  <c:v>81645.144358700069</c:v>
                </c:pt>
                <c:pt idx="23">
                  <c:v>84491.09530751135</c:v>
                </c:pt>
                <c:pt idx="24">
                  <c:v>85696.21784711619</c:v>
                </c:pt>
                <c:pt idx="25">
                  <c:v>84514.295214132275</c:v>
                </c:pt>
                <c:pt idx="26">
                  <c:v>83276.847632297577</c:v>
                </c:pt>
                <c:pt idx="27">
                  <c:v>82115.471257141791</c:v>
                </c:pt>
                <c:pt idx="28">
                  <c:v>81409.631633595229</c:v>
                </c:pt>
                <c:pt idx="29">
                  <c:v>81135.958664305814</c:v>
                </c:pt>
                <c:pt idx="30">
                  <c:v>80882.718569491495</c:v>
                </c:pt>
                <c:pt idx="31">
                  <c:v>79189.244964556303</c:v>
                </c:pt>
                <c:pt idx="32">
                  <c:v>82845.655863085762</c:v>
                </c:pt>
                <c:pt idx="33">
                  <c:v>83660.544137647099</c:v>
                </c:pt>
                <c:pt idx="34">
                  <c:v>72692.060455850908</c:v>
                </c:pt>
                <c:pt idx="35">
                  <c:v>77756.662243925748</c:v>
                </c:pt>
                <c:pt idx="36">
                  <c:v>78647.750518487082</c:v>
                </c:pt>
                <c:pt idx="37">
                  <c:v>79572.433387643003</c:v>
                </c:pt>
                <c:pt idx="38">
                  <c:v>79237.035175717843</c:v>
                </c:pt>
                <c:pt idx="39">
                  <c:v>79237.035175717843</c:v>
                </c:pt>
                <c:pt idx="40">
                  <c:v>79237.035175717843</c:v>
                </c:pt>
                <c:pt idx="41">
                  <c:v>79237.035175717843</c:v>
                </c:pt>
                <c:pt idx="42">
                  <c:v>79237.035175717843</c:v>
                </c:pt>
                <c:pt idx="43">
                  <c:v>79237.035175717843</c:v>
                </c:pt>
                <c:pt idx="44">
                  <c:v>79237.035175717843</c:v>
                </c:pt>
              </c:numCache>
            </c:numRef>
          </c:val>
          <c:smooth val="0"/>
        </c:ser>
        <c:ser>
          <c:idx val="1"/>
          <c:order val="1"/>
          <c:tx>
            <c:strRef>
              <c:f>主要成果输出!$F$87</c:f>
              <c:strCache>
                <c:ptCount val="1"/>
                <c:pt idx="0">
                  <c:v>累计筹资活动净现金流</c:v>
                </c:pt>
              </c:strCache>
            </c:strRef>
          </c:tx>
          <c:spPr>
            <a:ln w="28575">
              <a:solidFill>
                <a:schemeClr val="accent2"/>
              </a:solidFill>
            </a:ln>
            <a:effectLst/>
          </c:spPr>
          <c:marker>
            <c:symbol val="none"/>
          </c:marker>
          <c:cat>
            <c:numRef>
              <c:f>主要成果输出!$G$85:$AY$85</c:f>
              <c:numCache>
                <c:formatCode>"第"#"个月"</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主要成果输出!$G$87:$AY$87</c:f>
              <c:numCache>
                <c:formatCode>_ * #,##0_ ;_ * \-#,##0_ ;_ * "-"??_ ;_ @_ </c:formatCode>
                <c:ptCount val="45"/>
                <c:pt idx="0">
                  <c:v>0</c:v>
                </c:pt>
                <c:pt idx="1">
                  <c:v>0</c:v>
                </c:pt>
                <c:pt idx="2">
                  <c:v>0</c:v>
                </c:pt>
                <c:pt idx="3">
                  <c:v>138790.041</c:v>
                </c:pt>
                <c:pt idx="4">
                  <c:v>137975.682</c:v>
                </c:pt>
                <c:pt idx="5">
                  <c:v>137161.323</c:v>
                </c:pt>
                <c:pt idx="6">
                  <c:v>136346.96400000001</c:v>
                </c:pt>
                <c:pt idx="7">
                  <c:v>157633.78616954709</c:v>
                </c:pt>
                <c:pt idx="8">
                  <c:v>167768.9512728258</c:v>
                </c:pt>
                <c:pt idx="9">
                  <c:v>166802.99255058353</c:v>
                </c:pt>
                <c:pt idx="10">
                  <c:v>160180.20679788833</c:v>
                </c:pt>
                <c:pt idx="11">
                  <c:v>159276.05339415121</c:v>
                </c:pt>
                <c:pt idx="12">
                  <c:v>158371.89999041409</c:v>
                </c:pt>
                <c:pt idx="13">
                  <c:v>157467.74658667698</c:v>
                </c:pt>
                <c:pt idx="14">
                  <c:v>156563.59318293986</c:v>
                </c:pt>
                <c:pt idx="15">
                  <c:v>155659.43977920274</c:v>
                </c:pt>
                <c:pt idx="16">
                  <c:v>154755.28637546563</c:v>
                </c:pt>
                <c:pt idx="17">
                  <c:v>153851.13297172851</c:v>
                </c:pt>
                <c:pt idx="18">
                  <c:v>152946.9795679914</c:v>
                </c:pt>
                <c:pt idx="19">
                  <c:v>142088.34699758762</c:v>
                </c:pt>
                <c:pt idx="20">
                  <c:v>141229.71442718385</c:v>
                </c:pt>
                <c:pt idx="21">
                  <c:v>140371.08185678007</c:v>
                </c:pt>
                <c:pt idx="22">
                  <c:v>139512.4492863763</c:v>
                </c:pt>
                <c:pt idx="23">
                  <c:v>138653.81671597253</c:v>
                </c:pt>
                <c:pt idx="24">
                  <c:v>137795.18414556875</c:v>
                </c:pt>
                <c:pt idx="25">
                  <c:v>-19393.954982036055</c:v>
                </c:pt>
                <c:pt idx="26">
                  <c:v>-19393.954982036055</c:v>
                </c:pt>
                <c:pt idx="27">
                  <c:v>-19393.954982036055</c:v>
                </c:pt>
                <c:pt idx="28">
                  <c:v>-19393.954982036055</c:v>
                </c:pt>
                <c:pt idx="29">
                  <c:v>-19393.954982036055</c:v>
                </c:pt>
                <c:pt idx="30">
                  <c:v>-19393.954982036055</c:v>
                </c:pt>
                <c:pt idx="31">
                  <c:v>-19393.954982036055</c:v>
                </c:pt>
                <c:pt idx="32">
                  <c:v>-19393.954982036055</c:v>
                </c:pt>
                <c:pt idx="33">
                  <c:v>-19393.954982036055</c:v>
                </c:pt>
                <c:pt idx="34">
                  <c:v>-19393.954982036055</c:v>
                </c:pt>
                <c:pt idx="35">
                  <c:v>-19393.954982036055</c:v>
                </c:pt>
                <c:pt idx="36">
                  <c:v>-19393.954982036055</c:v>
                </c:pt>
                <c:pt idx="37">
                  <c:v>-19393.954982036055</c:v>
                </c:pt>
                <c:pt idx="38">
                  <c:v>-19393.954982036055</c:v>
                </c:pt>
                <c:pt idx="39">
                  <c:v>-19393.954982036055</c:v>
                </c:pt>
                <c:pt idx="40">
                  <c:v>-19393.954982036055</c:v>
                </c:pt>
                <c:pt idx="41">
                  <c:v>-19393.954982036055</c:v>
                </c:pt>
                <c:pt idx="42">
                  <c:v>-19393.954982036055</c:v>
                </c:pt>
                <c:pt idx="43">
                  <c:v>-19393.954982036055</c:v>
                </c:pt>
                <c:pt idx="44">
                  <c:v>-19393.954982036055</c:v>
                </c:pt>
              </c:numCache>
            </c:numRef>
          </c:val>
          <c:smooth val="0"/>
        </c:ser>
        <c:ser>
          <c:idx val="2"/>
          <c:order val="2"/>
          <c:tx>
            <c:strRef>
              <c:f>主要成果输出!$F$88</c:f>
              <c:strCache>
                <c:ptCount val="1"/>
                <c:pt idx="0">
                  <c:v>累计受到监管或限制的资金</c:v>
                </c:pt>
              </c:strCache>
            </c:strRef>
          </c:tx>
          <c:spPr>
            <a:ln w="28575">
              <a:solidFill>
                <a:schemeClr val="accent3"/>
              </a:solidFill>
            </a:ln>
            <a:effectLst/>
          </c:spPr>
          <c:marker>
            <c:symbol val="none"/>
          </c:marker>
          <c:cat>
            <c:numRef>
              <c:f>主要成果输出!$G$85:$AY$85</c:f>
              <c:numCache>
                <c:formatCode>"第"#"个月"</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主要成果输出!$G$88:$AY$88</c:f>
              <c:numCache>
                <c:formatCode>_ * #,##0_ ;_ * \-#,##0_ ;_ * "-"??_ ;_ @_ </c:formatCode>
                <c:ptCount val="45"/>
                <c:pt idx="0">
                  <c:v>0</c:v>
                </c:pt>
                <c:pt idx="1">
                  <c:v>0</c:v>
                </c:pt>
                <c:pt idx="2">
                  <c:v>0</c:v>
                </c:pt>
                <c:pt idx="3">
                  <c:v>0</c:v>
                </c:pt>
                <c:pt idx="4">
                  <c:v>0</c:v>
                </c:pt>
                <c:pt idx="5">
                  <c:v>0</c:v>
                </c:pt>
                <c:pt idx="6">
                  <c:v>0</c:v>
                </c:pt>
                <c:pt idx="7">
                  <c:v>0</c:v>
                </c:pt>
                <c:pt idx="8">
                  <c:v>0</c:v>
                </c:pt>
                <c:pt idx="9">
                  <c:v>1553.3329000000001</c:v>
                </c:pt>
                <c:pt idx="10">
                  <c:v>1553.3329000000001</c:v>
                </c:pt>
                <c:pt idx="11">
                  <c:v>-3570.6670999999997</c:v>
                </c:pt>
                <c:pt idx="12">
                  <c:v>-1435.6670999999997</c:v>
                </c:pt>
                <c:pt idx="13">
                  <c:v>-1435.6670999999997</c:v>
                </c:pt>
                <c:pt idx="14">
                  <c:v>593.63289999999984</c:v>
                </c:pt>
                <c:pt idx="15">
                  <c:v>1553.3329000000001</c:v>
                </c:pt>
                <c:pt idx="16">
                  <c:v>1553.3329000000001</c:v>
                </c:pt>
                <c:pt idx="17">
                  <c:v>-4498.8670999999995</c:v>
                </c:pt>
                <c:pt idx="18">
                  <c:v>-1977.1170999999995</c:v>
                </c:pt>
                <c:pt idx="19">
                  <c:v>-1794.3750999999984</c:v>
                </c:pt>
                <c:pt idx="20">
                  <c:v>1448.3329000000001</c:v>
                </c:pt>
                <c:pt idx="21">
                  <c:v>1553.3329000000001</c:v>
                </c:pt>
                <c:pt idx="22">
                  <c:v>1553.3329000000001</c:v>
                </c:pt>
                <c:pt idx="23">
                  <c:v>1553.3329000000001</c:v>
                </c:pt>
                <c:pt idx="24">
                  <c:v>1553.3329000000001</c:v>
                </c:pt>
                <c:pt idx="25">
                  <c:v>1553.3329000000001</c:v>
                </c:pt>
                <c:pt idx="26">
                  <c:v>1553.3329000000001</c:v>
                </c:pt>
                <c:pt idx="27">
                  <c:v>1553.3329000000001</c:v>
                </c:pt>
                <c:pt idx="28">
                  <c:v>1553.3329000000001</c:v>
                </c:pt>
                <c:pt idx="29">
                  <c:v>0</c:v>
                </c:pt>
                <c:pt idx="30">
                  <c:v>0</c:v>
                </c:pt>
                <c:pt idx="31">
                  <c:v>0</c:v>
                </c:pt>
                <c:pt idx="32">
                  <c:v>-3943.3574660633485</c:v>
                </c:pt>
                <c:pt idx="33">
                  <c:v>-1095.3770739064857</c:v>
                </c:pt>
                <c:pt idx="34">
                  <c:v>-930.86546003016588</c:v>
                </c:pt>
                <c:pt idx="35">
                  <c:v>0</c:v>
                </c:pt>
                <c:pt idx="36">
                  <c:v>0</c:v>
                </c:pt>
                <c:pt idx="37">
                  <c:v>0</c:v>
                </c:pt>
                <c:pt idx="38">
                  <c:v>0</c:v>
                </c:pt>
                <c:pt idx="39">
                  <c:v>0</c:v>
                </c:pt>
                <c:pt idx="40">
                  <c:v>0</c:v>
                </c:pt>
                <c:pt idx="41">
                  <c:v>0</c:v>
                </c:pt>
                <c:pt idx="42">
                  <c:v>0</c:v>
                </c:pt>
                <c:pt idx="43">
                  <c:v>0</c:v>
                </c:pt>
                <c:pt idx="44">
                  <c:v>0</c:v>
                </c:pt>
              </c:numCache>
            </c:numRef>
          </c:val>
          <c:smooth val="0"/>
        </c:ser>
        <c:ser>
          <c:idx val="3"/>
          <c:order val="3"/>
          <c:tx>
            <c:strRef>
              <c:f>主要成果输出!$F$89</c:f>
              <c:strCache>
                <c:ptCount val="1"/>
                <c:pt idx="0">
                  <c:v>累计现金净流量（可自有支配的现金）</c:v>
                </c:pt>
              </c:strCache>
            </c:strRef>
          </c:tx>
          <c:spPr>
            <a:ln w="28575">
              <a:solidFill>
                <a:schemeClr val="accent4"/>
              </a:solidFill>
            </a:ln>
            <a:effectLst/>
          </c:spPr>
          <c:marker>
            <c:symbol val="none"/>
          </c:marker>
          <c:cat>
            <c:numRef>
              <c:f>主要成果输出!$G$85:$AY$85</c:f>
              <c:numCache>
                <c:formatCode>"第"#"个月"</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主要成果输出!$G$89:$AY$89</c:f>
              <c:numCache>
                <c:formatCode>_ * #,##0_ ;_ * \-#,##0_ ;_ * "-"??_ ;_ @_ </c:formatCode>
                <c:ptCount val="45"/>
                <c:pt idx="0">
                  <c:v>-170956.99154444653</c:v>
                </c:pt>
                <c:pt idx="1">
                  <c:v>-171298.60730431916</c:v>
                </c:pt>
                <c:pt idx="2">
                  <c:v>-172078.90079103029</c:v>
                </c:pt>
                <c:pt idx="3">
                  <c:v>-151685.18552836179</c:v>
                </c:pt>
                <c:pt idx="4">
                  <c:v>-153505.95052077409</c:v>
                </c:pt>
                <c:pt idx="5">
                  <c:v>-155357.80991051052</c:v>
                </c:pt>
                <c:pt idx="6">
                  <c:v>-157639.79386534236</c:v>
                </c:pt>
                <c:pt idx="7">
                  <c:v>-137973.0664874482</c:v>
                </c:pt>
                <c:pt idx="8">
                  <c:v>-130763.40429024948</c:v>
                </c:pt>
                <c:pt idx="9">
                  <c:v>-132392.42063838482</c:v>
                </c:pt>
                <c:pt idx="10">
                  <c:v>-143538.15114623521</c:v>
                </c:pt>
                <c:pt idx="11">
                  <c:v>-125946.25585875507</c:v>
                </c:pt>
                <c:pt idx="12">
                  <c:v>-95713.585287754031</c:v>
                </c:pt>
                <c:pt idx="13">
                  <c:v>-56237.62504104479</c:v>
                </c:pt>
                <c:pt idx="14">
                  <c:v>-15827.940502262147</c:v>
                </c:pt>
                <c:pt idx="15">
                  <c:v>7605.6469951813551</c:v>
                </c:pt>
                <c:pt idx="16">
                  <c:v>20330.852883317733</c:v>
                </c:pt>
                <c:pt idx="17">
                  <c:v>50512.304506177912</c:v>
                </c:pt>
                <c:pt idx="18">
                  <c:v>93063.865905748477</c:v>
                </c:pt>
                <c:pt idx="19">
                  <c:v>134792.0093335709</c:v>
                </c:pt>
                <c:pt idx="20">
                  <c:v>181047.67954476085</c:v>
                </c:pt>
                <c:pt idx="21">
                  <c:v>206088.77778672276</c:v>
                </c:pt>
                <c:pt idx="22">
                  <c:v>222710.92654507639</c:v>
                </c:pt>
                <c:pt idx="23">
                  <c:v>224698.2449234839</c:v>
                </c:pt>
                <c:pt idx="24">
                  <c:v>225044.73489268494</c:v>
                </c:pt>
                <c:pt idx="25">
                  <c:v>66673.673132096214</c:v>
                </c:pt>
                <c:pt idx="26">
                  <c:v>65436.225550261523</c:v>
                </c:pt>
                <c:pt idx="27">
                  <c:v>64274.849175105737</c:v>
                </c:pt>
                <c:pt idx="28">
                  <c:v>63569.009551559175</c:v>
                </c:pt>
                <c:pt idx="29">
                  <c:v>61742.003682269758</c:v>
                </c:pt>
                <c:pt idx="30">
                  <c:v>61488.76358745544</c:v>
                </c:pt>
                <c:pt idx="31">
                  <c:v>59795.289982520248</c:v>
                </c:pt>
                <c:pt idx="32">
                  <c:v>59508.343414986361</c:v>
                </c:pt>
                <c:pt idx="33">
                  <c:v>63171.212081704558</c:v>
                </c:pt>
                <c:pt idx="34">
                  <c:v>52367.240013784685</c:v>
                </c:pt>
                <c:pt idx="35">
                  <c:v>58362.707261889693</c:v>
                </c:pt>
                <c:pt idx="36">
                  <c:v>59253.795536451027</c:v>
                </c:pt>
                <c:pt idx="37">
                  <c:v>60178.478405606947</c:v>
                </c:pt>
                <c:pt idx="38">
                  <c:v>59843.080193681788</c:v>
                </c:pt>
                <c:pt idx="39">
                  <c:v>59843.080193681788</c:v>
                </c:pt>
                <c:pt idx="40">
                  <c:v>59843.080193681788</c:v>
                </c:pt>
                <c:pt idx="41">
                  <c:v>59843.080193681788</c:v>
                </c:pt>
                <c:pt idx="42">
                  <c:v>59843.080193681788</c:v>
                </c:pt>
                <c:pt idx="43">
                  <c:v>59843.080193681788</c:v>
                </c:pt>
                <c:pt idx="44">
                  <c:v>59843.080193681788</c:v>
                </c:pt>
              </c:numCache>
            </c:numRef>
          </c:val>
          <c:smooth val="0"/>
        </c:ser>
        <c:ser>
          <c:idx val="4"/>
          <c:order val="4"/>
          <c:tx>
            <c:strRef>
              <c:f>主要成果输出!$F$90</c:f>
              <c:strCache>
                <c:ptCount val="1"/>
                <c:pt idx="0">
                  <c:v>累计集团资金占用净额</c:v>
                </c:pt>
              </c:strCache>
            </c:strRef>
          </c:tx>
          <c:spPr>
            <a:ln w="28575">
              <a:solidFill>
                <a:schemeClr val="accent5"/>
              </a:solidFill>
            </a:ln>
            <a:effectLst/>
          </c:spPr>
          <c:marker>
            <c:symbol val="none"/>
          </c:marker>
          <c:cat>
            <c:numRef>
              <c:f>主要成果输出!$G$85:$AY$85</c:f>
              <c:numCache>
                <c:formatCode>"第"#"个月"</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主要成果输出!$G$90:$AY$90</c:f>
              <c:numCache>
                <c:formatCode>_ * #,##0_ ;_ * \-#,##0_ ;_ * "-"??_ ;_ @_ </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val>
          <c:smooth val="0"/>
        </c:ser>
        <c:dLbls>
          <c:showLegendKey val="0"/>
          <c:showVal val="0"/>
          <c:showCatName val="0"/>
          <c:showSerName val="0"/>
          <c:showPercent val="0"/>
          <c:showBubbleSize val="0"/>
        </c:dLbls>
        <c:marker val="1"/>
        <c:smooth val="0"/>
        <c:axId val="166419456"/>
        <c:axId val="166421248"/>
      </c:lineChart>
      <c:catAx>
        <c:axId val="166419456"/>
        <c:scaling>
          <c:orientation val="minMax"/>
        </c:scaling>
        <c:delete val="0"/>
        <c:axPos val="b"/>
        <c:numFmt formatCode="&quot;第&quot;#&quot;个月&quot;" sourceLinked="1"/>
        <c:majorTickMark val="out"/>
        <c:minorTickMark val="none"/>
        <c:tickLblPos val="nextTo"/>
        <c:spPr>
          <a:noFill/>
          <a:ln>
            <a:solidFill>
              <a:schemeClr val="tx1">
                <a:lumMod val="50000"/>
                <a:lumOff val="50000"/>
              </a:schemeClr>
            </a:solidFill>
          </a:ln>
          <a:effectLst/>
        </c:spPr>
        <c:txPr>
          <a:bodyPr rot="-60000000" spcFirstLastPara="0" vertOverflow="ellipsis" horzOverflow="overflow" vert="horz" wrap="square" anchor="ctr" anchorCtr="1"/>
          <a:lstStyle/>
          <a:p>
            <a:pPr>
              <a:defRPr sz="1000" b="0">
                <a:solidFill>
                  <a:schemeClr val="tx1"/>
                </a:solidFill>
                <a:latin typeface="+mn-lt"/>
                <a:ea typeface="+mn-ea"/>
                <a:cs typeface="+mn-cs"/>
              </a:defRPr>
            </a:pPr>
            <a:endParaRPr lang="zh-CN"/>
          </a:p>
        </c:txPr>
        <c:crossAx val="166421248"/>
        <c:crosses val="autoZero"/>
        <c:auto val="1"/>
        <c:lblAlgn val="ctr"/>
        <c:lblOffset val="100"/>
        <c:tickMarkSkip val="1"/>
        <c:noMultiLvlLbl val="0"/>
      </c:catAx>
      <c:valAx>
        <c:axId val="166421248"/>
        <c:scaling>
          <c:orientation val="minMax"/>
        </c:scaling>
        <c:delete val="0"/>
        <c:axPos val="l"/>
        <c:majorGridlines>
          <c:spPr>
            <a:ln>
              <a:solidFill>
                <a:schemeClr val="tx1">
                  <a:lumMod val="50000"/>
                  <a:lumOff val="50000"/>
                </a:schemeClr>
              </a:solidFill>
            </a:ln>
            <a:effectLst/>
          </c:spPr>
        </c:majorGridlines>
        <c:numFmt formatCode="_ * #,##0_ ;_ * \-#,##0_ ;_ * &quot;-&quot;??_ ;_ @_ " sourceLinked="1"/>
        <c:majorTickMark val="out"/>
        <c:minorTickMark val="none"/>
        <c:tickLblPos val="nextTo"/>
        <c:spPr>
          <a:noFill/>
          <a:ln>
            <a:solidFill>
              <a:schemeClr val="tx1">
                <a:lumMod val="50000"/>
                <a:lumOff val="50000"/>
              </a:schemeClr>
            </a:solidFill>
          </a:ln>
          <a:effectLst/>
        </c:spPr>
        <c:txPr>
          <a:bodyPr rot="-60000000" spcFirstLastPara="0" vertOverflow="ellipsis" horzOverflow="overflow" vert="horz" wrap="square" anchor="ctr" anchorCtr="1"/>
          <a:lstStyle/>
          <a:p>
            <a:pPr>
              <a:defRPr sz="1000" b="0">
                <a:solidFill>
                  <a:schemeClr val="tx1"/>
                </a:solidFill>
                <a:latin typeface="+mn-lt"/>
                <a:ea typeface="+mn-ea"/>
                <a:cs typeface="+mn-cs"/>
              </a:defRPr>
            </a:pPr>
            <a:endParaRPr lang="zh-CN"/>
          </a:p>
        </c:txPr>
        <c:crossAx val="166419456"/>
        <c:crosses val="autoZero"/>
        <c:crossBetween val="between"/>
      </c:valAx>
      <c:spPr>
        <a:solidFill>
          <a:schemeClr val="bg1"/>
        </a:solidFill>
        <a:ln>
          <a:noFill/>
        </a:ln>
        <a:effectLst/>
      </c:spPr>
    </c:plotArea>
    <c:legend>
      <c:legendPos val="r"/>
      <c:overlay val="0"/>
      <c:spPr>
        <a:noFill/>
        <a:ln>
          <a:noFill/>
        </a:ln>
        <a:effectLst/>
      </c:spPr>
      <c:txPr>
        <a:bodyPr rot="0" spcFirstLastPara="0" vertOverflow="ellipsis" horzOverflow="overflow" vert="horz" wrap="square" anchor="ctr" anchorCtr="1"/>
        <a:lstStyle/>
        <a:p>
          <a:pPr>
            <a:defRPr sz="1000" b="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tint val="75000"/>
        </a:schemeClr>
      </a:solidFill>
      <a:prstDash val="solid"/>
    </a:ln>
    <a:effectLst/>
  </c:spPr>
  <c:txPr>
    <a:bodyPr rot="0" spcFirstLastPara="0" vertOverflow="ellipsis" horzOverflow="overflow" vert="horz" wrap="square" anchor="ctr" anchorCtr="1"/>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vertOverflow="ellipsis" anchor="ctr" anchorCtr="1"/>
          <a:lstStyle/>
          <a:p>
            <a:pPr algn="ctr" defTabSz="914400">
              <a:defRPr sz="1400" b="0" kern="1200" spc="0" baseline="0">
                <a:solidFill>
                  <a:schemeClr val="tx1">
                    <a:lumMod val="65000"/>
                    <a:lumOff val="35000"/>
                  </a:schemeClr>
                </a:solidFill>
                <a:latin typeface="+mn-lt"/>
                <a:ea typeface="+mn-ea"/>
                <a:cs typeface="+mn-cs"/>
              </a:defRPr>
            </a:pPr>
            <a:r>
              <a:rPr lang="zh-CN" altLang="en-US" sz="1400" b="0" i="0" u="none" strike="noStrike" kern="1200" cap="none" spc="0" normalizeH="0" baseline="0">
                <a:solidFill>
                  <a:schemeClr val="tx1">
                    <a:lumMod val="65000"/>
                    <a:lumOff val="35000"/>
                  </a:schemeClr>
                </a:solidFill>
                <a:effectLst/>
                <a:latin typeface="+mn-lt"/>
                <a:ea typeface="+mn-ea"/>
                <a:cs typeface="+mn-cs"/>
              </a:rPr>
              <a:t>现金流图例</a:t>
            </a:r>
          </a:p>
        </c:rich>
      </c:tx>
      <c:layout>
        <c:manualLayout>
          <c:xMode val="edge"/>
          <c:yMode val="edge"/>
          <c:x val="0.457109955889624"/>
          <c:y val="2.7777777777777801E-2"/>
        </c:manualLayout>
      </c:layout>
      <c:overlay val="0"/>
      <c:spPr>
        <a:noFill/>
        <a:ln>
          <a:noFill/>
        </a:ln>
        <a:effectLst/>
      </c:spPr>
    </c:title>
    <c:autoTitleDeleted val="0"/>
    <c:plotArea>
      <c:layout>
        <c:manualLayout>
          <c:layoutTarget val="inner"/>
          <c:xMode val="edge"/>
          <c:yMode val="edge"/>
          <c:x val="5.2752394180861202E-2"/>
          <c:y val="0.20085484106153401"/>
          <c:w val="0.917274654580013"/>
          <c:h val="0.66743219597550296"/>
        </c:manualLayout>
      </c:layout>
      <c:barChart>
        <c:barDir val="col"/>
        <c:grouping val="clustered"/>
        <c:varyColors val="0"/>
        <c:ser>
          <c:idx val="0"/>
          <c:order val="0"/>
          <c:tx>
            <c:strRef>
              <c:f>现金流量表!$C$9</c:f>
              <c:strCache>
                <c:ptCount val="1"/>
                <c:pt idx="0">
                  <c:v>现金流入</c:v>
                </c:pt>
              </c:strCache>
            </c:strRef>
          </c:tx>
          <c:spPr>
            <a:solidFill>
              <a:schemeClr val="accent1"/>
            </a:solidFill>
            <a:ln>
              <a:noFill/>
            </a:ln>
            <a:effectLst/>
          </c:spPr>
          <c:invertIfNegative val="0"/>
          <c:cat>
            <c:strRef>
              <c:f>现金流量表!$D$8:$R$8</c:f>
              <c:strCache>
                <c:ptCount val="15"/>
                <c:pt idx="0">
                  <c:v>1Q（1-3个月）</c:v>
                </c:pt>
                <c:pt idx="1">
                  <c:v>2Q（4-6个月）</c:v>
                </c:pt>
                <c:pt idx="2">
                  <c:v>3Q（7-9个月）</c:v>
                </c:pt>
                <c:pt idx="3">
                  <c:v>4Q（10-12个月）</c:v>
                </c:pt>
                <c:pt idx="4">
                  <c:v>5Q（13-15个月）</c:v>
                </c:pt>
                <c:pt idx="5">
                  <c:v>6Q（16-18个月）</c:v>
                </c:pt>
                <c:pt idx="6">
                  <c:v>7Q（19-21个月）</c:v>
                </c:pt>
                <c:pt idx="7">
                  <c:v>8Q（22-24个月）</c:v>
                </c:pt>
                <c:pt idx="8">
                  <c:v>9Q（25-27个月）</c:v>
                </c:pt>
                <c:pt idx="9">
                  <c:v>10Q（28-30个月）</c:v>
                </c:pt>
                <c:pt idx="10">
                  <c:v>11Q（31-33个月）</c:v>
                </c:pt>
                <c:pt idx="11">
                  <c:v>12Q（34-36个月）</c:v>
                </c:pt>
                <c:pt idx="12">
                  <c:v>13Q（37-39个月）</c:v>
                </c:pt>
                <c:pt idx="13">
                  <c:v>14Q（40-42个月）</c:v>
                </c:pt>
                <c:pt idx="14">
                  <c:v>15Q（43-45个月）</c:v>
                </c:pt>
              </c:strCache>
            </c:strRef>
          </c:cat>
          <c:val>
            <c:numRef>
              <c:f>现金流量表!$D$9:$R$9</c:f>
              <c:numCache>
                <c:formatCode>_ * #,##0_ ;_ * \-#,##0_ ;_ * "-"??_ ;_ @_ </c:formatCode>
                <c:ptCount val="15"/>
                <c:pt idx="0">
                  <c:v>0</c:v>
                </c:pt>
                <c:pt idx="1">
                  <c:v>139604.4</c:v>
                </c:pt>
                <c:pt idx="2">
                  <c:v>33303.37147656289</c:v>
                </c:pt>
                <c:pt idx="3">
                  <c:v>50135.367651041925</c:v>
                </c:pt>
                <c:pt idx="4">
                  <c:v>126275.25599999999</c:v>
                </c:pt>
                <c:pt idx="5">
                  <c:v>95993.496000000014</c:v>
                </c:pt>
                <c:pt idx="6">
                  <c:v>156758.44559999998</c:v>
                </c:pt>
                <c:pt idx="7">
                  <c:v>61943.552640000002</c:v>
                </c:pt>
                <c:pt idx="8">
                  <c:v>3918.5889599999991</c:v>
                </c:pt>
                <c:pt idx="9">
                  <c:v>0</c:v>
                </c:pt>
                <c:pt idx="10">
                  <c:v>5400</c:v>
                </c:pt>
                <c:pt idx="11">
                  <c:v>8175</c:v>
                </c:pt>
                <c:pt idx="12">
                  <c:v>2775</c:v>
                </c:pt>
                <c:pt idx="13">
                  <c:v>0</c:v>
                </c:pt>
                <c:pt idx="14">
                  <c:v>0</c:v>
                </c:pt>
              </c:numCache>
            </c:numRef>
          </c:val>
        </c:ser>
        <c:ser>
          <c:idx val="1"/>
          <c:order val="1"/>
          <c:tx>
            <c:strRef>
              <c:f>现金流量表!$C$10</c:f>
              <c:strCache>
                <c:ptCount val="1"/>
                <c:pt idx="0">
                  <c:v>现金流出</c:v>
                </c:pt>
              </c:strCache>
            </c:strRef>
          </c:tx>
          <c:spPr>
            <a:solidFill>
              <a:schemeClr val="accent2"/>
            </a:solidFill>
            <a:ln>
              <a:noFill/>
            </a:ln>
            <a:effectLst/>
          </c:spPr>
          <c:invertIfNegative val="0"/>
          <c:cat>
            <c:strRef>
              <c:f>现金流量表!$D$8:$R$8</c:f>
              <c:strCache>
                <c:ptCount val="15"/>
                <c:pt idx="0">
                  <c:v>1Q（1-3个月）</c:v>
                </c:pt>
                <c:pt idx="1">
                  <c:v>2Q（4-6个月）</c:v>
                </c:pt>
                <c:pt idx="2">
                  <c:v>3Q（7-9个月）</c:v>
                </c:pt>
                <c:pt idx="3">
                  <c:v>4Q（10-12个月）</c:v>
                </c:pt>
                <c:pt idx="4">
                  <c:v>5Q（13-15个月）</c:v>
                </c:pt>
                <c:pt idx="5">
                  <c:v>6Q（16-18个月）</c:v>
                </c:pt>
                <c:pt idx="6">
                  <c:v>7Q（19-21个月）</c:v>
                </c:pt>
                <c:pt idx="7">
                  <c:v>8Q（22-24个月）</c:v>
                </c:pt>
                <c:pt idx="8">
                  <c:v>9Q（25-27个月）</c:v>
                </c:pt>
                <c:pt idx="9">
                  <c:v>10Q（28-30个月）</c:v>
                </c:pt>
                <c:pt idx="10">
                  <c:v>11Q（31-33个月）</c:v>
                </c:pt>
                <c:pt idx="11">
                  <c:v>12Q（34-36个月）</c:v>
                </c:pt>
                <c:pt idx="12">
                  <c:v>13Q（37-39个月）</c:v>
                </c:pt>
                <c:pt idx="13">
                  <c:v>14Q（40-42个月）</c:v>
                </c:pt>
                <c:pt idx="14">
                  <c:v>15Q（43-45个月）</c:v>
                </c:pt>
              </c:strCache>
            </c:strRef>
          </c:cat>
          <c:val>
            <c:numRef>
              <c:f>现金流量表!$D$10:$R$10</c:f>
              <c:numCache>
                <c:formatCode>_ * #,##0_ ;_ * \-#,##0_ ;_ * "-"??_ ;_ @_ </c:formatCode>
                <c:ptCount val="15"/>
                <c:pt idx="0">
                  <c:v>-172078.90079103029</c:v>
                </c:pt>
                <c:pt idx="1">
                  <c:v>-122883.30911948025</c:v>
                </c:pt>
                <c:pt idx="2">
                  <c:v>-8708.9658563018747</c:v>
                </c:pt>
                <c:pt idx="3">
                  <c:v>-41747.552119547508</c:v>
                </c:pt>
                <c:pt idx="4">
                  <c:v>-20321.240643507066</c:v>
                </c:pt>
                <c:pt idx="5">
                  <c:v>-24560.750991559951</c:v>
                </c:pt>
                <c:pt idx="6">
                  <c:v>-32170.270561417095</c:v>
                </c:pt>
                <c:pt idx="7">
                  <c:v>-18397.987261276998</c:v>
                </c:pt>
                <c:pt idx="8">
                  <c:v>-163180.60833322239</c:v>
                </c:pt>
                <c:pt idx="9">
                  <c:v>-2140.8889679917593</c:v>
                </c:pt>
                <c:pt idx="10">
                  <c:v>-3690.3028012200666</c:v>
                </c:pt>
                <c:pt idx="11">
                  <c:v>-13263.993619160012</c:v>
                </c:pt>
                <c:pt idx="12">
                  <c:v>-1294.6270682079</c:v>
                </c:pt>
                <c:pt idx="13">
                  <c:v>0</c:v>
                </c:pt>
                <c:pt idx="14">
                  <c:v>0</c:v>
                </c:pt>
              </c:numCache>
            </c:numRef>
          </c:val>
        </c:ser>
        <c:dLbls>
          <c:showLegendKey val="0"/>
          <c:showVal val="0"/>
          <c:showCatName val="0"/>
          <c:showSerName val="0"/>
          <c:showPercent val="0"/>
          <c:showBubbleSize val="0"/>
        </c:dLbls>
        <c:gapWidth val="150"/>
        <c:axId val="118637696"/>
        <c:axId val="118639232"/>
      </c:barChart>
      <c:lineChart>
        <c:grouping val="standard"/>
        <c:varyColors val="0"/>
        <c:ser>
          <c:idx val="2"/>
          <c:order val="2"/>
          <c:tx>
            <c:strRef>
              <c:f>现金流量表!$C$11</c:f>
              <c:strCache>
                <c:ptCount val="1"/>
                <c:pt idx="0">
                  <c:v>净现金流</c:v>
                </c:pt>
              </c:strCache>
            </c:strRef>
          </c:tx>
          <c:spPr>
            <a:ln w="28575" cap="rnd">
              <a:solidFill>
                <a:schemeClr val="accent3"/>
              </a:solidFill>
              <a:round/>
            </a:ln>
            <a:effectLst/>
          </c:spPr>
          <c:marker>
            <c:symbol val="none"/>
          </c:marker>
          <c:cat>
            <c:strRef>
              <c:f>现金流量表!$D$8:$R$8</c:f>
              <c:strCache>
                <c:ptCount val="15"/>
                <c:pt idx="0">
                  <c:v>1Q（1-3个月）</c:v>
                </c:pt>
                <c:pt idx="1">
                  <c:v>2Q（4-6个月）</c:v>
                </c:pt>
                <c:pt idx="2">
                  <c:v>3Q（7-9个月）</c:v>
                </c:pt>
                <c:pt idx="3">
                  <c:v>4Q（10-12个月）</c:v>
                </c:pt>
                <c:pt idx="4">
                  <c:v>5Q（13-15个月）</c:v>
                </c:pt>
                <c:pt idx="5">
                  <c:v>6Q（16-18个月）</c:v>
                </c:pt>
                <c:pt idx="6">
                  <c:v>7Q（19-21个月）</c:v>
                </c:pt>
                <c:pt idx="7">
                  <c:v>8Q（22-24个月）</c:v>
                </c:pt>
                <c:pt idx="8">
                  <c:v>9Q（25-27个月）</c:v>
                </c:pt>
                <c:pt idx="9">
                  <c:v>10Q（28-30个月）</c:v>
                </c:pt>
                <c:pt idx="10">
                  <c:v>11Q（31-33个月）</c:v>
                </c:pt>
                <c:pt idx="11">
                  <c:v>12Q（34-36个月）</c:v>
                </c:pt>
                <c:pt idx="12">
                  <c:v>13Q（37-39个月）</c:v>
                </c:pt>
                <c:pt idx="13">
                  <c:v>14Q（40-42个月）</c:v>
                </c:pt>
                <c:pt idx="14">
                  <c:v>15Q（43-45个月）</c:v>
                </c:pt>
              </c:strCache>
            </c:strRef>
          </c:cat>
          <c:val>
            <c:numRef>
              <c:f>现金流量表!$D$11:$R$11</c:f>
              <c:numCache>
                <c:formatCode>_ * #,##0_ ;_ * \-#,##0_ ;_ * "-"??_ ;_ @_ </c:formatCode>
                <c:ptCount val="15"/>
                <c:pt idx="0">
                  <c:v>-172078.90079103029</c:v>
                </c:pt>
                <c:pt idx="1">
                  <c:v>-155357.80991051055</c:v>
                </c:pt>
                <c:pt idx="2">
                  <c:v>-130763.40429024954</c:v>
                </c:pt>
                <c:pt idx="3">
                  <c:v>-122375.58875875513</c:v>
                </c:pt>
                <c:pt idx="4">
                  <c:v>-16421.573402262205</c:v>
                </c:pt>
                <c:pt idx="5">
                  <c:v>55011.171606177857</c:v>
                </c:pt>
                <c:pt idx="6">
                  <c:v>179599.34664476075</c:v>
                </c:pt>
                <c:pt idx="7">
                  <c:v>223144.91202348375</c:v>
                </c:pt>
                <c:pt idx="8">
                  <c:v>63882.892650261347</c:v>
                </c:pt>
                <c:pt idx="9">
                  <c:v>61742.003682269584</c:v>
                </c:pt>
                <c:pt idx="10">
                  <c:v>63451.700881049517</c:v>
                </c:pt>
                <c:pt idx="11">
                  <c:v>58362.707261889504</c:v>
                </c:pt>
              </c:numCache>
            </c:numRef>
          </c:val>
          <c:smooth val="0"/>
        </c:ser>
        <c:dLbls>
          <c:showLegendKey val="0"/>
          <c:showVal val="0"/>
          <c:showCatName val="0"/>
          <c:showSerName val="0"/>
          <c:showPercent val="0"/>
          <c:showBubbleSize val="0"/>
        </c:dLbls>
        <c:marker val="1"/>
        <c:smooth val="0"/>
        <c:axId val="118637696"/>
        <c:axId val="118639232"/>
      </c:lineChart>
      <c:catAx>
        <c:axId val="11863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horzOverflow="overflow" vert="horz" wrap="square" anchor="ctr" anchorCtr="1"/>
          <a:lstStyle/>
          <a:p>
            <a:pPr>
              <a:defRPr sz="900" kern="1200">
                <a:solidFill>
                  <a:schemeClr val="tx1">
                    <a:lumMod val="65000"/>
                    <a:lumOff val="35000"/>
                  </a:schemeClr>
                </a:solidFill>
                <a:latin typeface="+mn-lt"/>
                <a:ea typeface="+mn-ea"/>
                <a:cs typeface="+mn-cs"/>
              </a:defRPr>
            </a:pPr>
            <a:endParaRPr lang="zh-CN"/>
          </a:p>
        </c:txPr>
        <c:crossAx val="118639232"/>
        <c:crosses val="autoZero"/>
        <c:auto val="1"/>
        <c:lblAlgn val="ctr"/>
        <c:lblOffset val="100"/>
        <c:tickMarkSkip val="1"/>
        <c:noMultiLvlLbl val="0"/>
      </c:catAx>
      <c:valAx>
        <c:axId val="118639232"/>
        <c:scaling>
          <c:orientation val="minMax"/>
        </c:scaling>
        <c:delete val="0"/>
        <c:axPos val="l"/>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0" vertOverflow="ellipsis" horzOverflow="overflow" vert="horz" wrap="square" anchor="ctr" anchorCtr="1"/>
          <a:lstStyle/>
          <a:p>
            <a:pPr>
              <a:defRPr sz="900" kern="1200">
                <a:solidFill>
                  <a:schemeClr val="tx1">
                    <a:lumMod val="65000"/>
                    <a:lumOff val="35000"/>
                  </a:schemeClr>
                </a:solidFill>
                <a:latin typeface="+mn-lt"/>
                <a:ea typeface="+mn-ea"/>
                <a:cs typeface="+mn-cs"/>
              </a:defRPr>
            </a:pPr>
            <a:endParaRPr lang="zh-CN"/>
          </a:p>
        </c:txPr>
        <c:crossAx val="118637696"/>
        <c:crosses val="autoZero"/>
        <c:crossBetween val="between"/>
      </c:valAx>
      <c:spPr>
        <a:noFill/>
        <a:ln>
          <a:noFill/>
        </a:ln>
        <a:effectLst/>
      </c:spPr>
    </c:plotArea>
    <c:legend>
      <c:legendPos val="b"/>
      <c:layout/>
      <c:overlay val="0"/>
      <c:spPr>
        <a:noFill/>
        <a:ln>
          <a:noFill/>
        </a:ln>
        <a:effectLst/>
      </c:spPr>
      <c:txPr>
        <a:bodyPr rot="0" spcFirstLastPara="0" vertOverflow="ellipsis" horzOverflow="overflow" vert="horz" wrap="square" anchor="ctr" anchorCtr="1"/>
        <a:lstStyle/>
        <a:p>
          <a:pPr>
            <a:defRPr sz="900" kern="120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0" spcFirstLastPara="0" vertOverflow="ellipsis" horzOverflow="overflow" vert="horz" wrap="square" anchor="ctr" anchorCtr="1"/>
    <a:lstStyle/>
    <a:p>
      <a:pPr>
        <a:defRPr lang="zh-CN" sz="1000" kern="1200">
          <a:solidFill>
            <a:schemeClr val="tx1"/>
          </a:solidFill>
          <a:latin typeface="+mn-lt"/>
          <a:ea typeface="+mn-ea"/>
          <a:cs typeface="+mn-cs"/>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561975</xdr:colOff>
          <xdr:row>5</xdr:row>
          <xdr:rowOff>76200</xdr:rowOff>
        </xdr:from>
        <xdr:to>
          <xdr:col>14</xdr:col>
          <xdr:colOff>200025</xdr:colOff>
          <xdr:row>8</xdr:row>
          <xdr:rowOff>38100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计算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243840</xdr:colOff>
      <xdr:row>84</xdr:row>
      <xdr:rowOff>129539</xdr:rowOff>
    </xdr:from>
    <xdr:to>
      <xdr:col>3</xdr:col>
      <xdr:colOff>2514600</xdr:colOff>
      <xdr:row>99</xdr:row>
      <xdr:rowOff>9525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708025</xdr:colOff>
      <xdr:row>12</xdr:row>
      <xdr:rowOff>127000</xdr:rowOff>
    </xdr:from>
    <xdr:to>
      <xdr:col>13</xdr:col>
      <xdr:colOff>2540</xdr:colOff>
      <xdr:row>27</xdr:row>
      <xdr:rowOff>155575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5237;&#36164;&#37096;&#26032;&#22320;&#22359;/&#21335;&#20140;&#27827;&#35199;&#22320;&#22359;/2016&#24180;5&#26376;&#20221;&#21335;&#20140;&#22303;&#25293;&#27979;&#31639;/5.5/&#36130;&#21153;&#39033;&#30446;&#21021;&#26399;&#36890;&#29992;&#27979;&#31639;&#27169;&#26495;&#65288;&#25343;&#22320;&#12289;&#23450;&#20301;&#65289;%20-%202016&#24180;&#19979;&#21457;&#21021;&#31295;%20-%20v2(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5237;&#36164;&#37096;&#26032;&#22320;&#22359;/&#21335;&#20140;&#27827;&#35199;&#22320;&#22359;/2016&#24180;5&#26376;&#20221;&#21335;&#20140;&#22303;&#25293;&#27979;&#31639;/&#35449;&#38745;0506--8-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首页"/>
      <sheetName val="主要假设阐述"/>
      <sheetName val="主要成果输出"/>
      <sheetName val="敏感性分析"/>
      <sheetName val="利润表（汇总）"/>
      <sheetName val="现金流（汇总）"/>
      <sheetName val="测算过程表start=&gt;"/>
      <sheetName val="1、规划指标"/>
      <sheetName val="2、土地成本"/>
      <sheetName val="3、建安及前期成本"/>
      <sheetName val="4、付款进度"/>
      <sheetName val="5、销售定价"/>
      <sheetName val="6、销售进度"/>
      <sheetName val="8、融资与资金成本"/>
      <sheetName val="7、回款进度"/>
      <sheetName val="9、税金与费用"/>
      <sheetName val="增值税计算底稿"/>
      <sheetName val="土增税、所得税清算"/>
      <sheetName val="附表 现金流（一期）"/>
      <sheetName val="附表 现金流（二期）"/>
      <sheetName val="附表 现金流（三期）"/>
      <sheetName val="附表 现金流（四期）"/>
      <sheetName val="土地价格对净利影响"/>
      <sheetName val="财务测算"/>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46">
          <cell r="B346">
            <v>70315</v>
          </cell>
          <cell r="C346">
            <v>0</v>
          </cell>
          <cell r="D346">
            <v>0</v>
          </cell>
          <cell r="E346">
            <v>0</v>
          </cell>
          <cell r="F346">
            <v>0</v>
          </cell>
          <cell r="G346">
            <v>0</v>
          </cell>
          <cell r="H346">
            <v>0</v>
          </cell>
          <cell r="I346">
            <v>0</v>
          </cell>
          <cell r="J346">
            <v>0</v>
          </cell>
          <cell r="K346">
            <v>26400</v>
          </cell>
          <cell r="L346">
            <v>4400</v>
          </cell>
          <cell r="M346">
            <v>4400</v>
          </cell>
          <cell r="N346">
            <v>4400</v>
          </cell>
        </row>
      </sheetData>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首页"/>
      <sheetName val="主要假设阐述"/>
      <sheetName val="主要成果输出"/>
      <sheetName val="敏感性分析"/>
      <sheetName val="利润表（汇总）"/>
      <sheetName val="现金流（汇总）"/>
      <sheetName val="测算过程表start=&gt;"/>
      <sheetName val="1、规划指标"/>
      <sheetName val="2、土地成本"/>
      <sheetName val="3、建安及前期成本"/>
      <sheetName val="4、付款进度"/>
      <sheetName val="5、销售定价"/>
      <sheetName val="6、销售进度"/>
      <sheetName val="8、融资与资金成本"/>
      <sheetName val="7、回款进度"/>
      <sheetName val="9、税金与费用"/>
      <sheetName val="增值税计算底稿"/>
      <sheetName val="土增税、所得税清算"/>
      <sheetName val="附表 现金流（一期）"/>
      <sheetName val="附表 现金流（二期）"/>
      <sheetName val="附表 现金流（三期）"/>
      <sheetName val="附表 现金流（四期）"/>
      <sheetName val="土地成本对净利影响"/>
      <sheetName val="财务测算"/>
      <sheetName val="现金流量表"/>
    </sheetNames>
    <sheetDataSet>
      <sheetData sheetId="0"/>
      <sheetData sheetId="1"/>
      <sheetData sheetId="2"/>
      <sheetData sheetId="3"/>
      <sheetData sheetId="4"/>
      <sheetData sheetId="5"/>
      <sheetData sheetId="6"/>
      <sheetData sheetId="7">
        <row r="29">
          <cell r="C29">
            <v>71105.88</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R41"/>
  <sheetViews>
    <sheetView showGridLines="0" workbookViewId="0">
      <selection activeCell="K10" sqref="K10"/>
    </sheetView>
  </sheetViews>
  <sheetFormatPr defaultColWidth="8.75" defaultRowHeight="17.25"/>
  <cols>
    <col min="1" max="9" width="8.75" style="76"/>
    <col min="10" max="11" width="14.125" style="76"/>
    <col min="12" max="16384" width="8.75" style="76"/>
  </cols>
  <sheetData>
    <row r="1" spans="2:18">
      <c r="B1" s="583"/>
      <c r="C1" s="584"/>
      <c r="D1" s="584"/>
      <c r="E1" s="584"/>
      <c r="F1" s="584"/>
      <c r="G1" s="584"/>
      <c r="H1" s="584"/>
      <c r="I1" s="609"/>
    </row>
    <row r="2" spans="2:18">
      <c r="B2" s="585"/>
      <c r="C2" s="586"/>
      <c r="D2" s="586"/>
      <c r="E2" s="586"/>
      <c r="F2" s="586"/>
      <c r="G2" s="586"/>
      <c r="H2" s="586"/>
      <c r="I2" s="610"/>
    </row>
    <row r="3" spans="2:18">
      <c r="B3" s="585"/>
      <c r="C3" s="586"/>
      <c r="D3" s="586"/>
      <c r="E3" s="586"/>
      <c r="F3" s="586"/>
      <c r="G3" s="586"/>
      <c r="H3" s="586"/>
      <c r="I3" s="610"/>
    </row>
    <row r="4" spans="2:18">
      <c r="B4" s="585"/>
      <c r="C4" s="586"/>
      <c r="D4" s="586"/>
      <c r="E4" s="586"/>
      <c r="F4" s="586"/>
      <c r="G4" s="586"/>
      <c r="H4" s="586"/>
      <c r="I4" s="610"/>
    </row>
    <row r="5" spans="2:18" ht="29.25">
      <c r="B5" s="663" t="s">
        <v>0</v>
      </c>
      <c r="C5" s="664"/>
      <c r="D5" s="664"/>
      <c r="E5" s="664"/>
      <c r="F5" s="664"/>
      <c r="G5" s="664"/>
      <c r="H5" s="664"/>
      <c r="I5" s="665"/>
    </row>
    <row r="6" spans="2:18" ht="29.25">
      <c r="B6" s="587"/>
      <c r="C6" s="586"/>
      <c r="D6" s="588"/>
      <c r="E6" s="589"/>
      <c r="F6" s="666" t="s">
        <v>1</v>
      </c>
      <c r="G6" s="666"/>
      <c r="H6" s="586"/>
      <c r="I6" s="610"/>
      <c r="K6" s="611" t="s">
        <v>2</v>
      </c>
      <c r="L6" s="612"/>
      <c r="M6" s="612"/>
      <c r="N6" s="612"/>
      <c r="O6" s="612"/>
      <c r="P6" s="612"/>
      <c r="Q6" s="612"/>
      <c r="R6" s="612"/>
    </row>
    <row r="7" spans="2:18" ht="22.5">
      <c r="B7" s="590"/>
      <c r="C7" s="591"/>
      <c r="D7" s="592"/>
      <c r="E7" s="592"/>
      <c r="F7" s="592"/>
      <c r="G7" s="592"/>
      <c r="H7" s="593"/>
      <c r="I7" s="613"/>
      <c r="K7" s="611" t="s">
        <v>3</v>
      </c>
      <c r="L7" s="611"/>
      <c r="M7" s="611"/>
      <c r="N7" s="611"/>
      <c r="O7" s="611"/>
      <c r="P7" s="611"/>
      <c r="Q7" s="611"/>
      <c r="R7" s="611"/>
    </row>
    <row r="8" spans="2:18" ht="22.5">
      <c r="B8" s="585"/>
      <c r="C8" s="667" t="s">
        <v>4</v>
      </c>
      <c r="D8" s="668"/>
      <c r="E8" s="669"/>
      <c r="F8" s="670"/>
      <c r="G8" s="670"/>
      <c r="H8" s="671"/>
      <c r="I8" s="613"/>
      <c r="K8" s="611"/>
      <c r="L8" s="611"/>
      <c r="M8" s="611"/>
      <c r="N8" s="611"/>
      <c r="O8" s="611"/>
      <c r="P8" s="611"/>
      <c r="Q8" s="611"/>
      <c r="R8" s="611"/>
    </row>
    <row r="9" spans="2:18" ht="22.5">
      <c r="B9" s="585"/>
      <c r="C9" s="667" t="s">
        <v>5</v>
      </c>
      <c r="D9" s="668"/>
      <c r="E9" s="669"/>
      <c r="F9" s="670"/>
      <c r="G9" s="670"/>
      <c r="H9" s="671"/>
      <c r="I9" s="613"/>
    </row>
    <row r="10" spans="2:18" ht="22.5">
      <c r="B10" s="585"/>
      <c r="C10" s="667" t="s">
        <v>6</v>
      </c>
      <c r="D10" s="668"/>
      <c r="E10" s="672">
        <v>42503</v>
      </c>
      <c r="F10" s="673"/>
      <c r="G10" s="673"/>
      <c r="H10" s="674"/>
      <c r="I10" s="613"/>
    </row>
    <row r="11" spans="2:18" ht="22.5">
      <c r="B11" s="585"/>
      <c r="C11" s="667" t="s">
        <v>7</v>
      </c>
      <c r="D11" s="668"/>
      <c r="E11" s="675">
        <v>156000</v>
      </c>
      <c r="F11" s="673"/>
      <c r="G11" s="673"/>
      <c r="H11" s="674"/>
      <c r="I11" s="613"/>
      <c r="J11" s="76">
        <f>E11/'1、规划指标'!F4*10000</f>
        <v>21503.633286962675</v>
      </c>
    </row>
    <row r="12" spans="2:18" ht="22.5">
      <c r="B12" s="585"/>
      <c r="C12" s="667" t="s">
        <v>8</v>
      </c>
      <c r="D12" s="668"/>
      <c r="E12" s="675">
        <v>1.4915</v>
      </c>
      <c r="F12" s="673"/>
      <c r="G12" s="673"/>
      <c r="H12" s="674"/>
      <c r="I12" s="613"/>
    </row>
    <row r="13" spans="2:18" ht="22.5">
      <c r="B13" s="585"/>
      <c r="C13" s="667" t="s">
        <v>9</v>
      </c>
      <c r="D13" s="668"/>
      <c r="E13" s="675">
        <f>E11*E12</f>
        <v>232674</v>
      </c>
      <c r="F13" s="673"/>
      <c r="G13" s="673"/>
      <c r="H13" s="674"/>
      <c r="I13" s="613"/>
      <c r="J13" s="76">
        <f>E13/'1、规划指标'!F4*10000</f>
        <v>32072.669047504831</v>
      </c>
      <c r="K13" s="76">
        <f>'利润表（汇总）'!AE21</f>
        <v>0.10887362755050206</v>
      </c>
    </row>
    <row r="14" spans="2:18" ht="22.5">
      <c r="B14" s="594"/>
      <c r="C14" s="595"/>
      <c r="D14" s="595"/>
      <c r="E14" s="596"/>
      <c r="F14" s="596"/>
      <c r="G14" s="596"/>
      <c r="H14" s="596"/>
      <c r="I14" s="614"/>
      <c r="K14" s="591"/>
    </row>
    <row r="15" spans="2:18" ht="22.5">
      <c r="B15" s="594"/>
      <c r="C15" s="597" t="s">
        <v>10</v>
      </c>
      <c r="D15" s="598"/>
      <c r="E15" s="680"/>
      <c r="F15" s="680"/>
      <c r="G15" s="680"/>
      <c r="H15" s="599"/>
      <c r="I15" s="614"/>
      <c r="J15" s="76">
        <f>('5、销售定价'!D7/'5、销售定价'!B7*10000)</f>
        <v>66073.643867426974</v>
      </c>
    </row>
    <row r="16" spans="2:18" ht="22.5">
      <c r="B16" s="594"/>
      <c r="C16" s="688" t="s">
        <v>11</v>
      </c>
      <c r="D16" s="689"/>
      <c r="E16" s="681" t="s">
        <v>12</v>
      </c>
      <c r="F16" s="682"/>
      <c r="G16" s="682"/>
      <c r="H16" s="683"/>
      <c r="I16" s="614"/>
    </row>
    <row r="17" spans="2:9" ht="22.5">
      <c r="B17" s="594"/>
      <c r="C17" s="690"/>
      <c r="D17" s="691"/>
      <c r="E17" s="681" t="s">
        <v>13</v>
      </c>
      <c r="F17" s="682"/>
      <c r="G17" s="682"/>
      <c r="H17" s="683"/>
      <c r="I17" s="614"/>
    </row>
    <row r="18" spans="2:9" ht="22.5">
      <c r="B18" s="594"/>
      <c r="C18" s="692"/>
      <c r="D18" s="693"/>
      <c r="E18" s="681" t="s">
        <v>14</v>
      </c>
      <c r="F18" s="682"/>
      <c r="G18" s="682"/>
      <c r="H18" s="683"/>
      <c r="I18" s="614"/>
    </row>
    <row r="19" spans="2:9" ht="22.5">
      <c r="B19" s="594"/>
      <c r="C19" s="684" t="s">
        <v>15</v>
      </c>
      <c r="D19" s="685"/>
      <c r="E19" s="676" t="s">
        <v>16</v>
      </c>
      <c r="F19" s="677"/>
      <c r="G19" s="677"/>
      <c r="H19" s="678"/>
      <c r="I19" s="614"/>
    </row>
    <row r="20" spans="2:9" ht="22.5">
      <c r="B20" s="594"/>
      <c r="C20" s="686"/>
      <c r="D20" s="687"/>
      <c r="E20" s="676" t="s">
        <v>17</v>
      </c>
      <c r="F20" s="677"/>
      <c r="G20" s="677"/>
      <c r="H20" s="678"/>
      <c r="I20" s="614"/>
    </row>
    <row r="21" spans="2:9" ht="22.5">
      <c r="B21" s="594"/>
      <c r="C21" s="694" t="s">
        <v>18</v>
      </c>
      <c r="D21" s="694"/>
      <c r="E21" s="679" t="s">
        <v>19</v>
      </c>
      <c r="F21" s="679"/>
      <c r="G21" s="679"/>
      <c r="H21" s="679"/>
      <c r="I21" s="614"/>
    </row>
    <row r="22" spans="2:9" ht="22.5">
      <c r="B22" s="594"/>
      <c r="C22" s="694"/>
      <c r="D22" s="694"/>
      <c r="E22" s="679" t="s">
        <v>20</v>
      </c>
      <c r="F22" s="679"/>
      <c r="G22" s="679"/>
      <c r="H22" s="679"/>
      <c r="I22" s="614"/>
    </row>
    <row r="23" spans="2:9" ht="22.5">
      <c r="B23" s="594"/>
      <c r="C23" s="694"/>
      <c r="D23" s="694"/>
      <c r="E23" s="679" t="s">
        <v>21</v>
      </c>
      <c r="F23" s="679"/>
      <c r="G23" s="679"/>
      <c r="H23" s="679"/>
      <c r="I23" s="614"/>
    </row>
    <row r="24" spans="2:9" ht="22.5">
      <c r="B24" s="594"/>
      <c r="C24" s="694"/>
      <c r="D24" s="694"/>
      <c r="E24" s="679" t="s">
        <v>22</v>
      </c>
      <c r="F24" s="679"/>
      <c r="G24" s="679"/>
      <c r="H24" s="679"/>
      <c r="I24" s="614"/>
    </row>
    <row r="25" spans="2:9" ht="22.5">
      <c r="B25" s="594"/>
      <c r="C25" s="694"/>
      <c r="D25" s="694"/>
      <c r="E25" s="679" t="s">
        <v>23</v>
      </c>
      <c r="F25" s="679"/>
      <c r="G25" s="679"/>
      <c r="H25" s="679"/>
      <c r="I25" s="614"/>
    </row>
    <row r="26" spans="2:9" ht="22.5">
      <c r="B26" s="594"/>
      <c r="C26" s="694"/>
      <c r="D26" s="694"/>
      <c r="E26" s="679" t="s">
        <v>24</v>
      </c>
      <c r="F26" s="679"/>
      <c r="G26" s="679"/>
      <c r="H26" s="679"/>
      <c r="I26" s="614"/>
    </row>
    <row r="27" spans="2:9" ht="22.5">
      <c r="B27" s="594"/>
      <c r="C27" s="694"/>
      <c r="D27" s="694"/>
      <c r="E27" s="679" t="s">
        <v>25</v>
      </c>
      <c r="F27" s="679"/>
      <c r="G27" s="679"/>
      <c r="H27" s="679"/>
      <c r="I27" s="614"/>
    </row>
    <row r="28" spans="2:9" ht="22.5">
      <c r="B28" s="594"/>
      <c r="C28" s="694"/>
      <c r="D28" s="694"/>
      <c r="E28" s="679" t="s">
        <v>26</v>
      </c>
      <c r="F28" s="679"/>
      <c r="G28" s="679"/>
      <c r="H28" s="679"/>
      <c r="I28" s="614"/>
    </row>
    <row r="29" spans="2:9" ht="22.5">
      <c r="B29" s="594"/>
      <c r="C29" s="694"/>
      <c r="D29" s="694"/>
      <c r="E29" s="679" t="s">
        <v>27</v>
      </c>
      <c r="F29" s="679"/>
      <c r="G29" s="679"/>
      <c r="H29" s="679"/>
      <c r="I29" s="614"/>
    </row>
    <row r="30" spans="2:9" ht="22.5">
      <c r="B30" s="594"/>
      <c r="C30" s="694"/>
      <c r="D30" s="694"/>
      <c r="E30" s="679" t="s">
        <v>28</v>
      </c>
      <c r="F30" s="679"/>
      <c r="G30" s="679"/>
      <c r="H30" s="679"/>
      <c r="I30" s="614"/>
    </row>
    <row r="31" spans="2:9" ht="22.5">
      <c r="B31" s="594"/>
      <c r="C31" s="694"/>
      <c r="D31" s="694"/>
      <c r="E31" s="679" t="s">
        <v>29</v>
      </c>
      <c r="F31" s="679"/>
      <c r="G31" s="679"/>
      <c r="H31" s="679"/>
      <c r="I31" s="614"/>
    </row>
    <row r="32" spans="2:9" ht="22.5">
      <c r="B32" s="594"/>
      <c r="C32" s="694"/>
      <c r="D32" s="694"/>
      <c r="E32" s="679" t="s">
        <v>30</v>
      </c>
      <c r="F32" s="679"/>
      <c r="G32" s="679"/>
      <c r="H32" s="679"/>
      <c r="I32" s="614"/>
    </row>
    <row r="33" spans="2:9" ht="22.5">
      <c r="B33" s="594"/>
      <c r="C33" s="694"/>
      <c r="D33" s="694"/>
      <c r="E33" s="679" t="s">
        <v>31</v>
      </c>
      <c r="F33" s="679"/>
      <c r="G33" s="679"/>
      <c r="H33" s="679"/>
      <c r="I33" s="614"/>
    </row>
    <row r="34" spans="2:9" ht="22.5">
      <c r="B34" s="594"/>
      <c r="C34" s="598"/>
      <c r="D34" s="598"/>
      <c r="E34" s="596"/>
      <c r="F34" s="596"/>
      <c r="G34" s="596"/>
      <c r="H34" s="599"/>
      <c r="I34" s="614"/>
    </row>
    <row r="35" spans="2:9" ht="22.5">
      <c r="B35" s="600"/>
      <c r="C35" s="601"/>
      <c r="D35" s="602"/>
      <c r="E35" s="602"/>
      <c r="F35" s="602"/>
      <c r="G35" s="602"/>
      <c r="H35" s="603"/>
      <c r="I35" s="614"/>
    </row>
    <row r="36" spans="2:9" ht="22.5">
      <c r="B36" s="604"/>
      <c r="C36" s="605"/>
      <c r="D36" s="605"/>
      <c r="E36" s="605"/>
      <c r="F36" s="605"/>
      <c r="G36" s="605"/>
      <c r="H36" s="606"/>
      <c r="I36" s="615"/>
    </row>
    <row r="37" spans="2:9" ht="22.5">
      <c r="B37" s="607"/>
      <c r="C37" s="607"/>
      <c r="D37" s="607"/>
      <c r="E37" s="607"/>
      <c r="F37" s="607"/>
      <c r="G37" s="607"/>
      <c r="H37" s="607"/>
      <c r="I37" s="607"/>
    </row>
    <row r="38" spans="2:9" ht="22.5">
      <c r="B38" s="611" t="s">
        <v>2</v>
      </c>
      <c r="C38" s="612"/>
      <c r="D38" s="612"/>
      <c r="E38" s="612"/>
      <c r="F38" s="612"/>
      <c r="G38" s="612"/>
      <c r="H38" s="607"/>
      <c r="I38" s="607"/>
    </row>
    <row r="39" spans="2:9" ht="18">
      <c r="B39" s="611" t="s">
        <v>3</v>
      </c>
      <c r="C39" s="611"/>
      <c r="D39" s="611"/>
      <c r="E39" s="611"/>
      <c r="F39" s="611"/>
      <c r="G39" s="611"/>
    </row>
    <row r="40" spans="2:9">
      <c r="B40" s="608"/>
    </row>
    <row r="41" spans="2:9" ht="18">
      <c r="B41" s="591"/>
    </row>
  </sheetData>
  <mergeCells count="36">
    <mergeCell ref="E33:H33"/>
    <mergeCell ref="C19:D20"/>
    <mergeCell ref="C16:D18"/>
    <mergeCell ref="C21:D33"/>
    <mergeCell ref="E28:H28"/>
    <mergeCell ref="E29:H29"/>
    <mergeCell ref="E30:H30"/>
    <mergeCell ref="E31:H31"/>
    <mergeCell ref="E32:H32"/>
    <mergeCell ref="E23:H23"/>
    <mergeCell ref="E24:H24"/>
    <mergeCell ref="E25:H25"/>
    <mergeCell ref="E26:H26"/>
    <mergeCell ref="E27:H27"/>
    <mergeCell ref="E18:H18"/>
    <mergeCell ref="E19:H19"/>
    <mergeCell ref="E20:H20"/>
    <mergeCell ref="E21:H21"/>
    <mergeCell ref="E22:H22"/>
    <mergeCell ref="C13:D13"/>
    <mergeCell ref="E13:H13"/>
    <mergeCell ref="E15:G15"/>
    <mergeCell ref="E16:H16"/>
    <mergeCell ref="E17:H17"/>
    <mergeCell ref="C10:D10"/>
    <mergeCell ref="E10:H10"/>
    <mergeCell ref="C11:D11"/>
    <mergeCell ref="E11:H11"/>
    <mergeCell ref="C12:D12"/>
    <mergeCell ref="E12:H12"/>
    <mergeCell ref="B5:I5"/>
    <mergeCell ref="F6:G6"/>
    <mergeCell ref="C8:D8"/>
    <mergeCell ref="E8:H8"/>
    <mergeCell ref="C9:D9"/>
    <mergeCell ref="E9:H9"/>
  </mergeCells>
  <phoneticPr fontId="1" type="noConversion"/>
  <pageMargins left="0.69930555555555596" right="0.69930555555555596" top="0.75" bottom="0.75" header="0.3" footer="0.3"/>
  <pageSetup paperSize="9" orientation="portrait" horizontalDpi="2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pageSetUpPr fitToPage="1"/>
  </sheetPr>
  <dimension ref="A1:AB96"/>
  <sheetViews>
    <sheetView showGridLines="0" tabSelected="1" workbookViewId="0">
      <selection activeCell="N14" sqref="N14"/>
    </sheetView>
  </sheetViews>
  <sheetFormatPr defaultRowHeight="14.25"/>
  <cols>
    <col min="1" max="1" width="25.625" customWidth="1"/>
    <col min="2" max="2" width="15" customWidth="1"/>
    <col min="3" max="3" width="10.625" customWidth="1"/>
    <col min="4" max="8" width="12" bestFit="1" customWidth="1"/>
    <col min="9" max="9" width="10.375" customWidth="1"/>
    <col min="10" max="10" width="10.5" customWidth="1"/>
    <col min="11" max="12" width="12" bestFit="1" customWidth="1"/>
  </cols>
  <sheetData>
    <row r="1" spans="1:14">
      <c r="A1" s="695" t="s">
        <v>753</v>
      </c>
      <c r="B1" s="695"/>
      <c r="C1" s="695"/>
      <c r="D1" s="695"/>
      <c r="E1" s="695"/>
      <c r="F1" s="695"/>
      <c r="G1" s="695"/>
      <c r="H1" s="695"/>
      <c r="I1" s="695"/>
      <c r="J1" s="695"/>
      <c r="K1" s="695"/>
      <c r="L1" s="695"/>
    </row>
    <row r="2" spans="1:14" ht="15" thickTop="1">
      <c r="A2" s="616"/>
      <c r="B2" s="635"/>
      <c r="C2" s="617"/>
      <c r="D2" s="696" t="s">
        <v>756</v>
      </c>
      <c r="E2" s="696"/>
      <c r="F2" s="696"/>
      <c r="G2" s="696"/>
      <c r="H2" s="696"/>
      <c r="I2" s="696"/>
      <c r="J2" s="696"/>
      <c r="K2" s="696"/>
      <c r="L2" s="697"/>
    </row>
    <row r="3" spans="1:14">
      <c r="A3" s="637"/>
      <c r="B3" s="638"/>
      <c r="C3" s="639"/>
      <c r="D3" s="644">
        <f>$A$31*(1+D4)</f>
        <v>186139.2</v>
      </c>
      <c r="E3" s="644">
        <f t="shared" ref="E3:L3" si="0">$A$31*(1+E4)</f>
        <v>197772.9</v>
      </c>
      <c r="F3" s="644">
        <f t="shared" si="0"/>
        <v>209406.6</v>
      </c>
      <c r="G3" s="644">
        <f t="shared" si="0"/>
        <v>221040.3</v>
      </c>
      <c r="H3" s="644">
        <f t="shared" si="0"/>
        <v>232674</v>
      </c>
      <c r="I3" s="644">
        <f t="shared" si="0"/>
        <v>244307.7</v>
      </c>
      <c r="J3" s="644">
        <f t="shared" si="0"/>
        <v>255941.40000000002</v>
      </c>
      <c r="K3" s="644">
        <f t="shared" si="0"/>
        <v>267575.09999999998</v>
      </c>
      <c r="L3" s="645">
        <f t="shared" si="0"/>
        <v>279208.8</v>
      </c>
      <c r="M3" s="646"/>
    </row>
    <row r="4" spans="1:14">
      <c r="A4" s="618"/>
      <c r="B4" s="636"/>
      <c r="C4" s="619"/>
      <c r="D4" s="620">
        <v>-0.2</v>
      </c>
      <c r="E4" s="620">
        <v>-0.15</v>
      </c>
      <c r="F4" s="620">
        <v>-0.1</v>
      </c>
      <c r="G4" s="621">
        <v>-0.05</v>
      </c>
      <c r="H4" s="622">
        <v>0</v>
      </c>
      <c r="I4" s="620">
        <v>0.05</v>
      </c>
      <c r="J4" s="620">
        <v>0.1</v>
      </c>
      <c r="K4" s="620">
        <v>0.15</v>
      </c>
      <c r="L4" s="623">
        <v>0.2</v>
      </c>
    </row>
    <row r="5" spans="1:14">
      <c r="A5" s="698" t="s">
        <v>754</v>
      </c>
      <c r="B5" s="640"/>
      <c r="C5" s="620">
        <v>-0.2</v>
      </c>
      <c r="D5" s="648">
        <v>8.6894165464584672E-2</v>
      </c>
      <c r="E5" s="649"/>
      <c r="F5" s="649"/>
      <c r="G5" s="650"/>
      <c r="H5" s="651"/>
      <c r="I5" s="649"/>
      <c r="J5" s="649"/>
      <c r="K5" s="649">
        <v>0.26584104292131527</v>
      </c>
      <c r="L5" s="652">
        <v>0.28322076169913013</v>
      </c>
    </row>
    <row r="6" spans="1:14">
      <c r="A6" s="699"/>
      <c r="B6" s="640"/>
      <c r="C6" s="620">
        <v>-0.15</v>
      </c>
      <c r="D6" s="648"/>
      <c r="E6" s="649"/>
      <c r="F6" s="649"/>
      <c r="G6" s="650"/>
      <c r="H6" s="651"/>
      <c r="I6" s="649"/>
      <c r="J6" s="649"/>
      <c r="K6" s="649"/>
      <c r="L6" s="652"/>
    </row>
    <row r="7" spans="1:14">
      <c r="A7" s="699"/>
      <c r="B7" s="640"/>
      <c r="C7" s="620">
        <v>-0.1</v>
      </c>
      <c r="D7" s="648"/>
      <c r="E7" s="649"/>
      <c r="F7" s="649"/>
      <c r="G7" s="650"/>
      <c r="H7" s="651"/>
      <c r="I7" s="649"/>
      <c r="J7" s="649"/>
      <c r="K7" s="649"/>
      <c r="L7" s="652"/>
    </row>
    <row r="8" spans="1:14">
      <c r="A8" s="699"/>
      <c r="B8" s="640"/>
      <c r="C8" s="620">
        <v>-0.05</v>
      </c>
      <c r="D8" s="648"/>
      <c r="E8" s="649"/>
      <c r="F8" s="649"/>
      <c r="G8" s="650"/>
      <c r="H8" s="651"/>
      <c r="I8" s="649"/>
      <c r="J8" s="649"/>
      <c r="K8" s="649"/>
      <c r="L8" s="652"/>
    </row>
    <row r="9" spans="1:14">
      <c r="A9" s="699"/>
      <c r="B9" s="640"/>
      <c r="C9" s="622">
        <v>0</v>
      </c>
      <c r="D9" s="651"/>
      <c r="E9" s="651"/>
      <c r="F9" s="651"/>
      <c r="G9" s="651"/>
      <c r="H9" s="651"/>
      <c r="I9" s="651"/>
      <c r="J9" s="651"/>
      <c r="K9" s="651"/>
      <c r="L9" s="653"/>
    </row>
    <row r="10" spans="1:14">
      <c r="A10" s="699"/>
      <c r="B10" s="640"/>
      <c r="C10" s="620">
        <v>0.05</v>
      </c>
      <c r="D10" s="649"/>
      <c r="E10" s="649"/>
      <c r="F10" s="649"/>
      <c r="G10" s="650"/>
      <c r="H10" s="651"/>
      <c r="I10" s="649"/>
      <c r="J10" s="649"/>
      <c r="K10" s="649"/>
      <c r="L10" s="652"/>
    </row>
    <row r="11" spans="1:14">
      <c r="A11" s="699"/>
      <c r="B11" s="640"/>
      <c r="C11" s="620">
        <v>0.1</v>
      </c>
      <c r="D11" s="649"/>
      <c r="E11" s="649"/>
      <c r="F11" s="649"/>
      <c r="G11" s="650"/>
      <c r="H11" s="651"/>
      <c r="I11" s="649"/>
      <c r="J11" s="649"/>
      <c r="K11" s="649"/>
      <c r="L11" s="652"/>
      <c r="N11" s="647">
        <f>'利润表（汇总）'!AE21</f>
        <v>0.10887362755050206</v>
      </c>
    </row>
    <row r="12" spans="1:14">
      <c r="A12" s="699"/>
      <c r="B12" s="640"/>
      <c r="C12" s="620">
        <v>0.15</v>
      </c>
      <c r="D12" s="649">
        <v>-0.21922435709663166</v>
      </c>
      <c r="E12" s="649"/>
      <c r="F12" s="649"/>
      <c r="G12" s="650"/>
      <c r="H12" s="651"/>
      <c r="I12" s="649"/>
      <c r="J12" s="649"/>
      <c r="K12" s="649">
        <v>0.10693927762496616</v>
      </c>
      <c r="L12" s="652">
        <v>0.13071296289884479</v>
      </c>
    </row>
    <row r="13" spans="1:14" ht="15" thickBot="1">
      <c r="A13" s="700"/>
      <c r="B13" s="630"/>
      <c r="C13" s="629">
        <v>0.2</v>
      </c>
      <c r="D13" s="654">
        <v>-0.26534169080495557</v>
      </c>
      <c r="E13" s="654"/>
      <c r="F13" s="654"/>
      <c r="G13" s="655"/>
      <c r="H13" s="656"/>
      <c r="I13" s="654"/>
      <c r="J13" s="654"/>
      <c r="K13" s="654">
        <v>8.4189534656774645E-2</v>
      </c>
      <c r="L13" s="657">
        <v>0.10887362755050206</v>
      </c>
    </row>
    <row r="14" spans="1:14" ht="15" thickTop="1"/>
    <row r="15" spans="1:14">
      <c r="A15" s="695" t="s">
        <v>755</v>
      </c>
      <c r="B15" s="695"/>
      <c r="C15" s="695"/>
      <c r="D15" s="695"/>
      <c r="E15" s="695"/>
      <c r="F15" s="695"/>
      <c r="G15" s="695"/>
      <c r="H15" s="695"/>
      <c r="I15" s="695"/>
      <c r="J15" s="695"/>
      <c r="K15" s="695"/>
      <c r="L15" s="695"/>
    </row>
    <row r="16" spans="1:14" ht="15" thickTop="1">
      <c r="A16" s="616"/>
      <c r="B16" s="635"/>
      <c r="C16" s="617"/>
      <c r="D16" s="696" t="s">
        <v>756</v>
      </c>
      <c r="E16" s="696"/>
      <c r="F16" s="696"/>
      <c r="G16" s="696"/>
      <c r="H16" s="696"/>
      <c r="I16" s="696"/>
      <c r="J16" s="696"/>
      <c r="K16" s="696"/>
      <c r="L16" s="697"/>
    </row>
    <row r="17" spans="1:12">
      <c r="A17" s="637"/>
      <c r="B17" s="638"/>
      <c r="C17" s="639"/>
      <c r="D17" s="644">
        <f>D3</f>
        <v>186139.2</v>
      </c>
      <c r="E17" s="644">
        <f t="shared" ref="E17:L17" si="1">E3</f>
        <v>197772.9</v>
      </c>
      <c r="F17" s="644">
        <f t="shared" si="1"/>
        <v>209406.6</v>
      </c>
      <c r="G17" s="644">
        <f t="shared" si="1"/>
        <v>221040.3</v>
      </c>
      <c r="H17" s="644">
        <f t="shared" si="1"/>
        <v>232674</v>
      </c>
      <c r="I17" s="644">
        <f t="shared" si="1"/>
        <v>244307.7</v>
      </c>
      <c r="J17" s="644">
        <f t="shared" si="1"/>
        <v>255941.40000000002</v>
      </c>
      <c r="K17" s="644">
        <f t="shared" si="1"/>
        <v>267575.09999999998</v>
      </c>
      <c r="L17" s="644">
        <f t="shared" si="1"/>
        <v>279208.8</v>
      </c>
    </row>
    <row r="18" spans="1:12">
      <c r="A18" s="618"/>
      <c r="B18" s="636"/>
      <c r="C18" s="619"/>
      <c r="D18" s="620">
        <v>-0.2</v>
      </c>
      <c r="E18" s="620">
        <v>-0.15</v>
      </c>
      <c r="F18" s="620">
        <v>-0.1</v>
      </c>
      <c r="G18" s="621">
        <v>-0.05</v>
      </c>
      <c r="H18" s="622">
        <v>0</v>
      </c>
      <c r="I18" s="620">
        <v>0.05</v>
      </c>
      <c r="J18" s="620">
        <v>0.1</v>
      </c>
      <c r="K18" s="620">
        <v>0.15</v>
      </c>
      <c r="L18" s="623">
        <v>0.2</v>
      </c>
    </row>
    <row r="19" spans="1:12" ht="14.25" customHeight="1">
      <c r="A19" s="698" t="s">
        <v>754</v>
      </c>
      <c r="B19" s="640"/>
      <c r="C19" s="620">
        <v>0.2</v>
      </c>
      <c r="D19" s="624"/>
      <c r="E19" s="624"/>
      <c r="F19" s="624"/>
      <c r="G19" s="625"/>
      <c r="H19" s="626"/>
      <c r="I19" s="624"/>
      <c r="J19" s="624"/>
      <c r="K19" s="624"/>
      <c r="L19" s="627"/>
    </row>
    <row r="20" spans="1:12">
      <c r="A20" s="699"/>
      <c r="B20" s="640"/>
      <c r="C20" s="620">
        <v>0.15</v>
      </c>
      <c r="D20" s="624"/>
      <c r="E20" s="624"/>
      <c r="F20" s="624"/>
      <c r="G20" s="625"/>
      <c r="H20" s="626"/>
      <c r="I20" s="624"/>
      <c r="J20" s="624"/>
      <c r="K20" s="624"/>
      <c r="L20" s="627"/>
    </row>
    <row r="21" spans="1:12">
      <c r="A21" s="699"/>
      <c r="B21" s="640"/>
      <c r="C21" s="620">
        <v>0.1</v>
      </c>
      <c r="D21" s="624"/>
      <c r="E21" s="624"/>
      <c r="F21" s="624"/>
      <c r="G21" s="625"/>
      <c r="H21" s="626"/>
      <c r="I21" s="624"/>
      <c r="J21" s="624"/>
      <c r="K21" s="624"/>
      <c r="L21" s="627"/>
    </row>
    <row r="22" spans="1:12">
      <c r="A22" s="699"/>
      <c r="B22" s="640"/>
      <c r="C22" s="620">
        <v>0.05</v>
      </c>
      <c r="D22" s="624"/>
      <c r="E22" s="624"/>
      <c r="F22" s="624"/>
      <c r="G22" s="625"/>
      <c r="H22" s="626"/>
      <c r="I22" s="624"/>
      <c r="J22" s="624"/>
      <c r="K22" s="624"/>
      <c r="L22" s="627"/>
    </row>
    <row r="23" spans="1:12">
      <c r="A23" s="699"/>
      <c r="B23" s="640"/>
      <c r="C23" s="622">
        <v>0</v>
      </c>
      <c r="D23" s="626"/>
      <c r="E23" s="626"/>
      <c r="F23" s="626"/>
      <c r="G23" s="626"/>
      <c r="H23" s="626"/>
      <c r="I23" s="626"/>
      <c r="J23" s="626"/>
      <c r="K23" s="626"/>
      <c r="L23" s="628"/>
    </row>
    <row r="24" spans="1:12">
      <c r="A24" s="699"/>
      <c r="B24" s="640"/>
      <c r="C24" s="620">
        <v>-0.05</v>
      </c>
      <c r="D24" s="624"/>
      <c r="E24" s="624"/>
      <c r="F24" s="624"/>
      <c r="G24" s="625"/>
      <c r="H24" s="626"/>
      <c r="I24" s="624"/>
      <c r="J24" s="624"/>
      <c r="K24" s="624"/>
      <c r="L24" s="627"/>
    </row>
    <row r="25" spans="1:12">
      <c r="A25" s="699"/>
      <c r="B25" s="640"/>
      <c r="C25" s="620">
        <v>-0.1</v>
      </c>
      <c r="D25" s="624"/>
      <c r="E25" s="624"/>
      <c r="F25" s="624"/>
      <c r="G25" s="625"/>
      <c r="H25" s="626"/>
      <c r="I25" s="624"/>
      <c r="J25" s="624"/>
      <c r="K25" s="624"/>
      <c r="L25" s="627"/>
    </row>
    <row r="26" spans="1:12">
      <c r="A26" s="699"/>
      <c r="B26" s="640"/>
      <c r="C26" s="620">
        <v>-0.15</v>
      </c>
      <c r="D26" s="624"/>
      <c r="E26" s="624"/>
      <c r="F26" s="624"/>
      <c r="G26" s="625"/>
      <c r="H26" s="626"/>
      <c r="I26" s="624"/>
      <c r="J26" s="624"/>
      <c r="K26" s="624"/>
      <c r="L26" s="627"/>
    </row>
    <row r="27" spans="1:12" ht="15" thickBot="1">
      <c r="A27" s="700"/>
      <c r="B27" s="630"/>
      <c r="C27" s="629">
        <v>-0.2</v>
      </c>
      <c r="D27" s="630"/>
      <c r="E27" s="630"/>
      <c r="F27" s="630"/>
      <c r="G27" s="631"/>
      <c r="H27" s="632"/>
      <c r="I27" s="630"/>
      <c r="J27" s="630"/>
      <c r="K27" s="630"/>
      <c r="L27" s="633"/>
    </row>
    <row r="28" spans="1:12" ht="15" thickTop="1"/>
    <row r="30" spans="1:12">
      <c r="A30" s="634" t="s">
        <v>757</v>
      </c>
      <c r="B30" s="634" t="s">
        <v>761</v>
      </c>
      <c r="C30" s="634" t="s">
        <v>762</v>
      </c>
    </row>
    <row r="31" spans="1:12">
      <c r="A31" s="634">
        <v>232674</v>
      </c>
      <c r="B31" s="896">
        <v>0.2</v>
      </c>
      <c r="C31" s="634">
        <f>A31*(1+B31)</f>
        <v>279208.8</v>
      </c>
    </row>
    <row r="34" spans="1:28" s="195" customFormat="1" ht="21" customHeight="1">
      <c r="A34" s="522" t="s">
        <v>53</v>
      </c>
      <c r="B34" s="523"/>
      <c r="C34" s="523"/>
      <c r="D34" s="523"/>
      <c r="E34" s="523"/>
      <c r="F34" s="523"/>
      <c r="G34" s="523"/>
      <c r="H34" s="523"/>
      <c r="I34" s="523"/>
      <c r="J34" s="523"/>
      <c r="K34"/>
      <c r="L34" s="523"/>
      <c r="M34" s="523"/>
      <c r="N34" s="523"/>
      <c r="O34" s="523"/>
      <c r="P34" s="523"/>
      <c r="Q34" s="523"/>
      <c r="R34" s="523"/>
      <c r="S34" s="523"/>
      <c r="AB34" s="521">
        <v>42461</v>
      </c>
    </row>
    <row r="35" spans="1:28" s="195" customFormat="1" ht="21" customHeight="1">
      <c r="A35" s="702" t="s">
        <v>54</v>
      </c>
      <c r="B35" s="703"/>
      <c r="C35" s="703"/>
      <c r="D35" s="703"/>
      <c r="E35" s="704"/>
      <c r="K35"/>
    </row>
    <row r="36" spans="1:28" s="358" customFormat="1" ht="51" customHeight="1">
      <c r="A36" s="659" t="s">
        <v>34</v>
      </c>
      <c r="B36" s="138" t="s">
        <v>59</v>
      </c>
      <c r="C36" s="138" t="s">
        <v>60</v>
      </c>
      <c r="D36" s="138" t="s">
        <v>759</v>
      </c>
      <c r="E36" s="138" t="s">
        <v>760</v>
      </c>
      <c r="F36" s="643">
        <v>0.2</v>
      </c>
      <c r="K36"/>
    </row>
    <row r="37" spans="1:28" s="195" customFormat="1" ht="21" customHeight="1">
      <c r="A37" s="660"/>
      <c r="B37" s="308" t="str">
        <f>'1、规划指标'!B26</f>
        <v>多层（4F-9F)</v>
      </c>
      <c r="C37" s="537"/>
      <c r="D37" s="658">
        <f>$F$36</f>
        <v>0.2</v>
      </c>
      <c r="E37" s="641">
        <f t="shared" ref="E37:E64" si="2">C37*(1+D37)</f>
        <v>0</v>
      </c>
      <c r="K37"/>
    </row>
    <row r="38" spans="1:28" s="195" customFormat="1" ht="21" customHeight="1">
      <c r="A38" s="660"/>
      <c r="B38" s="308" t="str">
        <f>'1、规划指标'!B27</f>
        <v>小高层(10F-12F)</v>
      </c>
      <c r="C38" s="537"/>
      <c r="D38" s="658">
        <f t="shared" ref="D38:D50" si="3">$F$36</f>
        <v>0.2</v>
      </c>
      <c r="E38" s="641">
        <f t="shared" si="2"/>
        <v>0</v>
      </c>
      <c r="K38"/>
    </row>
    <row r="39" spans="1:28" s="195" customFormat="1" ht="21" customHeight="1">
      <c r="A39" s="660"/>
      <c r="B39" s="308" t="str">
        <f>'1、规划指标'!B28</f>
        <v>中高层(13F-18F)</v>
      </c>
      <c r="C39" s="537"/>
      <c r="D39" s="658">
        <f t="shared" si="3"/>
        <v>0.2</v>
      </c>
      <c r="E39" s="641">
        <f t="shared" si="2"/>
        <v>0</v>
      </c>
      <c r="K39"/>
    </row>
    <row r="40" spans="1:28" s="195" customFormat="1" ht="21" customHeight="1">
      <c r="A40" s="660"/>
      <c r="B40" s="308" t="str">
        <f>'1、规划指标'!B29</f>
        <v>高层(19F及以上）</v>
      </c>
      <c r="C40" s="537">
        <v>53000</v>
      </c>
      <c r="D40" s="658">
        <f t="shared" si="3"/>
        <v>0.2</v>
      </c>
      <c r="E40" s="641">
        <f>C40*(1+D40)</f>
        <v>63600</v>
      </c>
      <c r="K40"/>
    </row>
    <row r="41" spans="1:28" s="195" customFormat="1" ht="21" customHeight="1">
      <c r="A41" s="660"/>
      <c r="B41" s="308" t="str">
        <f>'1、规划指标'!B30</f>
        <v>叠拼</v>
      </c>
      <c r="C41" s="537"/>
      <c r="D41" s="658">
        <f t="shared" si="3"/>
        <v>0.2</v>
      </c>
      <c r="E41" s="641">
        <f t="shared" si="2"/>
        <v>0</v>
      </c>
      <c r="K41"/>
    </row>
    <row r="42" spans="1:28" s="195" customFormat="1" ht="21" customHeight="1">
      <c r="A42" s="660"/>
      <c r="B42" s="308" t="str">
        <f>'1、规划指标'!B31</f>
        <v>联排</v>
      </c>
      <c r="C42" s="537"/>
      <c r="D42" s="658">
        <f t="shared" si="3"/>
        <v>0.2</v>
      </c>
      <c r="E42" s="641">
        <f t="shared" si="2"/>
        <v>0</v>
      </c>
      <c r="K42"/>
    </row>
    <row r="43" spans="1:28" s="195" customFormat="1" ht="21" customHeight="1">
      <c r="A43" s="660"/>
      <c r="B43" s="308" t="str">
        <f>'1、规划指标'!B32</f>
        <v>双拼</v>
      </c>
      <c r="C43" s="537"/>
      <c r="D43" s="658">
        <f t="shared" si="3"/>
        <v>0.2</v>
      </c>
      <c r="E43" s="641">
        <f t="shared" si="2"/>
        <v>0</v>
      </c>
      <c r="K43"/>
    </row>
    <row r="44" spans="1:28" s="195" customFormat="1" ht="21" customHeight="1">
      <c r="A44" s="660"/>
      <c r="B44" s="308" t="str">
        <f>'1、规划指标'!B33</f>
        <v>独栋</v>
      </c>
      <c r="C44" s="537"/>
      <c r="D44" s="658">
        <f t="shared" si="3"/>
        <v>0.2</v>
      </c>
      <c r="E44" s="641">
        <f t="shared" si="2"/>
        <v>0</v>
      </c>
      <c r="K44"/>
    </row>
    <row r="45" spans="1:28" s="195" customFormat="1" ht="21" customHeight="1">
      <c r="A45" s="660"/>
      <c r="B45" s="308" t="str">
        <f>'1、规划指标'!B34</f>
        <v>底商</v>
      </c>
      <c r="C45" s="537"/>
      <c r="D45" s="658">
        <f t="shared" si="3"/>
        <v>0.2</v>
      </c>
      <c r="E45" s="642">
        <f>C45</f>
        <v>0</v>
      </c>
      <c r="K45"/>
    </row>
    <row r="46" spans="1:28" s="195" customFormat="1" ht="21" customHeight="1">
      <c r="A46" s="660"/>
      <c r="B46" s="308" t="str">
        <f>'1、规划指标'!B35</f>
        <v>公寓（含loft）</v>
      </c>
      <c r="C46" s="537"/>
      <c r="D46" s="658">
        <f t="shared" si="3"/>
        <v>0.2</v>
      </c>
      <c r="E46" s="641">
        <f t="shared" si="2"/>
        <v>0</v>
      </c>
      <c r="K46"/>
    </row>
    <row r="47" spans="1:28" s="195" customFormat="1" ht="21" customHeight="1">
      <c r="A47" s="660"/>
      <c r="B47" s="308" t="str">
        <f>'1、规划指标'!B36</f>
        <v>商业</v>
      </c>
      <c r="C47" s="537">
        <v>50000</v>
      </c>
      <c r="D47" s="658">
        <f t="shared" si="3"/>
        <v>0.2</v>
      </c>
      <c r="E47" s="642">
        <f>C47</f>
        <v>50000</v>
      </c>
      <c r="K47"/>
    </row>
    <row r="48" spans="1:28" s="195" customFormat="1" ht="21" customHeight="1">
      <c r="A48" s="660"/>
      <c r="B48" s="308" t="str">
        <f>'1、规划指标'!B37</f>
        <v>酒店</v>
      </c>
      <c r="C48" s="537"/>
      <c r="D48" s="658">
        <f t="shared" si="3"/>
        <v>0.2</v>
      </c>
      <c r="E48" s="642">
        <f>C48</f>
        <v>0</v>
      </c>
      <c r="K48"/>
    </row>
    <row r="49" spans="1:11" s="195" customFormat="1" ht="21" customHeight="1">
      <c r="A49" s="660"/>
      <c r="B49" s="308">
        <f>'1、规划指标'!B38</f>
        <v>0</v>
      </c>
      <c r="C49" s="537"/>
      <c r="D49" s="658">
        <f t="shared" si="3"/>
        <v>0.2</v>
      </c>
      <c r="E49" s="641">
        <f t="shared" si="2"/>
        <v>0</v>
      </c>
      <c r="K49"/>
    </row>
    <row r="50" spans="1:11" s="195" customFormat="1" ht="21" customHeight="1">
      <c r="A50" s="661"/>
      <c r="B50" s="308" t="s">
        <v>758</v>
      </c>
      <c r="C50" s="537">
        <v>300000</v>
      </c>
      <c r="D50" s="658">
        <f t="shared" si="3"/>
        <v>0.2</v>
      </c>
      <c r="E50" s="642">
        <f>C50</f>
        <v>300000</v>
      </c>
      <c r="K50"/>
    </row>
    <row r="51" spans="1:11" s="358" customFormat="1" ht="30.75" customHeight="1">
      <c r="A51" s="701" t="s">
        <v>35</v>
      </c>
      <c r="B51" s="138" t="s">
        <v>59</v>
      </c>
      <c r="C51" s="138" t="s">
        <v>60</v>
      </c>
      <c r="D51" s="138"/>
      <c r="E51" s="138"/>
      <c r="F51" s="195"/>
      <c r="K51"/>
    </row>
    <row r="52" spans="1:11" s="195" customFormat="1" ht="21" customHeight="1">
      <c r="A52" s="701"/>
      <c r="B52" s="308" t="str">
        <f>B37</f>
        <v>多层（4F-9F)</v>
      </c>
      <c r="C52" s="537"/>
      <c r="D52" s="658">
        <f>$F$36</f>
        <v>0.2</v>
      </c>
      <c r="E52" s="641">
        <f t="shared" si="2"/>
        <v>0</v>
      </c>
      <c r="K52"/>
    </row>
    <row r="53" spans="1:11" s="195" customFormat="1" ht="21" customHeight="1">
      <c r="A53" s="701"/>
      <c r="B53" s="308" t="str">
        <f t="shared" ref="B53:B65" si="4">B38</f>
        <v>小高层(10F-12F)</v>
      </c>
      <c r="C53" s="537"/>
      <c r="D53" s="658">
        <f t="shared" ref="D53:D65" si="5">$F$36</f>
        <v>0.2</v>
      </c>
      <c r="E53" s="641">
        <f t="shared" si="2"/>
        <v>0</v>
      </c>
      <c r="K53"/>
    </row>
    <row r="54" spans="1:11" s="195" customFormat="1" ht="21" customHeight="1">
      <c r="A54" s="701"/>
      <c r="B54" s="308" t="str">
        <f t="shared" si="4"/>
        <v>中高层(13F-18F)</v>
      </c>
      <c r="C54" s="537"/>
      <c r="D54" s="658">
        <f t="shared" si="5"/>
        <v>0.2</v>
      </c>
      <c r="E54" s="641">
        <f t="shared" si="2"/>
        <v>0</v>
      </c>
      <c r="K54"/>
    </row>
    <row r="55" spans="1:11" s="195" customFormat="1" ht="21" customHeight="1">
      <c r="A55" s="701"/>
      <c r="B55" s="308" t="str">
        <f t="shared" si="4"/>
        <v>高层(19F及以上）</v>
      </c>
      <c r="C55" s="537">
        <v>57000</v>
      </c>
      <c r="D55" s="658">
        <f t="shared" si="5"/>
        <v>0.2</v>
      </c>
      <c r="E55" s="641">
        <f>C55*(1+D55)</f>
        <v>68400</v>
      </c>
      <c r="K55"/>
    </row>
    <row r="56" spans="1:11" s="195" customFormat="1" ht="21" customHeight="1">
      <c r="A56" s="701"/>
      <c r="B56" s="308" t="str">
        <f t="shared" si="4"/>
        <v>叠拼</v>
      </c>
      <c r="C56" s="537"/>
      <c r="D56" s="658">
        <f t="shared" si="5"/>
        <v>0.2</v>
      </c>
      <c r="E56" s="641">
        <f t="shared" si="2"/>
        <v>0</v>
      </c>
      <c r="K56"/>
    </row>
    <row r="57" spans="1:11" s="195" customFormat="1" ht="21" customHeight="1">
      <c r="A57" s="701"/>
      <c r="B57" s="308" t="str">
        <f t="shared" si="4"/>
        <v>联排</v>
      </c>
      <c r="C57" s="537"/>
      <c r="D57" s="658">
        <f t="shared" si="5"/>
        <v>0.2</v>
      </c>
      <c r="E57" s="641">
        <f t="shared" si="2"/>
        <v>0</v>
      </c>
      <c r="K57"/>
    </row>
    <row r="58" spans="1:11" s="195" customFormat="1" ht="21" customHeight="1">
      <c r="A58" s="701"/>
      <c r="B58" s="308" t="str">
        <f t="shared" si="4"/>
        <v>双拼</v>
      </c>
      <c r="C58" s="537"/>
      <c r="D58" s="658">
        <f t="shared" si="5"/>
        <v>0.2</v>
      </c>
      <c r="E58" s="641">
        <f t="shared" si="2"/>
        <v>0</v>
      </c>
      <c r="K58"/>
    </row>
    <row r="59" spans="1:11" s="195" customFormat="1" ht="21" customHeight="1">
      <c r="A59" s="701"/>
      <c r="B59" s="308" t="str">
        <f t="shared" si="4"/>
        <v>独栋</v>
      </c>
      <c r="C59" s="537"/>
      <c r="D59" s="658">
        <f t="shared" si="5"/>
        <v>0.2</v>
      </c>
      <c r="E59" s="641">
        <f t="shared" si="2"/>
        <v>0</v>
      </c>
      <c r="K59"/>
    </row>
    <row r="60" spans="1:11" s="195" customFormat="1" ht="21" customHeight="1">
      <c r="A60" s="701"/>
      <c r="B60" s="308" t="str">
        <f t="shared" si="4"/>
        <v>底商</v>
      </c>
      <c r="C60" s="537"/>
      <c r="D60" s="658">
        <f t="shared" si="5"/>
        <v>0.2</v>
      </c>
      <c r="E60" s="642">
        <f>C60</f>
        <v>0</v>
      </c>
      <c r="K60"/>
    </row>
    <row r="61" spans="1:11" s="195" customFormat="1" ht="21" customHeight="1">
      <c r="A61" s="701"/>
      <c r="B61" s="308" t="str">
        <f t="shared" si="4"/>
        <v>公寓（含loft）</v>
      </c>
      <c r="C61" s="537"/>
      <c r="D61" s="658">
        <f t="shared" si="5"/>
        <v>0.2</v>
      </c>
      <c r="E61" s="641">
        <f t="shared" si="2"/>
        <v>0</v>
      </c>
      <c r="K61"/>
    </row>
    <row r="62" spans="1:11" s="195" customFormat="1" ht="21" customHeight="1">
      <c r="A62" s="701"/>
      <c r="B62" s="308" t="str">
        <f t="shared" si="4"/>
        <v>商业</v>
      </c>
      <c r="C62" s="537"/>
      <c r="D62" s="658">
        <f t="shared" si="5"/>
        <v>0.2</v>
      </c>
      <c r="E62" s="642">
        <f>C62</f>
        <v>0</v>
      </c>
      <c r="K62"/>
    </row>
    <row r="63" spans="1:11" s="195" customFormat="1" ht="21" customHeight="1">
      <c r="A63" s="701"/>
      <c r="B63" s="308" t="str">
        <f t="shared" si="4"/>
        <v>酒店</v>
      </c>
      <c r="C63" s="537"/>
      <c r="D63" s="658">
        <f t="shared" si="5"/>
        <v>0.2</v>
      </c>
      <c r="E63" s="642">
        <f>C63</f>
        <v>0</v>
      </c>
      <c r="K63"/>
    </row>
    <row r="64" spans="1:11" s="195" customFormat="1" ht="21" customHeight="1">
      <c r="A64" s="701"/>
      <c r="B64" s="308">
        <f t="shared" si="4"/>
        <v>0</v>
      </c>
      <c r="C64" s="537"/>
      <c r="D64" s="658">
        <f t="shared" si="5"/>
        <v>0.2</v>
      </c>
      <c r="E64" s="641">
        <f t="shared" si="2"/>
        <v>0</v>
      </c>
      <c r="K64"/>
    </row>
    <row r="65" spans="1:11" s="195" customFormat="1" ht="21" customHeight="1">
      <c r="A65" s="701"/>
      <c r="B65" s="308" t="str">
        <f t="shared" si="4"/>
        <v>车位</v>
      </c>
      <c r="C65" s="537">
        <v>300000</v>
      </c>
      <c r="D65" s="658">
        <f t="shared" si="5"/>
        <v>0.2</v>
      </c>
      <c r="E65" s="642">
        <f>C65</f>
        <v>300000</v>
      </c>
      <c r="K65"/>
    </row>
    <row r="66" spans="1:11" s="358" customFormat="1" ht="30.75" customHeight="1">
      <c r="A66" s="701" t="s">
        <v>36</v>
      </c>
      <c r="B66" s="138" t="s">
        <v>59</v>
      </c>
      <c r="C66" s="138" t="s">
        <v>60</v>
      </c>
      <c r="D66" s="138"/>
      <c r="E66" s="138"/>
      <c r="F66" s="195"/>
      <c r="K66"/>
    </row>
    <row r="67" spans="1:11" s="195" customFormat="1" ht="21" customHeight="1">
      <c r="A67" s="701"/>
      <c r="B67" s="308" t="str">
        <f>B52</f>
        <v>多层（4F-9F)</v>
      </c>
      <c r="C67" s="537"/>
      <c r="D67" s="658">
        <f>$F$36</f>
        <v>0.2</v>
      </c>
      <c r="E67" s="641">
        <f t="shared" ref="E67:E79" si="6">C67*(1+D67)</f>
        <v>0</v>
      </c>
      <c r="K67"/>
    </row>
    <row r="68" spans="1:11" s="195" customFormat="1" ht="21" customHeight="1">
      <c r="A68" s="701"/>
      <c r="B68" s="308" t="str">
        <f t="shared" ref="B68:B80" si="7">B53</f>
        <v>小高层(10F-12F)</v>
      </c>
      <c r="C68" s="537"/>
      <c r="D68" s="658">
        <f t="shared" ref="D68:D80" si="8">$F$36</f>
        <v>0.2</v>
      </c>
      <c r="E68" s="641">
        <f t="shared" si="6"/>
        <v>0</v>
      </c>
      <c r="K68"/>
    </row>
    <row r="69" spans="1:11" s="195" customFormat="1" ht="21" customHeight="1">
      <c r="A69" s="701"/>
      <c r="B69" s="308" t="str">
        <f t="shared" si="7"/>
        <v>中高层(13F-18F)</v>
      </c>
      <c r="C69" s="537"/>
      <c r="D69" s="658">
        <f t="shared" si="8"/>
        <v>0.2</v>
      </c>
      <c r="E69" s="641">
        <f t="shared" si="6"/>
        <v>0</v>
      </c>
      <c r="K69"/>
    </row>
    <row r="70" spans="1:11" s="195" customFormat="1" ht="21" customHeight="1">
      <c r="A70" s="701"/>
      <c r="B70" s="308" t="str">
        <f t="shared" si="7"/>
        <v>高层(19F及以上）</v>
      </c>
      <c r="C70" s="537"/>
      <c r="D70" s="658">
        <f t="shared" si="8"/>
        <v>0.2</v>
      </c>
      <c r="E70" s="641">
        <f>C70*(1+D70)</f>
        <v>0</v>
      </c>
      <c r="K70"/>
    </row>
    <row r="71" spans="1:11" s="195" customFormat="1" ht="21" customHeight="1">
      <c r="A71" s="701"/>
      <c r="B71" s="308" t="str">
        <f t="shared" si="7"/>
        <v>叠拼</v>
      </c>
      <c r="C71" s="537"/>
      <c r="D71" s="658">
        <f t="shared" si="8"/>
        <v>0.2</v>
      </c>
      <c r="E71" s="641">
        <f t="shared" si="6"/>
        <v>0</v>
      </c>
      <c r="K71"/>
    </row>
    <row r="72" spans="1:11" s="195" customFormat="1" ht="21" customHeight="1">
      <c r="A72" s="701"/>
      <c r="B72" s="308" t="str">
        <f t="shared" si="7"/>
        <v>联排</v>
      </c>
      <c r="C72" s="537"/>
      <c r="D72" s="658">
        <f t="shared" si="8"/>
        <v>0.2</v>
      </c>
      <c r="E72" s="641">
        <f t="shared" si="6"/>
        <v>0</v>
      </c>
      <c r="K72"/>
    </row>
    <row r="73" spans="1:11" s="195" customFormat="1" ht="21" customHeight="1">
      <c r="A73" s="701"/>
      <c r="B73" s="308" t="str">
        <f t="shared" si="7"/>
        <v>双拼</v>
      </c>
      <c r="C73" s="537"/>
      <c r="D73" s="658">
        <f t="shared" si="8"/>
        <v>0.2</v>
      </c>
      <c r="E73" s="641">
        <f t="shared" si="6"/>
        <v>0</v>
      </c>
      <c r="K73"/>
    </row>
    <row r="74" spans="1:11" s="195" customFormat="1" ht="21" customHeight="1">
      <c r="A74" s="701"/>
      <c r="B74" s="308" t="str">
        <f t="shared" si="7"/>
        <v>独栋</v>
      </c>
      <c r="C74" s="537"/>
      <c r="D74" s="658">
        <f t="shared" si="8"/>
        <v>0.2</v>
      </c>
      <c r="E74" s="641">
        <f t="shared" si="6"/>
        <v>0</v>
      </c>
      <c r="K74"/>
    </row>
    <row r="75" spans="1:11" s="195" customFormat="1" ht="21" customHeight="1">
      <c r="A75" s="701"/>
      <c r="B75" s="308" t="str">
        <f t="shared" si="7"/>
        <v>底商</v>
      </c>
      <c r="C75" s="537"/>
      <c r="D75" s="658">
        <f t="shared" si="8"/>
        <v>0.2</v>
      </c>
      <c r="E75" s="642">
        <f>C75</f>
        <v>0</v>
      </c>
      <c r="K75"/>
    </row>
    <row r="76" spans="1:11" s="195" customFormat="1" ht="21" customHeight="1">
      <c r="A76" s="701"/>
      <c r="B76" s="308" t="str">
        <f t="shared" si="7"/>
        <v>公寓（含loft）</v>
      </c>
      <c r="C76" s="537"/>
      <c r="D76" s="658">
        <f t="shared" si="8"/>
        <v>0.2</v>
      </c>
      <c r="E76" s="641">
        <f t="shared" si="6"/>
        <v>0</v>
      </c>
      <c r="K76"/>
    </row>
    <row r="77" spans="1:11" s="195" customFormat="1" ht="21" customHeight="1">
      <c r="A77" s="701"/>
      <c r="B77" s="308" t="str">
        <f t="shared" si="7"/>
        <v>商业</v>
      </c>
      <c r="C77" s="537"/>
      <c r="D77" s="658">
        <f t="shared" si="8"/>
        <v>0.2</v>
      </c>
      <c r="E77" s="642">
        <f>C77</f>
        <v>0</v>
      </c>
      <c r="K77"/>
    </row>
    <row r="78" spans="1:11" s="195" customFormat="1" ht="21" customHeight="1">
      <c r="A78" s="701"/>
      <c r="B78" s="308" t="str">
        <f t="shared" si="7"/>
        <v>酒店</v>
      </c>
      <c r="C78" s="537"/>
      <c r="D78" s="658">
        <f t="shared" si="8"/>
        <v>0.2</v>
      </c>
      <c r="E78" s="642">
        <f>C78</f>
        <v>0</v>
      </c>
      <c r="K78"/>
    </row>
    <row r="79" spans="1:11" s="195" customFormat="1" ht="21" customHeight="1">
      <c r="A79" s="701"/>
      <c r="B79" s="308">
        <f t="shared" si="7"/>
        <v>0</v>
      </c>
      <c r="C79" s="537"/>
      <c r="D79" s="658">
        <f t="shared" si="8"/>
        <v>0.2</v>
      </c>
      <c r="E79" s="641">
        <f t="shared" si="6"/>
        <v>0</v>
      </c>
      <c r="K79"/>
    </row>
    <row r="80" spans="1:11" s="195" customFormat="1" ht="21" customHeight="1">
      <c r="A80" s="701"/>
      <c r="B80" s="308" t="str">
        <f t="shared" si="7"/>
        <v>车位</v>
      </c>
      <c r="C80" s="537"/>
      <c r="D80" s="658">
        <f t="shared" si="8"/>
        <v>0.2</v>
      </c>
      <c r="E80" s="642">
        <f>C80</f>
        <v>0</v>
      </c>
      <c r="K80"/>
    </row>
    <row r="81" spans="1:11" s="358" customFormat="1" ht="30.75" customHeight="1">
      <c r="A81" s="701" t="s">
        <v>37</v>
      </c>
      <c r="B81" s="138" t="s">
        <v>59</v>
      </c>
      <c r="C81" s="138" t="s">
        <v>60</v>
      </c>
      <c r="D81" s="138"/>
      <c r="E81" s="138"/>
      <c r="F81" s="195"/>
      <c r="K81"/>
    </row>
    <row r="82" spans="1:11" s="195" customFormat="1" ht="21" customHeight="1">
      <c r="A82" s="701"/>
      <c r="B82" s="308" t="str">
        <f>B67</f>
        <v>多层（4F-9F)</v>
      </c>
      <c r="C82" s="537"/>
      <c r="D82" s="658">
        <f>$F$36</f>
        <v>0.2</v>
      </c>
      <c r="E82" s="641">
        <f t="shared" ref="E82:E94" si="9">C82*(1+D82)</f>
        <v>0</v>
      </c>
      <c r="K82"/>
    </row>
    <row r="83" spans="1:11" s="195" customFormat="1" ht="21" customHeight="1">
      <c r="A83" s="701"/>
      <c r="B83" s="308" t="str">
        <f t="shared" ref="B83:B95" si="10">B68</f>
        <v>小高层(10F-12F)</v>
      </c>
      <c r="C83" s="537"/>
      <c r="D83" s="658">
        <f t="shared" ref="D83:D95" si="11">$F$36</f>
        <v>0.2</v>
      </c>
      <c r="E83" s="641">
        <f t="shared" si="9"/>
        <v>0</v>
      </c>
      <c r="K83"/>
    </row>
    <row r="84" spans="1:11" s="195" customFormat="1" ht="21" customHeight="1">
      <c r="A84" s="701"/>
      <c r="B84" s="308" t="str">
        <f t="shared" si="10"/>
        <v>中高层(13F-18F)</v>
      </c>
      <c r="C84" s="537"/>
      <c r="D84" s="658">
        <f t="shared" si="11"/>
        <v>0.2</v>
      </c>
      <c r="E84" s="641">
        <f t="shared" si="9"/>
        <v>0</v>
      </c>
      <c r="K84"/>
    </row>
    <row r="85" spans="1:11" s="195" customFormat="1" ht="21" customHeight="1">
      <c r="A85" s="701"/>
      <c r="B85" s="308" t="str">
        <f t="shared" si="10"/>
        <v>高层(19F及以上）</v>
      </c>
      <c r="C85" s="537"/>
      <c r="D85" s="658">
        <f t="shared" si="11"/>
        <v>0.2</v>
      </c>
      <c r="E85" s="641">
        <f>C85*(1+D85)</f>
        <v>0</v>
      </c>
      <c r="K85"/>
    </row>
    <row r="86" spans="1:11" s="195" customFormat="1" ht="21" customHeight="1">
      <c r="A86" s="701"/>
      <c r="B86" s="308" t="str">
        <f t="shared" si="10"/>
        <v>叠拼</v>
      </c>
      <c r="C86" s="537"/>
      <c r="D86" s="658">
        <f t="shared" si="11"/>
        <v>0.2</v>
      </c>
      <c r="E86" s="641">
        <f t="shared" si="9"/>
        <v>0</v>
      </c>
      <c r="K86"/>
    </row>
    <row r="87" spans="1:11" s="195" customFormat="1" ht="21" customHeight="1">
      <c r="A87" s="701"/>
      <c r="B87" s="308" t="str">
        <f t="shared" si="10"/>
        <v>联排</v>
      </c>
      <c r="C87" s="537"/>
      <c r="D87" s="658">
        <f t="shared" si="11"/>
        <v>0.2</v>
      </c>
      <c r="E87" s="641">
        <f t="shared" si="9"/>
        <v>0</v>
      </c>
      <c r="K87"/>
    </row>
    <row r="88" spans="1:11" s="195" customFormat="1" ht="21" customHeight="1">
      <c r="A88" s="701"/>
      <c r="B88" s="308" t="str">
        <f t="shared" si="10"/>
        <v>双拼</v>
      </c>
      <c r="C88" s="537"/>
      <c r="D88" s="658">
        <f t="shared" si="11"/>
        <v>0.2</v>
      </c>
      <c r="E88" s="641">
        <f t="shared" si="9"/>
        <v>0</v>
      </c>
      <c r="K88"/>
    </row>
    <row r="89" spans="1:11" s="195" customFormat="1" ht="21" customHeight="1">
      <c r="A89" s="701"/>
      <c r="B89" s="308" t="str">
        <f t="shared" si="10"/>
        <v>独栋</v>
      </c>
      <c r="C89" s="537"/>
      <c r="D89" s="658">
        <f t="shared" si="11"/>
        <v>0.2</v>
      </c>
      <c r="E89" s="641">
        <f t="shared" si="9"/>
        <v>0</v>
      </c>
      <c r="K89"/>
    </row>
    <row r="90" spans="1:11" s="195" customFormat="1" ht="21" customHeight="1">
      <c r="A90" s="701"/>
      <c r="B90" s="308" t="str">
        <f t="shared" si="10"/>
        <v>底商</v>
      </c>
      <c r="C90" s="537"/>
      <c r="D90" s="658">
        <f t="shared" si="11"/>
        <v>0.2</v>
      </c>
      <c r="E90" s="642">
        <f>C90</f>
        <v>0</v>
      </c>
      <c r="K90"/>
    </row>
    <row r="91" spans="1:11" s="195" customFormat="1" ht="21" customHeight="1">
      <c r="A91" s="701"/>
      <c r="B91" s="308" t="str">
        <f t="shared" si="10"/>
        <v>公寓（含loft）</v>
      </c>
      <c r="C91" s="537"/>
      <c r="D91" s="658">
        <f t="shared" si="11"/>
        <v>0.2</v>
      </c>
      <c r="E91" s="641">
        <f t="shared" si="9"/>
        <v>0</v>
      </c>
      <c r="K91"/>
    </row>
    <row r="92" spans="1:11" s="195" customFormat="1" ht="21" customHeight="1">
      <c r="A92" s="701"/>
      <c r="B92" s="308" t="str">
        <f t="shared" si="10"/>
        <v>商业</v>
      </c>
      <c r="C92" s="537"/>
      <c r="D92" s="658">
        <f t="shared" si="11"/>
        <v>0.2</v>
      </c>
      <c r="E92" s="642">
        <f>C92</f>
        <v>0</v>
      </c>
      <c r="K92"/>
    </row>
    <row r="93" spans="1:11" s="195" customFormat="1" ht="21" customHeight="1">
      <c r="A93" s="701"/>
      <c r="B93" s="308" t="str">
        <f t="shared" si="10"/>
        <v>酒店</v>
      </c>
      <c r="C93" s="537"/>
      <c r="D93" s="658">
        <f t="shared" si="11"/>
        <v>0.2</v>
      </c>
      <c r="E93" s="642">
        <f>C93</f>
        <v>0</v>
      </c>
      <c r="K93"/>
    </row>
    <row r="94" spans="1:11" s="195" customFormat="1" ht="21" customHeight="1">
      <c r="A94" s="701"/>
      <c r="B94" s="308">
        <f t="shared" si="10"/>
        <v>0</v>
      </c>
      <c r="C94" s="537"/>
      <c r="D94" s="658">
        <f t="shared" si="11"/>
        <v>0.2</v>
      </c>
      <c r="E94" s="641">
        <f t="shared" si="9"/>
        <v>0</v>
      </c>
      <c r="K94"/>
    </row>
    <row r="95" spans="1:11" s="195" customFormat="1" ht="21" customHeight="1">
      <c r="A95" s="701"/>
      <c r="B95" s="308" t="str">
        <f t="shared" si="10"/>
        <v>车位</v>
      </c>
      <c r="C95" s="537"/>
      <c r="D95" s="658">
        <f t="shared" si="11"/>
        <v>0.2</v>
      </c>
      <c r="E95" s="642">
        <f>C95</f>
        <v>0</v>
      </c>
      <c r="K95"/>
    </row>
    <row r="96" spans="1:11" ht="16.5">
      <c r="F96" s="195"/>
    </row>
  </sheetData>
  <mergeCells count="10">
    <mergeCell ref="A51:A65"/>
    <mergeCell ref="A66:A80"/>
    <mergeCell ref="A81:A95"/>
    <mergeCell ref="A35:E35"/>
    <mergeCell ref="A19:A27"/>
    <mergeCell ref="A1:L1"/>
    <mergeCell ref="D2:L2"/>
    <mergeCell ref="A15:L15"/>
    <mergeCell ref="D16:L16"/>
    <mergeCell ref="A5:A13"/>
  </mergeCells>
  <phoneticPr fontId="1" type="noConversion"/>
  <conditionalFormatting sqref="H23">
    <cfRule type="cellIs" dxfId="5" priority="1" stopIfTrue="1" operator="equal">
      <formula>0</formula>
    </cfRule>
  </conditionalFormatting>
  <pageMargins left="0.70763888888888904" right="0.70763888888888904" top="0.74791666666666701" bottom="0.74791666666666701" header="0.31388888888888899" footer="0.31388888888888899"/>
  <pageSetup paperSize="9" orientation="landscape"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按钮1_Click">
                <anchor moveWithCells="1" sizeWithCells="1">
                  <from>
                    <xdr:col>12</xdr:col>
                    <xdr:colOff>561975</xdr:colOff>
                    <xdr:row>5</xdr:row>
                    <xdr:rowOff>76200</xdr:rowOff>
                  </from>
                  <to>
                    <xdr:col>14</xdr:col>
                    <xdr:colOff>200025</xdr:colOff>
                    <xdr:row>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pageSetUpPr fitToPage="1"/>
  </sheetPr>
  <dimension ref="A1:AB344"/>
  <sheetViews>
    <sheetView showGridLines="0" showZeros="0" view="pageBreakPreview" zoomScale="90" zoomScaleNormal="100" zoomScaleSheetLayoutView="90" workbookViewId="0">
      <selection activeCell="C21" sqref="C21"/>
    </sheetView>
  </sheetViews>
  <sheetFormatPr defaultColWidth="8.75" defaultRowHeight="16.5"/>
  <cols>
    <col min="1" max="1" width="25.625" style="195" customWidth="1"/>
    <col min="2" max="6" width="14.875" style="195" customWidth="1"/>
    <col min="7" max="7" width="18.625" style="195" customWidth="1"/>
    <col min="8" max="19" width="14.875" style="195" customWidth="1"/>
    <col min="20" max="27" width="8.75" style="195"/>
    <col min="28" max="28" width="13" style="521" customWidth="1"/>
    <col min="29" max="16384" width="8.75" style="195"/>
  </cols>
  <sheetData>
    <row r="1" spans="1:28" ht="19.149999999999999" customHeight="1">
      <c r="A1" s="705" t="s">
        <v>12</v>
      </c>
      <c r="B1" s="705"/>
      <c r="C1" s="705"/>
      <c r="D1" s="705"/>
      <c r="E1" s="705"/>
      <c r="F1" s="705"/>
      <c r="G1" s="705"/>
      <c r="H1" s="705"/>
      <c r="I1" s="705"/>
      <c r="J1" s="705"/>
      <c r="K1" s="705"/>
    </row>
    <row r="2" spans="1:28" ht="21" customHeight="1">
      <c r="A2" s="522" t="s">
        <v>32</v>
      </c>
      <c r="B2" s="523"/>
      <c r="C2" s="523"/>
      <c r="D2" s="523"/>
      <c r="E2" s="523"/>
      <c r="F2" s="523"/>
      <c r="G2" s="523"/>
      <c r="H2" s="523"/>
      <c r="I2" s="523"/>
      <c r="J2" s="523"/>
      <c r="K2" s="523"/>
      <c r="L2" s="523"/>
      <c r="M2" s="523"/>
      <c r="N2" s="523"/>
      <c r="O2" s="523"/>
      <c r="P2" s="523"/>
      <c r="Q2" s="523"/>
      <c r="R2" s="523"/>
      <c r="S2" s="523"/>
    </row>
    <row r="3" spans="1:28" ht="21" customHeight="1">
      <c r="A3" s="137" t="s">
        <v>33</v>
      </c>
      <c r="B3" s="138" t="s">
        <v>34</v>
      </c>
      <c r="C3" s="138" t="s">
        <v>35</v>
      </c>
      <c r="D3" s="138" t="s">
        <v>36</v>
      </c>
      <c r="E3" s="138" t="s">
        <v>37</v>
      </c>
      <c r="G3" s="524" t="s">
        <v>38</v>
      </c>
      <c r="H3" s="525"/>
      <c r="I3" s="525"/>
      <c r="J3" s="525"/>
      <c r="K3" s="525"/>
      <c r="L3" s="525"/>
      <c r="M3" s="525"/>
      <c r="N3" s="525"/>
      <c r="O3" s="525"/>
      <c r="P3" s="525"/>
      <c r="Q3" s="525"/>
      <c r="R3" s="525"/>
      <c r="S3" s="552"/>
      <c r="AB3" s="521">
        <v>42005</v>
      </c>
    </row>
    <row r="4" spans="1:28" ht="51" customHeight="1">
      <c r="A4" s="137" t="s">
        <v>39</v>
      </c>
      <c r="B4" s="706" t="s">
        <v>40</v>
      </c>
      <c r="C4" s="707"/>
      <c r="D4" s="707"/>
      <c r="E4" s="708"/>
      <c r="G4" s="526"/>
      <c r="H4" s="527"/>
      <c r="I4" s="527"/>
      <c r="J4" s="527"/>
      <c r="K4" s="527"/>
      <c r="L4" s="527"/>
      <c r="M4" s="527"/>
      <c r="N4" s="527"/>
      <c r="O4" s="527"/>
      <c r="P4" s="527"/>
      <c r="Q4" s="527"/>
      <c r="R4" s="527"/>
      <c r="S4" s="553"/>
      <c r="AB4" s="521">
        <v>42036</v>
      </c>
    </row>
    <row r="5" spans="1:28" ht="38.25" customHeight="1">
      <c r="A5" s="138" t="s">
        <v>41</v>
      </c>
      <c r="B5" s="709">
        <v>42491</v>
      </c>
      <c r="C5" s="710"/>
      <c r="D5" s="710"/>
      <c r="E5" s="711"/>
      <c r="G5" s="526"/>
      <c r="H5" s="527"/>
      <c r="I5" s="527"/>
      <c r="J5" s="527"/>
      <c r="K5" s="527"/>
      <c r="L5" s="527"/>
      <c r="M5" s="527"/>
      <c r="N5" s="527"/>
      <c r="O5" s="527"/>
      <c r="P5" s="527"/>
      <c r="Q5" s="527"/>
      <c r="R5" s="527"/>
      <c r="S5" s="553"/>
      <c r="AB5" s="521">
        <v>42064</v>
      </c>
    </row>
    <row r="6" spans="1:28" ht="21" customHeight="1">
      <c r="A6" s="137" t="s">
        <v>42</v>
      </c>
      <c r="B6" s="528" t="s">
        <v>43</v>
      </c>
      <c r="C6" s="528" t="s">
        <v>43</v>
      </c>
      <c r="D6" s="528"/>
      <c r="E6" s="528"/>
      <c r="G6" s="526"/>
      <c r="H6" s="527"/>
      <c r="I6" s="527"/>
      <c r="J6" s="527"/>
      <c r="K6" s="527"/>
      <c r="L6" s="527"/>
      <c r="M6" s="527"/>
      <c r="N6" s="527"/>
      <c r="O6" s="527"/>
      <c r="P6" s="527"/>
      <c r="Q6" s="527"/>
      <c r="R6" s="527"/>
      <c r="S6" s="553"/>
      <c r="AB6" s="521">
        <v>42095</v>
      </c>
    </row>
    <row r="7" spans="1:28" ht="21" customHeight="1">
      <c r="A7" s="137" t="s">
        <v>44</v>
      </c>
      <c r="B7" s="529">
        <f>'5、销售定价'!E18</f>
        <v>43734</v>
      </c>
      <c r="C7" s="529">
        <f>'5、销售定价'!H18</f>
        <v>45027.88</v>
      </c>
      <c r="D7" s="529"/>
      <c r="E7" s="529"/>
      <c r="G7" s="526"/>
      <c r="H7" s="527"/>
      <c r="I7" s="527"/>
      <c r="J7" s="527"/>
      <c r="K7" s="527"/>
      <c r="L7" s="527"/>
      <c r="M7" s="527"/>
      <c r="N7" s="527"/>
      <c r="O7" s="527"/>
      <c r="P7" s="527"/>
      <c r="Q7" s="527"/>
      <c r="R7" s="527"/>
      <c r="S7" s="553"/>
      <c r="AB7" s="521">
        <v>42125</v>
      </c>
    </row>
    <row r="8" spans="1:28" ht="21" customHeight="1">
      <c r="A8" s="137" t="s">
        <v>45</v>
      </c>
      <c r="B8" s="529">
        <f>'5、销售定价'!G18</f>
        <v>230338.31999999998</v>
      </c>
      <c r="C8" s="529">
        <f>'5、销售定价'!J18</f>
        <v>258834.13919999998</v>
      </c>
      <c r="D8" s="529"/>
      <c r="E8" s="529"/>
      <c r="G8" s="526"/>
      <c r="H8" s="527"/>
      <c r="I8" s="527"/>
      <c r="J8" s="527"/>
      <c r="K8" s="527"/>
      <c r="L8" s="527"/>
      <c r="M8" s="527"/>
      <c r="N8" s="527"/>
      <c r="O8" s="527"/>
      <c r="P8" s="527"/>
      <c r="Q8" s="527"/>
      <c r="R8" s="527"/>
      <c r="S8" s="553"/>
      <c r="AB8" s="521">
        <v>42156</v>
      </c>
    </row>
    <row r="9" spans="1:28" ht="21" customHeight="1">
      <c r="A9" s="137" t="s">
        <v>46</v>
      </c>
      <c r="B9" s="530">
        <v>42644</v>
      </c>
      <c r="C9" s="530">
        <v>42645</v>
      </c>
      <c r="D9" s="531"/>
      <c r="E9" s="531"/>
      <c r="G9" s="526"/>
      <c r="H9" s="527"/>
      <c r="I9" s="527"/>
      <c r="J9" s="527"/>
      <c r="K9" s="527"/>
      <c r="L9" s="527"/>
      <c r="M9" s="527"/>
      <c r="N9" s="527"/>
      <c r="O9" s="527"/>
      <c r="P9" s="527"/>
      <c r="Q9" s="527"/>
      <c r="R9" s="527"/>
      <c r="S9" s="553"/>
      <c r="AB9" s="521">
        <v>42186</v>
      </c>
    </row>
    <row r="10" spans="1:28" ht="21" customHeight="1">
      <c r="A10" s="137" t="s">
        <v>47</v>
      </c>
      <c r="B10" s="530">
        <v>42705</v>
      </c>
      <c r="C10" s="530">
        <v>42706</v>
      </c>
      <c r="D10" s="531"/>
      <c r="E10" s="531"/>
      <c r="G10" s="526"/>
      <c r="H10" s="527"/>
      <c r="I10" s="527"/>
      <c r="J10" s="527"/>
      <c r="K10" s="527"/>
      <c r="L10" s="527"/>
      <c r="M10" s="527"/>
      <c r="N10" s="527"/>
      <c r="O10" s="527"/>
      <c r="P10" s="527"/>
      <c r="Q10" s="527"/>
      <c r="R10" s="527"/>
      <c r="S10" s="553"/>
      <c r="AB10" s="521">
        <v>42217</v>
      </c>
    </row>
    <row r="11" spans="1:28" ht="21" customHeight="1">
      <c r="A11" s="138" t="s">
        <v>48</v>
      </c>
      <c r="B11" s="530">
        <v>42795</v>
      </c>
      <c r="C11" s="530">
        <v>42796</v>
      </c>
      <c r="D11" s="531"/>
      <c r="E11" s="531"/>
      <c r="G11" s="526"/>
      <c r="H11" s="527"/>
      <c r="I11" s="527"/>
      <c r="J11" s="527"/>
      <c r="K11" s="527"/>
      <c r="L11" s="527"/>
      <c r="M11" s="527"/>
      <c r="N11" s="527"/>
      <c r="O11" s="527"/>
      <c r="P11" s="527"/>
      <c r="Q11" s="527"/>
      <c r="R11" s="527"/>
      <c r="S11" s="553"/>
      <c r="AB11" s="521">
        <v>42248</v>
      </c>
    </row>
    <row r="12" spans="1:28" ht="21" customHeight="1">
      <c r="A12" s="138" t="s">
        <v>49</v>
      </c>
      <c r="B12" s="530">
        <v>42826</v>
      </c>
      <c r="C12" s="530">
        <v>42827</v>
      </c>
      <c r="D12" s="531"/>
      <c r="E12" s="531"/>
      <c r="G12" s="526"/>
      <c r="H12" s="527"/>
      <c r="I12" s="527"/>
      <c r="J12" s="527"/>
      <c r="K12" s="527"/>
      <c r="L12" s="527"/>
      <c r="M12" s="527"/>
      <c r="N12" s="527"/>
      <c r="O12" s="527"/>
      <c r="P12" s="527"/>
      <c r="Q12" s="527"/>
      <c r="R12" s="527"/>
      <c r="S12" s="553"/>
      <c r="AB12" s="521">
        <v>42278</v>
      </c>
    </row>
    <row r="13" spans="1:28" ht="21" customHeight="1">
      <c r="A13" s="138" t="s">
        <v>50</v>
      </c>
      <c r="B13" s="530">
        <v>42827</v>
      </c>
      <c r="C13" s="530">
        <v>42980</v>
      </c>
      <c r="D13" s="531"/>
      <c r="E13" s="531"/>
      <c r="G13" s="526"/>
      <c r="H13" s="527"/>
      <c r="I13" s="527"/>
      <c r="J13" s="527"/>
      <c r="K13" s="527"/>
      <c r="L13" s="527"/>
      <c r="M13" s="527"/>
      <c r="N13" s="527"/>
      <c r="O13" s="527"/>
      <c r="P13" s="527"/>
      <c r="Q13" s="527"/>
      <c r="R13" s="527"/>
      <c r="S13" s="553"/>
      <c r="AB13" s="521">
        <v>42309</v>
      </c>
    </row>
    <row r="14" spans="1:28" ht="21" customHeight="1">
      <c r="A14" s="137" t="s">
        <v>51</v>
      </c>
      <c r="B14" s="530">
        <v>43101</v>
      </c>
      <c r="C14" s="530">
        <v>43102</v>
      </c>
      <c r="D14" s="531"/>
      <c r="E14" s="531"/>
      <c r="G14" s="526"/>
      <c r="H14" s="527"/>
      <c r="I14" s="527"/>
      <c r="J14" s="527"/>
      <c r="K14" s="527"/>
      <c r="L14" s="527"/>
      <c r="M14" s="527"/>
      <c r="N14" s="527"/>
      <c r="O14" s="527"/>
      <c r="P14" s="527"/>
      <c r="Q14" s="527"/>
      <c r="R14" s="527"/>
      <c r="S14" s="553"/>
      <c r="AB14" s="521">
        <v>42339</v>
      </c>
    </row>
    <row r="15" spans="1:28" ht="21" customHeight="1">
      <c r="A15" s="137" t="s">
        <v>52</v>
      </c>
      <c r="B15" s="530">
        <v>43647</v>
      </c>
      <c r="C15" s="530">
        <v>43647</v>
      </c>
      <c r="D15" s="530"/>
      <c r="E15" s="530"/>
      <c r="G15" s="532"/>
      <c r="H15" s="533"/>
      <c r="I15" s="533"/>
      <c r="J15" s="533"/>
      <c r="K15" s="533"/>
      <c r="L15" s="533"/>
      <c r="M15" s="533"/>
      <c r="N15" s="533"/>
      <c r="O15" s="533"/>
      <c r="P15" s="533"/>
      <c r="Q15" s="533"/>
      <c r="R15" s="533"/>
      <c r="S15" s="554"/>
      <c r="AB15" s="521">
        <v>42370</v>
      </c>
    </row>
    <row r="16" spans="1:28" ht="21" customHeight="1">
      <c r="A16" s="534"/>
      <c r="AB16" s="521">
        <v>42401</v>
      </c>
    </row>
    <row r="17" spans="1:28" ht="22.5" customHeight="1">
      <c r="AB17" s="521">
        <v>42430</v>
      </c>
    </row>
    <row r="18" spans="1:28" ht="21" customHeight="1">
      <c r="A18" s="522" t="s">
        <v>53</v>
      </c>
      <c r="B18" s="523"/>
      <c r="C18" s="523"/>
      <c r="D18" s="523"/>
      <c r="E18" s="523"/>
      <c r="F18" s="523"/>
      <c r="G18" s="523"/>
      <c r="H18" s="523"/>
      <c r="I18" s="523"/>
      <c r="J18" s="523"/>
      <c r="K18" s="523"/>
      <c r="L18" s="523"/>
      <c r="M18" s="523"/>
      <c r="N18" s="523"/>
      <c r="O18" s="523"/>
      <c r="P18" s="523"/>
      <c r="Q18" s="523"/>
      <c r="R18" s="523"/>
      <c r="S18" s="523"/>
      <c r="AB18" s="521">
        <v>42461</v>
      </c>
    </row>
    <row r="19" spans="1:28" ht="21" customHeight="1">
      <c r="A19" s="712" t="s">
        <v>54</v>
      </c>
      <c r="B19" s="712"/>
      <c r="C19" s="712"/>
      <c r="D19" s="702" t="s">
        <v>55</v>
      </c>
      <c r="E19" s="703"/>
      <c r="F19" s="703"/>
      <c r="G19" s="703"/>
      <c r="H19" s="704"/>
      <c r="I19" s="702" t="s">
        <v>56</v>
      </c>
      <c r="J19" s="703"/>
      <c r="K19" s="703"/>
      <c r="L19" s="703"/>
      <c r="M19" s="704"/>
      <c r="N19" s="702" t="s">
        <v>57</v>
      </c>
      <c r="O19" s="703"/>
      <c r="P19" s="703"/>
      <c r="Q19" s="703"/>
      <c r="R19" s="704"/>
      <c r="S19" s="555" t="s">
        <v>58</v>
      </c>
      <c r="AB19" s="521">
        <v>42491</v>
      </c>
    </row>
    <row r="20" spans="1:28" s="358" customFormat="1" ht="30.75" customHeight="1">
      <c r="A20" s="720" t="s">
        <v>34</v>
      </c>
      <c r="B20" s="138" t="s">
        <v>59</v>
      </c>
      <c r="C20" s="138" t="s">
        <v>60</v>
      </c>
      <c r="D20" s="140" t="s">
        <v>61</v>
      </c>
      <c r="E20" s="140" t="s">
        <v>62</v>
      </c>
      <c r="F20" s="535" t="s">
        <v>63</v>
      </c>
      <c r="G20" s="535" t="s">
        <v>64</v>
      </c>
      <c r="H20" s="536" t="s">
        <v>65</v>
      </c>
      <c r="I20" s="535" t="s">
        <v>66</v>
      </c>
      <c r="J20" s="535" t="s">
        <v>67</v>
      </c>
      <c r="K20" s="535" t="s">
        <v>68</v>
      </c>
      <c r="L20" s="535" t="s">
        <v>69</v>
      </c>
      <c r="M20" s="545" t="s">
        <v>70</v>
      </c>
      <c r="N20" s="535" t="s">
        <v>71</v>
      </c>
      <c r="O20" s="535" t="s">
        <v>72</v>
      </c>
      <c r="P20" s="535" t="s">
        <v>73</v>
      </c>
      <c r="Q20" s="535" t="s">
        <v>74</v>
      </c>
      <c r="R20" s="545" t="s">
        <v>75</v>
      </c>
      <c r="S20" s="556" t="s">
        <v>76</v>
      </c>
      <c r="T20" s="358" t="s">
        <v>77</v>
      </c>
      <c r="AB20" s="557">
        <v>42522</v>
      </c>
    </row>
    <row r="21" spans="1:28" ht="21" customHeight="1">
      <c r="A21" s="720"/>
      <c r="B21" s="308" t="str">
        <f>'1、规划指标'!B26</f>
        <v>多层（4F-9F)</v>
      </c>
      <c r="C21" s="537">
        <f>敏感性分析!E37</f>
        <v>0</v>
      </c>
      <c r="D21" s="538"/>
      <c r="E21" s="539">
        <f>'1、规划指标'!D26*D21</f>
        <v>0</v>
      </c>
      <c r="F21" s="540"/>
      <c r="G21" s="541">
        <f>IF(F21=0,0,E21/F21)</f>
        <v>0</v>
      </c>
      <c r="H21" s="542">
        <f t="shared" ref="H21:H34" si="0">CEILING(IF(G21=0,0,IF(S21=0,0,IF(Q21&lt;&gt;"",(G21-L21-Q21)/S21+2,(G21-L21)/S21+1))),1)</f>
        <v>0</v>
      </c>
      <c r="I21" s="546"/>
      <c r="J21" s="547"/>
      <c r="K21" s="548"/>
      <c r="L21" s="548"/>
      <c r="M21" s="549">
        <f>IF(K21=0,0,L21/K21)</f>
        <v>0</v>
      </c>
      <c r="N21" s="546"/>
      <c r="O21" s="547"/>
      <c r="P21" s="550"/>
      <c r="Q21" s="550"/>
      <c r="R21" s="549">
        <f>IF(P21=0,0,Q21/P21)</f>
        <v>0</v>
      </c>
      <c r="S21" s="548"/>
      <c r="T21" s="195" t="str">
        <f t="shared" ref="T21:T34" si="1">IF(L21&lt;=G21,"ok","出错")</f>
        <v>ok</v>
      </c>
      <c r="AB21" s="557">
        <v>42552</v>
      </c>
    </row>
    <row r="22" spans="1:28" ht="21" customHeight="1">
      <c r="A22" s="720"/>
      <c r="B22" s="308" t="str">
        <f>'1、规划指标'!B27</f>
        <v>小高层(10F-12F)</v>
      </c>
      <c r="C22" s="537">
        <f>敏感性分析!E38</f>
        <v>0</v>
      </c>
      <c r="D22" s="538"/>
      <c r="E22" s="539">
        <f>'1、规划指标'!D27*D22</f>
        <v>0</v>
      </c>
      <c r="F22" s="540"/>
      <c r="G22" s="541">
        <f t="shared" ref="G22:G33" si="2">IF(F22=0,0,E22/F22)</f>
        <v>0</v>
      </c>
      <c r="H22" s="542">
        <f t="shared" si="0"/>
        <v>0</v>
      </c>
      <c r="I22" s="546"/>
      <c r="J22" s="547"/>
      <c r="K22" s="548"/>
      <c r="L22" s="548"/>
      <c r="M22" s="549">
        <f t="shared" ref="M22:M34" si="3">IF(K22=0,0,L22/K22)</f>
        <v>0</v>
      </c>
      <c r="N22" s="546"/>
      <c r="O22" s="547"/>
      <c r="P22" s="550"/>
      <c r="Q22" s="550"/>
      <c r="R22" s="549">
        <f t="shared" ref="R22:R34" si="4">IF(P22=0,0,Q22/P22)</f>
        <v>0</v>
      </c>
      <c r="S22" s="548"/>
      <c r="T22" s="195" t="str">
        <f t="shared" si="1"/>
        <v>ok</v>
      </c>
      <c r="AB22" s="557">
        <v>42583</v>
      </c>
    </row>
    <row r="23" spans="1:28" ht="21" customHeight="1">
      <c r="A23" s="720"/>
      <c r="B23" s="308" t="str">
        <f>'1、规划指标'!B28</f>
        <v>中高层(13F-18F)</v>
      </c>
      <c r="C23" s="537">
        <f>敏感性分析!E39</f>
        <v>0</v>
      </c>
      <c r="D23" s="538"/>
      <c r="E23" s="539">
        <f>'1、规划指标'!D28*D23</f>
        <v>0</v>
      </c>
      <c r="F23" s="540"/>
      <c r="G23" s="541">
        <f t="shared" si="2"/>
        <v>0</v>
      </c>
      <c r="H23" s="542">
        <f t="shared" si="0"/>
        <v>0</v>
      </c>
      <c r="I23" s="546"/>
      <c r="J23" s="547"/>
      <c r="K23" s="548"/>
      <c r="L23" s="548"/>
      <c r="M23" s="549">
        <f t="shared" si="3"/>
        <v>0</v>
      </c>
      <c r="N23" s="546"/>
      <c r="O23" s="547"/>
      <c r="P23" s="550"/>
      <c r="Q23" s="550"/>
      <c r="R23" s="549">
        <f t="shared" si="4"/>
        <v>0</v>
      </c>
      <c r="S23" s="548"/>
      <c r="T23" s="195" t="str">
        <f t="shared" si="1"/>
        <v>ok</v>
      </c>
      <c r="AB23" s="557">
        <v>42614</v>
      </c>
    </row>
    <row r="24" spans="1:28" ht="21" customHeight="1">
      <c r="A24" s="720"/>
      <c r="B24" s="308" t="str">
        <f>'1、规划指标'!B29</f>
        <v>高层(19F及以上）</v>
      </c>
      <c r="C24" s="537">
        <f>敏感性分析!E40</f>
        <v>63600</v>
      </c>
      <c r="D24" s="538">
        <v>1</v>
      </c>
      <c r="E24" s="539">
        <f>'1、规划指标'!D29*D24</f>
        <v>34462</v>
      </c>
      <c r="F24" s="540">
        <v>122</v>
      </c>
      <c r="G24" s="541">
        <f t="shared" si="2"/>
        <v>282.47540983606558</v>
      </c>
      <c r="H24" s="542">
        <f t="shared" si="0"/>
        <v>4</v>
      </c>
      <c r="I24" s="546">
        <v>12</v>
      </c>
      <c r="J24" s="547">
        <v>42826</v>
      </c>
      <c r="K24" s="548">
        <v>150</v>
      </c>
      <c r="L24" s="548">
        <v>120</v>
      </c>
      <c r="M24" s="549">
        <f t="shared" si="3"/>
        <v>0.8</v>
      </c>
      <c r="N24" s="546"/>
      <c r="O24" s="547"/>
      <c r="P24" s="550"/>
      <c r="Q24" s="550"/>
      <c r="R24" s="549">
        <f t="shared" si="4"/>
        <v>0</v>
      </c>
      <c r="S24" s="548">
        <v>70</v>
      </c>
      <c r="T24" s="195" t="str">
        <f t="shared" si="1"/>
        <v>ok</v>
      </c>
      <c r="AB24" s="557">
        <v>42644</v>
      </c>
    </row>
    <row r="25" spans="1:28" ht="21" customHeight="1">
      <c r="A25" s="720"/>
      <c r="B25" s="308" t="str">
        <f>'1、规划指标'!B30</f>
        <v>叠拼</v>
      </c>
      <c r="C25" s="537">
        <f>敏感性分析!E41</f>
        <v>0</v>
      </c>
      <c r="D25" s="538"/>
      <c r="E25" s="539">
        <f>'1、规划指标'!D30*D25</f>
        <v>0</v>
      </c>
      <c r="F25" s="540"/>
      <c r="G25" s="541">
        <f t="shared" si="2"/>
        <v>0</v>
      </c>
      <c r="H25" s="542">
        <f t="shared" si="0"/>
        <v>0</v>
      </c>
      <c r="I25" s="546"/>
      <c r="J25" s="547"/>
      <c r="K25" s="548"/>
      <c r="L25" s="548"/>
      <c r="M25" s="549">
        <f t="shared" si="3"/>
        <v>0</v>
      </c>
      <c r="N25" s="546"/>
      <c r="O25" s="547"/>
      <c r="P25" s="550"/>
      <c r="Q25" s="550"/>
      <c r="R25" s="549">
        <f t="shared" si="4"/>
        <v>0</v>
      </c>
      <c r="S25" s="548"/>
      <c r="T25" s="195" t="str">
        <f t="shared" si="1"/>
        <v>ok</v>
      </c>
      <c r="AB25" s="557">
        <v>42675</v>
      </c>
    </row>
    <row r="26" spans="1:28" ht="21" customHeight="1">
      <c r="A26" s="720"/>
      <c r="B26" s="308" t="str">
        <f>'1、规划指标'!B31</f>
        <v>联排</v>
      </c>
      <c r="C26" s="537">
        <f>敏感性分析!E42</f>
        <v>0</v>
      </c>
      <c r="D26" s="538"/>
      <c r="E26" s="539">
        <f>'1、规划指标'!D31*D26</f>
        <v>0</v>
      </c>
      <c r="F26" s="540"/>
      <c r="G26" s="541">
        <f t="shared" si="2"/>
        <v>0</v>
      </c>
      <c r="H26" s="542">
        <f t="shared" si="0"/>
        <v>0</v>
      </c>
      <c r="I26" s="546"/>
      <c r="J26" s="547"/>
      <c r="K26" s="548"/>
      <c r="L26" s="548"/>
      <c r="M26" s="549">
        <f t="shared" si="3"/>
        <v>0</v>
      </c>
      <c r="N26" s="546"/>
      <c r="O26" s="547"/>
      <c r="P26" s="550"/>
      <c r="Q26" s="550"/>
      <c r="R26" s="549">
        <f t="shared" si="4"/>
        <v>0</v>
      </c>
      <c r="S26" s="548"/>
      <c r="T26" s="195" t="str">
        <f t="shared" si="1"/>
        <v>ok</v>
      </c>
      <c r="AB26" s="557">
        <v>42705</v>
      </c>
    </row>
    <row r="27" spans="1:28" ht="21" customHeight="1">
      <c r="A27" s="720"/>
      <c r="B27" s="308" t="str">
        <f>'1、规划指标'!B32</f>
        <v>双拼</v>
      </c>
      <c r="C27" s="537">
        <f>敏感性分析!E43</f>
        <v>0</v>
      </c>
      <c r="D27" s="538"/>
      <c r="E27" s="539">
        <f>'1、规划指标'!D32*D27</f>
        <v>0</v>
      </c>
      <c r="F27" s="540"/>
      <c r="G27" s="541">
        <f t="shared" si="2"/>
        <v>0</v>
      </c>
      <c r="H27" s="542">
        <f t="shared" si="0"/>
        <v>0</v>
      </c>
      <c r="I27" s="546"/>
      <c r="J27" s="547"/>
      <c r="K27" s="548"/>
      <c r="L27" s="548"/>
      <c r="M27" s="549">
        <f t="shared" si="3"/>
        <v>0</v>
      </c>
      <c r="N27" s="546"/>
      <c r="O27" s="547"/>
      <c r="P27" s="550"/>
      <c r="Q27" s="550"/>
      <c r="R27" s="549">
        <f t="shared" si="4"/>
        <v>0</v>
      </c>
      <c r="S27" s="548"/>
      <c r="T27" s="195" t="str">
        <f t="shared" si="1"/>
        <v>ok</v>
      </c>
      <c r="AB27" s="557">
        <v>42736</v>
      </c>
    </row>
    <row r="28" spans="1:28" ht="21" customHeight="1">
      <c r="A28" s="720"/>
      <c r="B28" s="308" t="str">
        <f>'1、规划指标'!B33</f>
        <v>独栋</v>
      </c>
      <c r="C28" s="537">
        <f>敏感性分析!E44</f>
        <v>0</v>
      </c>
      <c r="D28" s="538"/>
      <c r="E28" s="539">
        <f>'1、规划指标'!D33*D28</f>
        <v>0</v>
      </c>
      <c r="F28" s="540"/>
      <c r="G28" s="541">
        <f t="shared" si="2"/>
        <v>0</v>
      </c>
      <c r="H28" s="542">
        <f t="shared" si="0"/>
        <v>0</v>
      </c>
      <c r="I28" s="546"/>
      <c r="J28" s="547"/>
      <c r="K28" s="548"/>
      <c r="L28" s="548"/>
      <c r="M28" s="549">
        <f t="shared" si="3"/>
        <v>0</v>
      </c>
      <c r="N28" s="546"/>
      <c r="O28" s="547"/>
      <c r="P28" s="550"/>
      <c r="Q28" s="550"/>
      <c r="R28" s="549">
        <f t="shared" si="4"/>
        <v>0</v>
      </c>
      <c r="S28" s="548"/>
      <c r="T28" s="195" t="str">
        <f t="shared" si="1"/>
        <v>ok</v>
      </c>
      <c r="AB28" s="557"/>
    </row>
    <row r="29" spans="1:28" ht="21" customHeight="1">
      <c r="A29" s="720"/>
      <c r="B29" s="308" t="str">
        <f>'1、规划指标'!B34</f>
        <v>底商</v>
      </c>
      <c r="C29" s="537">
        <f>敏感性分析!E45</f>
        <v>0</v>
      </c>
      <c r="D29" s="538"/>
      <c r="E29" s="539">
        <f>'1、规划指标'!D34*D29</f>
        <v>0</v>
      </c>
      <c r="F29" s="540"/>
      <c r="G29" s="541">
        <f t="shared" si="2"/>
        <v>0</v>
      </c>
      <c r="H29" s="542">
        <f t="shared" si="0"/>
        <v>0</v>
      </c>
      <c r="I29" s="546"/>
      <c r="J29" s="547"/>
      <c r="K29" s="548"/>
      <c r="L29" s="548"/>
      <c r="M29" s="549">
        <f t="shared" si="3"/>
        <v>0</v>
      </c>
      <c r="N29" s="546"/>
      <c r="O29" s="547"/>
      <c r="P29" s="550"/>
      <c r="Q29" s="550"/>
      <c r="R29" s="549">
        <f t="shared" si="4"/>
        <v>0</v>
      </c>
      <c r="S29" s="548"/>
      <c r="T29" s="195" t="str">
        <f t="shared" si="1"/>
        <v>ok</v>
      </c>
      <c r="AB29" s="557"/>
    </row>
    <row r="30" spans="1:28" ht="21" customHeight="1">
      <c r="A30" s="720"/>
      <c r="B30" s="308" t="str">
        <f>'1、规划指标'!B35</f>
        <v>公寓（含loft）</v>
      </c>
      <c r="C30" s="537">
        <f>敏感性分析!E46</f>
        <v>0</v>
      </c>
      <c r="D30" s="538"/>
      <c r="E30" s="539">
        <f>'1、规划指标'!D35*D30</f>
        <v>0</v>
      </c>
      <c r="F30" s="540"/>
      <c r="G30" s="541">
        <f t="shared" si="2"/>
        <v>0</v>
      </c>
      <c r="H30" s="542">
        <f t="shared" si="0"/>
        <v>0</v>
      </c>
      <c r="I30" s="546"/>
      <c r="J30" s="547"/>
      <c r="K30" s="548"/>
      <c r="L30" s="548"/>
      <c r="M30" s="549">
        <f t="shared" si="3"/>
        <v>0</v>
      </c>
      <c r="N30" s="546"/>
      <c r="O30" s="547"/>
      <c r="P30" s="550"/>
      <c r="Q30" s="550"/>
      <c r="R30" s="549">
        <f t="shared" si="4"/>
        <v>0</v>
      </c>
      <c r="S30" s="548"/>
      <c r="T30" s="195" t="str">
        <f t="shared" si="1"/>
        <v>ok</v>
      </c>
      <c r="AB30" s="557"/>
    </row>
    <row r="31" spans="1:28" ht="21" customHeight="1">
      <c r="A31" s="720"/>
      <c r="B31" s="308" t="str">
        <f>'1、规划指标'!B36</f>
        <v>商业</v>
      </c>
      <c r="C31" s="537">
        <f>敏感性分析!E47</f>
        <v>50000</v>
      </c>
      <c r="D31" s="538">
        <v>1</v>
      </c>
      <c r="E31" s="539">
        <f>'1、规划指标'!D36*D31</f>
        <v>600</v>
      </c>
      <c r="F31" s="540">
        <v>60</v>
      </c>
      <c r="G31" s="541">
        <f t="shared" si="2"/>
        <v>10</v>
      </c>
      <c r="H31" s="542">
        <f t="shared" si="0"/>
        <v>2</v>
      </c>
      <c r="I31" s="546">
        <v>20</v>
      </c>
      <c r="J31" s="547">
        <v>43070</v>
      </c>
      <c r="K31" s="548">
        <v>10</v>
      </c>
      <c r="L31" s="548">
        <v>5</v>
      </c>
      <c r="M31" s="549">
        <f t="shared" si="3"/>
        <v>0.5</v>
      </c>
      <c r="N31" s="546"/>
      <c r="O31" s="547"/>
      <c r="P31" s="550"/>
      <c r="Q31" s="550"/>
      <c r="R31" s="549">
        <f t="shared" si="4"/>
        <v>0</v>
      </c>
      <c r="S31" s="548">
        <v>5</v>
      </c>
      <c r="T31" s="195" t="str">
        <f t="shared" si="1"/>
        <v>ok</v>
      </c>
      <c r="AB31" s="557"/>
    </row>
    <row r="32" spans="1:28" ht="21" customHeight="1">
      <c r="A32" s="720"/>
      <c r="B32" s="308" t="str">
        <f>'1、规划指标'!B37</f>
        <v>酒店</v>
      </c>
      <c r="C32" s="537">
        <f>敏感性分析!E48</f>
        <v>0</v>
      </c>
      <c r="D32" s="538"/>
      <c r="E32" s="539">
        <f>'1、规划指标'!D37*D32</f>
        <v>0</v>
      </c>
      <c r="F32" s="540"/>
      <c r="G32" s="541">
        <f t="shared" si="2"/>
        <v>0</v>
      </c>
      <c r="H32" s="542">
        <f t="shared" si="0"/>
        <v>0</v>
      </c>
      <c r="I32" s="546"/>
      <c r="J32" s="547"/>
      <c r="K32" s="548"/>
      <c r="L32" s="548"/>
      <c r="M32" s="549">
        <f t="shared" si="3"/>
        <v>0</v>
      </c>
      <c r="N32" s="546"/>
      <c r="O32" s="547"/>
      <c r="P32" s="550"/>
      <c r="Q32" s="550"/>
      <c r="R32" s="549">
        <f t="shared" si="4"/>
        <v>0</v>
      </c>
      <c r="S32" s="548"/>
      <c r="T32" s="195" t="str">
        <f t="shared" si="1"/>
        <v>ok</v>
      </c>
      <c r="AB32" s="557"/>
    </row>
    <row r="33" spans="1:28" ht="21" customHeight="1">
      <c r="A33" s="720"/>
      <c r="B33" s="308">
        <f>'1、规划指标'!B38</f>
        <v>0</v>
      </c>
      <c r="C33" s="537">
        <f>敏感性分析!E49</f>
        <v>0</v>
      </c>
      <c r="D33" s="538"/>
      <c r="E33" s="539">
        <f>'1、规划指标'!D38*D33</f>
        <v>0</v>
      </c>
      <c r="F33" s="540"/>
      <c r="G33" s="541">
        <f t="shared" si="2"/>
        <v>0</v>
      </c>
      <c r="H33" s="542">
        <f t="shared" si="0"/>
        <v>0</v>
      </c>
      <c r="I33" s="546"/>
      <c r="J33" s="547"/>
      <c r="K33" s="548"/>
      <c r="L33" s="548"/>
      <c r="M33" s="549">
        <f t="shared" si="3"/>
        <v>0</v>
      </c>
      <c r="N33" s="546"/>
      <c r="O33" s="547"/>
      <c r="P33" s="550"/>
      <c r="Q33" s="550"/>
      <c r="R33" s="549">
        <f t="shared" si="4"/>
        <v>0</v>
      </c>
      <c r="S33" s="548"/>
      <c r="T33" s="195" t="str">
        <f t="shared" si="1"/>
        <v>ok</v>
      </c>
      <c r="AB33" s="557">
        <v>42767</v>
      </c>
    </row>
    <row r="34" spans="1:28" ht="21" customHeight="1">
      <c r="A34" s="720"/>
      <c r="B34" s="308" t="s">
        <v>78</v>
      </c>
      <c r="C34" s="537">
        <f>敏感性分析!E50</f>
        <v>300000</v>
      </c>
      <c r="D34" s="538">
        <v>1</v>
      </c>
      <c r="E34" s="539">
        <f>'1、规划指标'!D54*D34</f>
        <v>8672</v>
      </c>
      <c r="F34" s="540">
        <f>E34/G34</f>
        <v>31.882352941176471</v>
      </c>
      <c r="G34" s="541">
        <f>'1、规划指标'!D56</f>
        <v>272</v>
      </c>
      <c r="H34" s="542">
        <f t="shared" si="0"/>
        <v>3</v>
      </c>
      <c r="I34" s="546">
        <v>33</v>
      </c>
      <c r="J34" s="547">
        <v>43466</v>
      </c>
      <c r="K34" s="548">
        <v>272</v>
      </c>
      <c r="L34" s="548">
        <v>180</v>
      </c>
      <c r="M34" s="549">
        <f t="shared" si="3"/>
        <v>0.66176470588235292</v>
      </c>
      <c r="N34" s="546"/>
      <c r="O34" s="547"/>
      <c r="P34" s="550"/>
      <c r="Q34" s="550"/>
      <c r="R34" s="549">
        <f t="shared" si="4"/>
        <v>0</v>
      </c>
      <c r="S34" s="548">
        <v>50</v>
      </c>
      <c r="T34" s="195" t="str">
        <f t="shared" si="1"/>
        <v>ok</v>
      </c>
      <c r="AB34" s="557">
        <v>42795</v>
      </c>
    </row>
    <row r="35" spans="1:28" s="358" customFormat="1" ht="30.75" customHeight="1">
      <c r="A35" s="701" t="s">
        <v>35</v>
      </c>
      <c r="B35" s="138" t="s">
        <v>59</v>
      </c>
      <c r="C35" s="138" t="s">
        <v>60</v>
      </c>
      <c r="D35" s="140" t="s">
        <v>61</v>
      </c>
      <c r="E35" s="140" t="s">
        <v>62</v>
      </c>
      <c r="F35" s="535" t="s">
        <v>63</v>
      </c>
      <c r="G35" s="535" t="s">
        <v>64</v>
      </c>
      <c r="H35" s="536" t="s">
        <v>65</v>
      </c>
      <c r="I35" s="535" t="s">
        <v>66</v>
      </c>
      <c r="J35" s="535" t="s">
        <v>67</v>
      </c>
      <c r="K35" s="535" t="s">
        <v>68</v>
      </c>
      <c r="L35" s="535" t="s">
        <v>69</v>
      </c>
      <c r="M35" s="545" t="s">
        <v>70</v>
      </c>
      <c r="N35" s="535" t="s">
        <v>71</v>
      </c>
      <c r="O35" s="535" t="s">
        <v>72</v>
      </c>
      <c r="P35" s="535" t="s">
        <v>73</v>
      </c>
      <c r="Q35" s="535" t="s">
        <v>74</v>
      </c>
      <c r="R35" s="545" t="s">
        <v>75</v>
      </c>
      <c r="S35" s="556" t="s">
        <v>76</v>
      </c>
      <c r="T35" s="358" t="s">
        <v>77</v>
      </c>
      <c r="AB35" s="557">
        <v>42826</v>
      </c>
    </row>
    <row r="36" spans="1:28" ht="21" customHeight="1">
      <c r="A36" s="701"/>
      <c r="B36" s="308" t="str">
        <f>B21</f>
        <v>多层（4F-9F)</v>
      </c>
      <c r="C36" s="537">
        <f>敏感性分析!E52</f>
        <v>0</v>
      </c>
      <c r="D36" s="538"/>
      <c r="E36" s="539">
        <f>'1、规划指标'!E26*D36</f>
        <v>0</v>
      </c>
      <c r="F36" s="540"/>
      <c r="G36" s="541">
        <f>IF(F36=0,0,E36/F36)</f>
        <v>0</v>
      </c>
      <c r="H36" s="542">
        <f t="shared" ref="H36:H43" si="5">CEILING(IF(G36=0,0,IF(S36=0,0,IF(Q36&lt;&gt;"",(G36-L36-Q36)/S36+2,(G36-L36)/S36+1))),1)</f>
        <v>0</v>
      </c>
      <c r="I36" s="546"/>
      <c r="J36" s="547"/>
      <c r="K36" s="548"/>
      <c r="L36" s="548"/>
      <c r="M36" s="549">
        <f>IF(K36=0,0,L36/K36)</f>
        <v>0</v>
      </c>
      <c r="N36" s="546"/>
      <c r="O36" s="547"/>
      <c r="P36" s="548"/>
      <c r="Q36" s="548"/>
      <c r="R36" s="549">
        <f>IF(P36=0,0,Q36/P36)</f>
        <v>0</v>
      </c>
      <c r="S36" s="548"/>
      <c r="T36" s="195" t="str">
        <f t="shared" ref="T36:T49" si="6">IF(L36&lt;=G36,"ok","出错")</f>
        <v>ok</v>
      </c>
      <c r="AB36" s="557">
        <v>42856</v>
      </c>
    </row>
    <row r="37" spans="1:28" ht="21" customHeight="1">
      <c r="A37" s="701"/>
      <c r="B37" s="308" t="str">
        <f t="shared" ref="B37:B49" si="7">B22</f>
        <v>小高层(10F-12F)</v>
      </c>
      <c r="C37" s="537">
        <f>敏感性分析!E53</f>
        <v>0</v>
      </c>
      <c r="D37" s="538"/>
      <c r="E37" s="539">
        <f>'1、规划指标'!E27*D37</f>
        <v>0</v>
      </c>
      <c r="F37" s="540"/>
      <c r="G37" s="541">
        <f t="shared" ref="G37:G43" si="8">IF(F37=0,0,E37/F37)</f>
        <v>0</v>
      </c>
      <c r="H37" s="542">
        <f t="shared" si="5"/>
        <v>0</v>
      </c>
      <c r="I37" s="546"/>
      <c r="J37" s="547"/>
      <c r="K37" s="548"/>
      <c r="L37" s="548"/>
      <c r="M37" s="549">
        <f t="shared" ref="M37:M43" si="9">IF(K37=0,0,L37/K37)</f>
        <v>0</v>
      </c>
      <c r="N37" s="546"/>
      <c r="O37" s="547"/>
      <c r="P37" s="548"/>
      <c r="Q37" s="548"/>
      <c r="R37" s="549">
        <f t="shared" ref="R37:R43" si="10">IF(P37=0,0,Q37/P37)</f>
        <v>0</v>
      </c>
      <c r="S37" s="548"/>
      <c r="T37" s="195" t="str">
        <f t="shared" si="6"/>
        <v>ok</v>
      </c>
      <c r="AB37" s="557">
        <v>42887</v>
      </c>
    </row>
    <row r="38" spans="1:28" ht="21" customHeight="1">
      <c r="A38" s="701"/>
      <c r="B38" s="308" t="str">
        <f t="shared" si="7"/>
        <v>中高层(13F-18F)</v>
      </c>
      <c r="C38" s="537">
        <f>敏感性分析!E54</f>
        <v>0</v>
      </c>
      <c r="D38" s="538"/>
      <c r="E38" s="539">
        <f>'1、规划指标'!E28*D38</f>
        <v>0</v>
      </c>
      <c r="F38" s="540"/>
      <c r="G38" s="541">
        <f t="shared" si="8"/>
        <v>0</v>
      </c>
      <c r="H38" s="542">
        <f t="shared" si="5"/>
        <v>0</v>
      </c>
      <c r="I38" s="546"/>
      <c r="J38" s="547"/>
      <c r="K38" s="548"/>
      <c r="L38" s="548"/>
      <c r="M38" s="549">
        <f t="shared" si="9"/>
        <v>0</v>
      </c>
      <c r="N38" s="546"/>
      <c r="O38" s="547"/>
      <c r="P38" s="548"/>
      <c r="Q38" s="548"/>
      <c r="R38" s="549">
        <f t="shared" si="10"/>
        <v>0</v>
      </c>
      <c r="S38" s="548"/>
      <c r="T38" s="195" t="str">
        <f t="shared" si="6"/>
        <v>ok</v>
      </c>
      <c r="AB38" s="557">
        <v>42917</v>
      </c>
    </row>
    <row r="39" spans="1:28" ht="21" customHeight="1">
      <c r="A39" s="701"/>
      <c r="B39" s="308" t="str">
        <f t="shared" si="7"/>
        <v>高层(19F及以上）</v>
      </c>
      <c r="C39" s="537">
        <f>敏感性分析!E55</f>
        <v>68400</v>
      </c>
      <c r="D39" s="538">
        <v>1</v>
      </c>
      <c r="E39" s="539">
        <f>'1、规划指标'!E29*D39</f>
        <v>36643.879999999997</v>
      </c>
      <c r="F39" s="540">
        <v>144.1</v>
      </c>
      <c r="G39" s="541">
        <f t="shared" si="8"/>
        <v>254.2947952810548</v>
      </c>
      <c r="H39" s="542">
        <f t="shared" si="5"/>
        <v>3</v>
      </c>
      <c r="I39" s="546">
        <v>18</v>
      </c>
      <c r="J39" s="547">
        <v>43009</v>
      </c>
      <c r="K39" s="548">
        <v>150</v>
      </c>
      <c r="L39" s="548">
        <v>120</v>
      </c>
      <c r="M39" s="549">
        <f t="shared" si="9"/>
        <v>0.8</v>
      </c>
      <c r="N39" s="546"/>
      <c r="O39" s="547"/>
      <c r="P39" s="548"/>
      <c r="Q39" s="548"/>
      <c r="R39" s="549">
        <f t="shared" si="10"/>
        <v>0</v>
      </c>
      <c r="S39" s="548">
        <v>70</v>
      </c>
      <c r="T39" s="195" t="str">
        <f t="shared" si="6"/>
        <v>ok</v>
      </c>
      <c r="AB39" s="557">
        <v>42948</v>
      </c>
    </row>
    <row r="40" spans="1:28" ht="21" customHeight="1">
      <c r="A40" s="701"/>
      <c r="B40" s="308" t="str">
        <f t="shared" si="7"/>
        <v>叠拼</v>
      </c>
      <c r="C40" s="537">
        <f>敏感性分析!E56</f>
        <v>0</v>
      </c>
      <c r="D40" s="538"/>
      <c r="E40" s="539">
        <f>'1、规划指标'!E30*D40</f>
        <v>0</v>
      </c>
      <c r="F40" s="540"/>
      <c r="G40" s="541">
        <f t="shared" si="8"/>
        <v>0</v>
      </c>
      <c r="H40" s="542">
        <f t="shared" si="5"/>
        <v>0</v>
      </c>
      <c r="I40" s="546"/>
      <c r="J40" s="547"/>
      <c r="K40" s="548"/>
      <c r="L40" s="548"/>
      <c r="M40" s="549">
        <f t="shared" si="9"/>
        <v>0</v>
      </c>
      <c r="N40" s="546"/>
      <c r="O40" s="547"/>
      <c r="P40" s="548"/>
      <c r="Q40" s="548"/>
      <c r="R40" s="549">
        <f t="shared" si="10"/>
        <v>0</v>
      </c>
      <c r="S40" s="548"/>
      <c r="T40" s="195" t="str">
        <f t="shared" si="6"/>
        <v>ok</v>
      </c>
      <c r="AB40" s="557">
        <v>42979</v>
      </c>
    </row>
    <row r="41" spans="1:28" ht="21" customHeight="1">
      <c r="A41" s="701"/>
      <c r="B41" s="308" t="str">
        <f t="shared" si="7"/>
        <v>联排</v>
      </c>
      <c r="C41" s="537">
        <f>敏感性分析!E57</f>
        <v>0</v>
      </c>
      <c r="D41" s="538"/>
      <c r="E41" s="539">
        <f>'1、规划指标'!E31*D41</f>
        <v>0</v>
      </c>
      <c r="F41" s="540"/>
      <c r="G41" s="541">
        <f t="shared" si="8"/>
        <v>0</v>
      </c>
      <c r="H41" s="542">
        <f t="shared" si="5"/>
        <v>0</v>
      </c>
      <c r="I41" s="546"/>
      <c r="J41" s="547"/>
      <c r="K41" s="548"/>
      <c r="L41" s="548"/>
      <c r="M41" s="549">
        <f t="shared" si="9"/>
        <v>0</v>
      </c>
      <c r="N41" s="546"/>
      <c r="O41" s="547"/>
      <c r="P41" s="548"/>
      <c r="Q41" s="548"/>
      <c r="R41" s="549">
        <f t="shared" si="10"/>
        <v>0</v>
      </c>
      <c r="S41" s="548"/>
      <c r="T41" s="195" t="str">
        <f t="shared" si="6"/>
        <v>ok</v>
      </c>
      <c r="AB41" s="557">
        <v>43009</v>
      </c>
    </row>
    <row r="42" spans="1:28" ht="21" customHeight="1">
      <c r="A42" s="701"/>
      <c r="B42" s="308" t="str">
        <f t="shared" si="7"/>
        <v>双拼</v>
      </c>
      <c r="C42" s="537">
        <f>敏感性分析!E58</f>
        <v>0</v>
      </c>
      <c r="D42" s="538"/>
      <c r="E42" s="539">
        <f>'1、规划指标'!E32*D42</f>
        <v>0</v>
      </c>
      <c r="F42" s="540"/>
      <c r="G42" s="541">
        <f t="shared" si="8"/>
        <v>0</v>
      </c>
      <c r="H42" s="542">
        <f t="shared" si="5"/>
        <v>0</v>
      </c>
      <c r="I42" s="546"/>
      <c r="J42" s="547"/>
      <c r="K42" s="548"/>
      <c r="L42" s="548"/>
      <c r="M42" s="549">
        <f t="shared" si="9"/>
        <v>0</v>
      </c>
      <c r="N42" s="546"/>
      <c r="O42" s="547"/>
      <c r="P42" s="548"/>
      <c r="Q42" s="548"/>
      <c r="R42" s="549">
        <f t="shared" si="10"/>
        <v>0</v>
      </c>
      <c r="S42" s="548"/>
      <c r="T42" s="195" t="str">
        <f t="shared" si="6"/>
        <v>ok</v>
      </c>
      <c r="AB42" s="557">
        <v>43040</v>
      </c>
    </row>
    <row r="43" spans="1:28" ht="21" customHeight="1">
      <c r="A43" s="701"/>
      <c r="B43" s="308" t="str">
        <f t="shared" si="7"/>
        <v>独栋</v>
      </c>
      <c r="C43" s="537">
        <f>敏感性分析!E59</f>
        <v>0</v>
      </c>
      <c r="D43" s="538"/>
      <c r="E43" s="539">
        <f>'1、规划指标'!E33*D43</f>
        <v>0</v>
      </c>
      <c r="F43" s="540"/>
      <c r="G43" s="541">
        <f t="shared" si="8"/>
        <v>0</v>
      </c>
      <c r="H43" s="542">
        <f t="shared" si="5"/>
        <v>0</v>
      </c>
      <c r="I43" s="546"/>
      <c r="J43" s="547"/>
      <c r="K43" s="548"/>
      <c r="L43" s="548"/>
      <c r="M43" s="549">
        <f t="shared" si="9"/>
        <v>0</v>
      </c>
      <c r="N43" s="546"/>
      <c r="O43" s="547"/>
      <c r="P43" s="548"/>
      <c r="Q43" s="548"/>
      <c r="R43" s="549">
        <f t="shared" si="10"/>
        <v>0</v>
      </c>
      <c r="S43" s="548"/>
      <c r="T43" s="195" t="str">
        <f t="shared" si="6"/>
        <v>ok</v>
      </c>
      <c r="AB43" s="557">
        <v>43070</v>
      </c>
    </row>
    <row r="44" spans="1:28" ht="21" customHeight="1">
      <c r="A44" s="701"/>
      <c r="B44" s="308" t="str">
        <f t="shared" si="7"/>
        <v>底商</v>
      </c>
      <c r="C44" s="537">
        <f>敏感性分析!E60</f>
        <v>0</v>
      </c>
      <c r="D44" s="538"/>
      <c r="E44" s="539">
        <f>'1、规划指标'!E34*D44</f>
        <v>0</v>
      </c>
      <c r="F44" s="540"/>
      <c r="G44" s="541">
        <f t="shared" ref="G44:G48" si="11">IF(F44=0,0,E44/F44)</f>
        <v>0</v>
      </c>
      <c r="H44" s="542">
        <f t="shared" ref="H44:H49" si="12">CEILING(IF(G44=0,0,IF(S44=0,0,IF(Q44&lt;&gt;"",(G44-L44-Q44)/S44+2,(G44-L44)/S44+1))),1)</f>
        <v>0</v>
      </c>
      <c r="I44" s="546"/>
      <c r="J44" s="547"/>
      <c r="K44" s="548"/>
      <c r="L44" s="548"/>
      <c r="M44" s="549">
        <f t="shared" ref="M44:M49" si="13">IF(K44=0,0,L44/K44)</f>
        <v>0</v>
      </c>
      <c r="N44" s="546"/>
      <c r="O44" s="547"/>
      <c r="P44" s="548"/>
      <c r="Q44" s="548"/>
      <c r="R44" s="549">
        <f t="shared" ref="R44:R49" si="14">IF(P44=0,0,Q44/P44)</f>
        <v>0</v>
      </c>
      <c r="S44" s="548"/>
      <c r="T44" s="195" t="str">
        <f t="shared" si="6"/>
        <v>ok</v>
      </c>
      <c r="AB44" s="557"/>
    </row>
    <row r="45" spans="1:28" ht="21" customHeight="1">
      <c r="A45" s="701"/>
      <c r="B45" s="308" t="str">
        <f t="shared" si="7"/>
        <v>公寓（含loft）</v>
      </c>
      <c r="C45" s="537">
        <f>敏感性分析!E61</f>
        <v>0</v>
      </c>
      <c r="D45" s="538"/>
      <c r="E45" s="539">
        <f>'1、规划指标'!E35*D45</f>
        <v>0</v>
      </c>
      <c r="F45" s="540"/>
      <c r="G45" s="541">
        <f t="shared" si="11"/>
        <v>0</v>
      </c>
      <c r="H45" s="542">
        <f t="shared" si="12"/>
        <v>0</v>
      </c>
      <c r="I45" s="546"/>
      <c r="J45" s="547"/>
      <c r="K45" s="548"/>
      <c r="L45" s="548"/>
      <c r="M45" s="549">
        <f t="shared" si="13"/>
        <v>0</v>
      </c>
      <c r="N45" s="546"/>
      <c r="O45" s="547"/>
      <c r="P45" s="548"/>
      <c r="Q45" s="548"/>
      <c r="R45" s="549">
        <f t="shared" si="14"/>
        <v>0</v>
      </c>
      <c r="S45" s="548"/>
      <c r="T45" s="195" t="str">
        <f t="shared" si="6"/>
        <v>ok</v>
      </c>
      <c r="AB45" s="557"/>
    </row>
    <row r="46" spans="1:28" ht="21" customHeight="1">
      <c r="A46" s="701"/>
      <c r="B46" s="308" t="str">
        <f t="shared" si="7"/>
        <v>商业</v>
      </c>
      <c r="C46" s="537">
        <f>敏感性分析!E62</f>
        <v>0</v>
      </c>
      <c r="D46" s="538"/>
      <c r="E46" s="539">
        <f>'1、规划指标'!E36*D46</f>
        <v>0</v>
      </c>
      <c r="F46" s="540"/>
      <c r="G46" s="541">
        <f t="shared" si="11"/>
        <v>0</v>
      </c>
      <c r="H46" s="542">
        <f t="shared" si="12"/>
        <v>0</v>
      </c>
      <c r="I46" s="546"/>
      <c r="J46" s="547"/>
      <c r="K46" s="548"/>
      <c r="L46" s="548"/>
      <c r="M46" s="549">
        <f t="shared" si="13"/>
        <v>0</v>
      </c>
      <c r="N46" s="546"/>
      <c r="O46" s="547"/>
      <c r="P46" s="548"/>
      <c r="Q46" s="548"/>
      <c r="R46" s="549">
        <f t="shared" si="14"/>
        <v>0</v>
      </c>
      <c r="S46" s="548"/>
      <c r="T46" s="195" t="str">
        <f t="shared" si="6"/>
        <v>ok</v>
      </c>
      <c r="AB46" s="557"/>
    </row>
    <row r="47" spans="1:28" ht="21" customHeight="1">
      <c r="A47" s="701"/>
      <c r="B47" s="308" t="str">
        <f t="shared" si="7"/>
        <v>酒店</v>
      </c>
      <c r="C47" s="537">
        <f>敏感性分析!E63</f>
        <v>0</v>
      </c>
      <c r="D47" s="538"/>
      <c r="E47" s="539">
        <f>'1、规划指标'!E37*D47</f>
        <v>0</v>
      </c>
      <c r="F47" s="540"/>
      <c r="G47" s="541">
        <f t="shared" si="11"/>
        <v>0</v>
      </c>
      <c r="H47" s="542">
        <f t="shared" si="12"/>
        <v>0</v>
      </c>
      <c r="I47" s="546"/>
      <c r="J47" s="547"/>
      <c r="K47" s="548"/>
      <c r="L47" s="548"/>
      <c r="M47" s="549">
        <f t="shared" si="13"/>
        <v>0</v>
      </c>
      <c r="N47" s="546"/>
      <c r="O47" s="547"/>
      <c r="P47" s="548"/>
      <c r="Q47" s="548"/>
      <c r="R47" s="549">
        <f t="shared" si="14"/>
        <v>0</v>
      </c>
      <c r="S47" s="548"/>
      <c r="T47" s="195" t="str">
        <f t="shared" si="6"/>
        <v>ok</v>
      </c>
      <c r="AB47" s="557"/>
    </row>
    <row r="48" spans="1:28" ht="21" customHeight="1">
      <c r="A48" s="701"/>
      <c r="B48" s="308">
        <f t="shared" si="7"/>
        <v>0</v>
      </c>
      <c r="C48" s="537">
        <f>敏感性分析!E64</f>
        <v>0</v>
      </c>
      <c r="D48" s="538"/>
      <c r="E48" s="539">
        <f>'1、规划指标'!E38*D48</f>
        <v>0</v>
      </c>
      <c r="F48" s="540"/>
      <c r="G48" s="541">
        <f t="shared" si="11"/>
        <v>0</v>
      </c>
      <c r="H48" s="542">
        <f t="shared" si="12"/>
        <v>0</v>
      </c>
      <c r="I48" s="546"/>
      <c r="J48" s="547"/>
      <c r="K48" s="548"/>
      <c r="L48" s="548"/>
      <c r="M48" s="549">
        <f t="shared" si="13"/>
        <v>0</v>
      </c>
      <c r="N48" s="546"/>
      <c r="O48" s="547"/>
      <c r="P48" s="548"/>
      <c r="Q48" s="548"/>
      <c r="R48" s="549">
        <f t="shared" si="14"/>
        <v>0</v>
      </c>
      <c r="S48" s="548"/>
      <c r="T48" s="195" t="str">
        <f t="shared" si="6"/>
        <v>ok</v>
      </c>
      <c r="AB48" s="557"/>
    </row>
    <row r="49" spans="1:28" ht="21" customHeight="1">
      <c r="A49" s="701"/>
      <c r="B49" s="308" t="str">
        <f t="shared" si="7"/>
        <v>车位</v>
      </c>
      <c r="C49" s="537">
        <f>敏感性分析!E65</f>
        <v>300000</v>
      </c>
      <c r="D49" s="538">
        <v>1</v>
      </c>
      <c r="E49" s="539">
        <f>'1、规划指标'!E54*D49-2904</f>
        <v>8384</v>
      </c>
      <c r="F49" s="540">
        <f>E49/G49</f>
        <v>30.710622710622712</v>
      </c>
      <c r="G49" s="541">
        <f>'1、规划指标'!E56</f>
        <v>273</v>
      </c>
      <c r="H49" s="542">
        <f t="shared" si="12"/>
        <v>3</v>
      </c>
      <c r="I49" s="546">
        <v>33</v>
      </c>
      <c r="J49" s="547">
        <v>43466</v>
      </c>
      <c r="K49" s="548">
        <v>273</v>
      </c>
      <c r="L49" s="548">
        <v>180</v>
      </c>
      <c r="M49" s="549">
        <f t="shared" si="13"/>
        <v>0.65934065934065933</v>
      </c>
      <c r="N49" s="546"/>
      <c r="O49" s="547"/>
      <c r="P49" s="548"/>
      <c r="Q49" s="548"/>
      <c r="R49" s="549">
        <f t="shared" si="14"/>
        <v>0</v>
      </c>
      <c r="S49" s="548">
        <v>50</v>
      </c>
      <c r="T49" s="195" t="str">
        <f t="shared" si="6"/>
        <v>ok</v>
      </c>
      <c r="AB49" s="557">
        <v>43101</v>
      </c>
    </row>
    <row r="50" spans="1:28" s="358" customFormat="1" ht="30.75" customHeight="1">
      <c r="A50" s="701" t="s">
        <v>36</v>
      </c>
      <c r="B50" s="138" t="s">
        <v>59</v>
      </c>
      <c r="C50" s="138" t="s">
        <v>60</v>
      </c>
      <c r="D50" s="140" t="s">
        <v>61</v>
      </c>
      <c r="E50" s="140" t="s">
        <v>62</v>
      </c>
      <c r="F50" s="535" t="s">
        <v>63</v>
      </c>
      <c r="G50" s="535" t="s">
        <v>64</v>
      </c>
      <c r="H50" s="536" t="s">
        <v>65</v>
      </c>
      <c r="I50" s="535" t="s">
        <v>66</v>
      </c>
      <c r="J50" s="535" t="s">
        <v>67</v>
      </c>
      <c r="K50" s="535" t="s">
        <v>68</v>
      </c>
      <c r="L50" s="535" t="s">
        <v>69</v>
      </c>
      <c r="M50" s="545" t="s">
        <v>70</v>
      </c>
      <c r="N50" s="535" t="s">
        <v>71</v>
      </c>
      <c r="O50" s="535" t="s">
        <v>72</v>
      </c>
      <c r="P50" s="551" t="s">
        <v>73</v>
      </c>
      <c r="Q50" s="551" t="s">
        <v>74</v>
      </c>
      <c r="R50" s="545" t="s">
        <v>75</v>
      </c>
      <c r="S50" s="556" t="s">
        <v>76</v>
      </c>
      <c r="T50" s="358" t="s">
        <v>77</v>
      </c>
      <c r="AB50" s="557">
        <v>43132</v>
      </c>
    </row>
    <row r="51" spans="1:28" ht="21" customHeight="1">
      <c r="A51" s="701"/>
      <c r="B51" s="308" t="str">
        <f>B36</f>
        <v>多层（4F-9F)</v>
      </c>
      <c r="C51" s="537">
        <f>敏感性分析!C67</f>
        <v>0</v>
      </c>
      <c r="D51" s="538"/>
      <c r="E51" s="539">
        <f>'1、规划指标'!F26*D51</f>
        <v>0</v>
      </c>
      <c r="F51" s="540"/>
      <c r="G51" s="543">
        <f>IF(F51=0,0,E51/F51)</f>
        <v>0</v>
      </c>
      <c r="H51" s="544">
        <f t="shared" ref="H51:H64" si="15">CEILING(IF(G51=0,0,IF(S51=0,0,IF(Q51&lt;&gt;"",(G51-L51-Q51)/S51+2,(G51-L51)/S51+1))),1)</f>
        <v>0</v>
      </c>
      <c r="I51" s="546"/>
      <c r="J51" s="547"/>
      <c r="K51" s="550"/>
      <c r="L51" s="550"/>
      <c r="M51" s="549">
        <f>IF(K51=0,0,L51/K51)</f>
        <v>0</v>
      </c>
      <c r="N51" s="546"/>
      <c r="O51" s="547"/>
      <c r="P51" s="550"/>
      <c r="Q51" s="550"/>
      <c r="R51" s="549">
        <f>IF(P51=0,0,Q51/P51)</f>
        <v>0</v>
      </c>
      <c r="S51" s="550"/>
      <c r="T51" s="195" t="str">
        <f t="shared" ref="T51:T64" si="16">IF(L51&lt;=G51,"ok","出错")</f>
        <v>ok</v>
      </c>
      <c r="AB51" s="557">
        <v>43160</v>
      </c>
    </row>
    <row r="52" spans="1:28" ht="21" customHeight="1">
      <c r="A52" s="701"/>
      <c r="B52" s="308" t="str">
        <f t="shared" ref="B52:B64" si="17">B37</f>
        <v>小高层(10F-12F)</v>
      </c>
      <c r="C52" s="537">
        <f>敏感性分析!C68</f>
        <v>0</v>
      </c>
      <c r="D52" s="538"/>
      <c r="E52" s="539">
        <f>'1、规划指标'!F27*D52</f>
        <v>0</v>
      </c>
      <c r="F52" s="540"/>
      <c r="G52" s="543">
        <f t="shared" ref="G52:G64" si="18">IF(F52=0,0,E52/F52)</f>
        <v>0</v>
      </c>
      <c r="H52" s="544">
        <f t="shared" si="15"/>
        <v>0</v>
      </c>
      <c r="I52" s="546"/>
      <c r="J52" s="547"/>
      <c r="K52" s="550"/>
      <c r="L52" s="550"/>
      <c r="M52" s="549">
        <f t="shared" ref="M52:M64" si="19">IF(K52=0,0,L52/K52)</f>
        <v>0</v>
      </c>
      <c r="N52" s="546"/>
      <c r="O52" s="547"/>
      <c r="P52" s="550"/>
      <c r="Q52" s="550"/>
      <c r="R52" s="549">
        <f t="shared" ref="R52:R64" si="20">IF(P52=0,0,Q52/P52)</f>
        <v>0</v>
      </c>
      <c r="S52" s="550"/>
      <c r="T52" s="195" t="str">
        <f t="shared" si="16"/>
        <v>ok</v>
      </c>
      <c r="AB52" s="557">
        <v>43191</v>
      </c>
    </row>
    <row r="53" spans="1:28" ht="21" customHeight="1">
      <c r="A53" s="701"/>
      <c r="B53" s="308" t="str">
        <f t="shared" si="17"/>
        <v>中高层(13F-18F)</v>
      </c>
      <c r="C53" s="537">
        <f>敏感性分析!C69</f>
        <v>0</v>
      </c>
      <c r="D53" s="538"/>
      <c r="E53" s="539">
        <f>'1、规划指标'!F28*D53</f>
        <v>0</v>
      </c>
      <c r="F53" s="540"/>
      <c r="G53" s="543">
        <f t="shared" si="18"/>
        <v>0</v>
      </c>
      <c r="H53" s="544">
        <f t="shared" si="15"/>
        <v>0</v>
      </c>
      <c r="I53" s="546"/>
      <c r="J53" s="547"/>
      <c r="K53" s="550"/>
      <c r="L53" s="550"/>
      <c r="M53" s="549">
        <f t="shared" si="19"/>
        <v>0</v>
      </c>
      <c r="N53" s="546"/>
      <c r="O53" s="547"/>
      <c r="P53" s="550"/>
      <c r="Q53" s="550"/>
      <c r="R53" s="549">
        <f t="shared" si="20"/>
        <v>0</v>
      </c>
      <c r="S53" s="550"/>
      <c r="T53" s="195" t="str">
        <f t="shared" si="16"/>
        <v>ok</v>
      </c>
      <c r="AB53" s="557">
        <v>43221</v>
      </c>
    </row>
    <row r="54" spans="1:28" ht="21" customHeight="1">
      <c r="A54" s="701"/>
      <c r="B54" s="308" t="str">
        <f t="shared" si="17"/>
        <v>高层(19F及以上）</v>
      </c>
      <c r="C54" s="537">
        <f>敏感性分析!C70</f>
        <v>0</v>
      </c>
      <c r="D54" s="538"/>
      <c r="E54" s="539">
        <f>'1、规划指标'!F29*D54</f>
        <v>0</v>
      </c>
      <c r="F54" s="540"/>
      <c r="G54" s="543">
        <f t="shared" si="18"/>
        <v>0</v>
      </c>
      <c r="H54" s="544">
        <f t="shared" si="15"/>
        <v>0</v>
      </c>
      <c r="I54" s="546"/>
      <c r="J54" s="547"/>
      <c r="K54" s="550"/>
      <c r="L54" s="550"/>
      <c r="M54" s="549">
        <f t="shared" si="19"/>
        <v>0</v>
      </c>
      <c r="N54" s="546"/>
      <c r="O54" s="547"/>
      <c r="P54" s="550"/>
      <c r="Q54" s="550"/>
      <c r="R54" s="549">
        <f t="shared" si="20"/>
        <v>0</v>
      </c>
      <c r="S54" s="550"/>
      <c r="T54" s="195" t="str">
        <f t="shared" si="16"/>
        <v>ok</v>
      </c>
      <c r="AB54" s="557">
        <v>43252</v>
      </c>
    </row>
    <row r="55" spans="1:28" ht="21" customHeight="1">
      <c r="A55" s="701"/>
      <c r="B55" s="308" t="str">
        <f t="shared" si="17"/>
        <v>叠拼</v>
      </c>
      <c r="C55" s="537">
        <f>敏感性分析!C71</f>
        <v>0</v>
      </c>
      <c r="D55" s="538"/>
      <c r="E55" s="539">
        <f>'1、规划指标'!F30*D55</f>
        <v>0</v>
      </c>
      <c r="F55" s="540"/>
      <c r="G55" s="543">
        <f t="shared" si="18"/>
        <v>0</v>
      </c>
      <c r="H55" s="544">
        <f t="shared" si="15"/>
        <v>0</v>
      </c>
      <c r="I55" s="546"/>
      <c r="J55" s="547"/>
      <c r="K55" s="550"/>
      <c r="L55" s="550"/>
      <c r="M55" s="549">
        <f t="shared" si="19"/>
        <v>0</v>
      </c>
      <c r="N55" s="546"/>
      <c r="O55" s="547"/>
      <c r="P55" s="550"/>
      <c r="Q55" s="550"/>
      <c r="R55" s="549">
        <f t="shared" si="20"/>
        <v>0</v>
      </c>
      <c r="S55" s="550"/>
      <c r="T55" s="195" t="str">
        <f t="shared" si="16"/>
        <v>ok</v>
      </c>
      <c r="AB55" s="557">
        <v>43282</v>
      </c>
    </row>
    <row r="56" spans="1:28" ht="21" customHeight="1">
      <c r="A56" s="701"/>
      <c r="B56" s="308" t="str">
        <f t="shared" si="17"/>
        <v>联排</v>
      </c>
      <c r="C56" s="537">
        <f>敏感性分析!C72</f>
        <v>0</v>
      </c>
      <c r="D56" s="538"/>
      <c r="E56" s="539">
        <f>'1、规划指标'!F31*D56</f>
        <v>0</v>
      </c>
      <c r="F56" s="540"/>
      <c r="G56" s="543">
        <f t="shared" ref="G56:G62" si="21">IF(F56=0,0,E56/F56)</f>
        <v>0</v>
      </c>
      <c r="H56" s="544">
        <f t="shared" ref="H56:H62" si="22">CEILING(IF(G56=0,0,IF(S56=0,0,IF(Q56&lt;&gt;"",(G56-L56-Q56)/S56+2,(G56-L56)/S56+1))),1)</f>
        <v>0</v>
      </c>
      <c r="I56" s="546"/>
      <c r="J56" s="547"/>
      <c r="K56" s="550"/>
      <c r="L56" s="550"/>
      <c r="M56" s="549">
        <f t="shared" ref="M56:M62" si="23">IF(K56=0,0,L56/K56)</f>
        <v>0</v>
      </c>
      <c r="N56" s="546"/>
      <c r="O56" s="547"/>
      <c r="P56" s="550"/>
      <c r="Q56" s="550"/>
      <c r="R56" s="549">
        <f t="shared" ref="R56:R62" si="24">IF(P56=0,0,Q56/P56)</f>
        <v>0</v>
      </c>
      <c r="S56" s="550"/>
      <c r="T56" s="195" t="str">
        <f t="shared" ref="T56:T62" si="25">IF(L56&lt;=G56,"ok","出错")</f>
        <v>ok</v>
      </c>
      <c r="AB56" s="557"/>
    </row>
    <row r="57" spans="1:28" ht="21" customHeight="1">
      <c r="A57" s="701"/>
      <c r="B57" s="308" t="str">
        <f t="shared" si="17"/>
        <v>双拼</v>
      </c>
      <c r="C57" s="537">
        <f>敏感性分析!C73</f>
        <v>0</v>
      </c>
      <c r="D57" s="538"/>
      <c r="E57" s="539">
        <f>'1、规划指标'!F32*D57</f>
        <v>0</v>
      </c>
      <c r="F57" s="540"/>
      <c r="G57" s="543">
        <f t="shared" si="21"/>
        <v>0</v>
      </c>
      <c r="H57" s="544">
        <f t="shared" si="22"/>
        <v>0</v>
      </c>
      <c r="I57" s="546"/>
      <c r="J57" s="547"/>
      <c r="K57" s="550"/>
      <c r="L57" s="550"/>
      <c r="M57" s="549">
        <f t="shared" si="23"/>
        <v>0</v>
      </c>
      <c r="N57" s="546"/>
      <c r="O57" s="547"/>
      <c r="P57" s="550"/>
      <c r="Q57" s="550"/>
      <c r="R57" s="549">
        <f t="shared" si="24"/>
        <v>0</v>
      </c>
      <c r="S57" s="550"/>
      <c r="T57" s="195" t="str">
        <f t="shared" si="25"/>
        <v>ok</v>
      </c>
      <c r="AB57" s="557"/>
    </row>
    <row r="58" spans="1:28" ht="21" customHeight="1">
      <c r="A58" s="701"/>
      <c r="B58" s="308" t="str">
        <f t="shared" si="17"/>
        <v>独栋</v>
      </c>
      <c r="C58" s="537">
        <f>敏感性分析!C74</f>
        <v>0</v>
      </c>
      <c r="D58" s="538"/>
      <c r="E58" s="539">
        <f>'1、规划指标'!F33*D58</f>
        <v>0</v>
      </c>
      <c r="F58" s="540"/>
      <c r="G58" s="543">
        <f t="shared" si="21"/>
        <v>0</v>
      </c>
      <c r="H58" s="544">
        <f t="shared" si="22"/>
        <v>0</v>
      </c>
      <c r="I58" s="546"/>
      <c r="J58" s="547"/>
      <c r="K58" s="550"/>
      <c r="L58" s="550"/>
      <c r="M58" s="549">
        <f t="shared" si="23"/>
        <v>0</v>
      </c>
      <c r="N58" s="546"/>
      <c r="O58" s="547"/>
      <c r="P58" s="550"/>
      <c r="Q58" s="550"/>
      <c r="R58" s="549">
        <f t="shared" si="24"/>
        <v>0</v>
      </c>
      <c r="S58" s="550"/>
      <c r="T58" s="195" t="str">
        <f t="shared" si="25"/>
        <v>ok</v>
      </c>
      <c r="AB58" s="557"/>
    </row>
    <row r="59" spans="1:28" ht="21" customHeight="1">
      <c r="A59" s="701"/>
      <c r="B59" s="308" t="str">
        <f t="shared" si="17"/>
        <v>底商</v>
      </c>
      <c r="C59" s="537">
        <f>敏感性分析!C75</f>
        <v>0</v>
      </c>
      <c r="D59" s="538"/>
      <c r="E59" s="539">
        <f>'1、规划指标'!F34*D59</f>
        <v>0</v>
      </c>
      <c r="F59" s="540"/>
      <c r="G59" s="543">
        <f t="shared" si="21"/>
        <v>0</v>
      </c>
      <c r="H59" s="544">
        <f t="shared" si="22"/>
        <v>0</v>
      </c>
      <c r="I59" s="546"/>
      <c r="J59" s="547"/>
      <c r="K59" s="550"/>
      <c r="L59" s="550"/>
      <c r="M59" s="549">
        <f t="shared" si="23"/>
        <v>0</v>
      </c>
      <c r="N59" s="546"/>
      <c r="O59" s="547"/>
      <c r="P59" s="550"/>
      <c r="Q59" s="550"/>
      <c r="R59" s="549">
        <f t="shared" si="24"/>
        <v>0</v>
      </c>
      <c r="S59" s="550"/>
      <c r="T59" s="195" t="str">
        <f t="shared" si="25"/>
        <v>ok</v>
      </c>
      <c r="AB59" s="557"/>
    </row>
    <row r="60" spans="1:28" ht="21" customHeight="1">
      <c r="A60" s="701"/>
      <c r="B60" s="308" t="str">
        <f t="shared" si="17"/>
        <v>公寓（含loft）</v>
      </c>
      <c r="C60" s="537">
        <f>敏感性分析!C76</f>
        <v>0</v>
      </c>
      <c r="D60" s="538"/>
      <c r="E60" s="539">
        <f>'1、规划指标'!F35*D60</f>
        <v>0</v>
      </c>
      <c r="F60" s="540"/>
      <c r="G60" s="543">
        <f t="shared" si="21"/>
        <v>0</v>
      </c>
      <c r="H60" s="544">
        <f t="shared" si="22"/>
        <v>0</v>
      </c>
      <c r="I60" s="546"/>
      <c r="J60" s="547"/>
      <c r="K60" s="550"/>
      <c r="L60" s="550"/>
      <c r="M60" s="549">
        <f t="shared" si="23"/>
        <v>0</v>
      </c>
      <c r="N60" s="546"/>
      <c r="O60" s="547"/>
      <c r="P60" s="550"/>
      <c r="Q60" s="550"/>
      <c r="R60" s="549">
        <f t="shared" si="24"/>
        <v>0</v>
      </c>
      <c r="S60" s="550"/>
      <c r="T60" s="195" t="str">
        <f t="shared" si="25"/>
        <v>ok</v>
      </c>
      <c r="AB60" s="557"/>
    </row>
    <row r="61" spans="1:28" ht="21" customHeight="1">
      <c r="A61" s="701"/>
      <c r="B61" s="308" t="str">
        <f t="shared" si="17"/>
        <v>商业</v>
      </c>
      <c r="C61" s="537">
        <f>敏感性分析!C77</f>
        <v>0</v>
      </c>
      <c r="D61" s="538"/>
      <c r="E61" s="539">
        <f>'1、规划指标'!F36*D61</f>
        <v>0</v>
      </c>
      <c r="F61" s="540"/>
      <c r="G61" s="543">
        <f t="shared" si="21"/>
        <v>0</v>
      </c>
      <c r="H61" s="544">
        <f t="shared" si="22"/>
        <v>0</v>
      </c>
      <c r="I61" s="546"/>
      <c r="J61" s="547"/>
      <c r="K61" s="550"/>
      <c r="L61" s="550"/>
      <c r="M61" s="549">
        <f t="shared" si="23"/>
        <v>0</v>
      </c>
      <c r="N61" s="546"/>
      <c r="O61" s="547"/>
      <c r="P61" s="550"/>
      <c r="Q61" s="550"/>
      <c r="R61" s="549">
        <f t="shared" si="24"/>
        <v>0</v>
      </c>
      <c r="S61" s="550"/>
      <c r="T61" s="195" t="str">
        <f t="shared" si="25"/>
        <v>ok</v>
      </c>
      <c r="AB61" s="557">
        <v>43313</v>
      </c>
    </row>
    <row r="62" spans="1:28" ht="21" customHeight="1">
      <c r="A62" s="701"/>
      <c r="B62" s="308" t="str">
        <f t="shared" si="17"/>
        <v>酒店</v>
      </c>
      <c r="C62" s="537">
        <f>敏感性分析!C78</f>
        <v>0</v>
      </c>
      <c r="D62" s="538"/>
      <c r="E62" s="539">
        <f>'1、规划指标'!F37*D62</f>
        <v>0</v>
      </c>
      <c r="F62" s="540"/>
      <c r="G62" s="543">
        <f t="shared" si="21"/>
        <v>0</v>
      </c>
      <c r="H62" s="544">
        <f t="shared" si="22"/>
        <v>0</v>
      </c>
      <c r="I62" s="546"/>
      <c r="J62" s="547"/>
      <c r="K62" s="550"/>
      <c r="L62" s="550"/>
      <c r="M62" s="549">
        <f t="shared" si="23"/>
        <v>0</v>
      </c>
      <c r="N62" s="546"/>
      <c r="O62" s="547"/>
      <c r="P62" s="550"/>
      <c r="Q62" s="550"/>
      <c r="R62" s="549">
        <f t="shared" si="24"/>
        <v>0</v>
      </c>
      <c r="S62" s="550"/>
      <c r="T62" s="195" t="str">
        <f t="shared" si="25"/>
        <v>ok</v>
      </c>
      <c r="AB62" s="557">
        <v>43344</v>
      </c>
    </row>
    <row r="63" spans="1:28" ht="21" customHeight="1">
      <c r="A63" s="701"/>
      <c r="B63" s="308">
        <f t="shared" si="17"/>
        <v>0</v>
      </c>
      <c r="C63" s="537">
        <f>敏感性分析!C79</f>
        <v>0</v>
      </c>
      <c r="D63" s="538"/>
      <c r="E63" s="539">
        <f>'1、规划指标'!F38*D63</f>
        <v>0</v>
      </c>
      <c r="F63" s="540"/>
      <c r="G63" s="543">
        <f t="shared" si="18"/>
        <v>0</v>
      </c>
      <c r="H63" s="544">
        <f t="shared" si="15"/>
        <v>0</v>
      </c>
      <c r="I63" s="546"/>
      <c r="J63" s="547"/>
      <c r="K63" s="550"/>
      <c r="L63" s="550"/>
      <c r="M63" s="549">
        <f t="shared" si="19"/>
        <v>0</v>
      </c>
      <c r="N63" s="546"/>
      <c r="O63" s="547"/>
      <c r="P63" s="550"/>
      <c r="Q63" s="550"/>
      <c r="R63" s="549">
        <f t="shared" si="20"/>
        <v>0</v>
      </c>
      <c r="S63" s="550"/>
      <c r="T63" s="195" t="str">
        <f t="shared" si="16"/>
        <v>ok</v>
      </c>
      <c r="AB63" s="557">
        <v>43374</v>
      </c>
    </row>
    <row r="64" spans="1:28" ht="21" customHeight="1">
      <c r="A64" s="701"/>
      <c r="B64" s="308" t="str">
        <f t="shared" si="17"/>
        <v>车位</v>
      </c>
      <c r="C64" s="537">
        <f>敏感性分析!C80</f>
        <v>0</v>
      </c>
      <c r="D64" s="538"/>
      <c r="E64" s="539">
        <f>'1、规划指标'!F54*D64</f>
        <v>0</v>
      </c>
      <c r="F64" s="540"/>
      <c r="G64" s="543">
        <f t="shared" si="18"/>
        <v>0</v>
      </c>
      <c r="H64" s="544">
        <f t="shared" si="15"/>
        <v>0</v>
      </c>
      <c r="I64" s="546"/>
      <c r="J64" s="547"/>
      <c r="K64" s="550"/>
      <c r="L64" s="550"/>
      <c r="M64" s="549">
        <f t="shared" si="19"/>
        <v>0</v>
      </c>
      <c r="N64" s="546"/>
      <c r="O64" s="547"/>
      <c r="P64" s="550"/>
      <c r="Q64" s="550"/>
      <c r="R64" s="549">
        <f t="shared" si="20"/>
        <v>0</v>
      </c>
      <c r="S64" s="550"/>
      <c r="T64" s="195" t="str">
        <f t="shared" si="16"/>
        <v>ok</v>
      </c>
      <c r="AB64" s="557">
        <v>43405</v>
      </c>
    </row>
    <row r="65" spans="1:28" s="358" customFormat="1" ht="30.75" customHeight="1">
      <c r="A65" s="701" t="s">
        <v>37</v>
      </c>
      <c r="B65" s="138" t="s">
        <v>59</v>
      </c>
      <c r="C65" s="138" t="s">
        <v>60</v>
      </c>
      <c r="D65" s="140" t="s">
        <v>61</v>
      </c>
      <c r="E65" s="140" t="s">
        <v>62</v>
      </c>
      <c r="F65" s="535" t="s">
        <v>63</v>
      </c>
      <c r="G65" s="535" t="s">
        <v>64</v>
      </c>
      <c r="H65" s="536" t="s">
        <v>65</v>
      </c>
      <c r="I65" s="535" t="s">
        <v>66</v>
      </c>
      <c r="J65" s="535" t="s">
        <v>67</v>
      </c>
      <c r="K65" s="535" t="s">
        <v>68</v>
      </c>
      <c r="L65" s="535" t="s">
        <v>69</v>
      </c>
      <c r="M65" s="545" t="s">
        <v>70</v>
      </c>
      <c r="N65" s="535" t="s">
        <v>71</v>
      </c>
      <c r="O65" s="535" t="s">
        <v>72</v>
      </c>
      <c r="P65" s="535" t="s">
        <v>73</v>
      </c>
      <c r="Q65" s="535" t="s">
        <v>74</v>
      </c>
      <c r="R65" s="545" t="s">
        <v>75</v>
      </c>
      <c r="S65" s="556" t="s">
        <v>76</v>
      </c>
      <c r="T65" s="358" t="s">
        <v>77</v>
      </c>
      <c r="AB65" s="557">
        <v>43435</v>
      </c>
    </row>
    <row r="66" spans="1:28" ht="21" customHeight="1">
      <c r="A66" s="701"/>
      <c r="B66" s="308" t="str">
        <f>B51</f>
        <v>多层（4F-9F)</v>
      </c>
      <c r="C66" s="537">
        <f>敏感性分析!C82</f>
        <v>0</v>
      </c>
      <c r="D66" s="538"/>
      <c r="E66" s="539">
        <f>'1、规划指标'!G26*D66</f>
        <v>0</v>
      </c>
      <c r="F66" s="540"/>
      <c r="G66" s="543">
        <f>IF(F66=0,0,E66/F66)</f>
        <v>0</v>
      </c>
      <c r="H66" s="544">
        <f t="shared" ref="H66:H79" si="26">CEILING(IF(G66=0,0,IF(S66=0,0,IF(Q66&lt;&gt;"",(G66-L66-Q66)/S66+2,(G66-L66)/S66+1))),1)</f>
        <v>0</v>
      </c>
      <c r="I66" s="546"/>
      <c r="J66" s="547"/>
      <c r="K66" s="550"/>
      <c r="L66" s="550"/>
      <c r="M66" s="549">
        <f>IF(K66=0,0,L66/K66)</f>
        <v>0</v>
      </c>
      <c r="N66" s="546"/>
      <c r="O66" s="547"/>
      <c r="P66" s="550"/>
      <c r="Q66" s="550"/>
      <c r="R66" s="549">
        <f>IF(P66=0,0,Q66/P66)</f>
        <v>0</v>
      </c>
      <c r="S66" s="550"/>
      <c r="T66" s="195" t="str">
        <f t="shared" ref="T66:T79" si="27">IF(L66&lt;=G66,"ok","出错")</f>
        <v>ok</v>
      </c>
      <c r="AB66" s="557">
        <v>43466</v>
      </c>
    </row>
    <row r="67" spans="1:28" ht="21" customHeight="1">
      <c r="A67" s="701"/>
      <c r="B67" s="308" t="str">
        <f t="shared" ref="B67:B79" si="28">B52</f>
        <v>小高层(10F-12F)</v>
      </c>
      <c r="C67" s="537">
        <f>敏感性分析!C83</f>
        <v>0</v>
      </c>
      <c r="D67" s="538"/>
      <c r="E67" s="539">
        <f>'1、规划指标'!G27*D67</f>
        <v>0</v>
      </c>
      <c r="F67" s="540"/>
      <c r="G67" s="543">
        <f t="shared" ref="G67:G79" si="29">IF(F67=0,0,E67/F67)</f>
        <v>0</v>
      </c>
      <c r="H67" s="544">
        <f t="shared" si="26"/>
        <v>0</v>
      </c>
      <c r="I67" s="546"/>
      <c r="J67" s="547"/>
      <c r="K67" s="550"/>
      <c r="L67" s="550"/>
      <c r="M67" s="549">
        <f t="shared" ref="M67:M79" si="30">IF(K67=0,0,L67/K67)</f>
        <v>0</v>
      </c>
      <c r="N67" s="546"/>
      <c r="O67" s="547"/>
      <c r="P67" s="550"/>
      <c r="Q67" s="550"/>
      <c r="R67" s="549">
        <f t="shared" ref="R67:R79" si="31">IF(P67=0,0,Q67/P67)</f>
        <v>0</v>
      </c>
      <c r="S67" s="550"/>
      <c r="T67" s="195" t="str">
        <f t="shared" si="27"/>
        <v>ok</v>
      </c>
      <c r="AB67" s="557">
        <v>43497</v>
      </c>
    </row>
    <row r="68" spans="1:28" ht="21" customHeight="1">
      <c r="A68" s="701"/>
      <c r="B68" s="308" t="str">
        <f t="shared" si="28"/>
        <v>中高层(13F-18F)</v>
      </c>
      <c r="C68" s="537">
        <f>敏感性分析!C84</f>
        <v>0</v>
      </c>
      <c r="D68" s="538"/>
      <c r="E68" s="539">
        <f>'1、规划指标'!G28*D68</f>
        <v>0</v>
      </c>
      <c r="F68" s="540"/>
      <c r="G68" s="543">
        <f t="shared" si="29"/>
        <v>0</v>
      </c>
      <c r="H68" s="544">
        <f t="shared" si="26"/>
        <v>0</v>
      </c>
      <c r="I68" s="546"/>
      <c r="J68" s="547"/>
      <c r="K68" s="550"/>
      <c r="L68" s="550"/>
      <c r="M68" s="549">
        <f t="shared" si="30"/>
        <v>0</v>
      </c>
      <c r="N68" s="546"/>
      <c r="O68" s="547"/>
      <c r="P68" s="550"/>
      <c r="Q68" s="550"/>
      <c r="R68" s="549">
        <f t="shared" si="31"/>
        <v>0</v>
      </c>
      <c r="S68" s="550"/>
      <c r="T68" s="195" t="str">
        <f t="shared" si="27"/>
        <v>ok</v>
      </c>
      <c r="AB68" s="557">
        <v>43525</v>
      </c>
    </row>
    <row r="69" spans="1:28" ht="21" customHeight="1">
      <c r="A69" s="701"/>
      <c r="B69" s="308" t="str">
        <f t="shared" si="28"/>
        <v>高层(19F及以上）</v>
      </c>
      <c r="C69" s="537">
        <f>敏感性分析!C85</f>
        <v>0</v>
      </c>
      <c r="D69" s="538"/>
      <c r="E69" s="539">
        <f>'1、规划指标'!G29*D69</f>
        <v>0</v>
      </c>
      <c r="F69" s="540"/>
      <c r="G69" s="543">
        <f t="shared" si="29"/>
        <v>0</v>
      </c>
      <c r="H69" s="544">
        <f t="shared" si="26"/>
        <v>0</v>
      </c>
      <c r="I69" s="546"/>
      <c r="J69" s="547"/>
      <c r="K69" s="550"/>
      <c r="L69" s="550"/>
      <c r="M69" s="549">
        <f t="shared" si="30"/>
        <v>0</v>
      </c>
      <c r="N69" s="546"/>
      <c r="O69" s="547"/>
      <c r="P69" s="550"/>
      <c r="Q69" s="550"/>
      <c r="R69" s="549">
        <f t="shared" si="31"/>
        <v>0</v>
      </c>
      <c r="S69" s="550"/>
      <c r="T69" s="195" t="str">
        <f t="shared" si="27"/>
        <v>ok</v>
      </c>
      <c r="AB69" s="557">
        <v>43556</v>
      </c>
    </row>
    <row r="70" spans="1:28" ht="21" customHeight="1">
      <c r="A70" s="701"/>
      <c r="B70" s="308" t="str">
        <f t="shared" si="28"/>
        <v>叠拼</v>
      </c>
      <c r="C70" s="537">
        <f>敏感性分析!C86</f>
        <v>0</v>
      </c>
      <c r="D70" s="538"/>
      <c r="E70" s="539">
        <f>'1、规划指标'!G30*D70</f>
        <v>0</v>
      </c>
      <c r="F70" s="540"/>
      <c r="G70" s="543">
        <f t="shared" ref="G70:G75" si="32">IF(F70=0,0,E70/F70)</f>
        <v>0</v>
      </c>
      <c r="H70" s="544">
        <f t="shared" ref="H70:H75" si="33">CEILING(IF(G70=0,0,IF(S70=0,0,IF(Q70&lt;&gt;"",(G70-L70-Q70)/S70+2,(G70-L70)/S70+1))),1)</f>
        <v>0</v>
      </c>
      <c r="I70" s="546"/>
      <c r="J70" s="547"/>
      <c r="K70" s="550"/>
      <c r="L70" s="550"/>
      <c r="M70" s="549">
        <f t="shared" ref="M70:M75" si="34">IF(K70=0,0,L70/K70)</f>
        <v>0</v>
      </c>
      <c r="N70" s="546"/>
      <c r="O70" s="547"/>
      <c r="P70" s="550"/>
      <c r="Q70" s="550"/>
      <c r="R70" s="549">
        <f t="shared" ref="R70:R75" si="35">IF(P70=0,0,Q70/P70)</f>
        <v>0</v>
      </c>
      <c r="S70" s="550"/>
      <c r="T70" s="195" t="str">
        <f t="shared" ref="T70:T75" si="36">IF(L70&lt;=G70,"ok","出错")</f>
        <v>ok</v>
      </c>
      <c r="AB70" s="557"/>
    </row>
    <row r="71" spans="1:28" ht="21" customHeight="1">
      <c r="A71" s="701"/>
      <c r="B71" s="308" t="str">
        <f t="shared" si="28"/>
        <v>联排</v>
      </c>
      <c r="C71" s="537">
        <f>敏感性分析!C87</f>
        <v>0</v>
      </c>
      <c r="D71" s="538"/>
      <c r="E71" s="539">
        <f>'1、规划指标'!G31*D71</f>
        <v>0</v>
      </c>
      <c r="F71" s="540"/>
      <c r="G71" s="543">
        <f t="shared" si="32"/>
        <v>0</v>
      </c>
      <c r="H71" s="544">
        <f t="shared" si="33"/>
        <v>0</v>
      </c>
      <c r="I71" s="546"/>
      <c r="J71" s="547"/>
      <c r="K71" s="550"/>
      <c r="L71" s="550"/>
      <c r="M71" s="549">
        <f t="shared" si="34"/>
        <v>0</v>
      </c>
      <c r="N71" s="546"/>
      <c r="O71" s="547"/>
      <c r="P71" s="550"/>
      <c r="Q71" s="550"/>
      <c r="R71" s="549">
        <f t="shared" si="35"/>
        <v>0</v>
      </c>
      <c r="S71" s="550"/>
      <c r="T71" s="195" t="str">
        <f t="shared" si="36"/>
        <v>ok</v>
      </c>
      <c r="AB71" s="557"/>
    </row>
    <row r="72" spans="1:28" ht="21" customHeight="1">
      <c r="A72" s="701"/>
      <c r="B72" s="308" t="str">
        <f t="shared" si="28"/>
        <v>双拼</v>
      </c>
      <c r="C72" s="537">
        <f>敏感性分析!C88</f>
        <v>0</v>
      </c>
      <c r="D72" s="538"/>
      <c r="E72" s="539">
        <f>'1、规划指标'!G32*D72</f>
        <v>0</v>
      </c>
      <c r="F72" s="540"/>
      <c r="G72" s="543">
        <f t="shared" si="32"/>
        <v>0</v>
      </c>
      <c r="H72" s="544">
        <f t="shared" si="33"/>
        <v>0</v>
      </c>
      <c r="I72" s="546"/>
      <c r="J72" s="547"/>
      <c r="K72" s="550"/>
      <c r="L72" s="550"/>
      <c r="M72" s="549">
        <f t="shared" si="34"/>
        <v>0</v>
      </c>
      <c r="N72" s="546"/>
      <c r="O72" s="547"/>
      <c r="P72" s="550"/>
      <c r="Q72" s="550"/>
      <c r="R72" s="549">
        <f t="shared" si="35"/>
        <v>0</v>
      </c>
      <c r="S72" s="550"/>
      <c r="T72" s="195" t="str">
        <f t="shared" si="36"/>
        <v>ok</v>
      </c>
      <c r="AB72" s="557"/>
    </row>
    <row r="73" spans="1:28" ht="21" customHeight="1">
      <c r="A73" s="701"/>
      <c r="B73" s="308" t="str">
        <f t="shared" si="28"/>
        <v>独栋</v>
      </c>
      <c r="C73" s="537">
        <f>敏感性分析!C89</f>
        <v>0</v>
      </c>
      <c r="D73" s="538"/>
      <c r="E73" s="539">
        <f>'1、规划指标'!G33*D73</f>
        <v>0</v>
      </c>
      <c r="F73" s="540"/>
      <c r="G73" s="543">
        <f t="shared" si="32"/>
        <v>0</v>
      </c>
      <c r="H73" s="544">
        <f t="shared" si="33"/>
        <v>0</v>
      </c>
      <c r="I73" s="546"/>
      <c r="J73" s="547"/>
      <c r="K73" s="550"/>
      <c r="L73" s="550"/>
      <c r="M73" s="549">
        <f t="shared" si="34"/>
        <v>0</v>
      </c>
      <c r="N73" s="546"/>
      <c r="O73" s="547"/>
      <c r="P73" s="550"/>
      <c r="Q73" s="550"/>
      <c r="R73" s="549">
        <f t="shared" si="35"/>
        <v>0</v>
      </c>
      <c r="S73" s="550"/>
      <c r="T73" s="195" t="str">
        <f t="shared" si="36"/>
        <v>ok</v>
      </c>
      <c r="AB73" s="557"/>
    </row>
    <row r="74" spans="1:28" ht="21" customHeight="1">
      <c r="A74" s="701"/>
      <c r="B74" s="308" t="str">
        <f t="shared" si="28"/>
        <v>底商</v>
      </c>
      <c r="C74" s="537">
        <f>敏感性分析!C90</f>
        <v>0</v>
      </c>
      <c r="D74" s="538"/>
      <c r="E74" s="539">
        <f>'1、规划指标'!G34*D74</f>
        <v>0</v>
      </c>
      <c r="F74" s="540"/>
      <c r="G74" s="543">
        <f t="shared" si="32"/>
        <v>0</v>
      </c>
      <c r="H74" s="544">
        <f t="shared" si="33"/>
        <v>0</v>
      </c>
      <c r="I74" s="546"/>
      <c r="J74" s="547"/>
      <c r="K74" s="550"/>
      <c r="L74" s="550"/>
      <c r="M74" s="549">
        <f t="shared" si="34"/>
        <v>0</v>
      </c>
      <c r="N74" s="546"/>
      <c r="O74" s="547"/>
      <c r="P74" s="550"/>
      <c r="Q74" s="550"/>
      <c r="R74" s="549">
        <f t="shared" si="35"/>
        <v>0</v>
      </c>
      <c r="S74" s="550"/>
      <c r="T74" s="195" t="str">
        <f t="shared" si="36"/>
        <v>ok</v>
      </c>
      <c r="AB74" s="557"/>
    </row>
    <row r="75" spans="1:28" ht="21" customHeight="1">
      <c r="A75" s="701"/>
      <c r="B75" s="308" t="str">
        <f t="shared" si="28"/>
        <v>公寓（含loft）</v>
      </c>
      <c r="C75" s="537">
        <f>敏感性分析!C91</f>
        <v>0</v>
      </c>
      <c r="D75" s="538"/>
      <c r="E75" s="539">
        <f>'1、规划指标'!G35*D75</f>
        <v>0</v>
      </c>
      <c r="F75" s="540"/>
      <c r="G75" s="543">
        <f t="shared" si="32"/>
        <v>0</v>
      </c>
      <c r="H75" s="544">
        <f t="shared" si="33"/>
        <v>0</v>
      </c>
      <c r="I75" s="546"/>
      <c r="J75" s="547"/>
      <c r="K75" s="550"/>
      <c r="L75" s="550"/>
      <c r="M75" s="549">
        <f t="shared" si="34"/>
        <v>0</v>
      </c>
      <c r="N75" s="546"/>
      <c r="O75" s="547"/>
      <c r="P75" s="550"/>
      <c r="Q75" s="550"/>
      <c r="R75" s="549">
        <f t="shared" si="35"/>
        <v>0</v>
      </c>
      <c r="S75" s="550"/>
      <c r="T75" s="195" t="str">
        <f t="shared" si="36"/>
        <v>ok</v>
      </c>
      <c r="AB75" s="557">
        <v>43586</v>
      </c>
    </row>
    <row r="76" spans="1:28" ht="21" customHeight="1">
      <c r="A76" s="701"/>
      <c r="B76" s="308" t="str">
        <f t="shared" si="28"/>
        <v>商业</v>
      </c>
      <c r="C76" s="537">
        <f>敏感性分析!C92</f>
        <v>0</v>
      </c>
      <c r="D76" s="538"/>
      <c r="E76" s="539">
        <f>'1、规划指标'!G36*D76</f>
        <v>0</v>
      </c>
      <c r="F76" s="540"/>
      <c r="G76" s="543">
        <f t="shared" si="29"/>
        <v>0</v>
      </c>
      <c r="H76" s="544">
        <f t="shared" si="26"/>
        <v>0</v>
      </c>
      <c r="I76" s="546"/>
      <c r="J76" s="547"/>
      <c r="K76" s="550"/>
      <c r="L76" s="550"/>
      <c r="M76" s="549">
        <f t="shared" si="30"/>
        <v>0</v>
      </c>
      <c r="N76" s="546"/>
      <c r="O76" s="547"/>
      <c r="P76" s="550"/>
      <c r="Q76" s="550"/>
      <c r="R76" s="549">
        <f t="shared" si="31"/>
        <v>0</v>
      </c>
      <c r="S76" s="550"/>
      <c r="T76" s="195" t="str">
        <f t="shared" si="27"/>
        <v>ok</v>
      </c>
      <c r="AB76" s="557">
        <v>43617</v>
      </c>
    </row>
    <row r="77" spans="1:28" ht="21" customHeight="1">
      <c r="A77" s="701"/>
      <c r="B77" s="308" t="str">
        <f t="shared" si="28"/>
        <v>酒店</v>
      </c>
      <c r="C77" s="537">
        <f>敏感性分析!C93</f>
        <v>0</v>
      </c>
      <c r="D77" s="538"/>
      <c r="E77" s="539">
        <f>'1、规划指标'!G37*D77</f>
        <v>0</v>
      </c>
      <c r="F77" s="540"/>
      <c r="G77" s="543">
        <f t="shared" si="29"/>
        <v>0</v>
      </c>
      <c r="H77" s="544">
        <f t="shared" si="26"/>
        <v>0</v>
      </c>
      <c r="I77" s="546"/>
      <c r="J77" s="547"/>
      <c r="K77" s="550"/>
      <c r="L77" s="550"/>
      <c r="M77" s="549">
        <f t="shared" si="30"/>
        <v>0</v>
      </c>
      <c r="N77" s="546"/>
      <c r="O77" s="547"/>
      <c r="P77" s="550"/>
      <c r="Q77" s="550"/>
      <c r="R77" s="549">
        <f t="shared" si="31"/>
        <v>0</v>
      </c>
      <c r="S77" s="550"/>
      <c r="T77" s="195" t="str">
        <f t="shared" si="27"/>
        <v>ok</v>
      </c>
      <c r="AB77" s="557">
        <v>43647</v>
      </c>
    </row>
    <row r="78" spans="1:28" ht="21" customHeight="1">
      <c r="A78" s="701"/>
      <c r="B78" s="308">
        <f t="shared" si="28"/>
        <v>0</v>
      </c>
      <c r="C78" s="537">
        <f>敏感性分析!C94</f>
        <v>0</v>
      </c>
      <c r="D78" s="538"/>
      <c r="E78" s="539">
        <f>'1、规划指标'!G38*D78</f>
        <v>0</v>
      </c>
      <c r="F78" s="540"/>
      <c r="G78" s="543">
        <f t="shared" si="29"/>
        <v>0</v>
      </c>
      <c r="H78" s="544">
        <f t="shared" si="26"/>
        <v>0</v>
      </c>
      <c r="I78" s="546"/>
      <c r="J78" s="547"/>
      <c r="K78" s="550"/>
      <c r="L78" s="550"/>
      <c r="M78" s="549">
        <f t="shared" si="30"/>
        <v>0</v>
      </c>
      <c r="N78" s="546"/>
      <c r="O78" s="547"/>
      <c r="P78" s="550"/>
      <c r="Q78" s="550"/>
      <c r="R78" s="549">
        <f t="shared" si="31"/>
        <v>0</v>
      </c>
      <c r="S78" s="550"/>
      <c r="T78" s="195" t="str">
        <f t="shared" si="27"/>
        <v>ok</v>
      </c>
      <c r="AB78" s="557">
        <v>43678</v>
      </c>
    </row>
    <row r="79" spans="1:28" ht="21" customHeight="1">
      <c r="A79" s="701"/>
      <c r="B79" s="308" t="str">
        <f t="shared" si="28"/>
        <v>车位</v>
      </c>
      <c r="C79" s="537">
        <f>敏感性分析!C95</f>
        <v>0</v>
      </c>
      <c r="D79" s="538"/>
      <c r="E79" s="539">
        <f>'1、规划指标'!G54*D79</f>
        <v>0</v>
      </c>
      <c r="F79" s="540"/>
      <c r="G79" s="543">
        <f t="shared" si="29"/>
        <v>0</v>
      </c>
      <c r="H79" s="544">
        <f t="shared" si="26"/>
        <v>0</v>
      </c>
      <c r="I79" s="546"/>
      <c r="J79" s="547"/>
      <c r="K79" s="550"/>
      <c r="L79" s="550"/>
      <c r="M79" s="549">
        <f t="shared" si="30"/>
        <v>0</v>
      </c>
      <c r="N79" s="546"/>
      <c r="O79" s="547"/>
      <c r="P79" s="550"/>
      <c r="Q79" s="550"/>
      <c r="R79" s="549">
        <f t="shared" si="31"/>
        <v>0</v>
      </c>
      <c r="S79" s="550"/>
      <c r="T79" s="195" t="str">
        <f t="shared" si="27"/>
        <v>ok</v>
      </c>
      <c r="AB79" s="557">
        <v>43709</v>
      </c>
    </row>
    <row r="80" spans="1:28" s="421" customFormat="1" ht="39" customHeight="1">
      <c r="A80" s="713" t="s">
        <v>79</v>
      </c>
      <c r="B80" s="713"/>
      <c r="C80" s="713"/>
      <c r="D80" s="713"/>
      <c r="E80" s="713"/>
      <c r="F80" s="713"/>
      <c r="G80" s="713"/>
      <c r="H80" s="713"/>
      <c r="I80" s="713"/>
      <c r="AB80" s="521">
        <v>43739</v>
      </c>
    </row>
    <row r="81" spans="1:28" ht="21" customHeight="1">
      <c r="A81" s="558" t="s">
        <v>80</v>
      </c>
      <c r="B81" s="559"/>
      <c r="C81" s="559"/>
      <c r="D81" s="559"/>
      <c r="E81" s="559"/>
      <c r="F81" s="559"/>
      <c r="G81" s="559"/>
      <c r="H81" s="559"/>
      <c r="I81" s="559"/>
      <c r="J81" s="559"/>
      <c r="K81" s="559"/>
      <c r="L81" s="559"/>
      <c r="M81" s="559"/>
      <c r="N81" s="559"/>
      <c r="O81" s="559"/>
      <c r="P81" s="559"/>
      <c r="Q81" s="559"/>
      <c r="R81" s="559"/>
      <c r="S81" s="559"/>
      <c r="AB81" s="521">
        <v>43770</v>
      </c>
    </row>
    <row r="82" spans="1:28" s="421" customFormat="1" ht="21" customHeight="1">
      <c r="A82" s="560" t="s">
        <v>81</v>
      </c>
      <c r="B82" s="561">
        <f>B83+B84+B85</f>
        <v>685</v>
      </c>
      <c r="C82" s="562" t="s">
        <v>82</v>
      </c>
      <c r="D82" s="563"/>
      <c r="E82" s="714"/>
      <c r="F82" s="714"/>
      <c r="G82" s="714"/>
      <c r="H82" s="714"/>
      <c r="I82" s="562" t="s">
        <v>83</v>
      </c>
      <c r="J82" s="569">
        <v>300000</v>
      </c>
      <c r="AB82" s="521">
        <v>43800</v>
      </c>
    </row>
    <row r="83" spans="1:28" s="421" customFormat="1" ht="21" customHeight="1">
      <c r="A83" s="562" t="s">
        <v>84</v>
      </c>
      <c r="B83" s="561">
        <f>'1、规划指标'!C56</f>
        <v>545</v>
      </c>
      <c r="C83" s="721" t="s">
        <v>85</v>
      </c>
      <c r="D83" s="563" t="s">
        <v>86</v>
      </c>
      <c r="E83" s="562" t="s">
        <v>87</v>
      </c>
      <c r="F83" s="564">
        <v>1</v>
      </c>
      <c r="G83" s="562" t="s">
        <v>88</v>
      </c>
      <c r="H83" s="561">
        <f>G34+G49</f>
        <v>545</v>
      </c>
      <c r="I83" s="562" t="s">
        <v>89</v>
      </c>
      <c r="J83" s="569">
        <v>300000</v>
      </c>
      <c r="AB83" s="521">
        <v>43831</v>
      </c>
    </row>
    <row r="84" spans="1:28" s="421" customFormat="1" ht="21" customHeight="1">
      <c r="A84" s="562" t="s">
        <v>90</v>
      </c>
      <c r="B84" s="561">
        <f>'1、规划指标'!C57</f>
        <v>72</v>
      </c>
      <c r="C84" s="722"/>
      <c r="D84" s="563"/>
      <c r="E84" s="562" t="s">
        <v>91</v>
      </c>
      <c r="F84" s="565"/>
      <c r="G84" s="562" t="s">
        <v>92</v>
      </c>
      <c r="H84" s="566"/>
      <c r="I84" s="562" t="s">
        <v>89</v>
      </c>
      <c r="J84" s="569"/>
      <c r="AB84" s="521">
        <v>43862</v>
      </c>
    </row>
    <row r="85" spans="1:28" ht="21" customHeight="1">
      <c r="A85" s="567" t="s">
        <v>93</v>
      </c>
      <c r="B85" s="568">
        <v>68</v>
      </c>
      <c r="C85" s="723"/>
      <c r="D85" s="569"/>
      <c r="E85" s="305" t="s">
        <v>94</v>
      </c>
      <c r="F85" s="565"/>
      <c r="G85" s="305" t="s">
        <v>95</v>
      </c>
      <c r="H85" s="566"/>
      <c r="I85" s="562" t="s">
        <v>89</v>
      </c>
      <c r="J85" s="569"/>
      <c r="AB85" s="521">
        <v>43891</v>
      </c>
    </row>
    <row r="86" spans="1:28" ht="21" customHeight="1">
      <c r="A86" s="522" t="s">
        <v>96</v>
      </c>
      <c r="B86" s="523"/>
      <c r="C86" s="523"/>
      <c r="D86" s="523"/>
      <c r="E86" s="523"/>
      <c r="F86" s="523"/>
      <c r="G86" s="523"/>
      <c r="H86" s="523"/>
      <c r="I86" s="523"/>
      <c r="J86" s="523"/>
      <c r="K86" s="523"/>
      <c r="L86" s="523"/>
      <c r="M86" s="523"/>
      <c r="N86" s="523"/>
      <c r="O86" s="523"/>
      <c r="P86" s="523"/>
      <c r="Q86" s="523"/>
      <c r="R86" s="523"/>
      <c r="S86" s="523"/>
      <c r="AB86" s="521">
        <v>43922</v>
      </c>
    </row>
    <row r="87" spans="1:28" ht="21" customHeight="1">
      <c r="A87" s="559" t="s">
        <v>97</v>
      </c>
      <c r="B87" s="559"/>
      <c r="C87" s="559"/>
      <c r="D87" s="559"/>
      <c r="E87" s="559"/>
      <c r="F87" s="559"/>
      <c r="G87" s="559"/>
      <c r="H87" s="559"/>
      <c r="I87" s="559"/>
      <c r="J87" s="559"/>
      <c r="K87" s="559"/>
      <c r="L87" s="559"/>
      <c r="M87" s="559"/>
      <c r="N87" s="559"/>
      <c r="O87" s="559"/>
      <c r="P87" s="559"/>
      <c r="Q87" s="559"/>
      <c r="R87" s="559"/>
      <c r="S87" s="559"/>
      <c r="AB87" s="521">
        <v>43952</v>
      </c>
    </row>
    <row r="88" spans="1:28" s="358" customFormat="1" ht="21" customHeight="1">
      <c r="A88" s="701" t="s">
        <v>98</v>
      </c>
      <c r="B88" s="715" t="s">
        <v>99</v>
      </c>
      <c r="C88" s="715"/>
      <c r="D88" s="715"/>
      <c r="E88" s="715"/>
      <c r="F88" s="715"/>
      <c r="G88" s="724" t="s">
        <v>100</v>
      </c>
      <c r="H88" s="725"/>
      <c r="I88" s="725"/>
      <c r="J88" s="725"/>
      <c r="K88" s="725"/>
      <c r="L88" s="725"/>
      <c r="M88" s="725"/>
      <c r="N88" s="725"/>
      <c r="O88" s="725"/>
      <c r="P88" s="725"/>
      <c r="Q88" s="725"/>
      <c r="R88" s="725"/>
      <c r="S88" s="726"/>
      <c r="AB88" s="521">
        <v>43983</v>
      </c>
    </row>
    <row r="89" spans="1:28" s="358" customFormat="1" ht="21" customHeight="1">
      <c r="A89" s="701"/>
      <c r="B89" s="571" t="s">
        <v>101</v>
      </c>
      <c r="C89" s="571" t="s">
        <v>102</v>
      </c>
      <c r="D89" s="570" t="s">
        <v>103</v>
      </c>
      <c r="E89" s="570" t="s">
        <v>104</v>
      </c>
      <c r="F89" s="570" t="s">
        <v>105</v>
      </c>
      <c r="G89" s="727"/>
      <c r="H89" s="728"/>
      <c r="I89" s="728"/>
      <c r="J89" s="728"/>
      <c r="K89" s="728"/>
      <c r="L89" s="728"/>
      <c r="M89" s="728"/>
      <c r="N89" s="728"/>
      <c r="O89" s="728"/>
      <c r="P89" s="728"/>
      <c r="Q89" s="728"/>
      <c r="R89" s="728"/>
      <c r="S89" s="729"/>
      <c r="AB89" s="521">
        <v>44013</v>
      </c>
    </row>
    <row r="90" spans="1:28" s="358" customFormat="1" ht="21" customHeight="1">
      <c r="A90" s="572" t="str">
        <f>B66</f>
        <v>多层（4F-9F)</v>
      </c>
      <c r="B90" s="573">
        <v>0.05</v>
      </c>
      <c r="C90" s="573">
        <v>0.05</v>
      </c>
      <c r="D90" s="574">
        <v>0.4</v>
      </c>
      <c r="E90" s="574">
        <v>0.5</v>
      </c>
      <c r="F90" s="574"/>
      <c r="G90" s="716"/>
      <c r="H90" s="716"/>
      <c r="I90" s="716"/>
      <c r="J90" s="716"/>
      <c r="K90" s="716"/>
      <c r="L90" s="716"/>
      <c r="M90" s="716"/>
      <c r="N90" s="716"/>
      <c r="O90" s="716"/>
      <c r="P90" s="716"/>
      <c r="Q90" s="716"/>
      <c r="R90" s="716"/>
      <c r="S90" s="716"/>
      <c r="AB90" s="521">
        <v>44044</v>
      </c>
    </row>
    <row r="91" spans="1:28" s="358" customFormat="1" ht="21" customHeight="1">
      <c r="A91" s="572" t="str">
        <f t="shared" ref="A91:A103" si="37">B67</f>
        <v>小高层(10F-12F)</v>
      </c>
      <c r="B91" s="573">
        <v>0.05</v>
      </c>
      <c r="C91" s="573">
        <v>0.05</v>
      </c>
      <c r="D91" s="574">
        <v>0.4</v>
      </c>
      <c r="E91" s="574">
        <v>0.5</v>
      </c>
      <c r="F91" s="574"/>
      <c r="G91" s="716"/>
      <c r="H91" s="716"/>
      <c r="I91" s="716"/>
      <c r="J91" s="716"/>
      <c r="K91" s="716"/>
      <c r="L91" s="716"/>
      <c r="M91" s="716"/>
      <c r="N91" s="716"/>
      <c r="O91" s="716"/>
      <c r="P91" s="716"/>
      <c r="Q91" s="716"/>
      <c r="R91" s="716"/>
      <c r="S91" s="716"/>
      <c r="AB91" s="521">
        <v>44075</v>
      </c>
    </row>
    <row r="92" spans="1:28" s="358" customFormat="1" ht="21" customHeight="1">
      <c r="A92" s="572" t="str">
        <f t="shared" si="37"/>
        <v>中高层(13F-18F)</v>
      </c>
      <c r="B92" s="573">
        <v>0.05</v>
      </c>
      <c r="C92" s="573">
        <v>0.05</v>
      </c>
      <c r="D92" s="574">
        <v>0.4</v>
      </c>
      <c r="E92" s="574">
        <v>0.5</v>
      </c>
      <c r="F92" s="574"/>
      <c r="G92" s="716"/>
      <c r="H92" s="716"/>
      <c r="I92" s="716"/>
      <c r="J92" s="716"/>
      <c r="K92" s="716"/>
      <c r="L92" s="716"/>
      <c r="M92" s="716"/>
      <c r="N92" s="716"/>
      <c r="O92" s="716"/>
      <c r="P92" s="716"/>
      <c r="Q92" s="716"/>
      <c r="R92" s="716"/>
      <c r="S92" s="716"/>
      <c r="AB92" s="521">
        <v>44105</v>
      </c>
    </row>
    <row r="93" spans="1:28" s="358" customFormat="1" ht="21" customHeight="1">
      <c r="A93" s="572" t="str">
        <f t="shared" si="37"/>
        <v>高层(19F及以上）</v>
      </c>
      <c r="B93" s="573">
        <v>0.05</v>
      </c>
      <c r="C93" s="573">
        <v>0.05</v>
      </c>
      <c r="D93" s="574">
        <v>0.4</v>
      </c>
      <c r="E93" s="574">
        <v>0.5</v>
      </c>
      <c r="F93" s="574"/>
      <c r="G93" s="716"/>
      <c r="H93" s="716"/>
      <c r="I93" s="716"/>
      <c r="J93" s="716"/>
      <c r="K93" s="716"/>
      <c r="L93" s="716"/>
      <c r="M93" s="716"/>
      <c r="N93" s="716"/>
      <c r="O93" s="716"/>
      <c r="P93" s="716"/>
      <c r="Q93" s="716"/>
      <c r="R93" s="716"/>
      <c r="S93" s="716"/>
      <c r="AB93" s="521">
        <v>44136</v>
      </c>
    </row>
    <row r="94" spans="1:28" s="358" customFormat="1" ht="21" customHeight="1">
      <c r="A94" s="572" t="str">
        <f t="shared" si="37"/>
        <v>叠拼</v>
      </c>
      <c r="B94" s="573"/>
      <c r="C94" s="573"/>
      <c r="D94" s="574"/>
      <c r="E94" s="574"/>
      <c r="F94" s="574"/>
      <c r="G94" s="716"/>
      <c r="H94" s="716"/>
      <c r="I94" s="716"/>
      <c r="J94" s="716"/>
      <c r="K94" s="716"/>
      <c r="L94" s="716"/>
      <c r="M94" s="716"/>
      <c r="N94" s="716"/>
      <c r="O94" s="716"/>
      <c r="P94" s="716"/>
      <c r="Q94" s="716"/>
      <c r="R94" s="716"/>
      <c r="S94" s="716"/>
      <c r="AB94" s="521">
        <v>44166</v>
      </c>
    </row>
    <row r="95" spans="1:28" s="358" customFormat="1" ht="21" customHeight="1">
      <c r="A95" s="572" t="str">
        <f t="shared" si="37"/>
        <v>联排</v>
      </c>
      <c r="B95" s="573"/>
      <c r="C95" s="573"/>
      <c r="D95" s="574"/>
      <c r="E95" s="574"/>
      <c r="F95" s="574"/>
      <c r="G95" s="716"/>
      <c r="H95" s="716"/>
      <c r="I95" s="716"/>
      <c r="J95" s="716"/>
      <c r="K95" s="716"/>
      <c r="L95" s="716"/>
      <c r="M95" s="716"/>
      <c r="N95" s="716"/>
      <c r="O95" s="716"/>
      <c r="P95" s="716"/>
      <c r="Q95" s="716"/>
      <c r="R95" s="716"/>
      <c r="S95" s="716"/>
      <c r="AB95" s="521">
        <v>44197</v>
      </c>
    </row>
    <row r="96" spans="1:28" s="358" customFormat="1" ht="21" customHeight="1">
      <c r="A96" s="572" t="str">
        <f t="shared" si="37"/>
        <v>双拼</v>
      </c>
      <c r="B96" s="573"/>
      <c r="C96" s="573"/>
      <c r="D96" s="574"/>
      <c r="E96" s="574"/>
      <c r="F96" s="574"/>
      <c r="G96" s="716"/>
      <c r="H96" s="716"/>
      <c r="I96" s="716"/>
      <c r="J96" s="716"/>
      <c r="K96" s="716"/>
      <c r="L96" s="716"/>
      <c r="M96" s="716"/>
      <c r="N96" s="716"/>
      <c r="O96" s="716"/>
      <c r="P96" s="716"/>
      <c r="Q96" s="716"/>
      <c r="R96" s="716"/>
      <c r="S96" s="716"/>
      <c r="AB96" s="521"/>
    </row>
    <row r="97" spans="1:28" s="358" customFormat="1" ht="21" customHeight="1">
      <c r="A97" s="572" t="str">
        <f t="shared" si="37"/>
        <v>独栋</v>
      </c>
      <c r="B97" s="573"/>
      <c r="C97" s="573"/>
      <c r="D97" s="574"/>
      <c r="E97" s="574"/>
      <c r="F97" s="574"/>
      <c r="G97" s="716"/>
      <c r="H97" s="716"/>
      <c r="I97" s="716"/>
      <c r="J97" s="716"/>
      <c r="K97" s="716"/>
      <c r="L97" s="716"/>
      <c r="M97" s="716"/>
      <c r="N97" s="716"/>
      <c r="O97" s="716"/>
      <c r="P97" s="716"/>
      <c r="Q97" s="716"/>
      <c r="R97" s="716"/>
      <c r="S97" s="716"/>
      <c r="AB97" s="521"/>
    </row>
    <row r="98" spans="1:28" s="358" customFormat="1" ht="21" customHeight="1">
      <c r="A98" s="572" t="str">
        <f t="shared" si="37"/>
        <v>底商</v>
      </c>
      <c r="B98" s="573">
        <v>0.05</v>
      </c>
      <c r="C98" s="573">
        <v>0.05</v>
      </c>
      <c r="D98" s="574">
        <v>0.9</v>
      </c>
      <c r="E98" s="574"/>
      <c r="F98" s="574"/>
      <c r="G98" s="716"/>
      <c r="H98" s="716"/>
      <c r="I98" s="716"/>
      <c r="J98" s="716"/>
      <c r="K98" s="716"/>
      <c r="L98" s="716"/>
      <c r="M98" s="716"/>
      <c r="N98" s="716"/>
      <c r="O98" s="716"/>
      <c r="P98" s="716"/>
      <c r="Q98" s="716"/>
      <c r="R98" s="716"/>
      <c r="S98" s="716"/>
      <c r="AB98" s="521"/>
    </row>
    <row r="99" spans="1:28" s="358" customFormat="1" ht="21" customHeight="1">
      <c r="A99" s="572" t="str">
        <f t="shared" si="37"/>
        <v>公寓（含loft）</v>
      </c>
      <c r="B99" s="573"/>
      <c r="C99" s="573"/>
      <c r="D99" s="574"/>
      <c r="E99" s="574"/>
      <c r="F99" s="574"/>
      <c r="G99" s="716"/>
      <c r="H99" s="716"/>
      <c r="I99" s="716"/>
      <c r="J99" s="716"/>
      <c r="K99" s="716"/>
      <c r="L99" s="716"/>
      <c r="M99" s="716"/>
      <c r="N99" s="716"/>
      <c r="O99" s="716"/>
      <c r="P99" s="716"/>
      <c r="Q99" s="716"/>
      <c r="R99" s="716"/>
      <c r="S99" s="716"/>
      <c r="AB99" s="521"/>
    </row>
    <row r="100" spans="1:28" s="358" customFormat="1" ht="21" customHeight="1">
      <c r="A100" s="572" t="str">
        <f t="shared" si="37"/>
        <v>商业</v>
      </c>
      <c r="B100" s="573">
        <v>0.05</v>
      </c>
      <c r="C100" s="573">
        <v>0.05</v>
      </c>
      <c r="D100" s="574">
        <v>0.9</v>
      </c>
      <c r="E100" s="574"/>
      <c r="F100" s="574"/>
      <c r="G100" s="716"/>
      <c r="H100" s="716"/>
      <c r="I100" s="716"/>
      <c r="J100" s="716"/>
      <c r="K100" s="716"/>
      <c r="L100" s="716"/>
      <c r="M100" s="716"/>
      <c r="N100" s="716"/>
      <c r="O100" s="716"/>
      <c r="P100" s="716"/>
      <c r="Q100" s="716"/>
      <c r="R100" s="716"/>
      <c r="S100" s="716"/>
      <c r="AB100" s="521"/>
    </row>
    <row r="101" spans="1:28" s="358" customFormat="1" ht="21" customHeight="1">
      <c r="A101" s="572" t="str">
        <f t="shared" si="37"/>
        <v>酒店</v>
      </c>
      <c r="B101" s="573"/>
      <c r="C101" s="573"/>
      <c r="D101" s="574"/>
      <c r="E101" s="574"/>
      <c r="F101" s="574"/>
      <c r="G101" s="716"/>
      <c r="H101" s="716"/>
      <c r="I101" s="716"/>
      <c r="J101" s="716"/>
      <c r="K101" s="716"/>
      <c r="L101" s="716"/>
      <c r="M101" s="716"/>
      <c r="N101" s="716"/>
      <c r="O101" s="716"/>
      <c r="P101" s="716"/>
      <c r="Q101" s="716"/>
      <c r="R101" s="716"/>
      <c r="S101" s="716"/>
      <c r="AB101" s="521">
        <v>44228</v>
      </c>
    </row>
    <row r="102" spans="1:28" s="358" customFormat="1" ht="21" customHeight="1">
      <c r="A102" s="572">
        <f t="shared" si="37"/>
        <v>0</v>
      </c>
      <c r="B102" s="573"/>
      <c r="C102" s="573"/>
      <c r="D102" s="574"/>
      <c r="E102" s="574"/>
      <c r="F102" s="574"/>
      <c r="G102" s="716"/>
      <c r="H102" s="716"/>
      <c r="I102" s="716"/>
      <c r="J102" s="716"/>
      <c r="K102" s="716"/>
      <c r="L102" s="716"/>
      <c r="M102" s="716"/>
      <c r="N102" s="716"/>
      <c r="O102" s="716"/>
      <c r="P102" s="716"/>
      <c r="Q102" s="716"/>
      <c r="R102" s="716"/>
      <c r="S102" s="716"/>
      <c r="AB102" s="521">
        <v>44256</v>
      </c>
    </row>
    <row r="103" spans="1:28" s="358" customFormat="1" ht="21" customHeight="1">
      <c r="A103" s="572" t="str">
        <f t="shared" si="37"/>
        <v>车位</v>
      </c>
      <c r="B103" s="573">
        <v>0.1</v>
      </c>
      <c r="C103" s="573"/>
      <c r="D103" s="574">
        <v>0.9</v>
      </c>
      <c r="E103" s="574"/>
      <c r="F103" s="574"/>
      <c r="G103" s="716"/>
      <c r="H103" s="716"/>
      <c r="I103" s="716"/>
      <c r="J103" s="716"/>
      <c r="K103" s="716"/>
      <c r="L103" s="716"/>
      <c r="M103" s="716"/>
      <c r="N103" s="716"/>
      <c r="O103" s="716"/>
      <c r="P103" s="716"/>
      <c r="Q103" s="716"/>
      <c r="R103" s="716"/>
      <c r="S103" s="716"/>
      <c r="AB103" s="521">
        <v>44287</v>
      </c>
    </row>
    <row r="104" spans="1:28" ht="21" customHeight="1">
      <c r="A104" s="575" t="s">
        <v>106</v>
      </c>
      <c r="B104" s="575"/>
      <c r="C104" s="575"/>
      <c r="D104" s="575"/>
      <c r="E104" s="575"/>
      <c r="F104" s="575"/>
      <c r="G104" s="575"/>
      <c r="H104" s="575"/>
      <c r="I104" s="575"/>
      <c r="J104" s="559"/>
      <c r="K104" s="559"/>
      <c r="L104" s="559"/>
      <c r="M104" s="559"/>
      <c r="N104" s="559"/>
      <c r="O104" s="559"/>
      <c r="P104" s="559"/>
      <c r="Q104" s="559"/>
      <c r="R104" s="559"/>
      <c r="S104" s="559"/>
      <c r="AB104" s="521">
        <v>44317</v>
      </c>
    </row>
    <row r="105" spans="1:28" ht="21" customHeight="1">
      <c r="A105" s="140" t="s">
        <v>107</v>
      </c>
      <c r="B105" s="140" t="s">
        <v>108</v>
      </c>
      <c r="C105" s="576" t="s">
        <v>109</v>
      </c>
      <c r="D105" s="576" t="s">
        <v>110</v>
      </c>
      <c r="E105" s="576" t="s">
        <v>111</v>
      </c>
      <c r="F105" s="576" t="s">
        <v>112</v>
      </c>
      <c r="G105" s="576" t="s">
        <v>113</v>
      </c>
      <c r="H105" s="576" t="s">
        <v>114</v>
      </c>
      <c r="I105" s="576" t="s">
        <v>115</v>
      </c>
      <c r="J105" s="315" t="s">
        <v>77</v>
      </c>
      <c r="AB105" s="521">
        <v>44348</v>
      </c>
    </row>
    <row r="106" spans="1:28" ht="21" customHeight="1">
      <c r="A106" s="572" t="str">
        <f>A90</f>
        <v>多层（4F-9F)</v>
      </c>
      <c r="B106" s="577">
        <v>0.3</v>
      </c>
      <c r="C106" s="564">
        <v>0.2</v>
      </c>
      <c r="D106" s="564">
        <v>0.2</v>
      </c>
      <c r="E106" s="564">
        <v>0.2</v>
      </c>
      <c r="F106" s="564">
        <v>0.05</v>
      </c>
      <c r="G106" s="564">
        <v>0.05</v>
      </c>
      <c r="H106" s="577"/>
      <c r="I106" s="577"/>
      <c r="J106" s="581">
        <f>SUM(B106:I106)-1</f>
        <v>0</v>
      </c>
      <c r="AB106" s="521">
        <v>44378</v>
      </c>
    </row>
    <row r="107" spans="1:28" ht="21" customHeight="1">
      <c r="A107" s="572" t="str">
        <f t="shared" ref="A107:A119" si="38">A91</f>
        <v>小高层(10F-12F)</v>
      </c>
      <c r="B107" s="577">
        <v>0.3</v>
      </c>
      <c r="C107" s="564">
        <v>0.2</v>
      </c>
      <c r="D107" s="564">
        <v>0.2</v>
      </c>
      <c r="E107" s="564">
        <v>0.2</v>
      </c>
      <c r="F107" s="564">
        <v>0.05</v>
      </c>
      <c r="G107" s="564">
        <v>0.05</v>
      </c>
      <c r="H107" s="577"/>
      <c r="I107" s="577"/>
      <c r="J107" s="581">
        <f t="shared" ref="J107:J119" si="39">SUM(B107:I107)-1</f>
        <v>0</v>
      </c>
      <c r="AB107" s="521">
        <v>44409</v>
      </c>
    </row>
    <row r="108" spans="1:28" ht="21" customHeight="1">
      <c r="A108" s="572" t="str">
        <f t="shared" si="38"/>
        <v>中高层(13F-18F)</v>
      </c>
      <c r="B108" s="577">
        <v>0.3</v>
      </c>
      <c r="C108" s="564">
        <v>0.2</v>
      </c>
      <c r="D108" s="564">
        <v>0.2</v>
      </c>
      <c r="E108" s="564">
        <v>0.2</v>
      </c>
      <c r="F108" s="564">
        <v>0.05</v>
      </c>
      <c r="G108" s="564">
        <v>0.05</v>
      </c>
      <c r="H108" s="577"/>
      <c r="I108" s="577"/>
      <c r="J108" s="581">
        <f t="shared" si="39"/>
        <v>0</v>
      </c>
      <c r="AB108" s="521">
        <v>44440</v>
      </c>
    </row>
    <row r="109" spans="1:28" ht="21" customHeight="1">
      <c r="A109" s="572" t="str">
        <f t="shared" si="38"/>
        <v>高层(19F及以上）</v>
      </c>
      <c r="B109" s="577">
        <v>0.3</v>
      </c>
      <c r="C109" s="564">
        <v>0.2</v>
      </c>
      <c r="D109" s="564">
        <v>0.2</v>
      </c>
      <c r="E109" s="564">
        <v>0.2</v>
      </c>
      <c r="F109" s="564">
        <v>0.05</v>
      </c>
      <c r="G109" s="564">
        <v>0.05</v>
      </c>
      <c r="H109" s="577"/>
      <c r="I109" s="577"/>
      <c r="J109" s="581">
        <f t="shared" si="39"/>
        <v>0</v>
      </c>
      <c r="AB109" s="521">
        <v>44470</v>
      </c>
    </row>
    <row r="110" spans="1:28" ht="21" customHeight="1">
      <c r="A110" s="572" t="str">
        <f t="shared" si="38"/>
        <v>叠拼</v>
      </c>
      <c r="B110" s="577"/>
      <c r="C110" s="577"/>
      <c r="D110" s="577"/>
      <c r="E110" s="577"/>
      <c r="F110" s="577"/>
      <c r="G110" s="577"/>
      <c r="H110" s="577"/>
      <c r="I110" s="577"/>
      <c r="J110" s="581">
        <f t="shared" si="39"/>
        <v>-1</v>
      </c>
    </row>
    <row r="111" spans="1:28" ht="21" customHeight="1">
      <c r="A111" s="572" t="str">
        <f t="shared" si="38"/>
        <v>联排</v>
      </c>
      <c r="B111" s="577"/>
      <c r="C111" s="577"/>
      <c r="D111" s="577"/>
      <c r="E111" s="577"/>
      <c r="F111" s="577"/>
      <c r="G111" s="577"/>
      <c r="H111" s="577"/>
      <c r="I111" s="577"/>
      <c r="J111" s="581">
        <f t="shared" si="39"/>
        <v>-1</v>
      </c>
    </row>
    <row r="112" spans="1:28" ht="21" customHeight="1">
      <c r="A112" s="572" t="str">
        <f t="shared" si="38"/>
        <v>双拼</v>
      </c>
      <c r="B112" s="577"/>
      <c r="C112" s="577"/>
      <c r="D112" s="577"/>
      <c r="E112" s="577"/>
      <c r="F112" s="577"/>
      <c r="G112" s="577"/>
      <c r="H112" s="577"/>
      <c r="I112" s="577"/>
      <c r="J112" s="581">
        <f t="shared" si="39"/>
        <v>-1</v>
      </c>
    </row>
    <row r="113" spans="1:28" ht="21" customHeight="1">
      <c r="A113" s="572" t="str">
        <f t="shared" si="38"/>
        <v>独栋</v>
      </c>
      <c r="B113" s="577"/>
      <c r="C113" s="577"/>
      <c r="D113" s="577"/>
      <c r="E113" s="577"/>
      <c r="F113" s="577"/>
      <c r="G113" s="577"/>
      <c r="H113" s="577"/>
      <c r="I113" s="577"/>
      <c r="J113" s="581">
        <f t="shared" si="39"/>
        <v>-1</v>
      </c>
    </row>
    <row r="114" spans="1:28" ht="21" customHeight="1">
      <c r="A114" s="572" t="str">
        <f t="shared" si="38"/>
        <v>底商</v>
      </c>
      <c r="B114" s="564">
        <v>0.4</v>
      </c>
      <c r="C114" s="564">
        <v>0.1</v>
      </c>
      <c r="D114" s="564">
        <v>0.1</v>
      </c>
      <c r="E114" s="564">
        <v>0.1</v>
      </c>
      <c r="F114" s="564">
        <v>0.1</v>
      </c>
      <c r="G114" s="564">
        <v>0.2</v>
      </c>
      <c r="H114" s="577"/>
      <c r="I114" s="577"/>
      <c r="J114" s="581">
        <f t="shared" si="39"/>
        <v>0</v>
      </c>
    </row>
    <row r="115" spans="1:28" ht="21" customHeight="1">
      <c r="A115" s="572" t="str">
        <f t="shared" si="38"/>
        <v>公寓（含loft）</v>
      </c>
      <c r="B115" s="577"/>
      <c r="C115" s="577"/>
      <c r="D115" s="577"/>
      <c r="E115" s="577"/>
      <c r="F115" s="577"/>
      <c r="G115" s="577"/>
      <c r="H115" s="577"/>
      <c r="I115" s="577"/>
      <c r="J115" s="581">
        <f t="shared" si="39"/>
        <v>-1</v>
      </c>
      <c r="AB115" s="521">
        <v>44501</v>
      </c>
    </row>
    <row r="116" spans="1:28" ht="21" customHeight="1">
      <c r="A116" s="572" t="str">
        <f t="shared" si="38"/>
        <v>商业</v>
      </c>
      <c r="B116" s="564">
        <v>0.4</v>
      </c>
      <c r="C116" s="564">
        <v>0.1</v>
      </c>
      <c r="D116" s="564">
        <v>0.1</v>
      </c>
      <c r="E116" s="564">
        <v>0.1</v>
      </c>
      <c r="F116" s="564">
        <v>0.1</v>
      </c>
      <c r="G116" s="564">
        <v>0.2</v>
      </c>
      <c r="H116" s="577"/>
      <c r="I116" s="577"/>
      <c r="J116" s="581">
        <f t="shared" si="39"/>
        <v>0</v>
      </c>
      <c r="AB116" s="521">
        <v>44531</v>
      </c>
    </row>
    <row r="117" spans="1:28" ht="21" customHeight="1">
      <c r="A117" s="572" t="str">
        <f t="shared" si="38"/>
        <v>酒店</v>
      </c>
      <c r="B117" s="577"/>
      <c r="C117" s="577"/>
      <c r="D117" s="577"/>
      <c r="E117" s="577"/>
      <c r="F117" s="577"/>
      <c r="G117" s="577"/>
      <c r="H117" s="577"/>
      <c r="I117" s="577"/>
      <c r="J117" s="581">
        <f t="shared" si="39"/>
        <v>-1</v>
      </c>
      <c r="AB117" s="521">
        <v>44562</v>
      </c>
    </row>
    <row r="118" spans="1:28" ht="21" customHeight="1">
      <c r="A118" s="572">
        <f t="shared" si="38"/>
        <v>0</v>
      </c>
      <c r="B118" s="577"/>
      <c r="C118" s="577"/>
      <c r="D118" s="577"/>
      <c r="E118" s="577"/>
      <c r="F118" s="577"/>
      <c r="G118" s="577"/>
      <c r="H118" s="577"/>
      <c r="I118" s="577"/>
      <c r="J118" s="581">
        <f t="shared" si="39"/>
        <v>-1</v>
      </c>
      <c r="AB118" s="521">
        <v>44593</v>
      </c>
    </row>
    <row r="119" spans="1:28" ht="21" customHeight="1">
      <c r="A119" s="572" t="str">
        <f t="shared" si="38"/>
        <v>车位</v>
      </c>
      <c r="B119" s="577">
        <v>0.5</v>
      </c>
      <c r="C119" s="577"/>
      <c r="D119" s="577"/>
      <c r="E119" s="577">
        <v>0.5</v>
      </c>
      <c r="F119" s="577"/>
      <c r="G119" s="577"/>
      <c r="H119" s="577"/>
      <c r="I119" s="577"/>
      <c r="J119" s="581">
        <f t="shared" si="39"/>
        <v>0</v>
      </c>
      <c r="AB119" s="521">
        <v>44621</v>
      </c>
    </row>
    <row r="120" spans="1:28" ht="41.25" customHeight="1">
      <c r="A120" s="713" t="s">
        <v>116</v>
      </c>
      <c r="B120" s="713"/>
      <c r="C120" s="713"/>
      <c r="D120" s="713"/>
      <c r="E120" s="713"/>
      <c r="F120" s="713"/>
      <c r="G120" s="713"/>
      <c r="H120" s="713"/>
      <c r="I120" s="713"/>
      <c r="AB120" s="521">
        <v>44652</v>
      </c>
    </row>
    <row r="121" spans="1:28" ht="21" customHeight="1">
      <c r="A121" s="719"/>
      <c r="B121" s="719"/>
      <c r="C121" s="719"/>
      <c r="D121" s="719"/>
      <c r="E121" s="719"/>
      <c r="F121" s="719"/>
      <c r="G121" s="719"/>
      <c r="H121" s="719"/>
      <c r="I121" s="719"/>
      <c r="J121" s="134"/>
      <c r="K121" s="134"/>
      <c r="L121" s="134"/>
      <c r="M121" s="134"/>
      <c r="N121" s="134"/>
      <c r="O121" s="134"/>
      <c r="P121" s="134"/>
      <c r="Q121" s="134"/>
      <c r="R121" s="134"/>
      <c r="S121" s="134"/>
      <c r="AB121" s="521">
        <v>44682</v>
      </c>
    </row>
    <row r="122" spans="1:28" ht="21" customHeight="1">
      <c r="A122" s="579" t="s">
        <v>117</v>
      </c>
      <c r="B122" s="580"/>
      <c r="C122" s="580"/>
      <c r="D122" s="580"/>
      <c r="E122" s="580"/>
      <c r="F122" s="580"/>
      <c r="G122" s="580"/>
      <c r="H122" s="580"/>
      <c r="I122" s="580"/>
      <c r="J122" s="580"/>
      <c r="K122" s="580"/>
      <c r="L122" s="580"/>
      <c r="M122" s="580"/>
      <c r="N122" s="580"/>
      <c r="O122" s="580"/>
      <c r="P122" s="580"/>
      <c r="Q122" s="580"/>
      <c r="R122" s="580"/>
      <c r="S122" s="580"/>
      <c r="AB122" s="521">
        <v>44713</v>
      </c>
    </row>
    <row r="123" spans="1:28" ht="21" customHeight="1">
      <c r="A123" s="228" t="s">
        <v>118</v>
      </c>
      <c r="AB123" s="521">
        <v>44743</v>
      </c>
    </row>
    <row r="124" spans="1:28" ht="21" customHeight="1">
      <c r="A124" s="228" t="s">
        <v>119</v>
      </c>
      <c r="AB124" s="521">
        <v>44774</v>
      </c>
    </row>
    <row r="125" spans="1:28" ht="21" customHeight="1">
      <c r="A125" s="228" t="s">
        <v>120</v>
      </c>
      <c r="AB125" s="521">
        <v>44805</v>
      </c>
    </row>
    <row r="126" spans="1:28" ht="21" customHeight="1">
      <c r="A126" s="579" t="s">
        <v>121</v>
      </c>
      <c r="B126" s="580"/>
      <c r="C126" s="580"/>
      <c r="D126" s="580"/>
      <c r="E126" s="580"/>
      <c r="F126" s="580"/>
      <c r="G126" s="580"/>
      <c r="H126" s="580"/>
      <c r="I126" s="580"/>
      <c r="J126" s="580"/>
      <c r="K126" s="580"/>
      <c r="L126" s="580"/>
      <c r="M126" s="580"/>
      <c r="N126" s="580"/>
      <c r="O126" s="580"/>
      <c r="P126" s="580"/>
      <c r="Q126" s="580"/>
      <c r="R126" s="580"/>
      <c r="S126" s="580"/>
      <c r="AB126" s="521">
        <v>44835</v>
      </c>
    </row>
    <row r="127" spans="1:28" ht="21" customHeight="1">
      <c r="A127" s="717" t="s">
        <v>122</v>
      </c>
      <c r="B127" s="717"/>
      <c r="C127" s="717"/>
      <c r="D127" s="717"/>
      <c r="E127" s="717"/>
      <c r="F127" s="717"/>
      <c r="G127" s="717"/>
      <c r="H127" s="717"/>
      <c r="I127" s="717"/>
      <c r="J127" s="582"/>
      <c r="K127" s="582"/>
      <c r="L127" s="582"/>
      <c r="M127" s="582"/>
      <c r="N127" s="582"/>
      <c r="O127" s="582"/>
      <c r="P127" s="582"/>
      <c r="Q127" s="582"/>
      <c r="R127" s="582"/>
      <c r="S127" s="582"/>
      <c r="AB127" s="521">
        <v>44866</v>
      </c>
    </row>
    <row r="128" spans="1:28" ht="21" customHeight="1">
      <c r="A128" s="717" t="s">
        <v>123</v>
      </c>
      <c r="B128" s="717"/>
      <c r="C128" s="717"/>
      <c r="D128" s="717"/>
      <c r="E128" s="717"/>
      <c r="F128" s="717"/>
      <c r="G128" s="717"/>
      <c r="H128" s="717"/>
      <c r="I128" s="717"/>
      <c r="J128" s="582"/>
      <c r="K128" s="582"/>
      <c r="L128" s="582"/>
      <c r="M128" s="582"/>
      <c r="N128" s="582"/>
      <c r="O128" s="582"/>
      <c r="P128" s="582"/>
      <c r="Q128" s="582"/>
      <c r="R128" s="582"/>
      <c r="S128" s="582"/>
      <c r="AB128" s="521">
        <v>44896</v>
      </c>
    </row>
    <row r="129" spans="1:28" ht="21" customHeight="1">
      <c r="A129" s="717" t="s">
        <v>124</v>
      </c>
      <c r="B129" s="717"/>
      <c r="C129" s="717"/>
      <c r="D129" s="717"/>
      <c r="E129" s="717"/>
      <c r="F129" s="717"/>
      <c r="G129" s="717"/>
      <c r="H129" s="717"/>
      <c r="I129" s="717"/>
      <c r="J129" s="582"/>
      <c r="K129" s="582"/>
      <c r="L129" s="582"/>
      <c r="M129" s="582"/>
      <c r="N129" s="582"/>
      <c r="O129" s="582"/>
      <c r="P129" s="582"/>
      <c r="Q129" s="582"/>
      <c r="R129" s="582"/>
      <c r="S129" s="582"/>
      <c r="AB129" s="521">
        <v>44927</v>
      </c>
    </row>
    <row r="130" spans="1:28" ht="21" customHeight="1">
      <c r="A130" s="421"/>
      <c r="AB130" s="521">
        <v>44958</v>
      </c>
    </row>
    <row r="131" spans="1:28" ht="21" customHeight="1">
      <c r="A131" s="579" t="s">
        <v>125</v>
      </c>
      <c r="B131" s="580"/>
      <c r="C131" s="580"/>
      <c r="D131" s="580"/>
      <c r="E131" s="580"/>
      <c r="F131" s="580"/>
      <c r="G131" s="580"/>
      <c r="H131" s="580"/>
      <c r="I131" s="580"/>
      <c r="J131" s="580"/>
      <c r="K131" s="580"/>
      <c r="L131" s="580"/>
      <c r="M131" s="580"/>
      <c r="N131" s="580"/>
      <c r="O131" s="580"/>
      <c r="P131" s="580"/>
      <c r="Q131" s="580"/>
      <c r="R131" s="580"/>
      <c r="S131" s="580"/>
      <c r="AB131" s="521">
        <v>44986</v>
      </c>
    </row>
    <row r="132" spans="1:28" ht="21" customHeight="1">
      <c r="A132" s="718" t="s">
        <v>126</v>
      </c>
      <c r="B132" s="718"/>
      <c r="C132" s="718"/>
      <c r="D132" s="718"/>
      <c r="E132" s="718"/>
      <c r="F132" s="718"/>
      <c r="G132" s="718"/>
      <c r="H132" s="718"/>
      <c r="I132" s="718"/>
      <c r="J132" s="718"/>
      <c r="K132" s="718"/>
      <c r="L132" s="718"/>
      <c r="M132" s="718"/>
      <c r="N132" s="718"/>
      <c r="O132" s="718"/>
      <c r="P132" s="718"/>
      <c r="Q132" s="718"/>
      <c r="R132" s="718"/>
      <c r="S132" s="718"/>
      <c r="AB132" s="521">
        <v>45017</v>
      </c>
    </row>
    <row r="133" spans="1:28" ht="21" customHeight="1">
      <c r="A133" s="718" t="s">
        <v>127</v>
      </c>
      <c r="B133" s="718"/>
      <c r="C133" s="718"/>
      <c r="D133" s="718"/>
      <c r="E133" s="718"/>
      <c r="F133" s="718"/>
      <c r="G133" s="718"/>
      <c r="H133" s="718"/>
      <c r="I133" s="718"/>
      <c r="J133" s="718"/>
      <c r="K133" s="718"/>
      <c r="L133" s="718"/>
      <c r="M133" s="718"/>
      <c r="N133" s="718"/>
      <c r="O133" s="718"/>
      <c r="P133" s="718"/>
      <c r="Q133" s="718"/>
      <c r="R133" s="718"/>
      <c r="S133" s="718"/>
      <c r="AB133" s="521">
        <v>45047</v>
      </c>
    </row>
    <row r="134" spans="1:28" ht="21" customHeight="1">
      <c r="A134" s="718" t="s">
        <v>128</v>
      </c>
      <c r="B134" s="718"/>
      <c r="C134" s="718"/>
      <c r="D134" s="718"/>
      <c r="E134" s="718"/>
      <c r="F134" s="718"/>
      <c r="G134" s="718"/>
      <c r="H134" s="718"/>
      <c r="I134" s="718"/>
      <c r="J134" s="718"/>
      <c r="K134" s="718"/>
      <c r="L134" s="718"/>
      <c r="M134" s="718"/>
      <c r="N134" s="718"/>
      <c r="O134" s="718"/>
      <c r="P134" s="718"/>
      <c r="Q134" s="718"/>
      <c r="R134" s="718"/>
      <c r="S134" s="718"/>
      <c r="AB134" s="521">
        <v>45078</v>
      </c>
    </row>
    <row r="135" spans="1:28" ht="21" customHeight="1">
      <c r="A135" s="358" t="s">
        <v>129</v>
      </c>
      <c r="B135" s="578"/>
      <c r="C135" s="578"/>
      <c r="D135" s="578"/>
      <c r="E135" s="578"/>
      <c r="F135" s="578"/>
      <c r="G135" s="578"/>
      <c r="H135" s="578"/>
      <c r="I135" s="578"/>
      <c r="AB135" s="521">
        <v>45108</v>
      </c>
    </row>
    <row r="136" spans="1:28" ht="21" customHeight="1">
      <c r="A136" s="730" t="s">
        <v>130</v>
      </c>
      <c r="B136" s="730"/>
      <c r="C136" s="730"/>
      <c r="D136" s="730"/>
      <c r="E136" s="730"/>
      <c r="F136" s="730"/>
      <c r="G136" s="730"/>
      <c r="H136" s="730"/>
      <c r="I136" s="730"/>
      <c r="J136" s="730"/>
      <c r="K136" s="730"/>
      <c r="L136" s="730"/>
      <c r="M136" s="730"/>
      <c r="N136" s="730"/>
      <c r="O136" s="730"/>
      <c r="P136" s="730"/>
      <c r="Q136" s="730"/>
      <c r="R136" s="730"/>
      <c r="S136" s="730"/>
      <c r="AB136" s="521">
        <v>45139</v>
      </c>
    </row>
    <row r="137" spans="1:28" ht="21" customHeight="1">
      <c r="AB137" s="521">
        <v>45170</v>
      </c>
    </row>
    <row r="138" spans="1:28" ht="21" customHeight="1">
      <c r="A138" s="579" t="s">
        <v>131</v>
      </c>
      <c r="B138" s="580"/>
      <c r="C138" s="580"/>
      <c r="D138" s="580"/>
      <c r="E138" s="580"/>
      <c r="F138" s="580"/>
      <c r="G138" s="580"/>
      <c r="H138" s="580"/>
      <c r="I138" s="580"/>
      <c r="J138" s="580"/>
      <c r="K138" s="580"/>
      <c r="L138" s="580"/>
      <c r="M138" s="580"/>
      <c r="N138" s="580"/>
      <c r="O138" s="580"/>
      <c r="P138" s="580"/>
      <c r="Q138" s="580"/>
      <c r="R138" s="580"/>
      <c r="S138" s="580"/>
      <c r="AB138" s="521">
        <v>45200</v>
      </c>
    </row>
    <row r="139" spans="1:28" ht="21" customHeight="1">
      <c r="A139" s="717" t="s">
        <v>132</v>
      </c>
      <c r="B139" s="717"/>
      <c r="C139" s="717"/>
      <c r="D139" s="717"/>
      <c r="E139" s="717"/>
      <c r="F139" s="717"/>
      <c r="G139" s="717"/>
      <c r="H139" s="717"/>
      <c r="I139" s="717"/>
      <c r="J139" s="717"/>
      <c r="K139" s="717"/>
      <c r="L139" s="717"/>
      <c r="M139" s="717"/>
      <c r="N139" s="717"/>
      <c r="O139" s="717"/>
      <c r="P139" s="717"/>
      <c r="Q139" s="717"/>
      <c r="R139" s="717"/>
      <c r="S139" s="717"/>
      <c r="AB139" s="521">
        <v>45231</v>
      </c>
    </row>
    <row r="140" spans="1:28" ht="21" customHeight="1">
      <c r="A140" s="717" t="s">
        <v>133</v>
      </c>
      <c r="B140" s="717"/>
      <c r="C140" s="717"/>
      <c r="D140" s="717"/>
      <c r="E140" s="717"/>
      <c r="F140" s="717"/>
      <c r="G140" s="717"/>
      <c r="H140" s="717"/>
      <c r="I140" s="717"/>
      <c r="J140" s="717"/>
      <c r="K140" s="717"/>
      <c r="L140" s="717"/>
      <c r="M140" s="717"/>
      <c r="N140" s="717"/>
      <c r="O140" s="717"/>
      <c r="P140" s="717"/>
      <c r="Q140" s="717"/>
      <c r="R140" s="717"/>
      <c r="S140" s="717"/>
      <c r="AB140" s="521">
        <v>45261</v>
      </c>
    </row>
    <row r="141" spans="1:28" ht="21" customHeight="1">
      <c r="A141" s="719" t="s">
        <v>134</v>
      </c>
      <c r="B141" s="719"/>
      <c r="C141" s="719"/>
      <c r="D141" s="719"/>
      <c r="E141" s="719"/>
      <c r="F141" s="719"/>
      <c r="G141" s="719"/>
      <c r="H141" s="719"/>
      <c r="I141" s="719"/>
      <c r="J141" s="719"/>
      <c r="K141" s="719"/>
      <c r="L141" s="719"/>
      <c r="M141" s="719"/>
      <c r="N141" s="719"/>
      <c r="O141" s="719"/>
      <c r="P141" s="719"/>
      <c r="Q141" s="719"/>
      <c r="R141" s="719"/>
      <c r="S141" s="719"/>
      <c r="AB141" s="521">
        <v>45292</v>
      </c>
    </row>
    <row r="142" spans="1:28" ht="21" customHeight="1">
      <c r="AB142" s="521">
        <v>45323</v>
      </c>
    </row>
    <row r="143" spans="1:28" ht="21" customHeight="1">
      <c r="A143" s="579" t="s">
        <v>135</v>
      </c>
      <c r="B143" s="580"/>
      <c r="C143" s="580"/>
      <c r="D143" s="580"/>
      <c r="E143" s="580"/>
      <c r="F143" s="580"/>
      <c r="G143" s="580"/>
      <c r="H143" s="580"/>
      <c r="I143" s="580"/>
      <c r="J143" s="580"/>
      <c r="K143" s="580"/>
      <c r="L143" s="580"/>
      <c r="M143" s="580"/>
      <c r="N143" s="580"/>
      <c r="O143" s="580"/>
      <c r="P143" s="580"/>
      <c r="Q143" s="580"/>
      <c r="R143" s="580"/>
      <c r="S143" s="580"/>
      <c r="AB143" s="521">
        <v>45352</v>
      </c>
    </row>
    <row r="144" spans="1:28" ht="21" customHeight="1">
      <c r="A144" s="719" t="s">
        <v>136</v>
      </c>
      <c r="B144" s="719"/>
      <c r="C144" s="719"/>
      <c r="D144" s="719"/>
      <c r="E144" s="719"/>
      <c r="F144" s="719"/>
      <c r="G144" s="719"/>
      <c r="H144" s="719"/>
      <c r="I144" s="719"/>
      <c r="J144" s="719"/>
      <c r="K144" s="719"/>
      <c r="L144" s="719"/>
      <c r="M144" s="719"/>
      <c r="N144" s="719"/>
      <c r="O144" s="719"/>
      <c r="P144" s="719"/>
      <c r="Q144" s="719"/>
      <c r="R144" s="719"/>
      <c r="S144" s="719"/>
      <c r="T144" s="719"/>
      <c r="AB144" s="521">
        <v>45383</v>
      </c>
    </row>
    <row r="145" spans="1:28" ht="21" customHeight="1">
      <c r="A145" s="719" t="s">
        <v>137</v>
      </c>
      <c r="B145" s="719"/>
      <c r="C145" s="719"/>
      <c r="D145" s="719"/>
      <c r="E145" s="719"/>
      <c r="F145" s="719"/>
      <c r="G145" s="719"/>
      <c r="H145" s="719"/>
      <c r="I145" s="719"/>
      <c r="J145" s="719"/>
      <c r="K145" s="719"/>
      <c r="L145" s="719"/>
      <c r="M145" s="719"/>
      <c r="N145" s="719"/>
      <c r="O145" s="719"/>
      <c r="P145" s="719"/>
      <c r="Q145" s="719"/>
      <c r="R145" s="719"/>
      <c r="S145" s="719"/>
      <c r="AB145" s="521">
        <v>45413</v>
      </c>
    </row>
    <row r="146" spans="1:28" ht="21" customHeight="1">
      <c r="AB146" s="521">
        <v>45444</v>
      </c>
    </row>
    <row r="147" spans="1:28" ht="21" customHeight="1">
      <c r="A147" s="522" t="s">
        <v>138</v>
      </c>
      <c r="B147" s="523"/>
      <c r="C147" s="523"/>
      <c r="D147" s="523"/>
      <c r="E147" s="523"/>
      <c r="F147" s="523"/>
      <c r="G147" s="523"/>
      <c r="H147" s="523"/>
      <c r="I147" s="523"/>
      <c r="J147" s="523"/>
      <c r="K147" s="523"/>
      <c r="L147" s="523"/>
      <c r="M147" s="523"/>
      <c r="N147" s="523"/>
      <c r="O147" s="523"/>
      <c r="P147" s="523"/>
      <c r="Q147" s="523"/>
      <c r="R147" s="523"/>
      <c r="S147" s="523"/>
      <c r="AB147" s="521">
        <v>45474</v>
      </c>
    </row>
    <row r="148" spans="1:28" ht="21" customHeight="1">
      <c r="A148" s="195" t="s">
        <v>139</v>
      </c>
      <c r="AB148" s="521">
        <v>45505</v>
      </c>
    </row>
    <row r="149" spans="1:28">
      <c r="AB149" s="521">
        <v>45536</v>
      </c>
    </row>
    <row r="150" spans="1:28">
      <c r="AB150" s="521">
        <v>45566</v>
      </c>
    </row>
    <row r="151" spans="1:28">
      <c r="AB151" s="521">
        <v>45597</v>
      </c>
    </row>
    <row r="152" spans="1:28">
      <c r="AB152" s="521">
        <v>45627</v>
      </c>
    </row>
    <row r="153" spans="1:28">
      <c r="AB153" s="521">
        <v>45658</v>
      </c>
    </row>
    <row r="154" spans="1:28">
      <c r="AB154" s="521">
        <v>45689</v>
      </c>
    </row>
    <row r="155" spans="1:28">
      <c r="AB155" s="521">
        <v>45717</v>
      </c>
    </row>
    <row r="156" spans="1:28">
      <c r="AB156" s="521">
        <v>45748</v>
      </c>
    </row>
    <row r="157" spans="1:28">
      <c r="AB157" s="521">
        <v>45778</v>
      </c>
    </row>
    <row r="158" spans="1:28">
      <c r="AB158" s="521">
        <v>45809</v>
      </c>
    </row>
    <row r="159" spans="1:28">
      <c r="AB159" s="521">
        <v>45839</v>
      </c>
    </row>
    <row r="160" spans="1:28">
      <c r="AB160" s="521">
        <v>45870</v>
      </c>
    </row>
    <row r="161" spans="28:28">
      <c r="AB161" s="521">
        <v>45901</v>
      </c>
    </row>
    <row r="162" spans="28:28">
      <c r="AB162" s="521">
        <v>45931</v>
      </c>
    </row>
    <row r="163" spans="28:28">
      <c r="AB163" s="521">
        <v>45962</v>
      </c>
    </row>
    <row r="164" spans="28:28">
      <c r="AB164" s="521">
        <v>45992</v>
      </c>
    </row>
    <row r="165" spans="28:28">
      <c r="AB165" s="521">
        <v>46023</v>
      </c>
    </row>
    <row r="166" spans="28:28">
      <c r="AB166" s="521">
        <v>46054</v>
      </c>
    </row>
    <row r="167" spans="28:28">
      <c r="AB167" s="521">
        <v>46082</v>
      </c>
    </row>
    <row r="168" spans="28:28">
      <c r="AB168" s="521">
        <v>46113</v>
      </c>
    </row>
    <row r="169" spans="28:28">
      <c r="AB169" s="521">
        <v>46143</v>
      </c>
    </row>
    <row r="170" spans="28:28">
      <c r="AB170" s="521">
        <v>46174</v>
      </c>
    </row>
    <row r="171" spans="28:28">
      <c r="AB171" s="521">
        <v>46204</v>
      </c>
    </row>
    <row r="172" spans="28:28">
      <c r="AB172" s="521">
        <v>46235</v>
      </c>
    </row>
    <row r="173" spans="28:28">
      <c r="AB173" s="521">
        <v>46266</v>
      </c>
    </row>
    <row r="174" spans="28:28">
      <c r="AB174" s="521">
        <v>46296</v>
      </c>
    </row>
    <row r="175" spans="28:28">
      <c r="AB175" s="521">
        <v>46327</v>
      </c>
    </row>
    <row r="176" spans="28:28">
      <c r="AB176" s="521">
        <v>46357</v>
      </c>
    </row>
    <row r="177" spans="28:28">
      <c r="AB177" s="521">
        <v>46388</v>
      </c>
    </row>
    <row r="178" spans="28:28">
      <c r="AB178" s="521">
        <v>46419</v>
      </c>
    </row>
    <row r="179" spans="28:28">
      <c r="AB179" s="521">
        <v>46447</v>
      </c>
    </row>
    <row r="180" spans="28:28">
      <c r="AB180" s="521">
        <v>46478</v>
      </c>
    </row>
    <row r="181" spans="28:28">
      <c r="AB181" s="521">
        <v>46508</v>
      </c>
    </row>
    <row r="182" spans="28:28">
      <c r="AB182" s="521">
        <v>46539</v>
      </c>
    </row>
    <row r="183" spans="28:28">
      <c r="AB183" s="521">
        <v>46569</v>
      </c>
    </row>
    <row r="184" spans="28:28">
      <c r="AB184" s="521">
        <v>46600</v>
      </c>
    </row>
    <row r="185" spans="28:28">
      <c r="AB185" s="521">
        <v>46631</v>
      </c>
    </row>
    <row r="186" spans="28:28">
      <c r="AB186" s="521">
        <v>46661</v>
      </c>
    </row>
    <row r="187" spans="28:28">
      <c r="AB187" s="521">
        <v>46692</v>
      </c>
    </row>
    <row r="188" spans="28:28">
      <c r="AB188" s="521">
        <v>46722</v>
      </c>
    </row>
    <row r="189" spans="28:28">
      <c r="AB189" s="521">
        <v>46753</v>
      </c>
    </row>
    <row r="190" spans="28:28">
      <c r="AB190" s="521">
        <v>46784</v>
      </c>
    </row>
    <row r="191" spans="28:28">
      <c r="AB191" s="521">
        <v>46813</v>
      </c>
    </row>
    <row r="192" spans="28:28">
      <c r="AB192" s="521">
        <v>46844</v>
      </c>
    </row>
    <row r="193" spans="28:28">
      <c r="AB193" s="521">
        <v>46874</v>
      </c>
    </row>
    <row r="194" spans="28:28">
      <c r="AB194" s="521">
        <v>46905</v>
      </c>
    </row>
    <row r="195" spans="28:28">
      <c r="AB195" s="521">
        <v>46935</v>
      </c>
    </row>
    <row r="196" spans="28:28">
      <c r="AB196" s="521">
        <v>46966</v>
      </c>
    </row>
    <row r="197" spans="28:28">
      <c r="AB197" s="521">
        <v>46997</v>
      </c>
    </row>
    <row r="198" spans="28:28">
      <c r="AB198" s="521">
        <v>47027</v>
      </c>
    </row>
    <row r="199" spans="28:28">
      <c r="AB199" s="521">
        <v>47058</v>
      </c>
    </row>
    <row r="200" spans="28:28">
      <c r="AB200" s="521">
        <v>47088</v>
      </c>
    </row>
    <row r="201" spans="28:28">
      <c r="AB201" s="521">
        <v>47119</v>
      </c>
    </row>
    <row r="202" spans="28:28">
      <c r="AB202" s="521">
        <v>47150</v>
      </c>
    </row>
    <row r="203" spans="28:28">
      <c r="AB203" s="521">
        <v>47178</v>
      </c>
    </row>
    <row r="204" spans="28:28">
      <c r="AB204" s="521">
        <v>47209</v>
      </c>
    </row>
    <row r="205" spans="28:28">
      <c r="AB205" s="521">
        <v>47239</v>
      </c>
    </row>
    <row r="206" spans="28:28">
      <c r="AB206" s="521">
        <v>47270</v>
      </c>
    </row>
    <row r="207" spans="28:28">
      <c r="AB207" s="521">
        <v>47300</v>
      </c>
    </row>
    <row r="208" spans="28:28">
      <c r="AB208" s="521">
        <v>47331</v>
      </c>
    </row>
    <row r="209" spans="28:28">
      <c r="AB209" s="521">
        <v>47362</v>
      </c>
    </row>
    <row r="210" spans="28:28">
      <c r="AB210" s="521">
        <v>47392</v>
      </c>
    </row>
    <row r="211" spans="28:28">
      <c r="AB211" s="521">
        <v>47423</v>
      </c>
    </row>
    <row r="212" spans="28:28">
      <c r="AB212" s="521">
        <v>47453</v>
      </c>
    </row>
    <row r="213" spans="28:28">
      <c r="AB213" s="521">
        <v>47484</v>
      </c>
    </row>
    <row r="214" spans="28:28">
      <c r="AB214" s="521">
        <v>47515</v>
      </c>
    </row>
    <row r="215" spans="28:28">
      <c r="AB215" s="521">
        <v>47543</v>
      </c>
    </row>
    <row r="216" spans="28:28">
      <c r="AB216" s="521">
        <v>47574</v>
      </c>
    </row>
    <row r="217" spans="28:28">
      <c r="AB217" s="521">
        <v>47604</v>
      </c>
    </row>
    <row r="218" spans="28:28">
      <c r="AB218" s="521">
        <v>47635</v>
      </c>
    </row>
    <row r="219" spans="28:28">
      <c r="AB219" s="521">
        <v>47665</v>
      </c>
    </row>
    <row r="220" spans="28:28">
      <c r="AB220" s="521">
        <v>47696</v>
      </c>
    </row>
    <row r="221" spans="28:28">
      <c r="AB221" s="521">
        <v>47727</v>
      </c>
    </row>
    <row r="222" spans="28:28">
      <c r="AB222" s="521">
        <v>47757</v>
      </c>
    </row>
    <row r="223" spans="28:28">
      <c r="AB223" s="521">
        <v>47788</v>
      </c>
    </row>
    <row r="224" spans="28:28">
      <c r="AB224" s="521">
        <v>47818</v>
      </c>
    </row>
    <row r="225" spans="28:28">
      <c r="AB225" s="521">
        <v>47849</v>
      </c>
    </row>
    <row r="226" spans="28:28">
      <c r="AB226" s="521">
        <v>47880</v>
      </c>
    </row>
    <row r="227" spans="28:28">
      <c r="AB227" s="521">
        <v>47908</v>
      </c>
    </row>
    <row r="228" spans="28:28">
      <c r="AB228" s="521">
        <v>47939</v>
      </c>
    </row>
    <row r="229" spans="28:28">
      <c r="AB229" s="521">
        <v>47969</v>
      </c>
    </row>
    <row r="230" spans="28:28">
      <c r="AB230" s="521">
        <v>48000</v>
      </c>
    </row>
    <row r="231" spans="28:28">
      <c r="AB231" s="521">
        <v>48030</v>
      </c>
    </row>
    <row r="232" spans="28:28">
      <c r="AB232" s="521">
        <v>48061</v>
      </c>
    </row>
    <row r="233" spans="28:28">
      <c r="AB233" s="521">
        <v>48092</v>
      </c>
    </row>
    <row r="234" spans="28:28">
      <c r="AB234" s="521">
        <v>48122</v>
      </c>
    </row>
    <row r="235" spans="28:28">
      <c r="AB235" s="521">
        <v>48153</v>
      </c>
    </row>
    <row r="236" spans="28:28">
      <c r="AB236" s="521">
        <v>48183</v>
      </c>
    </row>
    <row r="237" spans="28:28">
      <c r="AB237" s="521">
        <v>48214</v>
      </c>
    </row>
    <row r="238" spans="28:28">
      <c r="AB238" s="521">
        <v>48245</v>
      </c>
    </row>
    <row r="239" spans="28:28">
      <c r="AB239" s="521">
        <v>48274</v>
      </c>
    </row>
    <row r="240" spans="28:28">
      <c r="AB240" s="521">
        <v>48305</v>
      </c>
    </row>
    <row r="241" spans="28:28">
      <c r="AB241" s="521">
        <v>48335</v>
      </c>
    </row>
    <row r="242" spans="28:28">
      <c r="AB242" s="521">
        <v>48366</v>
      </c>
    </row>
    <row r="243" spans="28:28">
      <c r="AB243" s="521">
        <v>48396</v>
      </c>
    </row>
    <row r="244" spans="28:28">
      <c r="AB244" s="521">
        <v>48427</v>
      </c>
    </row>
    <row r="245" spans="28:28">
      <c r="AB245" s="521">
        <v>48458</v>
      </c>
    </row>
    <row r="246" spans="28:28">
      <c r="AB246" s="521">
        <v>48488</v>
      </c>
    </row>
    <row r="247" spans="28:28">
      <c r="AB247" s="521">
        <v>48519</v>
      </c>
    </row>
    <row r="248" spans="28:28">
      <c r="AB248" s="521">
        <v>48549</v>
      </c>
    </row>
    <row r="249" spans="28:28">
      <c r="AB249" s="521">
        <v>48580</v>
      </c>
    </row>
    <row r="250" spans="28:28">
      <c r="AB250" s="521">
        <v>48611</v>
      </c>
    </row>
    <row r="251" spans="28:28">
      <c r="AB251" s="521">
        <v>48639</v>
      </c>
    </row>
    <row r="252" spans="28:28">
      <c r="AB252" s="521">
        <v>48670</v>
      </c>
    </row>
    <row r="253" spans="28:28">
      <c r="AB253" s="521">
        <v>48700</v>
      </c>
    </row>
    <row r="254" spans="28:28">
      <c r="AB254" s="521">
        <v>48731</v>
      </c>
    </row>
    <row r="255" spans="28:28">
      <c r="AB255" s="521">
        <v>48761</v>
      </c>
    </row>
    <row r="256" spans="28:28">
      <c r="AB256" s="521">
        <v>48792</v>
      </c>
    </row>
    <row r="257" spans="28:28">
      <c r="AB257" s="521">
        <v>48823</v>
      </c>
    </row>
    <row r="258" spans="28:28">
      <c r="AB258" s="521">
        <v>48853</v>
      </c>
    </row>
    <row r="259" spans="28:28">
      <c r="AB259" s="521">
        <v>48884</v>
      </c>
    </row>
    <row r="260" spans="28:28">
      <c r="AB260" s="521">
        <v>48914</v>
      </c>
    </row>
    <row r="261" spans="28:28">
      <c r="AB261" s="521">
        <v>48945</v>
      </c>
    </row>
    <row r="262" spans="28:28">
      <c r="AB262" s="521">
        <v>48976</v>
      </c>
    </row>
    <row r="263" spans="28:28">
      <c r="AB263" s="521">
        <v>49004</v>
      </c>
    </row>
    <row r="264" spans="28:28">
      <c r="AB264" s="521">
        <v>49035</v>
      </c>
    </row>
    <row r="265" spans="28:28">
      <c r="AB265" s="521">
        <v>49065</v>
      </c>
    </row>
    <row r="266" spans="28:28">
      <c r="AB266" s="521">
        <v>49096</v>
      </c>
    </row>
    <row r="267" spans="28:28">
      <c r="AB267" s="521">
        <v>49126</v>
      </c>
    </row>
    <row r="268" spans="28:28">
      <c r="AB268" s="521">
        <v>49157</v>
      </c>
    </row>
    <row r="269" spans="28:28">
      <c r="AB269" s="521">
        <v>49188</v>
      </c>
    </row>
    <row r="270" spans="28:28">
      <c r="AB270" s="521">
        <v>49218</v>
      </c>
    </row>
    <row r="271" spans="28:28">
      <c r="AB271" s="521">
        <v>49249</v>
      </c>
    </row>
    <row r="272" spans="28:28">
      <c r="AB272" s="521">
        <v>49279</v>
      </c>
    </row>
    <row r="273" spans="28:28">
      <c r="AB273" s="521">
        <v>49310</v>
      </c>
    </row>
    <row r="274" spans="28:28">
      <c r="AB274" s="521">
        <v>49341</v>
      </c>
    </row>
    <row r="275" spans="28:28">
      <c r="AB275" s="521">
        <v>49369</v>
      </c>
    </row>
    <row r="276" spans="28:28">
      <c r="AB276" s="521">
        <v>49400</v>
      </c>
    </row>
    <row r="277" spans="28:28">
      <c r="AB277" s="521">
        <v>49430</v>
      </c>
    </row>
    <row r="278" spans="28:28">
      <c r="AB278" s="521">
        <v>49461</v>
      </c>
    </row>
    <row r="279" spans="28:28">
      <c r="AB279" s="521">
        <v>49491</v>
      </c>
    </row>
    <row r="280" spans="28:28">
      <c r="AB280" s="521">
        <v>49522</v>
      </c>
    </row>
    <row r="281" spans="28:28">
      <c r="AB281" s="521">
        <v>49553</v>
      </c>
    </row>
    <row r="282" spans="28:28">
      <c r="AB282" s="521">
        <v>49583</v>
      </c>
    </row>
    <row r="283" spans="28:28">
      <c r="AB283" s="521">
        <v>49614</v>
      </c>
    </row>
    <row r="284" spans="28:28">
      <c r="AB284" s="521">
        <v>49644</v>
      </c>
    </row>
    <row r="285" spans="28:28">
      <c r="AB285" s="521">
        <v>49675</v>
      </c>
    </row>
    <row r="286" spans="28:28">
      <c r="AB286" s="521">
        <v>49706</v>
      </c>
    </row>
    <row r="287" spans="28:28">
      <c r="AB287" s="521">
        <v>49735</v>
      </c>
    </row>
    <row r="288" spans="28:28">
      <c r="AB288" s="521">
        <v>49766</v>
      </c>
    </row>
    <row r="289" spans="28:28">
      <c r="AB289" s="521">
        <v>49796</v>
      </c>
    </row>
    <row r="290" spans="28:28">
      <c r="AB290" s="521">
        <v>49827</v>
      </c>
    </row>
    <row r="291" spans="28:28">
      <c r="AB291" s="521">
        <v>49857</v>
      </c>
    </row>
    <row r="292" spans="28:28">
      <c r="AB292" s="521">
        <v>49888</v>
      </c>
    </row>
    <row r="293" spans="28:28">
      <c r="AB293" s="521">
        <v>49919</v>
      </c>
    </row>
    <row r="294" spans="28:28">
      <c r="AB294" s="521">
        <v>49949</v>
      </c>
    </row>
    <row r="295" spans="28:28">
      <c r="AB295" s="521">
        <v>49980</v>
      </c>
    </row>
    <row r="296" spans="28:28">
      <c r="AB296" s="521">
        <v>50010</v>
      </c>
    </row>
    <row r="297" spans="28:28">
      <c r="AB297" s="521">
        <v>50041</v>
      </c>
    </row>
    <row r="298" spans="28:28">
      <c r="AB298" s="521">
        <v>50072</v>
      </c>
    </row>
    <row r="299" spans="28:28">
      <c r="AB299" s="521">
        <v>50100</v>
      </c>
    </row>
    <row r="300" spans="28:28">
      <c r="AB300" s="521">
        <v>50131</v>
      </c>
    </row>
    <row r="301" spans="28:28">
      <c r="AB301" s="521">
        <v>50161</v>
      </c>
    </row>
    <row r="302" spans="28:28">
      <c r="AB302" s="521">
        <v>50192</v>
      </c>
    </row>
    <row r="303" spans="28:28">
      <c r="AB303" s="521">
        <v>50222</v>
      </c>
    </row>
    <row r="304" spans="28:28">
      <c r="AB304" s="521">
        <v>50253</v>
      </c>
    </row>
    <row r="305" spans="28:28">
      <c r="AB305" s="521">
        <v>50284</v>
      </c>
    </row>
    <row r="306" spans="28:28">
      <c r="AB306" s="521">
        <v>50314</v>
      </c>
    </row>
    <row r="307" spans="28:28">
      <c r="AB307" s="521">
        <v>50345</v>
      </c>
    </row>
    <row r="308" spans="28:28">
      <c r="AB308" s="521">
        <v>50375</v>
      </c>
    </row>
    <row r="309" spans="28:28">
      <c r="AB309" s="521">
        <v>50406</v>
      </c>
    </row>
    <row r="310" spans="28:28">
      <c r="AB310" s="521">
        <v>50437</v>
      </c>
    </row>
    <row r="311" spans="28:28">
      <c r="AB311" s="521">
        <v>50465</v>
      </c>
    </row>
    <row r="312" spans="28:28">
      <c r="AB312" s="521">
        <v>50496</v>
      </c>
    </row>
    <row r="313" spans="28:28">
      <c r="AB313" s="521">
        <v>50526</v>
      </c>
    </row>
    <row r="314" spans="28:28">
      <c r="AB314" s="521">
        <v>50557</v>
      </c>
    </row>
    <row r="315" spans="28:28">
      <c r="AB315" s="521">
        <v>50587</v>
      </c>
    </row>
    <row r="316" spans="28:28">
      <c r="AB316" s="521">
        <v>50618</v>
      </c>
    </row>
    <row r="317" spans="28:28">
      <c r="AB317" s="521">
        <v>50649</v>
      </c>
    </row>
    <row r="318" spans="28:28">
      <c r="AB318" s="521">
        <v>50679</v>
      </c>
    </row>
    <row r="319" spans="28:28">
      <c r="AB319" s="521">
        <v>50710</v>
      </c>
    </row>
    <row r="320" spans="28:28">
      <c r="AB320" s="521">
        <v>50740</v>
      </c>
    </row>
    <row r="321" spans="28:28">
      <c r="AB321" s="521">
        <v>50771</v>
      </c>
    </row>
    <row r="322" spans="28:28">
      <c r="AB322" s="521">
        <v>50802</v>
      </c>
    </row>
    <row r="323" spans="28:28">
      <c r="AB323" s="521">
        <v>50830</v>
      </c>
    </row>
    <row r="324" spans="28:28">
      <c r="AB324" s="521">
        <v>50861</v>
      </c>
    </row>
    <row r="325" spans="28:28">
      <c r="AB325" s="521">
        <v>50891</v>
      </c>
    </row>
    <row r="326" spans="28:28">
      <c r="AB326" s="521">
        <v>50922</v>
      </c>
    </row>
    <row r="327" spans="28:28">
      <c r="AB327" s="521">
        <v>50952</v>
      </c>
    </row>
    <row r="328" spans="28:28">
      <c r="AB328" s="521">
        <v>50983</v>
      </c>
    </row>
    <row r="329" spans="28:28">
      <c r="AB329" s="521">
        <v>51014</v>
      </c>
    </row>
    <row r="330" spans="28:28">
      <c r="AB330" s="521">
        <v>51044</v>
      </c>
    </row>
    <row r="331" spans="28:28">
      <c r="AB331" s="521">
        <v>51075</v>
      </c>
    </row>
    <row r="332" spans="28:28">
      <c r="AB332" s="521">
        <v>51105</v>
      </c>
    </row>
    <row r="333" spans="28:28">
      <c r="AB333" s="521">
        <v>51136</v>
      </c>
    </row>
    <row r="334" spans="28:28">
      <c r="AB334" s="521">
        <v>51167</v>
      </c>
    </row>
    <row r="335" spans="28:28">
      <c r="AB335" s="521">
        <v>51196</v>
      </c>
    </row>
    <row r="336" spans="28:28">
      <c r="AB336" s="521">
        <v>51227</v>
      </c>
    </row>
    <row r="337" spans="28:28">
      <c r="AB337" s="521">
        <v>51257</v>
      </c>
    </row>
    <row r="338" spans="28:28">
      <c r="AB338" s="521">
        <v>51288</v>
      </c>
    </row>
    <row r="339" spans="28:28">
      <c r="AB339" s="521">
        <v>51318</v>
      </c>
    </row>
    <row r="340" spans="28:28">
      <c r="AB340" s="521">
        <v>51349</v>
      </c>
    </row>
    <row r="341" spans="28:28">
      <c r="AB341" s="521">
        <v>51380</v>
      </c>
    </row>
    <row r="342" spans="28:28">
      <c r="AB342" s="521">
        <v>51410</v>
      </c>
    </row>
    <row r="343" spans="28:28">
      <c r="AB343" s="521">
        <v>51441</v>
      </c>
    </row>
    <row r="344" spans="28:28">
      <c r="AB344" s="521">
        <v>51471</v>
      </c>
    </row>
  </sheetData>
  <sheetProtection formatCells="0" formatColumns="0" formatRows="0" sort="0" autoFilter="0" pivotTables="0"/>
  <mergeCells count="45">
    <mergeCell ref="A144:T144"/>
    <mergeCell ref="A145:S145"/>
    <mergeCell ref="A20:A34"/>
    <mergeCell ref="A35:A49"/>
    <mergeCell ref="A50:A64"/>
    <mergeCell ref="A65:A79"/>
    <mergeCell ref="A88:A89"/>
    <mergeCell ref="C83:C85"/>
    <mergeCell ref="G88:S89"/>
    <mergeCell ref="A134:S134"/>
    <mergeCell ref="A136:S136"/>
    <mergeCell ref="A139:S139"/>
    <mergeCell ref="A140:S140"/>
    <mergeCell ref="A141:S141"/>
    <mergeCell ref="A127:I127"/>
    <mergeCell ref="A128:I128"/>
    <mergeCell ref="A129:I129"/>
    <mergeCell ref="A132:S132"/>
    <mergeCell ref="A133:S133"/>
    <mergeCell ref="G101:S101"/>
    <mergeCell ref="G102:S102"/>
    <mergeCell ref="G103:S103"/>
    <mergeCell ref="A120:I120"/>
    <mergeCell ref="A121:I121"/>
    <mergeCell ref="G96:S96"/>
    <mergeCell ref="G97:S97"/>
    <mergeCell ref="G98:S98"/>
    <mergeCell ref="G99:S99"/>
    <mergeCell ref="G100:S100"/>
    <mergeCell ref="G91:S91"/>
    <mergeCell ref="G92:S92"/>
    <mergeCell ref="G93:S93"/>
    <mergeCell ref="G94:S94"/>
    <mergeCell ref="G95:S95"/>
    <mergeCell ref="N19:R19"/>
    <mergeCell ref="A80:I80"/>
    <mergeCell ref="E82:H82"/>
    <mergeCell ref="B88:F88"/>
    <mergeCell ref="G90:S90"/>
    <mergeCell ref="A1:K1"/>
    <mergeCell ref="B4:E4"/>
    <mergeCell ref="B5:E5"/>
    <mergeCell ref="A19:C19"/>
    <mergeCell ref="D19:H19"/>
    <mergeCell ref="I19:M19"/>
  </mergeCells>
  <phoneticPr fontId="1" type="noConversion"/>
  <dataValidations count="2">
    <dataValidation type="list" allowBlank="1" showInputMessage="1" showErrorMessage="1" error="请从下拉菜单选择_x000a_" sqref="B5:E5">
      <formula1>$AB$3:$AB$344</formula1>
    </dataValidation>
    <dataValidation type="list" allowBlank="1" showInputMessage="1" showErrorMessage="1" error="请从下拉菜单中选择" sqref="B9:E15">
      <formula1>$AB$3:$AB$344</formula1>
    </dataValidation>
  </dataValidations>
  <printOptions horizontalCentered="1"/>
  <pageMargins left="0.70763888888888904" right="0.70763888888888904" top="0.74791666666666701" bottom="0.74791666666666701" header="0.31388888888888899" footer="0.31388888888888899"/>
  <pageSetup paperSize="8"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outlinePr summaryBelow="0"/>
  </sheetPr>
  <dimension ref="A1:AY103"/>
  <sheetViews>
    <sheetView showGridLines="0" view="pageBreakPreview" zoomScaleNormal="100" zoomScaleSheetLayoutView="100" workbookViewId="0">
      <selection activeCell="D19" sqref="D19"/>
    </sheetView>
  </sheetViews>
  <sheetFormatPr defaultColWidth="8.75" defaultRowHeight="17.25" outlineLevelRow="1"/>
  <cols>
    <col min="1" max="1" width="5" style="476" customWidth="1"/>
    <col min="2" max="2" width="30" style="476" customWidth="1"/>
    <col min="3" max="3" width="12.75" style="476" customWidth="1"/>
    <col min="4" max="4" width="37.25" style="476" customWidth="1"/>
    <col min="5" max="5" width="40.125" style="476" customWidth="1"/>
    <col min="6" max="6" width="20.5" style="476" customWidth="1"/>
    <col min="7" max="8" width="12.75" style="476" customWidth="1"/>
    <col min="9" max="16384" width="8.75" style="476"/>
  </cols>
  <sheetData>
    <row r="1" spans="1:5" s="474" customFormat="1" ht="21" customHeight="1">
      <c r="A1" s="477" t="s">
        <v>140</v>
      </c>
      <c r="E1" s="478"/>
    </row>
    <row r="2" spans="1:5" s="474" customFormat="1" ht="21" customHeight="1">
      <c r="A2" s="479">
        <v>1</v>
      </c>
      <c r="B2" s="479" t="s">
        <v>141</v>
      </c>
      <c r="C2" s="480"/>
      <c r="D2" s="480"/>
    </row>
    <row r="3" spans="1:5" s="474" customFormat="1" ht="21" customHeight="1">
      <c r="A3" s="481" t="s">
        <v>142</v>
      </c>
      <c r="B3" s="482" t="s">
        <v>143</v>
      </c>
      <c r="C3" s="482" t="s">
        <v>144</v>
      </c>
      <c r="D3" s="482" t="s">
        <v>145</v>
      </c>
      <c r="E3" s="483" t="s">
        <v>146</v>
      </c>
    </row>
    <row r="4" spans="1:5" s="474" customFormat="1" ht="21" customHeight="1">
      <c r="A4" s="484">
        <v>1.1000000000000001</v>
      </c>
      <c r="B4" s="485" t="s">
        <v>147</v>
      </c>
      <c r="C4" s="486">
        <f>'5、销售定价'!D18</f>
        <v>489172.45919999992</v>
      </c>
      <c r="D4" s="487" t="s">
        <v>148</v>
      </c>
      <c r="E4" s="488" t="s">
        <v>149</v>
      </c>
    </row>
    <row r="5" spans="1:5" s="474" customFormat="1" ht="21" customHeight="1">
      <c r="A5" s="484"/>
      <c r="B5" s="485" t="s">
        <v>150</v>
      </c>
      <c r="C5" s="486">
        <f>IF(('利润表（汇总）'!AE8-'利润表（汇总）'!AC8)=0,0,('利润表（汇总）'!AE9-'利润表（汇总）'!AC9)/('利润表（汇总）'!AE8-'利润表（汇总）'!AC8)*10000)</f>
        <v>65939.147417199245</v>
      </c>
      <c r="D5" s="487" t="s">
        <v>151</v>
      </c>
      <c r="E5" s="488" t="s">
        <v>149</v>
      </c>
    </row>
    <row r="6" spans="1:5" s="474" customFormat="1" ht="21" customHeight="1">
      <c r="A6" s="484"/>
      <c r="B6" s="485" t="s">
        <v>152</v>
      </c>
      <c r="C6" s="489">
        <f t="array" ref="C6">LOOKUP(1,0/('6、销售进度'!C367:CT367&lt;&gt;0),'6、销售进度'!C349:CT349)-INDEX('6、销售进度'!C349:CT367,1,MATCH(TRUE,'6、销售进度'!C367:CT367&gt;0,))</f>
        <v>9</v>
      </c>
      <c r="D6" s="487" t="s">
        <v>153</v>
      </c>
      <c r="E6" s="490" t="s">
        <v>154</v>
      </c>
    </row>
    <row r="7" spans="1:5" s="474" customFormat="1" ht="21" customHeight="1">
      <c r="A7" s="484">
        <v>1.2</v>
      </c>
      <c r="B7" s="491" t="s">
        <v>155</v>
      </c>
      <c r="C7" s="492">
        <f t="array" ref="C7">INDEX('现金流（汇总）'!E3:CV29,1,MATCH(TRUE,'现金流（汇总）'!E29:CV29&gt;0,))</f>
        <v>16</v>
      </c>
      <c r="D7" s="487" t="s">
        <v>156</v>
      </c>
      <c r="E7" s="488" t="s">
        <v>157</v>
      </c>
    </row>
    <row r="8" spans="1:5" s="474" customFormat="1" ht="21" customHeight="1">
      <c r="A8" s="484">
        <v>1.3</v>
      </c>
      <c r="B8" s="491" t="s">
        <v>158</v>
      </c>
      <c r="C8" s="486">
        <f>'利润表（汇总）'!AE19</f>
        <v>53257.980130903954</v>
      </c>
      <c r="D8" s="484" t="s">
        <v>159</v>
      </c>
      <c r="E8" s="493" t="s">
        <v>149</v>
      </c>
    </row>
    <row r="9" spans="1:5" s="474" customFormat="1" ht="21" customHeight="1">
      <c r="A9" s="484"/>
      <c r="B9" s="491" t="s">
        <v>160</v>
      </c>
      <c r="C9" s="486">
        <f>'利润表（汇总）'!AF19</f>
        <v>6000.0960018990081</v>
      </c>
      <c r="D9" s="484"/>
      <c r="E9" s="488" t="s">
        <v>149</v>
      </c>
    </row>
    <row r="10" spans="1:5" s="474" customFormat="1" ht="21" customHeight="1">
      <c r="A10" s="484">
        <v>1.4</v>
      </c>
      <c r="B10" s="491" t="s">
        <v>161</v>
      </c>
      <c r="C10" s="494">
        <f>'利润表（汇总）'!AE21</f>
        <v>0.10887362755050206</v>
      </c>
      <c r="D10" s="484" t="s">
        <v>162</v>
      </c>
      <c r="E10" s="493">
        <v>0.1</v>
      </c>
    </row>
    <row r="11" spans="1:5" s="474" customFormat="1" ht="21" customHeight="1">
      <c r="A11" s="484">
        <v>1.5</v>
      </c>
      <c r="B11" s="487" t="s">
        <v>163</v>
      </c>
      <c r="C11" s="494">
        <f>(IRR('现金流（汇总）'!E16:CV16,0.1%)+1)^12-1</f>
        <v>0.20454901952663551</v>
      </c>
      <c r="D11" s="484"/>
      <c r="E11" s="493"/>
    </row>
    <row r="12" spans="1:5" s="474" customFormat="1" ht="21" customHeight="1">
      <c r="A12" s="495"/>
      <c r="B12" s="495" t="s">
        <v>164</v>
      </c>
      <c r="C12" s="496">
        <f>(IRR('现金流（汇总）'!E28:CV28,0.1%)+1)^12-1</f>
        <v>0.43765087447928241</v>
      </c>
      <c r="D12" s="495" t="s">
        <v>165</v>
      </c>
      <c r="E12" s="493">
        <v>0.24</v>
      </c>
    </row>
    <row r="13" spans="1:5" s="474" customFormat="1" ht="21" customHeight="1"/>
    <row r="14" spans="1:5" s="474" customFormat="1" ht="21" customHeight="1">
      <c r="A14" s="497" t="s">
        <v>166</v>
      </c>
      <c r="B14" s="480"/>
      <c r="C14" s="480"/>
      <c r="D14" s="480"/>
    </row>
    <row r="15" spans="1:5" s="474" customFormat="1" ht="21" customHeight="1">
      <c r="A15" s="481" t="s">
        <v>142</v>
      </c>
      <c r="B15" s="482" t="s">
        <v>143</v>
      </c>
      <c r="C15" s="482" t="s">
        <v>144</v>
      </c>
      <c r="D15" s="482" t="s">
        <v>145</v>
      </c>
    </row>
    <row r="16" spans="1:5" s="474" customFormat="1" ht="21" customHeight="1" collapsed="1">
      <c r="A16" s="484">
        <v>1</v>
      </c>
      <c r="B16" s="498" t="s">
        <v>167</v>
      </c>
      <c r="C16" s="499">
        <f>'5、销售定价'!D18</f>
        <v>489172.45919999992</v>
      </c>
      <c r="D16" s="487" t="s">
        <v>168</v>
      </c>
    </row>
    <row r="17" spans="1:4" s="474" customFormat="1" ht="21" hidden="1" customHeight="1" outlineLevel="1">
      <c r="A17" s="500">
        <v>1.1000000000000001</v>
      </c>
      <c r="B17" s="500" t="s">
        <v>169</v>
      </c>
      <c r="C17" s="501"/>
      <c r="D17" s="502" t="s">
        <v>170</v>
      </c>
    </row>
    <row r="18" spans="1:4" s="474" customFormat="1" ht="21" customHeight="1">
      <c r="A18" s="484">
        <v>1.2</v>
      </c>
      <c r="B18" s="498" t="s">
        <v>171</v>
      </c>
      <c r="C18" s="499">
        <f>'5、销售定价'!D18</f>
        <v>489172.45919999992</v>
      </c>
      <c r="D18" s="487" t="s">
        <v>172</v>
      </c>
    </row>
    <row r="19" spans="1:4" s="474" customFormat="1" ht="21" customHeight="1">
      <c r="A19" s="484">
        <v>1.3</v>
      </c>
      <c r="B19" s="498" t="s">
        <v>173</v>
      </c>
      <c r="C19" s="499">
        <f>'5、销售定价'!D18-'5、销售定价'!D17</f>
        <v>472822.45919999992</v>
      </c>
      <c r="D19" s="487" t="s">
        <v>174</v>
      </c>
    </row>
    <row r="20" spans="1:4" s="474" customFormat="1" ht="21" customHeight="1">
      <c r="A20" s="484">
        <v>2</v>
      </c>
      <c r="B20" s="498" t="s">
        <v>175</v>
      </c>
      <c r="C20" s="499">
        <f>IF(('5、销售定价'!B18-'5、销售定价'!B17)=0,0,('5、销售定价'!D18-'5、销售定价'!D17)/('5、销售定价'!B18-'5、销售定价'!B17))*10000</f>
        <v>65939.147417199245</v>
      </c>
      <c r="D20" s="487" t="s">
        <v>176</v>
      </c>
    </row>
    <row r="21" spans="1:4" s="474" customFormat="1" ht="21" customHeight="1" outlineLevel="1">
      <c r="A21" s="503">
        <v>2.1</v>
      </c>
      <c r="B21" s="498" t="str">
        <f>CONCATENATE("     ",主要假设阐述!B21,"业态售价（元/平米）")</f>
        <v xml:space="preserve">     多层（4F-9F)业态售价（元/平米）</v>
      </c>
      <c r="C21" s="499">
        <f>'5、销售定价'!C4</f>
        <v>0</v>
      </c>
      <c r="D21" s="487" t="s">
        <v>177</v>
      </c>
    </row>
    <row r="22" spans="1:4" s="474" customFormat="1" ht="21" customHeight="1" outlineLevel="1">
      <c r="A22" s="503">
        <v>2.2000000000000002</v>
      </c>
      <c r="B22" s="498" t="str">
        <f>CONCATENATE("     ",主要假设阐述!B22,"业态售价（元/平米）")</f>
        <v xml:space="preserve">     小高层(10F-12F)业态售价（元/平米）</v>
      </c>
      <c r="C22" s="499">
        <f>'5、销售定价'!C5</f>
        <v>0</v>
      </c>
      <c r="D22" s="487" t="s">
        <v>177</v>
      </c>
    </row>
    <row r="23" spans="1:4" s="474" customFormat="1" ht="21" customHeight="1" outlineLevel="1">
      <c r="A23" s="503">
        <v>2.2999999999999998</v>
      </c>
      <c r="B23" s="498" t="str">
        <f>CONCATENATE("     ",主要假设阐述!B23,"业态售价（元/平米）")</f>
        <v xml:space="preserve">     中高层(13F-18F)业态售价（元/平米）</v>
      </c>
      <c r="C23" s="499">
        <f>'5、销售定价'!C6</f>
        <v>0</v>
      </c>
      <c r="D23" s="487" t="s">
        <v>177</v>
      </c>
    </row>
    <row r="24" spans="1:4" s="474" customFormat="1" ht="21" customHeight="1" outlineLevel="1">
      <c r="A24" s="503">
        <v>2.4</v>
      </c>
      <c r="B24" s="498" t="str">
        <f>CONCATENATE("     ",主要假设阐述!B24,"业态售价（元/平米）")</f>
        <v xml:space="preserve">     高层(19F及以上）业态售价（元/平米）</v>
      </c>
      <c r="C24" s="499">
        <f>'5、销售定价'!C7</f>
        <v>66073.643867426974</v>
      </c>
      <c r="D24" s="487" t="s">
        <v>177</v>
      </c>
    </row>
    <row r="25" spans="1:4" s="474" customFormat="1" ht="21" customHeight="1" outlineLevel="1">
      <c r="A25" s="503">
        <v>2.5</v>
      </c>
      <c r="B25" s="498" t="str">
        <f>CONCATENATE("     ",主要假设阐述!B25,"业态售价（元/平米）")</f>
        <v xml:space="preserve">     叠拼业态售价（元/平米）</v>
      </c>
      <c r="C25" s="499">
        <f>'5、销售定价'!C8</f>
        <v>0</v>
      </c>
      <c r="D25" s="487" t="s">
        <v>177</v>
      </c>
    </row>
    <row r="26" spans="1:4" s="474" customFormat="1" ht="21" customHeight="1" outlineLevel="1">
      <c r="A26" s="503">
        <v>2.6</v>
      </c>
      <c r="B26" s="498" t="str">
        <f>CONCATENATE("     ",主要假设阐述!B26,"业态售价（元/平米）")</f>
        <v xml:space="preserve">     联排业态售价（元/平米）</v>
      </c>
      <c r="C26" s="499">
        <f>'5、销售定价'!C9</f>
        <v>0</v>
      </c>
      <c r="D26" s="487" t="s">
        <v>177</v>
      </c>
    </row>
    <row r="27" spans="1:4" s="474" customFormat="1" ht="21" customHeight="1" outlineLevel="1">
      <c r="A27" s="503">
        <v>2.7</v>
      </c>
      <c r="B27" s="498" t="str">
        <f>CONCATENATE("     ",主要假设阐述!B27,"业态售价（元/平米）")</f>
        <v xml:space="preserve">     双拼业态售价（元/平米）</v>
      </c>
      <c r="C27" s="499">
        <f>'5、销售定价'!C10</f>
        <v>0</v>
      </c>
      <c r="D27" s="487" t="s">
        <v>177</v>
      </c>
    </row>
    <row r="28" spans="1:4" s="474" customFormat="1" ht="21" customHeight="1" outlineLevel="1">
      <c r="A28" s="503">
        <v>2.8</v>
      </c>
      <c r="B28" s="498" t="str">
        <f>CONCATENATE("     ",主要假设阐述!B28,"业态售价（元/平米）")</f>
        <v xml:space="preserve">     独栋业态售价（元/平米）</v>
      </c>
      <c r="C28" s="499">
        <f>'5、销售定价'!C11</f>
        <v>0</v>
      </c>
      <c r="D28" s="487" t="s">
        <v>177</v>
      </c>
    </row>
    <row r="29" spans="1:4" s="474" customFormat="1" ht="21" customHeight="1" outlineLevel="1">
      <c r="A29" s="503">
        <v>2.9</v>
      </c>
      <c r="B29" s="498" t="str">
        <f>CONCATENATE("     ",主要假设阐述!B29,"业态售价（元/平米）")</f>
        <v xml:space="preserve">     底商业态售价（元/平米）</v>
      </c>
      <c r="C29" s="499">
        <f>'5、销售定价'!C12</f>
        <v>0</v>
      </c>
      <c r="D29" s="487" t="s">
        <v>177</v>
      </c>
    </row>
    <row r="30" spans="1:4" s="474" customFormat="1" ht="21" customHeight="1" outlineLevel="1">
      <c r="A30" s="503" t="s">
        <v>178</v>
      </c>
      <c r="B30" s="498" t="str">
        <f>CONCATENATE("     ",主要假设阐述!B30,"业态售价（元/平米）")</f>
        <v xml:space="preserve">     公寓（含loft）业态售价（元/平米）</v>
      </c>
      <c r="C30" s="499">
        <f>'5、销售定价'!C13</f>
        <v>0</v>
      </c>
      <c r="D30" s="487" t="s">
        <v>177</v>
      </c>
    </row>
    <row r="31" spans="1:4" s="474" customFormat="1" ht="21" customHeight="1" outlineLevel="1">
      <c r="A31" s="503" t="s">
        <v>179</v>
      </c>
      <c r="B31" s="498" t="str">
        <f>CONCATENATE("     ",主要假设阐述!B31,"业态售价（元/平米）")</f>
        <v xml:space="preserve">     商业业态售价（元/平米）</v>
      </c>
      <c r="C31" s="499">
        <f>'5、销售定价'!C14</f>
        <v>50000</v>
      </c>
      <c r="D31" s="487" t="s">
        <v>177</v>
      </c>
    </row>
    <row r="32" spans="1:4" s="474" customFormat="1" ht="21" customHeight="1" outlineLevel="1">
      <c r="A32" s="503" t="s">
        <v>180</v>
      </c>
      <c r="B32" s="498" t="str">
        <f>CONCATENATE("     ",主要假设阐述!B32,"业态售价（元/平米）")</f>
        <v xml:space="preserve">     酒店业态售价（元/平米）</v>
      </c>
      <c r="C32" s="499">
        <f>'5、销售定价'!C15</f>
        <v>0</v>
      </c>
      <c r="D32" s="487" t="s">
        <v>177</v>
      </c>
    </row>
    <row r="33" spans="1:4" s="474" customFormat="1" ht="21" customHeight="1" outlineLevel="1">
      <c r="A33" s="503" t="s">
        <v>181</v>
      </c>
      <c r="B33" s="498" t="str">
        <f>CONCATENATE("     ",主要假设阐述!B33,"业态售价（元/平米）")</f>
        <v xml:space="preserve">     0业态售价（元/平米）</v>
      </c>
      <c r="C33" s="499">
        <f>'5、销售定价'!C16</f>
        <v>0</v>
      </c>
      <c r="D33" s="487" t="s">
        <v>177</v>
      </c>
    </row>
    <row r="34" spans="1:4" s="474" customFormat="1" ht="21" customHeight="1" outlineLevel="1">
      <c r="A34" s="503" t="s">
        <v>182</v>
      </c>
      <c r="B34" s="498" t="str">
        <f>CONCATENATE("     ",主要假设阐述!B34,"业态售价（元/平米）")</f>
        <v xml:space="preserve">     车位业态售价（元/平米）</v>
      </c>
      <c r="C34" s="499">
        <f>'5、销售定价'!C17</f>
        <v>9586.0694183864907</v>
      </c>
      <c r="D34" s="487" t="s">
        <v>177</v>
      </c>
    </row>
    <row r="35" spans="1:4" s="474" customFormat="1" ht="21" customHeight="1">
      <c r="A35" s="484">
        <v>3</v>
      </c>
      <c r="B35" s="484" t="s">
        <v>65</v>
      </c>
      <c r="C35" s="489">
        <f t="array" ref="C35">LOOKUP(1,0/('6、销售进度'!C367:CT367&lt;&gt;0),'6、销售进度'!C349:CT349)-INDEX('6、销售进度'!C349:CT367,1,MATCH(TRUE,'6、销售进度'!C367:CT367&gt;0,))</f>
        <v>9</v>
      </c>
      <c r="D35" s="487" t="s">
        <v>183</v>
      </c>
    </row>
    <row r="36" spans="1:4" s="474" customFormat="1" ht="21" customHeight="1"/>
    <row r="37" spans="1:4" s="474" customFormat="1" ht="21" customHeight="1">
      <c r="A37" s="497" t="s">
        <v>184</v>
      </c>
      <c r="B37" s="480"/>
      <c r="C37" s="480"/>
      <c r="D37" s="480"/>
    </row>
    <row r="38" spans="1:4" s="474" customFormat="1" ht="21" customHeight="1">
      <c r="A38" s="481" t="s">
        <v>142</v>
      </c>
      <c r="B38" s="482" t="s">
        <v>143</v>
      </c>
      <c r="C38" s="482" t="s">
        <v>144</v>
      </c>
      <c r="D38" s="482" t="s">
        <v>145</v>
      </c>
    </row>
    <row r="39" spans="1:4" s="474" customFormat="1" ht="21" customHeight="1">
      <c r="A39" s="484">
        <v>1</v>
      </c>
      <c r="B39" s="498" t="s">
        <v>185</v>
      </c>
      <c r="C39" s="499">
        <f>SUM(C40:C45)</f>
        <v>409935.4240242822</v>
      </c>
      <c r="D39" s="487" t="s">
        <v>186</v>
      </c>
    </row>
    <row r="40" spans="1:4" s="474" customFormat="1" ht="21" customHeight="1" outlineLevel="1">
      <c r="A40" s="484"/>
      <c r="B40" s="491" t="s">
        <v>187</v>
      </c>
      <c r="C40" s="499">
        <f>'利润表（汇总）'!AE10</f>
        <v>287592.02104800002</v>
      </c>
      <c r="D40" s="487"/>
    </row>
    <row r="41" spans="1:4" s="475" customFormat="1" ht="21" customHeight="1" outlineLevel="1">
      <c r="A41" s="500"/>
      <c r="B41" s="491" t="s">
        <v>188</v>
      </c>
      <c r="C41" s="499">
        <f>'利润表（汇总）'!AE11</f>
        <v>50459.653752368009</v>
      </c>
      <c r="D41" s="502"/>
    </row>
    <row r="42" spans="1:4" s="474" customFormat="1" ht="21" customHeight="1" outlineLevel="1">
      <c r="A42" s="484"/>
      <c r="B42" s="491" t="s">
        <v>189</v>
      </c>
      <c r="C42" s="499">
        <f>'利润表（汇总）'!AE13</f>
        <v>9783.4491839999973</v>
      </c>
      <c r="D42" s="487"/>
    </row>
    <row r="43" spans="1:4" s="474" customFormat="1" ht="21" customHeight="1" outlineLevel="1">
      <c r="A43" s="484"/>
      <c r="B43" s="491" t="s">
        <v>190</v>
      </c>
      <c r="C43" s="499">
        <f>'利润表（汇总）'!AE14</f>
        <v>2445.8622959999998</v>
      </c>
      <c r="D43" s="487"/>
    </row>
    <row r="44" spans="1:4" s="474" customFormat="1" ht="21" customHeight="1" outlineLevel="1">
      <c r="A44" s="484"/>
      <c r="B44" s="491" t="s">
        <v>191</v>
      </c>
      <c r="C44" s="499">
        <f>'利润表（汇总）'!AE12</f>
        <v>11740.139020800001</v>
      </c>
      <c r="D44" s="487"/>
    </row>
    <row r="45" spans="1:4" s="474" customFormat="1" ht="21" customHeight="1" outlineLevel="1">
      <c r="A45" s="484"/>
      <c r="B45" s="491" t="s">
        <v>192</v>
      </c>
      <c r="C45" s="499">
        <f>'利润表（汇总）'!AE16+'利润表（汇总）'!AE17+'利润表（汇总）'!AE18</f>
        <v>47914.298723114152</v>
      </c>
      <c r="D45" s="487"/>
    </row>
    <row r="46" spans="1:4" s="474" customFormat="1" ht="21" customHeight="1">
      <c r="A46" s="484">
        <v>2</v>
      </c>
      <c r="B46" s="498" t="s">
        <v>193</v>
      </c>
      <c r="C46" s="499">
        <f>SUM('利润表（汇总）'!AF10:AF18)</f>
        <v>49110.550505362888</v>
      </c>
      <c r="D46" s="487" t="s">
        <v>194</v>
      </c>
    </row>
    <row r="47" spans="1:4" s="474" customFormat="1" ht="21" customHeight="1">
      <c r="A47" s="484">
        <v>3</v>
      </c>
      <c r="B47" s="498" t="s">
        <v>195</v>
      </c>
      <c r="C47" s="499">
        <f>'8、融资与资金成本'!B9</f>
        <v>55505.619127604812</v>
      </c>
      <c r="D47" s="487"/>
    </row>
    <row r="48" spans="1:4" s="474" customFormat="1" ht="21" customHeight="1" outlineLevel="1">
      <c r="A48" s="484"/>
      <c r="B48" s="498" t="s">
        <v>196</v>
      </c>
      <c r="C48" s="504">
        <f>'8、融资与资金成本'!B10</f>
        <v>5.4624999999999993E-2</v>
      </c>
      <c r="D48" s="487"/>
    </row>
    <row r="49" spans="1:4" s="474" customFormat="1" ht="21" customHeight="1" outlineLevel="1">
      <c r="A49" s="484"/>
      <c r="B49" s="498" t="s">
        <v>197</v>
      </c>
      <c r="C49" s="499">
        <f>'8、融资与资金成本'!B11</f>
        <v>139604.4</v>
      </c>
      <c r="D49" s="487"/>
    </row>
    <row r="50" spans="1:4" s="474" customFormat="1" ht="21" customHeight="1" outlineLevel="1">
      <c r="A50" s="484"/>
      <c r="B50" s="498" t="s">
        <v>198</v>
      </c>
      <c r="C50" s="504">
        <f>'8、融资与资金成本'!B12</f>
        <v>7.0000000000000007E-2</v>
      </c>
      <c r="D50" s="487"/>
    </row>
    <row r="51" spans="1:4" s="474" customFormat="1" ht="21" customHeight="1">
      <c r="A51" s="484">
        <v>4</v>
      </c>
      <c r="B51" s="498" t="s">
        <v>158</v>
      </c>
      <c r="C51" s="499">
        <f>SUM(C52:C65)</f>
        <v>53257.980130903918</v>
      </c>
      <c r="D51" s="487" t="s">
        <v>199</v>
      </c>
    </row>
    <row r="52" spans="1:4" s="474" customFormat="1" ht="21" customHeight="1" outlineLevel="1">
      <c r="A52" s="484"/>
      <c r="B52" s="498" t="str">
        <f>CONCATENATE("     ",主要假设阐述!B21,"业态净利润")</f>
        <v xml:space="preserve">     多层（4F-9F)业态净利润</v>
      </c>
      <c r="C52" s="499">
        <f>'利润表（汇总）'!C19</f>
        <v>0</v>
      </c>
      <c r="D52" s="487"/>
    </row>
    <row r="53" spans="1:4" s="474" customFormat="1" ht="21" customHeight="1" outlineLevel="1">
      <c r="A53" s="484"/>
      <c r="B53" s="498" t="str">
        <f>CONCATENATE("     ",主要假设阐述!B22,"业态净利润")</f>
        <v xml:space="preserve">     小高层(10F-12F)业态净利润</v>
      </c>
      <c r="C53" s="499">
        <f>'利润表（汇总）'!E19</f>
        <v>0</v>
      </c>
      <c r="D53" s="487"/>
    </row>
    <row r="54" spans="1:4" s="474" customFormat="1" ht="21" customHeight="1" outlineLevel="1">
      <c r="A54" s="484"/>
      <c r="B54" s="498" t="str">
        <f>CONCATENATE("     ",主要假设阐述!B23,"业态净利润")</f>
        <v xml:space="preserve">     中高层(13F-18F)业态净利润</v>
      </c>
      <c r="C54" s="499">
        <f>'利润表（汇总）'!G19</f>
        <v>0</v>
      </c>
      <c r="D54" s="487"/>
    </row>
    <row r="55" spans="1:4" s="474" customFormat="1" ht="21" customHeight="1" outlineLevel="1">
      <c r="A55" s="484"/>
      <c r="B55" s="498" t="str">
        <f>CONCATENATE("     ",主要假设阐述!B24,"业态净利润")</f>
        <v xml:space="preserve">     高层(19F及以上）业态净利润</v>
      </c>
      <c r="C55" s="499">
        <f>'利润表（汇总）'!I19</f>
        <v>49391.409484057913</v>
      </c>
      <c r="D55" s="487"/>
    </row>
    <row r="56" spans="1:4" s="474" customFormat="1" ht="21" customHeight="1" outlineLevel="1">
      <c r="A56" s="484"/>
      <c r="B56" s="498" t="str">
        <f>CONCATENATE("     ",主要假设阐述!B25,"业态净利润")</f>
        <v xml:space="preserve">     叠拼业态净利润</v>
      </c>
      <c r="C56" s="499">
        <f>'利润表（汇总）'!K19</f>
        <v>0</v>
      </c>
      <c r="D56" s="487"/>
    </row>
    <row r="57" spans="1:4" s="474" customFormat="1" ht="21" customHeight="1" outlineLevel="1">
      <c r="A57" s="484"/>
      <c r="B57" s="498" t="str">
        <f>CONCATENATE("     ",主要假设阐述!B26,"业态净利润")</f>
        <v xml:space="preserve">     联排业态净利润</v>
      </c>
      <c r="C57" s="499">
        <f>'利润表（汇总）'!M19</f>
        <v>0</v>
      </c>
      <c r="D57" s="487"/>
    </row>
    <row r="58" spans="1:4" s="474" customFormat="1" ht="21" customHeight="1" outlineLevel="1">
      <c r="A58" s="484"/>
      <c r="B58" s="498" t="str">
        <f>CONCATENATE("     ",主要假设阐述!B27,"业态净利润")</f>
        <v xml:space="preserve">     双拼业态净利润</v>
      </c>
      <c r="C58" s="499">
        <f>'利润表（汇总）'!O19</f>
        <v>0</v>
      </c>
      <c r="D58" s="487"/>
    </row>
    <row r="59" spans="1:4" s="474" customFormat="1" ht="21" customHeight="1" outlineLevel="1">
      <c r="A59" s="484"/>
      <c r="B59" s="498" t="str">
        <f>CONCATENATE("     ",主要假设阐述!B28,"业态净利润")</f>
        <v xml:space="preserve">     独栋业态净利润</v>
      </c>
      <c r="C59" s="499">
        <f>'利润表（汇总）'!Q19</f>
        <v>0</v>
      </c>
      <c r="D59" s="487"/>
    </row>
    <row r="60" spans="1:4" s="474" customFormat="1" ht="21" customHeight="1" outlineLevel="1">
      <c r="A60" s="484"/>
      <c r="B60" s="498" t="str">
        <f>CONCATENATE("     ",主要假设阐述!B29,"业态净利润")</f>
        <v xml:space="preserve">     底商业态净利润</v>
      </c>
      <c r="C60" s="499">
        <f>'利润表（汇总）'!S19</f>
        <v>0</v>
      </c>
      <c r="D60" s="487"/>
    </row>
    <row r="61" spans="1:4" s="474" customFormat="1" ht="21" customHeight="1" outlineLevel="1">
      <c r="A61" s="484"/>
      <c r="B61" s="498" t="str">
        <f>CONCATENATE("     ",主要假设阐述!B30,"业态净利润")</f>
        <v xml:space="preserve">     公寓（含loft）业态净利润</v>
      </c>
      <c r="C61" s="499">
        <f>'利润表（汇总）'!U19</f>
        <v>0</v>
      </c>
      <c r="D61" s="487"/>
    </row>
    <row r="62" spans="1:4" s="474" customFormat="1" ht="21" customHeight="1" outlineLevel="1">
      <c r="A62" s="484"/>
      <c r="B62" s="498" t="str">
        <f>CONCATENATE("     ",主要假设阐述!B31,"业态净利润")</f>
        <v xml:space="preserve">     商业业态净利润</v>
      </c>
      <c r="C62" s="499">
        <f>'利润表（汇总）'!W19</f>
        <v>-234.21687129304877</v>
      </c>
      <c r="D62" s="487"/>
    </row>
    <row r="63" spans="1:4" s="474" customFormat="1" ht="21" customHeight="1" outlineLevel="1">
      <c r="A63" s="484"/>
      <c r="B63" s="498" t="str">
        <f>CONCATENATE("     ",主要假设阐述!B32,"业态净利润")</f>
        <v xml:space="preserve">     酒店业态净利润</v>
      </c>
      <c r="C63" s="499">
        <f>'利润表（汇总）'!Y19</f>
        <v>0</v>
      </c>
      <c r="D63" s="487"/>
    </row>
    <row r="64" spans="1:4" s="474" customFormat="1" ht="21" customHeight="1" outlineLevel="1">
      <c r="A64" s="484"/>
      <c r="B64" s="498" t="str">
        <f>CONCATENATE("     ",主要假设阐述!B33,"业态净利润")</f>
        <v xml:space="preserve">     0业态净利润</v>
      </c>
      <c r="C64" s="499">
        <f>'利润表（汇总）'!AA19</f>
        <v>0</v>
      </c>
      <c r="D64" s="487"/>
    </row>
    <row r="65" spans="1:4" s="474" customFormat="1" ht="21" customHeight="1" outlineLevel="1">
      <c r="A65" s="484"/>
      <c r="B65" s="498" t="str">
        <f>CONCATENATE("     ",主要假设阐述!B34,"业态净利润")</f>
        <v xml:space="preserve">     车位业态净利润</v>
      </c>
      <c r="C65" s="499">
        <f>'利润表（汇总）'!AC19</f>
        <v>4100.7875181390573</v>
      </c>
      <c r="D65" s="487"/>
    </row>
    <row r="66" spans="1:4" s="474" customFormat="1" ht="21" customHeight="1">
      <c r="A66" s="484">
        <v>5</v>
      </c>
      <c r="B66" s="498" t="s">
        <v>200</v>
      </c>
      <c r="C66" s="504">
        <f>'利润表（汇总）'!AE21</f>
        <v>0.10887362755050206</v>
      </c>
      <c r="D66" s="487" t="s">
        <v>201</v>
      </c>
    </row>
    <row r="67" spans="1:4" s="474" customFormat="1" ht="21" customHeight="1" outlineLevel="1">
      <c r="A67" s="484"/>
      <c r="B67" s="498" t="str">
        <f>CONCATENATE("     ",主要假设阐述!B21,"业态净利润率")</f>
        <v xml:space="preserve">     多层（4F-9F)业态净利润率</v>
      </c>
      <c r="C67" s="504">
        <f>'利润表（汇总）'!C21</f>
        <v>0</v>
      </c>
      <c r="D67" s="487"/>
    </row>
    <row r="68" spans="1:4" s="474" customFormat="1" ht="21" customHeight="1" outlineLevel="1">
      <c r="A68" s="484"/>
      <c r="B68" s="498" t="str">
        <f>CONCATENATE("     ",主要假设阐述!B22,"业态净利润率")</f>
        <v xml:space="preserve">     小高层(10F-12F)业态净利润率</v>
      </c>
      <c r="C68" s="504">
        <f>'利润表（汇总）'!E21</f>
        <v>0</v>
      </c>
      <c r="D68" s="487"/>
    </row>
    <row r="69" spans="1:4" s="474" customFormat="1" ht="21" customHeight="1" outlineLevel="1">
      <c r="A69" s="484"/>
      <c r="B69" s="498" t="str">
        <f>CONCATENATE("     ",主要假设阐述!B23,"业态净利润率")</f>
        <v xml:space="preserve">     中高层(13F-18F)业态净利润率</v>
      </c>
      <c r="C69" s="504">
        <f>'利润表（汇总）'!G21</f>
        <v>0</v>
      </c>
      <c r="D69" s="487"/>
    </row>
    <row r="70" spans="1:4" s="474" customFormat="1" ht="21" customHeight="1" outlineLevel="1">
      <c r="A70" s="484"/>
      <c r="B70" s="498" t="str">
        <f>CONCATENATE("     ",主要假设阐述!B24,"业态净利润率")</f>
        <v xml:space="preserve">     高层(19F及以上）业态净利润率</v>
      </c>
      <c r="C70" s="504">
        <f>'利润表（汇总）'!I21</f>
        <v>0.10512781693782833</v>
      </c>
      <c r="D70" s="487"/>
    </row>
    <row r="71" spans="1:4" s="474" customFormat="1" ht="21" customHeight="1" outlineLevel="1">
      <c r="A71" s="484"/>
      <c r="B71" s="498" t="str">
        <f>CONCATENATE("     ",主要假设阐述!B25,"业态净利润率")</f>
        <v xml:space="preserve">     叠拼业态净利润率</v>
      </c>
      <c r="C71" s="504">
        <f>'利润表（汇总）'!K21</f>
        <v>0</v>
      </c>
      <c r="D71" s="487"/>
    </row>
    <row r="72" spans="1:4" s="474" customFormat="1" ht="21" customHeight="1" outlineLevel="1">
      <c r="A72" s="484"/>
      <c r="B72" s="498" t="str">
        <f>CONCATENATE("     ",主要假设阐述!B26,"业态净利润率")</f>
        <v xml:space="preserve">     联排业态净利润率</v>
      </c>
      <c r="C72" s="504">
        <f>'利润表（汇总）'!M21</f>
        <v>0</v>
      </c>
      <c r="D72" s="487"/>
    </row>
    <row r="73" spans="1:4" s="474" customFormat="1" ht="21" customHeight="1" outlineLevel="1">
      <c r="A73" s="484"/>
      <c r="B73" s="498" t="str">
        <f>CONCATENATE("     ",主要假设阐述!B27,"业态净利润率")</f>
        <v xml:space="preserve">     双拼业态净利润率</v>
      </c>
      <c r="C73" s="504">
        <f>'利润表（汇总）'!O21</f>
        <v>0</v>
      </c>
      <c r="D73" s="487"/>
    </row>
    <row r="74" spans="1:4" s="474" customFormat="1" ht="21" customHeight="1" outlineLevel="1">
      <c r="A74" s="484"/>
      <c r="B74" s="498" t="str">
        <f>CONCATENATE("     ",主要假设阐述!B28,"业态净利润率")</f>
        <v xml:space="preserve">     独栋业态净利润率</v>
      </c>
      <c r="C74" s="504">
        <f>'利润表（汇总）'!Q21</f>
        <v>0</v>
      </c>
      <c r="D74" s="487"/>
    </row>
    <row r="75" spans="1:4" s="474" customFormat="1" ht="21" customHeight="1" outlineLevel="1">
      <c r="A75" s="484"/>
      <c r="B75" s="498" t="str">
        <f>CONCATENATE("     ",主要假设阐述!B29,"业态净利润率")</f>
        <v xml:space="preserve">     底商业态净利润率</v>
      </c>
      <c r="C75" s="504">
        <f>'利润表（汇总）'!S21</f>
        <v>0</v>
      </c>
      <c r="D75" s="487"/>
    </row>
    <row r="76" spans="1:4" s="474" customFormat="1" ht="21" customHeight="1" outlineLevel="1">
      <c r="A76" s="484"/>
      <c r="B76" s="498" t="str">
        <f>CONCATENATE("     ",主要假设阐述!B30,"业态净利润率")</f>
        <v xml:space="preserve">     公寓（含loft）业态净利润率</v>
      </c>
      <c r="C76" s="504">
        <f>'利润表（汇总）'!U21</f>
        <v>0</v>
      </c>
      <c r="D76" s="487"/>
    </row>
    <row r="77" spans="1:4" s="474" customFormat="1" ht="21" customHeight="1" outlineLevel="1">
      <c r="A77" s="484"/>
      <c r="B77" s="498" t="str">
        <f>CONCATENATE("     ",主要假设阐述!B31,"业态净利润率")</f>
        <v xml:space="preserve">     商业业态净利润率</v>
      </c>
      <c r="C77" s="504">
        <f>'利润表（汇总）'!W21</f>
        <v>-7.8072290431016253E-2</v>
      </c>
      <c r="D77" s="487"/>
    </row>
    <row r="78" spans="1:4" s="474" customFormat="1" ht="21" customHeight="1" outlineLevel="1">
      <c r="A78" s="484"/>
      <c r="B78" s="498" t="str">
        <f>CONCATENATE("     ",主要假设阐述!B32,"业态净利润率")</f>
        <v xml:space="preserve">     酒店业态净利润率</v>
      </c>
      <c r="C78" s="504">
        <f>'利润表（汇总）'!Y21</f>
        <v>0</v>
      </c>
      <c r="D78" s="487"/>
    </row>
    <row r="79" spans="1:4" s="474" customFormat="1" ht="21" customHeight="1" outlineLevel="1">
      <c r="A79" s="484"/>
      <c r="B79" s="498" t="str">
        <f>CONCATENATE("     ",主要假设阐述!B33,"业态净利润率")</f>
        <v xml:space="preserve">     0业态净利润率</v>
      </c>
      <c r="C79" s="504">
        <f>'利润表（汇总）'!AA21</f>
        <v>0</v>
      </c>
      <c r="D79" s="487"/>
    </row>
    <row r="80" spans="1:4" s="474" customFormat="1" ht="21" customHeight="1" outlineLevel="1">
      <c r="A80" s="495"/>
      <c r="B80" s="505" t="str">
        <f>CONCATENATE("     ",主要假设阐述!B34,"业态净利润率")</f>
        <v xml:space="preserve">     车位业态净利润率</v>
      </c>
      <c r="C80" s="506">
        <f>'利润表（汇总）'!AC21</f>
        <v>0.25081269224092095</v>
      </c>
      <c r="D80" s="507"/>
    </row>
    <row r="81" spans="1:51" s="474" customFormat="1" ht="21" customHeight="1"/>
    <row r="82" spans="1:51" s="474" customFormat="1" ht="21" customHeight="1">
      <c r="A82" s="497" t="s">
        <v>202</v>
      </c>
      <c r="B82" s="480"/>
      <c r="C82" s="480"/>
      <c r="D82" s="480"/>
    </row>
    <row r="83" spans="1:51" s="474" customFormat="1" ht="21" customHeight="1">
      <c r="A83" s="481" t="s">
        <v>142</v>
      </c>
      <c r="B83" s="482" t="s">
        <v>143</v>
      </c>
      <c r="C83" s="482" t="s">
        <v>144</v>
      </c>
      <c r="D83" s="482" t="s">
        <v>145</v>
      </c>
    </row>
    <row r="84" spans="1:51" s="474" customFormat="1" ht="21" customHeight="1">
      <c r="A84" s="495">
        <v>1</v>
      </c>
      <c r="B84" s="508" t="s">
        <v>155</v>
      </c>
      <c r="C84" s="509">
        <f>C7</f>
        <v>16</v>
      </c>
      <c r="D84" s="507" t="s">
        <v>156</v>
      </c>
    </row>
    <row r="85" spans="1:51" ht="21" customHeight="1">
      <c r="F85" s="510" t="s">
        <v>203</v>
      </c>
      <c r="G85" s="511">
        <v>1</v>
      </c>
      <c r="H85" s="511">
        <v>2</v>
      </c>
      <c r="I85" s="511">
        <v>3</v>
      </c>
      <c r="J85" s="511">
        <v>4</v>
      </c>
      <c r="K85" s="511">
        <v>5</v>
      </c>
      <c r="L85" s="511">
        <v>6</v>
      </c>
      <c r="M85" s="511">
        <v>7</v>
      </c>
      <c r="N85" s="511">
        <v>8</v>
      </c>
      <c r="O85" s="511">
        <v>9</v>
      </c>
      <c r="P85" s="511">
        <v>10</v>
      </c>
      <c r="Q85" s="511">
        <v>11</v>
      </c>
      <c r="R85" s="511">
        <v>12</v>
      </c>
      <c r="S85" s="511">
        <v>13</v>
      </c>
      <c r="T85" s="511">
        <v>14</v>
      </c>
      <c r="U85" s="511">
        <v>15</v>
      </c>
      <c r="V85" s="511">
        <v>16</v>
      </c>
      <c r="W85" s="511">
        <v>17</v>
      </c>
      <c r="X85" s="511">
        <v>18</v>
      </c>
      <c r="Y85" s="511">
        <v>19</v>
      </c>
      <c r="Z85" s="511">
        <v>20</v>
      </c>
      <c r="AA85" s="511">
        <v>21</v>
      </c>
      <c r="AB85" s="511">
        <v>22</v>
      </c>
      <c r="AC85" s="511">
        <v>23</v>
      </c>
      <c r="AD85" s="511">
        <v>24</v>
      </c>
      <c r="AE85" s="511">
        <v>25</v>
      </c>
      <c r="AF85" s="511">
        <v>26</v>
      </c>
      <c r="AG85" s="511">
        <v>27</v>
      </c>
      <c r="AH85" s="511">
        <v>28</v>
      </c>
      <c r="AI85" s="511">
        <v>29</v>
      </c>
      <c r="AJ85" s="511">
        <v>30</v>
      </c>
      <c r="AK85" s="511">
        <v>31</v>
      </c>
      <c r="AL85" s="511">
        <v>32</v>
      </c>
      <c r="AM85" s="511">
        <v>33</v>
      </c>
      <c r="AN85" s="511">
        <v>34</v>
      </c>
      <c r="AO85" s="511">
        <v>35</v>
      </c>
      <c r="AP85" s="511">
        <v>36</v>
      </c>
      <c r="AQ85" s="511">
        <v>37</v>
      </c>
      <c r="AR85" s="511">
        <v>38</v>
      </c>
      <c r="AS85" s="511">
        <v>39</v>
      </c>
      <c r="AT85" s="511">
        <v>40</v>
      </c>
      <c r="AU85" s="511">
        <v>41</v>
      </c>
      <c r="AV85" s="511">
        <v>42</v>
      </c>
      <c r="AW85" s="511">
        <v>43</v>
      </c>
      <c r="AX85" s="511">
        <v>44</v>
      </c>
      <c r="AY85" s="511">
        <v>45</v>
      </c>
    </row>
    <row r="86" spans="1:51" s="194" customFormat="1" ht="21" customHeight="1">
      <c r="A86" s="476"/>
      <c r="B86" s="476"/>
      <c r="C86" s="476"/>
      <c r="D86" s="476"/>
      <c r="F86" s="512" t="s">
        <v>204</v>
      </c>
      <c r="G86" s="513">
        <f>'现金流（汇总）'!E17</f>
        <v>-170956.99154444653</v>
      </c>
      <c r="H86" s="513">
        <f>'现金流（汇总）'!F17</f>
        <v>-171298.60730431916</v>
      </c>
      <c r="I86" s="513">
        <f>'现金流（汇总）'!G17</f>
        <v>-172078.90079103029</v>
      </c>
      <c r="J86" s="513">
        <f>'现金流（汇总）'!H17</f>
        <v>-290475.22652836179</v>
      </c>
      <c r="K86" s="513">
        <f>'现金流（汇总）'!I17</f>
        <v>-291481.63252077409</v>
      </c>
      <c r="L86" s="513">
        <f>'现金流（汇总）'!J17</f>
        <v>-292519.13291051053</v>
      </c>
      <c r="M86" s="513">
        <f>'现金流（汇总）'!K17</f>
        <v>-293986.75786534237</v>
      </c>
      <c r="N86" s="513">
        <f>'现金流（汇总）'!L17</f>
        <v>-295606.8526569953</v>
      </c>
      <c r="O86" s="513">
        <f>'现金流（汇总）'!M17</f>
        <v>-298532.35556307528</v>
      </c>
      <c r="P86" s="513">
        <f>'现金流（汇总）'!N17</f>
        <v>-300748.74608896836</v>
      </c>
      <c r="Q86" s="513">
        <f>'现金流（汇总）'!O17</f>
        <v>-305271.69084412354</v>
      </c>
      <c r="R86" s="513">
        <f>'现金流（汇总）'!P17</f>
        <v>-281651.64215290628</v>
      </c>
      <c r="S86" s="513">
        <f>'现金流（汇总）'!Q17</f>
        <v>-252649.81817816812</v>
      </c>
      <c r="T86" s="513">
        <f>'现金流（汇总）'!R17</f>
        <v>-212269.70452772177</v>
      </c>
      <c r="U86" s="513">
        <f>'现金流（汇总）'!S17</f>
        <v>-172985.16658520201</v>
      </c>
      <c r="V86" s="513">
        <f>'现金流（汇总）'!T17</f>
        <v>-149607.12568402139</v>
      </c>
      <c r="W86" s="513">
        <f>'现金流（汇总）'!U17</f>
        <v>-135977.7663921479</v>
      </c>
      <c r="X86" s="513">
        <f>'现金流（汇总）'!V17</f>
        <v>-98839.961365550596</v>
      </c>
      <c r="Y86" s="513">
        <f>'现金流（汇总）'!W17</f>
        <v>-57905.996562242908</v>
      </c>
      <c r="Z86" s="513">
        <f>'现金流（汇总）'!X17</f>
        <v>-5501.9625640167069</v>
      </c>
      <c r="AA86" s="513">
        <f>'现金流（汇总）'!Y17</f>
        <v>38369.632217576996</v>
      </c>
      <c r="AB86" s="513">
        <f>'现金流（汇总）'!Z17</f>
        <v>64164.363029942673</v>
      </c>
      <c r="AC86" s="513">
        <f>'现金流（汇总）'!AA17</f>
        <v>81645.144358700069</v>
      </c>
      <c r="AD86" s="513">
        <f>'现金流（汇总）'!AB17</f>
        <v>84491.09530751135</v>
      </c>
      <c r="AE86" s="513">
        <f>'现金流（汇总）'!AC17</f>
        <v>85696.21784711619</v>
      </c>
      <c r="AF86" s="513">
        <f>'现金流（汇总）'!AD17</f>
        <v>84514.295214132275</v>
      </c>
      <c r="AG86" s="513">
        <f>'现金流（汇总）'!AE17</f>
        <v>83276.847632297577</v>
      </c>
      <c r="AH86" s="513">
        <f>'现金流（汇总）'!AF17</f>
        <v>82115.471257141791</v>
      </c>
      <c r="AI86" s="513">
        <f>'现金流（汇总）'!AG17</f>
        <v>81409.631633595229</v>
      </c>
      <c r="AJ86" s="513">
        <f>'现金流（汇总）'!AH17</f>
        <v>81135.958664305814</v>
      </c>
      <c r="AK86" s="513">
        <f>'现金流（汇总）'!AI17</f>
        <v>80882.718569491495</v>
      </c>
      <c r="AL86" s="513">
        <f>'现金流（汇总）'!AJ17</f>
        <v>79189.244964556303</v>
      </c>
      <c r="AM86" s="513">
        <f>'现金流（汇总）'!AK17</f>
        <v>82845.655863085762</v>
      </c>
      <c r="AN86" s="513">
        <f>'现金流（汇总）'!AL17</f>
        <v>83660.544137647099</v>
      </c>
      <c r="AO86" s="513">
        <f>'现金流（汇总）'!AM17</f>
        <v>72692.060455850908</v>
      </c>
      <c r="AP86" s="513">
        <f>'现金流（汇总）'!AN17</f>
        <v>77756.662243925748</v>
      </c>
      <c r="AQ86" s="513">
        <f>'现金流（汇总）'!AO17</f>
        <v>78647.750518487082</v>
      </c>
      <c r="AR86" s="513">
        <f>'现金流（汇总）'!AP17</f>
        <v>79572.433387643003</v>
      </c>
      <c r="AS86" s="513">
        <f>'现金流（汇总）'!AQ17</f>
        <v>79237.035175717843</v>
      </c>
      <c r="AT86" s="513">
        <f>'现金流（汇总）'!AR17</f>
        <v>79237.035175717843</v>
      </c>
      <c r="AU86" s="513">
        <f>'现金流（汇总）'!AS17</f>
        <v>79237.035175717843</v>
      </c>
      <c r="AV86" s="513">
        <f>'现金流（汇总）'!AT17</f>
        <v>79237.035175717843</v>
      </c>
      <c r="AW86" s="513">
        <f>'现金流（汇总）'!AU17</f>
        <v>79237.035175717843</v>
      </c>
      <c r="AX86" s="513">
        <f>'现金流（汇总）'!AV17</f>
        <v>79237.035175717843</v>
      </c>
      <c r="AY86" s="513">
        <f>'现金流（汇总）'!AW17</f>
        <v>79237.035175717843</v>
      </c>
    </row>
    <row r="87" spans="1:51" ht="21" customHeight="1">
      <c r="F87" s="514" t="s">
        <v>205</v>
      </c>
      <c r="G87" s="515">
        <f>'现金流（汇总）'!E25</f>
        <v>0</v>
      </c>
      <c r="H87" s="515">
        <f>'现金流（汇总）'!F25</f>
        <v>0</v>
      </c>
      <c r="I87" s="515">
        <f>'现金流（汇总）'!G25</f>
        <v>0</v>
      </c>
      <c r="J87" s="515">
        <f>'现金流（汇总）'!H25</f>
        <v>138790.041</v>
      </c>
      <c r="K87" s="515">
        <f>'现金流（汇总）'!I25</f>
        <v>137975.682</v>
      </c>
      <c r="L87" s="515">
        <f>'现金流（汇总）'!J25</f>
        <v>137161.323</v>
      </c>
      <c r="M87" s="515">
        <f>'现金流（汇总）'!K25</f>
        <v>136346.96400000001</v>
      </c>
      <c r="N87" s="515">
        <f>'现金流（汇总）'!L25</f>
        <v>157633.78616954709</v>
      </c>
      <c r="O87" s="515">
        <f>'现金流（汇总）'!M25</f>
        <v>167768.9512728258</v>
      </c>
      <c r="P87" s="515">
        <f>'现金流（汇总）'!N25</f>
        <v>166802.99255058353</v>
      </c>
      <c r="Q87" s="515">
        <f>'现金流（汇总）'!O25</f>
        <v>160180.20679788833</v>
      </c>
      <c r="R87" s="515">
        <f>'现金流（汇总）'!P25</f>
        <v>159276.05339415121</v>
      </c>
      <c r="S87" s="515">
        <f>'现金流（汇总）'!Q25</f>
        <v>158371.89999041409</v>
      </c>
      <c r="T87" s="515">
        <f>'现金流（汇总）'!R25</f>
        <v>157467.74658667698</v>
      </c>
      <c r="U87" s="515">
        <f>'现金流（汇总）'!S25</f>
        <v>156563.59318293986</v>
      </c>
      <c r="V87" s="515">
        <f>'现金流（汇总）'!T25</f>
        <v>155659.43977920274</v>
      </c>
      <c r="W87" s="515">
        <f>'现金流（汇总）'!U25</f>
        <v>154755.28637546563</v>
      </c>
      <c r="X87" s="515">
        <f>'现金流（汇总）'!V25</f>
        <v>153851.13297172851</v>
      </c>
      <c r="Y87" s="515">
        <f>'现金流（汇总）'!W25</f>
        <v>152946.9795679914</v>
      </c>
      <c r="Z87" s="515">
        <f>'现金流（汇总）'!X25</f>
        <v>142088.34699758762</v>
      </c>
      <c r="AA87" s="515">
        <f>'现金流（汇总）'!Y25</f>
        <v>141229.71442718385</v>
      </c>
      <c r="AB87" s="515">
        <f>'现金流（汇总）'!Z25</f>
        <v>140371.08185678007</v>
      </c>
      <c r="AC87" s="515">
        <f>'现金流（汇总）'!AA25</f>
        <v>139512.4492863763</v>
      </c>
      <c r="AD87" s="515">
        <f>'现金流（汇总）'!AB25</f>
        <v>138653.81671597253</v>
      </c>
      <c r="AE87" s="515">
        <f>'现金流（汇总）'!AC25</f>
        <v>137795.18414556875</v>
      </c>
      <c r="AF87" s="515">
        <f>'现金流（汇总）'!AD25</f>
        <v>-19393.954982036055</v>
      </c>
      <c r="AG87" s="515">
        <f>'现金流（汇总）'!AE25</f>
        <v>-19393.954982036055</v>
      </c>
      <c r="AH87" s="515">
        <f>'现金流（汇总）'!AF25</f>
        <v>-19393.954982036055</v>
      </c>
      <c r="AI87" s="515">
        <f>'现金流（汇总）'!AG25</f>
        <v>-19393.954982036055</v>
      </c>
      <c r="AJ87" s="515">
        <f>'现金流（汇总）'!AH25</f>
        <v>-19393.954982036055</v>
      </c>
      <c r="AK87" s="515">
        <f>'现金流（汇总）'!AI25</f>
        <v>-19393.954982036055</v>
      </c>
      <c r="AL87" s="515">
        <f>'现金流（汇总）'!AJ25</f>
        <v>-19393.954982036055</v>
      </c>
      <c r="AM87" s="515">
        <f>'现金流（汇总）'!AK25</f>
        <v>-19393.954982036055</v>
      </c>
      <c r="AN87" s="515">
        <f>'现金流（汇总）'!AL25</f>
        <v>-19393.954982036055</v>
      </c>
      <c r="AO87" s="515">
        <f>'现金流（汇总）'!AM25</f>
        <v>-19393.954982036055</v>
      </c>
      <c r="AP87" s="515">
        <f>'现金流（汇总）'!AN25</f>
        <v>-19393.954982036055</v>
      </c>
      <c r="AQ87" s="515">
        <f>'现金流（汇总）'!AO25</f>
        <v>-19393.954982036055</v>
      </c>
      <c r="AR87" s="515">
        <f>'现金流（汇总）'!AP25</f>
        <v>-19393.954982036055</v>
      </c>
      <c r="AS87" s="515">
        <f>'现金流（汇总）'!AQ25</f>
        <v>-19393.954982036055</v>
      </c>
      <c r="AT87" s="515">
        <f>'现金流（汇总）'!AR25</f>
        <v>-19393.954982036055</v>
      </c>
      <c r="AU87" s="515">
        <f>'现金流（汇总）'!AS25</f>
        <v>-19393.954982036055</v>
      </c>
      <c r="AV87" s="515">
        <f>'现金流（汇总）'!AT25</f>
        <v>-19393.954982036055</v>
      </c>
      <c r="AW87" s="515">
        <f>'现金流（汇总）'!AU25</f>
        <v>-19393.954982036055</v>
      </c>
      <c r="AX87" s="515">
        <f>'现金流（汇总）'!AV25</f>
        <v>-19393.954982036055</v>
      </c>
      <c r="AY87" s="515">
        <f>'现金流（汇总）'!AW25</f>
        <v>-19393.954982036055</v>
      </c>
    </row>
    <row r="88" spans="1:51" ht="21" customHeight="1">
      <c r="F88" s="516" t="s">
        <v>206</v>
      </c>
      <c r="G88" s="298">
        <f>'现金流（汇总）'!E27</f>
        <v>0</v>
      </c>
      <c r="H88" s="298">
        <f>'现金流（汇总）'!F27</f>
        <v>0</v>
      </c>
      <c r="I88" s="298">
        <f>'现金流（汇总）'!G27</f>
        <v>0</v>
      </c>
      <c r="J88" s="298">
        <f>'现金流（汇总）'!H27</f>
        <v>0</v>
      </c>
      <c r="K88" s="298">
        <f>'现金流（汇总）'!I27</f>
        <v>0</v>
      </c>
      <c r="L88" s="298">
        <f>'现金流（汇总）'!J27</f>
        <v>0</v>
      </c>
      <c r="M88" s="298">
        <f>'现金流（汇总）'!K27</f>
        <v>0</v>
      </c>
      <c r="N88" s="298">
        <f>'现金流（汇总）'!L27</f>
        <v>0</v>
      </c>
      <c r="O88" s="298">
        <f>'现金流（汇总）'!M27</f>
        <v>0</v>
      </c>
      <c r="P88" s="298">
        <f>'现金流（汇总）'!N27</f>
        <v>1553.3329000000001</v>
      </c>
      <c r="Q88" s="298">
        <f>'现金流（汇总）'!O27</f>
        <v>1553.3329000000001</v>
      </c>
      <c r="R88" s="298">
        <f>'现金流（汇总）'!P27</f>
        <v>-3570.6670999999997</v>
      </c>
      <c r="S88" s="298">
        <f>'现金流（汇总）'!Q27</f>
        <v>-1435.6670999999997</v>
      </c>
      <c r="T88" s="298">
        <f>'现金流（汇总）'!R27</f>
        <v>-1435.6670999999997</v>
      </c>
      <c r="U88" s="298">
        <f>'现金流（汇总）'!S27</f>
        <v>593.63289999999984</v>
      </c>
      <c r="V88" s="298">
        <f>'现金流（汇总）'!T27</f>
        <v>1553.3329000000001</v>
      </c>
      <c r="W88" s="298">
        <f>'现金流（汇总）'!U27</f>
        <v>1553.3329000000001</v>
      </c>
      <c r="X88" s="298">
        <f>'现金流（汇总）'!V27</f>
        <v>-4498.8670999999995</v>
      </c>
      <c r="Y88" s="298">
        <f>'现金流（汇总）'!W27</f>
        <v>-1977.1170999999995</v>
      </c>
      <c r="Z88" s="298">
        <f>'现金流（汇总）'!X27</f>
        <v>-1794.3750999999984</v>
      </c>
      <c r="AA88" s="298">
        <f>'现金流（汇总）'!Y27</f>
        <v>1448.3329000000001</v>
      </c>
      <c r="AB88" s="298">
        <f>'现金流（汇总）'!Z27</f>
        <v>1553.3329000000001</v>
      </c>
      <c r="AC88" s="298">
        <f>'现金流（汇总）'!AA27</f>
        <v>1553.3329000000001</v>
      </c>
      <c r="AD88" s="298">
        <f>'现金流（汇总）'!AB27</f>
        <v>1553.3329000000001</v>
      </c>
      <c r="AE88" s="298">
        <f>'现金流（汇总）'!AC27</f>
        <v>1553.3329000000001</v>
      </c>
      <c r="AF88" s="298">
        <f>'现金流（汇总）'!AD27</f>
        <v>1553.3329000000001</v>
      </c>
      <c r="AG88" s="298">
        <f>'现金流（汇总）'!AE27</f>
        <v>1553.3329000000001</v>
      </c>
      <c r="AH88" s="298">
        <f>'现金流（汇总）'!AF27</f>
        <v>1553.3329000000001</v>
      </c>
      <c r="AI88" s="298">
        <f>'现金流（汇总）'!AG27</f>
        <v>1553.3329000000001</v>
      </c>
      <c r="AJ88" s="298">
        <f>'现金流（汇总）'!AH27</f>
        <v>0</v>
      </c>
      <c r="AK88" s="298">
        <f>'现金流（汇总）'!AI27</f>
        <v>0</v>
      </c>
      <c r="AL88" s="298">
        <f>'现金流（汇总）'!AJ27</f>
        <v>0</v>
      </c>
      <c r="AM88" s="298">
        <f>'现金流（汇总）'!AK27</f>
        <v>-3943.3574660633485</v>
      </c>
      <c r="AN88" s="298">
        <f>'现金流（汇总）'!AL27</f>
        <v>-1095.3770739064857</v>
      </c>
      <c r="AO88" s="298">
        <f>'现金流（汇总）'!AM27</f>
        <v>-930.86546003016588</v>
      </c>
      <c r="AP88" s="298">
        <f>'现金流（汇总）'!AN27</f>
        <v>0</v>
      </c>
      <c r="AQ88" s="298">
        <f>'现金流（汇总）'!AO27</f>
        <v>0</v>
      </c>
      <c r="AR88" s="298">
        <f>'现金流（汇总）'!AP27</f>
        <v>0</v>
      </c>
      <c r="AS88" s="298">
        <f>'现金流（汇总）'!AQ27</f>
        <v>0</v>
      </c>
      <c r="AT88" s="298">
        <f>'现金流（汇总）'!AR27</f>
        <v>0</v>
      </c>
      <c r="AU88" s="298">
        <f>'现金流（汇总）'!AS27</f>
        <v>0</v>
      </c>
      <c r="AV88" s="298">
        <f>'现金流（汇总）'!AT27</f>
        <v>0</v>
      </c>
      <c r="AW88" s="298">
        <f>'现金流（汇总）'!AU27</f>
        <v>0</v>
      </c>
      <c r="AX88" s="298">
        <f>'现金流（汇总）'!AV27</f>
        <v>0</v>
      </c>
      <c r="AY88" s="298">
        <f>'现金流（汇总）'!AW27</f>
        <v>0</v>
      </c>
    </row>
    <row r="89" spans="1:51" ht="21" customHeight="1">
      <c r="F89" s="517" t="s">
        <v>207</v>
      </c>
      <c r="G89" s="518">
        <f>G86+G87+G88</f>
        <v>-170956.99154444653</v>
      </c>
      <c r="H89" s="518">
        <f t="shared" ref="H89:AY89" si="0">H86+H87+H88</f>
        <v>-171298.60730431916</v>
      </c>
      <c r="I89" s="518">
        <f t="shared" si="0"/>
        <v>-172078.90079103029</v>
      </c>
      <c r="J89" s="518">
        <f t="shared" si="0"/>
        <v>-151685.18552836179</v>
      </c>
      <c r="K89" s="518">
        <f t="shared" si="0"/>
        <v>-153505.95052077409</v>
      </c>
      <c r="L89" s="518">
        <f t="shared" si="0"/>
        <v>-155357.80991051052</v>
      </c>
      <c r="M89" s="518">
        <f t="shared" si="0"/>
        <v>-157639.79386534236</v>
      </c>
      <c r="N89" s="518">
        <f t="shared" si="0"/>
        <v>-137973.0664874482</v>
      </c>
      <c r="O89" s="518">
        <f t="shared" si="0"/>
        <v>-130763.40429024948</v>
      </c>
      <c r="P89" s="518">
        <f t="shared" si="0"/>
        <v>-132392.42063838482</v>
      </c>
      <c r="Q89" s="518">
        <f t="shared" si="0"/>
        <v>-143538.15114623521</v>
      </c>
      <c r="R89" s="518">
        <f t="shared" si="0"/>
        <v>-125946.25585875507</v>
      </c>
      <c r="S89" s="518">
        <f t="shared" si="0"/>
        <v>-95713.585287754031</v>
      </c>
      <c r="T89" s="518">
        <f t="shared" si="0"/>
        <v>-56237.62504104479</v>
      </c>
      <c r="U89" s="518">
        <f t="shared" si="0"/>
        <v>-15827.940502262147</v>
      </c>
      <c r="V89" s="518">
        <f t="shared" si="0"/>
        <v>7605.6469951813551</v>
      </c>
      <c r="W89" s="518">
        <f t="shared" si="0"/>
        <v>20330.852883317733</v>
      </c>
      <c r="X89" s="518">
        <f t="shared" si="0"/>
        <v>50512.304506177912</v>
      </c>
      <c r="Y89" s="518">
        <f t="shared" si="0"/>
        <v>93063.865905748477</v>
      </c>
      <c r="Z89" s="518">
        <f t="shared" si="0"/>
        <v>134792.0093335709</v>
      </c>
      <c r="AA89" s="518">
        <f t="shared" si="0"/>
        <v>181047.67954476085</v>
      </c>
      <c r="AB89" s="518">
        <f t="shared" si="0"/>
        <v>206088.77778672276</v>
      </c>
      <c r="AC89" s="518">
        <f t="shared" si="0"/>
        <v>222710.92654507639</v>
      </c>
      <c r="AD89" s="518">
        <f t="shared" si="0"/>
        <v>224698.2449234839</v>
      </c>
      <c r="AE89" s="518">
        <f t="shared" si="0"/>
        <v>225044.73489268494</v>
      </c>
      <c r="AF89" s="518">
        <f t="shared" si="0"/>
        <v>66673.673132096214</v>
      </c>
      <c r="AG89" s="518">
        <f t="shared" si="0"/>
        <v>65436.225550261523</v>
      </c>
      <c r="AH89" s="518">
        <f t="shared" si="0"/>
        <v>64274.849175105737</v>
      </c>
      <c r="AI89" s="518">
        <f t="shared" si="0"/>
        <v>63569.009551559175</v>
      </c>
      <c r="AJ89" s="518">
        <f t="shared" si="0"/>
        <v>61742.003682269758</v>
      </c>
      <c r="AK89" s="518">
        <f t="shared" si="0"/>
        <v>61488.76358745544</v>
      </c>
      <c r="AL89" s="518">
        <f t="shared" si="0"/>
        <v>59795.289982520248</v>
      </c>
      <c r="AM89" s="518">
        <f t="shared" si="0"/>
        <v>59508.343414986361</v>
      </c>
      <c r="AN89" s="518">
        <f t="shared" si="0"/>
        <v>63171.212081704558</v>
      </c>
      <c r="AO89" s="518">
        <f t="shared" si="0"/>
        <v>52367.240013784685</v>
      </c>
      <c r="AP89" s="518">
        <f t="shared" si="0"/>
        <v>58362.707261889693</v>
      </c>
      <c r="AQ89" s="518">
        <f t="shared" si="0"/>
        <v>59253.795536451027</v>
      </c>
      <c r="AR89" s="518">
        <f t="shared" si="0"/>
        <v>60178.478405606947</v>
      </c>
      <c r="AS89" s="518">
        <f t="shared" si="0"/>
        <v>59843.080193681788</v>
      </c>
      <c r="AT89" s="518">
        <f t="shared" si="0"/>
        <v>59843.080193681788</v>
      </c>
      <c r="AU89" s="518">
        <f t="shared" si="0"/>
        <v>59843.080193681788</v>
      </c>
      <c r="AV89" s="518">
        <f t="shared" si="0"/>
        <v>59843.080193681788</v>
      </c>
      <c r="AW89" s="518">
        <f t="shared" si="0"/>
        <v>59843.080193681788</v>
      </c>
      <c r="AX89" s="518">
        <f t="shared" si="0"/>
        <v>59843.080193681788</v>
      </c>
      <c r="AY89" s="518">
        <f t="shared" si="0"/>
        <v>59843.080193681788</v>
      </c>
    </row>
    <row r="90" spans="1:51" ht="21" customHeight="1">
      <c r="F90" s="519" t="s">
        <v>208</v>
      </c>
      <c r="G90" s="520">
        <f>'现金流（汇总）'!E33</f>
        <v>0</v>
      </c>
      <c r="H90" s="520">
        <f>'现金流（汇总）'!F33</f>
        <v>0</v>
      </c>
      <c r="I90" s="520">
        <f>'现金流（汇总）'!G33</f>
        <v>0</v>
      </c>
      <c r="J90" s="520">
        <f>'现金流（汇总）'!H33</f>
        <v>0</v>
      </c>
      <c r="K90" s="520">
        <f>'现金流（汇总）'!I33</f>
        <v>0</v>
      </c>
      <c r="L90" s="520">
        <f>'现金流（汇总）'!J33</f>
        <v>0</v>
      </c>
      <c r="M90" s="520">
        <f>'现金流（汇总）'!K33</f>
        <v>0</v>
      </c>
      <c r="N90" s="520">
        <f>'现金流（汇总）'!L33</f>
        <v>0</v>
      </c>
      <c r="O90" s="520">
        <f>'现金流（汇总）'!M33</f>
        <v>0</v>
      </c>
      <c r="P90" s="520">
        <f>'现金流（汇总）'!N33</f>
        <v>0</v>
      </c>
      <c r="Q90" s="520">
        <f>'现金流（汇总）'!O33</f>
        <v>0</v>
      </c>
      <c r="R90" s="520">
        <f>'现金流（汇总）'!P33</f>
        <v>0</v>
      </c>
      <c r="S90" s="520">
        <f>'现金流（汇总）'!Q33</f>
        <v>0</v>
      </c>
      <c r="T90" s="520">
        <f>'现金流（汇总）'!R33</f>
        <v>0</v>
      </c>
      <c r="U90" s="520">
        <f>'现金流（汇总）'!S33</f>
        <v>0</v>
      </c>
      <c r="V90" s="520">
        <f>'现金流（汇总）'!T33</f>
        <v>0</v>
      </c>
      <c r="W90" s="520">
        <f>'现金流（汇总）'!U33</f>
        <v>0</v>
      </c>
      <c r="X90" s="520">
        <f>'现金流（汇总）'!V33</f>
        <v>0</v>
      </c>
      <c r="Y90" s="520">
        <f>'现金流（汇总）'!W33</f>
        <v>0</v>
      </c>
      <c r="Z90" s="520">
        <f>'现金流（汇总）'!X33</f>
        <v>0</v>
      </c>
      <c r="AA90" s="520">
        <f>'现金流（汇总）'!Y33</f>
        <v>0</v>
      </c>
      <c r="AB90" s="520">
        <f>'现金流（汇总）'!Z33</f>
        <v>0</v>
      </c>
      <c r="AC90" s="520">
        <f>'现金流（汇总）'!AA33</f>
        <v>0</v>
      </c>
      <c r="AD90" s="520">
        <f>'现金流（汇总）'!AB33</f>
        <v>0</v>
      </c>
      <c r="AE90" s="520">
        <f>'现金流（汇总）'!AC33</f>
        <v>0</v>
      </c>
      <c r="AF90" s="520">
        <f>'现金流（汇总）'!AD33</f>
        <v>0</v>
      </c>
      <c r="AG90" s="520">
        <f>'现金流（汇总）'!AE33</f>
        <v>0</v>
      </c>
      <c r="AH90" s="520">
        <f>'现金流（汇总）'!AF33</f>
        <v>0</v>
      </c>
      <c r="AI90" s="520">
        <f>'现金流（汇总）'!AG33</f>
        <v>0</v>
      </c>
      <c r="AJ90" s="520">
        <f>'现金流（汇总）'!AH33</f>
        <v>0</v>
      </c>
      <c r="AK90" s="520">
        <f>'现金流（汇总）'!AI33</f>
        <v>0</v>
      </c>
      <c r="AL90" s="520">
        <f>'现金流（汇总）'!AJ33</f>
        <v>0</v>
      </c>
      <c r="AM90" s="520">
        <f>'现金流（汇总）'!AK33</f>
        <v>0</v>
      </c>
      <c r="AN90" s="520">
        <f>'现金流（汇总）'!AL33</f>
        <v>0</v>
      </c>
      <c r="AO90" s="520">
        <f>'现金流（汇总）'!AM33</f>
        <v>0</v>
      </c>
      <c r="AP90" s="520">
        <f>'现金流（汇总）'!AN33</f>
        <v>0</v>
      </c>
      <c r="AQ90" s="520">
        <f>'现金流（汇总）'!AO33</f>
        <v>0</v>
      </c>
      <c r="AR90" s="520">
        <f>'现金流（汇总）'!AP33</f>
        <v>0</v>
      </c>
      <c r="AS90" s="520">
        <f>'现金流（汇总）'!AQ33</f>
        <v>0</v>
      </c>
      <c r="AT90" s="520">
        <f>'现金流（汇总）'!AR33</f>
        <v>0</v>
      </c>
      <c r="AU90" s="520">
        <f>'现金流（汇总）'!AS33</f>
        <v>0</v>
      </c>
      <c r="AV90" s="520">
        <f>'现金流（汇总）'!AT33</f>
        <v>0</v>
      </c>
      <c r="AW90" s="520">
        <f>'现金流（汇总）'!AU33</f>
        <v>0</v>
      </c>
      <c r="AX90" s="520">
        <f>'现金流（汇总）'!AV33</f>
        <v>0</v>
      </c>
      <c r="AY90" s="520">
        <f>'现金流（汇总）'!AW33</f>
        <v>0</v>
      </c>
    </row>
    <row r="91" spans="1:51" ht="21" customHeight="1"/>
    <row r="92" spans="1:51" ht="21" customHeight="1"/>
    <row r="93" spans="1:51" ht="21" customHeight="1"/>
    <row r="94" spans="1:51" ht="21" customHeight="1"/>
    <row r="95" spans="1:51" ht="21" customHeight="1"/>
    <row r="96" spans="1:51" ht="21" customHeight="1"/>
    <row r="97" ht="21" customHeight="1"/>
    <row r="98" ht="21" customHeight="1"/>
    <row r="99" ht="21" customHeight="1"/>
    <row r="100" ht="21" customHeight="1"/>
    <row r="101" ht="21" customHeight="1"/>
    <row r="102" ht="16.5" customHeight="1"/>
    <row r="103" ht="16.5" customHeight="1"/>
  </sheetData>
  <sheetProtection password="DEF3" sheet="1" objects="1" scenarios="1"/>
  <phoneticPr fontId="1" type="noConversion"/>
  <conditionalFormatting sqref="C6:C7 C35 C84">
    <cfRule type="cellIs" dxfId="4" priority="1" stopIfTrue="1" operator="equal">
      <formula>0</formula>
    </cfRule>
  </conditionalFormatting>
  <printOptions horizontalCentered="1"/>
  <pageMargins left="0.70763888888888904" right="0.70763888888888904" top="0.74791666666666701" bottom="0.74791666666666701" header="0.31388888888888899" footer="0.31388888888888899"/>
  <pageSetup paperSize="8" scale="77" fitToHeight="2" orientation="portrait" horizontalDpi="200" verticalDpi="200" r:id="rId1"/>
  <rowBreaks count="1" manualBreakCount="1">
    <brk id="81" max="4"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pageSetUpPr fitToPage="1"/>
  </sheetPr>
  <dimension ref="A1:AG106"/>
  <sheetViews>
    <sheetView showGridLines="0" view="pageBreakPreview" zoomScaleNormal="100" zoomScaleSheetLayoutView="100" workbookViewId="0">
      <pane xSplit="2" topLeftCell="I1" activePane="topRight" state="frozen"/>
      <selection pane="topRight" activeCell="AE21" sqref="AE21"/>
    </sheetView>
  </sheetViews>
  <sheetFormatPr defaultColWidth="9" defaultRowHeight="16.5" customHeight="1"/>
  <cols>
    <col min="1" max="1" width="9.75" style="169" customWidth="1"/>
    <col min="2" max="2" width="22.625" style="169" customWidth="1"/>
    <col min="3" max="3" width="11.875" style="3" hidden="1" customWidth="1"/>
    <col min="4" max="8" width="11.875" style="169" hidden="1" customWidth="1"/>
    <col min="9" max="10" width="11.875" style="169" customWidth="1"/>
    <col min="11" max="22" width="11.875" style="169" hidden="1" customWidth="1"/>
    <col min="23" max="24" width="11.875" style="169" customWidth="1"/>
    <col min="25" max="28" width="11.875" style="169" hidden="1" customWidth="1"/>
    <col min="29" max="30" width="11.875" style="169" customWidth="1"/>
    <col min="31" max="31" width="11.875" style="3" customWidth="1"/>
    <col min="32" max="32" width="11.875" style="169" customWidth="1"/>
    <col min="33" max="16384" width="9" style="454"/>
  </cols>
  <sheetData>
    <row r="1" spans="1:32" s="448" customFormat="1" ht="16.5" hidden="1" customHeight="1">
      <c r="A1" s="169" t="s">
        <v>210</v>
      </c>
      <c r="B1" s="169"/>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3"/>
      <c r="AC1" s="169"/>
      <c r="AD1" s="169"/>
      <c r="AE1" s="169"/>
      <c r="AF1" s="169"/>
    </row>
    <row r="2" spans="1:32" s="449" customFormat="1" ht="16.5" hidden="1" customHeight="1">
      <c r="A2" s="455" t="s">
        <v>211</v>
      </c>
      <c r="B2" s="455"/>
      <c r="C2" s="455"/>
      <c r="D2" s="455"/>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169"/>
      <c r="AE2" s="169"/>
      <c r="AF2" s="169"/>
    </row>
    <row r="3" spans="1:32" s="442" customFormat="1" ht="16.5" hidden="1" customHeight="1">
      <c r="A3" s="455" t="s">
        <v>212</v>
      </c>
      <c r="B3" s="455"/>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169"/>
      <c r="AE3" s="169"/>
      <c r="AF3" s="169"/>
    </row>
    <row r="4" spans="1:32" s="450" customFormat="1" ht="24" customHeight="1">
      <c r="A4" s="425" t="s">
        <v>213</v>
      </c>
      <c r="B4" s="425"/>
      <c r="C4" s="425"/>
      <c r="D4" s="425"/>
      <c r="E4" s="425"/>
      <c r="F4" s="425"/>
      <c r="G4" s="425"/>
      <c r="H4" s="425"/>
      <c r="I4" s="425"/>
      <c r="J4" s="425"/>
      <c r="K4" s="425"/>
      <c r="L4" s="425"/>
      <c r="M4" s="425"/>
      <c r="N4" s="425"/>
      <c r="O4" s="425"/>
      <c r="P4" s="425"/>
      <c r="Q4" s="425"/>
      <c r="R4" s="425"/>
      <c r="S4" s="425"/>
      <c r="T4" s="425"/>
      <c r="U4" s="425"/>
      <c r="V4" s="425"/>
      <c r="W4" s="425"/>
      <c r="X4" s="425"/>
      <c r="Y4" s="425"/>
      <c r="Z4" s="425"/>
      <c r="AA4" s="425"/>
      <c r="AB4" s="441"/>
      <c r="AC4" s="3"/>
      <c r="AD4" s="3"/>
      <c r="AE4" s="3"/>
      <c r="AF4" s="3"/>
    </row>
    <row r="5" spans="1:32" s="450" customFormat="1" ht="16.5" customHeight="1">
      <c r="A5" s="734" t="s">
        <v>4</v>
      </c>
      <c r="B5" s="734"/>
      <c r="C5" s="731" t="str">
        <f>'5、销售定价'!A4</f>
        <v>多层（4F-9F)</v>
      </c>
      <c r="D5" s="731"/>
      <c r="E5" s="731" t="str">
        <f>'5、销售定价'!A5</f>
        <v>小高层(10F-12F)</v>
      </c>
      <c r="F5" s="731"/>
      <c r="G5" s="731" t="str">
        <f>'5、销售定价'!A6</f>
        <v>中高层(13F-18F)</v>
      </c>
      <c r="H5" s="731"/>
      <c r="I5" s="731" t="str">
        <f>'5、销售定价'!A7</f>
        <v>高层(19F及以上）</v>
      </c>
      <c r="J5" s="731"/>
      <c r="K5" s="731" t="str">
        <f>'5、销售定价'!A8</f>
        <v>叠拼</v>
      </c>
      <c r="L5" s="731"/>
      <c r="M5" s="731" t="str">
        <f>'5、销售定价'!A9</f>
        <v>联排</v>
      </c>
      <c r="N5" s="731"/>
      <c r="O5" s="731" t="str">
        <f>'5、销售定价'!A10</f>
        <v>双拼</v>
      </c>
      <c r="P5" s="731"/>
      <c r="Q5" s="731" t="str">
        <f>'5、销售定价'!A11</f>
        <v>独栋</v>
      </c>
      <c r="R5" s="731"/>
      <c r="S5" s="731" t="str">
        <f>'5、销售定价'!A12</f>
        <v>底商</v>
      </c>
      <c r="T5" s="731"/>
      <c r="U5" s="731" t="str">
        <f>'5、销售定价'!A13</f>
        <v>公寓（含loft）</v>
      </c>
      <c r="V5" s="731"/>
      <c r="W5" s="731" t="str">
        <f>'5、销售定价'!A14</f>
        <v>商业</v>
      </c>
      <c r="X5" s="731"/>
      <c r="Y5" s="731" t="str">
        <f>'5、销售定价'!A15</f>
        <v>酒店</v>
      </c>
      <c r="Z5" s="731"/>
      <c r="AA5" s="732">
        <f>'5、销售定价'!A16</f>
        <v>0</v>
      </c>
      <c r="AB5" s="733"/>
      <c r="AC5" s="734" t="str">
        <f>'5、销售定价'!A17</f>
        <v>车位</v>
      </c>
      <c r="AD5" s="735"/>
      <c r="AE5" s="736" t="s">
        <v>214</v>
      </c>
      <c r="AF5" s="736"/>
    </row>
    <row r="6" spans="1:32" s="451" customFormat="1" ht="16.5" customHeight="1">
      <c r="A6" s="734"/>
      <c r="B6" s="734"/>
      <c r="C6" s="456" t="s">
        <v>215</v>
      </c>
      <c r="D6" s="434" t="s">
        <v>216</v>
      </c>
      <c r="E6" s="456" t="s">
        <v>215</v>
      </c>
      <c r="F6" s="434" t="s">
        <v>216</v>
      </c>
      <c r="G6" s="456" t="s">
        <v>215</v>
      </c>
      <c r="H6" s="434" t="s">
        <v>216</v>
      </c>
      <c r="I6" s="456" t="s">
        <v>215</v>
      </c>
      <c r="J6" s="434" t="s">
        <v>216</v>
      </c>
      <c r="K6" s="456" t="s">
        <v>215</v>
      </c>
      <c r="L6" s="434" t="s">
        <v>216</v>
      </c>
      <c r="M6" s="456" t="s">
        <v>215</v>
      </c>
      <c r="N6" s="434" t="s">
        <v>216</v>
      </c>
      <c r="O6" s="456" t="s">
        <v>215</v>
      </c>
      <c r="P6" s="434" t="s">
        <v>216</v>
      </c>
      <c r="Q6" s="456" t="s">
        <v>215</v>
      </c>
      <c r="R6" s="434" t="s">
        <v>216</v>
      </c>
      <c r="S6" s="456" t="s">
        <v>215</v>
      </c>
      <c r="T6" s="434" t="s">
        <v>216</v>
      </c>
      <c r="U6" s="456" t="s">
        <v>215</v>
      </c>
      <c r="V6" s="434" t="s">
        <v>216</v>
      </c>
      <c r="W6" s="456" t="s">
        <v>215</v>
      </c>
      <c r="X6" s="434" t="s">
        <v>216</v>
      </c>
      <c r="Y6" s="456" t="s">
        <v>215</v>
      </c>
      <c r="Z6" s="434" t="s">
        <v>216</v>
      </c>
      <c r="AA6" s="456" t="s">
        <v>215</v>
      </c>
      <c r="AB6" s="434" t="s">
        <v>216</v>
      </c>
      <c r="AC6" s="456" t="s">
        <v>215</v>
      </c>
      <c r="AD6" s="434" t="s">
        <v>216</v>
      </c>
      <c r="AE6" s="456" t="s">
        <v>215</v>
      </c>
      <c r="AF6" s="434" t="s">
        <v>216</v>
      </c>
    </row>
    <row r="7" spans="1:32" s="451" customFormat="1" ht="16.5" customHeight="1">
      <c r="A7" s="740" t="s">
        <v>217</v>
      </c>
      <c r="B7" s="434" t="s">
        <v>218</v>
      </c>
      <c r="C7" s="457">
        <f t="shared" ref="C7:C18" si="0">C29+C50+C71+C92</f>
        <v>0</v>
      </c>
      <c r="D7" s="434"/>
      <c r="E7" s="457">
        <f t="shared" ref="E7:E18" si="1">E29+E50+E71+E92</f>
        <v>0</v>
      </c>
      <c r="F7" s="434"/>
      <c r="G7" s="457">
        <f t="shared" ref="G7:I18" si="2">G29+G50+G71+G92</f>
        <v>0</v>
      </c>
      <c r="H7" s="434"/>
      <c r="I7" s="457">
        <f t="shared" si="2"/>
        <v>26130.32</v>
      </c>
      <c r="J7" s="434"/>
      <c r="K7" s="457">
        <f t="shared" ref="K7:K18" si="3">K29+K50+K71+K92</f>
        <v>0</v>
      </c>
      <c r="L7" s="434"/>
      <c r="M7" s="457">
        <f t="shared" ref="M7:M18" si="4">M29+M50+M71+M92</f>
        <v>0</v>
      </c>
      <c r="N7" s="434"/>
      <c r="O7" s="457">
        <f t="shared" ref="O7:O18" si="5">O29+O50+O71+O92</f>
        <v>0</v>
      </c>
      <c r="P7" s="434"/>
      <c r="Q7" s="457">
        <f t="shared" ref="Q7:Q18" si="6">Q29+Q50+Q71+Q92</f>
        <v>0</v>
      </c>
      <c r="R7" s="434"/>
      <c r="S7" s="457">
        <f t="shared" ref="S7:S18" si="7">S29+S50+S71+S92</f>
        <v>0</v>
      </c>
      <c r="T7" s="434"/>
      <c r="U7" s="457">
        <f t="shared" ref="U7:U18" si="8">U29+U50+U71+U92</f>
        <v>0</v>
      </c>
      <c r="V7" s="434"/>
      <c r="W7" s="457">
        <f t="shared" ref="W7:W18" si="9">W29+W50+W71+W92</f>
        <v>250</v>
      </c>
      <c r="X7" s="434"/>
      <c r="Y7" s="457">
        <f t="shared" ref="Y7:Y18" si="10">Y29+Y50+Y71+Y92</f>
        <v>0</v>
      </c>
      <c r="Z7" s="434"/>
      <c r="AA7" s="457">
        <f t="shared" ref="AA7:AC18" si="11">AA29+AA50+AA71+AA92</f>
        <v>0</v>
      </c>
      <c r="AB7" s="434"/>
      <c r="AC7" s="466"/>
      <c r="AD7" s="434"/>
      <c r="AE7" s="458">
        <f t="shared" ref="AE7:AE18" si="12">AE29+AE50+AE71+AE92</f>
        <v>26380.32</v>
      </c>
      <c r="AF7" s="434"/>
    </row>
    <row r="8" spans="1:32" s="451" customFormat="1" ht="16.5" customHeight="1">
      <c r="A8" s="741"/>
      <c r="B8" s="434" t="s">
        <v>219</v>
      </c>
      <c r="C8" s="457">
        <f t="shared" si="0"/>
        <v>0</v>
      </c>
      <c r="D8" s="434"/>
      <c r="E8" s="457">
        <f t="shared" si="1"/>
        <v>0</v>
      </c>
      <c r="F8" s="434"/>
      <c r="G8" s="457">
        <f t="shared" si="2"/>
        <v>0</v>
      </c>
      <c r="H8" s="434"/>
      <c r="I8" s="457">
        <f t="shared" si="2"/>
        <v>71105.88</v>
      </c>
      <c r="J8" s="434"/>
      <c r="K8" s="457">
        <f t="shared" si="3"/>
        <v>0</v>
      </c>
      <c r="L8" s="434"/>
      <c r="M8" s="457">
        <f t="shared" si="4"/>
        <v>0</v>
      </c>
      <c r="N8" s="434"/>
      <c r="O8" s="457">
        <f t="shared" si="5"/>
        <v>0</v>
      </c>
      <c r="P8" s="434"/>
      <c r="Q8" s="457">
        <f t="shared" si="6"/>
        <v>0</v>
      </c>
      <c r="R8" s="434"/>
      <c r="S8" s="457">
        <f t="shared" si="7"/>
        <v>0</v>
      </c>
      <c r="T8" s="434"/>
      <c r="U8" s="457">
        <f t="shared" si="8"/>
        <v>0</v>
      </c>
      <c r="V8" s="434"/>
      <c r="W8" s="457">
        <f t="shared" si="9"/>
        <v>600</v>
      </c>
      <c r="X8" s="434"/>
      <c r="Y8" s="457">
        <f t="shared" si="10"/>
        <v>0</v>
      </c>
      <c r="Z8" s="434"/>
      <c r="AA8" s="457">
        <f t="shared" si="11"/>
        <v>0</v>
      </c>
      <c r="AB8" s="434"/>
      <c r="AC8" s="457">
        <f>AC30+AC51+AC72+AC93</f>
        <v>17056</v>
      </c>
      <c r="AD8" s="434"/>
      <c r="AE8" s="458">
        <f t="shared" si="12"/>
        <v>88761.88</v>
      </c>
      <c r="AF8" s="434"/>
    </row>
    <row r="9" spans="1:32" ht="16.5" customHeight="1">
      <c r="A9" s="456" t="s">
        <v>220</v>
      </c>
      <c r="B9" s="456" t="s">
        <v>221</v>
      </c>
      <c r="C9" s="458">
        <f t="shared" si="0"/>
        <v>0</v>
      </c>
      <c r="D9" s="456">
        <f t="shared" ref="D9:D19" si="13">IF(C$8=0,0,C9/C$8*10000)</f>
        <v>0</v>
      </c>
      <c r="E9" s="458">
        <f t="shared" si="1"/>
        <v>0</v>
      </c>
      <c r="F9" s="456">
        <f t="shared" ref="F9:F19" si="14">IF(E$8=0,0,E9/E$8*10000)</f>
        <v>0</v>
      </c>
      <c r="G9" s="458">
        <f t="shared" si="2"/>
        <v>0</v>
      </c>
      <c r="H9" s="456">
        <f t="shared" ref="H9:H19" si="15">IF(G$8=0,0,G9/G$8*10000)</f>
        <v>0</v>
      </c>
      <c r="I9" s="458">
        <f t="shared" si="2"/>
        <v>469822.45919999992</v>
      </c>
      <c r="J9" s="456">
        <f t="shared" ref="J9:J19" si="16">IF(I$8=0,0,I9/I$8*10000)</f>
        <v>66073.643867426974</v>
      </c>
      <c r="K9" s="458">
        <f t="shared" si="3"/>
        <v>0</v>
      </c>
      <c r="L9" s="456">
        <f t="shared" ref="L9:L19" si="17">IF(K$8=0,0,K9/K$8*10000)</f>
        <v>0</v>
      </c>
      <c r="M9" s="458">
        <f t="shared" si="4"/>
        <v>0</v>
      </c>
      <c r="N9" s="456">
        <f t="shared" ref="N9:N19" si="18">IF(M$8=0,0,M9/M$8*10000)</f>
        <v>0</v>
      </c>
      <c r="O9" s="458">
        <f t="shared" si="5"/>
        <v>0</v>
      </c>
      <c r="P9" s="456">
        <f t="shared" ref="P9:P19" si="19">IF(O$8=0,0,O9/O$8*10000)</f>
        <v>0</v>
      </c>
      <c r="Q9" s="458">
        <f t="shared" si="6"/>
        <v>0</v>
      </c>
      <c r="R9" s="456">
        <f t="shared" ref="R9:R19" si="20">IF(Q$8=0,0,Q9/Q$8*10000)</f>
        <v>0</v>
      </c>
      <c r="S9" s="458">
        <f t="shared" si="7"/>
        <v>0</v>
      </c>
      <c r="T9" s="456">
        <f t="shared" ref="T9:T19" si="21">IF(S$8=0,0,S9/S$8*10000)</f>
        <v>0</v>
      </c>
      <c r="U9" s="458">
        <f t="shared" si="8"/>
        <v>0</v>
      </c>
      <c r="V9" s="456">
        <f t="shared" ref="V9:V19" si="22">IF(U$8=0,0,U9/U$8*10000)</f>
        <v>0</v>
      </c>
      <c r="W9" s="458">
        <f t="shared" si="9"/>
        <v>3000</v>
      </c>
      <c r="X9" s="456">
        <f>IF(W$8=0,0,W9/W$8*10000)</f>
        <v>50000</v>
      </c>
      <c r="Y9" s="458">
        <f t="shared" si="10"/>
        <v>0</v>
      </c>
      <c r="Z9" s="456">
        <f t="shared" ref="Z9:Z19" si="23">IF(Y$8=0,0,Y9/Y$8*10000)</f>
        <v>0</v>
      </c>
      <c r="AA9" s="458">
        <f t="shared" si="11"/>
        <v>0</v>
      </c>
      <c r="AB9" s="456">
        <f t="shared" ref="AB9:AB19" si="24">IF(AA$8=0,0,AA9/AA$8*10000)</f>
        <v>0</v>
      </c>
      <c r="AC9" s="457">
        <f>'5、销售定价'!D17</f>
        <v>16350</v>
      </c>
      <c r="AD9" s="456">
        <f t="shared" ref="AD9:AD19" si="25">IF(AC$8=0,0,AC9/AC$8*10000)</f>
        <v>9586.0694183864907</v>
      </c>
      <c r="AE9" s="458">
        <f t="shared" si="12"/>
        <v>489172.45919999992</v>
      </c>
      <c r="AF9" s="456">
        <f t="shared" ref="AF9:AF19" si="26">IF(AE$8=0,0,AE9/AE$8*10000)</f>
        <v>55110.646507261888</v>
      </c>
    </row>
    <row r="10" spans="1:32" ht="16.5" customHeight="1">
      <c r="A10" s="742" t="s">
        <v>222</v>
      </c>
      <c r="B10" s="175" t="s">
        <v>209</v>
      </c>
      <c r="C10" s="458">
        <f t="shared" si="0"/>
        <v>0</v>
      </c>
      <c r="D10" s="456">
        <f t="shared" si="13"/>
        <v>0</v>
      </c>
      <c r="E10" s="458">
        <f t="shared" si="1"/>
        <v>0</v>
      </c>
      <c r="F10" s="456">
        <f t="shared" si="14"/>
        <v>0</v>
      </c>
      <c r="G10" s="458">
        <f t="shared" si="2"/>
        <v>0</v>
      </c>
      <c r="H10" s="456">
        <f t="shared" si="15"/>
        <v>0</v>
      </c>
      <c r="I10" s="458">
        <f t="shared" si="2"/>
        <v>284866.58006540395</v>
      </c>
      <c r="J10" s="456">
        <f t="shared" si="16"/>
        <v>40062.309905369846</v>
      </c>
      <c r="K10" s="458">
        <f t="shared" si="3"/>
        <v>0</v>
      </c>
      <c r="L10" s="456">
        <f t="shared" si="17"/>
        <v>0</v>
      </c>
      <c r="M10" s="458">
        <f t="shared" si="4"/>
        <v>0</v>
      </c>
      <c r="N10" s="456">
        <f t="shared" si="18"/>
        <v>0</v>
      </c>
      <c r="O10" s="458">
        <f t="shared" si="5"/>
        <v>0</v>
      </c>
      <c r="P10" s="456">
        <f t="shared" si="19"/>
        <v>0</v>
      </c>
      <c r="Q10" s="458">
        <f t="shared" si="6"/>
        <v>0</v>
      </c>
      <c r="R10" s="456">
        <f t="shared" si="20"/>
        <v>0</v>
      </c>
      <c r="S10" s="458">
        <f t="shared" si="7"/>
        <v>0</v>
      </c>
      <c r="T10" s="456">
        <f t="shared" si="21"/>
        <v>0</v>
      </c>
      <c r="U10" s="458">
        <f t="shared" si="8"/>
        <v>0</v>
      </c>
      <c r="V10" s="456">
        <f t="shared" si="22"/>
        <v>0</v>
      </c>
      <c r="W10" s="458">
        <f t="shared" si="9"/>
        <v>2725.440982596117</v>
      </c>
      <c r="X10" s="456">
        <f t="shared" ref="X10:X19" si="27">IF(W$8=0,0,W10/W$8*10000)</f>
        <v>45424.016376601947</v>
      </c>
      <c r="Y10" s="458">
        <f t="shared" si="10"/>
        <v>0</v>
      </c>
      <c r="Z10" s="456">
        <f t="shared" si="23"/>
        <v>0</v>
      </c>
      <c r="AA10" s="458">
        <f t="shared" si="11"/>
        <v>0</v>
      </c>
      <c r="AB10" s="456">
        <f t="shared" si="24"/>
        <v>0</v>
      </c>
      <c r="AC10" s="466"/>
      <c r="AD10" s="456">
        <f t="shared" si="25"/>
        <v>0</v>
      </c>
      <c r="AE10" s="458">
        <f t="shared" si="12"/>
        <v>287592.02104800002</v>
      </c>
      <c r="AF10" s="456">
        <f t="shared" si="26"/>
        <v>32400.397676119526</v>
      </c>
    </row>
    <row r="11" spans="1:32" ht="16.5" customHeight="1">
      <c r="A11" s="743"/>
      <c r="B11" s="456" t="s">
        <v>223</v>
      </c>
      <c r="C11" s="458">
        <f t="shared" si="0"/>
        <v>0</v>
      </c>
      <c r="D11" s="456">
        <f t="shared" si="13"/>
        <v>0</v>
      </c>
      <c r="E11" s="458">
        <f t="shared" si="1"/>
        <v>0</v>
      </c>
      <c r="F11" s="456">
        <f t="shared" si="14"/>
        <v>0</v>
      </c>
      <c r="G11" s="458">
        <f t="shared" si="2"/>
        <v>0</v>
      </c>
      <c r="H11" s="456">
        <f t="shared" si="15"/>
        <v>0</v>
      </c>
      <c r="I11" s="458">
        <f t="shared" si="2"/>
        <v>44097.659436810645</v>
      </c>
      <c r="J11" s="456">
        <f t="shared" si="16"/>
        <v>6201.6895700904961</v>
      </c>
      <c r="K11" s="458">
        <f t="shared" si="3"/>
        <v>0</v>
      </c>
      <c r="L11" s="456">
        <f t="shared" si="17"/>
        <v>0</v>
      </c>
      <c r="M11" s="458">
        <f t="shared" si="4"/>
        <v>0</v>
      </c>
      <c r="N11" s="456">
        <f t="shared" si="18"/>
        <v>0</v>
      </c>
      <c r="O11" s="458">
        <f t="shared" si="5"/>
        <v>0</v>
      </c>
      <c r="P11" s="456">
        <f t="shared" si="19"/>
        <v>0</v>
      </c>
      <c r="Q11" s="458">
        <f t="shared" si="6"/>
        <v>0</v>
      </c>
      <c r="R11" s="456">
        <f t="shared" si="20"/>
        <v>0</v>
      </c>
      <c r="S11" s="458">
        <f t="shared" si="7"/>
        <v>0</v>
      </c>
      <c r="T11" s="456">
        <f t="shared" si="21"/>
        <v>0</v>
      </c>
      <c r="U11" s="458">
        <f t="shared" si="8"/>
        <v>0</v>
      </c>
      <c r="V11" s="456">
        <f t="shared" si="22"/>
        <v>0</v>
      </c>
      <c r="W11" s="458">
        <f t="shared" si="9"/>
        <v>240.19689635735307</v>
      </c>
      <c r="X11" s="456">
        <f t="shared" si="27"/>
        <v>4003.2816059558845</v>
      </c>
      <c r="Y11" s="458">
        <f t="shared" si="10"/>
        <v>0</v>
      </c>
      <c r="Z11" s="456">
        <f t="shared" si="23"/>
        <v>0</v>
      </c>
      <c r="AA11" s="458">
        <f t="shared" si="11"/>
        <v>0</v>
      </c>
      <c r="AB11" s="456">
        <f t="shared" si="24"/>
        <v>0</v>
      </c>
      <c r="AC11" s="458">
        <f t="shared" si="11"/>
        <v>6121.7974192000111</v>
      </c>
      <c r="AD11" s="456">
        <f t="shared" si="25"/>
        <v>3589.2339465290875</v>
      </c>
      <c r="AE11" s="458">
        <f t="shared" si="12"/>
        <v>50459.653752368009</v>
      </c>
      <c r="AF11" s="456">
        <f t="shared" si="26"/>
        <v>5684.833821947891</v>
      </c>
    </row>
    <row r="12" spans="1:32" s="423" customFormat="1" ht="16.5" customHeight="1">
      <c r="A12" s="743"/>
      <c r="B12" s="456" t="s">
        <v>224</v>
      </c>
      <c r="C12" s="458">
        <f t="shared" si="0"/>
        <v>0</v>
      </c>
      <c r="D12" s="456">
        <f t="shared" si="13"/>
        <v>0</v>
      </c>
      <c r="E12" s="458">
        <f t="shared" si="1"/>
        <v>0</v>
      </c>
      <c r="F12" s="456">
        <f t="shared" si="14"/>
        <v>0</v>
      </c>
      <c r="G12" s="458">
        <f t="shared" si="2"/>
        <v>0</v>
      </c>
      <c r="H12" s="456">
        <f t="shared" si="15"/>
        <v>0</v>
      </c>
      <c r="I12" s="458">
        <f t="shared" si="2"/>
        <v>11275.739020800002</v>
      </c>
      <c r="J12" s="456">
        <f t="shared" si="16"/>
        <v>1585.7674528182481</v>
      </c>
      <c r="K12" s="458">
        <f t="shared" si="3"/>
        <v>0</v>
      </c>
      <c r="L12" s="456">
        <f t="shared" si="17"/>
        <v>0</v>
      </c>
      <c r="M12" s="458">
        <f t="shared" si="4"/>
        <v>0</v>
      </c>
      <c r="N12" s="456">
        <f t="shared" si="18"/>
        <v>0</v>
      </c>
      <c r="O12" s="458">
        <f t="shared" si="5"/>
        <v>0</v>
      </c>
      <c r="P12" s="456">
        <f t="shared" si="19"/>
        <v>0</v>
      </c>
      <c r="Q12" s="458">
        <f t="shared" si="6"/>
        <v>0</v>
      </c>
      <c r="R12" s="456">
        <f t="shared" si="20"/>
        <v>0</v>
      </c>
      <c r="S12" s="458">
        <f t="shared" si="7"/>
        <v>0</v>
      </c>
      <c r="T12" s="456">
        <f t="shared" si="21"/>
        <v>0</v>
      </c>
      <c r="U12" s="458">
        <f t="shared" si="8"/>
        <v>0</v>
      </c>
      <c r="V12" s="456">
        <f t="shared" si="22"/>
        <v>0</v>
      </c>
      <c r="W12" s="458">
        <f t="shared" si="9"/>
        <v>72.000000000000014</v>
      </c>
      <c r="X12" s="456">
        <f t="shared" si="27"/>
        <v>1200.0000000000002</v>
      </c>
      <c r="Y12" s="458">
        <f t="shared" si="10"/>
        <v>0</v>
      </c>
      <c r="Z12" s="456">
        <f t="shared" si="23"/>
        <v>0</v>
      </c>
      <c r="AA12" s="458">
        <f t="shared" si="11"/>
        <v>0</v>
      </c>
      <c r="AB12" s="456">
        <f t="shared" si="24"/>
        <v>0</v>
      </c>
      <c r="AC12" s="458">
        <f t="shared" ref="AC12:AC18" si="28">AC34+AC55+AC76+AC97</f>
        <v>392.40000000000009</v>
      </c>
      <c r="AD12" s="456">
        <f t="shared" si="25"/>
        <v>230.06566604127585</v>
      </c>
      <c r="AE12" s="458">
        <f t="shared" si="12"/>
        <v>11740.139020800001</v>
      </c>
      <c r="AF12" s="456">
        <f t="shared" si="26"/>
        <v>1322.6555161742856</v>
      </c>
    </row>
    <row r="13" spans="1:32" s="452" customFormat="1" ht="16.5" customHeight="1">
      <c r="A13" s="743"/>
      <c r="B13" s="174" t="s">
        <v>225</v>
      </c>
      <c r="C13" s="458">
        <f t="shared" si="0"/>
        <v>0</v>
      </c>
      <c r="D13" s="456">
        <f t="shared" si="13"/>
        <v>0</v>
      </c>
      <c r="E13" s="458">
        <f t="shared" si="1"/>
        <v>0</v>
      </c>
      <c r="F13" s="456">
        <f t="shared" si="14"/>
        <v>0</v>
      </c>
      <c r="G13" s="458">
        <f t="shared" si="2"/>
        <v>0</v>
      </c>
      <c r="H13" s="456">
        <f t="shared" si="15"/>
        <v>0</v>
      </c>
      <c r="I13" s="458">
        <f t="shared" si="2"/>
        <v>7842.8970690605674</v>
      </c>
      <c r="J13" s="456">
        <f t="shared" si="16"/>
        <v>1102.9885389310373</v>
      </c>
      <c r="K13" s="458">
        <f t="shared" si="3"/>
        <v>0</v>
      </c>
      <c r="L13" s="456">
        <f t="shared" si="17"/>
        <v>0</v>
      </c>
      <c r="M13" s="458">
        <f t="shared" si="4"/>
        <v>0</v>
      </c>
      <c r="N13" s="456">
        <f t="shared" si="18"/>
        <v>0</v>
      </c>
      <c r="O13" s="458">
        <f t="shared" si="5"/>
        <v>0</v>
      </c>
      <c r="P13" s="456">
        <f t="shared" si="19"/>
        <v>0</v>
      </c>
      <c r="Q13" s="458">
        <f t="shared" si="6"/>
        <v>0</v>
      </c>
      <c r="R13" s="456">
        <f t="shared" si="20"/>
        <v>0</v>
      </c>
      <c r="S13" s="458">
        <f t="shared" si="7"/>
        <v>0</v>
      </c>
      <c r="T13" s="456">
        <f t="shared" si="21"/>
        <v>0</v>
      </c>
      <c r="U13" s="458">
        <f t="shared" si="8"/>
        <v>0</v>
      </c>
      <c r="V13" s="456">
        <f t="shared" si="22"/>
        <v>0</v>
      </c>
      <c r="W13" s="458">
        <f t="shared" si="9"/>
        <v>63.201624365482196</v>
      </c>
      <c r="X13" s="456">
        <f t="shared" si="27"/>
        <v>1053.3604060913699</v>
      </c>
      <c r="Y13" s="458">
        <f t="shared" si="10"/>
        <v>0</v>
      </c>
      <c r="Z13" s="456">
        <f t="shared" si="23"/>
        <v>0</v>
      </c>
      <c r="AA13" s="458">
        <f t="shared" si="11"/>
        <v>0</v>
      </c>
      <c r="AB13" s="456">
        <f t="shared" si="24"/>
        <v>0</v>
      </c>
      <c r="AC13" s="458">
        <f t="shared" si="28"/>
        <v>1877.3504905739483</v>
      </c>
      <c r="AD13" s="456">
        <f t="shared" si="25"/>
        <v>1100.6979893139942</v>
      </c>
      <c r="AE13" s="458">
        <f t="shared" si="12"/>
        <v>9783.4491839999973</v>
      </c>
      <c r="AF13" s="456">
        <f t="shared" si="26"/>
        <v>1102.2129301452376</v>
      </c>
    </row>
    <row r="14" spans="1:32" s="452" customFormat="1" ht="16.5" customHeight="1">
      <c r="A14" s="743"/>
      <c r="B14" s="174" t="s">
        <v>226</v>
      </c>
      <c r="C14" s="458">
        <f t="shared" si="0"/>
        <v>0</v>
      </c>
      <c r="D14" s="456">
        <f t="shared" si="13"/>
        <v>0</v>
      </c>
      <c r="E14" s="458">
        <f t="shared" si="1"/>
        <v>0</v>
      </c>
      <c r="F14" s="456">
        <f t="shared" si="14"/>
        <v>0</v>
      </c>
      <c r="G14" s="458">
        <f t="shared" si="2"/>
        <v>0</v>
      </c>
      <c r="H14" s="456">
        <f t="shared" si="15"/>
        <v>0</v>
      </c>
      <c r="I14" s="458">
        <f t="shared" si="2"/>
        <v>1960.7242672651423</v>
      </c>
      <c r="J14" s="456">
        <f t="shared" si="16"/>
        <v>275.74713473275938</v>
      </c>
      <c r="K14" s="458">
        <f t="shared" si="3"/>
        <v>0</v>
      </c>
      <c r="L14" s="456">
        <f t="shared" si="17"/>
        <v>0</v>
      </c>
      <c r="M14" s="458">
        <f t="shared" si="4"/>
        <v>0</v>
      </c>
      <c r="N14" s="456">
        <f t="shared" si="18"/>
        <v>0</v>
      </c>
      <c r="O14" s="458">
        <f t="shared" si="5"/>
        <v>0</v>
      </c>
      <c r="P14" s="456">
        <f t="shared" si="19"/>
        <v>0</v>
      </c>
      <c r="Q14" s="458">
        <f t="shared" si="6"/>
        <v>0</v>
      </c>
      <c r="R14" s="456">
        <f t="shared" si="20"/>
        <v>0</v>
      </c>
      <c r="S14" s="458">
        <f t="shared" si="7"/>
        <v>0</v>
      </c>
      <c r="T14" s="456">
        <f t="shared" si="21"/>
        <v>0</v>
      </c>
      <c r="U14" s="458">
        <f t="shared" si="8"/>
        <v>0</v>
      </c>
      <c r="V14" s="456">
        <f t="shared" si="22"/>
        <v>0</v>
      </c>
      <c r="W14" s="458">
        <f t="shared" si="9"/>
        <v>15.800406091370558</v>
      </c>
      <c r="X14" s="456">
        <f t="shared" si="27"/>
        <v>263.34010152284264</v>
      </c>
      <c r="Y14" s="458">
        <f t="shared" si="10"/>
        <v>0</v>
      </c>
      <c r="Z14" s="456">
        <f t="shared" si="23"/>
        <v>0</v>
      </c>
      <c r="AA14" s="458">
        <f t="shared" si="11"/>
        <v>0</v>
      </c>
      <c r="AB14" s="456">
        <f t="shared" si="24"/>
        <v>0</v>
      </c>
      <c r="AC14" s="458">
        <f t="shared" si="28"/>
        <v>469.33762264348712</v>
      </c>
      <c r="AD14" s="456">
        <f t="shared" si="25"/>
        <v>275.17449732849855</v>
      </c>
      <c r="AE14" s="458">
        <f t="shared" si="12"/>
        <v>2445.8622959999998</v>
      </c>
      <c r="AF14" s="456">
        <f t="shared" si="26"/>
        <v>275.55323253630945</v>
      </c>
    </row>
    <row r="15" spans="1:32" ht="16.5" customHeight="1">
      <c r="A15" s="743"/>
      <c r="B15" s="174" t="s">
        <v>227</v>
      </c>
      <c r="C15" s="458">
        <f t="shared" si="0"/>
        <v>0</v>
      </c>
      <c r="D15" s="456">
        <f t="shared" si="13"/>
        <v>0</v>
      </c>
      <c r="E15" s="458">
        <f t="shared" si="1"/>
        <v>0</v>
      </c>
      <c r="F15" s="456">
        <f t="shared" si="14"/>
        <v>0</v>
      </c>
      <c r="G15" s="458">
        <f t="shared" si="2"/>
        <v>0</v>
      </c>
      <c r="H15" s="456">
        <f t="shared" si="15"/>
        <v>0</v>
      </c>
      <c r="I15" s="458">
        <f t="shared" si="2"/>
        <v>25317.217210930572</v>
      </c>
      <c r="J15" s="456">
        <f t="shared" si="16"/>
        <v>3560.4955892438948</v>
      </c>
      <c r="K15" s="458">
        <f t="shared" si="3"/>
        <v>0</v>
      </c>
      <c r="L15" s="456">
        <f t="shared" si="17"/>
        <v>0</v>
      </c>
      <c r="M15" s="458">
        <f t="shared" si="4"/>
        <v>0</v>
      </c>
      <c r="N15" s="456">
        <f t="shared" si="18"/>
        <v>0</v>
      </c>
      <c r="O15" s="458">
        <f t="shared" si="5"/>
        <v>0</v>
      </c>
      <c r="P15" s="456">
        <f t="shared" si="19"/>
        <v>0</v>
      </c>
      <c r="Q15" s="458">
        <f t="shared" si="6"/>
        <v>0</v>
      </c>
      <c r="R15" s="456">
        <f t="shared" si="20"/>
        <v>0</v>
      </c>
      <c r="S15" s="458">
        <f t="shared" si="7"/>
        <v>0</v>
      </c>
      <c r="T15" s="456">
        <f t="shared" si="21"/>
        <v>0</v>
      </c>
      <c r="U15" s="458">
        <f t="shared" si="8"/>
        <v>0</v>
      </c>
      <c r="V15" s="456">
        <f t="shared" si="22"/>
        <v>0</v>
      </c>
      <c r="W15" s="458">
        <f t="shared" si="9"/>
        <v>190.52162933149529</v>
      </c>
      <c r="X15" s="456">
        <f t="shared" si="27"/>
        <v>3175.3604888582549</v>
      </c>
      <c r="Y15" s="458">
        <f t="shared" si="10"/>
        <v>0</v>
      </c>
      <c r="Z15" s="456">
        <f t="shared" si="23"/>
        <v>0</v>
      </c>
      <c r="AA15" s="458">
        <f t="shared" si="11"/>
        <v>0</v>
      </c>
      <c r="AB15" s="456">
        <f t="shared" si="24"/>
        <v>0</v>
      </c>
      <c r="AC15" s="458">
        <f t="shared" si="28"/>
        <v>471.31620455171105</v>
      </c>
      <c r="AD15" s="456">
        <f t="shared" si="25"/>
        <v>276.33454769682874</v>
      </c>
      <c r="AE15" s="458">
        <f t="shared" si="12"/>
        <v>25979.05504481378</v>
      </c>
      <c r="AF15" s="456">
        <f t="shared" si="26"/>
        <v>2926.8256874250274</v>
      </c>
    </row>
    <row r="16" spans="1:32" ht="16.5" customHeight="1">
      <c r="A16" s="743"/>
      <c r="B16" s="175" t="s">
        <v>228</v>
      </c>
      <c r="C16" s="458">
        <f t="shared" si="0"/>
        <v>0</v>
      </c>
      <c r="D16" s="456">
        <f t="shared" si="13"/>
        <v>0</v>
      </c>
      <c r="E16" s="458">
        <f t="shared" si="1"/>
        <v>0</v>
      </c>
      <c r="F16" s="456">
        <f t="shared" si="14"/>
        <v>0</v>
      </c>
      <c r="G16" s="458">
        <f t="shared" si="2"/>
        <v>0</v>
      </c>
      <c r="H16" s="456">
        <f t="shared" si="15"/>
        <v>0</v>
      </c>
      <c r="I16" s="458">
        <f t="shared" si="2"/>
        <v>16807.283721744527</v>
      </c>
      <c r="J16" s="456">
        <f t="shared" si="16"/>
        <v>2363.6981529156978</v>
      </c>
      <c r="K16" s="458">
        <f t="shared" si="3"/>
        <v>0</v>
      </c>
      <c r="L16" s="456">
        <f t="shared" si="17"/>
        <v>0</v>
      </c>
      <c r="M16" s="458">
        <f t="shared" si="4"/>
        <v>0</v>
      </c>
      <c r="N16" s="456">
        <f t="shared" si="18"/>
        <v>0</v>
      </c>
      <c r="O16" s="458">
        <f t="shared" si="5"/>
        <v>0</v>
      </c>
      <c r="P16" s="456">
        <f t="shared" si="19"/>
        <v>0</v>
      </c>
      <c r="Q16" s="458">
        <f t="shared" si="6"/>
        <v>0</v>
      </c>
      <c r="R16" s="456">
        <f t="shared" si="20"/>
        <v>0</v>
      </c>
      <c r="S16" s="458">
        <f t="shared" si="7"/>
        <v>0</v>
      </c>
      <c r="T16" s="456">
        <f t="shared" si="21"/>
        <v>0</v>
      </c>
      <c r="U16" s="458">
        <f t="shared" si="8"/>
        <v>0</v>
      </c>
      <c r="V16" s="456">
        <f t="shared" si="22"/>
        <v>0</v>
      </c>
      <c r="W16" s="458">
        <f t="shared" si="9"/>
        <v>109.40642022380375</v>
      </c>
      <c r="X16" s="456">
        <f t="shared" si="27"/>
        <v>1823.4403370633959</v>
      </c>
      <c r="Y16" s="458">
        <f t="shared" si="10"/>
        <v>0</v>
      </c>
      <c r="Z16" s="456">
        <f t="shared" si="23"/>
        <v>0</v>
      </c>
      <c r="AA16" s="458">
        <f t="shared" si="11"/>
        <v>0</v>
      </c>
      <c r="AB16" s="456">
        <f t="shared" si="24"/>
        <v>0</v>
      </c>
      <c r="AC16" s="458">
        <f t="shared" si="28"/>
        <v>403.92807887026652</v>
      </c>
      <c r="AD16" s="456">
        <f t="shared" si="25"/>
        <v>236.82462410311123</v>
      </c>
      <c r="AE16" s="458">
        <f t="shared" si="12"/>
        <v>17320.618220838598</v>
      </c>
      <c r="AF16" s="456">
        <f t="shared" si="26"/>
        <v>1951.3577473616599</v>
      </c>
    </row>
    <row r="17" spans="1:33" ht="16.5" customHeight="1">
      <c r="A17" s="743"/>
      <c r="B17" s="175" t="s">
        <v>229</v>
      </c>
      <c r="C17" s="458">
        <f t="shared" si="0"/>
        <v>0</v>
      </c>
      <c r="D17" s="456">
        <f t="shared" si="13"/>
        <v>0</v>
      </c>
      <c r="E17" s="458">
        <f t="shared" si="1"/>
        <v>0</v>
      </c>
      <c r="F17" s="456">
        <f t="shared" si="14"/>
        <v>0</v>
      </c>
      <c r="G17" s="458">
        <f t="shared" si="2"/>
        <v>0</v>
      </c>
      <c r="H17" s="456">
        <f t="shared" si="15"/>
        <v>0</v>
      </c>
      <c r="I17" s="458">
        <f t="shared" si="2"/>
        <v>8498.2348379827326</v>
      </c>
      <c r="J17" s="456">
        <f t="shared" si="16"/>
        <v>1195.1521924744804</v>
      </c>
      <c r="K17" s="458">
        <f t="shared" si="3"/>
        <v>0</v>
      </c>
      <c r="L17" s="456">
        <f t="shared" si="17"/>
        <v>0</v>
      </c>
      <c r="M17" s="458">
        <f t="shared" si="4"/>
        <v>0</v>
      </c>
      <c r="N17" s="456">
        <f t="shared" si="18"/>
        <v>0</v>
      </c>
      <c r="O17" s="458">
        <f t="shared" si="5"/>
        <v>0</v>
      </c>
      <c r="P17" s="456">
        <f t="shared" si="19"/>
        <v>0</v>
      </c>
      <c r="Q17" s="458">
        <f t="shared" si="6"/>
        <v>0</v>
      </c>
      <c r="R17" s="456">
        <f t="shared" si="20"/>
        <v>0</v>
      </c>
      <c r="S17" s="458">
        <f t="shared" si="7"/>
        <v>0</v>
      </c>
      <c r="T17" s="456">
        <f t="shared" si="21"/>
        <v>0</v>
      </c>
      <c r="U17" s="458">
        <f t="shared" si="8"/>
        <v>0</v>
      </c>
      <c r="V17" s="456">
        <f t="shared" si="22"/>
        <v>0</v>
      </c>
      <c r="W17" s="458">
        <f t="shared" si="9"/>
        <v>-55.005378589560891</v>
      </c>
      <c r="X17" s="456">
        <f t="shared" si="27"/>
        <v>-916.75630982601479</v>
      </c>
      <c r="Y17" s="458">
        <f t="shared" si="10"/>
        <v>0</v>
      </c>
      <c r="Z17" s="456">
        <f t="shared" si="23"/>
        <v>0</v>
      </c>
      <c r="AA17" s="458">
        <f t="shared" si="11"/>
        <v>0</v>
      </c>
      <c r="AB17" s="456">
        <f t="shared" si="24"/>
        <v>0</v>
      </c>
      <c r="AC17" s="458">
        <f t="shared" si="28"/>
        <v>756.24906459391366</v>
      </c>
      <c r="AD17" s="456">
        <f t="shared" si="25"/>
        <v>443.39180616434902</v>
      </c>
      <c r="AE17" s="458">
        <f t="shared" si="12"/>
        <v>9199.4785239870853</v>
      </c>
      <c r="AF17" s="456">
        <f t="shared" si="26"/>
        <v>1036.422225845947</v>
      </c>
    </row>
    <row r="18" spans="1:33" ht="16.5" customHeight="1">
      <c r="A18" s="743"/>
      <c r="B18" s="175" t="s">
        <v>230</v>
      </c>
      <c r="C18" s="458">
        <f t="shared" si="0"/>
        <v>0</v>
      </c>
      <c r="D18" s="456">
        <f t="shared" si="13"/>
        <v>0</v>
      </c>
      <c r="E18" s="458">
        <f t="shared" si="1"/>
        <v>0</v>
      </c>
      <c r="F18" s="456">
        <f t="shared" si="14"/>
        <v>0</v>
      </c>
      <c r="G18" s="458">
        <f t="shared" si="2"/>
        <v>0</v>
      </c>
      <c r="H18" s="456">
        <f t="shared" si="15"/>
        <v>0</v>
      </c>
      <c r="I18" s="458">
        <f t="shared" si="2"/>
        <v>19764.714085943873</v>
      </c>
      <c r="J18" s="456">
        <f t="shared" si="16"/>
        <v>2779.6173939403989</v>
      </c>
      <c r="K18" s="458">
        <f t="shared" si="3"/>
        <v>0</v>
      </c>
      <c r="L18" s="456">
        <f t="shared" si="17"/>
        <v>0</v>
      </c>
      <c r="M18" s="458">
        <f t="shared" si="4"/>
        <v>0</v>
      </c>
      <c r="N18" s="456">
        <f t="shared" si="18"/>
        <v>0</v>
      </c>
      <c r="O18" s="458">
        <f t="shared" si="5"/>
        <v>0</v>
      </c>
      <c r="P18" s="456">
        <f t="shared" si="19"/>
        <v>0</v>
      </c>
      <c r="Q18" s="458">
        <f t="shared" si="6"/>
        <v>0</v>
      </c>
      <c r="R18" s="456">
        <f t="shared" si="20"/>
        <v>0</v>
      </c>
      <c r="S18" s="458">
        <f t="shared" si="7"/>
        <v>0</v>
      </c>
      <c r="T18" s="456">
        <f t="shared" si="21"/>
        <v>0</v>
      </c>
      <c r="U18" s="458">
        <f t="shared" si="8"/>
        <v>0</v>
      </c>
      <c r="V18" s="456">
        <f t="shared" si="22"/>
        <v>0</v>
      </c>
      <c r="W18" s="458">
        <f t="shared" si="9"/>
        <v>-127.34570908301224</v>
      </c>
      <c r="X18" s="456">
        <f t="shared" si="27"/>
        <v>-2122.4284847168706</v>
      </c>
      <c r="Y18" s="458">
        <f t="shared" si="10"/>
        <v>0</v>
      </c>
      <c r="Z18" s="456">
        <f t="shared" si="23"/>
        <v>0</v>
      </c>
      <c r="AA18" s="458">
        <f t="shared" si="11"/>
        <v>0</v>
      </c>
      <c r="AB18" s="456">
        <f t="shared" si="24"/>
        <v>0</v>
      </c>
      <c r="AC18" s="458">
        <f t="shared" si="28"/>
        <v>1756.8336014276051</v>
      </c>
      <c r="AD18" s="456">
        <f t="shared" si="25"/>
        <v>1030.0384623754719</v>
      </c>
      <c r="AE18" s="458">
        <f t="shared" si="12"/>
        <v>21394.201978288467</v>
      </c>
      <c r="AF18" s="456">
        <f t="shared" si="26"/>
        <v>2410.2916678069987</v>
      </c>
    </row>
    <row r="19" spans="1:33" ht="16.5" customHeight="1">
      <c r="A19" s="742" t="s">
        <v>231</v>
      </c>
      <c r="B19" s="175" t="s">
        <v>232</v>
      </c>
      <c r="C19" s="459">
        <f t="shared" ref="C19:G19" si="29">C9-C10-C11-C12-C13-C14-C15-C16-C17-C18</f>
        <v>0</v>
      </c>
      <c r="D19" s="456">
        <f t="shared" si="13"/>
        <v>0</v>
      </c>
      <c r="E19" s="459">
        <f t="shared" si="29"/>
        <v>0</v>
      </c>
      <c r="F19" s="456">
        <f t="shared" si="14"/>
        <v>0</v>
      </c>
      <c r="G19" s="459">
        <f t="shared" si="29"/>
        <v>0</v>
      </c>
      <c r="H19" s="456">
        <f t="shared" si="15"/>
        <v>0</v>
      </c>
      <c r="I19" s="459">
        <f t="shared" ref="I19:M19" si="30">I9-I10-I11-I12-I13-I14-I15-I16-I17-I18</f>
        <v>49391.409484057913</v>
      </c>
      <c r="J19" s="456">
        <f t="shared" si="16"/>
        <v>6946.1779369101278</v>
      </c>
      <c r="K19" s="459">
        <f t="shared" si="30"/>
        <v>0</v>
      </c>
      <c r="L19" s="456">
        <f t="shared" si="17"/>
        <v>0</v>
      </c>
      <c r="M19" s="459">
        <f t="shared" si="30"/>
        <v>0</v>
      </c>
      <c r="N19" s="456">
        <f t="shared" si="18"/>
        <v>0</v>
      </c>
      <c r="O19" s="459">
        <f t="shared" ref="O19:S19" si="31">O9-O10-O11-O12-O13-O14-O15-O16-O17-O18</f>
        <v>0</v>
      </c>
      <c r="P19" s="456">
        <f t="shared" si="19"/>
        <v>0</v>
      </c>
      <c r="Q19" s="459">
        <f t="shared" si="31"/>
        <v>0</v>
      </c>
      <c r="R19" s="456">
        <f t="shared" si="20"/>
        <v>0</v>
      </c>
      <c r="S19" s="459">
        <f t="shared" si="31"/>
        <v>0</v>
      </c>
      <c r="T19" s="456">
        <f t="shared" si="21"/>
        <v>0</v>
      </c>
      <c r="U19" s="459">
        <f t="shared" ref="U19:Y19" si="32">U9-U10-U11-U12-U13-U14-U15-U16-U17-U18</f>
        <v>0</v>
      </c>
      <c r="V19" s="456">
        <f t="shared" si="22"/>
        <v>0</v>
      </c>
      <c r="W19" s="459">
        <f t="shared" si="32"/>
        <v>-234.21687129304877</v>
      </c>
      <c r="X19" s="456">
        <f t="shared" si="27"/>
        <v>-3903.6145215508127</v>
      </c>
      <c r="Y19" s="459">
        <f t="shared" si="32"/>
        <v>0</v>
      </c>
      <c r="Z19" s="456">
        <f t="shared" si="23"/>
        <v>0</v>
      </c>
      <c r="AA19" s="459">
        <f t="shared" ref="AA19:AE19" si="33">AA9-AA10-AA11-AA12-AA13-AA14-AA15-AA16-AA17-AA18</f>
        <v>0</v>
      </c>
      <c r="AB19" s="456">
        <f t="shared" si="24"/>
        <v>0</v>
      </c>
      <c r="AC19" s="459">
        <f t="shared" si="33"/>
        <v>4100.7875181390573</v>
      </c>
      <c r="AD19" s="456">
        <f t="shared" si="25"/>
        <v>2404.3078788338753</v>
      </c>
      <c r="AE19" s="459">
        <f t="shared" si="33"/>
        <v>53257.980130903954</v>
      </c>
      <c r="AF19" s="456">
        <f t="shared" si="26"/>
        <v>6000.0960018990081</v>
      </c>
    </row>
    <row r="20" spans="1:33" ht="16.5" customHeight="1">
      <c r="A20" s="744"/>
      <c r="B20" s="175" t="s">
        <v>233</v>
      </c>
      <c r="C20" s="460">
        <f t="shared" ref="C20:G20" si="34">IF($AE19=0,0,C19/$AE19)</f>
        <v>0</v>
      </c>
      <c r="D20" s="456"/>
      <c r="E20" s="460">
        <f t="shared" si="34"/>
        <v>0</v>
      </c>
      <c r="F20" s="456"/>
      <c r="G20" s="460">
        <f t="shared" si="34"/>
        <v>0</v>
      </c>
      <c r="H20" s="456"/>
      <c r="I20" s="460">
        <f t="shared" ref="I20:M20" si="35">IF($AE19=0,0,I19/$AE19)</f>
        <v>0.92739922472947134</v>
      </c>
      <c r="J20" s="456"/>
      <c r="K20" s="460">
        <f t="shared" si="35"/>
        <v>0</v>
      </c>
      <c r="L20" s="456"/>
      <c r="M20" s="460">
        <f t="shared" si="35"/>
        <v>0</v>
      </c>
      <c r="N20" s="456"/>
      <c r="O20" s="460">
        <f t="shared" ref="O20:S20" si="36">IF($AE19=0,0,O19/$AE19)</f>
        <v>0</v>
      </c>
      <c r="P20" s="456"/>
      <c r="Q20" s="460">
        <f t="shared" si="36"/>
        <v>0</v>
      </c>
      <c r="R20" s="456"/>
      <c r="S20" s="460">
        <f t="shared" si="36"/>
        <v>0</v>
      </c>
      <c r="T20" s="456"/>
      <c r="U20" s="460">
        <f t="shared" ref="U20:Y20" si="37">IF($AE19=0,0,U19/$AE19)</f>
        <v>0</v>
      </c>
      <c r="V20" s="456"/>
      <c r="W20" s="460">
        <f t="shared" si="37"/>
        <v>-4.3977798391407639E-3</v>
      </c>
      <c r="X20" s="456"/>
      <c r="Y20" s="460">
        <f t="shared" si="37"/>
        <v>0</v>
      </c>
      <c r="Z20" s="456"/>
      <c r="AA20" s="460">
        <f t="shared" ref="AA20:AE20" si="38">IF($AE19=0,0,AA19/$AE19)</f>
        <v>0</v>
      </c>
      <c r="AB20" s="456"/>
      <c r="AC20" s="460">
        <f t="shared" si="38"/>
        <v>7.6998555109668854E-2</v>
      </c>
      <c r="AD20" s="467"/>
      <c r="AE20" s="460">
        <f t="shared" si="38"/>
        <v>1</v>
      </c>
      <c r="AF20" s="456"/>
    </row>
    <row r="21" spans="1:33" ht="16.5" customHeight="1">
      <c r="A21" s="736" t="s">
        <v>234</v>
      </c>
      <c r="B21" s="736"/>
      <c r="C21" s="461">
        <f t="shared" ref="C21:G21" si="39">IF(C9=0,0,C19/C9)</f>
        <v>0</v>
      </c>
      <c r="D21" s="462"/>
      <c r="E21" s="461">
        <f t="shared" si="39"/>
        <v>0</v>
      </c>
      <c r="F21" s="462"/>
      <c r="G21" s="461">
        <f t="shared" si="39"/>
        <v>0</v>
      </c>
      <c r="H21" s="462"/>
      <c r="I21" s="461">
        <f t="shared" ref="I21:M21" si="40">IF(I9=0,0,I19/I9)</f>
        <v>0.10512781693782833</v>
      </c>
      <c r="J21" s="462"/>
      <c r="K21" s="461">
        <f t="shared" si="40"/>
        <v>0</v>
      </c>
      <c r="L21" s="462"/>
      <c r="M21" s="461">
        <f t="shared" si="40"/>
        <v>0</v>
      </c>
      <c r="N21" s="462"/>
      <c r="O21" s="461">
        <f t="shared" ref="O21:S21" si="41">IF(O9=0,0,O19/O9)</f>
        <v>0</v>
      </c>
      <c r="P21" s="462"/>
      <c r="Q21" s="461">
        <f t="shared" si="41"/>
        <v>0</v>
      </c>
      <c r="R21" s="462"/>
      <c r="S21" s="461">
        <f t="shared" si="41"/>
        <v>0</v>
      </c>
      <c r="T21" s="462"/>
      <c r="U21" s="461">
        <f t="shared" ref="U21:Y21" si="42">IF(U9=0,0,U19/U9)</f>
        <v>0</v>
      </c>
      <c r="V21" s="462"/>
      <c r="W21" s="461">
        <f t="shared" si="42"/>
        <v>-7.8072290431016253E-2</v>
      </c>
      <c r="X21" s="462"/>
      <c r="Y21" s="461">
        <f t="shared" si="42"/>
        <v>0</v>
      </c>
      <c r="Z21" s="462"/>
      <c r="AA21" s="461">
        <f t="shared" ref="AA21:AE21" si="43">IF(AA9=0,0,AA19/AA9)</f>
        <v>0</v>
      </c>
      <c r="AB21" s="462"/>
      <c r="AC21" s="461">
        <f t="shared" si="43"/>
        <v>0.25081269224092095</v>
      </c>
      <c r="AD21" s="468"/>
      <c r="AE21" s="662">
        <f t="shared" si="43"/>
        <v>0.10887362755050206</v>
      </c>
      <c r="AF21" s="462"/>
    </row>
    <row r="22" spans="1:33" ht="16.5" customHeight="1">
      <c r="A22" s="737"/>
      <c r="B22" s="737"/>
      <c r="C22" s="737"/>
      <c r="D22" s="737"/>
      <c r="E22" s="737"/>
      <c r="F22" s="737"/>
      <c r="G22" s="737"/>
      <c r="H22" s="737"/>
      <c r="I22" s="737"/>
      <c r="J22" s="737"/>
      <c r="K22" s="737"/>
      <c r="L22" s="737"/>
      <c r="M22" s="737"/>
      <c r="N22" s="737"/>
      <c r="O22" s="737"/>
      <c r="P22" s="737"/>
      <c r="Q22" s="737"/>
      <c r="R22" s="737"/>
      <c r="S22" s="737"/>
      <c r="T22" s="737"/>
      <c r="U22" s="737"/>
      <c r="V22" s="737"/>
      <c r="W22" s="737"/>
      <c r="X22" s="737"/>
      <c r="Y22" s="737"/>
      <c r="Z22" s="737"/>
      <c r="AA22" s="737"/>
      <c r="AB22" s="737"/>
      <c r="AC22" s="737"/>
      <c r="AD22" s="737"/>
      <c r="AE22" s="737"/>
      <c r="AF22" s="469"/>
    </row>
    <row r="23" spans="1:33" ht="16.5" customHeight="1">
      <c r="A23" s="463"/>
      <c r="B23" s="463"/>
      <c r="C23" s="463"/>
      <c r="D23" s="463"/>
      <c r="E23" s="463"/>
      <c r="F23" s="463"/>
      <c r="G23" s="463"/>
      <c r="H23" s="463"/>
      <c r="I23" s="463"/>
      <c r="J23" s="463"/>
      <c r="K23" s="463"/>
      <c r="L23" s="463"/>
      <c r="M23" s="463"/>
      <c r="N23" s="463"/>
      <c r="O23" s="463"/>
      <c r="P23" s="463"/>
      <c r="Q23" s="463"/>
      <c r="R23" s="463"/>
      <c r="S23" s="463"/>
      <c r="T23" s="463"/>
      <c r="U23" s="463"/>
      <c r="V23" s="463"/>
      <c r="W23" s="463"/>
      <c r="X23" s="463"/>
      <c r="Y23" s="463"/>
      <c r="Z23" s="463"/>
      <c r="AA23" s="463"/>
      <c r="AB23" s="463"/>
      <c r="AC23" s="463"/>
      <c r="AD23" s="463"/>
      <c r="AE23" s="463"/>
      <c r="AF23" s="463"/>
    </row>
    <row r="24" spans="1:33" ht="16.5" customHeight="1">
      <c r="A24" s="463"/>
      <c r="B24" s="463"/>
      <c r="C24" s="463"/>
      <c r="D24" s="463"/>
      <c r="E24" s="463"/>
      <c r="F24" s="463"/>
      <c r="G24" s="463"/>
      <c r="H24" s="463"/>
      <c r="I24" s="463"/>
      <c r="J24" s="463"/>
      <c r="K24" s="463"/>
      <c r="L24" s="463"/>
      <c r="M24" s="463"/>
      <c r="N24" s="463"/>
      <c r="O24" s="463"/>
      <c r="P24" s="463"/>
      <c r="Q24" s="463"/>
      <c r="R24" s="463"/>
      <c r="S24" s="463"/>
      <c r="T24" s="463"/>
      <c r="U24" s="463"/>
      <c r="V24" s="463"/>
      <c r="W24" s="463"/>
      <c r="X24" s="463"/>
      <c r="Y24" s="463"/>
      <c r="Z24" s="463"/>
      <c r="AA24" s="463"/>
      <c r="AB24" s="463"/>
      <c r="AC24" s="463"/>
      <c r="AD24" s="463"/>
      <c r="AE24" s="463"/>
      <c r="AF24" s="463"/>
    </row>
    <row r="25" spans="1:33" ht="16.5" customHeight="1">
      <c r="A25" s="463"/>
      <c r="B25" s="463"/>
      <c r="C25" s="463"/>
      <c r="D25" s="463"/>
      <c r="E25" s="463"/>
      <c r="F25" s="463"/>
      <c r="G25" s="463"/>
      <c r="H25" s="463"/>
      <c r="I25" s="463"/>
      <c r="J25" s="463"/>
      <c r="K25" s="463"/>
      <c r="L25" s="463"/>
      <c r="M25" s="463"/>
      <c r="N25" s="463"/>
      <c r="O25" s="463"/>
      <c r="P25" s="463"/>
      <c r="Q25" s="463"/>
      <c r="R25" s="463"/>
      <c r="S25" s="463"/>
      <c r="T25" s="463"/>
      <c r="U25" s="463"/>
      <c r="V25" s="463"/>
      <c r="W25" s="463"/>
      <c r="X25" s="463"/>
      <c r="Y25" s="463"/>
      <c r="Z25" s="463"/>
      <c r="AA25" s="463"/>
      <c r="AB25" s="463"/>
      <c r="AC25" s="463"/>
      <c r="AD25" s="463"/>
      <c r="AE25" s="463"/>
      <c r="AF25" s="463"/>
    </row>
    <row r="26" spans="1:33" ht="16.5" customHeight="1">
      <c r="A26" s="425" t="s">
        <v>235</v>
      </c>
    </row>
    <row r="27" spans="1:33" s="450" customFormat="1" ht="16.5" customHeight="1">
      <c r="A27" s="734" t="s">
        <v>4</v>
      </c>
      <c r="B27" s="734"/>
      <c r="C27" s="732" t="str">
        <f t="shared" ref="C27:G27" si="44">C5</f>
        <v>多层（4F-9F)</v>
      </c>
      <c r="D27" s="733"/>
      <c r="E27" s="732" t="str">
        <f t="shared" si="44"/>
        <v>小高层(10F-12F)</v>
      </c>
      <c r="F27" s="733"/>
      <c r="G27" s="732" t="str">
        <f t="shared" si="44"/>
        <v>中高层(13F-18F)</v>
      </c>
      <c r="H27" s="733"/>
      <c r="I27" s="732" t="str">
        <f t="shared" ref="I27:M27" si="45">I5</f>
        <v>高层(19F及以上）</v>
      </c>
      <c r="J27" s="733"/>
      <c r="K27" s="732" t="str">
        <f t="shared" si="45"/>
        <v>叠拼</v>
      </c>
      <c r="L27" s="733"/>
      <c r="M27" s="732" t="str">
        <f t="shared" si="45"/>
        <v>联排</v>
      </c>
      <c r="N27" s="733"/>
      <c r="O27" s="732" t="str">
        <f t="shared" ref="O27:S27" si="46">O5</f>
        <v>双拼</v>
      </c>
      <c r="P27" s="733"/>
      <c r="Q27" s="732" t="str">
        <f t="shared" si="46"/>
        <v>独栋</v>
      </c>
      <c r="R27" s="733"/>
      <c r="S27" s="732" t="str">
        <f t="shared" si="46"/>
        <v>底商</v>
      </c>
      <c r="T27" s="733"/>
      <c r="U27" s="732" t="str">
        <f t="shared" ref="U27:Y27" si="47">U5</f>
        <v>公寓（含loft）</v>
      </c>
      <c r="V27" s="733"/>
      <c r="W27" s="732" t="str">
        <f t="shared" si="47"/>
        <v>商业</v>
      </c>
      <c r="X27" s="733"/>
      <c r="Y27" s="732" t="str">
        <f t="shared" si="47"/>
        <v>酒店</v>
      </c>
      <c r="Z27" s="733"/>
      <c r="AA27" s="732">
        <f>AA5</f>
        <v>0</v>
      </c>
      <c r="AB27" s="733"/>
      <c r="AC27" s="732" t="str">
        <f>AC5</f>
        <v>车位</v>
      </c>
      <c r="AD27" s="733"/>
      <c r="AE27" s="738" t="s">
        <v>214</v>
      </c>
      <c r="AF27" s="739"/>
      <c r="AG27" s="470"/>
    </row>
    <row r="28" spans="1:33" s="451" customFormat="1" ht="16.5" customHeight="1">
      <c r="A28" s="734"/>
      <c r="B28" s="734"/>
      <c r="C28" s="456" t="s">
        <v>215</v>
      </c>
      <c r="D28" s="434" t="s">
        <v>216</v>
      </c>
      <c r="E28" s="456" t="s">
        <v>215</v>
      </c>
      <c r="F28" s="434" t="s">
        <v>216</v>
      </c>
      <c r="G28" s="456" t="s">
        <v>215</v>
      </c>
      <c r="H28" s="434" t="s">
        <v>216</v>
      </c>
      <c r="I28" s="456" t="s">
        <v>215</v>
      </c>
      <c r="J28" s="434" t="s">
        <v>216</v>
      </c>
      <c r="K28" s="456" t="s">
        <v>215</v>
      </c>
      <c r="L28" s="434" t="s">
        <v>216</v>
      </c>
      <c r="M28" s="456" t="s">
        <v>215</v>
      </c>
      <c r="N28" s="434" t="s">
        <v>216</v>
      </c>
      <c r="O28" s="456" t="s">
        <v>215</v>
      </c>
      <c r="P28" s="434" t="s">
        <v>216</v>
      </c>
      <c r="Q28" s="456" t="s">
        <v>215</v>
      </c>
      <c r="R28" s="434" t="s">
        <v>216</v>
      </c>
      <c r="S28" s="456" t="s">
        <v>215</v>
      </c>
      <c r="T28" s="434" t="s">
        <v>216</v>
      </c>
      <c r="U28" s="456" t="s">
        <v>215</v>
      </c>
      <c r="V28" s="434" t="s">
        <v>216</v>
      </c>
      <c r="W28" s="456" t="s">
        <v>215</v>
      </c>
      <c r="X28" s="434" t="s">
        <v>216</v>
      </c>
      <c r="Y28" s="456" t="s">
        <v>215</v>
      </c>
      <c r="Z28" s="434" t="s">
        <v>216</v>
      </c>
      <c r="AA28" s="456" t="s">
        <v>215</v>
      </c>
      <c r="AB28" s="434" t="s">
        <v>216</v>
      </c>
      <c r="AC28" s="456" t="s">
        <v>215</v>
      </c>
      <c r="AD28" s="434" t="s">
        <v>216</v>
      </c>
      <c r="AE28" s="456" t="s">
        <v>215</v>
      </c>
      <c r="AF28" s="434" t="s">
        <v>216</v>
      </c>
      <c r="AG28" s="471"/>
    </row>
    <row r="29" spans="1:33" s="451" customFormat="1" ht="16.5" customHeight="1">
      <c r="A29" s="734" t="s">
        <v>217</v>
      </c>
      <c r="B29" s="434" t="s">
        <v>218</v>
      </c>
      <c r="C29" s="457">
        <f>'1、规划指标'!D$10</f>
        <v>0</v>
      </c>
      <c r="D29" s="434"/>
      <c r="E29" s="457">
        <f>'1、规划指标'!D$11</f>
        <v>0</v>
      </c>
      <c r="F29" s="434"/>
      <c r="G29" s="457">
        <f>'1、规划指标'!D$12</f>
        <v>0</v>
      </c>
      <c r="H29" s="434"/>
      <c r="I29" s="457">
        <f>'1、规划指标'!D$13</f>
        <v>12830</v>
      </c>
      <c r="J29" s="434"/>
      <c r="K29" s="457">
        <f>'1、规划指标'!D$14</f>
        <v>0</v>
      </c>
      <c r="L29" s="434"/>
      <c r="M29" s="457">
        <f>'1、规划指标'!D$15</f>
        <v>0</v>
      </c>
      <c r="N29" s="434"/>
      <c r="O29" s="457">
        <f>'1、规划指标'!D$16</f>
        <v>0</v>
      </c>
      <c r="P29" s="434"/>
      <c r="Q29" s="457">
        <f>'1、规划指标'!D$17</f>
        <v>0</v>
      </c>
      <c r="R29" s="434"/>
      <c r="S29" s="457">
        <f>'1、规划指标'!D$18</f>
        <v>0</v>
      </c>
      <c r="T29" s="434"/>
      <c r="U29" s="457">
        <f>'1、规划指标'!D$19</f>
        <v>0</v>
      </c>
      <c r="V29" s="434"/>
      <c r="W29" s="457">
        <f>'1、规划指标'!D$20</f>
        <v>250</v>
      </c>
      <c r="X29" s="434"/>
      <c r="Y29" s="457">
        <f>'1、规划指标'!D$21</f>
        <v>0</v>
      </c>
      <c r="Z29" s="434"/>
      <c r="AA29" s="457">
        <f>'1、规划指标'!D$22</f>
        <v>0</v>
      </c>
      <c r="AB29" s="434"/>
      <c r="AC29" s="466"/>
      <c r="AD29" s="434"/>
      <c r="AE29" s="458">
        <f>SUM(C29,E29,G29,I29,K29,M29,O29,Q29,S29,U29,W29,Y29,AA29,AC29)</f>
        <v>13080</v>
      </c>
      <c r="AF29" s="434"/>
      <c r="AG29" s="471"/>
    </row>
    <row r="30" spans="1:33" s="451" customFormat="1" ht="16.5" customHeight="1">
      <c r="A30" s="734"/>
      <c r="B30" s="434" t="s">
        <v>219</v>
      </c>
      <c r="C30" s="457">
        <f>'5、销售定价'!E$4</f>
        <v>0</v>
      </c>
      <c r="D30" s="434"/>
      <c r="E30" s="457">
        <f>'5、销售定价'!E$5</f>
        <v>0</v>
      </c>
      <c r="F30" s="434"/>
      <c r="G30" s="457">
        <f>'5、销售定价'!E$6</f>
        <v>0</v>
      </c>
      <c r="H30" s="434"/>
      <c r="I30" s="457">
        <f>'5、销售定价'!E$7</f>
        <v>34462</v>
      </c>
      <c r="J30" s="434"/>
      <c r="K30" s="457">
        <f>'5、销售定价'!E$8</f>
        <v>0</v>
      </c>
      <c r="L30" s="434"/>
      <c r="M30" s="457">
        <f>'5、销售定价'!E$9</f>
        <v>0</v>
      </c>
      <c r="N30" s="434"/>
      <c r="O30" s="457">
        <f>'5、销售定价'!E$10</f>
        <v>0</v>
      </c>
      <c r="P30" s="434"/>
      <c r="Q30" s="457">
        <f>'5、销售定价'!E$11</f>
        <v>0</v>
      </c>
      <c r="R30" s="434"/>
      <c r="S30" s="457">
        <f>'5、销售定价'!E$12</f>
        <v>0</v>
      </c>
      <c r="T30" s="434"/>
      <c r="U30" s="457">
        <f>'5、销售定价'!E$13</f>
        <v>0</v>
      </c>
      <c r="V30" s="434"/>
      <c r="W30" s="457">
        <f>'5、销售定价'!E$14</f>
        <v>600</v>
      </c>
      <c r="X30" s="434"/>
      <c r="Y30" s="457">
        <f>'5、销售定价'!E$15</f>
        <v>0</v>
      </c>
      <c r="Z30" s="434"/>
      <c r="AA30" s="457">
        <f>'5、销售定价'!E$16</f>
        <v>0</v>
      </c>
      <c r="AB30" s="434"/>
      <c r="AC30" s="457">
        <f>'5、销售定价'!E$17</f>
        <v>8672</v>
      </c>
      <c r="AD30" s="434"/>
      <c r="AE30" s="458">
        <f t="shared" ref="AE30:AE40" si="48">SUM(C30,E30,G30,I30,K30,M30,O30,Q30,S30,U30,W30,Y30,AA30,AC30)</f>
        <v>43734</v>
      </c>
      <c r="AF30" s="434"/>
    </row>
    <row r="31" spans="1:33" ht="16.5" customHeight="1">
      <c r="A31" s="456" t="s">
        <v>220</v>
      </c>
      <c r="B31" s="456" t="s">
        <v>221</v>
      </c>
      <c r="C31" s="457">
        <f>'5、销售定价'!G$4</f>
        <v>0</v>
      </c>
      <c r="D31" s="456">
        <f t="shared" ref="D31:D41" si="49">IF(C$30=0,0,C31/C$30*10000)</f>
        <v>0</v>
      </c>
      <c r="E31" s="457">
        <f>'5、销售定价'!G$5</f>
        <v>0</v>
      </c>
      <c r="F31" s="456">
        <f t="shared" ref="F31:F41" si="50">IF(E$30=0,0,E31/E$30*10000)</f>
        <v>0</v>
      </c>
      <c r="G31" s="457">
        <f>'5、销售定价'!G$6</f>
        <v>0</v>
      </c>
      <c r="H31" s="456">
        <f t="shared" ref="H31:H41" si="51">IF(G$30=0,0,G31/G$30*10000)</f>
        <v>0</v>
      </c>
      <c r="I31" s="457">
        <f>'5、销售定价'!G$7</f>
        <v>219178.31999999998</v>
      </c>
      <c r="J31" s="456">
        <f t="shared" ref="J31:J41" si="52">IF(I$30=0,0,I31/I$30*10000)</f>
        <v>63599.999999999993</v>
      </c>
      <c r="K31" s="457">
        <f>'5、销售定价'!G$8</f>
        <v>0</v>
      </c>
      <c r="L31" s="456">
        <f t="shared" ref="L31:L41" si="53">IF(K$30=0,0,K31/K$30*10000)</f>
        <v>0</v>
      </c>
      <c r="M31" s="457">
        <f>'5、销售定价'!G$9</f>
        <v>0</v>
      </c>
      <c r="N31" s="456">
        <f t="shared" ref="N31:N41" si="54">IF(M$30=0,0,M31/M$30*10000)</f>
        <v>0</v>
      </c>
      <c r="O31" s="457">
        <f>'5、销售定价'!G$10</f>
        <v>0</v>
      </c>
      <c r="P31" s="456">
        <f t="shared" ref="P31:P41" si="55">IF(O$30=0,0,O31/O$30*10000)</f>
        <v>0</v>
      </c>
      <c r="Q31" s="457">
        <f>'5、销售定价'!G$11</f>
        <v>0</v>
      </c>
      <c r="R31" s="456">
        <f t="shared" ref="R31:R41" si="56">IF(Q$30=0,0,Q31/Q$30*10000)</f>
        <v>0</v>
      </c>
      <c r="S31" s="457">
        <f>'5、销售定价'!G$12</f>
        <v>0</v>
      </c>
      <c r="T31" s="456">
        <f t="shared" ref="T31:T41" si="57">IF(S$30=0,0,S31/S$30*10000)</f>
        <v>0</v>
      </c>
      <c r="U31" s="457">
        <f>'5、销售定价'!G$13</f>
        <v>0</v>
      </c>
      <c r="V31" s="456">
        <f t="shared" ref="V31:V41" si="58">IF(U$30=0,0,U31/U$30*10000)</f>
        <v>0</v>
      </c>
      <c r="W31" s="457">
        <f>'5、销售定价'!G$14</f>
        <v>3000</v>
      </c>
      <c r="X31" s="456">
        <f t="shared" ref="X31:X41" si="59">IF(W$30=0,0,W31/W$30*10000)</f>
        <v>50000</v>
      </c>
      <c r="Y31" s="457">
        <f>'5、销售定价'!G$15</f>
        <v>0</v>
      </c>
      <c r="Z31" s="456">
        <f t="shared" ref="Z31:Z41" si="60">IF(Y$30=0,0,Y31/Y$30*10000)</f>
        <v>0</v>
      </c>
      <c r="AA31" s="457">
        <f>'5、销售定价'!G$16</f>
        <v>0</v>
      </c>
      <c r="AB31" s="456">
        <f t="shared" ref="AB31:AB41" si="61">IF(AA$30=0,0,AA31/AA$30*10000)</f>
        <v>0</v>
      </c>
      <c r="AC31" s="457">
        <f>'5、销售定价'!G$17</f>
        <v>8160</v>
      </c>
      <c r="AD31" s="456">
        <f t="shared" ref="AD31:AD41" si="62">IF(AC$30=0,0,AC31/AC$30*10000)</f>
        <v>9409.59409594096</v>
      </c>
      <c r="AE31" s="458">
        <f t="shared" si="48"/>
        <v>230338.31999999998</v>
      </c>
      <c r="AF31" s="456">
        <f t="shared" ref="AF31:AF41" si="63">IF(AE$30=0,0,AE31/AE$30*10000)</f>
        <v>52668.020304568527</v>
      </c>
    </row>
    <row r="32" spans="1:33" ht="16.5" customHeight="1">
      <c r="A32" s="742" t="s">
        <v>222</v>
      </c>
      <c r="B32" s="175" t="s">
        <v>209</v>
      </c>
      <c r="C32" s="457">
        <f>IF(($AE$29-$AC$29)=0,0,'2、土地成本'!$D$24*C29/($AE$29-$AC$29))</f>
        <v>0</v>
      </c>
      <c r="D32" s="456">
        <f t="shared" si="49"/>
        <v>0</v>
      </c>
      <c r="E32" s="457">
        <f>IF(($AE$29-$AC$29)=0,0,'2、土地成本'!$D$24*E29/($AE$29-$AC$29))</f>
        <v>0</v>
      </c>
      <c r="F32" s="456">
        <f t="shared" si="50"/>
        <v>0</v>
      </c>
      <c r="G32" s="457">
        <f>IF(($AE$29-$AC$29)=0,0,'2、土地成本'!$D$24*G29/($AE$29-$AC$29))</f>
        <v>0</v>
      </c>
      <c r="H32" s="456">
        <f t="shared" si="51"/>
        <v>0</v>
      </c>
      <c r="I32" s="457">
        <f>IF(($AE$29-$AC$29)=0,0,'2、土地成本'!$D$24*I29/($AE$29-$AC$29))</f>
        <v>139869.63122683275</v>
      </c>
      <c r="J32" s="456">
        <f t="shared" si="52"/>
        <v>40586.626204756765</v>
      </c>
      <c r="K32" s="457">
        <f>IF(($AE$29-$AC$29)=0,0,'2、土地成本'!$D$24*K29/($AE$29-$AC$29))</f>
        <v>0</v>
      </c>
      <c r="L32" s="456">
        <f t="shared" si="53"/>
        <v>0</v>
      </c>
      <c r="M32" s="457">
        <f>IF(($AE$29-$AC$29)=0,0,'2、土地成本'!$D$24*M29/($AE$29-$AC$29))</f>
        <v>0</v>
      </c>
      <c r="N32" s="456">
        <f t="shared" si="54"/>
        <v>0</v>
      </c>
      <c r="O32" s="457">
        <f>IF(($AE$29-$AC$29)=0,0,'2、土地成本'!$D$24*O29/($AE$29-$AC$29))</f>
        <v>0</v>
      </c>
      <c r="P32" s="456">
        <f t="shared" si="55"/>
        <v>0</v>
      </c>
      <c r="Q32" s="457">
        <f>IF(($AE$29-$AC$29)=0,0,'2、土地成本'!$D$24*Q29/($AE$29-$AC$29))</f>
        <v>0</v>
      </c>
      <c r="R32" s="456">
        <f t="shared" si="56"/>
        <v>0</v>
      </c>
      <c r="S32" s="457">
        <f>IF(($AE$29-$AC$29)=0,0,'2、土地成本'!$D$24*S29/($AE$29-$AC$29))</f>
        <v>0</v>
      </c>
      <c r="T32" s="456">
        <f t="shared" si="57"/>
        <v>0</v>
      </c>
      <c r="U32" s="457">
        <f>IF(($AE$29-$AC$29)=0,0,'2、土地成本'!$D$24*U29/($AE$29-$AC$29))</f>
        <v>0</v>
      </c>
      <c r="V32" s="456">
        <f t="shared" si="58"/>
        <v>0</v>
      </c>
      <c r="W32" s="457">
        <f>IF(($AE$29-$AC$29)=0,0,'2、土地成本'!$D$24*W29/($AE$29-$AC$29))</f>
        <v>2725.440982596117</v>
      </c>
      <c r="X32" s="456">
        <f t="shared" si="59"/>
        <v>45424.016376601947</v>
      </c>
      <c r="Y32" s="457">
        <f>IF(($AE$29-$AC$29)=0,0,'2、土地成本'!$D$24*Y29/($AE$29-$AC$29))</f>
        <v>0</v>
      </c>
      <c r="Z32" s="456">
        <f t="shared" si="60"/>
        <v>0</v>
      </c>
      <c r="AA32" s="457">
        <f>IF(($AE$29-$AC$29)=0,0,'2、土地成本'!$D$24*AA29/($AE$29-$AC$29))</f>
        <v>0</v>
      </c>
      <c r="AB32" s="456">
        <f t="shared" si="61"/>
        <v>0</v>
      </c>
      <c r="AC32" s="466"/>
      <c r="AD32" s="456">
        <f t="shared" si="62"/>
        <v>0</v>
      </c>
      <c r="AE32" s="458">
        <f t="shared" si="48"/>
        <v>142595.07220942885</v>
      </c>
      <c r="AF32" s="456">
        <f t="shared" si="63"/>
        <v>32605.083506980576</v>
      </c>
    </row>
    <row r="33" spans="1:33" ht="16.5" customHeight="1">
      <c r="A33" s="743"/>
      <c r="B33" s="456" t="s">
        <v>223</v>
      </c>
      <c r="C33" s="457">
        <f>'3、建安及前期成本'!M77</f>
        <v>0</v>
      </c>
      <c r="D33" s="456">
        <f t="shared" si="49"/>
        <v>0</v>
      </c>
      <c r="E33" s="457">
        <f>'3、建安及前期成本'!M78</f>
        <v>0</v>
      </c>
      <c r="F33" s="456">
        <f t="shared" si="50"/>
        <v>0</v>
      </c>
      <c r="G33" s="457">
        <f>'3、建安及前期成本'!M79</f>
        <v>0</v>
      </c>
      <c r="H33" s="456">
        <f t="shared" si="51"/>
        <v>0</v>
      </c>
      <c r="I33" s="457">
        <f>'3、建安及前期成本'!M80</f>
        <v>21372.262596445893</v>
      </c>
      <c r="J33" s="456">
        <f t="shared" si="52"/>
        <v>6201.6895700905043</v>
      </c>
      <c r="K33" s="457">
        <f>'3、建安及前期成本'!M81</f>
        <v>0</v>
      </c>
      <c r="L33" s="456">
        <f t="shared" si="53"/>
        <v>0</v>
      </c>
      <c r="M33" s="457">
        <f>'3、建安及前期成本'!M82</f>
        <v>0</v>
      </c>
      <c r="N33" s="456">
        <f t="shared" si="54"/>
        <v>0</v>
      </c>
      <c r="O33" s="457">
        <f>'3、建安及前期成本'!M83</f>
        <v>0</v>
      </c>
      <c r="P33" s="456">
        <f t="shared" si="55"/>
        <v>0</v>
      </c>
      <c r="Q33" s="457">
        <f>'3、建安及前期成本'!M84</f>
        <v>0</v>
      </c>
      <c r="R33" s="456">
        <f t="shared" si="56"/>
        <v>0</v>
      </c>
      <c r="S33" s="457">
        <f>'3、建安及前期成本'!M85</f>
        <v>0</v>
      </c>
      <c r="T33" s="456">
        <f t="shared" si="57"/>
        <v>0</v>
      </c>
      <c r="U33" s="457">
        <f>'3、建安及前期成本'!M86</f>
        <v>0</v>
      </c>
      <c r="V33" s="456">
        <f t="shared" si="58"/>
        <v>0</v>
      </c>
      <c r="W33" s="457">
        <f>'3、建安及前期成本'!M87</f>
        <v>240.19689635735307</v>
      </c>
      <c r="X33" s="456">
        <f t="shared" si="59"/>
        <v>4003.2816059558845</v>
      </c>
      <c r="Y33" s="457">
        <f>'3、建安及前期成本'!M88</f>
        <v>0</v>
      </c>
      <c r="Z33" s="456">
        <f t="shared" si="60"/>
        <v>0</v>
      </c>
      <c r="AA33" s="457">
        <f>'3、建安及前期成本'!M89</f>
        <v>0</v>
      </c>
      <c r="AB33" s="456">
        <f t="shared" si="61"/>
        <v>0</v>
      </c>
      <c r="AC33" s="457">
        <f>'3、建安及前期成本'!M90</f>
        <v>2993.3732228373847</v>
      </c>
      <c r="AD33" s="456">
        <f t="shared" si="62"/>
        <v>3451.7680152645121</v>
      </c>
      <c r="AE33" s="458">
        <f t="shared" si="48"/>
        <v>24605.83271564063</v>
      </c>
      <c r="AF33" s="456">
        <f t="shared" si="63"/>
        <v>5626.2479342480974</v>
      </c>
    </row>
    <row r="34" spans="1:33" s="423" customFormat="1" ht="16.5" customHeight="1">
      <c r="A34" s="743"/>
      <c r="B34" s="456" t="s">
        <v>224</v>
      </c>
      <c r="C34" s="457">
        <f>IF($AE$31=0,0,'9、税金与费用'!$D$15*C31/$AE$31)</f>
        <v>0</v>
      </c>
      <c r="D34" s="456">
        <f t="shared" si="49"/>
        <v>0</v>
      </c>
      <c r="E34" s="457">
        <f>IF($AE$31=0,0,'9、税金与费用'!$D$15*E31/$AE$31)</f>
        <v>0</v>
      </c>
      <c r="F34" s="456">
        <f t="shared" si="50"/>
        <v>0</v>
      </c>
      <c r="G34" s="457">
        <f>IF($AE$31=0,0,'9、税金与费用'!$D$15*G31/$AE$31)</f>
        <v>0</v>
      </c>
      <c r="H34" s="456">
        <f t="shared" si="51"/>
        <v>0</v>
      </c>
      <c r="I34" s="457">
        <f>IF($AE$31=0,0,'9、税金与费用'!$D$15*I31/$AE$31)</f>
        <v>5260.2796800000006</v>
      </c>
      <c r="J34" s="456">
        <f t="shared" si="52"/>
        <v>1526.4000000000003</v>
      </c>
      <c r="K34" s="457">
        <f>IF($AE$31=0,0,'9、税金与费用'!$D$15*K31/$AE$31)</f>
        <v>0</v>
      </c>
      <c r="L34" s="456">
        <f t="shared" si="53"/>
        <v>0</v>
      </c>
      <c r="M34" s="457">
        <f>IF($AE$31=0,0,'9、税金与费用'!$D$15*M31/$AE$31)</f>
        <v>0</v>
      </c>
      <c r="N34" s="456">
        <f t="shared" si="54"/>
        <v>0</v>
      </c>
      <c r="O34" s="457">
        <f>IF($AE$31=0,0,'9、税金与费用'!$D$15*O31/$AE$31)</f>
        <v>0</v>
      </c>
      <c r="P34" s="456">
        <f t="shared" si="55"/>
        <v>0</v>
      </c>
      <c r="Q34" s="457">
        <f>IF($AE$31=0,0,'9、税金与费用'!$D$15*Q31/$AE$31)</f>
        <v>0</v>
      </c>
      <c r="R34" s="456">
        <f t="shared" si="56"/>
        <v>0</v>
      </c>
      <c r="S34" s="457">
        <f>IF($AE$31=0,0,'9、税金与费用'!$D$15*S31/$AE$31)</f>
        <v>0</v>
      </c>
      <c r="T34" s="456">
        <f t="shared" si="57"/>
        <v>0</v>
      </c>
      <c r="U34" s="457">
        <f>IF($AE$31=0,0,'9、税金与费用'!$D$15*U31/$AE$31)</f>
        <v>0</v>
      </c>
      <c r="V34" s="456">
        <f t="shared" si="58"/>
        <v>0</v>
      </c>
      <c r="W34" s="457">
        <f>IF($AE$31=0,0,'9、税金与费用'!$D$15*W31/$AE$31)</f>
        <v>72.000000000000014</v>
      </c>
      <c r="X34" s="456">
        <f t="shared" si="59"/>
        <v>1200.0000000000002</v>
      </c>
      <c r="Y34" s="457">
        <f>IF($AE$31=0,0,'9、税金与费用'!$D$15*Y31/$AE$31)</f>
        <v>0</v>
      </c>
      <c r="Z34" s="456">
        <f t="shared" si="60"/>
        <v>0</v>
      </c>
      <c r="AA34" s="457">
        <f>IF($AE$31=0,0,'9、税金与费用'!$D$15*AA31/$AE$31)</f>
        <v>0</v>
      </c>
      <c r="AB34" s="456">
        <f t="shared" si="61"/>
        <v>0</v>
      </c>
      <c r="AC34" s="457">
        <f>IF($AE$31=0,0,'9、税金与费用'!$D$15*AC31/$AE$31)</f>
        <v>195.84000000000003</v>
      </c>
      <c r="AD34" s="456">
        <f t="shared" si="62"/>
        <v>225.83025830258308</v>
      </c>
      <c r="AE34" s="458">
        <f t="shared" si="48"/>
        <v>5528.1196800000007</v>
      </c>
      <c r="AF34" s="456">
        <f t="shared" si="63"/>
        <v>1264.0324873096447</v>
      </c>
    </row>
    <row r="35" spans="1:33" s="452" customFormat="1" ht="16.5" customHeight="1">
      <c r="A35" s="743"/>
      <c r="B35" s="174" t="s">
        <v>225</v>
      </c>
      <c r="C35" s="457">
        <f>IF($AE$30=0,0,'9、税金与费用'!$D$16*C30/$AE$30)</f>
        <v>0</v>
      </c>
      <c r="D35" s="456">
        <f t="shared" si="49"/>
        <v>0</v>
      </c>
      <c r="E35" s="457">
        <f>IF($AE$30=0,0,'9、税金与费用'!$D$16*E30/$AE$30)</f>
        <v>0</v>
      </c>
      <c r="F35" s="456">
        <f t="shared" si="50"/>
        <v>0</v>
      </c>
      <c r="G35" s="457">
        <f>IF($AE$30=0,0,'9、税金与费用'!$D$16*G30/$AE$30)</f>
        <v>0</v>
      </c>
      <c r="H35" s="456">
        <f t="shared" si="51"/>
        <v>0</v>
      </c>
      <c r="I35" s="457">
        <f>IF($AE$30=0,0,'9、税金与费用'!$D$16*I30/$AE$30)</f>
        <v>3630.0906314720796</v>
      </c>
      <c r="J35" s="456">
        <f t="shared" si="52"/>
        <v>1053.3604060913701</v>
      </c>
      <c r="K35" s="457">
        <f>IF($AE$30=0,0,'9、税金与费用'!$D$16*K30/$AE$30)</f>
        <v>0</v>
      </c>
      <c r="L35" s="456">
        <f t="shared" si="53"/>
        <v>0</v>
      </c>
      <c r="M35" s="457">
        <f>IF($AE$30=0,0,'9、税金与费用'!$D$16*M30/$AE$30)</f>
        <v>0</v>
      </c>
      <c r="N35" s="456">
        <f t="shared" si="54"/>
        <v>0</v>
      </c>
      <c r="O35" s="457">
        <f>IF($AE$30=0,0,'9、税金与费用'!$D$16*O30/$AE$30)</f>
        <v>0</v>
      </c>
      <c r="P35" s="456">
        <f t="shared" si="55"/>
        <v>0</v>
      </c>
      <c r="Q35" s="457">
        <f>IF($AE$30=0,0,'9、税金与费用'!$D$16*Q30/$AE$30)</f>
        <v>0</v>
      </c>
      <c r="R35" s="456">
        <f t="shared" si="56"/>
        <v>0</v>
      </c>
      <c r="S35" s="457">
        <f>IF($AE$30=0,0,'9、税金与费用'!$D$16*S30/$AE$30)</f>
        <v>0</v>
      </c>
      <c r="T35" s="456">
        <f t="shared" si="57"/>
        <v>0</v>
      </c>
      <c r="U35" s="457">
        <f>IF($AE$30=0,0,'9、税金与费用'!$D$16*U30/$AE$30)</f>
        <v>0</v>
      </c>
      <c r="V35" s="456">
        <f t="shared" si="58"/>
        <v>0</v>
      </c>
      <c r="W35" s="457">
        <f>IF($AE$30=0,0,'9、税金与费用'!$D$16*W30/$AE$30)</f>
        <v>63.201624365482196</v>
      </c>
      <c r="X35" s="456">
        <f t="shared" si="59"/>
        <v>1053.3604060913699</v>
      </c>
      <c r="Y35" s="457">
        <f>IF($AE$30=0,0,'9、税金与费用'!$D$16*Y30/$AE$30)</f>
        <v>0</v>
      </c>
      <c r="Z35" s="456">
        <f t="shared" si="60"/>
        <v>0</v>
      </c>
      <c r="AA35" s="457">
        <f>IF($AE$30=0,0,'9、税金与费用'!$D$16*AA30/$AE$30)</f>
        <v>0</v>
      </c>
      <c r="AB35" s="456">
        <f t="shared" si="61"/>
        <v>0</v>
      </c>
      <c r="AC35" s="457">
        <f>IF($AE$30=0,0,'9、税金与费用'!$D$16*AC30/$AE$30)</f>
        <v>913.47414416243612</v>
      </c>
      <c r="AD35" s="456">
        <f t="shared" si="62"/>
        <v>1053.3604060913701</v>
      </c>
      <c r="AE35" s="458">
        <f t="shared" si="48"/>
        <v>4606.7663999999977</v>
      </c>
      <c r="AF35" s="456">
        <f t="shared" si="63"/>
        <v>1053.3604060913699</v>
      </c>
    </row>
    <row r="36" spans="1:33" s="452" customFormat="1" ht="16.5" customHeight="1">
      <c r="A36" s="743"/>
      <c r="B36" s="174" t="s">
        <v>226</v>
      </c>
      <c r="C36" s="457">
        <f t="shared" ref="C36:G36" si="64">IF($AE$30=0,0,$AE$31*0.5%*C30/$AE$30)</f>
        <v>0</v>
      </c>
      <c r="D36" s="456">
        <f t="shared" si="49"/>
        <v>0</v>
      </c>
      <c r="E36" s="457">
        <f t="shared" si="64"/>
        <v>0</v>
      </c>
      <c r="F36" s="456">
        <f t="shared" si="50"/>
        <v>0</v>
      </c>
      <c r="G36" s="457">
        <f t="shared" si="64"/>
        <v>0</v>
      </c>
      <c r="H36" s="456">
        <f t="shared" si="51"/>
        <v>0</v>
      </c>
      <c r="I36" s="457">
        <f t="shared" ref="I36:M36" si="65">IF($AE$30=0,0,$AE$31*0.5%*I30/$AE$30)</f>
        <v>907.52265786802025</v>
      </c>
      <c r="J36" s="456">
        <f t="shared" si="52"/>
        <v>263.34010152284264</v>
      </c>
      <c r="K36" s="457">
        <f t="shared" si="65"/>
        <v>0</v>
      </c>
      <c r="L36" s="456">
        <f t="shared" si="53"/>
        <v>0</v>
      </c>
      <c r="M36" s="457">
        <f t="shared" si="65"/>
        <v>0</v>
      </c>
      <c r="N36" s="456">
        <f t="shared" si="54"/>
        <v>0</v>
      </c>
      <c r="O36" s="457">
        <f t="shared" ref="O36:S36" si="66">IF($AE$30=0,0,$AE$31*0.5%*O30/$AE$30)</f>
        <v>0</v>
      </c>
      <c r="P36" s="456">
        <f t="shared" si="55"/>
        <v>0</v>
      </c>
      <c r="Q36" s="457">
        <f t="shared" si="66"/>
        <v>0</v>
      </c>
      <c r="R36" s="456">
        <f t="shared" si="56"/>
        <v>0</v>
      </c>
      <c r="S36" s="457">
        <f t="shared" si="66"/>
        <v>0</v>
      </c>
      <c r="T36" s="456">
        <f t="shared" si="57"/>
        <v>0</v>
      </c>
      <c r="U36" s="457">
        <f t="shared" ref="U36:Y36" si="67">IF($AE$30=0,0,$AE$31*0.5%*U30/$AE$30)</f>
        <v>0</v>
      </c>
      <c r="V36" s="456">
        <f t="shared" si="58"/>
        <v>0</v>
      </c>
      <c r="W36" s="457">
        <f t="shared" si="67"/>
        <v>15.800406091370558</v>
      </c>
      <c r="X36" s="456">
        <f t="shared" si="59"/>
        <v>263.34010152284264</v>
      </c>
      <c r="Y36" s="457">
        <f t="shared" si="67"/>
        <v>0</v>
      </c>
      <c r="Z36" s="456">
        <f t="shared" si="60"/>
        <v>0</v>
      </c>
      <c r="AA36" s="457">
        <f>IF($AE$30=0,0,$AE$31*0.5%*AA30/$AE$30)</f>
        <v>0</v>
      </c>
      <c r="AB36" s="456">
        <f t="shared" si="61"/>
        <v>0</v>
      </c>
      <c r="AC36" s="457">
        <f>IF($AE$30=0,0,$AE$31*0.5%*AC30/$AE$30)</f>
        <v>228.36853604060911</v>
      </c>
      <c r="AD36" s="456">
        <f t="shared" si="62"/>
        <v>263.34010152284264</v>
      </c>
      <c r="AE36" s="458">
        <f t="shared" si="48"/>
        <v>1151.6915999999999</v>
      </c>
      <c r="AF36" s="456">
        <f t="shared" si="63"/>
        <v>263.34010152284259</v>
      </c>
    </row>
    <row r="37" spans="1:33" ht="16.5" customHeight="1">
      <c r="A37" s="743"/>
      <c r="B37" s="174" t="s">
        <v>227</v>
      </c>
      <c r="C37" s="457">
        <f>IF(SUM($AE32:$AE33)=0,0,'8、融资与资金成本'!$B$81*SUM(C32:C33)/SUM($AE32:$AE33))</f>
        <v>0</v>
      </c>
      <c r="D37" s="456">
        <f t="shared" si="49"/>
        <v>0</v>
      </c>
      <c r="E37" s="457">
        <f>IF(SUM($AE32:$AE33)=0,0,'8、融资与资金成本'!$B$81*SUM(E32:E33)/SUM($AE32:$AE33))</f>
        <v>0</v>
      </c>
      <c r="F37" s="456">
        <f t="shared" si="50"/>
        <v>0</v>
      </c>
      <c r="G37" s="457">
        <f>IF(SUM($AE32:$AE33)=0,0,'8、融资与资金成本'!$B$81*SUM(G32:G33)/SUM($AE32:$AE33))</f>
        <v>0</v>
      </c>
      <c r="H37" s="456">
        <f t="shared" si="51"/>
        <v>0</v>
      </c>
      <c r="I37" s="457">
        <f>IF(SUM($AE32:$AE33)=0,0,'8、融资与资金成本'!$B$81*SUM(I32:I33)/SUM($AE32:$AE33))</f>
        <v>10358.671416264642</v>
      </c>
      <c r="J37" s="456">
        <f t="shared" si="52"/>
        <v>3005.824216895317</v>
      </c>
      <c r="K37" s="457">
        <f>IF(SUM($AE32:$AE33)=0,0,'8、融资与资金成本'!$B$81*SUM(K32:K33)/SUM($AE32:$AE33))</f>
        <v>0</v>
      </c>
      <c r="L37" s="456">
        <f t="shared" si="53"/>
        <v>0</v>
      </c>
      <c r="M37" s="457">
        <f>IF(SUM($AE32:$AE33)=0,0,'8、融资与资金成本'!$B$81*SUM(M32:M33)/SUM($AE32:$AE33))</f>
        <v>0</v>
      </c>
      <c r="N37" s="456">
        <f t="shared" si="54"/>
        <v>0</v>
      </c>
      <c r="O37" s="457">
        <f>IF(SUM($AE32:$AE33)=0,0,'8、融资与资金成本'!$B$81*SUM(O32:O33)/SUM($AE32:$AE33))</f>
        <v>0</v>
      </c>
      <c r="P37" s="456">
        <f t="shared" si="55"/>
        <v>0</v>
      </c>
      <c r="Q37" s="457">
        <f>IF(SUM($AE32:$AE33)=0,0,'8、融资与资金成本'!$B$81*SUM(Q32:Q33)/SUM($AE32:$AE33))</f>
        <v>0</v>
      </c>
      <c r="R37" s="456">
        <f t="shared" si="56"/>
        <v>0</v>
      </c>
      <c r="S37" s="457">
        <f>IF(SUM($AE32:$AE33)=0,0,'8、融资与资金成本'!$B$81*SUM(S32:S33)/SUM($AE32:$AE33))</f>
        <v>0</v>
      </c>
      <c r="T37" s="456">
        <f t="shared" si="57"/>
        <v>0</v>
      </c>
      <c r="U37" s="457">
        <f>IF(SUM($AE32:$AE33)=0,0,'8、融资与资金成本'!$B$81*SUM(U32:U33)/SUM($AE32:$AE33))</f>
        <v>0</v>
      </c>
      <c r="V37" s="456">
        <f t="shared" si="58"/>
        <v>0</v>
      </c>
      <c r="W37" s="457">
        <f>IF(SUM($AE32:$AE33)=0,0,'8、融资与资金成本'!$B$81*SUM(W32:W33)/SUM($AE32:$AE33))</f>
        <v>190.52162933149529</v>
      </c>
      <c r="X37" s="456">
        <f t="shared" si="59"/>
        <v>3175.3604888582549</v>
      </c>
      <c r="Y37" s="457">
        <f>IF(SUM($AE32:$AE33)=0,0,'8、融资与资金成本'!$B$81*SUM(Y32:Y33)/SUM($AE32:$AE33))</f>
        <v>0</v>
      </c>
      <c r="Z37" s="456">
        <f t="shared" si="60"/>
        <v>0</v>
      </c>
      <c r="AA37" s="457">
        <f>IF(SUM($AE32:$AE33)=0,0,'8、融资与资金成本'!$B$81*SUM(AA32:AA33)/SUM($AE32:$AE33))</f>
        <v>0</v>
      </c>
      <c r="AB37" s="456">
        <f t="shared" si="61"/>
        <v>0</v>
      </c>
      <c r="AC37" s="457">
        <f>IF(SUM($AE32:$AE33)=0,0,'8、融资与资金成本'!$B$81*SUM(AC32:AC33)/SUM($AE32:$AE33))</f>
        <v>192.30343247891713</v>
      </c>
      <c r="AD37" s="456">
        <f t="shared" si="62"/>
        <v>221.75211309838232</v>
      </c>
      <c r="AE37" s="458">
        <f t="shared" si="48"/>
        <v>10741.496478075054</v>
      </c>
      <c r="AF37" s="456">
        <f t="shared" si="63"/>
        <v>2456.0974249039773</v>
      </c>
    </row>
    <row r="38" spans="1:33" ht="16.5" customHeight="1">
      <c r="A38" s="743"/>
      <c r="B38" s="175" t="s">
        <v>236</v>
      </c>
      <c r="C38" s="457">
        <f>IF(AC31-AC33&gt;0,IF(AE31=0,0,-('附表 现金流（一期）'!$D$5+'附表 现金流（一期）'!$D$6)*('利润表（汇总）'!C31-'利润表（汇总）'!C33)/('利润表（汇总）'!AE31-'利润表（汇总）'!AE33)),IF(AE31=0,0,-('附表 现金流（一期）'!$D$5+'附表 现金流（一期）'!$D$6)*('利润表（汇总）'!C31-'利润表（汇总）'!C33)/(('利润表（汇总）'!AE31-'利润表（汇总）'!AE33)-(AC31-AC33))))</f>
        <v>0</v>
      </c>
      <c r="D38" s="456">
        <f t="shared" si="49"/>
        <v>0</v>
      </c>
      <c r="E38" s="457">
        <f>IF($AC$31-$AC$33&gt;0,IF($AE$31=0,0,-('附表 现金流（一期）'!$D$5+'附表 现金流（一期）'!$D$6)*('利润表（汇总）'!E31-'利润表（汇总）'!E33)/('利润表（汇总）'!$AE$31-'利润表（汇总）'!$AE$33)),IF($AE$31=0,0,-('附表 现金流（一期）'!$D$5+'附表 现金流（一期）'!$D$6)*('利润表（汇总）'!E31-'利润表（汇总）'!E33)/(('利润表（汇总）'!$AE$31-'利润表（汇总）'!$AE$33)-($AC$31-$AC$33))))</f>
        <v>0</v>
      </c>
      <c r="F38" s="456">
        <f t="shared" si="50"/>
        <v>0</v>
      </c>
      <c r="G38" s="457">
        <f>IF($AC$31-$AC$33&gt;0,IF($AE$31=0,0,-('附表 现金流（一期）'!$D$5+'附表 现金流（一期）'!$D$6)*('利润表（汇总）'!G31-'利润表（汇总）'!G33)/('利润表（汇总）'!$AE$31-'利润表（汇总）'!$AE$33)),IF($AE$31=0,0,-('附表 现金流（一期）'!$D$5+'附表 现金流（一期）'!$D$6)*('利润表（汇总）'!G31-'利润表（汇总）'!G33)/(('利润表（汇总）'!$AE$31-'利润表（汇总）'!$AE$33)-($AC$31-$AC$33))))</f>
        <v>0</v>
      </c>
      <c r="H38" s="456">
        <f t="shared" si="51"/>
        <v>0</v>
      </c>
      <c r="I38" s="457">
        <f>IF($AC$31-$AC$33&gt;0,IF($AE$31=0,0,-('附表 现金流（一期）'!$D$5+'附表 现金流（一期）'!$D$6)*('利润表（汇总）'!I31-'利润表（汇总）'!I33)/('利润表（汇总）'!$AE$31-'利润表（汇总）'!$AE$33)),IF($AE$31=0,0,-('附表 现金流（一期）'!$D$5+'附表 现金流（一期）'!$D$6)*('利润表（汇总）'!I31-'利润表（汇总）'!I33)/(('利润表（汇总）'!$AE$31-'利润表（汇总）'!$AE$33)-($AC$31-$AC$33))))</f>
        <v>7841.5929783334659</v>
      </c>
      <c r="J38" s="456">
        <f t="shared" si="52"/>
        <v>2275.4317736444391</v>
      </c>
      <c r="K38" s="457">
        <f>IF($AC$31-$AC$33&gt;0,IF($AE$31=0,0,-('附表 现金流（一期）'!$D$5+'附表 现金流（一期）'!$D$6)*('利润表（汇总）'!K31-'利润表（汇总）'!K33)/('利润表（汇总）'!$AE$31-'利润表（汇总）'!$AE$33)),IF($AE$31=0,0,-('附表 现金流（一期）'!$D$5+'附表 现金流（一期）'!$D$6)*('利润表（汇总）'!K31-'利润表（汇总）'!K33)/(('利润表（汇总）'!$AE$31-'利润表（汇总）'!$AE$33)-($AC$31-$AC$33))))</f>
        <v>0</v>
      </c>
      <c r="L38" s="456">
        <f t="shared" si="53"/>
        <v>0</v>
      </c>
      <c r="M38" s="457">
        <f>IF($AC$31-$AC$33&gt;0,IF($AE$31=0,0,-('附表 现金流（一期）'!$D$5+'附表 现金流（一期）'!$D$6)*('利润表（汇总）'!M31-'利润表（汇总）'!M33)/('利润表（汇总）'!$AE$31-'利润表（汇总）'!$AE$33)),IF($AE$31=0,0,-('附表 现金流（一期）'!$D$5+'附表 现金流（一期）'!$D$6)*('利润表（汇总）'!M31-'利润表（汇总）'!M33)/(('利润表（汇总）'!$AE$31-'利润表（汇总）'!$AE$33)-($AC$31-$AC$33))))</f>
        <v>0</v>
      </c>
      <c r="N38" s="456">
        <f t="shared" si="54"/>
        <v>0</v>
      </c>
      <c r="O38" s="457">
        <f>IF($AC$31-$AC$33&gt;0,IF($AE$31=0,0,-('附表 现金流（一期）'!$D$5+'附表 现金流（一期）'!$D$6)*('利润表（汇总）'!O31-'利润表（汇总）'!O33)/('利润表（汇总）'!$AE$31-'利润表（汇总）'!$AE$33)),IF($AE$31=0,0,-('附表 现金流（一期）'!$D$5+'附表 现金流（一期）'!$D$6)*('利润表（汇总）'!O31-'利润表（汇总）'!O33)/(('利润表（汇总）'!$AE$31-'利润表（汇总）'!$AE$33)-($AC$31-$AC$33))))</f>
        <v>0</v>
      </c>
      <c r="P38" s="456">
        <f t="shared" si="55"/>
        <v>0</v>
      </c>
      <c r="Q38" s="457">
        <f>IF($AC$31-$AC$33&gt;0,IF($AE$31=0,0,-('附表 现金流（一期）'!$D$5+'附表 现金流（一期）'!$D$6)*('利润表（汇总）'!Q31-'利润表（汇总）'!Q33)/('利润表（汇总）'!$AE$31-'利润表（汇总）'!$AE$33)),IF($AE$31=0,0,-('附表 现金流（一期）'!$D$5+'附表 现金流（一期）'!$D$6)*('利润表（汇总）'!Q31-'利润表（汇总）'!Q33)/(('利润表（汇总）'!$AE$31-'利润表（汇总）'!$AE$33)-($AC$31-$AC$33))))</f>
        <v>0</v>
      </c>
      <c r="R38" s="456">
        <f t="shared" si="56"/>
        <v>0</v>
      </c>
      <c r="S38" s="457">
        <f>IF($AC$31-$AC$33&gt;0,IF($AE$31=0,0,-('附表 现金流（一期）'!$D$5+'附表 现金流（一期）'!$D$6)*('利润表（汇总）'!S31-'利润表（汇总）'!S33)/('利润表（汇总）'!$AE$31-'利润表（汇总）'!$AE$33)),IF($AE$31=0,0,-('附表 现金流（一期）'!$D$5+'附表 现金流（一期）'!$D$6)*('利润表（汇总）'!S31-'利润表（汇总）'!S33)/(('利润表（汇总）'!$AE$31-'利润表（汇总）'!$AE$33)-($AC$31-$AC$33))))</f>
        <v>0</v>
      </c>
      <c r="T38" s="456">
        <f t="shared" si="57"/>
        <v>0</v>
      </c>
      <c r="U38" s="457">
        <f>IF($AC$31-$AC$33&gt;0,IF($AE$31=0,0,-('附表 现金流（一期）'!$D$5+'附表 现金流（一期）'!$D$6)*('利润表（汇总）'!U31-'利润表（汇总）'!U33)/('利润表（汇总）'!$AE$31-'利润表（汇总）'!$AE$33)),IF($AE$31=0,0,-('附表 现金流（一期）'!$D$5+'附表 现金流（一期）'!$D$6)*('利润表（汇总）'!U31-'利润表（汇总）'!U33)/(('利润表（汇总）'!$AE$31-'利润表（汇总）'!$AE$33)-($AC$31-$AC$33))))</f>
        <v>0</v>
      </c>
      <c r="V38" s="456">
        <f t="shared" si="58"/>
        <v>0</v>
      </c>
      <c r="W38" s="457">
        <f>IF($AC$31-$AC$33&gt;0,IF($AE$31=0,0,-('附表 现金流（一期）'!$D$5+'附表 现金流（一期）'!$D$6)*('利润表（汇总）'!W31-'利润表（汇总）'!W33)/('利润表（汇总）'!$AE$31-'利润表（汇总）'!$AE$33)),IF($AE$31=0,0,-('附表 现金流（一期）'!$D$5+'附表 现金流（一期）'!$D$6)*('利润表（汇总）'!W31-'利润表（汇总）'!W33)/(('利润表（汇总）'!$AE$31-'利润表（汇总）'!$AE$33)-($AC$31-$AC$33))))</f>
        <v>109.40642022380375</v>
      </c>
      <c r="X38" s="456">
        <f t="shared" si="59"/>
        <v>1823.4403370633959</v>
      </c>
      <c r="Y38" s="457">
        <f>IF($AC$31-$AC$33&gt;0,IF($AE$31=0,0,-('附表 现金流（一期）'!$D$5+'附表 现金流（一期）'!$D$6)*('利润表（汇总）'!Y31-'利润表（汇总）'!Y33)/('利润表（汇总）'!$AE$31-'利润表（汇总）'!$AE$33)),IF($AE$31=0,0,-('附表 现金流（一期）'!$D$5+'附表 现金流（一期）'!$D$6)*('利润表（汇总）'!Y31-'利润表（汇总）'!Y33)/(('利润表（汇总）'!$AE$31-'利润表（汇总）'!$AE$33)-($AC$31-$AC$33))))</f>
        <v>0</v>
      </c>
      <c r="Z38" s="456">
        <f t="shared" si="60"/>
        <v>0</v>
      </c>
      <c r="AA38" s="457">
        <f>IF($AC$31-$AC$33&gt;0,IF($AE$31=0,0,-('附表 现金流（一期）'!$D$5+'附表 现金流（一期）'!$D$6)*('利润表（汇总）'!AA31-'利润表（汇总）'!AA33)/('利润表（汇总）'!$AE$31-'利润表（汇总）'!$AE$33)),IF($AE$31=0,0,-('附表 现金流（一期）'!$D$5+'附表 现金流（一期）'!$D$6)*('利润表（汇总）'!AA31-'利润表（汇总）'!AA33)/(('利润表（汇总）'!$AE$31-'利润表（汇总）'!$AE$33)-($AC$31-$AC$33))))</f>
        <v>0</v>
      </c>
      <c r="AB38" s="456">
        <f t="shared" si="61"/>
        <v>0</v>
      </c>
      <c r="AC38" s="457">
        <f>IF($AC$31-$AC$33&gt;0,IF($AE$31=0,0,-('附表 现金流（一期）'!$D$5+'附表 现金流（一期）'!$D$6)*('利润表（汇总）'!AC31-'利润表（汇总）'!AC33)/('利润表（汇总）'!$AE$31-'利润表（汇总）'!$AE$33)),0)</f>
        <v>204.81973499331309</v>
      </c>
      <c r="AD38" s="456">
        <f t="shared" si="62"/>
        <v>236.1851187653518</v>
      </c>
      <c r="AE38" s="458">
        <f t="shared" si="48"/>
        <v>8155.8191335505835</v>
      </c>
      <c r="AF38" s="456">
        <f t="shared" si="63"/>
        <v>1864.8692398478493</v>
      </c>
    </row>
    <row r="39" spans="1:33" ht="16.5" customHeight="1">
      <c r="A39" s="743"/>
      <c r="B39" s="175" t="s">
        <v>229</v>
      </c>
      <c r="C39" s="457">
        <f>IF(($AE$31-SUM($AE$32:$AE$38))=0,0,-('附表 现金流（一期）'!$D$8+'附表 现金流（一期）'!$D$7)*(C31-SUM(C32:C38))/($AE$31-SUM($AE$32:$AE$38)))</f>
        <v>0</v>
      </c>
      <c r="D39" s="456">
        <f t="shared" si="49"/>
        <v>0</v>
      </c>
      <c r="E39" s="457">
        <f>IF(($AE$31-SUM($AE$32:$AE$38))=0,0,-('附表 现金流（一期）'!$D$8+'附表 现金流（一期）'!$D$7)*(E31-SUM(E32:E38))/($AE$31-SUM($AE$32:$AE$38)))</f>
        <v>0</v>
      </c>
      <c r="F39" s="456">
        <f t="shared" si="50"/>
        <v>0</v>
      </c>
      <c r="G39" s="457">
        <f>IF(($AE$31-SUM($AE$32:$AE$38))=0,0,-('附表 现金流（一期）'!$D$8+'附表 现金流（一期）'!$D$7)*(G31-SUM(G32:G38))/($AE$31-SUM($AE$32:$AE$38)))</f>
        <v>0</v>
      </c>
      <c r="H39" s="456">
        <f t="shared" si="51"/>
        <v>0</v>
      </c>
      <c r="I39" s="457">
        <f>IF(($AE$31-SUM($AE$32:$AE$38))=0,0,-('附表 现金流（一期）'!$D$8+'附表 现金流（一期）'!$D$7)*(I31-SUM(I32:I38))/($AE$31-SUM($AE$32:$AE$38)))</f>
        <v>3953.1744458989542</v>
      </c>
      <c r="J39" s="456">
        <f t="shared" si="52"/>
        <v>1147.1111502231311</v>
      </c>
      <c r="K39" s="457">
        <f>IF(($AE$31-SUM($AE$32:$AE$38))=0,0,-('附表 现金流（一期）'!$D$8+'附表 现金流（一期）'!$D$7)*(K31-SUM(K32:K38))/($AE$31-SUM($AE$32:$AE$38)))</f>
        <v>0</v>
      </c>
      <c r="L39" s="456">
        <f t="shared" si="53"/>
        <v>0</v>
      </c>
      <c r="M39" s="457">
        <f>IF(($AE$31-SUM($AE$32:$AE$38))=0,0,-('附表 现金流（一期）'!$D$8+'附表 现金流（一期）'!$D$7)*(M31-SUM(M32:M38))/($AE$31-SUM($AE$32:$AE$38)))</f>
        <v>0</v>
      </c>
      <c r="N39" s="456">
        <f t="shared" si="54"/>
        <v>0</v>
      </c>
      <c r="O39" s="457">
        <f>IF(($AE$31-SUM($AE$32:$AE$38))=0,0,-('附表 现金流（一期）'!$D$8+'附表 现金流（一期）'!$D$7)*(O31-SUM(O32:O38))/($AE$31-SUM($AE$32:$AE$38)))</f>
        <v>0</v>
      </c>
      <c r="P39" s="456">
        <f t="shared" si="55"/>
        <v>0</v>
      </c>
      <c r="Q39" s="457">
        <f>IF(($AE$31-SUM($AE$32:$AE$38))=0,0,-('附表 现金流（一期）'!$D$8+'附表 现金流（一期）'!$D$7)*(Q31-SUM(Q32:Q38))/($AE$31-SUM($AE$32:$AE$38)))</f>
        <v>0</v>
      </c>
      <c r="R39" s="456">
        <f t="shared" si="56"/>
        <v>0</v>
      </c>
      <c r="S39" s="457">
        <f>IF(($AE$31-SUM($AE$32:$AE$38))=0,0,-('附表 现金流（一期）'!$D$8+'附表 现金流（一期）'!$D$7)*(S31-SUM(S32:S38))/($AE$31-SUM($AE$32:$AE$38)))</f>
        <v>0</v>
      </c>
      <c r="T39" s="456">
        <f t="shared" si="57"/>
        <v>0</v>
      </c>
      <c r="U39" s="457">
        <f>IF(($AE$31-SUM($AE$32:$AE$38))=0,0,-('附表 现金流（一期）'!$D$8+'附表 现金流（一期）'!$D$7)*(U31-SUM(U32:U38))/($AE$31-SUM($AE$32:$AE$38)))</f>
        <v>0</v>
      </c>
      <c r="V39" s="456">
        <f t="shared" si="58"/>
        <v>0</v>
      </c>
      <c r="W39" s="457">
        <f>IF(($AE$31-SUM($AE$32:$AE$38))=0,0,-('附表 现金流（一期）'!$D$8+'附表 现金流（一期）'!$D$7)*(W31-SUM(W32:W38))/($AE$31-SUM($AE$32:$AE$38)))</f>
        <v>-55.005378589560891</v>
      </c>
      <c r="X39" s="456">
        <f t="shared" si="59"/>
        <v>-916.75630982601479</v>
      </c>
      <c r="Y39" s="457">
        <f>IF(($AE$31-SUM($AE$32:$AE$38))=0,0,-('附表 现金流（一期）'!$D$8+'附表 现金流（一期）'!$D$7)*(Y31-SUM(Y32:Y38))/($AE$31-SUM($AE$32:$AE$38)))</f>
        <v>0</v>
      </c>
      <c r="Z39" s="456">
        <f t="shared" si="60"/>
        <v>0</v>
      </c>
      <c r="AA39" s="457">
        <f>IF(($AE$31-SUM($AE$32:$AE$38))=0,0,-('附表 现金流（一期）'!$D$8+'附表 现金流（一期）'!$D$7)*(AA31-SUM(AA32:AA38))/($AE$31-SUM($AE$32:$AE$38)))</f>
        <v>0</v>
      </c>
      <c r="AB39" s="456">
        <f t="shared" si="61"/>
        <v>0</v>
      </c>
      <c r="AC39" s="457">
        <f>IF(($AE$31-SUM($AE$32:$AE$38))=0,0,-('附表 现金流（一期）'!$D$8+'附表 现金流（一期）'!$D$7)*(AC31-SUM(AC32:AC38))/($AE$31-SUM($AE$32:$AE$38)))</f>
        <v>453.15201377167978</v>
      </c>
      <c r="AD39" s="456">
        <f t="shared" si="62"/>
        <v>522.54614134188171</v>
      </c>
      <c r="AE39" s="458">
        <f t="shared" si="48"/>
        <v>4351.3210810810733</v>
      </c>
      <c r="AF39" s="456">
        <f t="shared" si="63"/>
        <v>994.95154366878705</v>
      </c>
    </row>
    <row r="40" spans="1:33" ht="16.5" customHeight="1">
      <c r="A40" s="744"/>
      <c r="B40" s="175" t="s">
        <v>230</v>
      </c>
      <c r="C40" s="457">
        <f>IF(($AE31-SUM($AE32:$AE39))=0,0,-('附表 现金流（一期）'!$D$9+'附表 现金流（一期）'!$D$10)*(C31-SUM(C32:C39))/($AE31-SUM($AE32:$AE39)))</f>
        <v>0</v>
      </c>
      <c r="D40" s="456">
        <f t="shared" si="49"/>
        <v>0</v>
      </c>
      <c r="E40" s="457">
        <f>IF(($AE31-SUM($AE32:$AE39))=0,0,-('附表 现金流（一期）'!$D$9+'附表 现金流（一期）'!$D$10)*(E31-SUM(E32:E39))/($AE31-SUM($AE32:$AE39)))</f>
        <v>0</v>
      </c>
      <c r="F40" s="456">
        <f t="shared" si="50"/>
        <v>0</v>
      </c>
      <c r="G40" s="457">
        <f>IF(($AE31-SUM($AE32:$AE39))=0,0,-('附表 现金流（一期）'!$D$9+'附表 现金流（一期）'!$D$10)*(G31-SUM(G32:G39))/($AE31-SUM($AE32:$AE39)))</f>
        <v>0</v>
      </c>
      <c r="H40" s="456">
        <f t="shared" si="51"/>
        <v>0</v>
      </c>
      <c r="I40" s="457">
        <f>IF(($AE31-SUM($AE32:$AE39))=0,0,-('附表 现金流（一期）'!$D$9+'附表 现金流（一期）'!$D$10)*(I31-SUM(I32:I39))/($AE31-SUM($AE32:$AE39)))</f>
        <v>9152.192310105962</v>
      </c>
      <c r="J40" s="456">
        <f t="shared" si="52"/>
        <v>2655.7345221130413</v>
      </c>
      <c r="K40" s="457">
        <f>IF(($AE31-SUM($AE32:$AE39))=0,0,-('附表 现金流（一期）'!$D$9+'附表 现金流（一期）'!$D$10)*(K31-SUM(K32:K39))/($AE31-SUM($AE32:$AE39)))</f>
        <v>0</v>
      </c>
      <c r="L40" s="456">
        <f t="shared" si="53"/>
        <v>0</v>
      </c>
      <c r="M40" s="457">
        <f>IF(($AE31-SUM($AE32:$AE39))=0,0,-('附表 现金流（一期）'!$D$9+'附表 现金流（一期）'!$D$10)*(M31-SUM(M32:M39))/($AE31-SUM($AE32:$AE39)))</f>
        <v>0</v>
      </c>
      <c r="N40" s="456">
        <f t="shared" si="54"/>
        <v>0</v>
      </c>
      <c r="O40" s="457">
        <f>IF(($AE31-SUM($AE32:$AE39))=0,0,-('附表 现金流（一期）'!$D$9+'附表 现金流（一期）'!$D$10)*(O31-SUM(O32:O39))/($AE31-SUM($AE32:$AE39)))</f>
        <v>0</v>
      </c>
      <c r="P40" s="456">
        <f t="shared" si="55"/>
        <v>0</v>
      </c>
      <c r="Q40" s="457">
        <f>IF(($AE31-SUM($AE32:$AE39))=0,0,-('附表 现金流（一期）'!$D$9+'附表 现金流（一期）'!$D$10)*(Q31-SUM(Q32:Q39))/($AE31-SUM($AE32:$AE39)))</f>
        <v>0</v>
      </c>
      <c r="R40" s="456">
        <f t="shared" si="56"/>
        <v>0</v>
      </c>
      <c r="S40" s="457">
        <f>IF(($AE31-SUM($AE32:$AE39))=0,0,-('附表 现金流（一期）'!$D$9+'附表 现金流（一期）'!$D$10)*(S31-SUM(S32:S39))/($AE31-SUM($AE32:$AE39)))</f>
        <v>0</v>
      </c>
      <c r="T40" s="456">
        <f t="shared" si="57"/>
        <v>0</v>
      </c>
      <c r="U40" s="457">
        <f>IF(($AE31-SUM($AE32:$AE39))=0,0,-('附表 现金流（一期）'!$D$9+'附表 现金流（一期）'!$D$10)*(U31-SUM(U32:U39))/($AE31-SUM($AE32:$AE39)))</f>
        <v>0</v>
      </c>
      <c r="V40" s="456">
        <f t="shared" si="58"/>
        <v>0</v>
      </c>
      <c r="W40" s="457">
        <f>IF(($AE31-SUM($AE32:$AE39))=0,0,-('附表 现金流（一期）'!$D$9+'附表 现金流（一期）'!$D$10)*(W31-SUM(W32:W39))/($AE31-SUM($AE32:$AE39)))</f>
        <v>-127.34570908301224</v>
      </c>
      <c r="X40" s="456">
        <f t="shared" si="59"/>
        <v>-2122.4284847168706</v>
      </c>
      <c r="Y40" s="457">
        <f>IF(($AE31-SUM($AE32:$AE39))=0,0,-('附表 现金流（一期）'!$D$9+'附表 现金流（一期）'!$D$10)*(Y31-SUM(Y32:Y39))/($AE31-SUM($AE32:$AE39)))</f>
        <v>0</v>
      </c>
      <c r="Z40" s="456">
        <f t="shared" si="60"/>
        <v>0</v>
      </c>
      <c r="AA40" s="457">
        <f>IF(($AE31-SUM($AE32:$AE39))=0,0,-('附表 现金流（一期）'!$D$9+'附表 现金流（一期）'!$D$10)*(AA31-SUM(AA32:AA39))/($AE31-SUM($AE32:$AE39)))</f>
        <v>0</v>
      </c>
      <c r="AB40" s="456">
        <f t="shared" si="61"/>
        <v>0</v>
      </c>
      <c r="AC40" s="457">
        <f>IF(($AE31-SUM($AE32:$AE39))=0,0,-('附表 现金流（一期）'!$D$9+'附表 现金流（一期）'!$D$10)*(AC31-SUM(AC32:AC39))/($AE31-SUM($AE32:$AE39)))</f>
        <v>1049.1149410450794</v>
      </c>
      <c r="AD40" s="456">
        <f t="shared" si="62"/>
        <v>1209.7727641202484</v>
      </c>
      <c r="AE40" s="458">
        <f t="shared" si="48"/>
        <v>10073.961542068029</v>
      </c>
      <c r="AF40" s="456">
        <f t="shared" si="63"/>
        <v>2303.4621900736333</v>
      </c>
    </row>
    <row r="41" spans="1:33" ht="16.5" customHeight="1">
      <c r="A41" s="742" t="s">
        <v>231</v>
      </c>
      <c r="B41" s="175" t="s">
        <v>232</v>
      </c>
      <c r="C41" s="459">
        <f t="shared" ref="C41:G41" si="68">C31-C32-C33-C34-C35-C36-C37-C38-C39-C40</f>
        <v>0</v>
      </c>
      <c r="D41" s="456">
        <f t="shared" si="49"/>
        <v>0</v>
      </c>
      <c r="E41" s="459">
        <f t="shared" si="68"/>
        <v>0</v>
      </c>
      <c r="F41" s="456">
        <f t="shared" si="50"/>
        <v>0</v>
      </c>
      <c r="G41" s="459">
        <f t="shared" si="68"/>
        <v>0</v>
      </c>
      <c r="H41" s="456">
        <f t="shared" si="51"/>
        <v>0</v>
      </c>
      <c r="I41" s="459">
        <f t="shared" ref="I41:M41" si="69">I31-I32-I33-I34-I35-I36-I37-I38-I39-I40</f>
        <v>16832.90205677821</v>
      </c>
      <c r="J41" s="456">
        <f t="shared" si="52"/>
        <v>4884.4820546625879</v>
      </c>
      <c r="K41" s="459">
        <f t="shared" si="69"/>
        <v>0</v>
      </c>
      <c r="L41" s="456">
        <f t="shared" si="53"/>
        <v>0</v>
      </c>
      <c r="M41" s="459">
        <f t="shared" si="69"/>
        <v>0</v>
      </c>
      <c r="N41" s="456">
        <f t="shared" si="54"/>
        <v>0</v>
      </c>
      <c r="O41" s="459">
        <f t="shared" ref="O41:S41" si="70">O31-O32-O33-O34-O35-O36-O37-O38-O39-O40</f>
        <v>0</v>
      </c>
      <c r="P41" s="456">
        <f t="shared" si="55"/>
        <v>0</v>
      </c>
      <c r="Q41" s="459">
        <f t="shared" si="70"/>
        <v>0</v>
      </c>
      <c r="R41" s="456">
        <f t="shared" si="56"/>
        <v>0</v>
      </c>
      <c r="S41" s="459">
        <f t="shared" si="70"/>
        <v>0</v>
      </c>
      <c r="T41" s="456">
        <f t="shared" si="57"/>
        <v>0</v>
      </c>
      <c r="U41" s="459">
        <f t="shared" ref="U41:Y41" si="71">U31-U32-U33-U34-U35-U36-U37-U38-U39-U40</f>
        <v>0</v>
      </c>
      <c r="V41" s="456">
        <f t="shared" si="58"/>
        <v>0</v>
      </c>
      <c r="W41" s="459">
        <f t="shared" si="71"/>
        <v>-234.21687129304877</v>
      </c>
      <c r="X41" s="456">
        <f t="shared" si="59"/>
        <v>-3903.6145215508127</v>
      </c>
      <c r="Y41" s="459">
        <f t="shared" si="71"/>
        <v>0</v>
      </c>
      <c r="Z41" s="456">
        <f t="shared" si="60"/>
        <v>0</v>
      </c>
      <c r="AA41" s="459">
        <f t="shared" ref="AA41:AE41" si="72">AA31-AA32-AA33-AA34-AA35-AA36-AA37-AA38-AA39-AA40</f>
        <v>0</v>
      </c>
      <c r="AB41" s="456">
        <f t="shared" si="61"/>
        <v>0</v>
      </c>
      <c r="AC41" s="459">
        <f t="shared" si="72"/>
        <v>1929.5539746705804</v>
      </c>
      <c r="AD41" s="456">
        <f t="shared" si="62"/>
        <v>2225.0391774337872</v>
      </c>
      <c r="AE41" s="459">
        <f t="shared" si="72"/>
        <v>18528.239160155754</v>
      </c>
      <c r="AF41" s="456">
        <f t="shared" si="63"/>
        <v>4236.5754699217441</v>
      </c>
    </row>
    <row r="42" spans="1:33" ht="16.5" customHeight="1">
      <c r="A42" s="744"/>
      <c r="B42" s="175" t="s">
        <v>233</v>
      </c>
      <c r="C42" s="464">
        <f t="shared" ref="C42:G42" si="73">IF($AE41=0,0,C41/$AE41)</f>
        <v>0</v>
      </c>
      <c r="D42" s="456"/>
      <c r="E42" s="464">
        <f t="shared" si="73"/>
        <v>0</v>
      </c>
      <c r="F42" s="456"/>
      <c r="G42" s="464">
        <f t="shared" si="73"/>
        <v>0</v>
      </c>
      <c r="H42" s="456"/>
      <c r="I42" s="464">
        <f t="shared" ref="I42:M42" si="74">IF($AE41=0,0,I41/$AE41)</f>
        <v>0.9084998261991728</v>
      </c>
      <c r="J42" s="456"/>
      <c r="K42" s="464">
        <f t="shared" si="74"/>
        <v>0</v>
      </c>
      <c r="L42" s="456"/>
      <c r="M42" s="464">
        <f t="shared" si="74"/>
        <v>0</v>
      </c>
      <c r="N42" s="456"/>
      <c r="O42" s="464">
        <f t="shared" ref="O42:S42" si="75">IF($AE41=0,0,O41/$AE41)</f>
        <v>0</v>
      </c>
      <c r="P42" s="456"/>
      <c r="Q42" s="464">
        <f t="shared" si="75"/>
        <v>0</v>
      </c>
      <c r="R42" s="456"/>
      <c r="S42" s="464">
        <f t="shared" si="75"/>
        <v>0</v>
      </c>
      <c r="T42" s="456"/>
      <c r="U42" s="464">
        <f t="shared" ref="U42:Y42" si="76">IF($AE41=0,0,U41/$AE41)</f>
        <v>0</v>
      </c>
      <c r="V42" s="456"/>
      <c r="W42" s="464">
        <f t="shared" si="76"/>
        <v>-1.2641075564089376E-2</v>
      </c>
      <c r="X42" s="456"/>
      <c r="Y42" s="464">
        <f t="shared" si="76"/>
        <v>0</v>
      </c>
      <c r="Z42" s="456"/>
      <c r="AA42" s="464">
        <f t="shared" ref="AA42:AE42" si="77">IF($AE41=0,0,AA41/$AE41)</f>
        <v>0</v>
      </c>
      <c r="AB42" s="456"/>
      <c r="AC42" s="464">
        <f t="shared" si="77"/>
        <v>0.10414124936491591</v>
      </c>
      <c r="AD42" s="456"/>
      <c r="AE42" s="464">
        <f t="shared" si="77"/>
        <v>1</v>
      </c>
      <c r="AF42" s="456"/>
    </row>
    <row r="43" spans="1:33" ht="16.5" customHeight="1">
      <c r="A43" s="738" t="s">
        <v>234</v>
      </c>
      <c r="B43" s="739"/>
      <c r="C43" s="461">
        <f t="shared" ref="C43:G43" si="78">IF(C31=0,0,C41/C31)</f>
        <v>0</v>
      </c>
      <c r="D43" s="462"/>
      <c r="E43" s="461">
        <f t="shared" si="78"/>
        <v>0</v>
      </c>
      <c r="F43" s="462"/>
      <c r="G43" s="461">
        <f t="shared" si="78"/>
        <v>0</v>
      </c>
      <c r="H43" s="462"/>
      <c r="I43" s="461">
        <f t="shared" ref="I43:M43" si="79">IF(I31=0,0,I41/I31)</f>
        <v>7.6800032306015537E-2</v>
      </c>
      <c r="J43" s="462"/>
      <c r="K43" s="461">
        <f t="shared" si="79"/>
        <v>0</v>
      </c>
      <c r="L43" s="462"/>
      <c r="M43" s="461">
        <f t="shared" si="79"/>
        <v>0</v>
      </c>
      <c r="N43" s="462"/>
      <c r="O43" s="461">
        <f t="shared" ref="O43:S43" si="80">IF(O31=0,0,O41/O31)</f>
        <v>0</v>
      </c>
      <c r="P43" s="462"/>
      <c r="Q43" s="461">
        <f t="shared" si="80"/>
        <v>0</v>
      </c>
      <c r="R43" s="462"/>
      <c r="S43" s="461">
        <f t="shared" si="80"/>
        <v>0</v>
      </c>
      <c r="T43" s="462"/>
      <c r="U43" s="461">
        <f t="shared" ref="U43:Y43" si="81">IF(U31=0,0,U41/U31)</f>
        <v>0</v>
      </c>
      <c r="V43" s="462"/>
      <c r="W43" s="461">
        <f t="shared" si="81"/>
        <v>-7.8072290431016253E-2</v>
      </c>
      <c r="X43" s="462"/>
      <c r="Y43" s="461">
        <f t="shared" si="81"/>
        <v>0</v>
      </c>
      <c r="Z43" s="462"/>
      <c r="AA43" s="461">
        <f t="shared" ref="AA43:AE43" si="82">IF(AA31=0,0,AA41/AA31)</f>
        <v>0</v>
      </c>
      <c r="AB43" s="462"/>
      <c r="AC43" s="461">
        <f t="shared" si="82"/>
        <v>0.23646494787629663</v>
      </c>
      <c r="AD43" s="462"/>
      <c r="AE43" s="461">
        <f t="shared" si="82"/>
        <v>8.0439238942767999E-2</v>
      </c>
      <c r="AF43" s="462"/>
    </row>
    <row r="47" spans="1:33" ht="16.5" customHeight="1">
      <c r="A47" s="425" t="s">
        <v>237</v>
      </c>
    </row>
    <row r="48" spans="1:33" s="450" customFormat="1" ht="16.5" customHeight="1">
      <c r="A48" s="734" t="s">
        <v>4</v>
      </c>
      <c r="B48" s="734"/>
      <c r="C48" s="732" t="str">
        <f t="shared" ref="C48:G48" si="83">C27</f>
        <v>多层（4F-9F)</v>
      </c>
      <c r="D48" s="733"/>
      <c r="E48" s="732" t="str">
        <f t="shared" si="83"/>
        <v>小高层(10F-12F)</v>
      </c>
      <c r="F48" s="733"/>
      <c r="G48" s="732" t="str">
        <f t="shared" si="83"/>
        <v>中高层(13F-18F)</v>
      </c>
      <c r="H48" s="733"/>
      <c r="I48" s="732" t="str">
        <f t="shared" ref="I48:M48" si="84">I27</f>
        <v>高层(19F及以上）</v>
      </c>
      <c r="J48" s="733"/>
      <c r="K48" s="732" t="str">
        <f t="shared" si="84"/>
        <v>叠拼</v>
      </c>
      <c r="L48" s="733"/>
      <c r="M48" s="732" t="str">
        <f t="shared" si="84"/>
        <v>联排</v>
      </c>
      <c r="N48" s="733"/>
      <c r="O48" s="732" t="str">
        <f t="shared" ref="O48:S48" si="85">O27</f>
        <v>双拼</v>
      </c>
      <c r="P48" s="733"/>
      <c r="Q48" s="732" t="str">
        <f t="shared" si="85"/>
        <v>独栋</v>
      </c>
      <c r="R48" s="733"/>
      <c r="S48" s="732" t="str">
        <f t="shared" si="85"/>
        <v>底商</v>
      </c>
      <c r="T48" s="733"/>
      <c r="U48" s="732" t="str">
        <f t="shared" ref="U48:Y48" si="86">U27</f>
        <v>公寓（含loft）</v>
      </c>
      <c r="V48" s="733"/>
      <c r="W48" s="732" t="str">
        <f t="shared" si="86"/>
        <v>商业</v>
      </c>
      <c r="X48" s="733"/>
      <c r="Y48" s="732" t="str">
        <f t="shared" si="86"/>
        <v>酒店</v>
      </c>
      <c r="Z48" s="733"/>
      <c r="AA48" s="732">
        <f>AA27</f>
        <v>0</v>
      </c>
      <c r="AB48" s="733"/>
      <c r="AC48" s="732" t="str">
        <f>AC27</f>
        <v>车位</v>
      </c>
      <c r="AD48" s="733"/>
      <c r="AE48" s="738" t="s">
        <v>214</v>
      </c>
      <c r="AF48" s="739"/>
      <c r="AG48" s="470"/>
    </row>
    <row r="49" spans="1:33" s="451" customFormat="1" ht="16.5" customHeight="1">
      <c r="A49" s="734"/>
      <c r="B49" s="734"/>
      <c r="C49" s="456" t="s">
        <v>215</v>
      </c>
      <c r="D49" s="434" t="s">
        <v>216</v>
      </c>
      <c r="E49" s="456" t="s">
        <v>215</v>
      </c>
      <c r="F49" s="434" t="s">
        <v>216</v>
      </c>
      <c r="G49" s="456" t="s">
        <v>215</v>
      </c>
      <c r="H49" s="434" t="s">
        <v>216</v>
      </c>
      <c r="I49" s="456" t="s">
        <v>215</v>
      </c>
      <c r="J49" s="434" t="s">
        <v>216</v>
      </c>
      <c r="K49" s="456" t="s">
        <v>215</v>
      </c>
      <c r="L49" s="434" t="s">
        <v>216</v>
      </c>
      <c r="M49" s="456" t="s">
        <v>215</v>
      </c>
      <c r="N49" s="434" t="s">
        <v>216</v>
      </c>
      <c r="O49" s="456" t="s">
        <v>215</v>
      </c>
      <c r="P49" s="434" t="s">
        <v>216</v>
      </c>
      <c r="Q49" s="456" t="s">
        <v>215</v>
      </c>
      <c r="R49" s="434" t="s">
        <v>216</v>
      </c>
      <c r="S49" s="456" t="s">
        <v>215</v>
      </c>
      <c r="T49" s="434" t="s">
        <v>216</v>
      </c>
      <c r="U49" s="456" t="s">
        <v>215</v>
      </c>
      <c r="V49" s="434" t="s">
        <v>216</v>
      </c>
      <c r="W49" s="456" t="s">
        <v>215</v>
      </c>
      <c r="X49" s="434" t="s">
        <v>216</v>
      </c>
      <c r="Y49" s="456" t="s">
        <v>215</v>
      </c>
      <c r="Z49" s="434" t="s">
        <v>216</v>
      </c>
      <c r="AA49" s="456" t="s">
        <v>215</v>
      </c>
      <c r="AB49" s="434" t="s">
        <v>216</v>
      </c>
      <c r="AC49" s="456" t="s">
        <v>215</v>
      </c>
      <c r="AD49" s="434" t="s">
        <v>216</v>
      </c>
      <c r="AE49" s="456" t="s">
        <v>215</v>
      </c>
      <c r="AF49" s="434" t="s">
        <v>216</v>
      </c>
      <c r="AG49" s="471"/>
    </row>
    <row r="50" spans="1:33" s="451" customFormat="1" ht="16.5" customHeight="1">
      <c r="A50" s="734" t="s">
        <v>217</v>
      </c>
      <c r="B50" s="465" t="s">
        <v>218</v>
      </c>
      <c r="C50" s="457">
        <f>'1、规划指标'!E$10</f>
        <v>0</v>
      </c>
      <c r="D50" s="434"/>
      <c r="E50" s="457">
        <f>'1、规划指标'!E$11</f>
        <v>0</v>
      </c>
      <c r="F50" s="434"/>
      <c r="G50" s="457">
        <f>'1、规划指标'!E$12</f>
        <v>0</v>
      </c>
      <c r="H50" s="434"/>
      <c r="I50" s="457">
        <f>'1、规划指标'!E$13</f>
        <v>13300.32</v>
      </c>
      <c r="J50" s="434"/>
      <c r="K50" s="457">
        <f>'1、规划指标'!E$14</f>
        <v>0</v>
      </c>
      <c r="L50" s="434"/>
      <c r="M50" s="457">
        <f>'1、规划指标'!E$15</f>
        <v>0</v>
      </c>
      <c r="N50" s="434"/>
      <c r="O50" s="457">
        <f>'1、规划指标'!E$16</f>
        <v>0</v>
      </c>
      <c r="P50" s="434"/>
      <c r="Q50" s="457">
        <f>'1、规划指标'!E$17</f>
        <v>0</v>
      </c>
      <c r="R50" s="434"/>
      <c r="S50" s="457">
        <f>'1、规划指标'!E$18</f>
        <v>0</v>
      </c>
      <c r="T50" s="434"/>
      <c r="U50" s="457">
        <f>'1、规划指标'!E$19</f>
        <v>0</v>
      </c>
      <c r="V50" s="434"/>
      <c r="W50" s="457">
        <f>'1、规划指标'!E$20</f>
        <v>0</v>
      </c>
      <c r="X50" s="434"/>
      <c r="Y50" s="457">
        <f>'1、规划指标'!E$21</f>
        <v>0</v>
      </c>
      <c r="Z50" s="434"/>
      <c r="AA50" s="457">
        <f>'1、规划指标'!E$22</f>
        <v>0</v>
      </c>
      <c r="AB50" s="434"/>
      <c r="AC50" s="466"/>
      <c r="AD50" s="434"/>
      <c r="AE50" s="458">
        <f t="shared" ref="AE50:AE61" si="87">SUM(C50,E50,G50,I50,K50,M50,O50,Q50,S50,U50,W50,Y50,AA50,AC50)</f>
        <v>13300.32</v>
      </c>
      <c r="AF50" s="434"/>
      <c r="AG50" s="471"/>
    </row>
    <row r="51" spans="1:33" s="451" customFormat="1" ht="16.5" customHeight="1">
      <c r="A51" s="734"/>
      <c r="B51" s="465" t="s">
        <v>219</v>
      </c>
      <c r="C51" s="457">
        <f>'5、销售定价'!H$4</f>
        <v>0</v>
      </c>
      <c r="D51" s="434"/>
      <c r="E51" s="457">
        <f>'5、销售定价'!H$5</f>
        <v>0</v>
      </c>
      <c r="F51" s="434"/>
      <c r="G51" s="457">
        <f>'5、销售定价'!H$6</f>
        <v>0</v>
      </c>
      <c r="H51" s="434"/>
      <c r="I51" s="457">
        <f>'5、销售定价'!H$7</f>
        <v>36643.879999999997</v>
      </c>
      <c r="J51" s="434"/>
      <c r="K51" s="457">
        <f>'5、销售定价'!H$8</f>
        <v>0</v>
      </c>
      <c r="L51" s="434"/>
      <c r="M51" s="457">
        <f>'5、销售定价'!H$9</f>
        <v>0</v>
      </c>
      <c r="N51" s="434"/>
      <c r="O51" s="457">
        <f>'5、销售定价'!H$10</f>
        <v>0</v>
      </c>
      <c r="P51" s="434"/>
      <c r="Q51" s="457">
        <f>'5、销售定价'!H$11</f>
        <v>0</v>
      </c>
      <c r="R51" s="434"/>
      <c r="S51" s="457">
        <f>'5、销售定价'!H$12</f>
        <v>0</v>
      </c>
      <c r="T51" s="434"/>
      <c r="U51" s="457">
        <f>'5、销售定价'!H$13</f>
        <v>0</v>
      </c>
      <c r="V51" s="434"/>
      <c r="W51" s="457">
        <f>'5、销售定价'!H$14</f>
        <v>0</v>
      </c>
      <c r="X51" s="434"/>
      <c r="Y51" s="457">
        <f>'5、销售定价'!H$15</f>
        <v>0</v>
      </c>
      <c r="Z51" s="434"/>
      <c r="AA51" s="457">
        <f>'5、销售定价'!H$16</f>
        <v>0</v>
      </c>
      <c r="AB51" s="434"/>
      <c r="AC51" s="457">
        <f>'5、销售定价'!H$17</f>
        <v>8384</v>
      </c>
      <c r="AD51" s="434"/>
      <c r="AE51" s="458">
        <f t="shared" si="87"/>
        <v>45027.88</v>
      </c>
      <c r="AF51" s="434"/>
    </row>
    <row r="52" spans="1:33" ht="16.5" customHeight="1">
      <c r="A52" s="456" t="s">
        <v>220</v>
      </c>
      <c r="B52" s="456" t="s">
        <v>221</v>
      </c>
      <c r="C52" s="457">
        <f>'5、销售定价'!J$4</f>
        <v>0</v>
      </c>
      <c r="D52" s="456">
        <f t="shared" ref="D52:H52" si="88">IF(C$51=0,0,C52/C$51*10000)</f>
        <v>0</v>
      </c>
      <c r="E52" s="457">
        <f>'5、销售定价'!J$5</f>
        <v>0</v>
      </c>
      <c r="F52" s="456">
        <f t="shared" si="88"/>
        <v>0</v>
      </c>
      <c r="G52" s="457">
        <f>'5、销售定价'!J$6</f>
        <v>0</v>
      </c>
      <c r="H52" s="456">
        <f t="shared" si="88"/>
        <v>0</v>
      </c>
      <c r="I52" s="457">
        <f>'5、销售定价'!J$7</f>
        <v>250644.13919999998</v>
      </c>
      <c r="J52" s="456">
        <f t="shared" ref="J52:N52" si="89">IF(I$51=0,0,I52/I$51*10000)</f>
        <v>68400</v>
      </c>
      <c r="K52" s="457">
        <f>'5、销售定价'!J$8</f>
        <v>0</v>
      </c>
      <c r="L52" s="456">
        <f t="shared" si="89"/>
        <v>0</v>
      </c>
      <c r="M52" s="457">
        <f>'5、销售定价'!J$9</f>
        <v>0</v>
      </c>
      <c r="N52" s="456">
        <f t="shared" si="89"/>
        <v>0</v>
      </c>
      <c r="O52" s="457">
        <f>'5、销售定价'!J$10</f>
        <v>0</v>
      </c>
      <c r="P52" s="456">
        <f t="shared" ref="P52:T52" si="90">IF(O$51=0,0,O52/O$51*10000)</f>
        <v>0</v>
      </c>
      <c r="Q52" s="457">
        <f>'5、销售定价'!J$11</f>
        <v>0</v>
      </c>
      <c r="R52" s="456">
        <f t="shared" si="90"/>
        <v>0</v>
      </c>
      <c r="S52" s="457">
        <f>'5、销售定价'!J$12</f>
        <v>0</v>
      </c>
      <c r="T52" s="456">
        <f t="shared" si="90"/>
        <v>0</v>
      </c>
      <c r="U52" s="457">
        <f>'5、销售定价'!J$13</f>
        <v>0</v>
      </c>
      <c r="V52" s="456">
        <f t="shared" ref="V52:Z52" si="91">IF(U$51=0,0,U52/U$51*10000)</f>
        <v>0</v>
      </c>
      <c r="W52" s="457">
        <f>'5、销售定价'!J$14</f>
        <v>0</v>
      </c>
      <c r="X52" s="456">
        <f t="shared" si="91"/>
        <v>0</v>
      </c>
      <c r="Y52" s="457">
        <f>'5、销售定价'!J$15</f>
        <v>0</v>
      </c>
      <c r="Z52" s="456">
        <f t="shared" si="91"/>
        <v>0</v>
      </c>
      <c r="AA52" s="457">
        <f>'5、销售定价'!J$16</f>
        <v>0</v>
      </c>
      <c r="AB52" s="456">
        <f t="shared" ref="AB52:AF52" si="92">IF(AA$51=0,0,AA52/AA$51*10000)</f>
        <v>0</v>
      </c>
      <c r="AC52" s="457">
        <f>'5、销售定价'!J$17</f>
        <v>8190</v>
      </c>
      <c r="AD52" s="456">
        <f t="shared" si="92"/>
        <v>9768.6068702290067</v>
      </c>
      <c r="AE52" s="458">
        <f t="shared" si="87"/>
        <v>258834.13919999998</v>
      </c>
      <c r="AF52" s="456">
        <f t="shared" si="92"/>
        <v>57483.083636182739</v>
      </c>
    </row>
    <row r="53" spans="1:33" ht="16.5" customHeight="1">
      <c r="A53" s="742" t="s">
        <v>222</v>
      </c>
      <c r="B53" s="175" t="s">
        <v>209</v>
      </c>
      <c r="C53" s="457">
        <f>IF(($AE50-$AC50)=0,0,'2、土地成本'!$D$42*C50/($AE50-$AC50))</f>
        <v>0</v>
      </c>
      <c r="D53" s="456">
        <f t="shared" ref="D53:F62" si="93">IF(C$51=0,0,C53/C$51*10000)</f>
        <v>0</v>
      </c>
      <c r="E53" s="457">
        <f>IF(($AE50-$AC50)=0,0,'2、土地成本'!$D$42*E50/($AE50-$AC50))</f>
        <v>0</v>
      </c>
      <c r="F53" s="456">
        <f t="shared" si="93"/>
        <v>0</v>
      </c>
      <c r="G53" s="457">
        <f>IF(($AE50-$AC50)=0,0,'2、土地成本'!$D$42*G50/($AE50-$AC50))</f>
        <v>0</v>
      </c>
      <c r="H53" s="456">
        <f t="shared" ref="H53" si="94">IF(G$51=0,0,G53/G$51*10000)</f>
        <v>0</v>
      </c>
      <c r="I53" s="457">
        <f>IF(($AE50-$AC50)=0,0,'2、土地成本'!$D$42*I50/($AE50-$AC50))</f>
        <v>144996.94883857117</v>
      </c>
      <c r="J53" s="456">
        <f t="shared" ref="J53" si="95">IF(I$51=0,0,I53/I$51*10000)</f>
        <v>39569.212877722333</v>
      </c>
      <c r="K53" s="457">
        <f>IF(($AE50-$AC50)=0,0,'2、土地成本'!$D$42*K50/($AE50-$AC50))</f>
        <v>0</v>
      </c>
      <c r="L53" s="456">
        <f t="shared" ref="L53" si="96">IF(K$51=0,0,K53/K$51*10000)</f>
        <v>0</v>
      </c>
      <c r="M53" s="457">
        <f>IF(($AE50-$AC50)=0,0,'2、土地成本'!$D$42*M50/($AE50-$AC50))</f>
        <v>0</v>
      </c>
      <c r="N53" s="456">
        <f t="shared" ref="N53" si="97">IF(M$51=0,0,M53/M$51*10000)</f>
        <v>0</v>
      </c>
      <c r="O53" s="457">
        <f>IF(($AE50-$AC50)=0,0,'2、土地成本'!$D$42*O50/($AE50-$AC50))</f>
        <v>0</v>
      </c>
      <c r="P53" s="456">
        <f t="shared" ref="P53" si="98">IF(O$51=0,0,O53/O$51*10000)</f>
        <v>0</v>
      </c>
      <c r="Q53" s="457">
        <f>IF(($AE50-$AC50)=0,0,'2、土地成本'!$D$42*Q50/($AE50-$AC50))</f>
        <v>0</v>
      </c>
      <c r="R53" s="456">
        <f t="shared" ref="R53" si="99">IF(Q$51=0,0,Q53/Q$51*10000)</f>
        <v>0</v>
      </c>
      <c r="S53" s="457">
        <f>IF(($AE50-$AC50)=0,0,'2、土地成本'!$D$42*S50/($AE50-$AC50))</f>
        <v>0</v>
      </c>
      <c r="T53" s="456">
        <f t="shared" ref="T53" si="100">IF(S$51=0,0,S53/S$51*10000)</f>
        <v>0</v>
      </c>
      <c r="U53" s="457">
        <f>IF(($AE50-$AC50)=0,0,'2、土地成本'!$D$42*U50/($AE50-$AC50))</f>
        <v>0</v>
      </c>
      <c r="V53" s="456">
        <f t="shared" ref="V53" si="101">IF(U$51=0,0,U53/U$51*10000)</f>
        <v>0</v>
      </c>
      <c r="W53" s="457">
        <f>IF(($AE50-$AC50)=0,0,'2、土地成本'!$D$42*W50/($AE50-$AC50))</f>
        <v>0</v>
      </c>
      <c r="X53" s="456">
        <f t="shared" ref="X53" si="102">IF(W$51=0,0,W53/W$51*10000)</f>
        <v>0</v>
      </c>
      <c r="Y53" s="457">
        <f>IF(($AE50-$AC50)=0,0,'2、土地成本'!$D$42*Y50/($AE50-$AC50))</f>
        <v>0</v>
      </c>
      <c r="Z53" s="456">
        <f t="shared" ref="Z53" si="103">IF(Y$51=0,0,Y53/Y$51*10000)</f>
        <v>0</v>
      </c>
      <c r="AA53" s="457">
        <f>IF(($AE50-$AC50)=0,0,'2、土地成本'!$D$42*AA50/($AE50-$AC50))</f>
        <v>0</v>
      </c>
      <c r="AB53" s="456">
        <f t="shared" ref="AB53" si="104">IF(AA$51=0,0,AA53/AA$51*10000)</f>
        <v>0</v>
      </c>
      <c r="AC53" s="466"/>
      <c r="AD53" s="456">
        <f t="shared" ref="AD53:AF53" si="105">IF(AC$51=0,0,AC53/AC$51*10000)</f>
        <v>0</v>
      </c>
      <c r="AE53" s="458">
        <f t="shared" si="87"/>
        <v>144996.94883857117</v>
      </c>
      <c r="AF53" s="456">
        <f t="shared" si="105"/>
        <v>32201.593510192171</v>
      </c>
    </row>
    <row r="54" spans="1:33" ht="16.5" customHeight="1">
      <c r="A54" s="743"/>
      <c r="B54" s="456" t="s">
        <v>223</v>
      </c>
      <c r="C54" s="457">
        <f>'3、建安及前期成本'!M95</f>
        <v>0</v>
      </c>
      <c r="D54" s="456">
        <f t="shared" si="93"/>
        <v>0</v>
      </c>
      <c r="E54" s="457">
        <f>'3、建安及前期成本'!M96</f>
        <v>0</v>
      </c>
      <c r="F54" s="456">
        <f t="shared" si="93"/>
        <v>0</v>
      </c>
      <c r="G54" s="457">
        <f>'3、建安及前期成本'!M97</f>
        <v>0</v>
      </c>
      <c r="H54" s="456">
        <f t="shared" ref="H54" si="106">IF(G$51=0,0,G54/G$51*10000)</f>
        <v>0</v>
      </c>
      <c r="I54" s="457">
        <f>'3、建安及前期成本'!M98</f>
        <v>22725.396840364752</v>
      </c>
      <c r="J54" s="456">
        <f t="shared" ref="J54" si="107">IF(I$51=0,0,I54/I$51*10000)</f>
        <v>6201.6895700904906</v>
      </c>
      <c r="K54" s="457">
        <f>'3、建安及前期成本'!M99</f>
        <v>0</v>
      </c>
      <c r="L54" s="456">
        <f t="shared" ref="L54" si="108">IF(K$51=0,0,K54/K$51*10000)</f>
        <v>0</v>
      </c>
      <c r="M54" s="457">
        <f>'3、建安及前期成本'!M100</f>
        <v>0</v>
      </c>
      <c r="N54" s="456">
        <f t="shared" ref="N54" si="109">IF(M$51=0,0,M54/M$51*10000)</f>
        <v>0</v>
      </c>
      <c r="O54" s="457">
        <f>'3、建安及前期成本'!M101</f>
        <v>0</v>
      </c>
      <c r="P54" s="456">
        <f t="shared" ref="P54" si="110">IF(O$51=0,0,O54/O$51*10000)</f>
        <v>0</v>
      </c>
      <c r="Q54" s="457">
        <f>'3、建安及前期成本'!M102</f>
        <v>0</v>
      </c>
      <c r="R54" s="456">
        <f t="shared" ref="R54" si="111">IF(Q$51=0,0,Q54/Q$51*10000)</f>
        <v>0</v>
      </c>
      <c r="S54" s="457">
        <f>'3、建安及前期成本'!M103</f>
        <v>0</v>
      </c>
      <c r="T54" s="456">
        <f t="shared" ref="T54" si="112">IF(S$51=0,0,S54/S$51*10000)</f>
        <v>0</v>
      </c>
      <c r="U54" s="457">
        <f>'3、建安及前期成本'!M104</f>
        <v>0</v>
      </c>
      <c r="V54" s="456">
        <f t="shared" ref="V54" si="113">IF(U$51=0,0,U54/U$51*10000)</f>
        <v>0</v>
      </c>
      <c r="W54" s="457">
        <f>'3、建安及前期成本'!M105</f>
        <v>0</v>
      </c>
      <c r="X54" s="456">
        <f t="shared" ref="X54" si="114">IF(W$51=0,0,W54/W$51*10000)</f>
        <v>0</v>
      </c>
      <c r="Y54" s="457">
        <f>'3、建安及前期成本'!M106</f>
        <v>0</v>
      </c>
      <c r="Z54" s="456">
        <f t="shared" ref="Z54" si="115">IF(Y$51=0,0,Y54/Y$51*10000)</f>
        <v>0</v>
      </c>
      <c r="AA54" s="457">
        <f>'3、建安及前期成本'!M107</f>
        <v>0</v>
      </c>
      <c r="AB54" s="456">
        <f t="shared" ref="AB54" si="116">IF(AA$51=0,0,AA54/AA$51*10000)</f>
        <v>0</v>
      </c>
      <c r="AC54" s="457">
        <f>'3、建安及前期成本'!M108</f>
        <v>3128.4241963626264</v>
      </c>
      <c r="AD54" s="456">
        <f t="shared" ref="AD54:AF54" si="117">IF(AC$51=0,0,AC54/AC$51*10000)</f>
        <v>3731.4219899363388</v>
      </c>
      <c r="AE54" s="458">
        <f t="shared" si="87"/>
        <v>25853.821036727379</v>
      </c>
      <c r="AF54" s="456">
        <f t="shared" si="117"/>
        <v>5741.7362391317074</v>
      </c>
    </row>
    <row r="55" spans="1:33" s="423" customFormat="1" ht="16.5" customHeight="1">
      <c r="A55" s="743"/>
      <c r="B55" s="456" t="s">
        <v>224</v>
      </c>
      <c r="C55" s="457">
        <f>IF($AE52=0,0,'9、税金与费用'!$D$32*C52/$AE52)</f>
        <v>0</v>
      </c>
      <c r="D55" s="456">
        <f t="shared" si="93"/>
        <v>0</v>
      </c>
      <c r="E55" s="457">
        <f>IF($AE52=0,0,'9、税金与费用'!$D$32*E52/$AE52)</f>
        <v>0</v>
      </c>
      <c r="F55" s="456">
        <f t="shared" si="93"/>
        <v>0</v>
      </c>
      <c r="G55" s="457">
        <f>IF($AE52=0,0,'9、税金与费用'!$D$32*G52/$AE52)</f>
        <v>0</v>
      </c>
      <c r="H55" s="456">
        <f t="shared" ref="H55" si="118">IF(G$51=0,0,G55/G$51*10000)</f>
        <v>0</v>
      </c>
      <c r="I55" s="457">
        <f>IF($AE52=0,0,'9、税金与费用'!$D$32*I52/$AE52)</f>
        <v>6015.459340800001</v>
      </c>
      <c r="J55" s="456">
        <f t="shared" ref="J55" si="119">IF(I$51=0,0,I55/I$51*10000)</f>
        <v>1641.6000000000004</v>
      </c>
      <c r="K55" s="457">
        <f>IF($AE52=0,0,'9、税金与费用'!$D$32*K52/$AE52)</f>
        <v>0</v>
      </c>
      <c r="L55" s="456">
        <f t="shared" ref="L55" si="120">IF(K$51=0,0,K55/K$51*10000)</f>
        <v>0</v>
      </c>
      <c r="M55" s="457">
        <f>IF($AE52=0,0,'9、税金与费用'!$D$32*M52/$AE52)</f>
        <v>0</v>
      </c>
      <c r="N55" s="456">
        <f t="shared" ref="N55" si="121">IF(M$51=0,0,M55/M$51*10000)</f>
        <v>0</v>
      </c>
      <c r="O55" s="457">
        <f>IF($AE52=0,0,'9、税金与费用'!$D$32*O52/$AE52)</f>
        <v>0</v>
      </c>
      <c r="P55" s="456">
        <f t="shared" ref="P55" si="122">IF(O$51=0,0,O55/O$51*10000)</f>
        <v>0</v>
      </c>
      <c r="Q55" s="457">
        <f>IF($AE52=0,0,'9、税金与费用'!$D$32*Q52/$AE52)</f>
        <v>0</v>
      </c>
      <c r="R55" s="456">
        <f t="shared" ref="R55" si="123">IF(Q$51=0,0,Q55/Q$51*10000)</f>
        <v>0</v>
      </c>
      <c r="S55" s="457">
        <f>IF($AE52=0,0,'9、税金与费用'!$D$32*S52/$AE52)</f>
        <v>0</v>
      </c>
      <c r="T55" s="456">
        <f t="shared" ref="T55" si="124">IF(S$51=0,0,S55/S$51*10000)</f>
        <v>0</v>
      </c>
      <c r="U55" s="457">
        <f>IF($AE52=0,0,'9、税金与费用'!$D$32*U52/$AE52)</f>
        <v>0</v>
      </c>
      <c r="V55" s="456">
        <f t="shared" ref="V55" si="125">IF(U$51=0,0,U55/U$51*10000)</f>
        <v>0</v>
      </c>
      <c r="W55" s="457">
        <f>IF($AE52=0,0,'9、税金与费用'!$D$32*W52/$AE52)</f>
        <v>0</v>
      </c>
      <c r="X55" s="456">
        <f t="shared" ref="X55" si="126">IF(W$51=0,0,W55/W$51*10000)</f>
        <v>0</v>
      </c>
      <c r="Y55" s="457">
        <f>IF($AE52=0,0,'9、税金与费用'!$D$32*Y52/$AE52)</f>
        <v>0</v>
      </c>
      <c r="Z55" s="456">
        <f t="shared" ref="Z55" si="127">IF(Y$51=0,0,Y55/Y$51*10000)</f>
        <v>0</v>
      </c>
      <c r="AA55" s="457">
        <f>IF($AE52=0,0,'9、税金与费用'!$D$32*AA52/$AE52)</f>
        <v>0</v>
      </c>
      <c r="AB55" s="456">
        <f t="shared" ref="AB55" si="128">IF(AA$51=0,0,AA55/AA$51*10000)</f>
        <v>0</v>
      </c>
      <c r="AC55" s="457">
        <f>IF($AE52=0,0,'9、税金与费用'!$D$32*AC52/$AE52)</f>
        <v>196.56000000000006</v>
      </c>
      <c r="AD55" s="456">
        <f t="shared" ref="AD55:AF55" si="129">IF(AC$51=0,0,AC55/AC$51*10000)</f>
        <v>234.44656488549626</v>
      </c>
      <c r="AE55" s="458">
        <f t="shared" si="87"/>
        <v>6212.0193408000014</v>
      </c>
      <c r="AF55" s="456">
        <f t="shared" si="129"/>
        <v>1379.5940072683859</v>
      </c>
    </row>
    <row r="56" spans="1:33" s="452" customFormat="1" ht="16.5" customHeight="1">
      <c r="A56" s="743"/>
      <c r="B56" s="174" t="s">
        <v>225</v>
      </c>
      <c r="C56" s="457">
        <f>IF($AE51=0,0,'9、税金与费用'!$D$33*C51/$AE51)</f>
        <v>0</v>
      </c>
      <c r="D56" s="456">
        <f t="shared" si="93"/>
        <v>0</v>
      </c>
      <c r="E56" s="457">
        <f>IF($AE51=0,0,'9、税金与费用'!$D$33*E51/$AE51)</f>
        <v>0</v>
      </c>
      <c r="F56" s="456">
        <f t="shared" si="93"/>
        <v>0</v>
      </c>
      <c r="G56" s="457">
        <f>IF($AE51=0,0,'9、税金与费用'!$D$33*G51/$AE51)</f>
        <v>0</v>
      </c>
      <c r="H56" s="456">
        <f t="shared" ref="H56" si="130">IF(G$51=0,0,G56/G$51*10000)</f>
        <v>0</v>
      </c>
      <c r="I56" s="457">
        <f>IF($AE51=0,0,'9、税金与费用'!$D$33*I51/$AE51)</f>
        <v>4212.8064375884878</v>
      </c>
      <c r="J56" s="456">
        <f t="shared" ref="J56" si="131">IF(I$51=0,0,I56/I$51*10000)</f>
        <v>1149.6616727236549</v>
      </c>
      <c r="K56" s="457">
        <f>IF($AE51=0,0,'9、税金与费用'!$D$33*K51/$AE51)</f>
        <v>0</v>
      </c>
      <c r="L56" s="456">
        <f t="shared" ref="L56" si="132">IF(K$51=0,0,K56/K$51*10000)</f>
        <v>0</v>
      </c>
      <c r="M56" s="457">
        <f>IF($AE51=0,0,'9、税金与费用'!$D$33*M51/$AE51)</f>
        <v>0</v>
      </c>
      <c r="N56" s="456">
        <f t="shared" ref="N56" si="133">IF(M$51=0,0,M56/M$51*10000)</f>
        <v>0</v>
      </c>
      <c r="O56" s="457">
        <f>IF($AE51=0,0,'9、税金与费用'!$D$33*O51/$AE51)</f>
        <v>0</v>
      </c>
      <c r="P56" s="456">
        <f t="shared" ref="P56" si="134">IF(O$51=0,0,O56/O$51*10000)</f>
        <v>0</v>
      </c>
      <c r="Q56" s="457">
        <f>IF($AE51=0,0,'9、税金与费用'!$D$33*Q51/$AE51)</f>
        <v>0</v>
      </c>
      <c r="R56" s="456">
        <f t="shared" ref="R56" si="135">IF(Q$51=0,0,Q56/Q$51*10000)</f>
        <v>0</v>
      </c>
      <c r="S56" s="457">
        <f>IF($AE51=0,0,'9、税金与费用'!$D$33*S51/$AE51)</f>
        <v>0</v>
      </c>
      <c r="T56" s="456">
        <f t="shared" ref="T56" si="136">IF(S$51=0,0,S56/S$51*10000)</f>
        <v>0</v>
      </c>
      <c r="U56" s="457">
        <f>IF($AE51=0,0,'9、税金与费用'!$D$33*U51/$AE51)</f>
        <v>0</v>
      </c>
      <c r="V56" s="456">
        <f t="shared" ref="V56" si="137">IF(U$51=0,0,U56/U$51*10000)</f>
        <v>0</v>
      </c>
      <c r="W56" s="457">
        <f>IF($AE51=0,0,'9、税金与费用'!$D$33*W51/$AE51)</f>
        <v>0</v>
      </c>
      <c r="X56" s="456">
        <f t="shared" ref="X56" si="138">IF(W$51=0,0,W56/W$51*10000)</f>
        <v>0</v>
      </c>
      <c r="Y56" s="457">
        <f>IF($AE51=0,0,'9、税金与费用'!$D$33*Y51/$AE51)</f>
        <v>0</v>
      </c>
      <c r="Z56" s="456">
        <f t="shared" ref="Z56" si="139">IF(Y$51=0,0,Y56/Y$51*10000)</f>
        <v>0</v>
      </c>
      <c r="AA56" s="457">
        <f>IF($AE51=0,0,'9、税金与费用'!$D$33*AA51/$AE51)</f>
        <v>0</v>
      </c>
      <c r="AB56" s="456">
        <f t="shared" ref="AB56" si="140">IF(AA$51=0,0,AA56/AA$51*10000)</f>
        <v>0</v>
      </c>
      <c r="AC56" s="457">
        <f>IF($AE51=0,0,'9、税金与费用'!$D$33*AC51/$AE51)</f>
        <v>963.87634641151226</v>
      </c>
      <c r="AD56" s="456">
        <f t="shared" ref="AD56:AF56" si="141">IF(AC$51=0,0,AC56/AC$51*10000)</f>
        <v>1149.6616727236549</v>
      </c>
      <c r="AE56" s="458">
        <f t="shared" si="87"/>
        <v>5176.6827840000005</v>
      </c>
      <c r="AF56" s="456">
        <f t="shared" si="141"/>
        <v>1149.6616727236551</v>
      </c>
    </row>
    <row r="57" spans="1:33" s="452" customFormat="1" ht="16.5" customHeight="1">
      <c r="A57" s="743"/>
      <c r="B57" s="174" t="s">
        <v>226</v>
      </c>
      <c r="C57" s="457">
        <f t="shared" ref="C57:G57" si="142">IF($AE51=0,0,$AE52*0.5%*C51/$AE51)</f>
        <v>0</v>
      </c>
      <c r="D57" s="456">
        <f t="shared" si="93"/>
        <v>0</v>
      </c>
      <c r="E57" s="457">
        <f t="shared" si="142"/>
        <v>0</v>
      </c>
      <c r="F57" s="456">
        <f t="shared" si="93"/>
        <v>0</v>
      </c>
      <c r="G57" s="457">
        <f t="shared" si="142"/>
        <v>0</v>
      </c>
      <c r="H57" s="456">
        <f t="shared" ref="H57" si="143">IF(G$51=0,0,G57/G$51*10000)</f>
        <v>0</v>
      </c>
      <c r="I57" s="457">
        <f t="shared" ref="I57:M57" si="144">IF($AE51=0,0,$AE52*0.5%*I51/$AE51)</f>
        <v>1053.201609397122</v>
      </c>
      <c r="J57" s="456">
        <f t="shared" ref="J57" si="145">IF(I$51=0,0,I57/I$51*10000)</f>
        <v>287.41541818091372</v>
      </c>
      <c r="K57" s="457">
        <f t="shared" si="144"/>
        <v>0</v>
      </c>
      <c r="L57" s="456">
        <f t="shared" ref="L57" si="146">IF(K$51=0,0,K57/K$51*10000)</f>
        <v>0</v>
      </c>
      <c r="M57" s="457">
        <f t="shared" si="144"/>
        <v>0</v>
      </c>
      <c r="N57" s="456">
        <f t="shared" ref="N57" si="147">IF(M$51=0,0,M57/M$51*10000)</f>
        <v>0</v>
      </c>
      <c r="O57" s="457">
        <f t="shared" ref="O57:S57" si="148">IF($AE51=0,0,$AE52*0.5%*O51/$AE51)</f>
        <v>0</v>
      </c>
      <c r="P57" s="456">
        <f t="shared" ref="P57" si="149">IF(O$51=0,0,O57/O$51*10000)</f>
        <v>0</v>
      </c>
      <c r="Q57" s="457">
        <f t="shared" si="148"/>
        <v>0</v>
      </c>
      <c r="R57" s="456">
        <f t="shared" ref="R57" si="150">IF(Q$51=0,0,Q57/Q$51*10000)</f>
        <v>0</v>
      </c>
      <c r="S57" s="457">
        <f t="shared" si="148"/>
        <v>0</v>
      </c>
      <c r="T57" s="456">
        <f t="shared" ref="T57" si="151">IF(S$51=0,0,S57/S$51*10000)</f>
        <v>0</v>
      </c>
      <c r="U57" s="457">
        <f t="shared" ref="U57:Y57" si="152">IF($AE51=0,0,$AE52*0.5%*U51/$AE51)</f>
        <v>0</v>
      </c>
      <c r="V57" s="456">
        <f t="shared" ref="V57" si="153">IF(U$51=0,0,U57/U$51*10000)</f>
        <v>0</v>
      </c>
      <c r="W57" s="457">
        <f t="shared" si="152"/>
        <v>0</v>
      </c>
      <c r="X57" s="456">
        <f t="shared" ref="X57" si="154">IF(W$51=0,0,W57/W$51*10000)</f>
        <v>0</v>
      </c>
      <c r="Y57" s="457">
        <f t="shared" si="152"/>
        <v>0</v>
      </c>
      <c r="Z57" s="456">
        <f t="shared" ref="Z57" si="155">IF(Y$51=0,0,Y57/Y$51*10000)</f>
        <v>0</v>
      </c>
      <c r="AA57" s="457">
        <f>IF($AE51=0,0,$AE52*0.5%*AA51/$AE51)</f>
        <v>0</v>
      </c>
      <c r="AB57" s="456">
        <f t="shared" ref="AB57" si="156">IF(AA$51=0,0,AA57/AA$51*10000)</f>
        <v>0</v>
      </c>
      <c r="AC57" s="457">
        <f>IF($AE51=0,0,$AE52*0.5%*AC51/$AE51)</f>
        <v>240.96908660287801</v>
      </c>
      <c r="AD57" s="456">
        <f t="shared" ref="AD57:AF57" si="157">IF(AC$51=0,0,AC57/AC$51*10000)</f>
        <v>287.41541818091366</v>
      </c>
      <c r="AE57" s="458">
        <f t="shared" si="87"/>
        <v>1294.1706959999999</v>
      </c>
      <c r="AF57" s="456">
        <f t="shared" si="157"/>
        <v>287.41541818091366</v>
      </c>
    </row>
    <row r="58" spans="1:33" ht="16.5" customHeight="1">
      <c r="A58" s="743"/>
      <c r="B58" s="174" t="s">
        <v>227</v>
      </c>
      <c r="C58" s="457">
        <f>IF(SUM($AE53:$AE54)=0,0,'8、融资与资金成本'!$B$105*SUM(C53:C54)/SUM($AE53:$AE54))</f>
        <v>0</v>
      </c>
      <c r="D58" s="456">
        <f t="shared" si="93"/>
        <v>0</v>
      </c>
      <c r="E58" s="457">
        <f>IF(SUM($AE53:$AE54)=0,0,'8、融资与资金成本'!$B$105*SUM(E53:E54)/SUM($AE53:$AE54))</f>
        <v>0</v>
      </c>
      <c r="F58" s="456">
        <f t="shared" si="93"/>
        <v>0</v>
      </c>
      <c r="G58" s="457">
        <f>IF(SUM($AE53:$AE54)=0,0,'8、融资与资金成本'!$B$105*SUM(G53:G54)/SUM($AE53:$AE54))</f>
        <v>0</v>
      </c>
      <c r="H58" s="456">
        <f t="shared" ref="H58" si="158">IF(G$51=0,0,G58/G$51*10000)</f>
        <v>0</v>
      </c>
      <c r="I58" s="457">
        <f>IF(SUM($AE53:$AE54)=0,0,'8、融资与资金成本'!$B$105*SUM(I53:I54)/SUM($AE53:$AE54))</f>
        <v>14958.54579466593</v>
      </c>
      <c r="J58" s="456">
        <f t="shared" ref="J58" si="159">IF(I$51=0,0,I58/I$51*10000)</f>
        <v>4082.1402631669816</v>
      </c>
      <c r="K58" s="457">
        <f>IF(SUM($AE53:$AE54)=0,0,'8、融资与资金成本'!$B$105*SUM(K53:K54)/SUM($AE53:$AE54))</f>
        <v>0</v>
      </c>
      <c r="L58" s="456">
        <f t="shared" ref="L58" si="160">IF(K$51=0,0,K58/K$51*10000)</f>
        <v>0</v>
      </c>
      <c r="M58" s="457">
        <f>IF(SUM($AE53:$AE54)=0,0,'8、融资与资金成本'!$B$105*SUM(M53:M54)/SUM($AE53:$AE54))</f>
        <v>0</v>
      </c>
      <c r="N58" s="456">
        <f t="shared" ref="N58" si="161">IF(M$51=0,0,M58/M$51*10000)</f>
        <v>0</v>
      </c>
      <c r="O58" s="457">
        <f>IF(SUM($AE53:$AE54)=0,0,'8、融资与资金成本'!$B$105*SUM(O53:O54)/SUM($AE53:$AE54))</f>
        <v>0</v>
      </c>
      <c r="P58" s="456">
        <f t="shared" ref="P58" si="162">IF(O$51=0,0,O58/O$51*10000)</f>
        <v>0</v>
      </c>
      <c r="Q58" s="457">
        <f>IF(SUM($AE53:$AE54)=0,0,'8、融资与资金成本'!$B$105*SUM(Q53:Q54)/SUM($AE53:$AE54))</f>
        <v>0</v>
      </c>
      <c r="R58" s="456">
        <f t="shared" ref="R58" si="163">IF(Q$51=0,0,Q58/Q$51*10000)</f>
        <v>0</v>
      </c>
      <c r="S58" s="457">
        <f>IF(SUM($AE53:$AE54)=0,0,'8、融资与资金成本'!$B$105*SUM(S53:S54)/SUM($AE53:$AE54))</f>
        <v>0</v>
      </c>
      <c r="T58" s="456">
        <f t="shared" ref="T58" si="164">IF(S$51=0,0,S58/S$51*10000)</f>
        <v>0</v>
      </c>
      <c r="U58" s="457">
        <f>IF(SUM($AE53:$AE54)=0,0,'8、融资与资金成本'!$B$105*SUM(U53:U54)/SUM($AE53:$AE54))</f>
        <v>0</v>
      </c>
      <c r="V58" s="456">
        <f t="shared" ref="V58" si="165">IF(U$51=0,0,U58/U$51*10000)</f>
        <v>0</v>
      </c>
      <c r="W58" s="457">
        <f>IF(SUM($AE53:$AE54)=0,0,'8、融资与资金成本'!$B$105*SUM(W53:W54)/SUM($AE53:$AE54))</f>
        <v>0</v>
      </c>
      <c r="X58" s="456">
        <f t="shared" ref="X58" si="166">IF(W$51=0,0,W58/W$51*10000)</f>
        <v>0</v>
      </c>
      <c r="Y58" s="457">
        <f>IF(SUM($AE53:$AE54)=0,0,'8、融资与资金成本'!$B$105*SUM(Y53:Y54)/SUM($AE53:$AE54))</f>
        <v>0</v>
      </c>
      <c r="Z58" s="456">
        <f t="shared" ref="Z58" si="167">IF(Y$51=0,0,Y58/Y$51*10000)</f>
        <v>0</v>
      </c>
      <c r="AA58" s="457">
        <f>IF(SUM($AE53:$AE54)=0,0,'8、融资与资金成本'!$B$105*SUM(AA53:AA54)/SUM($AE53:$AE54))</f>
        <v>0</v>
      </c>
      <c r="AB58" s="456">
        <f t="shared" ref="AB58" si="168">IF(AA$51=0,0,AA58/AA$51*10000)</f>
        <v>0</v>
      </c>
      <c r="AC58" s="457">
        <f>IF(SUM($AE53:$AE54)=0,0,'8、融资与资金成本'!$B$105*SUM(AC53:AC54)/SUM($AE53:$AE54))</f>
        <v>279.01277207279389</v>
      </c>
      <c r="AD58" s="456">
        <f t="shared" ref="AD58:AF58" si="169">IF(AC$51=0,0,AC58/AC$51*10000)</f>
        <v>332.79195142270265</v>
      </c>
      <c r="AE58" s="458">
        <f t="shared" si="87"/>
        <v>15237.558566738724</v>
      </c>
      <c r="AF58" s="456">
        <f t="shared" si="169"/>
        <v>3384.0275328837874</v>
      </c>
    </row>
    <row r="59" spans="1:33" ht="16.5" customHeight="1">
      <c r="A59" s="743"/>
      <c r="B59" s="175" t="s">
        <v>236</v>
      </c>
      <c r="C59" s="457">
        <f>IF($AC$52-$AC$54&gt;0,IF($AE$52=0,0,-('附表 现金流（二期）'!$D$5+'附表 现金流（二期）'!$D$6)*('利润表（汇总）'!C52-'利润表（汇总）'!C54)/('利润表（汇总）'!$AE$52-'利润表（汇总）'!$AE$54)),IF($AE$52=0,0,-('附表 现金流（二期）'!$D$5+'附表 现金流（二期）'!$D$6)*('利润表（汇总）'!C52-'利润表（汇总）'!C54)/(('利润表（汇总）'!$AE$52-'利润表（汇总）'!$AE$54)-($AC$52-$AC$54))))</f>
        <v>0</v>
      </c>
      <c r="D59" s="456">
        <f t="shared" si="93"/>
        <v>0</v>
      </c>
      <c r="E59" s="457">
        <f>IF($AC$52-$AC$54&gt;0,IF($AE$52=0,0,-('附表 现金流（二期）'!$D$5+'附表 现金流（二期）'!$D$6)*('利润表（汇总）'!E52-'利润表（汇总）'!E54)/('利润表（汇总）'!$AE$52-'利润表（汇总）'!$AE$54)),IF($AE$52=0,0,-('附表 现金流（二期）'!$D$5+'附表 现金流（二期）'!$D$6)*('利润表（汇总）'!E52-'利润表（汇总）'!E54)/(('利润表（汇总）'!$AE$52-'利润表（汇总）'!$AE$54)-($AC$52-$AC$54))))</f>
        <v>0</v>
      </c>
      <c r="F59" s="456">
        <f t="shared" si="93"/>
        <v>0</v>
      </c>
      <c r="G59" s="457">
        <f>IF($AC$52-$AC$54&gt;0,IF($AE$52=0,0,-('附表 现金流（二期）'!$D$5+'附表 现金流（二期）'!$D$6)*('利润表（汇总）'!G52-'利润表（汇总）'!G54)/('利润表（汇总）'!$AE$52-'利润表（汇总）'!$AE$54)),IF($AE$52=0,0,-('附表 现金流（二期）'!$D$5+'附表 现金流（二期）'!$D$6)*('利润表（汇总）'!G52-'利润表（汇总）'!G54)/(('利润表（汇总）'!$AE$52-'利润表（汇总）'!$AE$54)-($AC$52-$AC$54))))</f>
        <v>0</v>
      </c>
      <c r="H59" s="456">
        <f t="shared" ref="H59" si="170">IF(G$51=0,0,G59/G$51*10000)</f>
        <v>0</v>
      </c>
      <c r="I59" s="457">
        <f>IF($AC$52-$AC$54&gt;0,IF($AE$52=0,0,-('附表 现金流（二期）'!$D$5+'附表 现金流（二期）'!$D$6)*('利润表（汇总）'!I52-'利润表（汇总）'!I54)/('利润表（汇总）'!$AE$52-'利润表（汇总）'!$AE$54)),IF($AE$52=0,0,-('附表 现金流（二期）'!$D$5+'附表 现金流（二期）'!$D$6)*('利润表（汇总）'!I52-'利润表（汇总）'!I54)/(('利润表（汇总）'!$AE$52-'利润表（汇总）'!$AE$54)-($AC$52-$AC$54))))</f>
        <v>8965.6907434110617</v>
      </c>
      <c r="J59" s="456">
        <f t="shared" ref="J59" si="171">IF(I$51=0,0,I59/I$51*10000)</f>
        <v>2446.7089029357871</v>
      </c>
      <c r="K59" s="457">
        <f>IF($AC$52-$AC$54&gt;0,IF($AE$52=0,0,-('附表 现金流（二期）'!$D$5+'附表 现金流（二期）'!$D$6)*('利润表（汇总）'!K52-'利润表（汇总）'!K54)/('利润表（汇总）'!$AE$52-'利润表（汇总）'!$AE$54)),IF($AE$52=0,0,-('附表 现金流（二期）'!$D$5+'附表 现金流（二期）'!$D$6)*('利润表（汇总）'!K52-'利润表（汇总）'!K54)/(('利润表（汇总）'!$AE$52-'利润表（汇总）'!$AE$54)-($AC$52-$AC$54))))</f>
        <v>0</v>
      </c>
      <c r="L59" s="456">
        <f t="shared" ref="L59" si="172">IF(K$51=0,0,K59/K$51*10000)</f>
        <v>0</v>
      </c>
      <c r="M59" s="457">
        <f>IF($AC$52-$AC$54&gt;0,IF($AE$52=0,0,-('附表 现金流（二期）'!$D$5+'附表 现金流（二期）'!$D$6)*('利润表（汇总）'!M52-'利润表（汇总）'!M54)/('利润表（汇总）'!$AE$52-'利润表（汇总）'!$AE$54)),IF($AE$52=0,0,-('附表 现金流（二期）'!$D$5+'附表 现金流（二期）'!$D$6)*('利润表（汇总）'!M52-'利润表（汇总）'!M54)/(('利润表（汇总）'!$AE$52-'利润表（汇总）'!$AE$54)-($AC$52-$AC$54))))</f>
        <v>0</v>
      </c>
      <c r="N59" s="456">
        <f t="shared" ref="N59" si="173">IF(M$51=0,0,M59/M$51*10000)</f>
        <v>0</v>
      </c>
      <c r="O59" s="457">
        <f>IF($AC$52-$AC$54&gt;0,IF($AE$52=0,0,-('附表 现金流（二期）'!$D$5+'附表 现金流（二期）'!$D$6)*('利润表（汇总）'!O52-'利润表（汇总）'!O54)/('利润表（汇总）'!$AE$52-'利润表（汇总）'!$AE$54)),IF($AE$52=0,0,-('附表 现金流（二期）'!$D$5+'附表 现金流（二期）'!$D$6)*('利润表（汇总）'!O52-'利润表（汇总）'!O54)/(('利润表（汇总）'!$AE$52-'利润表（汇总）'!$AE$54)-($AC$52-$AC$54))))</f>
        <v>0</v>
      </c>
      <c r="P59" s="456">
        <f t="shared" ref="P59" si="174">IF(O$51=0,0,O59/O$51*10000)</f>
        <v>0</v>
      </c>
      <c r="Q59" s="457">
        <f>IF($AC$52-$AC$54&gt;0,IF($AE$52=0,0,-('附表 现金流（二期）'!$D$5+'附表 现金流（二期）'!$D$6)*('利润表（汇总）'!Q52-'利润表（汇总）'!Q54)/('利润表（汇总）'!$AE$52-'利润表（汇总）'!$AE$54)),IF($AE$52=0,0,-('附表 现金流（二期）'!$D$5+'附表 现金流（二期）'!$D$6)*('利润表（汇总）'!Q52-'利润表（汇总）'!Q54)/(('利润表（汇总）'!$AE$52-'利润表（汇总）'!$AE$54)-($AC$52-$AC$54))))</f>
        <v>0</v>
      </c>
      <c r="R59" s="456">
        <f t="shared" ref="R59" si="175">IF(Q$51=0,0,Q59/Q$51*10000)</f>
        <v>0</v>
      </c>
      <c r="S59" s="457">
        <f>IF($AC$52-$AC$54&gt;0,IF($AE$52=0,0,-('附表 现金流（二期）'!$D$5+'附表 现金流（二期）'!$D$6)*('利润表（汇总）'!S52-'利润表（汇总）'!S54)/('利润表（汇总）'!$AE$52-'利润表（汇总）'!$AE$54)),IF($AE$52=0,0,-('附表 现金流（二期）'!$D$5+'附表 现金流（二期）'!$D$6)*('利润表（汇总）'!S52-'利润表（汇总）'!S54)/(('利润表（汇总）'!$AE$52-'利润表（汇总）'!$AE$54)-($AC$52-$AC$54))))</f>
        <v>0</v>
      </c>
      <c r="T59" s="456">
        <f t="shared" ref="T59" si="176">IF(S$51=0,0,S59/S$51*10000)</f>
        <v>0</v>
      </c>
      <c r="U59" s="457">
        <f>IF($AC$52-$AC$54&gt;0,IF($AE$52=0,0,-('附表 现金流（二期）'!$D$5+'附表 现金流（二期）'!$D$6)*('利润表（汇总）'!U52-'利润表（汇总）'!U54)/('利润表（汇总）'!$AE$52-'利润表（汇总）'!$AE$54)),IF($AE$52=0,0,-('附表 现金流（二期）'!$D$5+'附表 现金流（二期）'!$D$6)*('利润表（汇总）'!U52-'利润表（汇总）'!U54)/(('利润表（汇总）'!$AE$52-'利润表（汇总）'!$AE$54)-($AC$52-$AC$54))))</f>
        <v>0</v>
      </c>
      <c r="V59" s="456">
        <f t="shared" ref="V59" si="177">IF(U$51=0,0,U59/U$51*10000)</f>
        <v>0</v>
      </c>
      <c r="W59" s="457">
        <f>IF($AC$52-$AC$54&gt;0,IF($AE$52=0,0,-('附表 现金流（二期）'!$D$5+'附表 现金流（二期）'!$D$6)*('利润表（汇总）'!W52-'利润表（汇总）'!W54)/('利润表（汇总）'!$AE$52-'利润表（汇总）'!$AE$54)),IF($AE$52=0,0,-('附表 现金流（二期）'!$D$5+'附表 现金流（二期）'!$D$6)*('利润表（汇总）'!W52-'利润表（汇总）'!W54)/(('利润表（汇总）'!$AE$52-'利润表（汇总）'!$AE$54)-($AC$52-$AC$54))))</f>
        <v>0</v>
      </c>
      <c r="X59" s="456">
        <f t="shared" ref="X59" si="178">IF(W$51=0,0,W59/W$51*10000)</f>
        <v>0</v>
      </c>
      <c r="Y59" s="457">
        <f>IF($AC$52-$AC$54&gt;0,IF($AE$52=0,0,-('附表 现金流（二期）'!$D$5+'附表 现金流（二期）'!$D$6)*('利润表（汇总）'!Y52-'利润表（汇总）'!Y54)/('利润表（汇总）'!$AE$52-'利润表（汇总）'!$AE$54)),IF($AE$52=0,0,-('附表 现金流（二期）'!$D$5+'附表 现金流（二期）'!$D$6)*('利润表（汇总）'!Y52-'利润表（汇总）'!Y54)/(('利润表（汇总）'!$AE$52-'利润表（汇总）'!$AE$54)-($AC$52-$AC$54))))</f>
        <v>0</v>
      </c>
      <c r="Z59" s="456">
        <f t="shared" ref="Z59" si="179">IF(Y$51=0,0,Y59/Y$51*10000)</f>
        <v>0</v>
      </c>
      <c r="AA59" s="457">
        <f>IF($AC$52-$AC$54&gt;0,IF($AE$52=0,0,-('附表 现金流（二期）'!$D$5+'附表 现金流（二期）'!$D$6)*('利润表（汇总）'!AA52-'利润表（汇总）'!AA54)/('利润表（汇总）'!$AE$52-'利润表（汇总）'!$AE$54)),IF($AE$52=0,0,-('附表 现金流（二期）'!$D$5+'附表 现金流（二期）'!$D$6)*('利润表（汇总）'!AA52-'利润表（汇总）'!AA54)/(('利润表（汇总）'!$AE$52-'利润表（汇总）'!$AE$54)-($AC$52-$AC$54))))</f>
        <v>0</v>
      </c>
      <c r="AB59" s="456">
        <f t="shared" ref="AB59" si="180">IF(AA$51=0,0,AA59/AA$51*10000)</f>
        <v>0</v>
      </c>
      <c r="AC59" s="457">
        <f>IF($AC$52-$AC$54&gt;0,IF($AE$52=0,0,-('附表 现金流（二期）'!$D$5+'附表 现金流（二期）'!$D$6)*('利润表（汇总）'!AC52-'利润表（汇总）'!AC54)/('利润表（汇总）'!$AE$52-'利润表（汇总）'!$AE$54)),IF($AE$52=0,0,-('附表 现金流（二期）'!$D$5+'附表 现金流（二期）'!$D$6)*('利润表（汇总）'!AC52-'利润表（汇总）'!AC54)/(('利润表（汇总）'!$AE$52-'利润表（汇总）'!$AE$54)-($AC$52-$AC$54))))</f>
        <v>199.10834387695346</v>
      </c>
      <c r="AD59" s="456">
        <f t="shared" ref="AD59:AF59" si="181">IF(AC$51=0,0,AC59/AC$51*10000)</f>
        <v>237.48609718148072</v>
      </c>
      <c r="AE59" s="458">
        <f t="shared" si="87"/>
        <v>9164.7990872880146</v>
      </c>
      <c r="AF59" s="456">
        <f t="shared" si="181"/>
        <v>2035.3610001821125</v>
      </c>
    </row>
    <row r="60" spans="1:33" ht="16.5" customHeight="1">
      <c r="A60" s="743"/>
      <c r="B60" s="175" t="s">
        <v>229</v>
      </c>
      <c r="C60" s="457">
        <f>IF(($AE52-SUM($AE53:$AE59))=0,0,-('附表 现金流（二期）'!$D$8+'附表 现金流（二期）'!$D$7)*(C52-SUM(C53:C59))/($AE52-SUM($AE53:$AE59)))</f>
        <v>0</v>
      </c>
      <c r="D60" s="456">
        <f t="shared" si="93"/>
        <v>0</v>
      </c>
      <c r="E60" s="457">
        <f>IF(($AE52-SUM($AE53:$AE59))=0,0,-('附表 现金流（二期）'!$D$8+'附表 现金流（二期）'!$D$7)*(E52-SUM(E53:E59))/($AE52-SUM($AE53:$AE59)))</f>
        <v>0</v>
      </c>
      <c r="F60" s="456">
        <f t="shared" si="93"/>
        <v>0</v>
      </c>
      <c r="G60" s="457">
        <f>IF(($AE52-SUM($AE53:$AE59))=0,0,-('附表 现金流（二期）'!$D$8+'附表 现金流（二期）'!$D$7)*(G52-SUM(G53:G59))/($AE52-SUM($AE53:$AE59)))</f>
        <v>0</v>
      </c>
      <c r="H60" s="456">
        <f t="shared" ref="H60" si="182">IF(G$51=0,0,G60/G$51*10000)</f>
        <v>0</v>
      </c>
      <c r="I60" s="457">
        <f>IF(($AE52-SUM($AE53:$AE59))=0,0,-('附表 现金流（二期）'!$D$8+'附表 现金流（二期）'!$D$7)*(I52-SUM(I53:I59))/($AE52-SUM($AE53:$AE59)))</f>
        <v>4545.0603920837784</v>
      </c>
      <c r="J60" s="456">
        <f t="shared" ref="J60" si="183">IF(I$51=0,0,I60/I$51*10000)</f>
        <v>1240.3327355301292</v>
      </c>
      <c r="K60" s="457">
        <f>IF(($AE52-SUM($AE53:$AE59))=0,0,-('附表 现金流（二期）'!$D$8+'附表 现金流（二期）'!$D$7)*(K52-SUM(K53:K59))/($AE52-SUM($AE53:$AE59)))</f>
        <v>0</v>
      </c>
      <c r="L60" s="456">
        <f t="shared" ref="L60" si="184">IF(K$51=0,0,K60/K$51*10000)</f>
        <v>0</v>
      </c>
      <c r="M60" s="457">
        <f>IF(($AE52-SUM($AE53:$AE59))=0,0,-('附表 现金流（二期）'!$D$8+'附表 现金流（二期）'!$D$7)*(M52-SUM(M53:M59))/($AE52-SUM($AE53:$AE59)))</f>
        <v>0</v>
      </c>
      <c r="N60" s="456">
        <f t="shared" ref="N60" si="185">IF(M$51=0,0,M60/M$51*10000)</f>
        <v>0</v>
      </c>
      <c r="O60" s="457">
        <f>IF(($AE52-SUM($AE53:$AE59))=0,0,-('附表 现金流（二期）'!$D$8+'附表 现金流（二期）'!$D$7)*(O52-SUM(O53:O59))/($AE52-SUM($AE53:$AE59)))</f>
        <v>0</v>
      </c>
      <c r="P60" s="456">
        <f t="shared" ref="P60" si="186">IF(O$51=0,0,O60/O$51*10000)</f>
        <v>0</v>
      </c>
      <c r="Q60" s="457">
        <f>IF(($AE52-SUM($AE53:$AE59))=0,0,-('附表 现金流（二期）'!$D$8+'附表 现金流（二期）'!$D$7)*(Q52-SUM(Q53:Q59))/($AE52-SUM($AE53:$AE59)))</f>
        <v>0</v>
      </c>
      <c r="R60" s="456">
        <f t="shared" ref="R60" si="187">IF(Q$51=0,0,Q60/Q$51*10000)</f>
        <v>0</v>
      </c>
      <c r="S60" s="457">
        <f>IF(($AE52-SUM($AE53:$AE59))=0,0,-('附表 现金流（二期）'!$D$8+'附表 现金流（二期）'!$D$7)*(S52-SUM(S53:S59))/($AE52-SUM($AE53:$AE59)))</f>
        <v>0</v>
      </c>
      <c r="T60" s="456">
        <f t="shared" ref="T60" si="188">IF(S$51=0,0,S60/S$51*10000)</f>
        <v>0</v>
      </c>
      <c r="U60" s="457">
        <f>IF(($AE52-SUM($AE53:$AE59))=0,0,-('附表 现金流（二期）'!$D$8+'附表 现金流（二期）'!$D$7)*(U52-SUM(U53:U59))/($AE52-SUM($AE53:$AE59)))</f>
        <v>0</v>
      </c>
      <c r="V60" s="456">
        <f t="shared" ref="V60" si="189">IF(U$51=0,0,U60/U$51*10000)</f>
        <v>0</v>
      </c>
      <c r="W60" s="457">
        <f>IF(($AE52-SUM($AE53:$AE59))=0,0,-('附表 现金流（二期）'!$D$8+'附表 现金流（二期）'!$D$7)*(W52-SUM(W53:W59))/($AE52-SUM($AE53:$AE59)))</f>
        <v>0</v>
      </c>
      <c r="X60" s="456">
        <f t="shared" ref="X60" si="190">IF(W$51=0,0,W60/W$51*10000)</f>
        <v>0</v>
      </c>
      <c r="Y60" s="457">
        <f>IF(($AE52-SUM($AE53:$AE59))=0,0,-('附表 现金流（二期）'!$D$8+'附表 现金流（二期）'!$D$7)*(Y52-SUM(Y53:Y59))/($AE52-SUM($AE53:$AE59)))</f>
        <v>0</v>
      </c>
      <c r="Z60" s="456">
        <f t="shared" ref="Z60" si="191">IF(Y$51=0,0,Y60/Y$51*10000)</f>
        <v>0</v>
      </c>
      <c r="AA60" s="457">
        <f>IF(($AE52-SUM($AE53:$AE59))=0,0,-('附表 现金流（二期）'!$D$8+'附表 现金流（二期）'!$D$7)*(AA52-SUM(AA53:AA59))/($AE52-SUM($AE53:$AE59)))</f>
        <v>0</v>
      </c>
      <c r="AB60" s="456">
        <f t="shared" ref="AB60" si="192">IF(AA$51=0,0,AA60/AA$51*10000)</f>
        <v>0</v>
      </c>
      <c r="AC60" s="457">
        <f>IF(($AE52-SUM($AE53:$AE59))=0,0,-('附表 现金流（二期）'!$D$8+'附表 现金流（二期）'!$D$7)*(AC52-SUM(AC53:AC59))/($AE52-SUM($AE53:$AE59)))</f>
        <v>303.09705082223388</v>
      </c>
      <c r="AD60" s="456">
        <f t="shared" ref="AD60:AF60" si="193">IF(AC$51=0,0,AC60/AC$51*10000)</f>
        <v>361.51842893873317</v>
      </c>
      <c r="AE60" s="458">
        <f t="shared" si="87"/>
        <v>4848.157442906012</v>
      </c>
      <c r="AF60" s="456">
        <f t="shared" si="193"/>
        <v>1076.701244408134</v>
      </c>
    </row>
    <row r="61" spans="1:33" ht="16.5" customHeight="1">
      <c r="A61" s="744"/>
      <c r="B61" s="175" t="s">
        <v>230</v>
      </c>
      <c r="C61" s="457">
        <f>IF(($AE52-SUM($AE53:$AE60))=0,0,-('附表 现金流（二期）'!$D$9+'附表 现金流（二期）'!$D$10)*(C52-SUM(C53:C60))/($AE52-SUM($AE53:$AE60)))</f>
        <v>0</v>
      </c>
      <c r="D61" s="456">
        <f t="shared" si="93"/>
        <v>0</v>
      </c>
      <c r="E61" s="457">
        <f>IF(($AE52-SUM($AE53:$AE60))=0,0,-('附表 现金流（二期）'!$D$9+'附表 现金流（二期）'!$D$10)*(E52-SUM(E53:E60))/($AE52-SUM($AE53:$AE60)))</f>
        <v>0</v>
      </c>
      <c r="F61" s="456">
        <f t="shared" si="93"/>
        <v>0</v>
      </c>
      <c r="G61" s="457">
        <f>IF(($AE52-SUM($AE53:$AE60))=0,0,-('附表 现金流（二期）'!$D$9+'附表 现金流（二期）'!$D$10)*(G52-SUM(G53:G60))/($AE52-SUM($AE53:$AE60)))</f>
        <v>0</v>
      </c>
      <c r="H61" s="456">
        <f t="shared" ref="H61" si="194">IF(G$51=0,0,G61/G$51*10000)</f>
        <v>0</v>
      </c>
      <c r="I61" s="457">
        <f>IF(($AE52-SUM($AE53:$AE60))=0,0,-('附表 现金流（二期）'!$D$9+'附表 现金流（二期）'!$D$10)*(I52-SUM(I53:I60))/($AE52-SUM($AE53:$AE60)))</f>
        <v>10612.521775837913</v>
      </c>
      <c r="J61" s="456">
        <f t="shared" ref="J61" si="195">IF(I$51=0,0,I61/I$51*10000)</f>
        <v>2896.1239300636048</v>
      </c>
      <c r="K61" s="457">
        <f>IF(($AE52-SUM($AE53:$AE60))=0,0,-('附表 现金流（二期）'!$D$9+'附表 现金流（二期）'!$D$10)*(K52-SUM(K53:K60))/($AE52-SUM($AE53:$AE60)))</f>
        <v>0</v>
      </c>
      <c r="L61" s="456">
        <f t="shared" ref="L61" si="196">IF(K$51=0,0,K61/K$51*10000)</f>
        <v>0</v>
      </c>
      <c r="M61" s="457">
        <f>IF(($AE52-SUM($AE53:$AE60))=0,0,-('附表 现金流（二期）'!$D$9+'附表 现金流（二期）'!$D$10)*(M52-SUM(M53:M60))/($AE52-SUM($AE53:$AE60)))</f>
        <v>0</v>
      </c>
      <c r="N61" s="456">
        <f t="shared" ref="N61" si="197">IF(M$51=0,0,M61/M$51*10000)</f>
        <v>0</v>
      </c>
      <c r="O61" s="457">
        <f>IF(($AE52-SUM($AE53:$AE60))=0,0,-('附表 现金流（二期）'!$D$9+'附表 现金流（二期）'!$D$10)*(O52-SUM(O53:O60))/($AE52-SUM($AE53:$AE60)))</f>
        <v>0</v>
      </c>
      <c r="P61" s="456">
        <f t="shared" ref="P61" si="198">IF(O$51=0,0,O61/O$51*10000)</f>
        <v>0</v>
      </c>
      <c r="Q61" s="457">
        <f>IF(($AE52-SUM($AE53:$AE60))=0,0,-('附表 现金流（二期）'!$D$9+'附表 现金流（二期）'!$D$10)*(Q52-SUM(Q53:Q60))/($AE52-SUM($AE53:$AE60)))</f>
        <v>0</v>
      </c>
      <c r="R61" s="456">
        <f t="shared" ref="R61" si="199">IF(Q$51=0,0,Q61/Q$51*10000)</f>
        <v>0</v>
      </c>
      <c r="S61" s="457">
        <f>IF(($AE52-SUM($AE53:$AE60))=0,0,-('附表 现金流（二期）'!$D$9+'附表 现金流（二期）'!$D$10)*(S52-SUM(S53:S60))/($AE52-SUM($AE53:$AE60)))</f>
        <v>0</v>
      </c>
      <c r="T61" s="456">
        <f t="shared" ref="T61" si="200">IF(S$51=0,0,S61/S$51*10000)</f>
        <v>0</v>
      </c>
      <c r="U61" s="457">
        <f>IF(($AE52-SUM($AE53:$AE60))=0,0,-('附表 现金流（二期）'!$D$9+'附表 现金流（二期）'!$D$10)*(U52-SUM(U53:U60))/($AE52-SUM($AE53:$AE60)))</f>
        <v>0</v>
      </c>
      <c r="V61" s="456">
        <f t="shared" ref="V61" si="201">IF(U$51=0,0,U61/U$51*10000)</f>
        <v>0</v>
      </c>
      <c r="W61" s="457">
        <f>IF(($AE52-SUM($AE53:$AE60))=0,0,-('附表 现金流（二期）'!$D$9+'附表 现金流（二期）'!$D$10)*(W52-SUM(W53:W60))/($AE52-SUM($AE53:$AE60)))</f>
        <v>0</v>
      </c>
      <c r="X61" s="456">
        <f t="shared" ref="X61" si="202">IF(W$51=0,0,W61/W$51*10000)</f>
        <v>0</v>
      </c>
      <c r="Y61" s="457">
        <f>IF(($AE52-SUM($AE53:$AE60))=0,0,-('附表 现金流（二期）'!$D$9+'附表 现金流（二期）'!$D$10)*(Y52-SUM(Y53:Y60))/($AE52-SUM($AE53:$AE60)))</f>
        <v>0</v>
      </c>
      <c r="Z61" s="456">
        <f t="shared" ref="Z61" si="203">IF(Y$51=0,0,Y61/Y$51*10000)</f>
        <v>0</v>
      </c>
      <c r="AA61" s="457">
        <f>IF(($AE52-SUM($AE53:$AE60))=0,0,-('附表 现金流（二期）'!$D$9+'附表 现金流（二期）'!$D$10)*(AA52-SUM(AA53:AA60))/($AE52-SUM($AE53:$AE60)))</f>
        <v>0</v>
      </c>
      <c r="AB61" s="456">
        <f t="shared" ref="AB61" si="204">IF(AA$51=0,0,AA61/AA$51*10000)</f>
        <v>0</v>
      </c>
      <c r="AC61" s="457">
        <f>IF(($AE52-SUM($AE53:$AE60))=0,0,-('附表 现金流（二期）'!$D$9+'附表 现金流（二期）'!$D$10)*(AC52-SUM(AC53:AC60))/($AE52-SUM($AE53:$AE60)))</f>
        <v>707.71866038252563</v>
      </c>
      <c r="AD61" s="456">
        <f t="shared" ref="AD61:AF61" si="205">IF(AC$51=0,0,AC61/AC$51*10000)</f>
        <v>844.13008156312696</v>
      </c>
      <c r="AE61" s="458">
        <f t="shared" si="87"/>
        <v>11320.240436220438</v>
      </c>
      <c r="AF61" s="456">
        <f t="shared" si="205"/>
        <v>2514.0513913203195</v>
      </c>
    </row>
    <row r="62" spans="1:33" ht="16.5" customHeight="1">
      <c r="A62" s="742" t="s">
        <v>231</v>
      </c>
      <c r="B62" s="175" t="s">
        <v>232</v>
      </c>
      <c r="C62" s="459">
        <f t="shared" ref="C62:G62" si="206">C52-C53-C54-C55-C56-C57-C58-C59-C60-C61</f>
        <v>0</v>
      </c>
      <c r="D62" s="456">
        <f t="shared" si="93"/>
        <v>0</v>
      </c>
      <c r="E62" s="459">
        <f t="shared" si="206"/>
        <v>0</v>
      </c>
      <c r="F62" s="456">
        <f t="shared" si="93"/>
        <v>0</v>
      </c>
      <c r="G62" s="459">
        <f t="shared" si="206"/>
        <v>0</v>
      </c>
      <c r="H62" s="456">
        <f t="shared" ref="H62" si="207">IF(G$51=0,0,G62/G$51*10000)</f>
        <v>0</v>
      </c>
      <c r="I62" s="459">
        <f t="shared" ref="I62:M62" si="208">I52-I53-I54-I55-I56-I57-I58-I59-I60-I61</f>
        <v>32558.50742727975</v>
      </c>
      <c r="J62" s="456">
        <f t="shared" ref="J62" si="209">IF(I$51=0,0,I62/I$51*10000)</f>
        <v>8885.1146295860999</v>
      </c>
      <c r="K62" s="459">
        <f t="shared" si="208"/>
        <v>0</v>
      </c>
      <c r="L62" s="456">
        <f t="shared" ref="L62" si="210">IF(K$51=0,0,K62/K$51*10000)</f>
        <v>0</v>
      </c>
      <c r="M62" s="459">
        <f t="shared" si="208"/>
        <v>0</v>
      </c>
      <c r="N62" s="456">
        <f t="shared" ref="N62" si="211">IF(M$51=0,0,M62/M$51*10000)</f>
        <v>0</v>
      </c>
      <c r="O62" s="459">
        <f t="shared" ref="O62:S62" si="212">O52-O53-O54-O55-O56-O57-O58-O59-O60-O61</f>
        <v>0</v>
      </c>
      <c r="P62" s="456">
        <f t="shared" ref="P62" si="213">IF(O$51=0,0,O62/O$51*10000)</f>
        <v>0</v>
      </c>
      <c r="Q62" s="459">
        <f t="shared" si="212"/>
        <v>0</v>
      </c>
      <c r="R62" s="456">
        <f t="shared" ref="R62" si="214">IF(Q$51=0,0,Q62/Q$51*10000)</f>
        <v>0</v>
      </c>
      <c r="S62" s="459">
        <f t="shared" si="212"/>
        <v>0</v>
      </c>
      <c r="T62" s="456">
        <f t="shared" ref="T62" si="215">IF(S$51=0,0,S62/S$51*10000)</f>
        <v>0</v>
      </c>
      <c r="U62" s="459">
        <f t="shared" ref="U62:Y62" si="216">U52-U53-U54-U55-U56-U57-U58-U59-U60-U61</f>
        <v>0</v>
      </c>
      <c r="V62" s="456">
        <f t="shared" ref="V62" si="217">IF(U$51=0,0,U62/U$51*10000)</f>
        <v>0</v>
      </c>
      <c r="W62" s="459">
        <f t="shared" si="216"/>
        <v>0</v>
      </c>
      <c r="X62" s="456">
        <f t="shared" ref="X62" si="218">IF(W$51=0,0,W62/W$51*10000)</f>
        <v>0</v>
      </c>
      <c r="Y62" s="459">
        <f t="shared" si="216"/>
        <v>0</v>
      </c>
      <c r="Z62" s="456">
        <f t="shared" ref="Z62" si="219">IF(Y$51=0,0,Y62/Y$51*10000)</f>
        <v>0</v>
      </c>
      <c r="AA62" s="459">
        <f t="shared" ref="AA62:AE62" si="220">AA52-AA53-AA54-AA55-AA56-AA57-AA58-AA59-AA60-AA61</f>
        <v>0</v>
      </c>
      <c r="AB62" s="456">
        <f t="shared" ref="AB62" si="221">IF(AA$51=0,0,AA62/AA$51*10000)</f>
        <v>0</v>
      </c>
      <c r="AC62" s="459">
        <f t="shared" si="220"/>
        <v>2171.233543468476</v>
      </c>
      <c r="AD62" s="456">
        <f t="shared" ref="AD62:AF62" si="222">IF(AC$51=0,0,AC62/AC$51*10000)</f>
        <v>2589.7346653965601</v>
      </c>
      <c r="AE62" s="459">
        <f t="shared" si="220"/>
        <v>34729.740970748229</v>
      </c>
      <c r="AF62" s="456">
        <f t="shared" si="222"/>
        <v>7712.9416198915505</v>
      </c>
    </row>
    <row r="63" spans="1:33" ht="16.5" customHeight="1">
      <c r="A63" s="744"/>
      <c r="B63" s="175" t="s">
        <v>233</v>
      </c>
      <c r="C63" s="464">
        <f t="shared" ref="C63:G63" si="223">IF($AE62=0,0,C62/$AE62)</f>
        <v>0</v>
      </c>
      <c r="D63" s="456"/>
      <c r="E63" s="464">
        <f t="shared" si="223"/>
        <v>0</v>
      </c>
      <c r="F63" s="456"/>
      <c r="G63" s="464">
        <f t="shared" si="223"/>
        <v>0</v>
      </c>
      <c r="H63" s="456"/>
      <c r="I63" s="464">
        <f t="shared" ref="I63:M63" si="224">IF($AE62=0,0,I62/$AE62)</f>
        <v>0.93748201159066402</v>
      </c>
      <c r="J63" s="456"/>
      <c r="K63" s="464">
        <f t="shared" si="224"/>
        <v>0</v>
      </c>
      <c r="L63" s="456"/>
      <c r="M63" s="464">
        <f t="shared" si="224"/>
        <v>0</v>
      </c>
      <c r="N63" s="456"/>
      <c r="O63" s="464">
        <f t="shared" ref="O63:S63" si="225">IF($AE62=0,0,O62/$AE62)</f>
        <v>0</v>
      </c>
      <c r="P63" s="456"/>
      <c r="Q63" s="464">
        <f t="shared" si="225"/>
        <v>0</v>
      </c>
      <c r="R63" s="456"/>
      <c r="S63" s="464">
        <f t="shared" si="225"/>
        <v>0</v>
      </c>
      <c r="T63" s="456"/>
      <c r="U63" s="464">
        <f t="shared" ref="U63:Y63" si="226">IF($AE62=0,0,U62/$AE62)</f>
        <v>0</v>
      </c>
      <c r="V63" s="456"/>
      <c r="W63" s="464">
        <f t="shared" si="226"/>
        <v>0</v>
      </c>
      <c r="X63" s="456"/>
      <c r="Y63" s="464">
        <f t="shared" si="226"/>
        <v>0</v>
      </c>
      <c r="Z63" s="456"/>
      <c r="AA63" s="464">
        <f t="shared" ref="AA63:AE63" si="227">IF($AE62=0,0,AA62/$AE62)</f>
        <v>0</v>
      </c>
      <c r="AB63" s="456"/>
      <c r="AC63" s="464">
        <f t="shared" si="227"/>
        <v>6.2517988409335909E-2</v>
      </c>
      <c r="AD63" s="456"/>
      <c r="AE63" s="464">
        <f t="shared" si="227"/>
        <v>1</v>
      </c>
      <c r="AF63" s="456"/>
    </row>
    <row r="64" spans="1:33" ht="16.5" customHeight="1">
      <c r="A64" s="738" t="s">
        <v>234</v>
      </c>
      <c r="B64" s="739"/>
      <c r="C64" s="461">
        <f t="shared" ref="C64:G64" si="228">IF(C52=0,0,C62/C52)</f>
        <v>0</v>
      </c>
      <c r="D64" s="462"/>
      <c r="E64" s="461">
        <f t="shared" si="228"/>
        <v>0</v>
      </c>
      <c r="F64" s="462"/>
      <c r="G64" s="461">
        <f t="shared" si="228"/>
        <v>0</v>
      </c>
      <c r="H64" s="462"/>
      <c r="I64" s="461">
        <f t="shared" ref="I64:M64" si="229">IF(I52=0,0,I62/I52)</f>
        <v>0.12989933668985529</v>
      </c>
      <c r="J64" s="462"/>
      <c r="K64" s="461">
        <f t="shared" si="229"/>
        <v>0</v>
      </c>
      <c r="L64" s="462"/>
      <c r="M64" s="461">
        <f t="shared" si="229"/>
        <v>0</v>
      </c>
      <c r="N64" s="462"/>
      <c r="O64" s="461">
        <f t="shared" ref="O64:S64" si="230">IF(O52=0,0,O62/O52)</f>
        <v>0</v>
      </c>
      <c r="P64" s="462"/>
      <c r="Q64" s="461">
        <f t="shared" si="230"/>
        <v>0</v>
      </c>
      <c r="R64" s="462"/>
      <c r="S64" s="461">
        <f t="shared" si="230"/>
        <v>0</v>
      </c>
      <c r="T64" s="462"/>
      <c r="U64" s="461">
        <f t="shared" ref="U64:Y64" si="231">IF(U52=0,0,U62/U52)</f>
        <v>0</v>
      </c>
      <c r="V64" s="462"/>
      <c r="W64" s="461">
        <f t="shared" si="231"/>
        <v>0</v>
      </c>
      <c r="X64" s="462"/>
      <c r="Y64" s="461">
        <f t="shared" si="231"/>
        <v>0</v>
      </c>
      <c r="Z64" s="462"/>
      <c r="AA64" s="461">
        <f t="shared" ref="AA64:AE64" si="232">IF(AA52=0,0,AA62/AA52)</f>
        <v>0</v>
      </c>
      <c r="AB64" s="462"/>
      <c r="AC64" s="461">
        <f t="shared" si="232"/>
        <v>0.26510788076538166</v>
      </c>
      <c r="AD64" s="462"/>
      <c r="AE64" s="461">
        <f t="shared" si="232"/>
        <v>0.13417758985769923</v>
      </c>
      <c r="AF64" s="462"/>
    </row>
    <row r="65" spans="1:33" ht="16.5" customHeight="1">
      <c r="B65" s="472"/>
      <c r="C65" s="473"/>
      <c r="D65" s="472"/>
      <c r="E65" s="472"/>
      <c r="F65" s="472"/>
      <c r="G65" s="472"/>
      <c r="H65" s="472"/>
      <c r="I65" s="472"/>
      <c r="J65" s="472"/>
      <c r="K65" s="472"/>
      <c r="L65" s="472"/>
      <c r="M65" s="472"/>
      <c r="N65" s="472"/>
      <c r="O65" s="472"/>
      <c r="P65" s="472"/>
      <c r="Q65" s="472"/>
      <c r="R65" s="472"/>
      <c r="S65" s="472"/>
      <c r="T65" s="472"/>
      <c r="U65" s="472"/>
      <c r="V65" s="472"/>
      <c r="W65" s="472"/>
      <c r="X65" s="472"/>
      <c r="Y65" s="472"/>
      <c r="Z65" s="472"/>
      <c r="AA65" s="472"/>
      <c r="AB65" s="472"/>
      <c r="AC65" s="472"/>
      <c r="AD65" s="472"/>
      <c r="AE65" s="473"/>
      <c r="AF65" s="472"/>
    </row>
    <row r="68" spans="1:33" s="453" customFormat="1" ht="16.5" customHeight="1">
      <c r="A68" s="425" t="s">
        <v>238</v>
      </c>
      <c r="B68" s="169"/>
      <c r="C68" s="3"/>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69"/>
      <c r="AB68" s="169"/>
      <c r="AC68" s="169"/>
      <c r="AD68" s="169"/>
      <c r="AE68" s="3"/>
      <c r="AF68" s="169"/>
    </row>
    <row r="69" spans="1:33" s="450" customFormat="1" ht="16.5" customHeight="1">
      <c r="A69" s="734" t="s">
        <v>4</v>
      </c>
      <c r="B69" s="734"/>
      <c r="C69" s="732" t="str">
        <f t="shared" ref="C69:G69" si="233">C48</f>
        <v>多层（4F-9F)</v>
      </c>
      <c r="D69" s="733"/>
      <c r="E69" s="732" t="str">
        <f t="shared" si="233"/>
        <v>小高层(10F-12F)</v>
      </c>
      <c r="F69" s="733"/>
      <c r="G69" s="732" t="str">
        <f t="shared" si="233"/>
        <v>中高层(13F-18F)</v>
      </c>
      <c r="H69" s="733"/>
      <c r="I69" s="732" t="str">
        <f t="shared" ref="I69:M69" si="234">I48</f>
        <v>高层(19F及以上）</v>
      </c>
      <c r="J69" s="733"/>
      <c r="K69" s="732" t="str">
        <f t="shared" si="234"/>
        <v>叠拼</v>
      </c>
      <c r="L69" s="733"/>
      <c r="M69" s="732" t="str">
        <f t="shared" si="234"/>
        <v>联排</v>
      </c>
      <c r="N69" s="733"/>
      <c r="O69" s="732" t="str">
        <f t="shared" ref="O69:S69" si="235">O48</f>
        <v>双拼</v>
      </c>
      <c r="P69" s="733"/>
      <c r="Q69" s="732" t="str">
        <f t="shared" si="235"/>
        <v>独栋</v>
      </c>
      <c r="R69" s="733"/>
      <c r="S69" s="732" t="str">
        <f t="shared" si="235"/>
        <v>底商</v>
      </c>
      <c r="T69" s="733"/>
      <c r="U69" s="732" t="str">
        <f t="shared" ref="U69:Y69" si="236">U48</f>
        <v>公寓（含loft）</v>
      </c>
      <c r="V69" s="733"/>
      <c r="W69" s="732" t="str">
        <f t="shared" si="236"/>
        <v>商业</v>
      </c>
      <c r="X69" s="733"/>
      <c r="Y69" s="732" t="str">
        <f t="shared" si="236"/>
        <v>酒店</v>
      </c>
      <c r="Z69" s="733"/>
      <c r="AA69" s="732">
        <f>AA48</f>
        <v>0</v>
      </c>
      <c r="AB69" s="733"/>
      <c r="AC69" s="732" t="str">
        <f>AC48</f>
        <v>车位</v>
      </c>
      <c r="AD69" s="733"/>
      <c r="AE69" s="736" t="s">
        <v>239</v>
      </c>
      <c r="AF69" s="736"/>
      <c r="AG69" s="470"/>
    </row>
    <row r="70" spans="1:33" s="451" customFormat="1" ht="16.5" customHeight="1">
      <c r="A70" s="734"/>
      <c r="B70" s="734"/>
      <c r="C70" s="456" t="s">
        <v>215</v>
      </c>
      <c r="D70" s="434" t="s">
        <v>216</v>
      </c>
      <c r="E70" s="456" t="s">
        <v>215</v>
      </c>
      <c r="F70" s="434" t="s">
        <v>216</v>
      </c>
      <c r="G70" s="456" t="s">
        <v>215</v>
      </c>
      <c r="H70" s="434" t="s">
        <v>216</v>
      </c>
      <c r="I70" s="456" t="s">
        <v>215</v>
      </c>
      <c r="J70" s="434" t="s">
        <v>216</v>
      </c>
      <c r="K70" s="456" t="s">
        <v>215</v>
      </c>
      <c r="L70" s="434" t="s">
        <v>216</v>
      </c>
      <c r="M70" s="456" t="s">
        <v>215</v>
      </c>
      <c r="N70" s="434" t="s">
        <v>216</v>
      </c>
      <c r="O70" s="456" t="s">
        <v>215</v>
      </c>
      <c r="P70" s="434" t="s">
        <v>216</v>
      </c>
      <c r="Q70" s="456" t="s">
        <v>215</v>
      </c>
      <c r="R70" s="434" t="s">
        <v>216</v>
      </c>
      <c r="S70" s="456" t="s">
        <v>215</v>
      </c>
      <c r="T70" s="434" t="s">
        <v>216</v>
      </c>
      <c r="U70" s="456" t="s">
        <v>215</v>
      </c>
      <c r="V70" s="434" t="s">
        <v>216</v>
      </c>
      <c r="W70" s="456" t="s">
        <v>215</v>
      </c>
      <c r="X70" s="434" t="s">
        <v>216</v>
      </c>
      <c r="Y70" s="456" t="s">
        <v>215</v>
      </c>
      <c r="Z70" s="434" t="s">
        <v>216</v>
      </c>
      <c r="AA70" s="456" t="s">
        <v>215</v>
      </c>
      <c r="AB70" s="434" t="s">
        <v>216</v>
      </c>
      <c r="AC70" s="456" t="s">
        <v>215</v>
      </c>
      <c r="AD70" s="434" t="s">
        <v>216</v>
      </c>
      <c r="AE70" s="456" t="s">
        <v>215</v>
      </c>
      <c r="AF70" s="434" t="s">
        <v>216</v>
      </c>
      <c r="AG70" s="471"/>
    </row>
    <row r="71" spans="1:33" s="451" customFormat="1" ht="16.5" customHeight="1">
      <c r="A71" s="734" t="s">
        <v>217</v>
      </c>
      <c r="B71" s="465" t="s">
        <v>218</v>
      </c>
      <c r="C71" s="457">
        <f>'1、规划指标'!F$10</f>
        <v>0</v>
      </c>
      <c r="D71" s="434"/>
      <c r="E71" s="457">
        <f>'1、规划指标'!F$11</f>
        <v>0</v>
      </c>
      <c r="F71" s="434"/>
      <c r="G71" s="457">
        <f>'1、规划指标'!F$12</f>
        <v>0</v>
      </c>
      <c r="H71" s="434"/>
      <c r="I71" s="457">
        <f>'1、规划指标'!F$13</f>
        <v>0</v>
      </c>
      <c r="J71" s="434"/>
      <c r="K71" s="457">
        <f>'1、规划指标'!F$14</f>
        <v>0</v>
      </c>
      <c r="L71" s="434"/>
      <c r="M71" s="457">
        <f>'1、规划指标'!F$15</f>
        <v>0</v>
      </c>
      <c r="N71" s="434"/>
      <c r="O71" s="457">
        <f>'1、规划指标'!F$16</f>
        <v>0</v>
      </c>
      <c r="P71" s="434"/>
      <c r="Q71" s="457">
        <f>'1、规划指标'!F$17</f>
        <v>0</v>
      </c>
      <c r="R71" s="434"/>
      <c r="S71" s="457">
        <f>'1、规划指标'!F$18</f>
        <v>0</v>
      </c>
      <c r="T71" s="434"/>
      <c r="U71" s="457">
        <f>'1、规划指标'!F$19</f>
        <v>0</v>
      </c>
      <c r="V71" s="434"/>
      <c r="W71" s="457">
        <f>'1、规划指标'!F$20</f>
        <v>0</v>
      </c>
      <c r="X71" s="434"/>
      <c r="Y71" s="457">
        <f>'1、规划指标'!F$21</f>
        <v>0</v>
      </c>
      <c r="Z71" s="434"/>
      <c r="AA71" s="457">
        <f>'1、规划指标'!F$22</f>
        <v>0</v>
      </c>
      <c r="AB71" s="434"/>
      <c r="AC71" s="466"/>
      <c r="AD71" s="434"/>
      <c r="AE71" s="458">
        <f t="shared" ref="AE71:AE82" si="237">SUM(C71,E71,G71,I71,K71,M71,O71,Q71,S71,U71,W71,Y71,AA71,AC71)</f>
        <v>0</v>
      </c>
      <c r="AF71" s="434"/>
    </row>
    <row r="72" spans="1:33" s="451" customFormat="1" ht="16.5" customHeight="1">
      <c r="A72" s="734"/>
      <c r="B72" s="465" t="s">
        <v>219</v>
      </c>
      <c r="C72" s="457">
        <f>'5、销售定价'!K$4</f>
        <v>0</v>
      </c>
      <c r="D72" s="434"/>
      <c r="E72" s="457">
        <f>'5、销售定价'!K$5</f>
        <v>0</v>
      </c>
      <c r="F72" s="434"/>
      <c r="G72" s="457">
        <f>'5、销售定价'!K$6</f>
        <v>0</v>
      </c>
      <c r="H72" s="434"/>
      <c r="I72" s="457">
        <f>'5、销售定价'!K$7</f>
        <v>0</v>
      </c>
      <c r="J72" s="434"/>
      <c r="K72" s="457">
        <f>'5、销售定价'!K$8</f>
        <v>0</v>
      </c>
      <c r="L72" s="434"/>
      <c r="M72" s="457">
        <f>'5、销售定价'!K$9</f>
        <v>0</v>
      </c>
      <c r="N72" s="434"/>
      <c r="O72" s="457">
        <f>'5、销售定价'!K$10</f>
        <v>0</v>
      </c>
      <c r="P72" s="434"/>
      <c r="Q72" s="457">
        <f>'5、销售定价'!K$11</f>
        <v>0</v>
      </c>
      <c r="R72" s="434"/>
      <c r="S72" s="457">
        <f>'5、销售定价'!K$12</f>
        <v>0</v>
      </c>
      <c r="T72" s="434"/>
      <c r="U72" s="457">
        <f>'5、销售定价'!K$13</f>
        <v>0</v>
      </c>
      <c r="V72" s="434"/>
      <c r="W72" s="457">
        <f>'5、销售定价'!K$14</f>
        <v>0</v>
      </c>
      <c r="X72" s="434"/>
      <c r="Y72" s="457">
        <f>'5、销售定价'!K$15</f>
        <v>0</v>
      </c>
      <c r="Z72" s="434"/>
      <c r="AA72" s="457">
        <f>'5、销售定价'!K$16</f>
        <v>0</v>
      </c>
      <c r="AB72" s="434"/>
      <c r="AC72" s="457">
        <f>'5、销售定价'!K$17</f>
        <v>0</v>
      </c>
      <c r="AD72" s="434"/>
      <c r="AE72" s="458">
        <f t="shared" si="237"/>
        <v>0</v>
      </c>
      <c r="AF72" s="434"/>
    </row>
    <row r="73" spans="1:33" ht="16.5" customHeight="1">
      <c r="A73" s="456" t="s">
        <v>220</v>
      </c>
      <c r="B73" s="456" t="s">
        <v>221</v>
      </c>
      <c r="C73" s="457">
        <f>'5、销售定价'!M$4</f>
        <v>0</v>
      </c>
      <c r="D73" s="456">
        <f t="shared" ref="D73:H73" si="238">IF(C$72=0,0,C73/C$72*10000)</f>
        <v>0</v>
      </c>
      <c r="E73" s="457">
        <f>'5、销售定价'!M$5</f>
        <v>0</v>
      </c>
      <c r="F73" s="456">
        <f t="shared" si="238"/>
        <v>0</v>
      </c>
      <c r="G73" s="457">
        <f>'5、销售定价'!M$6</f>
        <v>0</v>
      </c>
      <c r="H73" s="456">
        <f t="shared" si="238"/>
        <v>0</v>
      </c>
      <c r="I73" s="457">
        <f>'5、销售定价'!M$7</f>
        <v>0</v>
      </c>
      <c r="J73" s="456">
        <f t="shared" ref="J73:N73" si="239">IF(I$72=0,0,I73/I$72*10000)</f>
        <v>0</v>
      </c>
      <c r="K73" s="457">
        <f>'5、销售定价'!M$8</f>
        <v>0</v>
      </c>
      <c r="L73" s="456">
        <f t="shared" si="239"/>
        <v>0</v>
      </c>
      <c r="M73" s="457">
        <f>'5、销售定价'!M$9</f>
        <v>0</v>
      </c>
      <c r="N73" s="456">
        <f t="shared" si="239"/>
        <v>0</v>
      </c>
      <c r="O73" s="457">
        <f>'5、销售定价'!M$10</f>
        <v>0</v>
      </c>
      <c r="P73" s="456">
        <f t="shared" ref="P73:T73" si="240">IF(O$72=0,0,O73/O$72*10000)</f>
        <v>0</v>
      </c>
      <c r="Q73" s="457">
        <f>'5、销售定价'!M$11</f>
        <v>0</v>
      </c>
      <c r="R73" s="456">
        <f t="shared" si="240"/>
        <v>0</v>
      </c>
      <c r="S73" s="457">
        <f>'5、销售定价'!M$12</f>
        <v>0</v>
      </c>
      <c r="T73" s="456">
        <f t="shared" si="240"/>
        <v>0</v>
      </c>
      <c r="U73" s="457">
        <f>'5、销售定价'!M$13</f>
        <v>0</v>
      </c>
      <c r="V73" s="456">
        <f t="shared" ref="V73:Z73" si="241">IF(U$72=0,0,U73/U$72*10000)</f>
        <v>0</v>
      </c>
      <c r="W73" s="457">
        <f>'5、销售定价'!M$14</f>
        <v>0</v>
      </c>
      <c r="X73" s="456">
        <f t="shared" si="241"/>
        <v>0</v>
      </c>
      <c r="Y73" s="457">
        <f>'5、销售定价'!M$15</f>
        <v>0</v>
      </c>
      <c r="Z73" s="456">
        <f t="shared" si="241"/>
        <v>0</v>
      </c>
      <c r="AA73" s="457">
        <f>'5、销售定价'!M$16</f>
        <v>0</v>
      </c>
      <c r="AB73" s="456">
        <f t="shared" ref="AB73:AF73" si="242">IF(AA$72=0,0,AA73/AA$72*10000)</f>
        <v>0</v>
      </c>
      <c r="AC73" s="457">
        <f>'5、销售定价'!M$17</f>
        <v>0</v>
      </c>
      <c r="AD73" s="456">
        <f t="shared" si="242"/>
        <v>0</v>
      </c>
      <c r="AE73" s="458">
        <f t="shared" si="237"/>
        <v>0</v>
      </c>
      <c r="AF73" s="456">
        <f t="shared" si="242"/>
        <v>0</v>
      </c>
    </row>
    <row r="74" spans="1:33" ht="16.5" customHeight="1">
      <c r="A74" s="742" t="s">
        <v>222</v>
      </c>
      <c r="B74" s="175" t="s">
        <v>209</v>
      </c>
      <c r="C74" s="457">
        <f>IF(($AE71-$AC71)=0,0,'2、土地成本'!$D$60*C71/($AE71-$AC71))</f>
        <v>0</v>
      </c>
      <c r="D74" s="456">
        <f t="shared" ref="D74:F83" si="243">IF(C$72=0,0,C74/C$72*10000)</f>
        <v>0</v>
      </c>
      <c r="E74" s="457">
        <f>IF(($AE71-$AC71)=0,0,'2、土地成本'!$D$60*E71/($AE71-$AC71))</f>
        <v>0</v>
      </c>
      <c r="F74" s="456">
        <f t="shared" si="243"/>
        <v>0</v>
      </c>
      <c r="G74" s="457">
        <f>IF(($AE71-$AC71)=0,0,'2、土地成本'!$D$60*G71/($AE71-$AC71))</f>
        <v>0</v>
      </c>
      <c r="H74" s="456">
        <f t="shared" ref="H74" si="244">IF(G$72=0,0,G74/G$72*10000)</f>
        <v>0</v>
      </c>
      <c r="I74" s="457">
        <f>IF(($AE71-$AC71)=0,0,'2、土地成本'!$D$60*I71/($AE71-$AC71))</f>
        <v>0</v>
      </c>
      <c r="J74" s="456">
        <f t="shared" ref="J74" si="245">IF(I$72=0,0,I74/I$72*10000)</f>
        <v>0</v>
      </c>
      <c r="K74" s="457">
        <f>IF(($AE71-$AC71)=0,0,'2、土地成本'!$D$60*K71/($AE71-$AC71))</f>
        <v>0</v>
      </c>
      <c r="L74" s="456">
        <f t="shared" ref="L74" si="246">IF(K$72=0,0,K74/K$72*10000)</f>
        <v>0</v>
      </c>
      <c r="M74" s="457">
        <f>IF(($AE71-$AC71)=0,0,'2、土地成本'!$D$60*M71/($AE71-$AC71))</f>
        <v>0</v>
      </c>
      <c r="N74" s="456">
        <f t="shared" ref="N74" si="247">IF(M$72=0,0,M74/M$72*10000)</f>
        <v>0</v>
      </c>
      <c r="O74" s="457">
        <f>IF(($AE71-$AC71)=0,0,'2、土地成本'!$D$60*O71/($AE71-$AC71))</f>
        <v>0</v>
      </c>
      <c r="P74" s="456">
        <f t="shared" ref="P74" si="248">IF(O$72=0,0,O74/O$72*10000)</f>
        <v>0</v>
      </c>
      <c r="Q74" s="457">
        <f>IF(($AE71-$AC71)=0,0,'2、土地成本'!$D$60*Q71/($AE71-$AC71))</f>
        <v>0</v>
      </c>
      <c r="R74" s="456">
        <f t="shared" ref="R74" si="249">IF(Q$72=0,0,Q74/Q$72*10000)</f>
        <v>0</v>
      </c>
      <c r="S74" s="457">
        <f>IF(($AE71-$AC71)=0,0,'2、土地成本'!$D$60*S71/($AE71-$AC71))</f>
        <v>0</v>
      </c>
      <c r="T74" s="456">
        <f t="shared" ref="T74" si="250">IF(S$72=0,0,S74/S$72*10000)</f>
        <v>0</v>
      </c>
      <c r="U74" s="457">
        <f>IF(($AE71-$AC71)=0,0,'2、土地成本'!$D$60*U71/($AE71-$AC71))</f>
        <v>0</v>
      </c>
      <c r="V74" s="456">
        <f t="shared" ref="V74" si="251">IF(U$72=0,0,U74/U$72*10000)</f>
        <v>0</v>
      </c>
      <c r="W74" s="457">
        <f>IF(($AE71-$AC71)=0,0,'2、土地成本'!$D$60*W71/($AE71-$AC71))</f>
        <v>0</v>
      </c>
      <c r="X74" s="456">
        <f t="shared" ref="X74" si="252">IF(W$72=0,0,W74/W$72*10000)</f>
        <v>0</v>
      </c>
      <c r="Y74" s="457">
        <f>IF(($AE71-$AC71)=0,0,'2、土地成本'!$D$60*Y71/($AE71-$AC71))</f>
        <v>0</v>
      </c>
      <c r="Z74" s="456">
        <f t="shared" ref="Z74" si="253">IF(Y$72=0,0,Y74/Y$72*10000)</f>
        <v>0</v>
      </c>
      <c r="AA74" s="457">
        <f>IF(($AE71-$AC71)=0,0,'2、土地成本'!$D$60*AA71/($AE71-$AC71))</f>
        <v>0</v>
      </c>
      <c r="AB74" s="456">
        <f t="shared" ref="AB74" si="254">IF(AA$72=0,0,AA74/AA$72*10000)</f>
        <v>0</v>
      </c>
      <c r="AC74" s="466"/>
      <c r="AD74" s="456">
        <f t="shared" ref="AD74" si="255">IF(AC$72=0,0,AC74/AC$72*10000)</f>
        <v>0</v>
      </c>
      <c r="AE74" s="458">
        <f t="shared" si="237"/>
        <v>0</v>
      </c>
      <c r="AF74" s="456">
        <f t="shared" ref="AF74" si="256">IF(AE$72=0,0,AE74/AE$72*10000)</f>
        <v>0</v>
      </c>
    </row>
    <row r="75" spans="1:33" ht="16.5" customHeight="1">
      <c r="A75" s="743"/>
      <c r="B75" s="456" t="s">
        <v>223</v>
      </c>
      <c r="C75" s="457">
        <f>'3、建安及前期成本'!M113</f>
        <v>0</v>
      </c>
      <c r="D75" s="456">
        <f t="shared" si="243"/>
        <v>0</v>
      </c>
      <c r="E75" s="457">
        <f>'3、建安及前期成本'!M114</f>
        <v>0</v>
      </c>
      <c r="F75" s="456">
        <f t="shared" si="243"/>
        <v>0</v>
      </c>
      <c r="G75" s="457">
        <f>'3、建安及前期成本'!M115</f>
        <v>0</v>
      </c>
      <c r="H75" s="456">
        <f t="shared" ref="H75" si="257">IF(G$72=0,0,G75/G$72*10000)</f>
        <v>0</v>
      </c>
      <c r="I75" s="457">
        <f>'3、建安及前期成本'!M116</f>
        <v>0</v>
      </c>
      <c r="J75" s="456">
        <f t="shared" ref="J75" si="258">IF(I$72=0,0,I75/I$72*10000)</f>
        <v>0</v>
      </c>
      <c r="K75" s="457">
        <f>'3、建安及前期成本'!M117</f>
        <v>0</v>
      </c>
      <c r="L75" s="456">
        <f t="shared" ref="L75" si="259">IF(K$72=0,0,K75/K$72*10000)</f>
        <v>0</v>
      </c>
      <c r="M75" s="457">
        <f>'3、建安及前期成本'!M118</f>
        <v>0</v>
      </c>
      <c r="N75" s="456">
        <f t="shared" ref="N75" si="260">IF(M$72=0,0,M75/M$72*10000)</f>
        <v>0</v>
      </c>
      <c r="O75" s="457">
        <f>'3、建安及前期成本'!M119</f>
        <v>0</v>
      </c>
      <c r="P75" s="456">
        <f t="shared" ref="P75" si="261">IF(O$72=0,0,O75/O$72*10000)</f>
        <v>0</v>
      </c>
      <c r="Q75" s="457">
        <f>'3、建安及前期成本'!M120</f>
        <v>0</v>
      </c>
      <c r="R75" s="456">
        <f t="shared" ref="R75" si="262">IF(Q$72=0,0,Q75/Q$72*10000)</f>
        <v>0</v>
      </c>
      <c r="S75" s="457">
        <f>'3、建安及前期成本'!M121</f>
        <v>0</v>
      </c>
      <c r="T75" s="456">
        <f t="shared" ref="T75" si="263">IF(S$72=0,0,S75/S$72*10000)</f>
        <v>0</v>
      </c>
      <c r="U75" s="457">
        <f>'3、建安及前期成本'!M122</f>
        <v>0</v>
      </c>
      <c r="V75" s="456">
        <f t="shared" ref="V75" si="264">IF(U$72=0,0,U75/U$72*10000)</f>
        <v>0</v>
      </c>
      <c r="W75" s="457">
        <f>'3、建安及前期成本'!M123</f>
        <v>0</v>
      </c>
      <c r="X75" s="456">
        <f t="shared" ref="X75" si="265">IF(W$72=0,0,W75/W$72*10000)</f>
        <v>0</v>
      </c>
      <c r="Y75" s="457">
        <f>'3、建安及前期成本'!M124</f>
        <v>0</v>
      </c>
      <c r="Z75" s="456">
        <f t="shared" ref="Z75" si="266">IF(Y$72=0,0,Y75/Y$72*10000)</f>
        <v>0</v>
      </c>
      <c r="AA75" s="457">
        <f>'3、建安及前期成本'!M125</f>
        <v>0</v>
      </c>
      <c r="AB75" s="456">
        <f t="shared" ref="AB75" si="267">IF(AA$72=0,0,AA75/AA$72*10000)</f>
        <v>0</v>
      </c>
      <c r="AC75" s="457">
        <f>'3、建安及前期成本'!M126</f>
        <v>0</v>
      </c>
      <c r="AD75" s="456">
        <f t="shared" ref="AD75" si="268">IF(AC$72=0,0,AC75/AC$72*10000)</f>
        <v>0</v>
      </c>
      <c r="AE75" s="458">
        <f t="shared" si="237"/>
        <v>0</v>
      </c>
      <c r="AF75" s="456">
        <f t="shared" ref="AF75" si="269">IF(AE$72=0,0,AE75/AE$72*10000)</f>
        <v>0</v>
      </c>
    </row>
    <row r="76" spans="1:33" s="423" customFormat="1" ht="16.5" customHeight="1">
      <c r="A76" s="743"/>
      <c r="B76" s="456" t="s">
        <v>224</v>
      </c>
      <c r="C76" s="457">
        <f>IF($AE73=0,0,'9、税金与费用'!$D$49*C73/$AE73)</f>
        <v>0</v>
      </c>
      <c r="D76" s="456">
        <f t="shared" si="243"/>
        <v>0</v>
      </c>
      <c r="E76" s="457">
        <f>IF($AE73=0,0,'9、税金与费用'!$D$49*E73/$AE73)</f>
        <v>0</v>
      </c>
      <c r="F76" s="456">
        <f t="shared" si="243"/>
        <v>0</v>
      </c>
      <c r="G76" s="457">
        <f>IF($AE73=0,0,'9、税金与费用'!$D$49*G73/$AE73)</f>
        <v>0</v>
      </c>
      <c r="H76" s="456">
        <f t="shared" ref="H76" si="270">IF(G$72=0,0,G76/G$72*10000)</f>
        <v>0</v>
      </c>
      <c r="I76" s="457">
        <f>IF($AE73=0,0,'9、税金与费用'!$D$49*I73/$AE73)</f>
        <v>0</v>
      </c>
      <c r="J76" s="456">
        <f t="shared" ref="J76" si="271">IF(I$72=0,0,I76/I$72*10000)</f>
        <v>0</v>
      </c>
      <c r="K76" s="457">
        <f>IF($AE73=0,0,'9、税金与费用'!$D$49*K73/$AE73)</f>
        <v>0</v>
      </c>
      <c r="L76" s="456">
        <f t="shared" ref="L76" si="272">IF(K$72=0,0,K76/K$72*10000)</f>
        <v>0</v>
      </c>
      <c r="M76" s="457">
        <f>IF($AE73=0,0,'9、税金与费用'!$D$49*M73/$AE73)</f>
        <v>0</v>
      </c>
      <c r="N76" s="456">
        <f t="shared" ref="N76" si="273">IF(M$72=0,0,M76/M$72*10000)</f>
        <v>0</v>
      </c>
      <c r="O76" s="457">
        <f>IF($AE73=0,0,'9、税金与费用'!$D$49*O73/$AE73)</f>
        <v>0</v>
      </c>
      <c r="P76" s="456">
        <f t="shared" ref="P76" si="274">IF(O$72=0,0,O76/O$72*10000)</f>
        <v>0</v>
      </c>
      <c r="Q76" s="457">
        <f>IF($AE73=0,0,'9、税金与费用'!$D$49*Q73/$AE73)</f>
        <v>0</v>
      </c>
      <c r="R76" s="456">
        <f t="shared" ref="R76" si="275">IF(Q$72=0,0,Q76/Q$72*10000)</f>
        <v>0</v>
      </c>
      <c r="S76" s="457">
        <f>IF($AE73=0,0,'9、税金与费用'!$D$49*S73/$AE73)</f>
        <v>0</v>
      </c>
      <c r="T76" s="456">
        <f t="shared" ref="T76" si="276">IF(S$72=0,0,S76/S$72*10000)</f>
        <v>0</v>
      </c>
      <c r="U76" s="457">
        <f>IF($AE73=0,0,'9、税金与费用'!$D$49*U73/$AE73)</f>
        <v>0</v>
      </c>
      <c r="V76" s="456">
        <f t="shared" ref="V76" si="277">IF(U$72=0,0,U76/U$72*10000)</f>
        <v>0</v>
      </c>
      <c r="W76" s="457">
        <f>IF($AE73=0,0,'9、税金与费用'!$D$49*W73/$AE73)</f>
        <v>0</v>
      </c>
      <c r="X76" s="456">
        <f t="shared" ref="X76" si="278">IF(W$72=0,0,W76/W$72*10000)</f>
        <v>0</v>
      </c>
      <c r="Y76" s="457">
        <f>IF($AE73=0,0,'9、税金与费用'!$D$49*Y73/$AE73)</f>
        <v>0</v>
      </c>
      <c r="Z76" s="456">
        <f t="shared" ref="Z76" si="279">IF(Y$72=0,0,Y76/Y$72*10000)</f>
        <v>0</v>
      </c>
      <c r="AA76" s="457">
        <f>IF($AE73=0,0,'9、税金与费用'!$D$49*AA73/$AE73)</f>
        <v>0</v>
      </c>
      <c r="AB76" s="456">
        <f t="shared" ref="AB76" si="280">IF(AA$72=0,0,AA76/AA$72*10000)</f>
        <v>0</v>
      </c>
      <c r="AC76" s="457">
        <f>IF($AE73=0,0,'9、税金与费用'!$D$49*AC73/$AE73)</f>
        <v>0</v>
      </c>
      <c r="AD76" s="456">
        <f t="shared" ref="AD76" si="281">IF(AC$72=0,0,AC76/AC$72*10000)</f>
        <v>0</v>
      </c>
      <c r="AE76" s="458">
        <f t="shared" si="237"/>
        <v>0</v>
      </c>
      <c r="AF76" s="456">
        <f t="shared" ref="AF76" si="282">IF(AE$72=0,0,AE76/AE$72*10000)</f>
        <v>0</v>
      </c>
    </row>
    <row r="77" spans="1:33" s="452" customFormat="1" ht="16.5" customHeight="1">
      <c r="A77" s="743"/>
      <c r="B77" s="174" t="s">
        <v>225</v>
      </c>
      <c r="C77" s="457">
        <f>IF($AE72=0,0,'9、税金与费用'!$D$50*C72/$AE72)</f>
        <v>0</v>
      </c>
      <c r="D77" s="456">
        <f t="shared" si="243"/>
        <v>0</v>
      </c>
      <c r="E77" s="457">
        <f>IF($AE72=0,0,'9、税金与费用'!$D$50*E72/$AE72)</f>
        <v>0</v>
      </c>
      <c r="F77" s="456">
        <f t="shared" si="243"/>
        <v>0</v>
      </c>
      <c r="G77" s="457">
        <f>IF($AE72=0,0,'9、税金与费用'!$D$50*G72/$AE72)</f>
        <v>0</v>
      </c>
      <c r="H77" s="456">
        <f t="shared" ref="H77" si="283">IF(G$72=0,0,G77/G$72*10000)</f>
        <v>0</v>
      </c>
      <c r="I77" s="457">
        <f>IF($AE72=0,0,'9、税金与费用'!$D$50*I72/$AE72)</f>
        <v>0</v>
      </c>
      <c r="J77" s="456">
        <f t="shared" ref="J77" si="284">IF(I$72=0,0,I77/I$72*10000)</f>
        <v>0</v>
      </c>
      <c r="K77" s="457">
        <f>IF($AE72=0,0,'9、税金与费用'!$D$50*K72/$AE72)</f>
        <v>0</v>
      </c>
      <c r="L77" s="456">
        <f t="shared" ref="L77" si="285">IF(K$72=0,0,K77/K$72*10000)</f>
        <v>0</v>
      </c>
      <c r="M77" s="457">
        <f>IF($AE72=0,0,'9、税金与费用'!$D$50*M72/$AE72)</f>
        <v>0</v>
      </c>
      <c r="N77" s="456">
        <f t="shared" ref="N77" si="286">IF(M$72=0,0,M77/M$72*10000)</f>
        <v>0</v>
      </c>
      <c r="O77" s="457">
        <f>IF($AE72=0,0,'9、税金与费用'!$D$50*O72/$AE72)</f>
        <v>0</v>
      </c>
      <c r="P77" s="456">
        <f t="shared" ref="P77" si="287">IF(O$72=0,0,O77/O$72*10000)</f>
        <v>0</v>
      </c>
      <c r="Q77" s="457">
        <f>IF($AE72=0,0,'9、税金与费用'!$D$50*Q72/$AE72)</f>
        <v>0</v>
      </c>
      <c r="R77" s="456">
        <f t="shared" ref="R77" si="288">IF(Q$72=0,0,Q77/Q$72*10000)</f>
        <v>0</v>
      </c>
      <c r="S77" s="457">
        <f>IF($AE72=0,0,'9、税金与费用'!$D$50*S72/$AE72)</f>
        <v>0</v>
      </c>
      <c r="T77" s="456">
        <f t="shared" ref="T77" si="289">IF(S$72=0,0,S77/S$72*10000)</f>
        <v>0</v>
      </c>
      <c r="U77" s="457">
        <f>IF($AE72=0,0,'9、税金与费用'!$D$50*U72/$AE72)</f>
        <v>0</v>
      </c>
      <c r="V77" s="456">
        <f t="shared" ref="V77" si="290">IF(U$72=0,0,U77/U$72*10000)</f>
        <v>0</v>
      </c>
      <c r="W77" s="457">
        <f>IF($AE72=0,0,'9、税金与费用'!$D$50*W72/$AE72)</f>
        <v>0</v>
      </c>
      <c r="X77" s="456">
        <f t="shared" ref="X77" si="291">IF(W$72=0,0,W77/W$72*10000)</f>
        <v>0</v>
      </c>
      <c r="Y77" s="457">
        <f>IF($AE72=0,0,'9、税金与费用'!$D$50*Y72/$AE72)</f>
        <v>0</v>
      </c>
      <c r="Z77" s="456">
        <f t="shared" ref="Z77" si="292">IF(Y$72=0,0,Y77/Y$72*10000)</f>
        <v>0</v>
      </c>
      <c r="AA77" s="457">
        <f>IF($AE72=0,0,'9、税金与费用'!$D$50*AA72/$AE72)</f>
        <v>0</v>
      </c>
      <c r="AB77" s="456">
        <f t="shared" ref="AB77" si="293">IF(AA$72=0,0,AA77/AA$72*10000)</f>
        <v>0</v>
      </c>
      <c r="AC77" s="457">
        <f>IF($AE72=0,0,'9、税金与费用'!$D$50*AC72/$AE72)</f>
        <v>0</v>
      </c>
      <c r="AD77" s="456">
        <f t="shared" ref="AD77" si="294">IF(AC$72=0,0,AC77/AC$72*10000)</f>
        <v>0</v>
      </c>
      <c r="AE77" s="458">
        <f t="shared" si="237"/>
        <v>0</v>
      </c>
      <c r="AF77" s="456">
        <f t="shared" ref="AF77" si="295">IF(AE$72=0,0,AE77/AE$72*10000)</f>
        <v>0</v>
      </c>
    </row>
    <row r="78" spans="1:33" s="452" customFormat="1" ht="16.5" customHeight="1">
      <c r="A78" s="743"/>
      <c r="B78" s="174" t="s">
        <v>226</v>
      </c>
      <c r="C78" s="457">
        <f t="shared" ref="C78:G78" si="296">IF($AE72=0,0,$AE73*0.5%*C72/$AE72)</f>
        <v>0</v>
      </c>
      <c r="D78" s="456">
        <f t="shared" si="243"/>
        <v>0</v>
      </c>
      <c r="E78" s="457">
        <f t="shared" si="296"/>
        <v>0</v>
      </c>
      <c r="F78" s="456">
        <f t="shared" si="243"/>
        <v>0</v>
      </c>
      <c r="G78" s="457">
        <f t="shared" si="296"/>
        <v>0</v>
      </c>
      <c r="H78" s="456">
        <f t="shared" ref="H78" si="297">IF(G$72=0,0,G78/G$72*10000)</f>
        <v>0</v>
      </c>
      <c r="I78" s="457">
        <f t="shared" ref="I78:M78" si="298">IF($AE72=0,0,$AE73*0.5%*I72/$AE72)</f>
        <v>0</v>
      </c>
      <c r="J78" s="456">
        <f t="shared" ref="J78" si="299">IF(I$72=0,0,I78/I$72*10000)</f>
        <v>0</v>
      </c>
      <c r="K78" s="457">
        <f t="shared" si="298"/>
        <v>0</v>
      </c>
      <c r="L78" s="456">
        <f t="shared" ref="L78" si="300">IF(K$72=0,0,K78/K$72*10000)</f>
        <v>0</v>
      </c>
      <c r="M78" s="457">
        <f t="shared" si="298"/>
        <v>0</v>
      </c>
      <c r="N78" s="456">
        <f t="shared" ref="N78" si="301">IF(M$72=0,0,M78/M$72*10000)</f>
        <v>0</v>
      </c>
      <c r="O78" s="457">
        <f t="shared" ref="O78:S78" si="302">IF($AE72=0,0,$AE73*0.5%*O72/$AE72)</f>
        <v>0</v>
      </c>
      <c r="P78" s="456">
        <f t="shared" ref="P78" si="303">IF(O$72=0,0,O78/O$72*10000)</f>
        <v>0</v>
      </c>
      <c r="Q78" s="457">
        <f t="shared" si="302"/>
        <v>0</v>
      </c>
      <c r="R78" s="456">
        <f t="shared" ref="R78" si="304">IF(Q$72=0,0,Q78/Q$72*10000)</f>
        <v>0</v>
      </c>
      <c r="S78" s="457">
        <f t="shared" si="302"/>
        <v>0</v>
      </c>
      <c r="T78" s="456">
        <f t="shared" ref="T78" si="305">IF(S$72=0,0,S78/S$72*10000)</f>
        <v>0</v>
      </c>
      <c r="U78" s="457">
        <f t="shared" ref="U78:Y78" si="306">IF($AE72=0,0,$AE73*0.5%*U72/$AE72)</f>
        <v>0</v>
      </c>
      <c r="V78" s="456">
        <f t="shared" ref="V78" si="307">IF(U$72=0,0,U78/U$72*10000)</f>
        <v>0</v>
      </c>
      <c r="W78" s="457">
        <f t="shared" si="306"/>
        <v>0</v>
      </c>
      <c r="X78" s="456">
        <f t="shared" ref="X78" si="308">IF(W$72=0,0,W78/W$72*10000)</f>
        <v>0</v>
      </c>
      <c r="Y78" s="457">
        <f t="shared" si="306"/>
        <v>0</v>
      </c>
      <c r="Z78" s="456">
        <f t="shared" ref="Z78" si="309">IF(Y$72=0,0,Y78/Y$72*10000)</f>
        <v>0</v>
      </c>
      <c r="AA78" s="457">
        <f>IF($AE72=0,0,$AE73*0.5%*AA72/$AE72)</f>
        <v>0</v>
      </c>
      <c r="AB78" s="456">
        <f t="shared" ref="AB78" si="310">IF(AA$72=0,0,AA78/AA$72*10000)</f>
        <v>0</v>
      </c>
      <c r="AC78" s="457">
        <f>IF($AE72=0,0,$AE73*0.5%*AC72/$AE72)</f>
        <v>0</v>
      </c>
      <c r="AD78" s="456">
        <f t="shared" ref="AD78" si="311">IF(AC$72=0,0,AC78/AC$72*10000)</f>
        <v>0</v>
      </c>
      <c r="AE78" s="458">
        <f t="shared" si="237"/>
        <v>0</v>
      </c>
      <c r="AF78" s="456">
        <f t="shared" ref="AF78" si="312">IF(AE$72=0,0,AE78/AE$72*10000)</f>
        <v>0</v>
      </c>
    </row>
    <row r="79" spans="1:33" ht="16.5" customHeight="1">
      <c r="A79" s="743"/>
      <c r="B79" s="174" t="s">
        <v>227</v>
      </c>
      <c r="C79" s="457">
        <f>IF(SUM($AE74:$AE75)=0,0,'8、融资与资金成本'!$B$129*SUM(C74:C75)/SUM($AE74:$AE75))</f>
        <v>0</v>
      </c>
      <c r="D79" s="456">
        <f t="shared" si="243"/>
        <v>0</v>
      </c>
      <c r="E79" s="457">
        <f>IF(SUM($AE74:$AE75)=0,0,'8、融资与资金成本'!$B$129*SUM(E74:E75)/SUM($AE74:$AE75))</f>
        <v>0</v>
      </c>
      <c r="F79" s="456">
        <f t="shared" si="243"/>
        <v>0</v>
      </c>
      <c r="G79" s="457">
        <f>IF(SUM($AE74:$AE75)=0,0,'8、融资与资金成本'!$B$129*SUM(G74:G75)/SUM($AE74:$AE75))</f>
        <v>0</v>
      </c>
      <c r="H79" s="456">
        <f t="shared" ref="H79" si="313">IF(G$72=0,0,G79/G$72*10000)</f>
        <v>0</v>
      </c>
      <c r="I79" s="457">
        <f>IF(SUM($AE74:$AE75)=0,0,'8、融资与资金成本'!$B$129*SUM(I74:I75)/SUM($AE74:$AE75))</f>
        <v>0</v>
      </c>
      <c r="J79" s="456">
        <f t="shared" ref="J79" si="314">IF(I$72=0,0,I79/I$72*10000)</f>
        <v>0</v>
      </c>
      <c r="K79" s="457">
        <f>IF(SUM($AE74:$AE75)=0,0,'8、融资与资金成本'!$B$129*SUM(K74:K75)/SUM($AE74:$AE75))</f>
        <v>0</v>
      </c>
      <c r="L79" s="456">
        <f t="shared" ref="L79" si="315">IF(K$72=0,0,K79/K$72*10000)</f>
        <v>0</v>
      </c>
      <c r="M79" s="457">
        <f>IF(SUM($AE74:$AE75)=0,0,'8、融资与资金成本'!$B$129*SUM(M74:M75)/SUM($AE74:$AE75))</f>
        <v>0</v>
      </c>
      <c r="N79" s="456">
        <f t="shared" ref="N79" si="316">IF(M$72=0,0,M79/M$72*10000)</f>
        <v>0</v>
      </c>
      <c r="O79" s="457">
        <f>IF(SUM($AE74:$AE75)=0,0,'8、融资与资金成本'!$B$129*SUM(O74:O75)/SUM($AE74:$AE75))</f>
        <v>0</v>
      </c>
      <c r="P79" s="456">
        <f t="shared" ref="P79" si="317">IF(O$72=0,0,O79/O$72*10000)</f>
        <v>0</v>
      </c>
      <c r="Q79" s="457">
        <f>IF(SUM($AE74:$AE75)=0,0,'8、融资与资金成本'!$B$129*SUM(Q74:Q75)/SUM($AE74:$AE75))</f>
        <v>0</v>
      </c>
      <c r="R79" s="456">
        <f t="shared" ref="R79" si="318">IF(Q$72=0,0,Q79/Q$72*10000)</f>
        <v>0</v>
      </c>
      <c r="S79" s="457">
        <f>IF(SUM($AE74:$AE75)=0,0,'8、融资与资金成本'!$B$129*SUM(S74:S75)/SUM($AE74:$AE75))</f>
        <v>0</v>
      </c>
      <c r="T79" s="456">
        <f t="shared" ref="T79" si="319">IF(S$72=0,0,S79/S$72*10000)</f>
        <v>0</v>
      </c>
      <c r="U79" s="457">
        <f>IF(SUM($AE74:$AE75)=0,0,'8、融资与资金成本'!$B$129*SUM(U74:U75)/SUM($AE74:$AE75))</f>
        <v>0</v>
      </c>
      <c r="V79" s="456">
        <f t="shared" ref="V79" si="320">IF(U$72=0,0,U79/U$72*10000)</f>
        <v>0</v>
      </c>
      <c r="W79" s="457">
        <f>IF(SUM($AE74:$AE75)=0,0,'8、融资与资金成本'!$B$129*SUM(W74:W75)/SUM($AE74:$AE75))</f>
        <v>0</v>
      </c>
      <c r="X79" s="456">
        <f t="shared" ref="X79" si="321">IF(W$72=0,0,W79/W$72*10000)</f>
        <v>0</v>
      </c>
      <c r="Y79" s="457">
        <f>IF(SUM($AE74:$AE75)=0,0,'8、融资与资金成本'!$B$129*SUM(Y74:Y75)/SUM($AE74:$AE75))</f>
        <v>0</v>
      </c>
      <c r="Z79" s="456">
        <f t="shared" ref="Z79" si="322">IF(Y$72=0,0,Y79/Y$72*10000)</f>
        <v>0</v>
      </c>
      <c r="AA79" s="457">
        <f>IF(SUM($AE74:$AE75)=0,0,'8、融资与资金成本'!$B$129*SUM(AA74:AA75)/SUM($AE74:$AE75))</f>
        <v>0</v>
      </c>
      <c r="AB79" s="456">
        <f t="shared" ref="AB79" si="323">IF(AA$72=0,0,AA79/AA$72*10000)</f>
        <v>0</v>
      </c>
      <c r="AC79" s="457">
        <f>IF(SUM($AE74:$AE75)=0,0,'8、融资与资金成本'!$B$129*SUM(AC74:AC75)/SUM($AE74:$AE75))</f>
        <v>0</v>
      </c>
      <c r="AD79" s="456">
        <f t="shared" ref="AD79" si="324">IF(AC$72=0,0,AC79/AC$72*10000)</f>
        <v>0</v>
      </c>
      <c r="AE79" s="458">
        <f t="shared" si="237"/>
        <v>0</v>
      </c>
      <c r="AF79" s="456">
        <f t="shared" ref="AF79" si="325">IF(AE$72=0,0,AE79/AE$72*10000)</f>
        <v>0</v>
      </c>
    </row>
    <row r="80" spans="1:33" ht="16.5" customHeight="1">
      <c r="A80" s="743"/>
      <c r="B80" s="175" t="s">
        <v>236</v>
      </c>
      <c r="C80" s="457">
        <f>IF($AC$73-$AC$75&gt;0,IF($AE$73=0,0,-('附表 现金流（三期）'!$D$5+'附表 现金流（三期）'!$D$6)*('利润表（汇总）'!C73-'利润表（汇总）'!C75)/('利润表（汇总）'!$AE$73-'利润表（汇总）'!$AE$75)),IF($AE$73=0,0,-('附表 现金流（三期）'!$D$5+'附表 现金流（三期）'!$D$6)*('利润表（汇总）'!C73-'利润表（汇总）'!C75)/(('利润表（汇总）'!$AE$73-'利润表（汇总）'!$AE$75)-($AC$73-$AC$75))))</f>
        <v>0</v>
      </c>
      <c r="D80" s="456">
        <f t="shared" si="243"/>
        <v>0</v>
      </c>
      <c r="E80" s="457">
        <f>IF($AC$73-$AC$75&gt;0,IF($AE$73=0,0,-('附表 现金流（三期）'!$D$5+'附表 现金流（三期）'!$D$6)*('利润表（汇总）'!E73-'利润表（汇总）'!E75)/('利润表（汇总）'!$AE$73-'利润表（汇总）'!$AE$75)),IF($AE$73=0,0,-('附表 现金流（三期）'!$D$5+'附表 现金流（三期）'!$D$6)*('利润表（汇总）'!E73-'利润表（汇总）'!E75)/(('利润表（汇总）'!$AE$73-'利润表（汇总）'!$AE$75)-($AC$73-$AC$75))))</f>
        <v>0</v>
      </c>
      <c r="F80" s="456">
        <f t="shared" si="243"/>
        <v>0</v>
      </c>
      <c r="G80" s="457">
        <f>IF($AC$73-$AC$75&gt;0,IF($AE$73=0,0,-('附表 现金流（三期）'!$D$5+'附表 现金流（三期）'!$D$6)*('利润表（汇总）'!G73-'利润表（汇总）'!G75)/('利润表（汇总）'!$AE$73-'利润表（汇总）'!$AE$75)),IF($AE$73=0,0,-('附表 现金流（三期）'!$D$5+'附表 现金流（三期）'!$D$6)*('利润表（汇总）'!G73-'利润表（汇总）'!G75)/(('利润表（汇总）'!$AE$73-'利润表（汇总）'!$AE$75)-($AC$73-$AC$75))))</f>
        <v>0</v>
      </c>
      <c r="H80" s="456">
        <f t="shared" ref="H80" si="326">IF(G$72=0,0,G80/G$72*10000)</f>
        <v>0</v>
      </c>
      <c r="I80" s="457">
        <f>IF($AC$73-$AC$75&gt;0,IF($AE$73=0,0,-('附表 现金流（三期）'!$D$5+'附表 现金流（三期）'!$D$6)*('利润表（汇总）'!I73-'利润表（汇总）'!I75)/('利润表（汇总）'!$AE$73-'利润表（汇总）'!$AE$75)),IF($AE$73=0,0,-('附表 现金流（三期）'!$D$5+'附表 现金流（三期）'!$D$6)*('利润表（汇总）'!I73-'利润表（汇总）'!I75)/(('利润表（汇总）'!$AE$73-'利润表（汇总）'!$AE$75)-($AC$73-$AC$75))))</f>
        <v>0</v>
      </c>
      <c r="J80" s="456">
        <f t="shared" ref="J80" si="327">IF(I$72=0,0,I80/I$72*10000)</f>
        <v>0</v>
      </c>
      <c r="K80" s="457">
        <f>IF($AC$73-$AC$75&gt;0,IF($AE$73=0,0,-('附表 现金流（三期）'!$D$5+'附表 现金流（三期）'!$D$6)*('利润表（汇总）'!K73-'利润表（汇总）'!K75)/('利润表（汇总）'!$AE$73-'利润表（汇总）'!$AE$75)),IF($AE$73=0,0,-('附表 现金流（三期）'!$D$5+'附表 现金流（三期）'!$D$6)*('利润表（汇总）'!K73-'利润表（汇总）'!K75)/(('利润表（汇总）'!$AE$73-'利润表（汇总）'!$AE$75)-($AC$73-$AC$75))))</f>
        <v>0</v>
      </c>
      <c r="L80" s="456">
        <f t="shared" ref="L80" si="328">IF(K$72=0,0,K80/K$72*10000)</f>
        <v>0</v>
      </c>
      <c r="M80" s="457">
        <f>IF($AC$73-$AC$75&gt;0,IF($AE$73=0,0,-('附表 现金流（三期）'!$D$5+'附表 现金流（三期）'!$D$6)*('利润表（汇总）'!M73-'利润表（汇总）'!M75)/('利润表（汇总）'!$AE$73-'利润表（汇总）'!$AE$75)),IF($AE$73=0,0,-('附表 现金流（三期）'!$D$5+'附表 现金流（三期）'!$D$6)*('利润表（汇总）'!M73-'利润表（汇总）'!M75)/(('利润表（汇总）'!$AE$73-'利润表（汇总）'!$AE$75)-($AC$73-$AC$75))))</f>
        <v>0</v>
      </c>
      <c r="N80" s="456">
        <f t="shared" ref="N80" si="329">IF(M$72=0,0,M80/M$72*10000)</f>
        <v>0</v>
      </c>
      <c r="O80" s="457">
        <f>IF($AC$73-$AC$75&gt;0,IF($AE$73=0,0,-('附表 现金流（三期）'!$D$5+'附表 现金流（三期）'!$D$6)*('利润表（汇总）'!O73-'利润表（汇总）'!O75)/('利润表（汇总）'!$AE$73-'利润表（汇总）'!$AE$75)),IF($AE$73=0,0,-('附表 现金流（三期）'!$D$5+'附表 现金流（三期）'!$D$6)*('利润表（汇总）'!O73-'利润表（汇总）'!O75)/(('利润表（汇总）'!$AE$73-'利润表（汇总）'!$AE$75)-($AC$73-$AC$75))))</f>
        <v>0</v>
      </c>
      <c r="P80" s="456">
        <f t="shared" ref="P80" si="330">IF(O$72=0,0,O80/O$72*10000)</f>
        <v>0</v>
      </c>
      <c r="Q80" s="457">
        <f>IF($AC$73-$AC$75&gt;0,IF($AE$73=0,0,-('附表 现金流（三期）'!$D$5+'附表 现金流（三期）'!$D$6)*('利润表（汇总）'!Q73-'利润表（汇总）'!Q75)/('利润表（汇总）'!$AE$73-'利润表（汇总）'!$AE$75)),IF($AE$73=0,0,-('附表 现金流（三期）'!$D$5+'附表 现金流（三期）'!$D$6)*('利润表（汇总）'!Q73-'利润表（汇总）'!Q75)/(('利润表（汇总）'!$AE$73-'利润表（汇总）'!$AE$75)-($AC$73-$AC$75))))</f>
        <v>0</v>
      </c>
      <c r="R80" s="456">
        <f t="shared" ref="R80" si="331">IF(Q$72=0,0,Q80/Q$72*10000)</f>
        <v>0</v>
      </c>
      <c r="S80" s="457">
        <f>IF($AC$73-$AC$75&gt;0,IF($AE$73=0,0,-('附表 现金流（三期）'!$D$5+'附表 现金流（三期）'!$D$6)*('利润表（汇总）'!S73-'利润表（汇总）'!S75)/('利润表（汇总）'!$AE$73-'利润表（汇总）'!$AE$75)),IF($AE$73=0,0,-('附表 现金流（三期）'!$D$5+'附表 现金流（三期）'!$D$6)*('利润表（汇总）'!S73-'利润表（汇总）'!S75)/(('利润表（汇总）'!$AE$73-'利润表（汇总）'!$AE$75)-($AC$73-$AC$75))))</f>
        <v>0</v>
      </c>
      <c r="T80" s="456">
        <f t="shared" ref="T80" si="332">IF(S$72=0,0,S80/S$72*10000)</f>
        <v>0</v>
      </c>
      <c r="U80" s="457">
        <f>IF($AC$73-$AC$75&gt;0,IF($AE$73=0,0,-('附表 现金流（三期）'!$D$5+'附表 现金流（三期）'!$D$6)*('利润表（汇总）'!U73-'利润表（汇总）'!U75)/('利润表（汇总）'!$AE$73-'利润表（汇总）'!$AE$75)),IF($AE$73=0,0,-('附表 现金流（三期）'!$D$5+'附表 现金流（三期）'!$D$6)*('利润表（汇总）'!U73-'利润表（汇总）'!U75)/(('利润表（汇总）'!$AE$73-'利润表（汇总）'!$AE$75)-($AC$73-$AC$75))))</f>
        <v>0</v>
      </c>
      <c r="V80" s="456">
        <f t="shared" ref="V80" si="333">IF(U$72=0,0,U80/U$72*10000)</f>
        <v>0</v>
      </c>
      <c r="W80" s="457">
        <f>IF($AC$73-$AC$75&gt;0,IF($AE$73=0,0,-('附表 现金流（三期）'!$D$5+'附表 现金流（三期）'!$D$6)*('利润表（汇总）'!W73-'利润表（汇总）'!W75)/('利润表（汇总）'!$AE$73-'利润表（汇总）'!$AE$75)),IF($AE$73=0,0,-('附表 现金流（三期）'!$D$5+'附表 现金流（三期）'!$D$6)*('利润表（汇总）'!W73-'利润表（汇总）'!W75)/(('利润表（汇总）'!$AE$73-'利润表（汇总）'!$AE$75)-($AC$73-$AC$75))))</f>
        <v>0</v>
      </c>
      <c r="X80" s="456">
        <f t="shared" ref="X80" si="334">IF(W$72=0,0,W80/W$72*10000)</f>
        <v>0</v>
      </c>
      <c r="Y80" s="457">
        <f>IF($AC$73-$AC$75&gt;0,IF($AE$73=0,0,-('附表 现金流（三期）'!$D$5+'附表 现金流（三期）'!$D$6)*('利润表（汇总）'!Y73-'利润表（汇总）'!Y75)/('利润表（汇总）'!$AE$73-'利润表（汇总）'!$AE$75)),IF($AE$73=0,0,-('附表 现金流（三期）'!$D$5+'附表 现金流（三期）'!$D$6)*('利润表（汇总）'!Y73-'利润表（汇总）'!Y75)/(('利润表（汇总）'!$AE$73-'利润表（汇总）'!$AE$75)-($AC$73-$AC$75))))</f>
        <v>0</v>
      </c>
      <c r="Z80" s="456">
        <f t="shared" ref="Z80" si="335">IF(Y$72=0,0,Y80/Y$72*10000)</f>
        <v>0</v>
      </c>
      <c r="AA80" s="457">
        <f>IF($AC$73-$AC$75&gt;0,IF($AE$73=0,0,-('附表 现金流（三期）'!$D$5+'附表 现金流（三期）'!$D$6)*('利润表（汇总）'!AA73-'利润表（汇总）'!AA75)/('利润表（汇总）'!$AE$73-'利润表（汇总）'!$AE$75)),IF($AE$73=0,0,-('附表 现金流（三期）'!$D$5+'附表 现金流（三期）'!$D$6)*('利润表（汇总）'!AA73-'利润表（汇总）'!AA75)/(('利润表（汇总）'!$AE$73-'利润表（汇总）'!$AE$75)-($AC$73-$AC$75))))</f>
        <v>0</v>
      </c>
      <c r="AB80" s="456">
        <f t="shared" ref="AB80" si="336">IF(AA$72=0,0,AA80/AA$72*10000)</f>
        <v>0</v>
      </c>
      <c r="AC80" s="457">
        <f>IF($AC$73-$AC$75&gt;0,IF($AE$73=0,0,-('附表 现金流（三期）'!$D$5+'附表 现金流（三期）'!$D$6)*('利润表（汇总）'!AC73-'利润表（汇总）'!AC75)/('利润表（汇总）'!$AE$73-'利润表（汇总）'!$AE$75)),IF($AE$73=0,0,-('附表 现金流（三期）'!$D$5+'附表 现金流（三期）'!$D$6)*('利润表（汇总）'!AC73-'利润表（汇总）'!AC75)/(('利润表（汇总）'!$AE$73-'利润表（汇总）'!$AE$75)-($AC$73-$AC$75))))</f>
        <v>0</v>
      </c>
      <c r="AD80" s="456">
        <f t="shared" ref="AD80" si="337">IF(AC$72=0,0,AC80/AC$72*10000)</f>
        <v>0</v>
      </c>
      <c r="AE80" s="458">
        <f t="shared" si="237"/>
        <v>0</v>
      </c>
      <c r="AF80" s="456">
        <f t="shared" ref="AF80" si="338">IF(AE$72=0,0,AE80/AE$72*10000)</f>
        <v>0</v>
      </c>
    </row>
    <row r="81" spans="1:33" ht="16.5" customHeight="1">
      <c r="A81" s="743"/>
      <c r="B81" s="175" t="s">
        <v>229</v>
      </c>
      <c r="C81" s="457">
        <f>IF(($AE73-SUM($AE74:$AE80))=0,0,-('附表 现金流（三期）'!$D$8+'附表 现金流（三期）'!$D$7)*(C73-SUM(C74:C80))/($AE73-SUM($AE74:$AE80)))</f>
        <v>0</v>
      </c>
      <c r="D81" s="456">
        <f t="shared" si="243"/>
        <v>0</v>
      </c>
      <c r="E81" s="457">
        <f>IF(($AE73-SUM($AE74:$AE80))=0,0,-('附表 现金流（三期）'!$D$8+'附表 现金流（三期）'!$D$7)*(E73-SUM(E74:E80))/($AE73-SUM($AE74:$AE80)))</f>
        <v>0</v>
      </c>
      <c r="F81" s="456">
        <f t="shared" si="243"/>
        <v>0</v>
      </c>
      <c r="G81" s="457">
        <f>IF(($AE73-SUM($AE74:$AE80))=0,0,-('附表 现金流（三期）'!$D$8+'附表 现金流（三期）'!$D$7)*(G73-SUM(G74:G80))/($AE73-SUM($AE74:$AE80)))</f>
        <v>0</v>
      </c>
      <c r="H81" s="456">
        <f t="shared" ref="H81" si="339">IF(G$72=0,0,G81/G$72*10000)</f>
        <v>0</v>
      </c>
      <c r="I81" s="457">
        <f>IF(($AE73-SUM($AE74:$AE80))=0,0,-('附表 现金流（三期）'!$D$8+'附表 现金流（三期）'!$D$7)*(I73-SUM(I74:I80))/($AE73-SUM($AE74:$AE80)))</f>
        <v>0</v>
      </c>
      <c r="J81" s="456">
        <f t="shared" ref="J81" si="340">IF(I$72=0,0,I81/I$72*10000)</f>
        <v>0</v>
      </c>
      <c r="K81" s="457">
        <f>IF(($AE73-SUM($AE74:$AE80))=0,0,-('附表 现金流（三期）'!$D$8+'附表 现金流（三期）'!$D$7)*(K73-SUM(K74:K80))/($AE73-SUM($AE74:$AE80)))</f>
        <v>0</v>
      </c>
      <c r="L81" s="456">
        <f t="shared" ref="L81" si="341">IF(K$72=0,0,K81/K$72*10000)</f>
        <v>0</v>
      </c>
      <c r="M81" s="457">
        <f>IF(($AE73-SUM($AE74:$AE80))=0,0,-('附表 现金流（三期）'!$D$8+'附表 现金流（三期）'!$D$7)*(M73-SUM(M74:M80))/($AE73-SUM($AE74:$AE80)))</f>
        <v>0</v>
      </c>
      <c r="N81" s="456">
        <f t="shared" ref="N81" si="342">IF(M$72=0,0,M81/M$72*10000)</f>
        <v>0</v>
      </c>
      <c r="O81" s="457">
        <f>IF(($AE73-SUM($AE74:$AE80))=0,0,-('附表 现金流（三期）'!$D$8+'附表 现金流（三期）'!$D$7)*(O73-SUM(O74:O80))/($AE73-SUM($AE74:$AE80)))</f>
        <v>0</v>
      </c>
      <c r="P81" s="456">
        <f t="shared" ref="P81" si="343">IF(O$72=0,0,O81/O$72*10000)</f>
        <v>0</v>
      </c>
      <c r="Q81" s="457">
        <f>IF(($AE73-SUM($AE74:$AE80))=0,0,-('附表 现金流（三期）'!$D$8+'附表 现金流（三期）'!$D$7)*(Q73-SUM(Q74:Q80))/($AE73-SUM($AE74:$AE80)))</f>
        <v>0</v>
      </c>
      <c r="R81" s="456">
        <f t="shared" ref="R81" si="344">IF(Q$72=0,0,Q81/Q$72*10000)</f>
        <v>0</v>
      </c>
      <c r="S81" s="457">
        <f>IF(($AE73-SUM($AE74:$AE80))=0,0,-('附表 现金流（三期）'!$D$8+'附表 现金流（三期）'!$D$7)*(S73-SUM(S74:S80))/($AE73-SUM($AE74:$AE80)))</f>
        <v>0</v>
      </c>
      <c r="T81" s="456">
        <f t="shared" ref="T81" si="345">IF(S$72=0,0,S81/S$72*10000)</f>
        <v>0</v>
      </c>
      <c r="U81" s="457">
        <f>IF(($AE73-SUM($AE74:$AE80))=0,0,-('附表 现金流（三期）'!$D$8+'附表 现金流（三期）'!$D$7)*(U73-SUM(U74:U80))/($AE73-SUM($AE74:$AE80)))</f>
        <v>0</v>
      </c>
      <c r="V81" s="456">
        <f t="shared" ref="V81" si="346">IF(U$72=0,0,U81/U$72*10000)</f>
        <v>0</v>
      </c>
      <c r="W81" s="457">
        <f>IF(($AE73-SUM($AE74:$AE80))=0,0,-('附表 现金流（三期）'!$D$8+'附表 现金流（三期）'!$D$7)*(W73-SUM(W74:W80))/($AE73-SUM($AE74:$AE80)))</f>
        <v>0</v>
      </c>
      <c r="X81" s="456">
        <f t="shared" ref="X81" si="347">IF(W$72=0,0,W81/W$72*10000)</f>
        <v>0</v>
      </c>
      <c r="Y81" s="457">
        <f>IF(($AE73-SUM($AE74:$AE80))=0,0,-('附表 现金流（三期）'!$D$8+'附表 现金流（三期）'!$D$7)*(Y73-SUM(Y74:Y80))/($AE73-SUM($AE74:$AE80)))</f>
        <v>0</v>
      </c>
      <c r="Z81" s="456">
        <f t="shared" ref="Z81" si="348">IF(Y$72=0,0,Y81/Y$72*10000)</f>
        <v>0</v>
      </c>
      <c r="AA81" s="457">
        <f>IF(($AE73-SUM($AE74:$AE80))=0,0,-('附表 现金流（三期）'!$D$8+'附表 现金流（三期）'!$D$7)*(AA73-SUM(AA74:AA80))/($AE73-SUM($AE74:$AE80)))</f>
        <v>0</v>
      </c>
      <c r="AB81" s="456">
        <f t="shared" ref="AB81" si="349">IF(AA$72=0,0,AA81/AA$72*10000)</f>
        <v>0</v>
      </c>
      <c r="AC81" s="457">
        <f>IF(($AE73-SUM($AE74:$AE80))=0,0,-('附表 现金流（三期）'!$D$8+'附表 现金流（三期）'!$D$7)*(AC73-SUM(AC74:AC80))/($AE73-SUM($AE74:$AE80)))</f>
        <v>0</v>
      </c>
      <c r="AD81" s="456">
        <f t="shared" ref="AD81" si="350">IF(AC$72=0,0,AC81/AC$72*10000)</f>
        <v>0</v>
      </c>
      <c r="AE81" s="458">
        <f t="shared" si="237"/>
        <v>0</v>
      </c>
      <c r="AF81" s="456">
        <f t="shared" ref="AF81" si="351">IF(AE$72=0,0,AE81/AE$72*10000)</f>
        <v>0</v>
      </c>
    </row>
    <row r="82" spans="1:33" ht="16.5" customHeight="1">
      <c r="A82" s="744"/>
      <c r="B82" s="175" t="s">
        <v>230</v>
      </c>
      <c r="C82" s="457">
        <f>IF(($AE73-SUM($AE74:$AE81))=0,0,-('附表 现金流（三期）'!$D$9+'附表 现金流（三期）'!$D$10)*(C73-SUM(C74:C81))/($AE73-SUM($AE74:$AE81)))</f>
        <v>0</v>
      </c>
      <c r="D82" s="456">
        <f t="shared" si="243"/>
        <v>0</v>
      </c>
      <c r="E82" s="457">
        <f>IF(($AE73-SUM($AE74:$AE81))=0,0,-('附表 现金流（三期）'!$D$9+'附表 现金流（三期）'!$D$10)*(E73-SUM(E74:E81))/($AE73-SUM($AE74:$AE81)))</f>
        <v>0</v>
      </c>
      <c r="F82" s="456">
        <f t="shared" si="243"/>
        <v>0</v>
      </c>
      <c r="G82" s="457">
        <f>IF(($AE73-SUM($AE74:$AE81))=0,0,-('附表 现金流（三期）'!$D$9+'附表 现金流（三期）'!$D$10)*(G73-SUM(G74:G81))/($AE73-SUM($AE74:$AE81)))</f>
        <v>0</v>
      </c>
      <c r="H82" s="456">
        <f t="shared" ref="H82" si="352">IF(G$72=0,0,G82/G$72*10000)</f>
        <v>0</v>
      </c>
      <c r="I82" s="457">
        <f>IF(($AE73-SUM($AE74:$AE81))=0,0,-('附表 现金流（三期）'!$D$9+'附表 现金流（三期）'!$D$10)*(I73-SUM(I74:I81))/($AE73-SUM($AE74:$AE81)))</f>
        <v>0</v>
      </c>
      <c r="J82" s="456">
        <f t="shared" ref="J82" si="353">IF(I$72=0,0,I82/I$72*10000)</f>
        <v>0</v>
      </c>
      <c r="K82" s="457">
        <f>IF(($AE73-SUM($AE74:$AE81))=0,0,-('附表 现金流（三期）'!$D$9+'附表 现金流（三期）'!$D$10)*(K73-SUM(K74:K81))/($AE73-SUM($AE74:$AE81)))</f>
        <v>0</v>
      </c>
      <c r="L82" s="456">
        <f t="shared" ref="L82" si="354">IF(K$72=0,0,K82/K$72*10000)</f>
        <v>0</v>
      </c>
      <c r="M82" s="457">
        <f>IF(($AE73-SUM($AE74:$AE81))=0,0,-('附表 现金流（三期）'!$D$9+'附表 现金流（三期）'!$D$10)*(M73-SUM(M74:M81))/($AE73-SUM($AE74:$AE81)))</f>
        <v>0</v>
      </c>
      <c r="N82" s="456">
        <f t="shared" ref="N82" si="355">IF(M$72=0,0,M82/M$72*10000)</f>
        <v>0</v>
      </c>
      <c r="O82" s="457">
        <f>IF(($AE73-SUM($AE74:$AE81))=0,0,-('附表 现金流（三期）'!$D$9+'附表 现金流（三期）'!$D$10)*(O73-SUM(O74:O81))/($AE73-SUM($AE74:$AE81)))</f>
        <v>0</v>
      </c>
      <c r="P82" s="456">
        <f t="shared" ref="P82" si="356">IF(O$72=0,0,O82/O$72*10000)</f>
        <v>0</v>
      </c>
      <c r="Q82" s="457">
        <f>IF(($AE73-SUM($AE74:$AE81))=0,0,-('附表 现金流（三期）'!$D$9+'附表 现金流（三期）'!$D$10)*(Q73-SUM(Q74:Q81))/($AE73-SUM($AE74:$AE81)))</f>
        <v>0</v>
      </c>
      <c r="R82" s="456">
        <f t="shared" ref="R82" si="357">IF(Q$72=0,0,Q82/Q$72*10000)</f>
        <v>0</v>
      </c>
      <c r="S82" s="457">
        <f>IF(($AE73-SUM($AE74:$AE81))=0,0,-('附表 现金流（三期）'!$D$9+'附表 现金流（三期）'!$D$10)*(S73-SUM(S74:S81))/($AE73-SUM($AE74:$AE81)))</f>
        <v>0</v>
      </c>
      <c r="T82" s="456">
        <f t="shared" ref="T82" si="358">IF(S$72=0,0,S82/S$72*10000)</f>
        <v>0</v>
      </c>
      <c r="U82" s="457">
        <f>IF(($AE73-SUM($AE74:$AE81))=0,0,-('附表 现金流（三期）'!$D$9+'附表 现金流（三期）'!$D$10)*(U73-SUM(U74:U81))/($AE73-SUM($AE74:$AE81)))</f>
        <v>0</v>
      </c>
      <c r="V82" s="456">
        <f t="shared" ref="V82" si="359">IF(U$72=0,0,U82/U$72*10000)</f>
        <v>0</v>
      </c>
      <c r="W82" s="457">
        <f>IF(($AE73-SUM($AE74:$AE81))=0,0,-('附表 现金流（三期）'!$D$9+'附表 现金流（三期）'!$D$10)*(W73-SUM(W74:W81))/($AE73-SUM($AE74:$AE81)))</f>
        <v>0</v>
      </c>
      <c r="X82" s="456">
        <f t="shared" ref="X82" si="360">IF(W$72=0,0,W82/W$72*10000)</f>
        <v>0</v>
      </c>
      <c r="Y82" s="457">
        <f>IF(($AE73-SUM($AE74:$AE81))=0,0,-('附表 现金流（三期）'!$D$9+'附表 现金流（三期）'!$D$10)*(Y73-SUM(Y74:Y81))/($AE73-SUM($AE74:$AE81)))</f>
        <v>0</v>
      </c>
      <c r="Z82" s="456">
        <f t="shared" ref="Z82" si="361">IF(Y$72=0,0,Y82/Y$72*10000)</f>
        <v>0</v>
      </c>
      <c r="AA82" s="457">
        <f>IF(($AE73-SUM($AE74:$AE81))=0,0,-('附表 现金流（三期）'!$D$9+'附表 现金流（三期）'!$D$10)*(AA73-SUM(AA74:AA81))/($AE73-SUM($AE74:$AE81)))</f>
        <v>0</v>
      </c>
      <c r="AB82" s="456">
        <f t="shared" ref="AB82" si="362">IF(AA$72=0,0,AA82/AA$72*10000)</f>
        <v>0</v>
      </c>
      <c r="AC82" s="457">
        <f>IF(($AE73-SUM($AE74:$AE81))=0,0,-('附表 现金流（三期）'!$D$9+'附表 现金流（三期）'!$D$10)*(AC73-SUM(AC74:AC81))/($AE73-SUM($AE74:$AE81)))</f>
        <v>0</v>
      </c>
      <c r="AD82" s="456">
        <f t="shared" ref="AD82" si="363">IF(AC$72=0,0,AC82/AC$72*10000)</f>
        <v>0</v>
      </c>
      <c r="AE82" s="458">
        <f t="shared" si="237"/>
        <v>0</v>
      </c>
      <c r="AF82" s="456">
        <f t="shared" ref="AF82" si="364">IF(AE$72=0,0,AE82/AE$72*10000)</f>
        <v>0</v>
      </c>
    </row>
    <row r="83" spans="1:33" ht="16.5" customHeight="1">
      <c r="A83" s="742" t="s">
        <v>231</v>
      </c>
      <c r="B83" s="175" t="s">
        <v>232</v>
      </c>
      <c r="C83" s="459">
        <f t="shared" ref="C83:G83" si="365">C73-C74-C75-C76-C77-C78-C79-C80-C81-C82</f>
        <v>0</v>
      </c>
      <c r="D83" s="456">
        <f t="shared" si="243"/>
        <v>0</v>
      </c>
      <c r="E83" s="459">
        <f t="shared" si="365"/>
        <v>0</v>
      </c>
      <c r="F83" s="456">
        <f t="shared" si="243"/>
        <v>0</v>
      </c>
      <c r="G83" s="459">
        <f t="shared" si="365"/>
        <v>0</v>
      </c>
      <c r="H83" s="456">
        <f t="shared" ref="H83" si="366">IF(G$72=0,0,G83/G$72*10000)</f>
        <v>0</v>
      </c>
      <c r="I83" s="459">
        <f t="shared" ref="I83:M83" si="367">I73-I74-I75-I76-I77-I78-I79-I80-I81-I82</f>
        <v>0</v>
      </c>
      <c r="J83" s="456">
        <f t="shared" ref="J83" si="368">IF(I$72=0,0,I83/I$72*10000)</f>
        <v>0</v>
      </c>
      <c r="K83" s="459">
        <f t="shared" si="367"/>
        <v>0</v>
      </c>
      <c r="L83" s="456">
        <f t="shared" ref="L83" si="369">IF(K$72=0,0,K83/K$72*10000)</f>
        <v>0</v>
      </c>
      <c r="M83" s="459">
        <f t="shared" si="367"/>
        <v>0</v>
      </c>
      <c r="N83" s="456">
        <f t="shared" ref="N83" si="370">IF(M$72=0,0,M83/M$72*10000)</f>
        <v>0</v>
      </c>
      <c r="O83" s="459">
        <f t="shared" ref="O83:S83" si="371">O73-O74-O75-O76-O77-O78-O79-O80-O81-O82</f>
        <v>0</v>
      </c>
      <c r="P83" s="456">
        <f t="shared" ref="P83" si="372">IF(O$72=0,0,O83/O$72*10000)</f>
        <v>0</v>
      </c>
      <c r="Q83" s="459">
        <f t="shared" si="371"/>
        <v>0</v>
      </c>
      <c r="R83" s="456">
        <f t="shared" ref="R83" si="373">IF(Q$72=0,0,Q83/Q$72*10000)</f>
        <v>0</v>
      </c>
      <c r="S83" s="459">
        <f t="shared" si="371"/>
        <v>0</v>
      </c>
      <c r="T83" s="456">
        <f t="shared" ref="T83" si="374">IF(S$72=0,0,S83/S$72*10000)</f>
        <v>0</v>
      </c>
      <c r="U83" s="459">
        <f t="shared" ref="U83:Y83" si="375">U73-U74-U75-U76-U77-U78-U79-U80-U81-U82</f>
        <v>0</v>
      </c>
      <c r="V83" s="456">
        <f t="shared" ref="V83" si="376">IF(U$72=0,0,U83/U$72*10000)</f>
        <v>0</v>
      </c>
      <c r="W83" s="459">
        <f t="shared" si="375"/>
        <v>0</v>
      </c>
      <c r="X83" s="456">
        <f t="shared" ref="X83" si="377">IF(W$72=0,0,W83/W$72*10000)</f>
        <v>0</v>
      </c>
      <c r="Y83" s="459">
        <f t="shared" si="375"/>
        <v>0</v>
      </c>
      <c r="Z83" s="456">
        <f t="shared" ref="Z83" si="378">IF(Y$72=0,0,Y83/Y$72*10000)</f>
        <v>0</v>
      </c>
      <c r="AA83" s="459">
        <f t="shared" ref="AA83:AE83" si="379">AA73-AA74-AA75-AA76-AA77-AA78-AA79-AA80-AA81-AA82</f>
        <v>0</v>
      </c>
      <c r="AB83" s="456">
        <f t="shared" ref="AB83" si="380">IF(AA$72=0,0,AA83/AA$72*10000)</f>
        <v>0</v>
      </c>
      <c r="AC83" s="459">
        <f t="shared" si="379"/>
        <v>0</v>
      </c>
      <c r="AD83" s="456">
        <f t="shared" ref="AD83" si="381">IF(AC$72=0,0,AC83/AC$72*10000)</f>
        <v>0</v>
      </c>
      <c r="AE83" s="459">
        <f t="shared" si="379"/>
        <v>0</v>
      </c>
      <c r="AF83" s="456">
        <f t="shared" ref="AF83" si="382">IF(AE$72=0,0,AE83/AE$72*10000)</f>
        <v>0</v>
      </c>
    </row>
    <row r="84" spans="1:33" ht="16.5" customHeight="1">
      <c r="A84" s="744"/>
      <c r="B84" s="175" t="s">
        <v>233</v>
      </c>
      <c r="C84" s="464">
        <f t="shared" ref="C84:G84" si="383">IF($AE83=0,0,C83/$AE83)</f>
        <v>0</v>
      </c>
      <c r="D84" s="456"/>
      <c r="E84" s="464">
        <f t="shared" si="383"/>
        <v>0</v>
      </c>
      <c r="F84" s="456"/>
      <c r="G84" s="464">
        <f t="shared" si="383"/>
        <v>0</v>
      </c>
      <c r="H84" s="456"/>
      <c r="I84" s="464">
        <f t="shared" ref="I84:M84" si="384">IF($AE83=0,0,I83/$AE83)</f>
        <v>0</v>
      </c>
      <c r="J84" s="456"/>
      <c r="K84" s="464">
        <f t="shared" si="384"/>
        <v>0</v>
      </c>
      <c r="L84" s="456"/>
      <c r="M84" s="464">
        <f t="shared" si="384"/>
        <v>0</v>
      </c>
      <c r="N84" s="456"/>
      <c r="O84" s="464">
        <f t="shared" ref="O84:S84" si="385">IF($AE83=0,0,O83/$AE83)</f>
        <v>0</v>
      </c>
      <c r="P84" s="456"/>
      <c r="Q84" s="464">
        <f t="shared" si="385"/>
        <v>0</v>
      </c>
      <c r="R84" s="456"/>
      <c r="S84" s="464">
        <f t="shared" si="385"/>
        <v>0</v>
      </c>
      <c r="T84" s="456"/>
      <c r="U84" s="464">
        <f t="shared" ref="U84:Y84" si="386">IF($AE83=0,0,U83/$AE83)</f>
        <v>0</v>
      </c>
      <c r="V84" s="456"/>
      <c r="W84" s="464">
        <f t="shared" si="386"/>
        <v>0</v>
      </c>
      <c r="X84" s="456"/>
      <c r="Y84" s="464">
        <f t="shared" si="386"/>
        <v>0</v>
      </c>
      <c r="Z84" s="456"/>
      <c r="AA84" s="464">
        <f t="shared" ref="AA84:AE84" si="387">IF($AE83=0,0,AA83/$AE83)</f>
        <v>0</v>
      </c>
      <c r="AB84" s="456"/>
      <c r="AC84" s="464">
        <f t="shared" si="387"/>
        <v>0</v>
      </c>
      <c r="AD84" s="456"/>
      <c r="AE84" s="464">
        <f t="shared" si="387"/>
        <v>0</v>
      </c>
      <c r="AF84" s="456"/>
    </row>
    <row r="85" spans="1:33" ht="16.5" customHeight="1">
      <c r="A85" s="738" t="s">
        <v>234</v>
      </c>
      <c r="B85" s="739"/>
      <c r="C85" s="461">
        <f t="shared" ref="C85:G85" si="388">IF(C73=0,0,C83/C73)</f>
        <v>0</v>
      </c>
      <c r="D85" s="462"/>
      <c r="E85" s="461">
        <f t="shared" si="388"/>
        <v>0</v>
      </c>
      <c r="F85" s="462"/>
      <c r="G85" s="461">
        <f t="shared" si="388"/>
        <v>0</v>
      </c>
      <c r="H85" s="462"/>
      <c r="I85" s="461">
        <f t="shared" ref="I85:M85" si="389">IF(I73=0,0,I83/I73)</f>
        <v>0</v>
      </c>
      <c r="J85" s="462"/>
      <c r="K85" s="461">
        <f t="shared" si="389"/>
        <v>0</v>
      </c>
      <c r="L85" s="462"/>
      <c r="M85" s="461">
        <f t="shared" si="389"/>
        <v>0</v>
      </c>
      <c r="N85" s="462"/>
      <c r="O85" s="461">
        <f t="shared" ref="O85:S85" si="390">IF(O73=0,0,O83/O73)</f>
        <v>0</v>
      </c>
      <c r="P85" s="462"/>
      <c r="Q85" s="461">
        <f t="shared" si="390"/>
        <v>0</v>
      </c>
      <c r="R85" s="462"/>
      <c r="S85" s="461">
        <f t="shared" si="390"/>
        <v>0</v>
      </c>
      <c r="T85" s="462"/>
      <c r="U85" s="461">
        <f t="shared" ref="U85:Y85" si="391">IF(U73=0,0,U83/U73)</f>
        <v>0</v>
      </c>
      <c r="V85" s="462"/>
      <c r="W85" s="461">
        <f t="shared" si="391"/>
        <v>0</v>
      </c>
      <c r="X85" s="462"/>
      <c r="Y85" s="461">
        <f t="shared" si="391"/>
        <v>0</v>
      </c>
      <c r="Z85" s="462"/>
      <c r="AA85" s="461">
        <f t="shared" ref="AA85:AE85" si="392">IF(AA73=0,0,AA83/AA73)</f>
        <v>0</v>
      </c>
      <c r="AB85" s="462"/>
      <c r="AC85" s="461">
        <f t="shared" si="392"/>
        <v>0</v>
      </c>
      <c r="AD85" s="462"/>
      <c r="AE85" s="461">
        <f t="shared" si="392"/>
        <v>0</v>
      </c>
      <c r="AF85" s="462"/>
    </row>
    <row r="89" spans="1:33" ht="16.5" customHeight="1">
      <c r="A89" s="425" t="s">
        <v>240</v>
      </c>
    </row>
    <row r="90" spans="1:33" s="450" customFormat="1" ht="16.5" customHeight="1">
      <c r="A90" s="734" t="s">
        <v>4</v>
      </c>
      <c r="B90" s="734"/>
      <c r="C90" s="732" t="str">
        <f t="shared" ref="C90:G90" si="393">C69</f>
        <v>多层（4F-9F)</v>
      </c>
      <c r="D90" s="733"/>
      <c r="E90" s="732" t="str">
        <f t="shared" si="393"/>
        <v>小高层(10F-12F)</v>
      </c>
      <c r="F90" s="733"/>
      <c r="G90" s="732" t="str">
        <f t="shared" si="393"/>
        <v>中高层(13F-18F)</v>
      </c>
      <c r="H90" s="733"/>
      <c r="I90" s="732" t="str">
        <f t="shared" ref="I90:M90" si="394">I69</f>
        <v>高层(19F及以上）</v>
      </c>
      <c r="J90" s="733"/>
      <c r="K90" s="732" t="str">
        <f t="shared" si="394"/>
        <v>叠拼</v>
      </c>
      <c r="L90" s="733"/>
      <c r="M90" s="732" t="str">
        <f t="shared" si="394"/>
        <v>联排</v>
      </c>
      <c r="N90" s="733"/>
      <c r="O90" s="732" t="str">
        <f t="shared" ref="O90:S90" si="395">O69</f>
        <v>双拼</v>
      </c>
      <c r="P90" s="733"/>
      <c r="Q90" s="732" t="str">
        <f t="shared" si="395"/>
        <v>独栋</v>
      </c>
      <c r="R90" s="733"/>
      <c r="S90" s="732" t="str">
        <f t="shared" si="395"/>
        <v>底商</v>
      </c>
      <c r="T90" s="733"/>
      <c r="U90" s="732" t="str">
        <f t="shared" ref="U90:Y90" si="396">U69</f>
        <v>公寓（含loft）</v>
      </c>
      <c r="V90" s="733"/>
      <c r="W90" s="732" t="str">
        <f t="shared" si="396"/>
        <v>商业</v>
      </c>
      <c r="X90" s="733"/>
      <c r="Y90" s="732" t="str">
        <f t="shared" si="396"/>
        <v>酒店</v>
      </c>
      <c r="Z90" s="733"/>
      <c r="AA90" s="732">
        <f>AA69</f>
        <v>0</v>
      </c>
      <c r="AB90" s="733"/>
      <c r="AC90" s="732" t="str">
        <f>AC69</f>
        <v>车位</v>
      </c>
      <c r="AD90" s="733"/>
      <c r="AE90" s="736" t="s">
        <v>214</v>
      </c>
      <c r="AF90" s="736"/>
      <c r="AG90" s="470"/>
    </row>
    <row r="91" spans="1:33" s="451" customFormat="1" ht="16.5" customHeight="1">
      <c r="A91" s="734"/>
      <c r="B91" s="734"/>
      <c r="C91" s="456" t="s">
        <v>215</v>
      </c>
      <c r="D91" s="434" t="s">
        <v>216</v>
      </c>
      <c r="E91" s="456" t="s">
        <v>215</v>
      </c>
      <c r="F91" s="434" t="s">
        <v>216</v>
      </c>
      <c r="G91" s="456" t="s">
        <v>215</v>
      </c>
      <c r="H91" s="434" t="s">
        <v>216</v>
      </c>
      <c r="I91" s="456" t="s">
        <v>215</v>
      </c>
      <c r="J91" s="434" t="s">
        <v>216</v>
      </c>
      <c r="K91" s="456" t="s">
        <v>215</v>
      </c>
      <c r="L91" s="434" t="s">
        <v>216</v>
      </c>
      <c r="M91" s="456" t="s">
        <v>215</v>
      </c>
      <c r="N91" s="434" t="s">
        <v>216</v>
      </c>
      <c r="O91" s="456" t="s">
        <v>215</v>
      </c>
      <c r="P91" s="434" t="s">
        <v>216</v>
      </c>
      <c r="Q91" s="456" t="s">
        <v>215</v>
      </c>
      <c r="R91" s="434" t="s">
        <v>216</v>
      </c>
      <c r="S91" s="456" t="s">
        <v>215</v>
      </c>
      <c r="T91" s="434" t="s">
        <v>216</v>
      </c>
      <c r="U91" s="456" t="s">
        <v>215</v>
      </c>
      <c r="V91" s="434" t="s">
        <v>216</v>
      </c>
      <c r="W91" s="456" t="s">
        <v>215</v>
      </c>
      <c r="X91" s="434" t="s">
        <v>216</v>
      </c>
      <c r="Y91" s="456" t="s">
        <v>215</v>
      </c>
      <c r="Z91" s="434" t="s">
        <v>216</v>
      </c>
      <c r="AA91" s="456" t="s">
        <v>215</v>
      </c>
      <c r="AB91" s="434" t="s">
        <v>216</v>
      </c>
      <c r="AC91" s="456" t="s">
        <v>215</v>
      </c>
      <c r="AD91" s="434" t="s">
        <v>216</v>
      </c>
      <c r="AE91" s="456" t="s">
        <v>215</v>
      </c>
      <c r="AF91" s="434" t="s">
        <v>216</v>
      </c>
      <c r="AG91" s="471"/>
    </row>
    <row r="92" spans="1:33" s="451" customFormat="1" ht="16.5" customHeight="1">
      <c r="A92" s="734" t="s">
        <v>217</v>
      </c>
      <c r="B92" s="465" t="s">
        <v>218</v>
      </c>
      <c r="C92" s="457">
        <f>'1、规划指标'!G$10</f>
        <v>0</v>
      </c>
      <c r="D92" s="434"/>
      <c r="E92" s="457">
        <f>'1、规划指标'!G$11</f>
        <v>0</v>
      </c>
      <c r="F92" s="434"/>
      <c r="G92" s="457">
        <f>'1、规划指标'!G$12</f>
        <v>0</v>
      </c>
      <c r="H92" s="434"/>
      <c r="I92" s="457">
        <f>'1、规划指标'!G$13</f>
        <v>0</v>
      </c>
      <c r="J92" s="434"/>
      <c r="K92" s="457">
        <f>'1、规划指标'!G$14</f>
        <v>0</v>
      </c>
      <c r="L92" s="434"/>
      <c r="M92" s="457">
        <f>'1、规划指标'!G$15</f>
        <v>0</v>
      </c>
      <c r="N92" s="434"/>
      <c r="O92" s="457">
        <f>'1、规划指标'!G$16</f>
        <v>0</v>
      </c>
      <c r="P92" s="434"/>
      <c r="Q92" s="457">
        <f>'1、规划指标'!G$17</f>
        <v>0</v>
      </c>
      <c r="R92" s="434"/>
      <c r="S92" s="457">
        <f>'1、规划指标'!G$18</f>
        <v>0</v>
      </c>
      <c r="T92" s="434"/>
      <c r="U92" s="457">
        <f>'1、规划指标'!G$19</f>
        <v>0</v>
      </c>
      <c r="V92" s="434"/>
      <c r="W92" s="457">
        <f>'1、规划指标'!G$20</f>
        <v>0</v>
      </c>
      <c r="X92" s="434"/>
      <c r="Y92" s="457">
        <f>'1、规划指标'!G$21</f>
        <v>0</v>
      </c>
      <c r="Z92" s="434"/>
      <c r="AA92" s="457">
        <f>'1、规划指标'!G$22</f>
        <v>0</v>
      </c>
      <c r="AB92" s="434"/>
      <c r="AC92" s="466"/>
      <c r="AD92" s="434"/>
      <c r="AE92" s="458">
        <f t="shared" ref="AE92:AE103" si="397">SUM(C92,E92,G92,I92,K92,M92,O92,Q92,S92,U92,W92,Y92,AA92,AC92)</f>
        <v>0</v>
      </c>
      <c r="AF92" s="434"/>
      <c r="AG92" s="471"/>
    </row>
    <row r="93" spans="1:33" s="451" customFormat="1" ht="16.5" customHeight="1">
      <c r="A93" s="734"/>
      <c r="B93" s="465" t="s">
        <v>219</v>
      </c>
      <c r="C93" s="457">
        <f>'5、销售定价'!N$4</f>
        <v>0</v>
      </c>
      <c r="D93" s="434"/>
      <c r="E93" s="457">
        <f>'5、销售定价'!N$5</f>
        <v>0</v>
      </c>
      <c r="F93" s="434"/>
      <c r="G93" s="457">
        <f>'5、销售定价'!N$6</f>
        <v>0</v>
      </c>
      <c r="H93" s="434"/>
      <c r="I93" s="457">
        <f>'5、销售定价'!N$7</f>
        <v>0</v>
      </c>
      <c r="J93" s="434"/>
      <c r="K93" s="457">
        <f>'5、销售定价'!N$8</f>
        <v>0</v>
      </c>
      <c r="L93" s="434"/>
      <c r="M93" s="457">
        <f>'5、销售定价'!N$9</f>
        <v>0</v>
      </c>
      <c r="N93" s="434"/>
      <c r="O93" s="457">
        <f>'5、销售定价'!N$10</f>
        <v>0</v>
      </c>
      <c r="P93" s="434"/>
      <c r="Q93" s="457">
        <f>'5、销售定价'!N$11</f>
        <v>0</v>
      </c>
      <c r="R93" s="434"/>
      <c r="S93" s="457">
        <f>'5、销售定价'!N$12</f>
        <v>0</v>
      </c>
      <c r="T93" s="434"/>
      <c r="U93" s="457">
        <f>'5、销售定价'!N$13</f>
        <v>0</v>
      </c>
      <c r="V93" s="434"/>
      <c r="W93" s="457">
        <f>'5、销售定价'!N$14</f>
        <v>0</v>
      </c>
      <c r="X93" s="434"/>
      <c r="Y93" s="457">
        <f>'5、销售定价'!N$15</f>
        <v>0</v>
      </c>
      <c r="Z93" s="434"/>
      <c r="AA93" s="457">
        <f>'5、销售定价'!N$16</f>
        <v>0</v>
      </c>
      <c r="AB93" s="434"/>
      <c r="AC93" s="457">
        <f>'5、销售定价'!N$17</f>
        <v>0</v>
      </c>
      <c r="AD93" s="434"/>
      <c r="AE93" s="458">
        <f t="shared" si="397"/>
        <v>0</v>
      </c>
      <c r="AF93" s="434"/>
    </row>
    <row r="94" spans="1:33" ht="16.5" customHeight="1">
      <c r="A94" s="456" t="s">
        <v>220</v>
      </c>
      <c r="B94" s="456" t="s">
        <v>221</v>
      </c>
      <c r="C94" s="457">
        <f>'5、销售定价'!P$4</f>
        <v>0</v>
      </c>
      <c r="D94" s="456">
        <f t="shared" ref="D94:H94" si="398">IF(C$93=0,0,C94/C$93*10000)</f>
        <v>0</v>
      </c>
      <c r="E94" s="457">
        <f>'5、销售定价'!P$5</f>
        <v>0</v>
      </c>
      <c r="F94" s="456">
        <f t="shared" si="398"/>
        <v>0</v>
      </c>
      <c r="G94" s="457">
        <f>'5、销售定价'!P$6</f>
        <v>0</v>
      </c>
      <c r="H94" s="456">
        <f t="shared" si="398"/>
        <v>0</v>
      </c>
      <c r="I94" s="457">
        <f>'5、销售定价'!P$7</f>
        <v>0</v>
      </c>
      <c r="J94" s="456">
        <f t="shared" ref="J94:N94" si="399">IF(I$93=0,0,I94/I$93*10000)</f>
        <v>0</v>
      </c>
      <c r="K94" s="457">
        <f>'5、销售定价'!P$8</f>
        <v>0</v>
      </c>
      <c r="L94" s="456">
        <f t="shared" si="399"/>
        <v>0</v>
      </c>
      <c r="M94" s="457">
        <f>'5、销售定价'!P$9</f>
        <v>0</v>
      </c>
      <c r="N94" s="456">
        <f t="shared" si="399"/>
        <v>0</v>
      </c>
      <c r="O94" s="457">
        <f>'5、销售定价'!P$10</f>
        <v>0</v>
      </c>
      <c r="P94" s="456">
        <f t="shared" ref="P94:T94" si="400">IF(O$93=0,0,O94/O$93*10000)</f>
        <v>0</v>
      </c>
      <c r="Q94" s="457">
        <f>'5、销售定价'!P$11</f>
        <v>0</v>
      </c>
      <c r="R94" s="456">
        <f t="shared" si="400"/>
        <v>0</v>
      </c>
      <c r="S94" s="457">
        <f>'5、销售定价'!P$12</f>
        <v>0</v>
      </c>
      <c r="T94" s="456">
        <f t="shared" si="400"/>
        <v>0</v>
      </c>
      <c r="U94" s="457">
        <f>'5、销售定价'!P$13</f>
        <v>0</v>
      </c>
      <c r="V94" s="456">
        <f t="shared" ref="V94:Z94" si="401">IF(U$93=0,0,U94/U$93*10000)</f>
        <v>0</v>
      </c>
      <c r="W94" s="457">
        <f>'5、销售定价'!P$14</f>
        <v>0</v>
      </c>
      <c r="X94" s="456">
        <f t="shared" si="401"/>
        <v>0</v>
      </c>
      <c r="Y94" s="457">
        <f>'5、销售定价'!P$15</f>
        <v>0</v>
      </c>
      <c r="Z94" s="456">
        <f t="shared" si="401"/>
        <v>0</v>
      </c>
      <c r="AA94" s="457">
        <f>'5、销售定价'!P$16</f>
        <v>0</v>
      </c>
      <c r="AB94" s="456">
        <f t="shared" ref="AB94:AF94" si="402">IF(AA$93=0,0,AA94/AA$93*10000)</f>
        <v>0</v>
      </c>
      <c r="AC94" s="457">
        <f>'5、销售定价'!P$17</f>
        <v>0</v>
      </c>
      <c r="AD94" s="456">
        <f t="shared" si="402"/>
        <v>0</v>
      </c>
      <c r="AE94" s="458">
        <f t="shared" si="397"/>
        <v>0</v>
      </c>
      <c r="AF94" s="456">
        <f t="shared" si="402"/>
        <v>0</v>
      </c>
    </row>
    <row r="95" spans="1:33" ht="16.5" customHeight="1">
      <c r="A95" s="742" t="s">
        <v>222</v>
      </c>
      <c r="B95" s="175" t="s">
        <v>209</v>
      </c>
      <c r="C95" s="457">
        <f>IF(($AE92-$AC92)=0,0,'2、土地成本'!$D$78*C92/($AE92-$AC92))</f>
        <v>0</v>
      </c>
      <c r="D95" s="456">
        <f t="shared" ref="D95:F104" si="403">IF(C$93=0,0,C95/C$93*10000)</f>
        <v>0</v>
      </c>
      <c r="E95" s="457">
        <f>IF(($AE92-$AC92)=0,0,'2、土地成本'!$D$78*E92/($AE92-$AC92))</f>
        <v>0</v>
      </c>
      <c r="F95" s="456">
        <f t="shared" si="403"/>
        <v>0</v>
      </c>
      <c r="G95" s="457">
        <f>IF(($AE92-$AC92)=0,0,'2、土地成本'!$D$78*G92/($AE92-$AC92))</f>
        <v>0</v>
      </c>
      <c r="H95" s="456">
        <f t="shared" ref="H95" si="404">IF(G$93=0,0,G95/G$93*10000)</f>
        <v>0</v>
      </c>
      <c r="I95" s="457">
        <f>IF(($AE92-$AC92)=0,0,'2、土地成本'!$D$78*I92/($AE92-$AC92))</f>
        <v>0</v>
      </c>
      <c r="J95" s="456">
        <f t="shared" ref="J95" si="405">IF(I$93=0,0,I95/I$93*10000)</f>
        <v>0</v>
      </c>
      <c r="K95" s="457">
        <f>IF(($AE92-$AC92)=0,0,'2、土地成本'!$D$78*K92/($AE92-$AC92))</f>
        <v>0</v>
      </c>
      <c r="L95" s="456">
        <f t="shared" ref="L95" si="406">IF(K$93=0,0,K95/K$93*10000)</f>
        <v>0</v>
      </c>
      <c r="M95" s="457">
        <f>IF(($AE92-$AC92)=0,0,'2、土地成本'!$D$78*M92/($AE92-$AC92))</f>
        <v>0</v>
      </c>
      <c r="N95" s="456">
        <f t="shared" ref="N95" si="407">IF(M$93=0,0,M95/M$93*10000)</f>
        <v>0</v>
      </c>
      <c r="O95" s="457">
        <f>IF(($AE92-$AC92)=0,0,'2、土地成本'!$D$78*O92/($AE92-$AC92))</f>
        <v>0</v>
      </c>
      <c r="P95" s="456">
        <f t="shared" ref="P95" si="408">IF(O$93=0,0,O95/O$93*10000)</f>
        <v>0</v>
      </c>
      <c r="Q95" s="457">
        <f>IF(($AE92-$AC92)=0,0,'2、土地成本'!$D$78*Q92/($AE92-$AC92))</f>
        <v>0</v>
      </c>
      <c r="R95" s="456">
        <f t="shared" ref="R95" si="409">IF(Q$93=0,0,Q95/Q$93*10000)</f>
        <v>0</v>
      </c>
      <c r="S95" s="457">
        <f>IF(($AE92-$AC92)=0,0,'2、土地成本'!$D$78*S92/($AE92-$AC92))</f>
        <v>0</v>
      </c>
      <c r="T95" s="456">
        <f t="shared" ref="T95" si="410">IF(S$93=0,0,S95/S$93*10000)</f>
        <v>0</v>
      </c>
      <c r="U95" s="457">
        <f>IF(($AE92-$AC92)=0,0,'2、土地成本'!$D$78*U92/($AE92-$AC92))</f>
        <v>0</v>
      </c>
      <c r="V95" s="456">
        <f t="shared" ref="V95" si="411">IF(U$93=0,0,U95/U$93*10000)</f>
        <v>0</v>
      </c>
      <c r="W95" s="457">
        <f>IF(($AE92-$AC92)=0,0,'2、土地成本'!$D$78*W92/($AE92-$AC92))</f>
        <v>0</v>
      </c>
      <c r="X95" s="456">
        <f t="shared" ref="X95" si="412">IF(W$93=0,0,W95/W$93*10000)</f>
        <v>0</v>
      </c>
      <c r="Y95" s="457">
        <f>IF(($AE92-$AC92)=0,0,'2、土地成本'!$D$78*Y92/($AE92-$AC92))</f>
        <v>0</v>
      </c>
      <c r="Z95" s="456">
        <f t="shared" ref="Z95" si="413">IF(Y$93=0,0,Y95/Y$93*10000)</f>
        <v>0</v>
      </c>
      <c r="AA95" s="457">
        <f>IF(($AE92-$AC92)=0,0,'2、土地成本'!$D$78*AA92/($AE92-$AC92))</f>
        <v>0</v>
      </c>
      <c r="AB95" s="456">
        <f t="shared" ref="AB95" si="414">IF(AA$93=0,0,AA95/AA$93*10000)</f>
        <v>0</v>
      </c>
      <c r="AC95" s="466"/>
      <c r="AD95" s="456">
        <f t="shared" ref="AD95" si="415">IF(AC$93=0,0,AC95/AC$93*10000)</f>
        <v>0</v>
      </c>
      <c r="AE95" s="458">
        <f t="shared" si="397"/>
        <v>0</v>
      </c>
      <c r="AF95" s="456">
        <f t="shared" ref="AF95" si="416">IF(AE$93=0,0,AE95/AE$93*10000)</f>
        <v>0</v>
      </c>
    </row>
    <row r="96" spans="1:33" ht="16.5" customHeight="1">
      <c r="A96" s="743"/>
      <c r="B96" s="456" t="s">
        <v>223</v>
      </c>
      <c r="C96" s="457">
        <f>'3、建安及前期成本'!M131</f>
        <v>0</v>
      </c>
      <c r="D96" s="456">
        <f t="shared" si="403"/>
        <v>0</v>
      </c>
      <c r="E96" s="457">
        <f>'3、建安及前期成本'!M132</f>
        <v>0</v>
      </c>
      <c r="F96" s="456">
        <f t="shared" si="403"/>
        <v>0</v>
      </c>
      <c r="G96" s="457">
        <f>'3、建安及前期成本'!M133</f>
        <v>0</v>
      </c>
      <c r="H96" s="456">
        <f t="shared" ref="H96" si="417">IF(G$93=0,0,G96/G$93*10000)</f>
        <v>0</v>
      </c>
      <c r="I96" s="457">
        <f>'3、建安及前期成本'!M134</f>
        <v>0</v>
      </c>
      <c r="J96" s="456">
        <f t="shared" ref="J96" si="418">IF(I$93=0,0,I96/I$93*10000)</f>
        <v>0</v>
      </c>
      <c r="K96" s="457">
        <f>'3、建安及前期成本'!M135</f>
        <v>0</v>
      </c>
      <c r="L96" s="456">
        <f t="shared" ref="L96" si="419">IF(K$93=0,0,K96/K$93*10000)</f>
        <v>0</v>
      </c>
      <c r="M96" s="457">
        <f>'3、建安及前期成本'!M136</f>
        <v>0</v>
      </c>
      <c r="N96" s="456">
        <f t="shared" ref="N96" si="420">IF(M$93=0,0,M96/M$93*10000)</f>
        <v>0</v>
      </c>
      <c r="O96" s="457">
        <f>'3、建安及前期成本'!M137</f>
        <v>0</v>
      </c>
      <c r="P96" s="456">
        <f t="shared" ref="P96" si="421">IF(O$93=0,0,O96/O$93*10000)</f>
        <v>0</v>
      </c>
      <c r="Q96" s="457">
        <f>'3、建安及前期成本'!M138</f>
        <v>0</v>
      </c>
      <c r="R96" s="456">
        <f t="shared" ref="R96" si="422">IF(Q$93=0,0,Q96/Q$93*10000)</f>
        <v>0</v>
      </c>
      <c r="S96" s="457">
        <f>'3、建安及前期成本'!M139</f>
        <v>0</v>
      </c>
      <c r="T96" s="456">
        <f t="shared" ref="T96" si="423">IF(S$93=0,0,S96/S$93*10000)</f>
        <v>0</v>
      </c>
      <c r="U96" s="457">
        <f>'3、建安及前期成本'!M140</f>
        <v>0</v>
      </c>
      <c r="V96" s="456">
        <f t="shared" ref="V96" si="424">IF(U$93=0,0,U96/U$93*10000)</f>
        <v>0</v>
      </c>
      <c r="W96" s="457">
        <f>'3、建安及前期成本'!M141</f>
        <v>0</v>
      </c>
      <c r="X96" s="456">
        <f t="shared" ref="X96" si="425">IF(W$93=0,0,W96/W$93*10000)</f>
        <v>0</v>
      </c>
      <c r="Y96" s="457">
        <f>'3、建安及前期成本'!M142</f>
        <v>0</v>
      </c>
      <c r="Z96" s="456">
        <f t="shared" ref="Z96" si="426">IF(Y$93=0,0,Y96/Y$93*10000)</f>
        <v>0</v>
      </c>
      <c r="AA96" s="457">
        <f>'3、建安及前期成本'!M143</f>
        <v>0</v>
      </c>
      <c r="AB96" s="456">
        <f t="shared" ref="AB96" si="427">IF(AA$93=0,0,AA96/AA$93*10000)</f>
        <v>0</v>
      </c>
      <c r="AC96" s="457">
        <f>'3、建安及前期成本'!M144</f>
        <v>0</v>
      </c>
      <c r="AD96" s="456">
        <f t="shared" ref="AD96" si="428">IF(AC$93=0,0,AC96/AC$93*10000)</f>
        <v>0</v>
      </c>
      <c r="AE96" s="458">
        <f t="shared" si="397"/>
        <v>0</v>
      </c>
      <c r="AF96" s="456">
        <f t="shared" ref="AF96" si="429">IF(AE$93=0,0,AE96/AE$93*10000)</f>
        <v>0</v>
      </c>
    </row>
    <row r="97" spans="1:32" s="423" customFormat="1" ht="16.5" customHeight="1">
      <c r="A97" s="743"/>
      <c r="B97" s="456" t="s">
        <v>224</v>
      </c>
      <c r="C97" s="457">
        <f>IF($AE94=0,0,'9、税金与费用'!$D$65*C94/$AE94)</f>
        <v>0</v>
      </c>
      <c r="D97" s="456">
        <f t="shared" si="403"/>
        <v>0</v>
      </c>
      <c r="E97" s="457">
        <f>IF($AE94=0,0,'9、税金与费用'!$D$65*E94/$AE94)</f>
        <v>0</v>
      </c>
      <c r="F97" s="456">
        <f t="shared" si="403"/>
        <v>0</v>
      </c>
      <c r="G97" s="457">
        <f>IF($AE94=0,0,'9、税金与费用'!$D$65*G94/$AE94)</f>
        <v>0</v>
      </c>
      <c r="H97" s="456">
        <f t="shared" ref="H97" si="430">IF(G$93=0,0,G97/G$93*10000)</f>
        <v>0</v>
      </c>
      <c r="I97" s="457">
        <f>IF($AE94=0,0,'9、税金与费用'!$D$65*I94/$AE94)</f>
        <v>0</v>
      </c>
      <c r="J97" s="456">
        <f t="shared" ref="J97" si="431">IF(I$93=0,0,I97/I$93*10000)</f>
        <v>0</v>
      </c>
      <c r="K97" s="457">
        <f>IF($AE94=0,0,'9、税金与费用'!$D$65*K94/$AE94)</f>
        <v>0</v>
      </c>
      <c r="L97" s="456">
        <f t="shared" ref="L97" si="432">IF(K$93=0,0,K97/K$93*10000)</f>
        <v>0</v>
      </c>
      <c r="M97" s="457">
        <f>IF($AE94=0,0,'9、税金与费用'!$D$65*M94/$AE94)</f>
        <v>0</v>
      </c>
      <c r="N97" s="456">
        <f t="shared" ref="N97" si="433">IF(M$93=0,0,M97/M$93*10000)</f>
        <v>0</v>
      </c>
      <c r="O97" s="457">
        <f>IF($AE94=0,0,'9、税金与费用'!$D$65*O94/$AE94)</f>
        <v>0</v>
      </c>
      <c r="P97" s="456">
        <f t="shared" ref="P97" si="434">IF(O$93=0,0,O97/O$93*10000)</f>
        <v>0</v>
      </c>
      <c r="Q97" s="457">
        <f>IF($AE94=0,0,'9、税金与费用'!$D$65*Q94/$AE94)</f>
        <v>0</v>
      </c>
      <c r="R97" s="456">
        <f t="shared" ref="R97" si="435">IF(Q$93=0,0,Q97/Q$93*10000)</f>
        <v>0</v>
      </c>
      <c r="S97" s="457">
        <f>IF($AE94=0,0,'9、税金与费用'!$D$65*S94/$AE94)</f>
        <v>0</v>
      </c>
      <c r="T97" s="456">
        <f t="shared" ref="T97" si="436">IF(S$93=0,0,S97/S$93*10000)</f>
        <v>0</v>
      </c>
      <c r="U97" s="457">
        <f>IF($AE94=0,0,'9、税金与费用'!$D$65*U94/$AE94)</f>
        <v>0</v>
      </c>
      <c r="V97" s="456">
        <f t="shared" ref="V97" si="437">IF(U$93=0,0,U97/U$93*10000)</f>
        <v>0</v>
      </c>
      <c r="W97" s="457">
        <f>IF($AE94=0,0,'9、税金与费用'!$D$65*W94/$AE94)</f>
        <v>0</v>
      </c>
      <c r="X97" s="456">
        <f t="shared" ref="X97" si="438">IF(W$93=0,0,W97/W$93*10000)</f>
        <v>0</v>
      </c>
      <c r="Y97" s="457">
        <f>IF($AE94=0,0,'9、税金与费用'!$D$65*Y94/$AE94)</f>
        <v>0</v>
      </c>
      <c r="Z97" s="456">
        <f t="shared" ref="Z97" si="439">IF(Y$93=0,0,Y97/Y$93*10000)</f>
        <v>0</v>
      </c>
      <c r="AA97" s="457">
        <f>IF($AE94=0,0,'9、税金与费用'!$D$65*AA94/$AE94)</f>
        <v>0</v>
      </c>
      <c r="AB97" s="456">
        <f t="shared" ref="AB97" si="440">IF(AA$93=0,0,AA97/AA$93*10000)</f>
        <v>0</v>
      </c>
      <c r="AC97" s="457">
        <f>IF($AE94=0,0,'9、税金与费用'!$D$65*AC94/$AE94)</f>
        <v>0</v>
      </c>
      <c r="AD97" s="456">
        <f t="shared" ref="AD97" si="441">IF(AC$93=0,0,AC97/AC$93*10000)</f>
        <v>0</v>
      </c>
      <c r="AE97" s="458">
        <f t="shared" si="397"/>
        <v>0</v>
      </c>
      <c r="AF97" s="456">
        <f t="shared" ref="AF97" si="442">IF(AE$93=0,0,AE97/AE$93*10000)</f>
        <v>0</v>
      </c>
    </row>
    <row r="98" spans="1:32" s="452" customFormat="1" ht="16.5" customHeight="1">
      <c r="A98" s="743"/>
      <c r="B98" s="174" t="s">
        <v>225</v>
      </c>
      <c r="C98" s="457">
        <f>IF($AE93=0,0,'9、税金与费用'!$D$50*C93/$AE93)</f>
        <v>0</v>
      </c>
      <c r="D98" s="456">
        <f t="shared" si="403"/>
        <v>0</v>
      </c>
      <c r="E98" s="457">
        <f>IF($AE93=0,0,'9、税金与费用'!$D$66*E93/$AE93)</f>
        <v>0</v>
      </c>
      <c r="F98" s="456">
        <f t="shared" si="403"/>
        <v>0</v>
      </c>
      <c r="G98" s="457">
        <f>IF($AE93=0,0,'9、税金与费用'!$D$66*G93/$AE93)</f>
        <v>0</v>
      </c>
      <c r="H98" s="456">
        <f t="shared" ref="H98" si="443">IF(G$93=0,0,G98/G$93*10000)</f>
        <v>0</v>
      </c>
      <c r="I98" s="457">
        <f>IF($AE93=0,0,'9、税金与费用'!$D$66*I93/$AE93)</f>
        <v>0</v>
      </c>
      <c r="J98" s="456">
        <f t="shared" ref="J98" si="444">IF(I$93=0,0,I98/I$93*10000)</f>
        <v>0</v>
      </c>
      <c r="K98" s="457">
        <f>IF($AE93=0,0,'9、税金与费用'!$D$66*K93/$AE93)</f>
        <v>0</v>
      </c>
      <c r="L98" s="456">
        <f t="shared" ref="L98" si="445">IF(K$93=0,0,K98/K$93*10000)</f>
        <v>0</v>
      </c>
      <c r="M98" s="457">
        <f>IF($AE93=0,0,'9、税金与费用'!$D$66*M93/$AE93)</f>
        <v>0</v>
      </c>
      <c r="N98" s="456">
        <f t="shared" ref="N98" si="446">IF(M$93=0,0,M98/M$93*10000)</f>
        <v>0</v>
      </c>
      <c r="O98" s="457">
        <f>IF($AE93=0,0,'9、税金与费用'!$D$66*O93/$AE93)</f>
        <v>0</v>
      </c>
      <c r="P98" s="456">
        <f t="shared" ref="P98" si="447">IF(O$93=0,0,O98/O$93*10000)</f>
        <v>0</v>
      </c>
      <c r="Q98" s="457">
        <f>IF($AE93=0,0,'9、税金与费用'!$D$66*Q93/$AE93)</f>
        <v>0</v>
      </c>
      <c r="R98" s="456">
        <f t="shared" ref="R98" si="448">IF(Q$93=0,0,Q98/Q$93*10000)</f>
        <v>0</v>
      </c>
      <c r="S98" s="457">
        <f>IF($AE93=0,0,'9、税金与费用'!$D$66*S93/$AE93)</f>
        <v>0</v>
      </c>
      <c r="T98" s="456">
        <f t="shared" ref="T98" si="449">IF(S$93=0,0,S98/S$93*10000)</f>
        <v>0</v>
      </c>
      <c r="U98" s="457">
        <f>IF($AE93=0,0,'9、税金与费用'!$D$66*U93/$AE93)</f>
        <v>0</v>
      </c>
      <c r="V98" s="456">
        <f t="shared" ref="V98" si="450">IF(U$93=0,0,U98/U$93*10000)</f>
        <v>0</v>
      </c>
      <c r="W98" s="457">
        <f>IF($AE93=0,0,'9、税金与费用'!$D$66*W93/$AE93)</f>
        <v>0</v>
      </c>
      <c r="X98" s="456">
        <f t="shared" ref="X98" si="451">IF(W$93=0,0,W98/W$93*10000)</f>
        <v>0</v>
      </c>
      <c r="Y98" s="457">
        <f>IF($AE93=0,0,'9、税金与费用'!$D$66*Y93/$AE93)</f>
        <v>0</v>
      </c>
      <c r="Z98" s="456">
        <f t="shared" ref="Z98" si="452">IF(Y$93=0,0,Y98/Y$93*10000)</f>
        <v>0</v>
      </c>
      <c r="AA98" s="457">
        <f>IF($AE93=0,0,'9、税金与费用'!$D$66*AA93/$AE93)</f>
        <v>0</v>
      </c>
      <c r="AB98" s="456">
        <f t="shared" ref="AB98" si="453">IF(AA$93=0,0,AA98/AA$93*10000)</f>
        <v>0</v>
      </c>
      <c r="AC98" s="457">
        <f>IF($AE93=0,0,'9、税金与费用'!$D$66*AC93/$AE93)</f>
        <v>0</v>
      </c>
      <c r="AD98" s="456">
        <f t="shared" ref="AD98" si="454">IF(AC$93=0,0,AC98/AC$93*10000)</f>
        <v>0</v>
      </c>
      <c r="AE98" s="458">
        <f t="shared" si="397"/>
        <v>0</v>
      </c>
      <c r="AF98" s="456">
        <f t="shared" ref="AF98" si="455">IF(AE$93=0,0,AE98/AE$93*10000)</f>
        <v>0</v>
      </c>
    </row>
    <row r="99" spans="1:32" s="452" customFormat="1" ht="16.5" customHeight="1">
      <c r="A99" s="743"/>
      <c r="B99" s="174" t="s">
        <v>226</v>
      </c>
      <c r="C99" s="457">
        <f t="shared" ref="C99:G99" si="456">IF($AE93=0,0,$AE94*0.5%*C93/$AE93)</f>
        <v>0</v>
      </c>
      <c r="D99" s="456">
        <f t="shared" si="403"/>
        <v>0</v>
      </c>
      <c r="E99" s="457">
        <f t="shared" si="456"/>
        <v>0</v>
      </c>
      <c r="F99" s="456">
        <f t="shared" si="403"/>
        <v>0</v>
      </c>
      <c r="G99" s="457">
        <f t="shared" si="456"/>
        <v>0</v>
      </c>
      <c r="H99" s="456">
        <f t="shared" ref="H99" si="457">IF(G$93=0,0,G99/G$93*10000)</f>
        <v>0</v>
      </c>
      <c r="I99" s="457">
        <f t="shared" ref="I99:M99" si="458">IF($AE93=0,0,$AE94*0.5%*I93/$AE93)</f>
        <v>0</v>
      </c>
      <c r="J99" s="456">
        <f t="shared" ref="J99" si="459">IF(I$93=0,0,I99/I$93*10000)</f>
        <v>0</v>
      </c>
      <c r="K99" s="457">
        <f t="shared" si="458"/>
        <v>0</v>
      </c>
      <c r="L99" s="456">
        <f t="shared" ref="L99" si="460">IF(K$93=0,0,K99/K$93*10000)</f>
        <v>0</v>
      </c>
      <c r="M99" s="457">
        <f t="shared" si="458"/>
        <v>0</v>
      </c>
      <c r="N99" s="456">
        <f t="shared" ref="N99" si="461">IF(M$93=0,0,M99/M$93*10000)</f>
        <v>0</v>
      </c>
      <c r="O99" s="457">
        <f t="shared" ref="O99:S99" si="462">IF($AE93=0,0,$AE94*0.5%*O93/$AE93)</f>
        <v>0</v>
      </c>
      <c r="P99" s="456">
        <f t="shared" ref="P99" si="463">IF(O$93=0,0,O99/O$93*10000)</f>
        <v>0</v>
      </c>
      <c r="Q99" s="457">
        <f t="shared" si="462"/>
        <v>0</v>
      </c>
      <c r="R99" s="456">
        <f t="shared" ref="R99" si="464">IF(Q$93=0,0,Q99/Q$93*10000)</f>
        <v>0</v>
      </c>
      <c r="S99" s="457">
        <f t="shared" si="462"/>
        <v>0</v>
      </c>
      <c r="T99" s="456">
        <f t="shared" ref="T99" si="465">IF(S$93=0,0,S99/S$93*10000)</f>
        <v>0</v>
      </c>
      <c r="U99" s="457">
        <f t="shared" ref="U99:Y99" si="466">IF($AE93=0,0,$AE94*0.5%*U93/$AE93)</f>
        <v>0</v>
      </c>
      <c r="V99" s="456">
        <f t="shared" ref="V99" si="467">IF(U$93=0,0,U99/U$93*10000)</f>
        <v>0</v>
      </c>
      <c r="W99" s="457">
        <f t="shared" si="466"/>
        <v>0</v>
      </c>
      <c r="X99" s="456">
        <f t="shared" ref="X99" si="468">IF(W$93=0,0,W99/W$93*10000)</f>
        <v>0</v>
      </c>
      <c r="Y99" s="457">
        <f t="shared" si="466"/>
        <v>0</v>
      </c>
      <c r="Z99" s="456">
        <f t="shared" ref="Z99" si="469">IF(Y$93=0,0,Y99/Y$93*10000)</f>
        <v>0</v>
      </c>
      <c r="AA99" s="457">
        <f>IF($AE93=0,0,$AE94*0.5%*AA93/$AE93)</f>
        <v>0</v>
      </c>
      <c r="AB99" s="456">
        <f t="shared" ref="AB99" si="470">IF(AA$93=0,0,AA99/AA$93*10000)</f>
        <v>0</v>
      </c>
      <c r="AC99" s="457">
        <f>IF($AE93=0,0,$AE94*0.5%*AC93/$AE93)</f>
        <v>0</v>
      </c>
      <c r="AD99" s="456">
        <f t="shared" ref="AD99" si="471">IF(AC$93=0,0,AC99/AC$93*10000)</f>
        <v>0</v>
      </c>
      <c r="AE99" s="458">
        <f t="shared" si="397"/>
        <v>0</v>
      </c>
      <c r="AF99" s="456">
        <f t="shared" ref="AF99" si="472">IF(AE$93=0,0,AE99/AE$93*10000)</f>
        <v>0</v>
      </c>
    </row>
    <row r="100" spans="1:32" ht="16.5" customHeight="1">
      <c r="A100" s="743"/>
      <c r="B100" s="174" t="s">
        <v>227</v>
      </c>
      <c r="C100" s="457">
        <f>IF(SUM($AE95:$AE96)=0,0,'8、融资与资金成本'!$B$153*SUM(C95:C96)/SUM($AE95:$AE96))</f>
        <v>0</v>
      </c>
      <c r="D100" s="456">
        <f t="shared" si="403"/>
        <v>0</v>
      </c>
      <c r="E100" s="457">
        <f>IF(SUM($AE95:$AE96)=0,0,'8、融资与资金成本'!$B$153*SUM(E95:E96)/SUM($AE95:$AE96))</f>
        <v>0</v>
      </c>
      <c r="F100" s="456">
        <f t="shared" si="403"/>
        <v>0</v>
      </c>
      <c r="G100" s="457">
        <f>IF(SUM($AE95:$AE96)=0,0,'8、融资与资金成本'!$B$153*SUM(G95:G96)/SUM($AE95:$AE96))</f>
        <v>0</v>
      </c>
      <c r="H100" s="456">
        <f t="shared" ref="H100" si="473">IF(G$93=0,0,G100/G$93*10000)</f>
        <v>0</v>
      </c>
      <c r="I100" s="457">
        <f>IF(SUM($AE95:$AE96)=0,0,'8、融资与资金成本'!$B$153*SUM(I95:I96)/SUM($AE95:$AE96))</f>
        <v>0</v>
      </c>
      <c r="J100" s="456">
        <f t="shared" ref="J100" si="474">IF(I$93=0,0,I100/I$93*10000)</f>
        <v>0</v>
      </c>
      <c r="K100" s="457">
        <f>IF(SUM($AE95:$AE96)=0,0,'8、融资与资金成本'!$B$153*SUM(K95:K96)/SUM($AE95:$AE96))</f>
        <v>0</v>
      </c>
      <c r="L100" s="456">
        <f t="shared" ref="L100" si="475">IF(K$93=0,0,K100/K$93*10000)</f>
        <v>0</v>
      </c>
      <c r="M100" s="457">
        <f>IF(SUM($AE95:$AE96)=0,0,'8、融资与资金成本'!$B$153*SUM(M95:M96)/SUM($AE95:$AE96))</f>
        <v>0</v>
      </c>
      <c r="N100" s="456">
        <f t="shared" ref="N100" si="476">IF(M$93=0,0,M100/M$93*10000)</f>
        <v>0</v>
      </c>
      <c r="O100" s="457">
        <f>IF(SUM($AE95:$AE96)=0,0,'8、融资与资金成本'!$B$153*SUM(O95:O96)/SUM($AE95:$AE96))</f>
        <v>0</v>
      </c>
      <c r="P100" s="456">
        <f t="shared" ref="P100" si="477">IF(O$93=0,0,O100/O$93*10000)</f>
        <v>0</v>
      </c>
      <c r="Q100" s="457">
        <f>IF(SUM($AE95:$AE96)=0,0,'8、融资与资金成本'!$B$153*SUM(Q95:Q96)/SUM($AE95:$AE96))</f>
        <v>0</v>
      </c>
      <c r="R100" s="456">
        <f t="shared" ref="R100" si="478">IF(Q$93=0,0,Q100/Q$93*10000)</f>
        <v>0</v>
      </c>
      <c r="S100" s="457">
        <f>IF(SUM($AE95:$AE96)=0,0,'8、融资与资金成本'!$B$153*SUM(S95:S96)/SUM($AE95:$AE96))</f>
        <v>0</v>
      </c>
      <c r="T100" s="456">
        <f t="shared" ref="T100" si="479">IF(S$93=0,0,S100/S$93*10000)</f>
        <v>0</v>
      </c>
      <c r="U100" s="457">
        <f>IF(SUM($AE95:$AE96)=0,0,'8、融资与资金成本'!$B$153*SUM(U95:U96)/SUM($AE95:$AE96))</f>
        <v>0</v>
      </c>
      <c r="V100" s="456">
        <f t="shared" ref="V100" si="480">IF(U$93=0,0,U100/U$93*10000)</f>
        <v>0</v>
      </c>
      <c r="W100" s="457">
        <f>IF(SUM($AE95:$AE96)=0,0,'8、融资与资金成本'!$B$153*SUM(W95:W96)/SUM($AE95:$AE96))</f>
        <v>0</v>
      </c>
      <c r="X100" s="456">
        <f t="shared" ref="X100" si="481">IF(W$93=0,0,W100/W$93*10000)</f>
        <v>0</v>
      </c>
      <c r="Y100" s="457">
        <f>IF(SUM($AE95:$AE96)=0,0,'8、融资与资金成本'!$B$153*SUM(Y95:Y96)/SUM($AE95:$AE96))</f>
        <v>0</v>
      </c>
      <c r="Z100" s="456">
        <f t="shared" ref="Z100" si="482">IF(Y$93=0,0,Y100/Y$93*10000)</f>
        <v>0</v>
      </c>
      <c r="AA100" s="457">
        <f>IF(SUM($AE95:$AE96)=0,0,'8、融资与资金成本'!$B$153*SUM(AA95:AA96)/SUM($AE95:$AE96))</f>
        <v>0</v>
      </c>
      <c r="AB100" s="456">
        <f t="shared" ref="AB100" si="483">IF(AA$93=0,0,AA100/AA$93*10000)</f>
        <v>0</v>
      </c>
      <c r="AC100" s="457">
        <f>IF(SUM($AE95:$AE96)=0,0,'8、融资与资金成本'!$B$153*SUM(AC95:AC96)/SUM($AE95:$AE96))</f>
        <v>0</v>
      </c>
      <c r="AD100" s="456">
        <f t="shared" ref="AD100" si="484">IF(AC$93=0,0,AC100/AC$93*10000)</f>
        <v>0</v>
      </c>
      <c r="AE100" s="458">
        <f t="shared" si="397"/>
        <v>0</v>
      </c>
      <c r="AF100" s="456">
        <f t="shared" ref="AF100" si="485">IF(AE$93=0,0,AE100/AE$93*10000)</f>
        <v>0</v>
      </c>
    </row>
    <row r="101" spans="1:32" ht="16.5" customHeight="1">
      <c r="A101" s="743"/>
      <c r="B101" s="175" t="s">
        <v>236</v>
      </c>
      <c r="C101" s="457">
        <f>IF($AC$94-$AC$96&gt;0,IF($AE$94=0,0,-('附表 现金流（四期）'!$D$5+'附表 现金流（四期）'!$D$6)*('利润表（汇总）'!C94-'利润表（汇总）'!C96)/('利润表（汇总）'!$AE$94-'利润表（汇总）'!$AE$96)),IF($AE$94=0,0,-('附表 现金流（四期）'!$D$5+'附表 现金流（四期）'!$D$6)*('利润表（汇总）'!C94-'利润表（汇总）'!C96)/(('利润表（汇总）'!$AE$94-'利润表（汇总）'!$AE$96)-($AC$94-$AC$96))))</f>
        <v>0</v>
      </c>
      <c r="D101" s="456">
        <f t="shared" si="403"/>
        <v>0</v>
      </c>
      <c r="E101" s="457">
        <f>IF($AC$94-$AC$96&gt;0,IF($AE$94=0,0,-('附表 现金流（四期）'!$D$5+'附表 现金流（四期）'!$D$6)*('利润表（汇总）'!E94-'利润表（汇总）'!E96)/('利润表（汇总）'!$AE$94-'利润表（汇总）'!$AE$96)),IF($AE$94=0,0,-('附表 现金流（四期）'!$D$5+'附表 现金流（四期）'!$D$6)*('利润表（汇总）'!E94-'利润表（汇总）'!E96)/(('利润表（汇总）'!$AE$94-'利润表（汇总）'!$AE$96)-($AC$94-$AC$96))))</f>
        <v>0</v>
      </c>
      <c r="F101" s="456">
        <f t="shared" si="403"/>
        <v>0</v>
      </c>
      <c r="G101" s="457">
        <f>IF($AC$94-$AC$96&gt;0,IF($AE$94=0,0,-('附表 现金流（四期）'!$D$5+'附表 现金流（四期）'!$D$6)*('利润表（汇总）'!G94-'利润表（汇总）'!G96)/('利润表（汇总）'!$AE$94-'利润表（汇总）'!$AE$96)),IF($AE$94=0,0,-('附表 现金流（四期）'!$D$5+'附表 现金流（四期）'!$D$6)*('利润表（汇总）'!G94-'利润表（汇总）'!G96)/(('利润表（汇总）'!$AE$94-'利润表（汇总）'!$AE$96)-($AC$94-$AC$96))))</f>
        <v>0</v>
      </c>
      <c r="H101" s="456">
        <f t="shared" ref="H101" si="486">IF(G$93=0,0,G101/G$93*10000)</f>
        <v>0</v>
      </c>
      <c r="I101" s="457">
        <f>IF($AC$94-$AC$96&gt;0,IF($AE$94=0,0,-('附表 现金流（四期）'!$D$5+'附表 现金流（四期）'!$D$6)*('利润表（汇总）'!I94-'利润表（汇总）'!I96)/('利润表（汇总）'!$AE$94-'利润表（汇总）'!$AE$96)),IF($AE$94=0,0,-('附表 现金流（四期）'!$D$5+'附表 现金流（四期）'!$D$6)*('利润表（汇总）'!I94-'利润表（汇总）'!I96)/(('利润表（汇总）'!$AE$94-'利润表（汇总）'!$AE$96)-($AC$94-$AC$96))))</f>
        <v>0</v>
      </c>
      <c r="J101" s="456">
        <f t="shared" ref="J101" si="487">IF(I$93=0,0,I101/I$93*10000)</f>
        <v>0</v>
      </c>
      <c r="K101" s="457">
        <f>IF($AC$94-$AC$96&gt;0,IF($AE$94=0,0,-('附表 现金流（四期）'!$D$5+'附表 现金流（四期）'!$D$6)*('利润表（汇总）'!K94-'利润表（汇总）'!K96)/('利润表（汇总）'!$AE$94-'利润表（汇总）'!$AE$96)),IF($AE$94=0,0,-('附表 现金流（四期）'!$D$5+'附表 现金流（四期）'!$D$6)*('利润表（汇总）'!K94-'利润表（汇总）'!K96)/(('利润表（汇总）'!$AE$94-'利润表（汇总）'!$AE$96)-($AC$94-$AC$96))))</f>
        <v>0</v>
      </c>
      <c r="L101" s="456">
        <f t="shared" ref="L101" si="488">IF(K$93=0,0,K101/K$93*10000)</f>
        <v>0</v>
      </c>
      <c r="M101" s="457">
        <f>IF($AC$94-$AC$96&gt;0,IF($AE$94=0,0,-('附表 现金流（四期）'!$D$5+'附表 现金流（四期）'!$D$6)*('利润表（汇总）'!M94-'利润表（汇总）'!M96)/('利润表（汇总）'!$AE$94-'利润表（汇总）'!$AE$96)),IF($AE$94=0,0,-('附表 现金流（四期）'!$D$5+'附表 现金流（四期）'!$D$6)*('利润表（汇总）'!M94-'利润表（汇总）'!M96)/(('利润表（汇总）'!$AE$94-'利润表（汇总）'!$AE$96)-($AC$94-$AC$96))))</f>
        <v>0</v>
      </c>
      <c r="N101" s="456">
        <f t="shared" ref="N101" si="489">IF(M$93=0,0,M101/M$93*10000)</f>
        <v>0</v>
      </c>
      <c r="O101" s="457">
        <f>IF($AC$94-$AC$96&gt;0,IF($AE$94=0,0,-('附表 现金流（四期）'!$D$5+'附表 现金流（四期）'!$D$6)*('利润表（汇总）'!O94-'利润表（汇总）'!O96)/('利润表（汇总）'!$AE$94-'利润表（汇总）'!$AE$96)),IF($AE$94=0,0,-('附表 现金流（四期）'!$D$5+'附表 现金流（四期）'!$D$6)*('利润表（汇总）'!O94-'利润表（汇总）'!O96)/(('利润表（汇总）'!$AE$94-'利润表（汇总）'!$AE$96)-($AC$94-$AC$96))))</f>
        <v>0</v>
      </c>
      <c r="P101" s="456">
        <f t="shared" ref="P101" si="490">IF(O$93=0,0,O101/O$93*10000)</f>
        <v>0</v>
      </c>
      <c r="Q101" s="457">
        <f>IF($AC$94-$AC$96&gt;0,IF($AE$94=0,0,-('附表 现金流（四期）'!$D$5+'附表 现金流（四期）'!$D$6)*('利润表（汇总）'!Q94-'利润表（汇总）'!Q96)/('利润表（汇总）'!$AE$94-'利润表（汇总）'!$AE$96)),IF($AE$94=0,0,-('附表 现金流（四期）'!$D$5+'附表 现金流（四期）'!$D$6)*('利润表（汇总）'!Q94-'利润表（汇总）'!Q96)/(('利润表（汇总）'!$AE$94-'利润表（汇总）'!$AE$96)-($AC$94-$AC$96))))</f>
        <v>0</v>
      </c>
      <c r="R101" s="456">
        <f t="shared" ref="R101" si="491">IF(Q$93=0,0,Q101/Q$93*10000)</f>
        <v>0</v>
      </c>
      <c r="S101" s="457">
        <f>IF($AC$94-$AC$96&gt;0,IF($AE$94=0,0,-('附表 现金流（四期）'!$D$5+'附表 现金流（四期）'!$D$6)*('利润表（汇总）'!S94-'利润表（汇总）'!S96)/('利润表（汇总）'!$AE$94-'利润表（汇总）'!$AE$96)),IF($AE$94=0,0,-('附表 现金流（四期）'!$D$5+'附表 现金流（四期）'!$D$6)*('利润表（汇总）'!S94-'利润表（汇总）'!S96)/(('利润表（汇总）'!$AE$94-'利润表（汇总）'!$AE$96)-($AC$94-$AC$96))))</f>
        <v>0</v>
      </c>
      <c r="T101" s="456">
        <f t="shared" ref="T101" si="492">IF(S$93=0,0,S101/S$93*10000)</f>
        <v>0</v>
      </c>
      <c r="U101" s="457">
        <f>IF($AC$94-$AC$96&gt;0,IF($AE$94=0,0,-('附表 现金流（四期）'!$D$5+'附表 现金流（四期）'!$D$6)*('利润表（汇总）'!U94-'利润表（汇总）'!U96)/('利润表（汇总）'!$AE$94-'利润表（汇总）'!$AE$96)),IF($AE$94=0,0,-('附表 现金流（四期）'!$D$5+'附表 现金流（四期）'!$D$6)*('利润表（汇总）'!U94-'利润表（汇总）'!U96)/(('利润表（汇总）'!$AE$94-'利润表（汇总）'!$AE$96)-($AC$94-$AC$96))))</f>
        <v>0</v>
      </c>
      <c r="V101" s="456">
        <f t="shared" ref="V101" si="493">IF(U$93=0,0,U101/U$93*10000)</f>
        <v>0</v>
      </c>
      <c r="W101" s="457">
        <f>IF($AC$94-$AC$96&gt;0,IF($AE$94=0,0,-('附表 现金流（四期）'!$D$5+'附表 现金流（四期）'!$D$6)*('利润表（汇总）'!W94-'利润表（汇总）'!W96)/('利润表（汇总）'!$AE$94-'利润表（汇总）'!$AE$96)),IF($AE$94=0,0,-('附表 现金流（四期）'!$D$5+'附表 现金流（四期）'!$D$6)*('利润表（汇总）'!W94-'利润表（汇总）'!W96)/(('利润表（汇总）'!$AE$94-'利润表（汇总）'!$AE$96)-($AC$94-$AC$96))))</f>
        <v>0</v>
      </c>
      <c r="X101" s="456">
        <f t="shared" ref="X101" si="494">IF(W$93=0,0,W101/W$93*10000)</f>
        <v>0</v>
      </c>
      <c r="Y101" s="457">
        <f>IF($AC$94-$AC$96&gt;0,IF($AE$94=0,0,-('附表 现金流（四期）'!$D$5+'附表 现金流（四期）'!$D$6)*('利润表（汇总）'!Y94-'利润表（汇总）'!Y96)/('利润表（汇总）'!$AE$94-'利润表（汇总）'!$AE$96)),IF($AE$94=0,0,-('附表 现金流（四期）'!$D$5+'附表 现金流（四期）'!$D$6)*('利润表（汇总）'!Y94-'利润表（汇总）'!Y96)/(('利润表（汇总）'!$AE$94-'利润表（汇总）'!$AE$96)-($AC$94-$AC$96))))</f>
        <v>0</v>
      </c>
      <c r="Z101" s="456">
        <f t="shared" ref="Z101" si="495">IF(Y$93=0,0,Y101/Y$93*10000)</f>
        <v>0</v>
      </c>
      <c r="AA101" s="457">
        <f>IF($AC$94-$AC$96&gt;0,IF($AE$94=0,0,-('附表 现金流（四期）'!$D$5+'附表 现金流（四期）'!$D$6)*('利润表（汇总）'!AA94-'利润表（汇总）'!AA96)/('利润表（汇总）'!$AE$94-'利润表（汇总）'!$AE$96)),IF($AE$94=0,0,-('附表 现金流（四期）'!$D$5+'附表 现金流（四期）'!$D$6)*('利润表（汇总）'!AA94-'利润表（汇总）'!AA96)/(('利润表（汇总）'!$AE$94-'利润表（汇总）'!$AE$96)-($AC$94-$AC$96))))</f>
        <v>0</v>
      </c>
      <c r="AB101" s="456">
        <f t="shared" ref="AB101" si="496">IF(AA$93=0,0,AA101/AA$93*10000)</f>
        <v>0</v>
      </c>
      <c r="AC101" s="457">
        <f>IF($AC$94-$AC$96&gt;0,IF($AE$94=0,0,-('附表 现金流（四期）'!$D$5+'附表 现金流（四期）'!$D$6)*('利润表（汇总）'!AC94-'利润表（汇总）'!AC96)/('利润表（汇总）'!$AE$94-'利润表（汇总）'!$AE$96)),IF($AE$94=0,0,-('附表 现金流（四期）'!$D$5+'附表 现金流（四期）'!$D$6)*('利润表（汇总）'!AC94-'利润表（汇总）'!AC96)/(('利润表（汇总）'!$AE$94-'利润表（汇总）'!$AE$96)-($AC$94-$AC$96))))</f>
        <v>0</v>
      </c>
      <c r="AD101" s="456">
        <f t="shared" ref="AD101" si="497">IF(AC$93=0,0,AC101/AC$93*10000)</f>
        <v>0</v>
      </c>
      <c r="AE101" s="458">
        <f t="shared" si="397"/>
        <v>0</v>
      </c>
      <c r="AF101" s="456">
        <f t="shared" ref="AF101" si="498">IF(AE$93=0,0,AE101/AE$93*10000)</f>
        <v>0</v>
      </c>
    </row>
    <row r="102" spans="1:32" ht="16.5" customHeight="1">
      <c r="A102" s="743"/>
      <c r="B102" s="175" t="s">
        <v>229</v>
      </c>
      <c r="C102" s="457">
        <f>IF(($AE94-SUM($AE95:$AE101))=0,0,-('附表 现金流（四期）'!$D$8+'附表 现金流（四期）'!$D$7)*(C94-SUM(C95:C101))/($AE94-SUM($AE95:$AE101)))</f>
        <v>0</v>
      </c>
      <c r="D102" s="456">
        <f t="shared" si="403"/>
        <v>0</v>
      </c>
      <c r="E102" s="457">
        <f>IF(($AE94-SUM($AE95:$AE101))=0,0,-('附表 现金流（四期）'!$D$8+'附表 现金流（四期）'!$D$7)*(E94-SUM(E95:E101))/($AE94-SUM($AE95:$AE101)))</f>
        <v>0</v>
      </c>
      <c r="F102" s="456">
        <f t="shared" si="403"/>
        <v>0</v>
      </c>
      <c r="G102" s="457">
        <f>IF(($AE94-SUM($AE95:$AE101))=0,0,-('附表 现金流（四期）'!$D$8+'附表 现金流（四期）'!$D$7)*(G94-SUM(G95:G101))/($AE94-SUM($AE95:$AE101)))</f>
        <v>0</v>
      </c>
      <c r="H102" s="456">
        <f t="shared" ref="H102" si="499">IF(G$93=0,0,G102/G$93*10000)</f>
        <v>0</v>
      </c>
      <c r="I102" s="457">
        <f>IF(($AE94-SUM($AE95:$AE101))=0,0,-('附表 现金流（四期）'!$D$8+'附表 现金流（四期）'!$D$7)*(I94-SUM(I95:I101))/($AE94-SUM($AE95:$AE101)))</f>
        <v>0</v>
      </c>
      <c r="J102" s="456">
        <f t="shared" ref="J102" si="500">IF(I$93=0,0,I102/I$93*10000)</f>
        <v>0</v>
      </c>
      <c r="K102" s="457">
        <f>IF(($AE94-SUM($AE95:$AE101))=0,0,-('附表 现金流（四期）'!$D$8+'附表 现金流（四期）'!$D$7)*(K94-SUM(K95:K101))/($AE94-SUM($AE95:$AE101)))</f>
        <v>0</v>
      </c>
      <c r="L102" s="456">
        <f t="shared" ref="L102" si="501">IF(K$93=0,0,K102/K$93*10000)</f>
        <v>0</v>
      </c>
      <c r="M102" s="457">
        <f>IF(($AE94-SUM($AE95:$AE101))=0,0,-('附表 现金流（四期）'!$D$8+'附表 现金流（四期）'!$D$7)*(M94-SUM(M95:M101))/($AE94-SUM($AE95:$AE101)))</f>
        <v>0</v>
      </c>
      <c r="N102" s="456">
        <f t="shared" ref="N102" si="502">IF(M$93=0,0,M102/M$93*10000)</f>
        <v>0</v>
      </c>
      <c r="O102" s="457">
        <f>IF(($AE94-SUM($AE95:$AE101))=0,0,-('附表 现金流（四期）'!$D$8+'附表 现金流（四期）'!$D$7)*(O94-SUM(O95:O101))/($AE94-SUM($AE95:$AE101)))</f>
        <v>0</v>
      </c>
      <c r="P102" s="456">
        <f t="shared" ref="P102" si="503">IF(O$93=0,0,O102/O$93*10000)</f>
        <v>0</v>
      </c>
      <c r="Q102" s="457">
        <f>IF(($AE94-SUM($AE95:$AE101))=0,0,-('附表 现金流（四期）'!$D$8+'附表 现金流（四期）'!$D$7)*(Q94-SUM(Q95:Q101))/($AE94-SUM($AE95:$AE101)))</f>
        <v>0</v>
      </c>
      <c r="R102" s="456">
        <f t="shared" ref="R102" si="504">IF(Q$93=0,0,Q102/Q$93*10000)</f>
        <v>0</v>
      </c>
      <c r="S102" s="457">
        <f>IF(($AE94-SUM($AE95:$AE101))=0,0,-('附表 现金流（四期）'!$D$8+'附表 现金流（四期）'!$D$7)*(S94-SUM(S95:S101))/($AE94-SUM($AE95:$AE101)))</f>
        <v>0</v>
      </c>
      <c r="T102" s="456">
        <f t="shared" ref="T102" si="505">IF(S$93=0,0,S102/S$93*10000)</f>
        <v>0</v>
      </c>
      <c r="U102" s="457">
        <f>IF(($AE94-SUM($AE95:$AE101))=0,0,-('附表 现金流（四期）'!$D$8+'附表 现金流（四期）'!$D$7)*(U94-SUM(U95:U101))/($AE94-SUM($AE95:$AE101)))</f>
        <v>0</v>
      </c>
      <c r="V102" s="456">
        <f t="shared" ref="V102" si="506">IF(U$93=0,0,U102/U$93*10000)</f>
        <v>0</v>
      </c>
      <c r="W102" s="457">
        <f>IF(($AE94-SUM($AE95:$AE101))=0,0,-('附表 现金流（四期）'!$D$8+'附表 现金流（四期）'!$D$7)*(W94-SUM(W95:W101))/($AE94-SUM($AE95:$AE101)))</f>
        <v>0</v>
      </c>
      <c r="X102" s="456">
        <f t="shared" ref="X102" si="507">IF(W$93=0,0,W102/W$93*10000)</f>
        <v>0</v>
      </c>
      <c r="Y102" s="457">
        <f>IF(($AE94-SUM($AE95:$AE101))=0,0,-('附表 现金流（四期）'!$D$8+'附表 现金流（四期）'!$D$7)*(Y94-SUM(Y95:Y101))/($AE94-SUM($AE95:$AE101)))</f>
        <v>0</v>
      </c>
      <c r="Z102" s="456">
        <f t="shared" ref="Z102" si="508">IF(Y$93=0,0,Y102/Y$93*10000)</f>
        <v>0</v>
      </c>
      <c r="AA102" s="457">
        <f>IF(($AE94-SUM($AE95:$AE101))=0,0,-('附表 现金流（四期）'!$D$8+'附表 现金流（四期）'!$D$7)*(AA94-SUM(AA95:AA101))/($AE94-SUM($AE95:$AE101)))</f>
        <v>0</v>
      </c>
      <c r="AB102" s="456">
        <f t="shared" ref="AB102" si="509">IF(AA$93=0,0,AA102/AA$93*10000)</f>
        <v>0</v>
      </c>
      <c r="AC102" s="457">
        <f>IF(($AE94-SUM($AE95:$AE101))=0,0,-('附表 现金流（四期）'!$D$8+'附表 现金流（四期）'!$D$7)*(AC94-SUM(AC95:AC101))/($AE94-SUM($AE95:$AE101)))</f>
        <v>0</v>
      </c>
      <c r="AD102" s="456">
        <f t="shared" ref="AD102" si="510">IF(AC$93=0,0,AC102/AC$93*10000)</f>
        <v>0</v>
      </c>
      <c r="AE102" s="458">
        <f t="shared" si="397"/>
        <v>0</v>
      </c>
      <c r="AF102" s="456">
        <f t="shared" ref="AF102" si="511">IF(AE$93=0,0,AE102/AE$93*10000)</f>
        <v>0</v>
      </c>
    </row>
    <row r="103" spans="1:32" ht="16.5" customHeight="1">
      <c r="A103" s="744"/>
      <c r="B103" s="175" t="s">
        <v>230</v>
      </c>
      <c r="C103" s="457">
        <f>IF(($AE94-SUM($AE95:$AE102))=0,0,-('附表 现金流（四期）'!$D$9+'附表 现金流（四期）'!$D$10)*(C94-SUM(C95:C102))/($AE94-SUM($AE95:$AE102)))</f>
        <v>0</v>
      </c>
      <c r="D103" s="456">
        <f t="shared" si="403"/>
        <v>0</v>
      </c>
      <c r="E103" s="457">
        <f>IF(($AE94-SUM($AE95:$AE102))=0,0,-('附表 现金流（四期）'!$D$9+'附表 现金流（四期）'!$D$10)*(E94-SUM(E95:E102))/($AE94-SUM($AE95:$AE102)))</f>
        <v>0</v>
      </c>
      <c r="F103" s="456">
        <f t="shared" si="403"/>
        <v>0</v>
      </c>
      <c r="G103" s="457">
        <f>IF(($AE94-SUM($AE95:$AE102))=0,0,-('附表 现金流（四期）'!$D$9+'附表 现金流（四期）'!$D$10)*(G94-SUM(G95:G102))/($AE94-SUM($AE95:$AE102)))</f>
        <v>0</v>
      </c>
      <c r="H103" s="456">
        <f t="shared" ref="H103" si="512">IF(G$93=0,0,G103/G$93*10000)</f>
        <v>0</v>
      </c>
      <c r="I103" s="457">
        <f>IF(($AE94-SUM($AE95:$AE102))=0,0,-('附表 现金流（四期）'!$D$9+'附表 现金流（四期）'!$D$10)*(I94-SUM(I95:I102))/($AE94-SUM($AE95:$AE102)))</f>
        <v>0</v>
      </c>
      <c r="J103" s="456">
        <f t="shared" ref="J103" si="513">IF(I$93=0,0,I103/I$93*10000)</f>
        <v>0</v>
      </c>
      <c r="K103" s="457">
        <f>IF(($AE94-SUM($AE95:$AE102))=0,0,-('附表 现金流（四期）'!$D$9+'附表 现金流（四期）'!$D$10)*(K94-SUM(K95:K102))/($AE94-SUM($AE95:$AE102)))</f>
        <v>0</v>
      </c>
      <c r="L103" s="456">
        <f t="shared" ref="L103" si="514">IF(K$93=0,0,K103/K$93*10000)</f>
        <v>0</v>
      </c>
      <c r="M103" s="457">
        <f>IF(($AE94-SUM($AE95:$AE102))=0,0,-('附表 现金流（四期）'!$D$9+'附表 现金流（四期）'!$D$10)*(M94-SUM(M95:M102))/($AE94-SUM($AE95:$AE102)))</f>
        <v>0</v>
      </c>
      <c r="N103" s="456">
        <f t="shared" ref="N103" si="515">IF(M$93=0,0,M103/M$93*10000)</f>
        <v>0</v>
      </c>
      <c r="O103" s="457">
        <f>IF(($AE94-SUM($AE95:$AE102))=0,0,-('附表 现金流（四期）'!$D$9+'附表 现金流（四期）'!$D$10)*(O94-SUM(O95:O102))/($AE94-SUM($AE95:$AE102)))</f>
        <v>0</v>
      </c>
      <c r="P103" s="456">
        <f t="shared" ref="P103" si="516">IF(O$93=0,0,O103/O$93*10000)</f>
        <v>0</v>
      </c>
      <c r="Q103" s="457">
        <f>IF(($AE94-SUM($AE95:$AE102))=0,0,-('附表 现金流（四期）'!$D$9+'附表 现金流（四期）'!$D$10)*(Q94-SUM(Q95:Q102))/($AE94-SUM($AE95:$AE102)))</f>
        <v>0</v>
      </c>
      <c r="R103" s="456">
        <f t="shared" ref="R103" si="517">IF(Q$93=0,0,Q103/Q$93*10000)</f>
        <v>0</v>
      </c>
      <c r="S103" s="457">
        <f>IF(($AE94-SUM($AE95:$AE102))=0,0,-('附表 现金流（四期）'!$D$9+'附表 现金流（四期）'!$D$10)*(S94-SUM(S95:S102))/($AE94-SUM($AE95:$AE102)))</f>
        <v>0</v>
      </c>
      <c r="T103" s="456">
        <f t="shared" ref="T103" si="518">IF(S$93=0,0,S103/S$93*10000)</f>
        <v>0</v>
      </c>
      <c r="U103" s="457">
        <f>IF(($AE94-SUM($AE95:$AE102))=0,0,-('附表 现金流（四期）'!$D$9+'附表 现金流（四期）'!$D$10)*(U94-SUM(U95:U102))/($AE94-SUM($AE95:$AE102)))</f>
        <v>0</v>
      </c>
      <c r="V103" s="456">
        <f t="shared" ref="V103" si="519">IF(U$93=0,0,U103/U$93*10000)</f>
        <v>0</v>
      </c>
      <c r="W103" s="457">
        <f>IF(($AE94-SUM($AE95:$AE102))=0,0,-('附表 现金流（四期）'!$D$9+'附表 现金流（四期）'!$D$10)*(W94-SUM(W95:W102))/($AE94-SUM($AE95:$AE102)))</f>
        <v>0</v>
      </c>
      <c r="X103" s="456">
        <f t="shared" ref="X103" si="520">IF(W$93=0,0,W103/W$93*10000)</f>
        <v>0</v>
      </c>
      <c r="Y103" s="457">
        <f>IF(($AE94-SUM($AE95:$AE102))=0,0,-('附表 现金流（四期）'!$D$9+'附表 现金流（四期）'!$D$10)*(Y94-SUM(Y95:Y102))/($AE94-SUM($AE95:$AE102)))</f>
        <v>0</v>
      </c>
      <c r="Z103" s="456">
        <f t="shared" ref="Z103" si="521">IF(Y$93=0,0,Y103/Y$93*10000)</f>
        <v>0</v>
      </c>
      <c r="AA103" s="457">
        <f>IF(($AE94-SUM($AE95:$AE102))=0,0,-('附表 现金流（四期）'!$D$9+'附表 现金流（四期）'!$D$10)*(AA94-SUM(AA95:AA102))/($AE94-SUM($AE95:$AE102)))</f>
        <v>0</v>
      </c>
      <c r="AB103" s="456">
        <f t="shared" ref="AB103" si="522">IF(AA$93=0,0,AA103/AA$93*10000)</f>
        <v>0</v>
      </c>
      <c r="AC103" s="457">
        <f>IF(($AE94-SUM($AE95:$AE102))=0,0,-('附表 现金流（四期）'!$D$9+'附表 现金流（四期）'!$D$10)*(AC94-SUM(AC95:AC102))/($AE94-SUM($AE95:$AE102)))</f>
        <v>0</v>
      </c>
      <c r="AD103" s="456">
        <f t="shared" ref="AD103" si="523">IF(AC$93=0,0,AC103/AC$93*10000)</f>
        <v>0</v>
      </c>
      <c r="AE103" s="458">
        <f t="shared" si="397"/>
        <v>0</v>
      </c>
      <c r="AF103" s="456">
        <f t="shared" ref="AF103" si="524">IF(AE$93=0,0,AE103/AE$93*10000)</f>
        <v>0</v>
      </c>
    </row>
    <row r="104" spans="1:32" ht="16.5" customHeight="1">
      <c r="A104" s="742" t="s">
        <v>231</v>
      </c>
      <c r="B104" s="175" t="s">
        <v>232</v>
      </c>
      <c r="C104" s="459">
        <f t="shared" ref="C104:G104" si="525">C94-C95-C96-C97-C98-C99-C100-C101-C102-C103</f>
        <v>0</v>
      </c>
      <c r="D104" s="456">
        <f t="shared" si="403"/>
        <v>0</v>
      </c>
      <c r="E104" s="459">
        <f t="shared" si="525"/>
        <v>0</v>
      </c>
      <c r="F104" s="456">
        <f t="shared" si="403"/>
        <v>0</v>
      </c>
      <c r="G104" s="459">
        <f t="shared" si="525"/>
        <v>0</v>
      </c>
      <c r="H104" s="456">
        <f t="shared" ref="H104" si="526">IF(G$93=0,0,G104/G$93*10000)</f>
        <v>0</v>
      </c>
      <c r="I104" s="459">
        <f t="shared" ref="I104:M104" si="527">I94-I95-I96-I97-I98-I99-I100-I101-I102-I103</f>
        <v>0</v>
      </c>
      <c r="J104" s="456">
        <f t="shared" ref="J104" si="528">IF(I$93=0,0,I104/I$93*10000)</f>
        <v>0</v>
      </c>
      <c r="K104" s="459">
        <f t="shared" si="527"/>
        <v>0</v>
      </c>
      <c r="L104" s="456">
        <f t="shared" ref="L104" si="529">IF(K$93=0,0,K104/K$93*10000)</f>
        <v>0</v>
      </c>
      <c r="M104" s="459">
        <f t="shared" si="527"/>
        <v>0</v>
      </c>
      <c r="N104" s="456">
        <f t="shared" ref="N104" si="530">IF(M$93=0,0,M104/M$93*10000)</f>
        <v>0</v>
      </c>
      <c r="O104" s="459">
        <f t="shared" ref="O104:S104" si="531">O94-O95-O96-O97-O98-O99-O100-O101-O102-O103</f>
        <v>0</v>
      </c>
      <c r="P104" s="456">
        <f t="shared" ref="P104" si="532">IF(O$93=0,0,O104/O$93*10000)</f>
        <v>0</v>
      </c>
      <c r="Q104" s="459">
        <f t="shared" si="531"/>
        <v>0</v>
      </c>
      <c r="R104" s="456">
        <f t="shared" ref="R104" si="533">IF(Q$93=0,0,Q104/Q$93*10000)</f>
        <v>0</v>
      </c>
      <c r="S104" s="459">
        <f t="shared" si="531"/>
        <v>0</v>
      </c>
      <c r="T104" s="456">
        <f t="shared" ref="T104" si="534">IF(S$93=0,0,S104/S$93*10000)</f>
        <v>0</v>
      </c>
      <c r="U104" s="459">
        <f t="shared" ref="U104:Y104" si="535">U94-U95-U96-U97-U98-U99-U100-U101-U102-U103</f>
        <v>0</v>
      </c>
      <c r="V104" s="456">
        <f t="shared" ref="V104" si="536">IF(U$93=0,0,U104/U$93*10000)</f>
        <v>0</v>
      </c>
      <c r="W104" s="459">
        <f t="shared" si="535"/>
        <v>0</v>
      </c>
      <c r="X104" s="456">
        <f t="shared" ref="X104" si="537">IF(W$93=0,0,W104/W$93*10000)</f>
        <v>0</v>
      </c>
      <c r="Y104" s="459">
        <f t="shared" si="535"/>
        <v>0</v>
      </c>
      <c r="Z104" s="456">
        <f t="shared" ref="Z104" si="538">IF(Y$93=0,0,Y104/Y$93*10000)</f>
        <v>0</v>
      </c>
      <c r="AA104" s="459">
        <f t="shared" ref="AA104:AE104" si="539">AA94-AA95-AA96-AA97-AA98-AA99-AA100-AA101-AA102-AA103</f>
        <v>0</v>
      </c>
      <c r="AB104" s="456">
        <f t="shared" ref="AB104" si="540">IF(AA$93=0,0,AA104/AA$93*10000)</f>
        <v>0</v>
      </c>
      <c r="AC104" s="459">
        <f t="shared" si="539"/>
        <v>0</v>
      </c>
      <c r="AD104" s="456">
        <f t="shared" ref="AD104" si="541">IF(AC$93=0,0,AC104/AC$93*10000)</f>
        <v>0</v>
      </c>
      <c r="AE104" s="459">
        <f t="shared" si="539"/>
        <v>0</v>
      </c>
      <c r="AF104" s="456">
        <f t="shared" ref="AF104" si="542">IF(AE$93=0,0,AE104/AE$93*10000)</f>
        <v>0</v>
      </c>
    </row>
    <row r="105" spans="1:32" ht="16.5" customHeight="1">
      <c r="A105" s="744"/>
      <c r="B105" s="175" t="s">
        <v>233</v>
      </c>
      <c r="C105" s="464">
        <f t="shared" ref="C105:G105" si="543">IF($AE104=0,0,C104/$AE104)</f>
        <v>0</v>
      </c>
      <c r="D105" s="456"/>
      <c r="E105" s="464">
        <f t="shared" si="543"/>
        <v>0</v>
      </c>
      <c r="F105" s="456"/>
      <c r="G105" s="464">
        <f t="shared" si="543"/>
        <v>0</v>
      </c>
      <c r="H105" s="456"/>
      <c r="I105" s="464">
        <f t="shared" ref="I105:M105" si="544">IF($AE104=0,0,I104/$AE104)</f>
        <v>0</v>
      </c>
      <c r="J105" s="456"/>
      <c r="K105" s="464">
        <f t="shared" si="544"/>
        <v>0</v>
      </c>
      <c r="L105" s="456"/>
      <c r="M105" s="464">
        <f t="shared" si="544"/>
        <v>0</v>
      </c>
      <c r="N105" s="456"/>
      <c r="O105" s="464">
        <f t="shared" ref="O105:S105" si="545">IF($AE104=0,0,O104/$AE104)</f>
        <v>0</v>
      </c>
      <c r="P105" s="456"/>
      <c r="Q105" s="464">
        <f t="shared" si="545"/>
        <v>0</v>
      </c>
      <c r="R105" s="456"/>
      <c r="S105" s="464">
        <f t="shared" si="545"/>
        <v>0</v>
      </c>
      <c r="T105" s="456"/>
      <c r="U105" s="464">
        <f t="shared" ref="U105:Y105" si="546">IF($AE104=0,0,U104/$AE104)</f>
        <v>0</v>
      </c>
      <c r="V105" s="456"/>
      <c r="W105" s="464">
        <f t="shared" si="546"/>
        <v>0</v>
      </c>
      <c r="X105" s="456"/>
      <c r="Y105" s="464">
        <f t="shared" si="546"/>
        <v>0</v>
      </c>
      <c r="Z105" s="456"/>
      <c r="AA105" s="464">
        <f t="shared" ref="AA105:AE105" si="547">IF($AE104=0,0,AA104/$AE104)</f>
        <v>0</v>
      </c>
      <c r="AB105" s="456"/>
      <c r="AC105" s="464">
        <f t="shared" si="547"/>
        <v>0</v>
      </c>
      <c r="AD105" s="456"/>
      <c r="AE105" s="464">
        <f t="shared" si="547"/>
        <v>0</v>
      </c>
      <c r="AF105" s="456"/>
    </row>
    <row r="106" spans="1:32" ht="16.5" customHeight="1">
      <c r="A106" s="738" t="s">
        <v>234</v>
      </c>
      <c r="B106" s="739"/>
      <c r="C106" s="461">
        <f t="shared" ref="C106:G106" si="548">IF(C94=0,0,C104/C94)</f>
        <v>0</v>
      </c>
      <c r="D106" s="462"/>
      <c r="E106" s="461">
        <f t="shared" si="548"/>
        <v>0</v>
      </c>
      <c r="F106" s="462"/>
      <c r="G106" s="461">
        <f t="shared" si="548"/>
        <v>0</v>
      </c>
      <c r="H106" s="462"/>
      <c r="I106" s="461">
        <f t="shared" ref="I106:M106" si="549">IF(I94=0,0,I104/I94)</f>
        <v>0</v>
      </c>
      <c r="J106" s="462"/>
      <c r="K106" s="461">
        <f t="shared" si="549"/>
        <v>0</v>
      </c>
      <c r="L106" s="462"/>
      <c r="M106" s="461">
        <f t="shared" si="549"/>
        <v>0</v>
      </c>
      <c r="N106" s="462"/>
      <c r="O106" s="461">
        <f t="shared" ref="O106:S106" si="550">IF(O94=0,0,O104/O94)</f>
        <v>0</v>
      </c>
      <c r="P106" s="462"/>
      <c r="Q106" s="461">
        <f t="shared" si="550"/>
        <v>0</v>
      </c>
      <c r="R106" s="462"/>
      <c r="S106" s="461">
        <f t="shared" si="550"/>
        <v>0</v>
      </c>
      <c r="T106" s="462"/>
      <c r="U106" s="461">
        <f t="shared" ref="U106:Y106" si="551">IF(U94=0,0,U104/U94)</f>
        <v>0</v>
      </c>
      <c r="V106" s="462"/>
      <c r="W106" s="461">
        <f t="shared" si="551"/>
        <v>0</v>
      </c>
      <c r="X106" s="462"/>
      <c r="Y106" s="461">
        <f t="shared" si="551"/>
        <v>0</v>
      </c>
      <c r="Z106" s="462"/>
      <c r="AA106" s="461">
        <f t="shared" ref="AA106:AE106" si="552">IF(AA94=0,0,AA104/AA94)</f>
        <v>0</v>
      </c>
      <c r="AB106" s="462"/>
      <c r="AC106" s="461">
        <f t="shared" si="552"/>
        <v>0</v>
      </c>
      <c r="AD106" s="462"/>
      <c r="AE106" s="461">
        <f t="shared" si="552"/>
        <v>0</v>
      </c>
      <c r="AF106" s="462"/>
    </row>
  </sheetData>
  <sheetProtection formatCells="0" formatColumns="0" formatRows="0" autoFilter="0" pivotTables="0"/>
  <mergeCells count="101">
    <mergeCell ref="S90:T90"/>
    <mergeCell ref="U90:V90"/>
    <mergeCell ref="W90:X90"/>
    <mergeCell ref="Y90:Z90"/>
    <mergeCell ref="AA90:AB90"/>
    <mergeCell ref="AC90:AD90"/>
    <mergeCell ref="AE90:AF90"/>
    <mergeCell ref="A106:B106"/>
    <mergeCell ref="A71:A72"/>
    <mergeCell ref="A74:A82"/>
    <mergeCell ref="A83:A84"/>
    <mergeCell ref="A92:A93"/>
    <mergeCell ref="A95:A103"/>
    <mergeCell ref="A104:A105"/>
    <mergeCell ref="A85:B85"/>
    <mergeCell ref="C90:D90"/>
    <mergeCell ref="E90:F90"/>
    <mergeCell ref="G90:H90"/>
    <mergeCell ref="I90:J90"/>
    <mergeCell ref="K90:L90"/>
    <mergeCell ref="M90:N90"/>
    <mergeCell ref="O90:P90"/>
    <mergeCell ref="Q90:R90"/>
    <mergeCell ref="A90:B91"/>
    <mergeCell ref="A7:A8"/>
    <mergeCell ref="A10:A18"/>
    <mergeCell ref="A19:A20"/>
    <mergeCell ref="A29:A30"/>
    <mergeCell ref="A32:A40"/>
    <mergeCell ref="A41:A42"/>
    <mergeCell ref="A50:A51"/>
    <mergeCell ref="A53:A61"/>
    <mergeCell ref="A62:A63"/>
    <mergeCell ref="A48:B49"/>
    <mergeCell ref="A27:B28"/>
    <mergeCell ref="A43:B43"/>
    <mergeCell ref="W48:X48"/>
    <mergeCell ref="Y48:Z48"/>
    <mergeCell ref="AA48:AB48"/>
    <mergeCell ref="AC48:AD48"/>
    <mergeCell ref="AE48:AF48"/>
    <mergeCell ref="A64:B64"/>
    <mergeCell ref="C69:D69"/>
    <mergeCell ref="E69:F69"/>
    <mergeCell ref="G69:H69"/>
    <mergeCell ref="I69:J69"/>
    <mergeCell ref="K69:L69"/>
    <mergeCell ref="M69:N69"/>
    <mergeCell ref="O69:P69"/>
    <mergeCell ref="Q69:R69"/>
    <mergeCell ref="S69:T69"/>
    <mergeCell ref="U69:V69"/>
    <mergeCell ref="W69:X69"/>
    <mergeCell ref="Y69:Z69"/>
    <mergeCell ref="AA69:AB69"/>
    <mergeCell ref="AC69:AD69"/>
    <mergeCell ref="AE69:AF69"/>
    <mergeCell ref="A69:B70"/>
    <mergeCell ref="C48:D48"/>
    <mergeCell ref="E48:F48"/>
    <mergeCell ref="G48:H48"/>
    <mergeCell ref="I48:J48"/>
    <mergeCell ref="K48:L48"/>
    <mergeCell ref="M48:N48"/>
    <mergeCell ref="O48:P48"/>
    <mergeCell ref="Q48:R48"/>
    <mergeCell ref="U5:V5"/>
    <mergeCell ref="C5:D5"/>
    <mergeCell ref="E5:F5"/>
    <mergeCell ref="G5:H5"/>
    <mergeCell ref="I5:J5"/>
    <mergeCell ref="K5:L5"/>
    <mergeCell ref="M5:N5"/>
    <mergeCell ref="O5:P5"/>
    <mergeCell ref="Q5:R5"/>
    <mergeCell ref="S48:T48"/>
    <mergeCell ref="U48:V48"/>
    <mergeCell ref="W5:X5"/>
    <mergeCell ref="Y5:Z5"/>
    <mergeCell ref="AA5:AB5"/>
    <mergeCell ref="AC5:AD5"/>
    <mergeCell ref="AE5:AF5"/>
    <mergeCell ref="A21:B21"/>
    <mergeCell ref="A22:AE22"/>
    <mergeCell ref="C27:D27"/>
    <mergeCell ref="E27:F27"/>
    <mergeCell ref="G27:H27"/>
    <mergeCell ref="I27:J27"/>
    <mergeCell ref="K27:L27"/>
    <mergeCell ref="M27:N27"/>
    <mergeCell ref="O27:P27"/>
    <mergeCell ref="Q27:R27"/>
    <mergeCell ref="S27:T27"/>
    <mergeCell ref="U27:V27"/>
    <mergeCell ref="W27:X27"/>
    <mergeCell ref="Y27:Z27"/>
    <mergeCell ref="AA27:AB27"/>
    <mergeCell ref="AC27:AD27"/>
    <mergeCell ref="AE27:AF27"/>
    <mergeCell ref="S5:T5"/>
    <mergeCell ref="A5:B6"/>
  </mergeCells>
  <phoneticPr fontId="1" type="noConversion"/>
  <conditionalFormatting sqref="A50:I64 A29:A32 AF28:AF35 A41 A43:A47 A7:H12 AE1:AE5 A13:C26 A1:B4 C1:C5 E1:E5 G1:G5 S1:S5 U1:U5 W1:W5 Y1:Y5 AA1:AA5 AC1:AC5 C27 I48:AF48 A65:A69 AF49:AF62 A71:A90 D1:D6 D13:D49 F1:F6 E13:F27 H1:R4 T1:T26 V1:V26 X1:X26 Z1:Z26 AD1:AD26 AF1:AF26 AB1:AB26 G13:H14 G15:G26 S7:S26 U7:U26 W7:W26 Y7:Y26 AA7:AA26 AE7:AE26 C29:C48 H22:R26 H5:H6 H15:H21 E29:H36 H44:R47 S36:AF47 R29:AE30 T28 V28 X28 Z28 AB28 AD28 T49 V49 X49 Z49 AB49 AD49 H48:H49 C86:AF90 F28 F37:F49 H28 H37:H43 S31:AE35 C65:AF69 A107:AF1048576 AC7:AC26 B29:B47 B65:B68 B71:B89 A92:I106 E37:E48 G37:G48 I5 J5:J6 I7:R21 K5 L5:L6 M5 N5:N6 O5 P5:P6 Q5 R5:R6 I29:I43 J28:J43 K29:K43 L28:L43 M29:M43 N28:N43 O29:O43 P28:P43 Q29:Q43 R31:R43 G27:AD27 C71:I85 K71:K85 M71:M85 O71:O85 Q71:Q83 R28 J49:J64 L49:L64 N49:N64 P49:P64 R49:R62 S50:AE62 Q63:AF64 K50:K64 M50:M64 O50:O64 Q50:Q62 S71:AE83 Q92:Q104 R91:R104 Q105:AF106 O92:O106 AF91:AF104 AF70:AF83 D70 T70 V70 X70 Z70 AB70 AD70 H70 F70 J70:J85 L70:L85 N70:N85 P70:P85 R70:R83 Q84:AF85 J91:J106 D91 T91 V91 X91 Z91 AB91 AD91 H91 F91 L91:L106 N91:N106 P91:P106 S92:AE104 K92:K106 M92:M106">
    <cfRule type="cellIs" dxfId="3" priority="1" stopIfTrue="1" operator="equal">
      <formula>0</formula>
    </cfRule>
  </conditionalFormatting>
  <printOptions horizontalCentered="1"/>
  <pageMargins left="0.70763888888888904" right="0.70763888888888904" top="0.74791666666666701" bottom="0.74791666666666701" header="0.31388888888888899" footer="0.31388888888888899"/>
  <pageSetup paperSize="8" scale="62"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pageSetUpPr fitToPage="1"/>
  </sheetPr>
  <dimension ref="A1:CW36"/>
  <sheetViews>
    <sheetView showGridLines="0" workbookViewId="0">
      <pane xSplit="4" ySplit="3" topLeftCell="E4" activePane="bottomRight" state="frozen"/>
      <selection pane="topRight"/>
      <selection pane="bottomLeft"/>
      <selection pane="bottomRight" activeCell="D7" sqref="D7:D8"/>
    </sheetView>
  </sheetViews>
  <sheetFormatPr defaultColWidth="9" defaultRowHeight="16.5"/>
  <cols>
    <col min="1" max="1" width="6.75" style="3" customWidth="1"/>
    <col min="2" max="2" width="9.75" style="3" customWidth="1"/>
    <col min="3" max="3" width="23.375" style="3" customWidth="1"/>
    <col min="4" max="100" width="11" style="3" customWidth="1"/>
    <col min="101" max="101" width="11" style="423" customWidth="1"/>
    <col min="102" max="16384" width="9" style="3"/>
  </cols>
  <sheetData>
    <row r="1" spans="1:101" ht="21" customHeight="1">
      <c r="A1" s="425" t="s">
        <v>241</v>
      </c>
      <c r="B1" s="425"/>
      <c r="C1" s="425"/>
      <c r="D1" s="425"/>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c r="AQ1" s="425"/>
      <c r="AR1" s="425"/>
      <c r="AS1" s="425"/>
      <c r="AT1" s="425"/>
      <c r="AU1" s="425"/>
      <c r="AV1" s="425"/>
      <c r="AW1" s="425"/>
      <c r="AX1" s="425"/>
      <c r="AY1" s="425"/>
      <c r="AZ1" s="425"/>
      <c r="BA1" s="425"/>
      <c r="BB1" s="425"/>
      <c r="BC1" s="425"/>
      <c r="BD1" s="425"/>
      <c r="BE1" s="425"/>
      <c r="BF1" s="425"/>
      <c r="BG1" s="425"/>
      <c r="BH1" s="425"/>
      <c r="BI1" s="425"/>
      <c r="BJ1" s="425"/>
      <c r="BK1" s="425"/>
      <c r="BL1" s="425"/>
      <c r="BM1" s="425"/>
      <c r="BN1" s="425"/>
      <c r="BO1" s="425"/>
      <c r="BP1" s="425"/>
      <c r="BQ1" s="425"/>
      <c r="BR1" s="441"/>
      <c r="CW1" s="442"/>
    </row>
    <row r="2" spans="1:101" ht="21" customHeight="1">
      <c r="A2" s="764" t="s">
        <v>4</v>
      </c>
      <c r="B2" s="765"/>
      <c r="C2" s="766"/>
      <c r="D2" s="762" t="s">
        <v>239</v>
      </c>
      <c r="E2" s="2">
        <f>主要假设阐述!B5</f>
        <v>42491</v>
      </c>
      <c r="F2" s="2">
        <f>E2+31</f>
        <v>42522</v>
      </c>
      <c r="G2" s="2">
        <f t="shared" ref="G2:BR2" si="0">F2+31</f>
        <v>42553</v>
      </c>
      <c r="H2" s="2">
        <f t="shared" si="0"/>
        <v>42584</v>
      </c>
      <c r="I2" s="2">
        <f t="shared" si="0"/>
        <v>42615</v>
      </c>
      <c r="J2" s="2">
        <f t="shared" si="0"/>
        <v>42646</v>
      </c>
      <c r="K2" s="2">
        <f t="shared" si="0"/>
        <v>42677</v>
      </c>
      <c r="L2" s="2">
        <f t="shared" si="0"/>
        <v>42708</v>
      </c>
      <c r="M2" s="2">
        <f t="shared" si="0"/>
        <v>42739</v>
      </c>
      <c r="N2" s="2">
        <f t="shared" si="0"/>
        <v>42770</v>
      </c>
      <c r="O2" s="2">
        <f t="shared" si="0"/>
        <v>42801</v>
      </c>
      <c r="P2" s="2">
        <f t="shared" si="0"/>
        <v>42832</v>
      </c>
      <c r="Q2" s="2">
        <f t="shared" si="0"/>
        <v>42863</v>
      </c>
      <c r="R2" s="2">
        <f t="shared" si="0"/>
        <v>42894</v>
      </c>
      <c r="S2" s="2">
        <f t="shared" si="0"/>
        <v>42925</v>
      </c>
      <c r="T2" s="2">
        <f t="shared" si="0"/>
        <v>42956</v>
      </c>
      <c r="U2" s="2">
        <f t="shared" si="0"/>
        <v>42987</v>
      </c>
      <c r="V2" s="2">
        <f t="shared" si="0"/>
        <v>43018</v>
      </c>
      <c r="W2" s="2">
        <f t="shared" si="0"/>
        <v>43049</v>
      </c>
      <c r="X2" s="2">
        <f t="shared" si="0"/>
        <v>43080</v>
      </c>
      <c r="Y2" s="2">
        <f t="shared" si="0"/>
        <v>43111</v>
      </c>
      <c r="Z2" s="2">
        <f t="shared" si="0"/>
        <v>43142</v>
      </c>
      <c r="AA2" s="2">
        <f t="shared" si="0"/>
        <v>43173</v>
      </c>
      <c r="AB2" s="2">
        <f t="shared" si="0"/>
        <v>43204</v>
      </c>
      <c r="AC2" s="2">
        <f t="shared" si="0"/>
        <v>43235</v>
      </c>
      <c r="AD2" s="2">
        <f t="shared" si="0"/>
        <v>43266</v>
      </c>
      <c r="AE2" s="2">
        <f t="shared" si="0"/>
        <v>43297</v>
      </c>
      <c r="AF2" s="2">
        <f t="shared" si="0"/>
        <v>43328</v>
      </c>
      <c r="AG2" s="2">
        <f t="shared" si="0"/>
        <v>43359</v>
      </c>
      <c r="AH2" s="2">
        <f t="shared" si="0"/>
        <v>43390</v>
      </c>
      <c r="AI2" s="2">
        <f t="shared" si="0"/>
        <v>43421</v>
      </c>
      <c r="AJ2" s="2">
        <f t="shared" si="0"/>
        <v>43452</v>
      </c>
      <c r="AK2" s="2">
        <f t="shared" si="0"/>
        <v>43483</v>
      </c>
      <c r="AL2" s="2">
        <f t="shared" si="0"/>
        <v>43514</v>
      </c>
      <c r="AM2" s="2">
        <f t="shared" si="0"/>
        <v>43545</v>
      </c>
      <c r="AN2" s="2">
        <f t="shared" si="0"/>
        <v>43576</v>
      </c>
      <c r="AO2" s="2">
        <f t="shared" si="0"/>
        <v>43607</v>
      </c>
      <c r="AP2" s="2">
        <f t="shared" si="0"/>
        <v>43638</v>
      </c>
      <c r="AQ2" s="2">
        <f t="shared" si="0"/>
        <v>43669</v>
      </c>
      <c r="AR2" s="2">
        <f t="shared" si="0"/>
        <v>43700</v>
      </c>
      <c r="AS2" s="2">
        <f t="shared" si="0"/>
        <v>43731</v>
      </c>
      <c r="AT2" s="2">
        <f t="shared" si="0"/>
        <v>43762</v>
      </c>
      <c r="AU2" s="2">
        <f t="shared" si="0"/>
        <v>43793</v>
      </c>
      <c r="AV2" s="2">
        <f t="shared" si="0"/>
        <v>43824</v>
      </c>
      <c r="AW2" s="2">
        <f t="shared" si="0"/>
        <v>43855</v>
      </c>
      <c r="AX2" s="2">
        <f t="shared" si="0"/>
        <v>43886</v>
      </c>
      <c r="AY2" s="2">
        <f t="shared" si="0"/>
        <v>43917</v>
      </c>
      <c r="AZ2" s="2">
        <f t="shared" si="0"/>
        <v>43948</v>
      </c>
      <c r="BA2" s="2">
        <f t="shared" si="0"/>
        <v>43979</v>
      </c>
      <c r="BB2" s="2">
        <f t="shared" si="0"/>
        <v>44010</v>
      </c>
      <c r="BC2" s="2">
        <f t="shared" si="0"/>
        <v>44041</v>
      </c>
      <c r="BD2" s="2">
        <f t="shared" si="0"/>
        <v>44072</v>
      </c>
      <c r="BE2" s="2">
        <f t="shared" si="0"/>
        <v>44103</v>
      </c>
      <c r="BF2" s="2">
        <f t="shared" si="0"/>
        <v>44134</v>
      </c>
      <c r="BG2" s="2">
        <f t="shared" si="0"/>
        <v>44165</v>
      </c>
      <c r="BH2" s="2">
        <f t="shared" si="0"/>
        <v>44196</v>
      </c>
      <c r="BI2" s="2">
        <f t="shared" si="0"/>
        <v>44227</v>
      </c>
      <c r="BJ2" s="2">
        <f t="shared" si="0"/>
        <v>44258</v>
      </c>
      <c r="BK2" s="2">
        <f t="shared" si="0"/>
        <v>44289</v>
      </c>
      <c r="BL2" s="2">
        <f t="shared" si="0"/>
        <v>44320</v>
      </c>
      <c r="BM2" s="2">
        <f t="shared" si="0"/>
        <v>44351</v>
      </c>
      <c r="BN2" s="2">
        <f t="shared" si="0"/>
        <v>44382</v>
      </c>
      <c r="BO2" s="2">
        <f t="shared" si="0"/>
        <v>44413</v>
      </c>
      <c r="BP2" s="2">
        <f t="shared" si="0"/>
        <v>44444</v>
      </c>
      <c r="BQ2" s="2">
        <f t="shared" si="0"/>
        <v>44475</v>
      </c>
      <c r="BR2" s="2">
        <f t="shared" si="0"/>
        <v>44506</v>
      </c>
      <c r="BS2" s="2">
        <f t="shared" ref="BS2:CV2" si="1">BR2+31</f>
        <v>44537</v>
      </c>
      <c r="BT2" s="2">
        <f t="shared" si="1"/>
        <v>44568</v>
      </c>
      <c r="BU2" s="2">
        <f t="shared" si="1"/>
        <v>44599</v>
      </c>
      <c r="BV2" s="2">
        <f t="shared" si="1"/>
        <v>44630</v>
      </c>
      <c r="BW2" s="2">
        <f t="shared" si="1"/>
        <v>44661</v>
      </c>
      <c r="BX2" s="2">
        <f t="shared" si="1"/>
        <v>44692</v>
      </c>
      <c r="BY2" s="2">
        <f t="shared" si="1"/>
        <v>44723</v>
      </c>
      <c r="BZ2" s="2">
        <f t="shared" si="1"/>
        <v>44754</v>
      </c>
      <c r="CA2" s="2">
        <f t="shared" si="1"/>
        <v>44785</v>
      </c>
      <c r="CB2" s="2">
        <f t="shared" si="1"/>
        <v>44816</v>
      </c>
      <c r="CC2" s="2">
        <f t="shared" si="1"/>
        <v>44847</v>
      </c>
      <c r="CD2" s="2">
        <f t="shared" si="1"/>
        <v>44878</v>
      </c>
      <c r="CE2" s="2">
        <f t="shared" si="1"/>
        <v>44909</v>
      </c>
      <c r="CF2" s="2">
        <f t="shared" si="1"/>
        <v>44940</v>
      </c>
      <c r="CG2" s="2">
        <f t="shared" si="1"/>
        <v>44971</v>
      </c>
      <c r="CH2" s="2">
        <f t="shared" si="1"/>
        <v>45002</v>
      </c>
      <c r="CI2" s="2">
        <f t="shared" si="1"/>
        <v>45033</v>
      </c>
      <c r="CJ2" s="2">
        <f t="shared" si="1"/>
        <v>45064</v>
      </c>
      <c r="CK2" s="2">
        <f t="shared" si="1"/>
        <v>45095</v>
      </c>
      <c r="CL2" s="2">
        <f t="shared" si="1"/>
        <v>45126</v>
      </c>
      <c r="CM2" s="2">
        <f t="shared" si="1"/>
        <v>45157</v>
      </c>
      <c r="CN2" s="2">
        <f t="shared" si="1"/>
        <v>45188</v>
      </c>
      <c r="CO2" s="2">
        <f t="shared" si="1"/>
        <v>45219</v>
      </c>
      <c r="CP2" s="2">
        <f t="shared" si="1"/>
        <v>45250</v>
      </c>
      <c r="CQ2" s="2">
        <f t="shared" si="1"/>
        <v>45281</v>
      </c>
      <c r="CR2" s="2">
        <f t="shared" si="1"/>
        <v>45312</v>
      </c>
      <c r="CS2" s="2">
        <f t="shared" si="1"/>
        <v>45343</v>
      </c>
      <c r="CT2" s="2">
        <f t="shared" si="1"/>
        <v>45374</v>
      </c>
      <c r="CU2" s="2">
        <f t="shared" si="1"/>
        <v>45405</v>
      </c>
      <c r="CV2" s="2">
        <f t="shared" si="1"/>
        <v>45436</v>
      </c>
      <c r="CW2" s="442"/>
    </row>
    <row r="3" spans="1:101" s="422" customFormat="1" ht="21" customHeight="1">
      <c r="A3" s="767"/>
      <c r="B3" s="768"/>
      <c r="C3" s="769"/>
      <c r="D3" s="763"/>
      <c r="E3" s="426">
        <v>1</v>
      </c>
      <c r="F3" s="426">
        <v>2</v>
      </c>
      <c r="G3" s="426">
        <v>3</v>
      </c>
      <c r="H3" s="426">
        <v>4</v>
      </c>
      <c r="I3" s="426">
        <v>5</v>
      </c>
      <c r="J3" s="426">
        <v>6</v>
      </c>
      <c r="K3" s="426">
        <v>7</v>
      </c>
      <c r="L3" s="426">
        <v>8</v>
      </c>
      <c r="M3" s="426">
        <v>9</v>
      </c>
      <c r="N3" s="426">
        <v>10</v>
      </c>
      <c r="O3" s="426">
        <v>11</v>
      </c>
      <c r="P3" s="426">
        <v>12</v>
      </c>
      <c r="Q3" s="426">
        <v>13</v>
      </c>
      <c r="R3" s="426">
        <v>14</v>
      </c>
      <c r="S3" s="426">
        <v>15</v>
      </c>
      <c r="T3" s="426">
        <v>16</v>
      </c>
      <c r="U3" s="426">
        <v>17</v>
      </c>
      <c r="V3" s="426">
        <v>18</v>
      </c>
      <c r="W3" s="426">
        <v>19</v>
      </c>
      <c r="X3" s="426">
        <v>20</v>
      </c>
      <c r="Y3" s="426">
        <v>21</v>
      </c>
      <c r="Z3" s="426">
        <v>22</v>
      </c>
      <c r="AA3" s="426">
        <v>23</v>
      </c>
      <c r="AB3" s="426">
        <v>24</v>
      </c>
      <c r="AC3" s="426">
        <v>25</v>
      </c>
      <c r="AD3" s="426">
        <v>26</v>
      </c>
      <c r="AE3" s="426">
        <v>27</v>
      </c>
      <c r="AF3" s="426">
        <v>28</v>
      </c>
      <c r="AG3" s="426">
        <v>29</v>
      </c>
      <c r="AH3" s="426">
        <v>30</v>
      </c>
      <c r="AI3" s="426">
        <v>31</v>
      </c>
      <c r="AJ3" s="426">
        <v>32</v>
      </c>
      <c r="AK3" s="426">
        <v>33</v>
      </c>
      <c r="AL3" s="426">
        <v>34</v>
      </c>
      <c r="AM3" s="426">
        <v>35</v>
      </c>
      <c r="AN3" s="426">
        <v>36</v>
      </c>
      <c r="AO3" s="426">
        <v>37</v>
      </c>
      <c r="AP3" s="426">
        <v>38</v>
      </c>
      <c r="AQ3" s="426">
        <v>39</v>
      </c>
      <c r="AR3" s="426">
        <v>40</v>
      </c>
      <c r="AS3" s="426">
        <v>41</v>
      </c>
      <c r="AT3" s="426">
        <v>42</v>
      </c>
      <c r="AU3" s="426">
        <v>43</v>
      </c>
      <c r="AV3" s="426">
        <v>44</v>
      </c>
      <c r="AW3" s="426">
        <v>45</v>
      </c>
      <c r="AX3" s="426">
        <v>46</v>
      </c>
      <c r="AY3" s="426">
        <v>47</v>
      </c>
      <c r="AZ3" s="426">
        <v>48</v>
      </c>
      <c r="BA3" s="426">
        <v>49</v>
      </c>
      <c r="BB3" s="426">
        <v>50</v>
      </c>
      <c r="BC3" s="426">
        <v>51</v>
      </c>
      <c r="BD3" s="426">
        <v>52</v>
      </c>
      <c r="BE3" s="426">
        <v>53</v>
      </c>
      <c r="BF3" s="426">
        <v>54</v>
      </c>
      <c r="BG3" s="426">
        <v>55</v>
      </c>
      <c r="BH3" s="426">
        <v>56</v>
      </c>
      <c r="BI3" s="426">
        <v>57</v>
      </c>
      <c r="BJ3" s="426">
        <v>58</v>
      </c>
      <c r="BK3" s="426">
        <v>59</v>
      </c>
      <c r="BL3" s="426">
        <v>60</v>
      </c>
      <c r="BM3" s="426">
        <v>61</v>
      </c>
      <c r="BN3" s="426">
        <v>62</v>
      </c>
      <c r="BO3" s="426">
        <v>63</v>
      </c>
      <c r="BP3" s="426">
        <v>64</v>
      </c>
      <c r="BQ3" s="426">
        <v>65</v>
      </c>
      <c r="BR3" s="426">
        <v>66</v>
      </c>
      <c r="BS3" s="426">
        <v>67</v>
      </c>
      <c r="BT3" s="426">
        <v>68</v>
      </c>
      <c r="BU3" s="426">
        <v>69</v>
      </c>
      <c r="BV3" s="426">
        <v>70</v>
      </c>
      <c r="BW3" s="426">
        <v>71</v>
      </c>
      <c r="BX3" s="426">
        <v>72</v>
      </c>
      <c r="BY3" s="426">
        <v>73</v>
      </c>
      <c r="BZ3" s="426">
        <v>74</v>
      </c>
      <c r="CA3" s="426">
        <v>75</v>
      </c>
      <c r="CB3" s="426">
        <v>76</v>
      </c>
      <c r="CC3" s="426">
        <v>77</v>
      </c>
      <c r="CD3" s="426">
        <v>78</v>
      </c>
      <c r="CE3" s="426">
        <v>79</v>
      </c>
      <c r="CF3" s="426">
        <v>80</v>
      </c>
      <c r="CG3" s="426">
        <v>81</v>
      </c>
      <c r="CH3" s="426">
        <v>82</v>
      </c>
      <c r="CI3" s="426">
        <v>83</v>
      </c>
      <c r="CJ3" s="426">
        <v>84</v>
      </c>
      <c r="CK3" s="426">
        <v>85</v>
      </c>
      <c r="CL3" s="426">
        <v>86</v>
      </c>
      <c r="CM3" s="426">
        <v>87</v>
      </c>
      <c r="CN3" s="426">
        <v>88</v>
      </c>
      <c r="CO3" s="426">
        <v>89</v>
      </c>
      <c r="CP3" s="426">
        <v>90</v>
      </c>
      <c r="CQ3" s="426">
        <v>91</v>
      </c>
      <c r="CR3" s="426">
        <v>92</v>
      </c>
      <c r="CS3" s="426">
        <v>93</v>
      </c>
      <c r="CT3" s="426">
        <v>94</v>
      </c>
      <c r="CU3" s="426">
        <v>95</v>
      </c>
      <c r="CV3" s="426">
        <v>96</v>
      </c>
      <c r="CW3" s="443" t="s">
        <v>77</v>
      </c>
    </row>
    <row r="4" spans="1:101" ht="21" customHeight="1">
      <c r="A4" s="748" t="s">
        <v>242</v>
      </c>
      <c r="B4" s="752" t="s">
        <v>243</v>
      </c>
      <c r="C4" s="427" t="s">
        <v>244</v>
      </c>
      <c r="D4" s="428">
        <f>SUM(E4:CV4)</f>
        <v>489172.45919999992</v>
      </c>
      <c r="E4" s="429">
        <f>'附表 现金流（一期）'!E4+'附表 现金流（二期）'!E4+'附表 现金流（三期）'!E4+'附表 现金流（四期）'!E4</f>
        <v>0</v>
      </c>
      <c r="F4" s="429">
        <f>'附表 现金流（一期）'!F4+'附表 现金流（二期）'!F4+'附表 现金流（三期）'!F4+'附表 现金流（四期）'!F4</f>
        <v>0</v>
      </c>
      <c r="G4" s="429">
        <f>'附表 现金流（一期）'!G4+'附表 现金流（二期）'!G4+'附表 现金流（三期）'!G4+'附表 现金流（四期）'!G4</f>
        <v>0</v>
      </c>
      <c r="H4" s="429">
        <f>'附表 现金流（一期）'!H4+'附表 现金流（二期）'!H4+'附表 现金流（三期）'!H4+'附表 现金流（四期）'!H4</f>
        <v>0</v>
      </c>
      <c r="I4" s="429">
        <f>'附表 现金流（一期）'!I4+'附表 现金流（二期）'!I4+'附表 现金流（三期）'!I4+'附表 现金流（四期）'!I4</f>
        <v>0</v>
      </c>
      <c r="J4" s="429">
        <f>'附表 现金流（一期）'!J4+'附表 现金流（二期）'!J4+'附表 现金流（三期）'!J4+'附表 现金流（四期）'!J4</f>
        <v>0</v>
      </c>
      <c r="K4" s="429">
        <f>'附表 现金流（一期）'!K4+'附表 现金流（二期）'!K4+'附表 现金流（三期）'!K4+'附表 现金流（四期）'!K4</f>
        <v>0</v>
      </c>
      <c r="L4" s="429">
        <f>'附表 现金流（一期）'!L4+'附表 现金流（二期）'!L4+'附表 现金流（三期）'!L4+'附表 现金流（四期）'!L4</f>
        <v>0</v>
      </c>
      <c r="M4" s="429">
        <f>'附表 现金流（一期）'!M4+'附表 现金流（二期）'!M4+'附表 现金流（三期）'!M4+'附表 现金流（四期）'!M4</f>
        <v>0</v>
      </c>
      <c r="N4" s="429">
        <f>'附表 现金流（一期）'!N4+'附表 现金流（二期）'!N4+'附表 现金流（三期）'!N4+'附表 现金流（四期）'!N4</f>
        <v>0</v>
      </c>
      <c r="O4" s="429">
        <f>'附表 现金流（一期）'!O4+'附表 现金流（二期）'!O4+'附表 现金流（三期）'!O4+'附表 现金流（四期）'!O4</f>
        <v>0</v>
      </c>
      <c r="P4" s="429">
        <f>'附表 现金流（一期）'!P4+'附表 现金流（二期）'!P4+'附表 现金流（三期）'!P4+'附表 现金流（四期）'!P4</f>
        <v>27933.119999999999</v>
      </c>
      <c r="Q4" s="429">
        <f>'附表 现金流（一期）'!Q4+'附表 现金流（二期）'!Q4+'附表 现金流（三期）'!Q4+'附表 现金流（四期）'!Q4</f>
        <v>34916.399999999994</v>
      </c>
      <c r="R4" s="429">
        <f>'附表 现金流（一期）'!R4+'附表 现金流（二期）'!R4+'附表 现金流（三期）'!R4+'附表 现金流（四期）'!R4</f>
        <v>45779.28</v>
      </c>
      <c r="S4" s="429">
        <f>'附表 现金流（一期）'!S4+'附表 现金流（二期）'!S4+'附表 现金流（三期）'!S4+'附表 现金流（四期）'!S4</f>
        <v>45579.576000000001</v>
      </c>
      <c r="T4" s="429">
        <f>'附表 现金流（一期）'!T4+'附表 现金流（二期）'!T4+'附表 现金流（三期）'!T4+'附表 现金流（四期）'!T4</f>
        <v>29869.104000000003</v>
      </c>
      <c r="U4" s="429">
        <f>'附表 现金流（一期）'!U4+'附表 现金流（二期）'!U4+'附表 现金流（三期）'!U4+'附表 现金流（四期）'!U4</f>
        <v>21721.944000000003</v>
      </c>
      <c r="V4" s="429">
        <f>'附表 现金流（一期）'!V4+'附表 现金流（二期）'!V4+'附表 现金流（三期）'!V4+'附表 现金流（四期）'!V4</f>
        <v>44402.448000000004</v>
      </c>
      <c r="W4" s="429">
        <f>'附表 现金流（一期）'!W4+'附表 现金流（二期）'!W4+'附表 现金流（三期）'!W4+'附表 现金流（四期）'!W4</f>
        <v>47941.656000000003</v>
      </c>
      <c r="X4" s="429">
        <f>'附表 现金流（一期）'!X4+'附表 现金流（二期）'!X4+'附表 现金流（三期）'!X4+'附表 现金流（四期）'!X4</f>
        <v>57937.961759999998</v>
      </c>
      <c r="Y4" s="429">
        <f>'附表 现金流（一期）'!Y4+'附表 现金流（二期）'!Y4+'附表 现金流（三期）'!Y4+'附表 现金流（四期）'!Y4</f>
        <v>50878.827839999998</v>
      </c>
      <c r="Z4" s="429">
        <f>'附表 现金流（一期）'!Z4+'附表 现金流（二期）'!Z4+'附表 现金流（三期）'!Z4+'附表 现金流（四期）'!Z4</f>
        <v>32687.235840000001</v>
      </c>
      <c r="AA4" s="429">
        <f>'附表 现金流（一期）'!AA4+'附表 现金流（二期）'!AA4+'附表 现金流（三期）'!AA4+'附表 现金流（四期）'!AA4</f>
        <v>22337.973839999999</v>
      </c>
      <c r="AB4" s="429">
        <f>'附表 现金流（一期）'!AB4+'附表 现金流（二期）'!AB4+'附表 现金流（三期）'!AB4+'附表 现金流（四期）'!AB4</f>
        <v>6918.3429599999999</v>
      </c>
      <c r="AC4" s="429">
        <f>'附表 现金流（一期）'!AC4+'附表 现金流（二期）'!AC4+'附表 现金流（三期）'!AC4+'附表 现金流（四期）'!AC4</f>
        <v>3618.5889599999991</v>
      </c>
      <c r="AD4" s="429">
        <f>'附表 现金流（一期）'!AD4+'附表 现金流（二期）'!AD4+'附表 现金流（三期）'!AD4+'附表 现金流（四期）'!AD4</f>
        <v>300</v>
      </c>
      <c r="AE4" s="429">
        <f>'附表 现金流（一期）'!AE4+'附表 现金流（二期）'!AE4+'附表 现金流（三期）'!AE4+'附表 现金流（四期）'!AE4</f>
        <v>0</v>
      </c>
      <c r="AF4" s="429">
        <f>'附表 现金流（一期）'!AF4+'附表 现金流（二期）'!AF4+'附表 现金流（三期）'!AF4+'附表 现金流（四期）'!AF4</f>
        <v>0</v>
      </c>
      <c r="AG4" s="429">
        <f>'附表 现金流（一期）'!AG4+'附表 现金流（二期）'!AG4+'附表 现金流（三期）'!AG4+'附表 现金流（四期）'!AG4</f>
        <v>0</v>
      </c>
      <c r="AH4" s="429">
        <f>'附表 现金流（一期）'!AH4+'附表 现金流（二期）'!AH4+'附表 现金流（三期）'!AH4+'附表 现金流（四期）'!AH4</f>
        <v>0</v>
      </c>
      <c r="AI4" s="429">
        <f>'附表 现金流（一期）'!AI4+'附表 现金流（二期）'!AI4+'附表 现金流（三期）'!AI4+'附表 现金流（四期）'!AI4</f>
        <v>0</v>
      </c>
      <c r="AJ4" s="429">
        <f>'附表 现金流（一期）'!AJ4+'附表 现金流（二期）'!AJ4+'附表 现金流（三期）'!AJ4+'附表 现金流（四期）'!AJ4</f>
        <v>0</v>
      </c>
      <c r="AK4" s="429">
        <f>'附表 现金流（一期）'!AK4+'附表 现金流（二期）'!AK4+'附表 现金流（三期）'!AK4+'附表 现金流（四期）'!AK4</f>
        <v>5400</v>
      </c>
      <c r="AL4" s="429">
        <f>'附表 现金流（一期）'!AL4+'附表 现金流（二期）'!AL4+'附表 现金流（三期）'!AL4+'附表 现金流（四期）'!AL4</f>
        <v>1500</v>
      </c>
      <c r="AM4" s="429">
        <f>'附表 现金流（一期）'!AM4+'附表 现金流（二期）'!AM4+'附表 现金流（三期）'!AM4+'附表 现金流（四期）'!AM4</f>
        <v>1275</v>
      </c>
      <c r="AN4" s="429">
        <f>'附表 现金流（一期）'!AN4+'附表 现金流（二期）'!AN4+'附表 现金流（三期）'!AN4+'附表 现金流（四期）'!AN4</f>
        <v>5400</v>
      </c>
      <c r="AO4" s="429">
        <f>'附表 现金流（一期）'!AO4+'附表 现金流（二期）'!AO4+'附表 现金流（三期）'!AO4+'附表 现金流（四期）'!AO4</f>
        <v>1500</v>
      </c>
      <c r="AP4" s="429">
        <f>'附表 现金流（一期）'!AP4+'附表 现金流（二期）'!AP4+'附表 现金流（三期）'!AP4+'附表 现金流（四期）'!AP4</f>
        <v>1275</v>
      </c>
      <c r="AQ4" s="429">
        <f>'附表 现金流（一期）'!AQ4+'附表 现金流（二期）'!AQ4+'附表 现金流（三期）'!AQ4+'附表 现金流（四期）'!AQ4</f>
        <v>0</v>
      </c>
      <c r="AR4" s="429">
        <f>'附表 现金流（一期）'!AR4+'附表 现金流（二期）'!AR4+'附表 现金流（三期）'!AR4+'附表 现金流（四期）'!AR4</f>
        <v>0</v>
      </c>
      <c r="AS4" s="429">
        <f>'附表 现金流（一期）'!AS4+'附表 现金流（二期）'!AS4+'附表 现金流（三期）'!AS4+'附表 现金流（四期）'!AS4</f>
        <v>0</v>
      </c>
      <c r="AT4" s="429">
        <f>'附表 现金流（一期）'!AT4+'附表 现金流（二期）'!AT4+'附表 现金流（三期）'!AT4+'附表 现金流（四期）'!AT4</f>
        <v>0</v>
      </c>
      <c r="AU4" s="429">
        <f>'附表 现金流（一期）'!AU4+'附表 现金流（二期）'!AU4+'附表 现金流（三期）'!AU4+'附表 现金流（四期）'!AU4</f>
        <v>0</v>
      </c>
      <c r="AV4" s="429">
        <f>'附表 现金流（一期）'!AV4+'附表 现金流（二期）'!AV4+'附表 现金流（三期）'!AV4+'附表 现金流（四期）'!AV4</f>
        <v>0</v>
      </c>
      <c r="AW4" s="429">
        <f>'附表 现金流（一期）'!AW4+'附表 现金流（二期）'!AW4+'附表 现金流（三期）'!AW4+'附表 现金流（四期）'!AW4</f>
        <v>0</v>
      </c>
      <c r="AX4" s="429">
        <f>'附表 现金流（一期）'!AX4+'附表 现金流（二期）'!AX4+'附表 现金流（三期）'!AX4+'附表 现金流（四期）'!AX4</f>
        <v>0</v>
      </c>
      <c r="AY4" s="429">
        <f>'附表 现金流（一期）'!AY4+'附表 现金流（二期）'!AY4+'附表 现金流（三期）'!AY4+'附表 现金流（四期）'!AY4</f>
        <v>0</v>
      </c>
      <c r="AZ4" s="429">
        <f>'附表 现金流（一期）'!AZ4+'附表 现金流（二期）'!AZ4+'附表 现金流（三期）'!AZ4+'附表 现金流（四期）'!AZ4</f>
        <v>0</v>
      </c>
      <c r="BA4" s="429">
        <f>'附表 现金流（一期）'!BA4+'附表 现金流（二期）'!BA4+'附表 现金流（三期）'!BA4+'附表 现金流（四期）'!BA4</f>
        <v>0</v>
      </c>
      <c r="BB4" s="429">
        <f>'附表 现金流（一期）'!BB4+'附表 现金流（二期）'!BB4+'附表 现金流（三期）'!BB4+'附表 现金流（四期）'!BB4</f>
        <v>0</v>
      </c>
      <c r="BC4" s="429">
        <f>'附表 现金流（一期）'!BC4+'附表 现金流（二期）'!BC4+'附表 现金流（三期）'!BC4+'附表 现金流（四期）'!BC4</f>
        <v>0</v>
      </c>
      <c r="BD4" s="429">
        <f>'附表 现金流（一期）'!BD4+'附表 现金流（二期）'!BD4+'附表 现金流（三期）'!BD4+'附表 现金流（四期）'!BD4</f>
        <v>0</v>
      </c>
      <c r="BE4" s="429">
        <f>'附表 现金流（一期）'!BE4+'附表 现金流（二期）'!BE4+'附表 现金流（三期）'!BE4+'附表 现金流（四期）'!BE4</f>
        <v>0</v>
      </c>
      <c r="BF4" s="429">
        <f>'附表 现金流（一期）'!BF4+'附表 现金流（二期）'!BF4+'附表 现金流（三期）'!BF4+'附表 现金流（四期）'!BF4</f>
        <v>0</v>
      </c>
      <c r="BG4" s="429">
        <f>'附表 现金流（一期）'!BG4+'附表 现金流（二期）'!BG4+'附表 现金流（三期）'!BG4+'附表 现金流（四期）'!BG4</f>
        <v>0</v>
      </c>
      <c r="BH4" s="429">
        <f>'附表 现金流（一期）'!BH4+'附表 现金流（二期）'!BH4+'附表 现金流（三期）'!BH4+'附表 现金流（四期）'!BH4</f>
        <v>0</v>
      </c>
      <c r="BI4" s="429">
        <f>'附表 现金流（一期）'!BI4+'附表 现金流（二期）'!BI4+'附表 现金流（三期）'!BI4+'附表 现金流（四期）'!BI4</f>
        <v>0</v>
      </c>
      <c r="BJ4" s="429">
        <f>'附表 现金流（一期）'!BJ4+'附表 现金流（二期）'!BJ4+'附表 现金流（三期）'!BJ4+'附表 现金流（四期）'!BJ4</f>
        <v>0</v>
      </c>
      <c r="BK4" s="429">
        <f>'附表 现金流（一期）'!BK4+'附表 现金流（二期）'!BK4+'附表 现金流（三期）'!BK4+'附表 现金流（四期）'!BK4</f>
        <v>0</v>
      </c>
      <c r="BL4" s="429">
        <f>'附表 现金流（一期）'!BL4+'附表 现金流（二期）'!BL4+'附表 现金流（三期）'!BL4+'附表 现金流（四期）'!BL4</f>
        <v>0</v>
      </c>
      <c r="BM4" s="429">
        <f>'附表 现金流（一期）'!BM4+'附表 现金流（二期）'!BM4+'附表 现金流（三期）'!BM4+'附表 现金流（四期）'!BM4</f>
        <v>0</v>
      </c>
      <c r="BN4" s="429">
        <f>'附表 现金流（一期）'!BN4+'附表 现金流（二期）'!BN4+'附表 现金流（三期）'!BN4+'附表 现金流（四期）'!BN4</f>
        <v>0</v>
      </c>
      <c r="BO4" s="429">
        <f>'附表 现金流（一期）'!BO4+'附表 现金流（二期）'!BO4+'附表 现金流（三期）'!BO4+'附表 现金流（四期）'!BO4</f>
        <v>0</v>
      </c>
      <c r="BP4" s="429">
        <f>'附表 现金流（一期）'!BP4+'附表 现金流（二期）'!BP4+'附表 现金流（三期）'!BP4+'附表 现金流（四期）'!BP4</f>
        <v>0</v>
      </c>
      <c r="BQ4" s="429">
        <f>'附表 现金流（一期）'!BQ4+'附表 现金流（二期）'!BQ4+'附表 现金流（三期）'!BQ4+'附表 现金流（四期）'!BQ4</f>
        <v>0</v>
      </c>
      <c r="BR4" s="429">
        <f>'附表 现金流（一期）'!BR4+'附表 现金流（二期）'!BR4+'附表 现金流（三期）'!BR4+'附表 现金流（四期）'!BR4</f>
        <v>0</v>
      </c>
      <c r="BS4" s="429">
        <f>'附表 现金流（一期）'!BS4+'附表 现金流（二期）'!BS4+'附表 现金流（三期）'!BS4+'附表 现金流（四期）'!BS4</f>
        <v>0</v>
      </c>
      <c r="BT4" s="429">
        <f>'附表 现金流（一期）'!BT4+'附表 现金流（二期）'!BT4+'附表 现金流（三期）'!BT4+'附表 现金流（四期）'!BT4</f>
        <v>0</v>
      </c>
      <c r="BU4" s="429">
        <f>'附表 现金流（一期）'!BU4+'附表 现金流（二期）'!BU4+'附表 现金流（三期）'!BU4+'附表 现金流（四期）'!BU4</f>
        <v>0</v>
      </c>
      <c r="BV4" s="429">
        <f>'附表 现金流（一期）'!BV4+'附表 现金流（二期）'!BV4+'附表 现金流（三期）'!BV4+'附表 现金流（四期）'!BV4</f>
        <v>0</v>
      </c>
      <c r="BW4" s="429">
        <f>'附表 现金流（一期）'!BW4+'附表 现金流（二期）'!BW4+'附表 现金流（三期）'!BW4+'附表 现金流（四期）'!BW4</f>
        <v>0</v>
      </c>
      <c r="BX4" s="429">
        <f>'附表 现金流（一期）'!BX4+'附表 现金流（二期）'!BX4+'附表 现金流（三期）'!BX4+'附表 现金流（四期）'!BX4</f>
        <v>0</v>
      </c>
      <c r="BY4" s="429">
        <f>'附表 现金流（一期）'!BY4+'附表 现金流（二期）'!BY4+'附表 现金流（三期）'!BY4+'附表 现金流（四期）'!BY4</f>
        <v>0</v>
      </c>
      <c r="BZ4" s="429">
        <f>'附表 现金流（一期）'!BZ4+'附表 现金流（二期）'!BZ4+'附表 现金流（三期）'!BZ4+'附表 现金流（四期）'!BZ4</f>
        <v>0</v>
      </c>
      <c r="CA4" s="429">
        <f>'附表 现金流（一期）'!CA4+'附表 现金流（二期）'!CA4+'附表 现金流（三期）'!CA4+'附表 现金流（四期）'!CA4</f>
        <v>0</v>
      </c>
      <c r="CB4" s="429">
        <f>'附表 现金流（一期）'!CB4+'附表 现金流（二期）'!CB4+'附表 现金流（三期）'!CB4+'附表 现金流（四期）'!CB4</f>
        <v>0</v>
      </c>
      <c r="CC4" s="429">
        <f>'附表 现金流（一期）'!CC4+'附表 现金流（二期）'!CC4+'附表 现金流（三期）'!CC4+'附表 现金流（四期）'!CC4</f>
        <v>0</v>
      </c>
      <c r="CD4" s="429">
        <f>'附表 现金流（一期）'!CD4+'附表 现金流（二期）'!CD4+'附表 现金流（三期）'!CD4+'附表 现金流（四期）'!CD4</f>
        <v>0</v>
      </c>
      <c r="CE4" s="429">
        <f>'附表 现金流（一期）'!CE4+'附表 现金流（二期）'!CE4+'附表 现金流（三期）'!CE4+'附表 现金流（四期）'!CE4</f>
        <v>0</v>
      </c>
      <c r="CF4" s="429">
        <f>'附表 现金流（一期）'!CF4+'附表 现金流（二期）'!CF4+'附表 现金流（三期）'!CF4+'附表 现金流（四期）'!CF4</f>
        <v>0</v>
      </c>
      <c r="CG4" s="429">
        <f>'附表 现金流（一期）'!CG4+'附表 现金流（二期）'!CG4+'附表 现金流（三期）'!CG4+'附表 现金流（四期）'!CG4</f>
        <v>0</v>
      </c>
      <c r="CH4" s="429">
        <f>'附表 现金流（一期）'!CH4+'附表 现金流（二期）'!CH4+'附表 现金流（三期）'!CH4+'附表 现金流（四期）'!CH4</f>
        <v>0</v>
      </c>
      <c r="CI4" s="429">
        <f>'附表 现金流（一期）'!CI4+'附表 现金流（二期）'!CI4+'附表 现金流（三期）'!CI4+'附表 现金流（四期）'!CI4</f>
        <v>0</v>
      </c>
      <c r="CJ4" s="429">
        <f>'附表 现金流（一期）'!CJ4+'附表 现金流（二期）'!CJ4+'附表 现金流（三期）'!CJ4+'附表 现金流（四期）'!CJ4</f>
        <v>0</v>
      </c>
      <c r="CK4" s="429">
        <f>'附表 现金流（一期）'!CK4+'附表 现金流（二期）'!CK4+'附表 现金流（三期）'!CK4+'附表 现金流（四期）'!CK4</f>
        <v>0</v>
      </c>
      <c r="CL4" s="429">
        <f>'附表 现金流（一期）'!CL4+'附表 现金流（二期）'!CL4+'附表 现金流（三期）'!CL4+'附表 现金流（四期）'!CL4</f>
        <v>0</v>
      </c>
      <c r="CM4" s="429">
        <f>'附表 现金流（一期）'!CM4+'附表 现金流（二期）'!CM4+'附表 现金流（三期）'!CM4+'附表 现金流（四期）'!CM4</f>
        <v>0</v>
      </c>
      <c r="CN4" s="429">
        <f>'附表 现金流（一期）'!CN4+'附表 现金流（二期）'!CN4+'附表 现金流（三期）'!CN4+'附表 现金流（四期）'!CN4</f>
        <v>0</v>
      </c>
      <c r="CO4" s="429">
        <f>'附表 现金流（一期）'!CO4+'附表 现金流（二期）'!CO4+'附表 现金流（三期）'!CO4+'附表 现金流（四期）'!CO4</f>
        <v>0</v>
      </c>
      <c r="CP4" s="429">
        <f>'附表 现金流（一期）'!CP4+'附表 现金流（二期）'!CP4+'附表 现金流（三期）'!CP4+'附表 现金流（四期）'!CP4</f>
        <v>0</v>
      </c>
      <c r="CQ4" s="429">
        <f>'附表 现金流（一期）'!CQ4+'附表 现金流（二期）'!CQ4+'附表 现金流（三期）'!CQ4+'附表 现金流（四期）'!CQ4</f>
        <v>0</v>
      </c>
      <c r="CR4" s="429">
        <f>'附表 现金流（一期）'!CR4+'附表 现金流（二期）'!CR4+'附表 现金流（三期）'!CR4+'附表 现金流（四期）'!CR4</f>
        <v>0</v>
      </c>
      <c r="CS4" s="429">
        <f>'附表 现金流（一期）'!CS4+'附表 现金流（二期）'!CS4+'附表 现金流（三期）'!CS4+'附表 现金流（四期）'!CS4</f>
        <v>0</v>
      </c>
      <c r="CT4" s="429">
        <f>'附表 现金流（一期）'!CT4+'附表 现金流（二期）'!CT4+'附表 现金流（三期）'!CT4+'附表 现金流（四期）'!CT4</f>
        <v>0</v>
      </c>
      <c r="CU4" s="429">
        <f>'附表 现金流（一期）'!CU4+'附表 现金流（二期）'!CU4+'附表 现金流（三期）'!CU4+'附表 现金流（四期）'!CU4</f>
        <v>0</v>
      </c>
      <c r="CV4" s="429">
        <f>'附表 现金流（一期）'!CV4+'附表 现金流（二期）'!CV4+'附表 现金流（三期）'!CV4+'附表 现金流（四期）'!CV4</f>
        <v>0</v>
      </c>
      <c r="CW4" s="444">
        <f>D4-'利润表（汇总）'!AE9</f>
        <v>0</v>
      </c>
    </row>
    <row r="5" spans="1:101" ht="21" customHeight="1">
      <c r="A5" s="748"/>
      <c r="B5" s="752"/>
      <c r="C5" s="430" t="s">
        <v>245</v>
      </c>
      <c r="D5" s="428">
        <f t="shared" ref="D5:D16" si="2">SUM(E5:CV5)</f>
        <v>-14807.382548756757</v>
      </c>
      <c r="E5" s="429">
        <f>'附表 现金流（一期）'!E5+'附表 现金流（二期）'!E5+'附表 现金流（三期）'!E5+'附表 现金流（四期）'!E5</f>
        <v>0</v>
      </c>
      <c r="F5" s="429">
        <f>'附表 现金流（一期）'!F5+'附表 现金流（二期）'!F5+'附表 现金流（三期）'!F5+'附表 现金流（四期）'!F5</f>
        <v>0</v>
      </c>
      <c r="G5" s="429">
        <f>'附表 现金流（一期）'!G5+'附表 现金流（二期）'!G5+'附表 现金流（三期）'!G5+'附表 现金流（四期）'!G5</f>
        <v>0</v>
      </c>
      <c r="H5" s="429">
        <f>'附表 现金流（一期）'!H5+'附表 现金流（二期）'!H5+'附表 现金流（三期）'!H5+'附表 现金流（四期）'!H5</f>
        <v>0</v>
      </c>
      <c r="I5" s="429">
        <f>'附表 现金流（一期）'!I5+'附表 现金流（二期）'!I5+'附表 现金流（三期）'!I5+'附表 现金流（四期）'!I5</f>
        <v>0</v>
      </c>
      <c r="J5" s="429">
        <f>'附表 现金流（一期）'!J5+'附表 现金流（二期）'!J5+'附表 现金流（三期）'!J5+'附表 现金流（四期）'!J5</f>
        <v>0</v>
      </c>
      <c r="K5" s="429">
        <f>'附表 现金流（一期）'!K5+'附表 现金流（二期）'!K5+'附表 现金流（三期）'!K5+'附表 现金流（四期）'!K5</f>
        <v>0</v>
      </c>
      <c r="L5" s="429">
        <f>'附表 现金流（一期）'!L5+'附表 现金流（二期）'!L5+'附表 现金流（三期）'!L5+'附表 现金流（四期）'!L5</f>
        <v>0</v>
      </c>
      <c r="M5" s="429">
        <f>'附表 现金流（一期）'!M5+'附表 现金流（二期）'!M5+'附表 现金流（三期）'!M5+'附表 现金流（四期）'!M5</f>
        <v>0</v>
      </c>
      <c r="N5" s="429">
        <f>'附表 现金流（一期）'!N5+'附表 现金流（二期）'!N5+'附表 现金流（三期）'!N5+'附表 现金流（四期）'!N5</f>
        <v>0</v>
      </c>
      <c r="O5" s="429">
        <f>'附表 现金流（一期）'!O5+'附表 现金流（二期）'!O5+'附表 现金流（三期）'!O5+'附表 现金流（四期）'!O5</f>
        <v>0</v>
      </c>
      <c r="P5" s="429">
        <f>'附表 现金流（一期）'!P5+'附表 现金流（二期）'!P5+'附表 现金流（三期）'!P5+'附表 现金流（四期）'!P5</f>
        <v>0</v>
      </c>
      <c r="Q5" s="429">
        <f>'附表 现金流（一期）'!Q5+'附表 现金流（二期）'!Q5+'附表 现金流（三期）'!Q5+'附表 现金流（四期）'!Q5</f>
        <v>-845.54309189189178</v>
      </c>
      <c r="R5" s="429">
        <f>'附表 现金流（一期）'!R5+'附表 现金流（二期）'!R5+'附表 现金流（三期）'!R5+'附表 现金流（四期）'!R5</f>
        <v>-1056.9288648648646</v>
      </c>
      <c r="S5" s="429">
        <f>'附表 现金流（一期）'!S5+'附表 现金流（二期）'!S5+'附表 现金流（三期）'!S5+'附表 现金流（四期）'!S5</f>
        <v>-1385.7511783783782</v>
      </c>
      <c r="T5" s="429">
        <f>'附表 现金流（一期）'!T5+'附表 现金流（二期）'!T5+'附表 现金流（三期）'!T5+'附表 现金流（四期）'!T5</f>
        <v>-1379.7060843243241</v>
      </c>
      <c r="U5" s="429">
        <f>'附表 现金流（一期）'!U5+'附表 现金流（二期）'!U5+'附表 现金流（三期）'!U5+'附表 现金流（四期）'!U5</f>
        <v>-904.14585081081077</v>
      </c>
      <c r="V5" s="429">
        <f>'附表 现金流（一期）'!V5+'附表 现金流（二期）'!V5+'附表 现金流（三期）'!V5+'附表 现金流（四期）'!V5</f>
        <v>-657.52911567567571</v>
      </c>
      <c r="W5" s="429">
        <f>'附表 现金流（一期）'!W5+'附表 现金流（二期）'!W5+'附表 现金流（三期）'!W5+'附表 现金流（四期）'!W5</f>
        <v>-1344.0741016216214</v>
      </c>
      <c r="X5" s="429">
        <f>'附表 现金流（一期）'!X5+'附表 现金流（二期）'!X5+'附表 现金流（三期）'!X5+'附表 现金流（四期）'!X5</f>
        <v>-1451.2068843243242</v>
      </c>
      <c r="Y5" s="429">
        <f>'附表 现金流（一期）'!Y5+'附表 现金流（二期）'!Y5+'附表 现金流（三期）'!Y5+'附表 现金流（四期）'!Y5</f>
        <v>-1753.7977613837834</v>
      </c>
      <c r="Z5" s="429">
        <f>'附表 现金流（一期）'!Z5+'附表 现金流（二期）'!Z5+'附表 现金流（三期）'!Z5+'附表 现金流（四期）'!Z5</f>
        <v>-1540.1158697513511</v>
      </c>
      <c r="AA5" s="429">
        <f>'附表 现金流（一期）'!AA5+'附表 现金流（二期）'!AA5+'附表 现金流（三期）'!AA5+'附表 现金流（四期）'!AA5</f>
        <v>-989.45146326486474</v>
      </c>
      <c r="AB5" s="429">
        <f>'附表 现金流（一期）'!AB5+'附表 现金流（二期）'!AB5+'附表 现金流（三期）'!AB5+'附表 现金流（四期）'!AB5</f>
        <v>-676.17650542702688</v>
      </c>
      <c r="AC5" s="429">
        <f>'附表 现金流（一期）'!AC5+'附表 现金流（二期）'!AC5+'附表 现金流（三期）'!AC5+'附表 现金流（四期）'!AC5</f>
        <v>-209.4201112216216</v>
      </c>
      <c r="AD5" s="429">
        <f>'附表 现金流（一期）'!AD5+'附表 现金流（二期）'!AD5+'附表 现金流（三期）'!AD5+'附表 现金流（四期）'!AD5</f>
        <v>-109.53566581621617</v>
      </c>
      <c r="AE5" s="429">
        <f>'附表 现金流（一期）'!AE5+'附表 现金流（二期）'!AE5+'附表 现金流（三期）'!AE5+'附表 现金流（四期）'!AE5</f>
        <v>-9.0810810810810807</v>
      </c>
      <c r="AF5" s="429">
        <f>'附表 现金流（一期）'!AF5+'附表 现金流（二期）'!AF5+'附表 现金流（三期）'!AF5+'附表 现金流（四期）'!AF5</f>
        <v>0</v>
      </c>
      <c r="AG5" s="429">
        <f>'附表 现金流（一期）'!AG5+'附表 现金流（二期）'!AG5+'附表 现金流（三期）'!AG5+'附表 现金流（四期）'!AG5</f>
        <v>0</v>
      </c>
      <c r="AH5" s="429">
        <f>'附表 现金流（一期）'!AH5+'附表 现金流（二期）'!AH5+'附表 现金流（三期）'!AH5+'附表 现金流（四期）'!AH5</f>
        <v>0</v>
      </c>
      <c r="AI5" s="429">
        <f>'附表 现金流（一期）'!AI5+'附表 现金流（二期）'!AI5+'附表 现金流（三期）'!AI5+'附表 现金流（四期）'!AI5</f>
        <v>0</v>
      </c>
      <c r="AJ5" s="429">
        <f>'附表 现金流（一期）'!AJ5+'附表 现金流（二期）'!AJ5+'附表 现金流（三期）'!AJ5+'附表 现金流（四期）'!AJ5</f>
        <v>0</v>
      </c>
      <c r="AK5" s="429">
        <f>'附表 现金流（一期）'!AK5+'附表 现金流（二期）'!AK5+'附表 现金流（三期）'!AK5+'附表 现金流（四期）'!AK5</f>
        <v>0</v>
      </c>
      <c r="AL5" s="429">
        <f>'附表 现金流（一期）'!AL5+'附表 现金流（二期）'!AL5+'附表 现金流（三期）'!AL5+'附表 现金流（四期）'!AL5</f>
        <v>-163.45945945945942</v>
      </c>
      <c r="AM5" s="429">
        <f>'附表 现金流（一期）'!AM5+'附表 现金流（二期）'!AM5+'附表 现金流（三期）'!AM5+'附表 现金流（四期）'!AM5</f>
        <v>-45.405405405405396</v>
      </c>
      <c r="AN5" s="429">
        <f>'附表 现金流（一期）'!AN5+'附表 现金流（二期）'!AN5+'附表 现金流（三期）'!AN5+'附表 现金流（四期）'!AN5</f>
        <v>-38.594594594594589</v>
      </c>
      <c r="AO5" s="429">
        <f>'附表 现金流（一期）'!AO5+'附表 现金流（二期）'!AO5+'附表 现金流（三期）'!AO5+'附表 现金流（四期）'!AO5</f>
        <v>-163.45945945945942</v>
      </c>
      <c r="AP5" s="429">
        <f>'附表 现金流（一期）'!AP5+'附表 现金流（二期）'!AP5+'附表 现金流（三期）'!AP5+'附表 现金流（四期）'!AP5</f>
        <v>-45.405405405405396</v>
      </c>
      <c r="AQ5" s="429">
        <f>'附表 现金流（一期）'!AQ5+'附表 现金流（二期）'!AQ5+'附表 现金流（三期）'!AQ5+'附表 现金流（四期）'!AQ5</f>
        <v>-38.594594594594589</v>
      </c>
      <c r="AR5" s="429">
        <f>'附表 现金流（一期）'!AR5+'附表 现金流（二期）'!AR5+'附表 现金流（三期）'!AR5+'附表 现金流（四期）'!AR5</f>
        <v>0</v>
      </c>
      <c r="AS5" s="429">
        <f>'附表 现金流（一期）'!AS5+'附表 现金流（二期）'!AS5+'附表 现金流（三期）'!AS5+'附表 现金流（四期）'!AS5</f>
        <v>0</v>
      </c>
      <c r="AT5" s="429">
        <f>'附表 现金流（一期）'!AT5+'附表 现金流（二期）'!AT5+'附表 现金流（三期）'!AT5+'附表 现金流（四期）'!AT5</f>
        <v>0</v>
      </c>
      <c r="AU5" s="429">
        <f>'附表 现金流（一期）'!AU5+'附表 现金流（二期）'!AU5+'附表 现金流（三期）'!AU5+'附表 现金流（四期）'!AU5</f>
        <v>0</v>
      </c>
      <c r="AV5" s="429">
        <f>'附表 现金流（一期）'!AV5+'附表 现金流（二期）'!AV5+'附表 现金流（三期）'!AV5+'附表 现金流（四期）'!AV5</f>
        <v>0</v>
      </c>
      <c r="AW5" s="429">
        <f>'附表 现金流（一期）'!AW5+'附表 现金流（二期）'!AW5+'附表 现金流（三期）'!AW5+'附表 现金流（四期）'!AW5</f>
        <v>0</v>
      </c>
      <c r="AX5" s="429">
        <f>'附表 现金流（一期）'!AX5+'附表 现金流（二期）'!AX5+'附表 现金流（三期）'!AX5+'附表 现金流（四期）'!AX5</f>
        <v>0</v>
      </c>
      <c r="AY5" s="429">
        <f>'附表 现金流（一期）'!AY5+'附表 现金流（二期）'!AY5+'附表 现金流（三期）'!AY5+'附表 现金流（四期）'!AY5</f>
        <v>0</v>
      </c>
      <c r="AZ5" s="429">
        <f>'附表 现金流（一期）'!AZ5+'附表 现金流（二期）'!AZ5+'附表 现金流（三期）'!AZ5+'附表 现金流（四期）'!AZ5</f>
        <v>0</v>
      </c>
      <c r="BA5" s="429">
        <f>'附表 现金流（一期）'!BA5+'附表 现金流（二期）'!BA5+'附表 现金流（三期）'!BA5+'附表 现金流（四期）'!BA5</f>
        <v>0</v>
      </c>
      <c r="BB5" s="429">
        <f>'附表 现金流（一期）'!BB5+'附表 现金流（二期）'!BB5+'附表 现金流（三期）'!BB5+'附表 现金流（四期）'!BB5</f>
        <v>0</v>
      </c>
      <c r="BC5" s="429">
        <f>'附表 现金流（一期）'!BC5+'附表 现金流（二期）'!BC5+'附表 现金流（三期）'!BC5+'附表 现金流（四期）'!BC5</f>
        <v>0</v>
      </c>
      <c r="BD5" s="429">
        <f>'附表 现金流（一期）'!BD5+'附表 现金流（二期）'!BD5+'附表 现金流（三期）'!BD5+'附表 现金流（四期）'!BD5</f>
        <v>0</v>
      </c>
      <c r="BE5" s="429">
        <f>'附表 现金流（一期）'!BE5+'附表 现金流（二期）'!BE5+'附表 现金流（三期）'!BE5+'附表 现金流（四期）'!BE5</f>
        <v>0</v>
      </c>
      <c r="BF5" s="429">
        <f>'附表 现金流（一期）'!BF5+'附表 现金流（二期）'!BF5+'附表 现金流（三期）'!BF5+'附表 现金流（四期）'!BF5</f>
        <v>0</v>
      </c>
      <c r="BG5" s="429">
        <f>'附表 现金流（一期）'!BG5+'附表 现金流（二期）'!BG5+'附表 现金流（三期）'!BG5+'附表 现金流（四期）'!BG5</f>
        <v>0</v>
      </c>
      <c r="BH5" s="429">
        <f>'附表 现金流（一期）'!BH5+'附表 现金流（二期）'!BH5+'附表 现金流（三期）'!BH5+'附表 现金流（四期）'!BH5</f>
        <v>0</v>
      </c>
      <c r="BI5" s="429">
        <f>'附表 现金流（一期）'!BI5+'附表 现金流（二期）'!BI5+'附表 现金流（三期）'!BI5+'附表 现金流（四期）'!BI5</f>
        <v>0</v>
      </c>
      <c r="BJ5" s="429">
        <f>'附表 现金流（一期）'!BJ5+'附表 现金流（二期）'!BJ5+'附表 现金流（三期）'!BJ5+'附表 现金流（四期）'!BJ5</f>
        <v>0</v>
      </c>
      <c r="BK5" s="429">
        <f>'附表 现金流（一期）'!BK5+'附表 现金流（二期）'!BK5+'附表 现金流（三期）'!BK5+'附表 现金流（四期）'!BK5</f>
        <v>0</v>
      </c>
      <c r="BL5" s="429">
        <f>'附表 现金流（一期）'!BL5+'附表 现金流（二期）'!BL5+'附表 现金流（三期）'!BL5+'附表 现金流（四期）'!BL5</f>
        <v>0</v>
      </c>
      <c r="BM5" s="429">
        <f>'附表 现金流（一期）'!BM5+'附表 现金流（二期）'!BM5+'附表 现金流（三期）'!BM5+'附表 现金流（四期）'!BM5</f>
        <v>0</v>
      </c>
      <c r="BN5" s="429">
        <f>'附表 现金流（一期）'!BN5+'附表 现金流（二期）'!BN5+'附表 现金流（三期）'!BN5+'附表 现金流（四期）'!BN5</f>
        <v>0</v>
      </c>
      <c r="BO5" s="429">
        <f>'附表 现金流（一期）'!BO5+'附表 现金流（二期）'!BO5+'附表 现金流（三期）'!BO5+'附表 现金流（四期）'!BO5</f>
        <v>0</v>
      </c>
      <c r="BP5" s="429">
        <f>'附表 现金流（一期）'!BP5+'附表 现金流（二期）'!BP5+'附表 现金流（三期）'!BP5+'附表 现金流（四期）'!BP5</f>
        <v>0</v>
      </c>
      <c r="BQ5" s="429">
        <f>'附表 现金流（一期）'!BQ5+'附表 现金流（二期）'!BQ5+'附表 现金流（三期）'!BQ5+'附表 现金流（四期）'!BQ5</f>
        <v>0</v>
      </c>
      <c r="BR5" s="429">
        <f>'附表 现金流（一期）'!BR5+'附表 现金流（二期）'!BR5+'附表 现金流（三期）'!BR5+'附表 现金流（四期）'!BR5</f>
        <v>0</v>
      </c>
      <c r="BS5" s="429">
        <f>'附表 现金流（一期）'!BS5+'附表 现金流（二期）'!BS5+'附表 现金流（三期）'!BS5+'附表 现金流（四期）'!BS5</f>
        <v>0</v>
      </c>
      <c r="BT5" s="429">
        <f>'附表 现金流（一期）'!BT5+'附表 现金流（二期）'!BT5+'附表 现金流（三期）'!BT5+'附表 现金流（四期）'!BT5</f>
        <v>0</v>
      </c>
      <c r="BU5" s="429">
        <f>'附表 现金流（一期）'!BU5+'附表 现金流（二期）'!BU5+'附表 现金流（三期）'!BU5+'附表 现金流（四期）'!BU5</f>
        <v>0</v>
      </c>
      <c r="BV5" s="429">
        <f>'附表 现金流（一期）'!BV5+'附表 现金流（二期）'!BV5+'附表 现金流（三期）'!BV5+'附表 现金流（四期）'!BV5</f>
        <v>0</v>
      </c>
      <c r="BW5" s="429">
        <f>'附表 现金流（一期）'!BW5+'附表 现金流（二期）'!BW5+'附表 现金流（三期）'!BW5+'附表 现金流（四期）'!BW5</f>
        <v>0</v>
      </c>
      <c r="BX5" s="429">
        <f>'附表 现金流（一期）'!BX5+'附表 现金流（二期）'!BX5+'附表 现金流（三期）'!BX5+'附表 现金流（四期）'!BX5</f>
        <v>0</v>
      </c>
      <c r="BY5" s="429">
        <f>'附表 现金流（一期）'!BY5+'附表 现金流（二期）'!BY5+'附表 现金流（三期）'!BY5+'附表 现金流（四期）'!BY5</f>
        <v>0</v>
      </c>
      <c r="BZ5" s="429">
        <f>'附表 现金流（一期）'!BZ5+'附表 现金流（二期）'!BZ5+'附表 现金流（三期）'!BZ5+'附表 现金流（四期）'!BZ5</f>
        <v>0</v>
      </c>
      <c r="CA5" s="429">
        <f>'附表 现金流（一期）'!CA5+'附表 现金流（二期）'!CA5+'附表 现金流（三期）'!CA5+'附表 现金流（四期）'!CA5</f>
        <v>0</v>
      </c>
      <c r="CB5" s="429">
        <f>'附表 现金流（一期）'!CB5+'附表 现金流（二期）'!CB5+'附表 现金流（三期）'!CB5+'附表 现金流（四期）'!CB5</f>
        <v>0</v>
      </c>
      <c r="CC5" s="429">
        <f>'附表 现金流（一期）'!CC5+'附表 现金流（二期）'!CC5+'附表 现金流（三期）'!CC5+'附表 现金流（四期）'!CC5</f>
        <v>0</v>
      </c>
      <c r="CD5" s="429">
        <f>'附表 现金流（一期）'!CD5+'附表 现金流（二期）'!CD5+'附表 现金流（三期）'!CD5+'附表 现金流（四期）'!CD5</f>
        <v>0</v>
      </c>
      <c r="CE5" s="429">
        <f>'附表 现金流（一期）'!CE5+'附表 现金流（二期）'!CE5+'附表 现金流（三期）'!CE5+'附表 现金流（四期）'!CE5</f>
        <v>0</v>
      </c>
      <c r="CF5" s="429">
        <f>'附表 现金流（一期）'!CF5+'附表 现金流（二期）'!CF5+'附表 现金流（三期）'!CF5+'附表 现金流（四期）'!CF5</f>
        <v>0</v>
      </c>
      <c r="CG5" s="429">
        <f>'附表 现金流（一期）'!CG5+'附表 现金流（二期）'!CG5+'附表 现金流（三期）'!CG5+'附表 现金流（四期）'!CG5</f>
        <v>0</v>
      </c>
      <c r="CH5" s="429">
        <f>'附表 现金流（一期）'!CH5+'附表 现金流（二期）'!CH5+'附表 现金流（三期）'!CH5+'附表 现金流（四期）'!CH5</f>
        <v>0</v>
      </c>
      <c r="CI5" s="429">
        <f>'附表 现金流（一期）'!CI5+'附表 现金流（二期）'!CI5+'附表 现金流（三期）'!CI5+'附表 现金流（四期）'!CI5</f>
        <v>0</v>
      </c>
      <c r="CJ5" s="429">
        <f>'附表 现金流（一期）'!CJ5+'附表 现金流（二期）'!CJ5+'附表 现金流（三期）'!CJ5+'附表 现金流（四期）'!CJ5</f>
        <v>0</v>
      </c>
      <c r="CK5" s="429">
        <f>'附表 现金流（一期）'!CK5+'附表 现金流（二期）'!CK5+'附表 现金流（三期）'!CK5+'附表 现金流（四期）'!CK5</f>
        <v>0</v>
      </c>
      <c r="CL5" s="429">
        <f>'附表 现金流（一期）'!CL5+'附表 现金流（二期）'!CL5+'附表 现金流（三期）'!CL5+'附表 现金流（四期）'!CL5</f>
        <v>0</v>
      </c>
      <c r="CM5" s="429">
        <f>'附表 现金流（一期）'!CM5+'附表 现金流（二期）'!CM5+'附表 现金流（三期）'!CM5+'附表 现金流（四期）'!CM5</f>
        <v>0</v>
      </c>
      <c r="CN5" s="429">
        <f>'附表 现金流（一期）'!CN5+'附表 现金流（二期）'!CN5+'附表 现金流（三期）'!CN5+'附表 现金流（四期）'!CN5</f>
        <v>0</v>
      </c>
      <c r="CO5" s="429">
        <f>'附表 现金流（一期）'!CO5+'附表 现金流（二期）'!CO5+'附表 现金流（三期）'!CO5+'附表 现金流（四期）'!CO5</f>
        <v>0</v>
      </c>
      <c r="CP5" s="429">
        <f>'附表 现金流（一期）'!CP5+'附表 现金流（二期）'!CP5+'附表 现金流（三期）'!CP5+'附表 现金流（四期）'!CP5</f>
        <v>0</v>
      </c>
      <c r="CQ5" s="429">
        <f>'附表 现金流（一期）'!CQ5+'附表 现金流（二期）'!CQ5+'附表 现金流（三期）'!CQ5+'附表 现金流（四期）'!CQ5</f>
        <v>0</v>
      </c>
      <c r="CR5" s="429">
        <f>'附表 现金流（一期）'!CR5+'附表 现金流（二期）'!CR5+'附表 现金流（三期）'!CR5+'附表 现金流（四期）'!CR5</f>
        <v>0</v>
      </c>
      <c r="CS5" s="429">
        <f>'附表 现金流（一期）'!CS5+'附表 现金流（二期）'!CS5+'附表 现金流（三期）'!CS5+'附表 现金流（四期）'!CS5</f>
        <v>0</v>
      </c>
      <c r="CT5" s="429">
        <f>'附表 现金流（一期）'!CT5+'附表 现金流（二期）'!CT5+'附表 现金流（三期）'!CT5+'附表 现金流（四期）'!CT5</f>
        <v>0</v>
      </c>
      <c r="CU5" s="429">
        <f>'附表 现金流（一期）'!CU5+'附表 现金流（二期）'!CU5+'附表 现金流（三期）'!CU5+'附表 现金流（四期）'!CU5</f>
        <v>0</v>
      </c>
      <c r="CV5" s="429">
        <f>'附表 现金流（一期）'!CV5+'附表 现金流（二期）'!CV5+'附表 现金流（三期）'!CV5+'附表 现金流（四期）'!CV5</f>
        <v>0</v>
      </c>
      <c r="CW5" s="445">
        <f>D5+D6-'利润表（汇总）'!AE16</f>
        <v>-34641.236441677203</v>
      </c>
    </row>
    <row r="6" spans="1:101" ht="21" customHeight="1">
      <c r="A6" s="748"/>
      <c r="B6" s="752"/>
      <c r="C6" s="430" t="s">
        <v>246</v>
      </c>
      <c r="D6" s="428">
        <f t="shared" si="2"/>
        <v>-2513.2356720818452</v>
      </c>
      <c r="E6" s="429">
        <f>'附表 现金流（一期）'!E6+'附表 现金流（二期）'!E6+'附表 现金流（三期）'!E6+'附表 现金流（四期）'!E6</f>
        <v>0</v>
      </c>
      <c r="F6" s="429">
        <f>'附表 现金流（一期）'!F6+'附表 现金流（二期）'!F6+'附表 现金流（三期）'!F6+'附表 现金流（四期）'!F6</f>
        <v>0</v>
      </c>
      <c r="G6" s="429">
        <f>'附表 现金流（一期）'!G6+'附表 现金流（二期）'!G6+'附表 现金流（三期）'!G6+'附表 现金流（四期）'!G6</f>
        <v>0</v>
      </c>
      <c r="H6" s="429">
        <f>'附表 现金流（一期）'!H6+'附表 现金流（二期）'!H6+'附表 现金流（三期）'!H6+'附表 现金流（四期）'!H6</f>
        <v>0</v>
      </c>
      <c r="I6" s="429">
        <f>'附表 现金流（一期）'!I6+'附表 现金流（二期）'!I6+'附表 现金流（三期）'!I6+'附表 现金流（四期）'!I6</f>
        <v>0</v>
      </c>
      <c r="J6" s="429">
        <f>'附表 现金流（一期）'!J6+'附表 现金流（二期）'!J6+'附表 现金流（三期）'!J6+'附表 现金流（四期）'!J6</f>
        <v>0</v>
      </c>
      <c r="K6" s="429">
        <f>'附表 现金流（一期）'!K6+'附表 现金流（二期）'!K6+'附表 现金流（三期）'!K6+'附表 现金流（四期）'!K6</f>
        <v>0</v>
      </c>
      <c r="L6" s="429">
        <f>'附表 现金流（一期）'!L6+'附表 现金流（二期）'!L6+'附表 现金流（三期）'!L6+'附表 现金流（四期）'!L6</f>
        <v>0</v>
      </c>
      <c r="M6" s="429">
        <f>'附表 现金流（一期）'!M6+'附表 现金流（二期）'!M6+'附表 现金流（三期）'!M6+'附表 现金流（四期）'!M6</f>
        <v>0</v>
      </c>
      <c r="N6" s="429">
        <f>'附表 现金流（一期）'!N6+'附表 现金流（二期）'!N6+'附表 现金流（三期）'!N6+'附表 现金流（四期）'!N6</f>
        <v>0</v>
      </c>
      <c r="O6" s="429">
        <f>'附表 现金流（一期）'!O6+'附表 现金流（二期）'!O6+'附表 现金流（三期）'!O6+'附表 现金流（四期）'!O6</f>
        <v>0</v>
      </c>
      <c r="P6" s="429">
        <f>'附表 现金流（一期）'!P6+'附表 现金流（二期）'!P6+'附表 现金流（三期）'!P6+'附表 现金流（四期）'!P6</f>
        <v>0</v>
      </c>
      <c r="Q6" s="429">
        <f>'附表 现金流（一期）'!Q6+'附表 现金流（二期）'!Q6+'附表 现金流（三期）'!Q6+'附表 现金流（四期）'!Q6</f>
        <v>0</v>
      </c>
      <c r="R6" s="429">
        <f>'附表 现金流（一期）'!R6+'附表 现金流（二期）'!R6+'附表 现金流（三期）'!R6+'附表 现金流（四期）'!R6</f>
        <v>0</v>
      </c>
      <c r="S6" s="429">
        <f>'附表 现金流（一期）'!S6+'附表 现金流（二期）'!S6+'附表 现金流（三期）'!S6+'附表 现金流（四期）'!S6</f>
        <v>0</v>
      </c>
      <c r="T6" s="429">
        <f>'附表 现金流（一期）'!T6+'附表 现金流（二期）'!T6+'附表 现金流（三期）'!T6+'附表 现金流（四期）'!T6</f>
        <v>0</v>
      </c>
      <c r="U6" s="429">
        <f>'附表 现金流（一期）'!U6+'附表 现金流（二期）'!U6+'附表 现金流（三期）'!U6+'附表 现金流（四期）'!U6</f>
        <v>0</v>
      </c>
      <c r="V6" s="429">
        <f>'附表 现金流（一期）'!V6+'附表 现金流（二期）'!V6+'附表 现金流（三期）'!V6+'附表 现金流（四期）'!V6</f>
        <v>0</v>
      </c>
      <c r="W6" s="429">
        <f>'附表 现金流（一期）'!W6+'附表 现金流（二期）'!W6+'附表 现金流（三期）'!W6+'附表 现金流（四期）'!W6</f>
        <v>0</v>
      </c>
      <c r="X6" s="429">
        <f>'附表 现金流（一期）'!X6+'附表 现金流（二期）'!X6+'附表 现金流（三期）'!X6+'附表 现金流（四期）'!X6</f>
        <v>0</v>
      </c>
      <c r="Y6" s="429">
        <f>'附表 现金流（一期）'!Y6+'附表 现金流（二期）'!Y6+'附表 现金流（三期）'!Y6+'附表 现金流（四期）'!Y6</f>
        <v>0</v>
      </c>
      <c r="Z6" s="429">
        <f>'附表 现金流（一期）'!Z6+'附表 现金流（二期）'!Z6+'附表 现金流（三期）'!Z6+'附表 现金流（四期）'!Z6</f>
        <v>0</v>
      </c>
      <c r="AA6" s="429">
        <f>'附表 现金流（一期）'!AA6+'附表 现金流（二期）'!AA6+'附表 现金流（三期）'!AA6+'附表 现金流（四期）'!AA6</f>
        <v>0</v>
      </c>
      <c r="AB6" s="429">
        <f>'附表 现金流（一期）'!AB6+'附表 现金流（二期）'!AB6+'附表 现金流（三期）'!AB6+'附表 现金流（四期）'!AB6</f>
        <v>0</v>
      </c>
      <c r="AC6" s="429">
        <f>'附表 现金流（一期）'!AC6+'附表 现金流（二期）'!AC6+'附表 现金流（三期）'!AC6+'附表 现金流（四期）'!AC6</f>
        <v>0</v>
      </c>
      <c r="AD6" s="429">
        <f>'附表 现金流（一期）'!AD6+'附表 现金流（二期）'!AD6+'附表 现金流（三期）'!AD6+'附表 现金流（四期）'!AD6</f>
        <v>0</v>
      </c>
      <c r="AE6" s="429">
        <f>'附表 现金流（一期）'!AE6+'附表 现金流（二期）'!AE6+'附表 现金流（三期）'!AE6+'附表 现金流（四期）'!AE6</f>
        <v>0</v>
      </c>
      <c r="AF6" s="429">
        <f>'附表 现金流（一期）'!AF6+'附表 现金流（二期）'!AF6+'附表 现金流（三期）'!AF6+'附表 现金流（四期）'!AF6</f>
        <v>0</v>
      </c>
      <c r="AG6" s="429">
        <f>'附表 现金流（一期）'!AG6+'附表 现金流（二期）'!AG6+'附表 现金流（三期）'!AG6+'附表 现金流（四期）'!AG6</f>
        <v>0</v>
      </c>
      <c r="AH6" s="429">
        <f>'附表 现金流（一期）'!AH6+'附表 现金流（二期）'!AH6+'附表 现金流（三期）'!AH6+'附表 现金流（四期）'!AH6</f>
        <v>0</v>
      </c>
      <c r="AI6" s="429">
        <f>'附表 现金流（一期）'!AI6+'附表 现金流（二期）'!AI6+'附表 现金流（三期）'!AI6+'附表 现金流（四期）'!AI6</f>
        <v>0</v>
      </c>
      <c r="AJ6" s="429">
        <f>'附表 现金流（一期）'!AJ6+'附表 现金流（二期）'!AJ6+'附表 现金流（三期）'!AJ6+'附表 现金流（四期）'!AJ6</f>
        <v>-1183.4159335505838</v>
      </c>
      <c r="AK6" s="429">
        <f>'附表 现金流（一期）'!AK6+'附表 现金流（二期）'!AK6+'附表 现金流（三期）'!AK6+'附表 现金流（四期）'!AK6</f>
        <v>-1329.8197385312615</v>
      </c>
      <c r="AL6" s="429">
        <f>'附表 现金流（一期）'!AL6+'附表 现金流（二期）'!AL6+'附表 现金流（三期）'!AL6+'附表 现金流（四期）'!AL6</f>
        <v>0</v>
      </c>
      <c r="AM6" s="429">
        <f>'附表 现金流（一期）'!AM6+'附表 现金流（二期）'!AM6+'附表 现金流（三期）'!AM6+'附表 现金流（四期）'!AM6</f>
        <v>0</v>
      </c>
      <c r="AN6" s="429">
        <f>'附表 现金流（一期）'!AN6+'附表 现金流（二期）'!AN6+'附表 现金流（三期）'!AN6+'附表 现金流（四期）'!AN6</f>
        <v>0</v>
      </c>
      <c r="AO6" s="429">
        <f>'附表 现金流（一期）'!AO6+'附表 现金流（二期）'!AO6+'附表 现金流（三期）'!AO6+'附表 现金流（四期）'!AO6</f>
        <v>0</v>
      </c>
      <c r="AP6" s="429">
        <f>'附表 现金流（一期）'!AP6+'附表 现金流（二期）'!AP6+'附表 现金流（三期）'!AP6+'附表 现金流（四期）'!AP6</f>
        <v>0</v>
      </c>
      <c r="AQ6" s="429">
        <f>'附表 现金流（一期）'!AQ6+'附表 现金流（二期）'!AQ6+'附表 现金流（三期）'!AQ6+'附表 现金流（四期）'!AQ6</f>
        <v>0</v>
      </c>
      <c r="AR6" s="429">
        <f>'附表 现金流（一期）'!AR6+'附表 现金流（二期）'!AR6+'附表 现金流（三期）'!AR6+'附表 现金流（四期）'!AR6</f>
        <v>0</v>
      </c>
      <c r="AS6" s="429">
        <f>'附表 现金流（一期）'!AS6+'附表 现金流（二期）'!AS6+'附表 现金流（三期）'!AS6+'附表 现金流（四期）'!AS6</f>
        <v>0</v>
      </c>
      <c r="AT6" s="429">
        <f>'附表 现金流（一期）'!AT6+'附表 现金流（二期）'!AT6+'附表 现金流（三期）'!AT6+'附表 现金流（四期）'!AT6</f>
        <v>0</v>
      </c>
      <c r="AU6" s="429">
        <f>'附表 现金流（一期）'!AU6+'附表 现金流（二期）'!AU6+'附表 现金流（三期）'!AU6+'附表 现金流（四期）'!AU6</f>
        <v>0</v>
      </c>
      <c r="AV6" s="429">
        <f>'附表 现金流（一期）'!AV6+'附表 现金流（二期）'!AV6+'附表 现金流（三期）'!AV6+'附表 现金流（四期）'!AV6</f>
        <v>0</v>
      </c>
      <c r="AW6" s="429">
        <f>'附表 现金流（一期）'!AW6+'附表 现金流（二期）'!AW6+'附表 现金流（三期）'!AW6+'附表 现金流（四期）'!AW6</f>
        <v>0</v>
      </c>
      <c r="AX6" s="429">
        <f>'附表 现金流（一期）'!AX6+'附表 现金流（二期）'!AX6+'附表 现金流（三期）'!AX6+'附表 现金流（四期）'!AX6</f>
        <v>0</v>
      </c>
      <c r="AY6" s="429">
        <f>'附表 现金流（一期）'!AY6+'附表 现金流（二期）'!AY6+'附表 现金流（三期）'!AY6+'附表 现金流（四期）'!AY6</f>
        <v>0</v>
      </c>
      <c r="AZ6" s="429">
        <f>'附表 现金流（一期）'!AZ6+'附表 现金流（二期）'!AZ6+'附表 现金流（三期）'!AZ6+'附表 现金流（四期）'!AZ6</f>
        <v>0</v>
      </c>
      <c r="BA6" s="429">
        <f>'附表 现金流（一期）'!BA6+'附表 现金流（二期）'!BA6+'附表 现金流（三期）'!BA6+'附表 现金流（四期）'!BA6</f>
        <v>0</v>
      </c>
      <c r="BB6" s="429">
        <f>'附表 现金流（一期）'!BB6+'附表 现金流（二期）'!BB6+'附表 现金流（三期）'!BB6+'附表 现金流（四期）'!BB6</f>
        <v>0</v>
      </c>
      <c r="BC6" s="429">
        <f>'附表 现金流（一期）'!BC6+'附表 现金流（二期）'!BC6+'附表 现金流（三期）'!BC6+'附表 现金流（四期）'!BC6</f>
        <v>0</v>
      </c>
      <c r="BD6" s="429">
        <f>'附表 现金流（一期）'!BD6+'附表 现金流（二期）'!BD6+'附表 现金流（三期）'!BD6+'附表 现金流（四期）'!BD6</f>
        <v>0</v>
      </c>
      <c r="BE6" s="429">
        <f>'附表 现金流（一期）'!BE6+'附表 现金流（二期）'!BE6+'附表 现金流（三期）'!BE6+'附表 现金流（四期）'!BE6</f>
        <v>0</v>
      </c>
      <c r="BF6" s="429">
        <f>'附表 现金流（一期）'!BF6+'附表 现金流（二期）'!BF6+'附表 现金流（三期）'!BF6+'附表 现金流（四期）'!BF6</f>
        <v>0</v>
      </c>
      <c r="BG6" s="429">
        <f>'附表 现金流（一期）'!BG6+'附表 现金流（二期）'!BG6+'附表 现金流（三期）'!BG6+'附表 现金流（四期）'!BG6</f>
        <v>0</v>
      </c>
      <c r="BH6" s="429">
        <f>'附表 现金流（一期）'!BH6+'附表 现金流（二期）'!BH6+'附表 现金流（三期）'!BH6+'附表 现金流（四期）'!BH6</f>
        <v>0</v>
      </c>
      <c r="BI6" s="429">
        <f>'附表 现金流（一期）'!BI6+'附表 现金流（二期）'!BI6+'附表 现金流（三期）'!BI6+'附表 现金流（四期）'!BI6</f>
        <v>0</v>
      </c>
      <c r="BJ6" s="429">
        <f>'附表 现金流（一期）'!BJ6+'附表 现金流（二期）'!BJ6+'附表 现金流（三期）'!BJ6+'附表 现金流（四期）'!BJ6</f>
        <v>0</v>
      </c>
      <c r="BK6" s="429">
        <f>'附表 现金流（一期）'!BK6+'附表 现金流（二期）'!BK6+'附表 现金流（三期）'!BK6+'附表 现金流（四期）'!BK6</f>
        <v>0</v>
      </c>
      <c r="BL6" s="429">
        <f>'附表 现金流（一期）'!BL6+'附表 现金流（二期）'!BL6+'附表 现金流（三期）'!BL6+'附表 现金流（四期）'!BL6</f>
        <v>0</v>
      </c>
      <c r="BM6" s="429">
        <f>'附表 现金流（一期）'!BM6+'附表 现金流（二期）'!BM6+'附表 现金流（三期）'!BM6+'附表 现金流（四期）'!BM6</f>
        <v>0</v>
      </c>
      <c r="BN6" s="429">
        <f>'附表 现金流（一期）'!BN6+'附表 现金流（二期）'!BN6+'附表 现金流（三期）'!BN6+'附表 现金流（四期）'!BN6</f>
        <v>0</v>
      </c>
      <c r="BO6" s="429">
        <f>'附表 现金流（一期）'!BO6+'附表 现金流（二期）'!BO6+'附表 现金流（三期）'!BO6+'附表 现金流（四期）'!BO6</f>
        <v>0</v>
      </c>
      <c r="BP6" s="429">
        <f>'附表 现金流（一期）'!BP6+'附表 现金流（二期）'!BP6+'附表 现金流（三期）'!BP6+'附表 现金流（四期）'!BP6</f>
        <v>0</v>
      </c>
      <c r="BQ6" s="429">
        <f>'附表 现金流（一期）'!BQ6+'附表 现金流（二期）'!BQ6+'附表 现金流（三期）'!BQ6+'附表 现金流（四期）'!BQ6</f>
        <v>0</v>
      </c>
      <c r="BR6" s="429">
        <f>'附表 现金流（一期）'!BR6+'附表 现金流（二期）'!BR6+'附表 现金流（三期）'!BR6+'附表 现金流（四期）'!BR6</f>
        <v>0</v>
      </c>
      <c r="BS6" s="429">
        <f>'附表 现金流（一期）'!BS6+'附表 现金流（二期）'!BS6+'附表 现金流（三期）'!BS6+'附表 现金流（四期）'!BS6</f>
        <v>0</v>
      </c>
      <c r="BT6" s="429">
        <f>'附表 现金流（一期）'!BT6+'附表 现金流（二期）'!BT6+'附表 现金流（三期）'!BT6+'附表 现金流（四期）'!BT6</f>
        <v>0</v>
      </c>
      <c r="BU6" s="429">
        <f>'附表 现金流（一期）'!BU6+'附表 现金流（二期）'!BU6+'附表 现金流（三期）'!BU6+'附表 现金流（四期）'!BU6</f>
        <v>0</v>
      </c>
      <c r="BV6" s="429">
        <f>'附表 现金流（一期）'!BV6+'附表 现金流（二期）'!BV6+'附表 现金流（三期）'!BV6+'附表 现金流（四期）'!BV6</f>
        <v>0</v>
      </c>
      <c r="BW6" s="429">
        <f>'附表 现金流（一期）'!BW6+'附表 现金流（二期）'!BW6+'附表 现金流（三期）'!BW6+'附表 现金流（四期）'!BW6</f>
        <v>0</v>
      </c>
      <c r="BX6" s="429">
        <f>'附表 现金流（一期）'!BX6+'附表 现金流（二期）'!BX6+'附表 现金流（三期）'!BX6+'附表 现金流（四期）'!BX6</f>
        <v>0</v>
      </c>
      <c r="BY6" s="429">
        <f>'附表 现金流（一期）'!BY6+'附表 现金流（二期）'!BY6+'附表 现金流（三期）'!BY6+'附表 现金流（四期）'!BY6</f>
        <v>0</v>
      </c>
      <c r="BZ6" s="429">
        <f>'附表 现金流（一期）'!BZ6+'附表 现金流（二期）'!BZ6+'附表 现金流（三期）'!BZ6+'附表 现金流（四期）'!BZ6</f>
        <v>0</v>
      </c>
      <c r="CA6" s="429">
        <f>'附表 现金流（一期）'!CA6+'附表 现金流（二期）'!CA6+'附表 现金流（三期）'!CA6+'附表 现金流（四期）'!CA6</f>
        <v>0</v>
      </c>
      <c r="CB6" s="429">
        <f>'附表 现金流（一期）'!CB6+'附表 现金流（二期）'!CB6+'附表 现金流（三期）'!CB6+'附表 现金流（四期）'!CB6</f>
        <v>0</v>
      </c>
      <c r="CC6" s="429">
        <f>'附表 现金流（一期）'!CC6+'附表 现金流（二期）'!CC6+'附表 现金流（三期）'!CC6+'附表 现金流（四期）'!CC6</f>
        <v>0</v>
      </c>
      <c r="CD6" s="429">
        <f>'附表 现金流（一期）'!CD6+'附表 现金流（二期）'!CD6+'附表 现金流（三期）'!CD6+'附表 现金流（四期）'!CD6</f>
        <v>0</v>
      </c>
      <c r="CE6" s="429">
        <f>'附表 现金流（一期）'!CE6+'附表 现金流（二期）'!CE6+'附表 现金流（三期）'!CE6+'附表 现金流（四期）'!CE6</f>
        <v>0</v>
      </c>
      <c r="CF6" s="429">
        <f>'附表 现金流（一期）'!CF6+'附表 现金流（二期）'!CF6+'附表 现金流（三期）'!CF6+'附表 现金流（四期）'!CF6</f>
        <v>0</v>
      </c>
      <c r="CG6" s="429">
        <f>'附表 现金流（一期）'!CG6+'附表 现金流（二期）'!CG6+'附表 现金流（三期）'!CG6+'附表 现金流（四期）'!CG6</f>
        <v>0</v>
      </c>
      <c r="CH6" s="429">
        <f>'附表 现金流（一期）'!CH6+'附表 现金流（二期）'!CH6+'附表 现金流（三期）'!CH6+'附表 现金流（四期）'!CH6</f>
        <v>0</v>
      </c>
      <c r="CI6" s="429">
        <f>'附表 现金流（一期）'!CI6+'附表 现金流（二期）'!CI6+'附表 现金流（三期）'!CI6+'附表 现金流（四期）'!CI6</f>
        <v>0</v>
      </c>
      <c r="CJ6" s="429">
        <f>'附表 现金流（一期）'!CJ6+'附表 现金流（二期）'!CJ6+'附表 现金流（三期）'!CJ6+'附表 现金流（四期）'!CJ6</f>
        <v>0</v>
      </c>
      <c r="CK6" s="429">
        <f>'附表 现金流（一期）'!CK6+'附表 现金流（二期）'!CK6+'附表 现金流（三期）'!CK6+'附表 现金流（四期）'!CK6</f>
        <v>0</v>
      </c>
      <c r="CL6" s="429">
        <f>'附表 现金流（一期）'!CL6+'附表 现金流（二期）'!CL6+'附表 现金流（三期）'!CL6+'附表 现金流（四期）'!CL6</f>
        <v>0</v>
      </c>
      <c r="CM6" s="429">
        <f>'附表 现金流（一期）'!CM6+'附表 现金流（二期）'!CM6+'附表 现金流（三期）'!CM6+'附表 现金流（四期）'!CM6</f>
        <v>0</v>
      </c>
      <c r="CN6" s="429">
        <f>'附表 现金流（一期）'!CN6+'附表 现金流（二期）'!CN6+'附表 现金流（三期）'!CN6+'附表 现金流（四期）'!CN6</f>
        <v>0</v>
      </c>
      <c r="CO6" s="429">
        <f>'附表 现金流（一期）'!CO6+'附表 现金流（二期）'!CO6+'附表 现金流（三期）'!CO6+'附表 现金流（四期）'!CO6</f>
        <v>0</v>
      </c>
      <c r="CP6" s="429">
        <f>'附表 现金流（一期）'!CP6+'附表 现金流（二期）'!CP6+'附表 现金流（三期）'!CP6+'附表 现金流（四期）'!CP6</f>
        <v>0</v>
      </c>
      <c r="CQ6" s="429">
        <f>'附表 现金流（一期）'!CQ6+'附表 现金流（二期）'!CQ6+'附表 现金流（三期）'!CQ6+'附表 现金流（四期）'!CQ6</f>
        <v>0</v>
      </c>
      <c r="CR6" s="429">
        <f>'附表 现金流（一期）'!CR6+'附表 现金流（二期）'!CR6+'附表 现金流（三期）'!CR6+'附表 现金流（四期）'!CR6</f>
        <v>0</v>
      </c>
      <c r="CS6" s="429">
        <f>'附表 现金流（一期）'!CS6+'附表 现金流（二期）'!CS6+'附表 现金流（三期）'!CS6+'附表 现金流（四期）'!CS6</f>
        <v>0</v>
      </c>
      <c r="CT6" s="429">
        <f>'附表 现金流（一期）'!CT6+'附表 现金流（二期）'!CT6+'附表 现金流（三期）'!CT6+'附表 现金流（四期）'!CT6</f>
        <v>0</v>
      </c>
      <c r="CU6" s="429">
        <f>'附表 现金流（一期）'!CU6+'附表 现金流（二期）'!CU6+'附表 现金流（三期）'!CU6+'附表 现金流（四期）'!CU6</f>
        <v>0</v>
      </c>
      <c r="CV6" s="429">
        <f>'附表 现金流（一期）'!CV6+'附表 现金流（二期）'!CV6+'附表 现金流（三期）'!CV6+'附表 现金流（四期）'!CV6</f>
        <v>0</v>
      </c>
      <c r="CW6" s="445"/>
    </row>
    <row r="7" spans="1:101" ht="21" customHeight="1">
      <c r="A7" s="748"/>
      <c r="B7" s="752"/>
      <c r="C7" s="431" t="s">
        <v>247</v>
      </c>
      <c r="D7" s="428">
        <f t="shared" si="2"/>
        <v>-9162.5668324324324</v>
      </c>
      <c r="E7" s="429">
        <f>'附表 现金流（一期）'!E7+'附表 现金流（二期）'!E7+'附表 现金流（三期）'!E7+'附表 现金流（四期）'!E7</f>
        <v>0</v>
      </c>
      <c r="F7" s="429">
        <f>'附表 现金流（一期）'!F7+'附表 现金流（二期）'!F7+'附表 现金流（三期）'!F7+'附表 现金流（四期）'!F7</f>
        <v>0</v>
      </c>
      <c r="G7" s="429">
        <f>'附表 现金流（一期）'!G7+'附表 现金流（二期）'!G7+'附表 现金流（三期）'!G7+'附表 现金流（四期）'!G7</f>
        <v>0</v>
      </c>
      <c r="H7" s="429">
        <f>'附表 现金流（一期）'!H7+'附表 现金流（二期）'!H7+'附表 现金流（三期）'!H7+'附表 现金流（四期）'!H7</f>
        <v>0</v>
      </c>
      <c r="I7" s="429">
        <f>'附表 现金流（一期）'!I7+'附表 现金流（二期）'!I7+'附表 现金流（三期）'!I7+'附表 现金流（四期）'!I7</f>
        <v>0</v>
      </c>
      <c r="J7" s="429">
        <f>'附表 现金流（一期）'!J7+'附表 现金流（二期）'!J7+'附表 现金流（三期）'!J7+'附表 现金流（四期）'!J7</f>
        <v>0</v>
      </c>
      <c r="K7" s="429">
        <f>'附表 现金流（一期）'!K7+'附表 现金流（二期）'!K7+'附表 现金流（三期）'!K7+'附表 现金流（四期）'!K7</f>
        <v>0</v>
      </c>
      <c r="L7" s="429">
        <f>'附表 现金流（一期）'!L7+'附表 现金流（二期）'!L7+'附表 现金流（三期）'!L7+'附表 现金流（四期）'!L7</f>
        <v>0</v>
      </c>
      <c r="M7" s="429">
        <f>'附表 现金流（一期）'!M7+'附表 现金流（二期）'!M7+'附表 现金流（三期）'!M7+'附表 现金流（四期）'!M7</f>
        <v>0</v>
      </c>
      <c r="N7" s="429">
        <f>'附表 现金流（一期）'!N7+'附表 现金流（二期）'!N7+'附表 现金流（三期）'!N7+'附表 现金流（四期）'!N7</f>
        <v>0</v>
      </c>
      <c r="O7" s="429">
        <f>'附表 现金流（一期）'!O7+'附表 现金流（二期）'!O7+'附表 现金流（三期）'!O7+'附表 现金流（四期）'!O7</f>
        <v>0</v>
      </c>
      <c r="P7" s="429">
        <f>'附表 现金流（一期）'!P7+'附表 现金流（二期）'!P7+'附表 现金流（三期）'!P7+'附表 现金流（四期）'!P7</f>
        <v>0</v>
      </c>
      <c r="Q7" s="429">
        <f>'附表 现金流（一期）'!Q7+'附表 现金流（二期）'!Q7+'附表 现金流（三期）'!Q7+'附表 现金流（四期）'!Q7</f>
        <v>-503.2994594594594</v>
      </c>
      <c r="R7" s="429">
        <f>'附表 现金流（一期）'!R7+'附表 现金流（二期）'!R7+'附表 现金流（三期）'!R7+'附表 现金流（四期）'!R7</f>
        <v>-629.12432432432422</v>
      </c>
      <c r="S7" s="429">
        <f>'附表 现金流（一期）'!S7+'附表 现金流（二期）'!S7+'附表 现金流（三期）'!S7+'附表 现金流（四期）'!S7</f>
        <v>-824.85189189189191</v>
      </c>
      <c r="T7" s="429">
        <f>'附表 现金流（一期）'!T7+'附表 现金流（二期）'!T7+'附表 现金流（三期）'!T7+'附表 现金流（四期）'!T7</f>
        <v>-821.25362162162162</v>
      </c>
      <c r="U7" s="429">
        <f>'附表 现金流（一期）'!U7+'附表 现金流（二期）'!U7+'附表 现金流（三期）'!U7+'附表 现金流（四期）'!U7</f>
        <v>-538.18205405405411</v>
      </c>
      <c r="V7" s="429">
        <f>'附表 现金流（一期）'!V7+'附表 现金流（二期）'!V7+'附表 现金流（三期）'!V7+'附表 现金流（四期）'!V7</f>
        <v>-391.38637837837842</v>
      </c>
      <c r="W7" s="429">
        <f>'附表 现金流（一期）'!W7+'附表 现金流（二期）'!W7+'附表 现金流（三期）'!W7+'附表 现金流（四期）'!W7</f>
        <v>-800.04410810810816</v>
      </c>
      <c r="X7" s="429">
        <f>'附表 现金流（一期）'!X7+'附表 现金流（二期）'!X7+'附表 现金流（三期）'!X7+'附表 现金流（四期）'!X7</f>
        <v>-863.81362162162168</v>
      </c>
      <c r="Y7" s="429">
        <f>'附表 现金流（一期）'!Y7+'附表 现金流（二期）'!Y7+'附表 现金流（三期）'!Y7+'附表 现金流（四期）'!Y7</f>
        <v>-1054.7380497297295</v>
      </c>
      <c r="Z7" s="429">
        <f>'附表 现金流（一期）'!Z7+'附表 现金流（二期）'!Z7+'附表 现金流（三期）'!Z7+'附表 现金流（四期）'!Z7</f>
        <v>-930.24915027027009</v>
      </c>
      <c r="AA7" s="429">
        <f>'附表 现金流（一期）'!AA7+'附表 现金流（二期）'!AA7+'附表 现金流（三期）'!AA7+'附表 现金流（四期）'!AA7</f>
        <v>-594.36460972972975</v>
      </c>
      <c r="AB7" s="429">
        <f>'附表 现金流（一期）'!AB7+'附表 现金流（二期）'!AB7+'附表 现金流（三期）'!AB7+'附表 现金流（四期）'!AB7</f>
        <v>-407.89142054054054</v>
      </c>
      <c r="AC7" s="429">
        <f>'附表 现金流（一期）'!AC7+'附表 现金流（二期）'!AC7+'附表 现金流（三期）'!AC7+'附表 现金流（四期）'!AC7</f>
        <v>-130.06023351351351</v>
      </c>
      <c r="AD7" s="429">
        <f>'附表 现金流（一期）'!AD7+'附表 现金流（二期）'!AD7+'附表 现金流（三期）'!AD7+'附表 现金流（四期）'!AD7</f>
        <v>-73.307909189189161</v>
      </c>
      <c r="AE7" s="429">
        <f>'附表 现金流（一期）'!AE7+'附表 现金流（二期）'!AE7+'附表 现金流（三期）'!AE7+'附表 现金流（四期）'!AE7</f>
        <v>-10.810810810810811</v>
      </c>
      <c r="AF7" s="429">
        <f>'附表 现金流（一期）'!AF7+'附表 现金流（二期）'!AF7+'附表 现金流（三期）'!AF7+'附表 现金流（四期）'!AF7</f>
        <v>0</v>
      </c>
      <c r="AG7" s="429">
        <f>'附表 现金流（一期）'!AG7+'附表 现金流（二期）'!AG7+'附表 现金流（三期）'!AG7+'附表 现金流（四期）'!AG7</f>
        <v>0</v>
      </c>
      <c r="AH7" s="429">
        <f>'附表 现金流（一期）'!AH7+'附表 现金流（二期）'!AH7+'附表 现金流（三期）'!AH7+'附表 现金流（四期）'!AH7</f>
        <v>0</v>
      </c>
      <c r="AI7" s="429">
        <f>'附表 现金流（一期）'!AI7+'附表 现金流（二期）'!AI7+'附表 现金流（三期）'!AI7+'附表 现金流（四期）'!AI7</f>
        <v>0</v>
      </c>
      <c r="AJ7" s="429">
        <f>'附表 现金流（一期）'!AJ7+'附表 现金流（二期）'!AJ7+'附表 现金流（三期）'!AJ7+'附表 现金流（四期）'!AJ7</f>
        <v>0</v>
      </c>
      <c r="AK7" s="429">
        <f>'附表 现金流（一期）'!AK7+'附表 现金流（二期）'!AK7+'附表 现金流（三期）'!AK7+'附表 现金流（四期）'!AK7</f>
        <v>0</v>
      </c>
      <c r="AL7" s="429">
        <f>'附表 现金流（一期）'!AL7+'附表 现金流（二期）'!AL7+'附表 现金流（三期）'!AL7+'附表 现金流（四期）'!AL7</f>
        <v>-194.59459459459458</v>
      </c>
      <c r="AM7" s="429">
        <f>'附表 现金流（一期）'!AM7+'附表 现金流（二期）'!AM7+'附表 现金流（三期）'!AM7+'附表 现金流（四期）'!AM7</f>
        <v>-54.054054054054049</v>
      </c>
      <c r="AN7" s="429">
        <f>'附表 现金流（一期）'!AN7+'附表 现金流（二期）'!AN7+'附表 现金流（三期）'!AN7+'附表 现金流（四期）'!AN7</f>
        <v>-45.945945945945944</v>
      </c>
      <c r="AO7" s="429">
        <f>'附表 现金流（一期）'!AO7+'附表 现金流（二期）'!AO7+'附表 现金流（三期）'!AO7+'附表 现金流（四期）'!AO7</f>
        <v>-194.59459459459458</v>
      </c>
      <c r="AP7" s="429">
        <f>'附表 现金流（一期）'!AP7+'附表 现金流（二期）'!AP7+'附表 现金流（三期）'!AP7+'附表 现金流（四期）'!AP7</f>
        <v>-54.054054054054049</v>
      </c>
      <c r="AQ7" s="429">
        <f>'附表 现金流（一期）'!AQ7+'附表 现金流（二期）'!AQ7+'附表 现金流（三期）'!AQ7+'附表 现金流（四期）'!AQ7</f>
        <v>-45.945945945945944</v>
      </c>
      <c r="AR7" s="429">
        <f>'附表 现金流（一期）'!AR7+'附表 现金流（二期）'!AR7+'附表 现金流（三期）'!AR7+'附表 现金流（四期）'!AR7</f>
        <v>0</v>
      </c>
      <c r="AS7" s="429">
        <f>'附表 现金流（一期）'!AS7+'附表 现金流（二期）'!AS7+'附表 现金流（三期）'!AS7+'附表 现金流（四期）'!AS7</f>
        <v>0</v>
      </c>
      <c r="AT7" s="429">
        <f>'附表 现金流（一期）'!AT7+'附表 现金流（二期）'!AT7+'附表 现金流（三期）'!AT7+'附表 现金流（四期）'!AT7</f>
        <v>0</v>
      </c>
      <c r="AU7" s="429">
        <f>'附表 现金流（一期）'!AU7+'附表 现金流（二期）'!AU7+'附表 现金流（三期）'!AU7+'附表 现金流（四期）'!AU7</f>
        <v>0</v>
      </c>
      <c r="AV7" s="429">
        <f>'附表 现金流（一期）'!AV7+'附表 现金流（二期）'!AV7+'附表 现金流（三期）'!AV7+'附表 现金流（四期）'!AV7</f>
        <v>0</v>
      </c>
      <c r="AW7" s="429">
        <f>'附表 现金流（一期）'!AW7+'附表 现金流（二期）'!AW7+'附表 现金流（三期）'!AW7+'附表 现金流（四期）'!AW7</f>
        <v>0</v>
      </c>
      <c r="AX7" s="429">
        <f>'附表 现金流（一期）'!AX7+'附表 现金流（二期）'!AX7+'附表 现金流（三期）'!AX7+'附表 现金流（四期）'!AX7</f>
        <v>0</v>
      </c>
      <c r="AY7" s="429">
        <f>'附表 现金流（一期）'!AY7+'附表 现金流（二期）'!AY7+'附表 现金流（三期）'!AY7+'附表 现金流（四期）'!AY7</f>
        <v>0</v>
      </c>
      <c r="AZ7" s="429">
        <f>'附表 现金流（一期）'!AZ7+'附表 现金流（二期）'!AZ7+'附表 现金流（三期）'!AZ7+'附表 现金流（四期）'!AZ7</f>
        <v>0</v>
      </c>
      <c r="BA7" s="429">
        <f>'附表 现金流（一期）'!BA7+'附表 现金流（二期）'!BA7+'附表 现金流（三期）'!BA7+'附表 现金流（四期）'!BA7</f>
        <v>0</v>
      </c>
      <c r="BB7" s="429">
        <f>'附表 现金流（一期）'!BB7+'附表 现金流（二期）'!BB7+'附表 现金流（三期）'!BB7+'附表 现金流（四期）'!BB7</f>
        <v>0</v>
      </c>
      <c r="BC7" s="429">
        <f>'附表 现金流（一期）'!BC7+'附表 现金流（二期）'!BC7+'附表 现金流（三期）'!BC7+'附表 现金流（四期）'!BC7</f>
        <v>0</v>
      </c>
      <c r="BD7" s="429">
        <f>'附表 现金流（一期）'!BD7+'附表 现金流（二期）'!BD7+'附表 现金流（三期）'!BD7+'附表 现金流（四期）'!BD7</f>
        <v>0</v>
      </c>
      <c r="BE7" s="429">
        <f>'附表 现金流（一期）'!BE7+'附表 现金流（二期）'!BE7+'附表 现金流（三期）'!BE7+'附表 现金流（四期）'!BE7</f>
        <v>0</v>
      </c>
      <c r="BF7" s="429">
        <f>'附表 现金流（一期）'!BF7+'附表 现金流（二期）'!BF7+'附表 现金流（三期）'!BF7+'附表 现金流（四期）'!BF7</f>
        <v>0</v>
      </c>
      <c r="BG7" s="429">
        <f>'附表 现金流（一期）'!BG7+'附表 现金流（二期）'!BG7+'附表 现金流（三期）'!BG7+'附表 现金流（四期）'!BG7</f>
        <v>0</v>
      </c>
      <c r="BH7" s="429">
        <f>'附表 现金流（一期）'!BH7+'附表 现金流（二期）'!BH7+'附表 现金流（三期）'!BH7+'附表 现金流（四期）'!BH7</f>
        <v>0</v>
      </c>
      <c r="BI7" s="429">
        <f>'附表 现金流（一期）'!BI7+'附表 现金流（二期）'!BI7+'附表 现金流（三期）'!BI7+'附表 现金流（四期）'!BI7</f>
        <v>0</v>
      </c>
      <c r="BJ7" s="429">
        <f>'附表 现金流（一期）'!BJ7+'附表 现金流（二期）'!BJ7+'附表 现金流（三期）'!BJ7+'附表 现金流（四期）'!BJ7</f>
        <v>0</v>
      </c>
      <c r="BK7" s="429">
        <f>'附表 现金流（一期）'!BK7+'附表 现金流（二期）'!BK7+'附表 现金流（三期）'!BK7+'附表 现金流（四期）'!BK7</f>
        <v>0</v>
      </c>
      <c r="BL7" s="429">
        <f>'附表 现金流（一期）'!BL7+'附表 现金流（二期）'!BL7+'附表 现金流（三期）'!BL7+'附表 现金流（四期）'!BL7</f>
        <v>0</v>
      </c>
      <c r="BM7" s="429">
        <f>'附表 现金流（一期）'!BM7+'附表 现金流（二期）'!BM7+'附表 现金流（三期）'!BM7+'附表 现金流（四期）'!BM7</f>
        <v>0</v>
      </c>
      <c r="BN7" s="429">
        <f>'附表 现金流（一期）'!BN7+'附表 现金流（二期）'!BN7+'附表 现金流（三期）'!BN7+'附表 现金流（四期）'!BN7</f>
        <v>0</v>
      </c>
      <c r="BO7" s="429">
        <f>'附表 现金流（一期）'!BO7+'附表 现金流（二期）'!BO7+'附表 现金流（三期）'!BO7+'附表 现金流（四期）'!BO7</f>
        <v>0</v>
      </c>
      <c r="BP7" s="429">
        <f>'附表 现金流（一期）'!BP7+'附表 现金流（二期）'!BP7+'附表 现金流（三期）'!BP7+'附表 现金流（四期）'!BP7</f>
        <v>0</v>
      </c>
      <c r="BQ7" s="429">
        <f>'附表 现金流（一期）'!BQ7+'附表 现金流（二期）'!BQ7+'附表 现金流（三期）'!BQ7+'附表 现金流（四期）'!BQ7</f>
        <v>0</v>
      </c>
      <c r="BR7" s="429">
        <f>'附表 现金流（一期）'!BR7+'附表 现金流（二期）'!BR7+'附表 现金流（三期）'!BR7+'附表 现金流（四期）'!BR7</f>
        <v>0</v>
      </c>
      <c r="BS7" s="429">
        <f>'附表 现金流（一期）'!BS7+'附表 现金流（二期）'!BS7+'附表 现金流（三期）'!BS7+'附表 现金流（四期）'!BS7</f>
        <v>0</v>
      </c>
      <c r="BT7" s="429">
        <f>'附表 现金流（一期）'!BT7+'附表 现金流（二期）'!BT7+'附表 现金流（三期）'!BT7+'附表 现金流（四期）'!BT7</f>
        <v>0</v>
      </c>
      <c r="BU7" s="429">
        <f>'附表 现金流（一期）'!BU7+'附表 现金流（二期）'!BU7+'附表 现金流（三期）'!BU7+'附表 现金流（四期）'!BU7</f>
        <v>0</v>
      </c>
      <c r="BV7" s="429">
        <f>'附表 现金流（一期）'!BV7+'附表 现金流（二期）'!BV7+'附表 现金流（三期）'!BV7+'附表 现金流（四期）'!BV7</f>
        <v>0</v>
      </c>
      <c r="BW7" s="429">
        <f>'附表 现金流（一期）'!BW7+'附表 现金流（二期）'!BW7+'附表 现金流（三期）'!BW7+'附表 现金流（四期）'!BW7</f>
        <v>0</v>
      </c>
      <c r="BX7" s="429">
        <f>'附表 现金流（一期）'!BX7+'附表 现金流（二期）'!BX7+'附表 现金流（三期）'!BX7+'附表 现金流（四期）'!BX7</f>
        <v>0</v>
      </c>
      <c r="BY7" s="429">
        <f>'附表 现金流（一期）'!BY7+'附表 现金流（二期）'!BY7+'附表 现金流（三期）'!BY7+'附表 现金流（四期）'!BY7</f>
        <v>0</v>
      </c>
      <c r="BZ7" s="429">
        <f>'附表 现金流（一期）'!BZ7+'附表 现金流（二期）'!BZ7+'附表 现金流（三期）'!BZ7+'附表 现金流（四期）'!BZ7</f>
        <v>0</v>
      </c>
      <c r="CA7" s="429">
        <f>'附表 现金流（一期）'!CA7+'附表 现金流（二期）'!CA7+'附表 现金流（三期）'!CA7+'附表 现金流（四期）'!CA7</f>
        <v>0</v>
      </c>
      <c r="CB7" s="429">
        <f>'附表 现金流（一期）'!CB7+'附表 现金流（二期）'!CB7+'附表 现金流（三期）'!CB7+'附表 现金流（四期）'!CB7</f>
        <v>0</v>
      </c>
      <c r="CC7" s="429">
        <f>'附表 现金流（一期）'!CC7+'附表 现金流（二期）'!CC7+'附表 现金流（三期）'!CC7+'附表 现金流（四期）'!CC7</f>
        <v>0</v>
      </c>
      <c r="CD7" s="429">
        <f>'附表 现金流（一期）'!CD7+'附表 现金流（二期）'!CD7+'附表 现金流（三期）'!CD7+'附表 现金流（四期）'!CD7</f>
        <v>0</v>
      </c>
      <c r="CE7" s="429">
        <f>'附表 现金流（一期）'!CE7+'附表 现金流（二期）'!CE7+'附表 现金流（三期）'!CE7+'附表 现金流（四期）'!CE7</f>
        <v>0</v>
      </c>
      <c r="CF7" s="429">
        <f>'附表 现金流（一期）'!CF7+'附表 现金流（二期）'!CF7+'附表 现金流（三期）'!CF7+'附表 现金流（四期）'!CF7</f>
        <v>0</v>
      </c>
      <c r="CG7" s="429">
        <f>'附表 现金流（一期）'!CG7+'附表 现金流（二期）'!CG7+'附表 现金流（三期）'!CG7+'附表 现金流（四期）'!CG7</f>
        <v>0</v>
      </c>
      <c r="CH7" s="429">
        <f>'附表 现金流（一期）'!CH7+'附表 现金流（二期）'!CH7+'附表 现金流（三期）'!CH7+'附表 现金流（四期）'!CH7</f>
        <v>0</v>
      </c>
      <c r="CI7" s="429">
        <f>'附表 现金流（一期）'!CI7+'附表 现金流（二期）'!CI7+'附表 现金流（三期）'!CI7+'附表 现金流（四期）'!CI7</f>
        <v>0</v>
      </c>
      <c r="CJ7" s="429">
        <f>'附表 现金流（一期）'!CJ7+'附表 现金流（二期）'!CJ7+'附表 现金流（三期）'!CJ7+'附表 现金流（四期）'!CJ7</f>
        <v>0</v>
      </c>
      <c r="CK7" s="429">
        <f>'附表 现金流（一期）'!CK7+'附表 现金流（二期）'!CK7+'附表 现金流（三期）'!CK7+'附表 现金流（四期）'!CK7</f>
        <v>0</v>
      </c>
      <c r="CL7" s="429">
        <f>'附表 现金流（一期）'!CL7+'附表 现金流（二期）'!CL7+'附表 现金流（三期）'!CL7+'附表 现金流（四期）'!CL7</f>
        <v>0</v>
      </c>
      <c r="CM7" s="429">
        <f>'附表 现金流（一期）'!CM7+'附表 现金流（二期）'!CM7+'附表 现金流（三期）'!CM7+'附表 现金流（四期）'!CM7</f>
        <v>0</v>
      </c>
      <c r="CN7" s="429">
        <f>'附表 现金流（一期）'!CN7+'附表 现金流（二期）'!CN7+'附表 现金流（三期）'!CN7+'附表 现金流（四期）'!CN7</f>
        <v>0</v>
      </c>
      <c r="CO7" s="429">
        <f>'附表 现金流（一期）'!CO7+'附表 现金流（二期）'!CO7+'附表 现金流（三期）'!CO7+'附表 现金流（四期）'!CO7</f>
        <v>0</v>
      </c>
      <c r="CP7" s="429">
        <f>'附表 现金流（一期）'!CP7+'附表 现金流（二期）'!CP7+'附表 现金流（三期）'!CP7+'附表 现金流（四期）'!CP7</f>
        <v>0</v>
      </c>
      <c r="CQ7" s="429">
        <f>'附表 现金流（一期）'!CQ7+'附表 现金流（二期）'!CQ7+'附表 现金流（三期）'!CQ7+'附表 现金流（四期）'!CQ7</f>
        <v>0</v>
      </c>
      <c r="CR7" s="429">
        <f>'附表 现金流（一期）'!CR7+'附表 现金流（二期）'!CR7+'附表 现金流（三期）'!CR7+'附表 现金流（四期）'!CR7</f>
        <v>0</v>
      </c>
      <c r="CS7" s="429">
        <f>'附表 现金流（一期）'!CS7+'附表 现金流（二期）'!CS7+'附表 现金流（三期）'!CS7+'附表 现金流（四期）'!CS7</f>
        <v>0</v>
      </c>
      <c r="CT7" s="429">
        <f>'附表 现金流（一期）'!CT7+'附表 现金流（二期）'!CT7+'附表 现金流（三期）'!CT7+'附表 现金流（四期）'!CT7</f>
        <v>0</v>
      </c>
      <c r="CU7" s="429">
        <f>'附表 现金流（一期）'!CU7+'附表 现金流（二期）'!CU7+'附表 现金流（三期）'!CU7+'附表 现金流（四期）'!CU7</f>
        <v>0</v>
      </c>
      <c r="CV7" s="429">
        <f>'附表 现金流（一期）'!CV7+'附表 现金流（二期）'!CV7+'附表 现金流（三期）'!CV7+'附表 现金流（四期）'!CV7</f>
        <v>0</v>
      </c>
      <c r="CW7" s="445">
        <f>D7+D8+'利润表（汇总）'!AE17</f>
        <v>0</v>
      </c>
    </row>
    <row r="8" spans="1:101" ht="21" customHeight="1">
      <c r="A8" s="748"/>
      <c r="B8" s="752"/>
      <c r="C8" s="431" t="s">
        <v>248</v>
      </c>
      <c r="D8" s="428">
        <f t="shared" si="2"/>
        <v>-36.911691554664685</v>
      </c>
      <c r="E8" s="429">
        <f>'附表 现金流（一期）'!E8+'附表 现金流（二期）'!E8+'附表 现金流（三期）'!E8+'附表 现金流（四期）'!E8</f>
        <v>0</v>
      </c>
      <c r="F8" s="429">
        <f>'附表 现金流（一期）'!F8+'附表 现金流（二期）'!F8+'附表 现金流（三期）'!F8+'附表 现金流（四期）'!F8</f>
        <v>0</v>
      </c>
      <c r="G8" s="429">
        <f>'附表 现金流（一期）'!G8+'附表 现金流（二期）'!G8+'附表 现金流（三期）'!G8+'附表 现金流（四期）'!G8</f>
        <v>0</v>
      </c>
      <c r="H8" s="429">
        <f>'附表 现金流（一期）'!H8+'附表 现金流（二期）'!H8+'附表 现金流（三期）'!H8+'附表 现金流（四期）'!H8</f>
        <v>0</v>
      </c>
      <c r="I8" s="429">
        <f>'附表 现金流（一期）'!I8+'附表 现金流（二期）'!I8+'附表 现金流（三期）'!I8+'附表 现金流（四期）'!I8</f>
        <v>0</v>
      </c>
      <c r="J8" s="429">
        <f>'附表 现金流（一期）'!J8+'附表 现金流（二期）'!J8+'附表 现金流（三期）'!J8+'附表 现金流（四期）'!J8</f>
        <v>0</v>
      </c>
      <c r="K8" s="429">
        <f>'附表 现金流（一期）'!K8+'附表 现金流（二期）'!K8+'附表 现金流（三期）'!K8+'附表 现金流（四期）'!K8</f>
        <v>0</v>
      </c>
      <c r="L8" s="429">
        <f>'附表 现金流（一期）'!L8+'附表 现金流（二期）'!L8+'附表 现金流（三期）'!L8+'附表 现金流（四期）'!L8</f>
        <v>0</v>
      </c>
      <c r="M8" s="429">
        <f>'附表 现金流（一期）'!M8+'附表 现金流（二期）'!M8+'附表 现金流（三期）'!M8+'附表 现金流（四期）'!M8</f>
        <v>0</v>
      </c>
      <c r="N8" s="429">
        <f>'附表 现金流（一期）'!N8+'附表 现金流（二期）'!N8+'附表 现金流（三期）'!N8+'附表 现金流（四期）'!N8</f>
        <v>0</v>
      </c>
      <c r="O8" s="429">
        <f>'附表 现金流（一期）'!O8+'附表 现金流（二期）'!O8+'附表 现金流（三期）'!O8+'附表 现金流（四期）'!O8</f>
        <v>0</v>
      </c>
      <c r="P8" s="429">
        <f>'附表 现金流（一期）'!P8+'附表 现金流（二期）'!P8+'附表 现金流（三期）'!P8+'附表 现金流（四期）'!P8</f>
        <v>0</v>
      </c>
      <c r="Q8" s="429">
        <f>'附表 现金流（一期）'!Q8+'附表 现金流（二期）'!Q8+'附表 现金流（三期）'!Q8+'附表 现金流（四期）'!Q8</f>
        <v>0</v>
      </c>
      <c r="R8" s="429">
        <f>'附表 现金流（一期）'!R8+'附表 现金流（二期）'!R8+'附表 现金流（三期）'!R8+'附表 现金流（四期）'!R8</f>
        <v>0</v>
      </c>
      <c r="S8" s="429">
        <f>'附表 现金流（一期）'!S8+'附表 现金流（二期）'!S8+'附表 现金流（三期）'!S8+'附表 现金流（四期）'!S8</f>
        <v>0</v>
      </c>
      <c r="T8" s="429">
        <f>'附表 现金流（一期）'!T8+'附表 现金流（二期）'!T8+'附表 现金流（三期）'!T8+'附表 现金流（四期）'!T8</f>
        <v>0</v>
      </c>
      <c r="U8" s="429">
        <f>'附表 现金流（一期）'!U8+'附表 现金流（二期）'!U8+'附表 现金流（三期）'!U8+'附表 现金流（四期）'!U8</f>
        <v>0</v>
      </c>
      <c r="V8" s="429">
        <f>'附表 现金流（一期）'!V8+'附表 现金流（二期）'!V8+'附表 现金流（三期）'!V8+'附表 现金流（四期）'!V8</f>
        <v>0</v>
      </c>
      <c r="W8" s="429">
        <f>'附表 现金流（一期）'!W8+'附表 现金流（二期）'!W8+'附表 现金流（三期）'!W8+'附表 现金流（四期）'!W8</f>
        <v>0</v>
      </c>
      <c r="X8" s="429">
        <f>'附表 现金流（一期）'!X8+'附表 现金流（二期）'!X8+'附表 现金流（三期）'!X8+'附表 现金流（四期）'!X8</f>
        <v>0</v>
      </c>
      <c r="Y8" s="429">
        <f>'附表 现金流（一期）'!Y8+'附表 现金流（二期）'!Y8+'附表 现金流（三期）'!Y8+'附表 现金流（四期）'!Y8</f>
        <v>0</v>
      </c>
      <c r="Z8" s="429">
        <f>'附表 现金流（一期）'!Z8+'附表 现金流（二期）'!Z8+'附表 现金流（三期）'!Z8+'附表 现金流（四期）'!Z8</f>
        <v>0</v>
      </c>
      <c r="AA8" s="429">
        <f>'附表 现金流（一期）'!AA8+'附表 现金流（二期）'!AA8+'附表 现金流（三期）'!AA8+'附表 现金流（四期）'!AA8</f>
        <v>0</v>
      </c>
      <c r="AB8" s="429">
        <f>'附表 现金流（一期）'!AB8+'附表 现金流（二期）'!AB8+'附表 现金流（三期）'!AB8+'附表 现金流（四期）'!AB8</f>
        <v>0</v>
      </c>
      <c r="AC8" s="429">
        <f>'附表 现金流（一期）'!AC8+'附表 现金流（二期）'!AC8+'附表 现金流（三期）'!AC8+'附表 现金流（四期）'!AC8</f>
        <v>0</v>
      </c>
      <c r="AD8" s="429">
        <f>'附表 现金流（一期）'!AD8+'附表 现金流（二期）'!AD8+'附表 现金流（三期）'!AD8+'附表 现金流（四期）'!AD8</f>
        <v>0</v>
      </c>
      <c r="AE8" s="429">
        <f>'附表 现金流（一期）'!AE8+'附表 现金流（二期）'!AE8+'附表 现金流（三期）'!AE8+'附表 现金流（四期）'!AE8</f>
        <v>0</v>
      </c>
      <c r="AF8" s="429">
        <f>'附表 现金流（一期）'!AF8+'附表 现金流（二期）'!AF8+'附表 现金流（三期）'!AF8+'附表 现金流（四期）'!AF8</f>
        <v>0</v>
      </c>
      <c r="AG8" s="429">
        <f>'附表 现金流（一期）'!AG8+'附表 现金流（二期）'!AG8+'附表 现金流（三期）'!AG8+'附表 现金流（四期）'!AG8</f>
        <v>0</v>
      </c>
      <c r="AH8" s="429">
        <f>'附表 现金流（一期）'!AH8+'附表 现金流（二期）'!AH8+'附表 现金流（三期）'!AH8+'附表 现金流（四期）'!AH8</f>
        <v>0</v>
      </c>
      <c r="AI8" s="429">
        <f>'附表 现金流（一期）'!AI8+'附表 现金流（二期）'!AI8+'附表 现金流（三期）'!AI8+'附表 现金流（四期）'!AI8</f>
        <v>0</v>
      </c>
      <c r="AJ8" s="429">
        <f>'附表 现金流（一期）'!AJ8+'附表 现金流（二期）'!AJ8+'附表 现金流（三期）'!AJ8+'附表 现金流（四期）'!AJ8</f>
        <v>0</v>
      </c>
      <c r="AK8" s="429">
        <f>'附表 现金流（一期）'!AK8+'附表 现金流（二期）'!AK8+'附表 现金流（三期）'!AK8+'附表 现金流（四期）'!AK8</f>
        <v>-36.911691554664685</v>
      </c>
      <c r="AL8" s="429">
        <f>'附表 现金流（一期）'!AL8+'附表 现金流（二期）'!AL8+'附表 现金流（三期）'!AL8+'附表 现金流（四期）'!AL8</f>
        <v>0</v>
      </c>
      <c r="AM8" s="429">
        <f>'附表 现金流（一期）'!AM8+'附表 现金流（二期）'!AM8+'附表 现金流（三期）'!AM8+'附表 现金流（四期）'!AM8</f>
        <v>0</v>
      </c>
      <c r="AN8" s="429">
        <f>'附表 现金流（一期）'!AN8+'附表 现金流（二期）'!AN8+'附表 现金流（三期）'!AN8+'附表 现金流（四期）'!AN8</f>
        <v>0</v>
      </c>
      <c r="AO8" s="429">
        <f>'附表 现金流（一期）'!AO8+'附表 现金流（二期）'!AO8+'附表 现金流（三期）'!AO8+'附表 现金流（四期）'!AO8</f>
        <v>0</v>
      </c>
      <c r="AP8" s="429">
        <f>'附表 现金流（一期）'!AP8+'附表 现金流（二期）'!AP8+'附表 现金流（三期）'!AP8+'附表 现金流（四期）'!AP8</f>
        <v>0</v>
      </c>
      <c r="AQ8" s="429">
        <f>'附表 现金流（一期）'!AQ8+'附表 现金流（二期）'!AQ8+'附表 现金流（三期）'!AQ8+'附表 现金流（四期）'!AQ8</f>
        <v>0</v>
      </c>
      <c r="AR8" s="429">
        <f>'附表 现金流（一期）'!AR8+'附表 现金流（二期）'!AR8+'附表 现金流（三期）'!AR8+'附表 现金流（四期）'!AR8</f>
        <v>0</v>
      </c>
      <c r="AS8" s="429">
        <f>'附表 现金流（一期）'!AS8+'附表 现金流（二期）'!AS8+'附表 现金流（三期）'!AS8+'附表 现金流（四期）'!AS8</f>
        <v>0</v>
      </c>
      <c r="AT8" s="429">
        <f>'附表 现金流（一期）'!AT8+'附表 现金流（二期）'!AT8+'附表 现金流（三期）'!AT8+'附表 现金流（四期）'!AT8</f>
        <v>0</v>
      </c>
      <c r="AU8" s="429">
        <f>'附表 现金流（一期）'!AU8+'附表 现金流（二期）'!AU8+'附表 现金流（三期）'!AU8+'附表 现金流（四期）'!AU8</f>
        <v>0</v>
      </c>
      <c r="AV8" s="429">
        <f>'附表 现金流（一期）'!AV8+'附表 现金流（二期）'!AV8+'附表 现金流（三期）'!AV8+'附表 现金流（四期）'!AV8</f>
        <v>0</v>
      </c>
      <c r="AW8" s="429">
        <f>'附表 现金流（一期）'!AW8+'附表 现金流（二期）'!AW8+'附表 现金流（三期）'!AW8+'附表 现金流（四期）'!AW8</f>
        <v>0</v>
      </c>
      <c r="AX8" s="429">
        <f>'附表 现金流（一期）'!AX8+'附表 现金流（二期）'!AX8+'附表 现金流（三期）'!AX8+'附表 现金流（四期）'!AX8</f>
        <v>0</v>
      </c>
      <c r="AY8" s="429">
        <f>'附表 现金流（一期）'!AY8+'附表 现金流（二期）'!AY8+'附表 现金流（三期）'!AY8+'附表 现金流（四期）'!AY8</f>
        <v>0</v>
      </c>
      <c r="AZ8" s="429">
        <f>'附表 现金流（一期）'!AZ8+'附表 现金流（二期）'!AZ8+'附表 现金流（三期）'!AZ8+'附表 现金流（四期）'!AZ8</f>
        <v>0</v>
      </c>
      <c r="BA8" s="429">
        <f>'附表 现金流（一期）'!BA8+'附表 现金流（二期）'!BA8+'附表 现金流（三期）'!BA8+'附表 现金流（四期）'!BA8</f>
        <v>0</v>
      </c>
      <c r="BB8" s="429">
        <f>'附表 现金流（一期）'!BB8+'附表 现金流（二期）'!BB8+'附表 现金流（三期）'!BB8+'附表 现金流（四期）'!BB8</f>
        <v>0</v>
      </c>
      <c r="BC8" s="429">
        <f>'附表 现金流（一期）'!BC8+'附表 现金流（二期）'!BC8+'附表 现金流（三期）'!BC8+'附表 现金流（四期）'!BC8</f>
        <v>0</v>
      </c>
      <c r="BD8" s="429">
        <f>'附表 现金流（一期）'!BD8+'附表 现金流（二期）'!BD8+'附表 现金流（三期）'!BD8+'附表 现金流（四期）'!BD8</f>
        <v>0</v>
      </c>
      <c r="BE8" s="429">
        <f>'附表 现金流（一期）'!BE8+'附表 现金流（二期）'!BE8+'附表 现金流（三期）'!BE8+'附表 现金流（四期）'!BE8</f>
        <v>0</v>
      </c>
      <c r="BF8" s="429">
        <f>'附表 现金流（一期）'!BF8+'附表 现金流（二期）'!BF8+'附表 现金流（三期）'!BF8+'附表 现金流（四期）'!BF8</f>
        <v>0</v>
      </c>
      <c r="BG8" s="429">
        <f>'附表 现金流（一期）'!BG8+'附表 现金流（二期）'!BG8+'附表 现金流（三期）'!BG8+'附表 现金流（四期）'!BG8</f>
        <v>0</v>
      </c>
      <c r="BH8" s="429">
        <f>'附表 现金流（一期）'!BH8+'附表 现金流（二期）'!BH8+'附表 现金流（三期）'!BH8+'附表 现金流（四期）'!BH8</f>
        <v>0</v>
      </c>
      <c r="BI8" s="429">
        <f>'附表 现金流（一期）'!BI8+'附表 现金流（二期）'!BI8+'附表 现金流（三期）'!BI8+'附表 现金流（四期）'!BI8</f>
        <v>0</v>
      </c>
      <c r="BJ8" s="429">
        <f>'附表 现金流（一期）'!BJ8+'附表 现金流（二期）'!BJ8+'附表 现金流（三期）'!BJ8+'附表 现金流（四期）'!BJ8</f>
        <v>0</v>
      </c>
      <c r="BK8" s="429">
        <f>'附表 现金流（一期）'!BK8+'附表 现金流（二期）'!BK8+'附表 现金流（三期）'!BK8+'附表 现金流（四期）'!BK8</f>
        <v>0</v>
      </c>
      <c r="BL8" s="429">
        <f>'附表 现金流（一期）'!BL8+'附表 现金流（二期）'!BL8+'附表 现金流（三期）'!BL8+'附表 现金流（四期）'!BL8</f>
        <v>0</v>
      </c>
      <c r="BM8" s="429">
        <f>'附表 现金流（一期）'!BM8+'附表 现金流（二期）'!BM8+'附表 现金流（三期）'!BM8+'附表 现金流（四期）'!BM8</f>
        <v>0</v>
      </c>
      <c r="BN8" s="429">
        <f>'附表 现金流（一期）'!BN8+'附表 现金流（二期）'!BN8+'附表 现金流（三期）'!BN8+'附表 现金流（四期）'!BN8</f>
        <v>0</v>
      </c>
      <c r="BO8" s="429">
        <f>'附表 现金流（一期）'!BO8+'附表 现金流（二期）'!BO8+'附表 现金流（三期）'!BO8+'附表 现金流（四期）'!BO8</f>
        <v>0</v>
      </c>
      <c r="BP8" s="429">
        <f>'附表 现金流（一期）'!BP8+'附表 现金流（二期）'!BP8+'附表 现金流（三期）'!BP8+'附表 现金流（四期）'!BP8</f>
        <v>0</v>
      </c>
      <c r="BQ8" s="429">
        <f>'附表 现金流（一期）'!BQ8+'附表 现金流（二期）'!BQ8+'附表 现金流（三期）'!BQ8+'附表 现金流（四期）'!BQ8</f>
        <v>0</v>
      </c>
      <c r="BR8" s="429">
        <f>'附表 现金流（一期）'!BR8+'附表 现金流（二期）'!BR8+'附表 现金流（三期）'!BR8+'附表 现金流（四期）'!BR8</f>
        <v>0</v>
      </c>
      <c r="BS8" s="429">
        <f>'附表 现金流（一期）'!BS8+'附表 现金流（二期）'!BS8+'附表 现金流（三期）'!BS8+'附表 现金流（四期）'!BS8</f>
        <v>0</v>
      </c>
      <c r="BT8" s="429">
        <f>'附表 现金流（一期）'!BT8+'附表 现金流（二期）'!BT8+'附表 现金流（三期）'!BT8+'附表 现金流（四期）'!BT8</f>
        <v>0</v>
      </c>
      <c r="BU8" s="429">
        <f>'附表 现金流（一期）'!BU8+'附表 现金流（二期）'!BU8+'附表 现金流（三期）'!BU8+'附表 现金流（四期）'!BU8</f>
        <v>0</v>
      </c>
      <c r="BV8" s="429">
        <f>'附表 现金流（一期）'!BV8+'附表 现金流（二期）'!BV8+'附表 现金流（三期）'!BV8+'附表 现金流（四期）'!BV8</f>
        <v>0</v>
      </c>
      <c r="BW8" s="429">
        <f>'附表 现金流（一期）'!BW8+'附表 现金流（二期）'!BW8+'附表 现金流（三期）'!BW8+'附表 现金流（四期）'!BW8</f>
        <v>0</v>
      </c>
      <c r="BX8" s="429">
        <f>'附表 现金流（一期）'!BX8+'附表 现金流（二期）'!BX8+'附表 现金流（三期）'!BX8+'附表 现金流（四期）'!BX8</f>
        <v>0</v>
      </c>
      <c r="BY8" s="429">
        <f>'附表 现金流（一期）'!BY8+'附表 现金流（二期）'!BY8+'附表 现金流（三期）'!BY8+'附表 现金流（四期）'!BY8</f>
        <v>0</v>
      </c>
      <c r="BZ8" s="429">
        <f>'附表 现金流（一期）'!BZ8+'附表 现金流（二期）'!BZ8+'附表 现金流（三期）'!BZ8+'附表 现金流（四期）'!BZ8</f>
        <v>0</v>
      </c>
      <c r="CA8" s="429">
        <f>'附表 现金流（一期）'!CA8+'附表 现金流（二期）'!CA8+'附表 现金流（三期）'!CA8+'附表 现金流（四期）'!CA8</f>
        <v>0</v>
      </c>
      <c r="CB8" s="429">
        <f>'附表 现金流（一期）'!CB8+'附表 现金流（二期）'!CB8+'附表 现金流（三期）'!CB8+'附表 现金流（四期）'!CB8</f>
        <v>0</v>
      </c>
      <c r="CC8" s="429">
        <f>'附表 现金流（一期）'!CC8+'附表 现金流（二期）'!CC8+'附表 现金流（三期）'!CC8+'附表 现金流（四期）'!CC8</f>
        <v>0</v>
      </c>
      <c r="CD8" s="429">
        <f>'附表 现金流（一期）'!CD8+'附表 现金流（二期）'!CD8+'附表 现金流（三期）'!CD8+'附表 现金流（四期）'!CD8</f>
        <v>0</v>
      </c>
      <c r="CE8" s="429">
        <f>'附表 现金流（一期）'!CE8+'附表 现金流（二期）'!CE8+'附表 现金流（三期）'!CE8+'附表 现金流（四期）'!CE8</f>
        <v>0</v>
      </c>
      <c r="CF8" s="429">
        <f>'附表 现金流（一期）'!CF8+'附表 现金流（二期）'!CF8+'附表 现金流（三期）'!CF8+'附表 现金流（四期）'!CF8</f>
        <v>0</v>
      </c>
      <c r="CG8" s="429">
        <f>'附表 现金流（一期）'!CG8+'附表 现金流（二期）'!CG8+'附表 现金流（三期）'!CG8+'附表 现金流（四期）'!CG8</f>
        <v>0</v>
      </c>
      <c r="CH8" s="429">
        <f>'附表 现金流（一期）'!CH8+'附表 现金流（二期）'!CH8+'附表 现金流（三期）'!CH8+'附表 现金流（四期）'!CH8</f>
        <v>0</v>
      </c>
      <c r="CI8" s="429">
        <f>'附表 现金流（一期）'!CI8+'附表 现金流（二期）'!CI8+'附表 现金流（三期）'!CI8+'附表 现金流（四期）'!CI8</f>
        <v>0</v>
      </c>
      <c r="CJ8" s="429">
        <f>'附表 现金流（一期）'!CJ8+'附表 现金流（二期）'!CJ8+'附表 现金流（三期）'!CJ8+'附表 现金流（四期）'!CJ8</f>
        <v>0</v>
      </c>
      <c r="CK8" s="429">
        <f>'附表 现金流（一期）'!CK8+'附表 现金流（二期）'!CK8+'附表 现金流（三期）'!CK8+'附表 现金流（四期）'!CK8</f>
        <v>0</v>
      </c>
      <c r="CL8" s="429">
        <f>'附表 现金流（一期）'!CL8+'附表 现金流（二期）'!CL8+'附表 现金流（三期）'!CL8+'附表 现金流（四期）'!CL8</f>
        <v>0</v>
      </c>
      <c r="CM8" s="429">
        <f>'附表 现金流（一期）'!CM8+'附表 现金流（二期）'!CM8+'附表 现金流（三期）'!CM8+'附表 现金流（四期）'!CM8</f>
        <v>0</v>
      </c>
      <c r="CN8" s="429">
        <f>'附表 现金流（一期）'!CN8+'附表 现金流（二期）'!CN8+'附表 现金流（三期）'!CN8+'附表 现金流（四期）'!CN8</f>
        <v>0</v>
      </c>
      <c r="CO8" s="429">
        <f>'附表 现金流（一期）'!CO8+'附表 现金流（二期）'!CO8+'附表 现金流（三期）'!CO8+'附表 现金流（四期）'!CO8</f>
        <v>0</v>
      </c>
      <c r="CP8" s="429">
        <f>'附表 现金流（一期）'!CP8+'附表 现金流（二期）'!CP8+'附表 现金流（三期）'!CP8+'附表 现金流（四期）'!CP8</f>
        <v>0</v>
      </c>
      <c r="CQ8" s="429">
        <f>'附表 现金流（一期）'!CQ8+'附表 现金流（二期）'!CQ8+'附表 现金流（三期）'!CQ8+'附表 现金流（四期）'!CQ8</f>
        <v>0</v>
      </c>
      <c r="CR8" s="429">
        <f>'附表 现金流（一期）'!CR8+'附表 现金流（二期）'!CR8+'附表 现金流（三期）'!CR8+'附表 现金流（四期）'!CR8</f>
        <v>0</v>
      </c>
      <c r="CS8" s="429">
        <f>'附表 现金流（一期）'!CS8+'附表 现金流（二期）'!CS8+'附表 现金流（三期）'!CS8+'附表 现金流（四期）'!CS8</f>
        <v>0</v>
      </c>
      <c r="CT8" s="429">
        <f>'附表 现金流（一期）'!CT8+'附表 现金流（二期）'!CT8+'附表 现金流（三期）'!CT8+'附表 现金流（四期）'!CT8</f>
        <v>0</v>
      </c>
      <c r="CU8" s="429">
        <f>'附表 现金流（一期）'!CU8+'附表 现金流（二期）'!CU8+'附表 现金流（三期）'!CU8+'附表 现金流（四期）'!CU8</f>
        <v>0</v>
      </c>
      <c r="CV8" s="429">
        <f>'附表 现金流（一期）'!CV8+'附表 现金流（二期）'!CV8+'附表 现金流（三期）'!CV8+'附表 现金流（四期）'!CV8</f>
        <v>0</v>
      </c>
      <c r="CW8" s="446"/>
    </row>
    <row r="9" spans="1:101" ht="21" customHeight="1">
      <c r="A9" s="748"/>
      <c r="B9" s="752"/>
      <c r="C9" s="430" t="s">
        <v>249</v>
      </c>
      <c r="D9" s="428">
        <f t="shared" si="2"/>
        <v>-9513.785427336381</v>
      </c>
      <c r="E9" s="429">
        <f>'附表 现金流（一期）'!E9+'附表 现金流（二期）'!E9+'附表 现金流（三期）'!E9+'附表 现金流（四期）'!E9</f>
        <v>0</v>
      </c>
      <c r="F9" s="429">
        <f>'附表 现金流（一期）'!F9+'附表 现金流（二期）'!F9+'附表 现金流（三期）'!F9+'附表 现金流（四期）'!F9</f>
        <v>0</v>
      </c>
      <c r="G9" s="429">
        <f>'附表 现金流（一期）'!G9+'附表 现金流（二期）'!G9+'附表 现金流（三期）'!G9+'附表 现金流（四期）'!G9</f>
        <v>0</v>
      </c>
      <c r="H9" s="429">
        <f>'附表 现金流（一期）'!H9+'附表 现金流（二期）'!H9+'附表 现金流（三期）'!H9+'附表 现金流（四期）'!H9</f>
        <v>0</v>
      </c>
      <c r="I9" s="429">
        <f>'附表 现金流（一期）'!I9+'附表 现金流（二期）'!I9+'附表 现金流（三期）'!I9+'附表 现金流（四期）'!I9</f>
        <v>0</v>
      </c>
      <c r="J9" s="429">
        <f>'附表 现金流（一期）'!J9+'附表 现金流（二期）'!J9+'附表 现金流（三期）'!J9+'附表 现金流（四期）'!J9</f>
        <v>0</v>
      </c>
      <c r="K9" s="429">
        <f>'附表 现金流（一期）'!K9+'附表 现金流（二期）'!K9+'附表 现金流（三期）'!K9+'附表 现金流（四期）'!K9</f>
        <v>0</v>
      </c>
      <c r="L9" s="429">
        <f>'附表 现金流（一期）'!L9+'附表 现金流（二期）'!L9+'附表 现金流（三期）'!L9+'附表 现金流（四期）'!L9</f>
        <v>0</v>
      </c>
      <c r="M9" s="429">
        <f>'附表 现金流（一期）'!M9+'附表 现金流（二期）'!M9+'附表 现金流（三期）'!M9+'附表 现金流（四期）'!M9</f>
        <v>0</v>
      </c>
      <c r="N9" s="429">
        <f>'附表 现金流（一期）'!N9+'附表 现金流（二期）'!N9+'附表 现金流（三期）'!N9+'附表 现金流（四期）'!N9</f>
        <v>0</v>
      </c>
      <c r="O9" s="429">
        <f>'附表 现金流（一期）'!O9+'附表 现金流（二期）'!O9+'附表 现金流（三期）'!O9+'附表 现金流（四期）'!O9</f>
        <v>0</v>
      </c>
      <c r="P9" s="429">
        <f>'附表 现金流（一期）'!P9+'附表 现金流（二期）'!P9+'附表 现金流（三期）'!P9+'附表 现金流（四期）'!P9</f>
        <v>0</v>
      </c>
      <c r="Q9" s="429">
        <f>'附表 现金流（一期）'!Q9+'附表 现金流（二期）'!Q9+'附表 现金流（三期）'!Q9+'附表 现金流（四期）'!Q9</f>
        <v>0</v>
      </c>
      <c r="R9" s="429">
        <f>'附表 现金流（一期）'!R9+'附表 现金流（二期）'!R9+'附表 现金流（三期）'!R9+'附表 现金流（四期）'!R9</f>
        <v>-245.85624864864826</v>
      </c>
      <c r="S9" s="429">
        <f>'附表 现金流（一期）'!S9+'附表 现金流（二期）'!S9+'附表 现金流（三期）'!S9+'附表 现金流（四期）'!S9</f>
        <v>-1206.2190504781704</v>
      </c>
      <c r="T9" s="429">
        <f>'附表 现金流（一期）'!T9+'附表 现金流（二期）'!T9+'附表 现金流（三期）'!T9+'附表 现金流（四期）'!T9</f>
        <v>-1305.0065812889811</v>
      </c>
      <c r="U9" s="429">
        <f>'附表 现金流（一期）'!U9+'附表 现金流（二期）'!U9+'附表 现金流（三期）'!U9+'附表 现金流（四期）'!U9</f>
        <v>-845.0152839916841</v>
      </c>
      <c r="V9" s="429">
        <f>'附表 现金流（一期）'!V9+'附表 现金流（二期）'!V9+'附表 现金流（三期）'!V9+'附表 现金流（四期）'!V9</f>
        <v>-606.47231101871114</v>
      </c>
      <c r="W9" s="429">
        <f>'附表 现金流（一期）'!W9+'附表 现金流（二期）'!W9+'附表 现金流（三期）'!W9+'附表 现金流（四期）'!W9</f>
        <v>-231.61906777546781</v>
      </c>
      <c r="X9" s="429">
        <f>'附表 现金流（一期）'!X9+'附表 现金流（二期）'!X9+'附表 现金流（三期）'!X9+'附表 现金流（四期）'!X9</f>
        <v>-269.73038414303545</v>
      </c>
      <c r="Y9" s="429">
        <f>'附表 现金流（一期）'!Y9+'附表 现金流（二期）'!Y9+'附表 现金流（三期）'!Y9+'附表 现金流（四期）'!Y9</f>
        <v>-1621.9646426943864</v>
      </c>
      <c r="Z9" s="429">
        <f>'附表 现金流（一期）'!Z9+'附表 现金流（二期）'!Z9+'附表 现金流（三期）'!Z9+'附表 现金流（四期）'!Z9</f>
        <v>-1434.5520862702699</v>
      </c>
      <c r="AA9" s="429">
        <f>'附表 现金流（一期）'!AA9+'附表 现金流（二期）'!AA9+'附表 现金流（三期）'!AA9+'附表 现金流（四期）'!AA9</f>
        <v>-915.09105924324308</v>
      </c>
      <c r="AB9" s="429">
        <f>'附表 现金流（一期）'!AB9+'附表 现金流（二期）'!AB9+'附表 现金流（三期）'!AB9+'附表 现金流（四期）'!AB9</f>
        <v>-612.0721268108108</v>
      </c>
      <c r="AC9" s="429">
        <f>'附表 现金流（一期）'!AC9+'附表 现金流（二期）'!AC9+'附表 现金流（三期）'!AC9+'附表 现金流（四期）'!AC9</f>
        <v>-160.59644789189187</v>
      </c>
      <c r="AD9" s="429">
        <f>'附表 现金流（一期）'!AD9+'附表 现金流（二期）'!AD9+'附表 现金流（三期）'!AD9+'附表 现金流（四期）'!AD9</f>
        <v>-59.590137081081039</v>
      </c>
      <c r="AE9" s="429">
        <f>'附表 现金流（一期）'!AE9+'附表 现金流（二期）'!AE9+'附表 现金流（三期）'!AE9+'附表 现金流（四期）'!AE9</f>
        <v>0</v>
      </c>
      <c r="AF9" s="429">
        <f>'附表 现金流（一期）'!AF9+'附表 现金流（二期）'!AF9+'附表 现金流（三期）'!AF9+'附表 现金流（四期）'!AF9</f>
        <v>0</v>
      </c>
      <c r="AG9" s="429">
        <f>'附表 现金流（一期）'!AG9+'附表 现金流（二期）'!AG9+'附表 现金流（三期）'!AG9+'附表 现金流（四期）'!AG9</f>
        <v>0</v>
      </c>
      <c r="AH9" s="429">
        <f>'附表 现金流（一期）'!AH9+'附表 现金流（二期）'!AH9+'附表 现金流（三期）'!AH9+'附表 现金流（四期）'!AH9</f>
        <v>0</v>
      </c>
      <c r="AI9" s="429">
        <f>'附表 现金流（一期）'!AI9+'附表 现金流（二期）'!AI9+'附表 现金流（三期）'!AI9+'附表 现金流（四期）'!AI9</f>
        <v>0</v>
      </c>
      <c r="AJ9" s="429">
        <f>'附表 现金流（一期）'!AJ9+'附表 现金流（二期）'!AJ9+'附表 现金流（三期）'!AJ9+'附表 现金流（四期）'!AJ9</f>
        <v>0</v>
      </c>
      <c r="AK9" s="429">
        <f>'附表 现金流（一期）'!AK9+'附表 现金流（二期）'!AK9+'附表 现金流（三期）'!AK9+'附表 现金流（四期）'!AK9</f>
        <v>0</v>
      </c>
      <c r="AL9" s="429">
        <f>'附表 现金流（一期）'!AL9+'附表 现金流（二期）'!AL9+'附表 现金流（三期）'!AL9+'附表 现金流（四期）'!AL9</f>
        <v>0</v>
      </c>
      <c r="AM9" s="429">
        <f>'附表 现金流（一期）'!AM9+'附表 现金流（二期）'!AM9+'附表 现金流（三期）'!AM9+'附表 现金流（四期）'!AM9</f>
        <v>0</v>
      </c>
      <c r="AN9" s="429">
        <f>'附表 现金流（一期）'!AN9+'附表 现金流（二期）'!AN9+'附表 现金流（三期）'!AN9+'附表 现金流（四期）'!AN9</f>
        <v>0</v>
      </c>
      <c r="AO9" s="429">
        <f>'附表 现金流（一期）'!AO9+'附表 现金流（二期）'!AO9+'附表 现金流（三期）'!AO9+'附表 现金流（四期）'!AO9</f>
        <v>0</v>
      </c>
      <c r="AP9" s="429">
        <f>'附表 现金流（一期）'!AP9+'附表 现金流（二期）'!AP9+'附表 现金流（三期）'!AP9+'附表 现金流（四期）'!AP9</f>
        <v>0</v>
      </c>
      <c r="AQ9" s="429">
        <f>'附表 现金流（一期）'!AQ9+'附表 现金流（二期）'!AQ9+'附表 现金流（三期）'!AQ9+'附表 现金流（四期）'!AQ9</f>
        <v>0</v>
      </c>
      <c r="AR9" s="429">
        <f>'附表 现金流（一期）'!AR9+'附表 现金流（二期）'!AR9+'附表 现金流（三期）'!AR9+'附表 现金流（四期）'!AR9</f>
        <v>0</v>
      </c>
      <c r="AS9" s="429">
        <f>'附表 现金流（一期）'!AS9+'附表 现金流（二期）'!AS9+'附表 现金流（三期）'!AS9+'附表 现金流（四期）'!AS9</f>
        <v>0</v>
      </c>
      <c r="AT9" s="429">
        <f>'附表 现金流（一期）'!AT9+'附表 现金流（二期）'!AT9+'附表 现金流（三期）'!AT9+'附表 现金流（四期）'!AT9</f>
        <v>0</v>
      </c>
      <c r="AU9" s="429">
        <f>'附表 现金流（一期）'!AU9+'附表 现金流（二期）'!AU9+'附表 现金流（三期）'!AU9+'附表 现金流（四期）'!AU9</f>
        <v>0</v>
      </c>
      <c r="AV9" s="429">
        <f>'附表 现金流（一期）'!AV9+'附表 现金流（二期）'!AV9+'附表 现金流（三期）'!AV9+'附表 现金流（四期）'!AV9</f>
        <v>0</v>
      </c>
      <c r="AW9" s="429">
        <f>'附表 现金流（一期）'!AW9+'附表 现金流（二期）'!AW9+'附表 现金流（三期）'!AW9+'附表 现金流（四期）'!AW9</f>
        <v>0</v>
      </c>
      <c r="AX9" s="429">
        <f>'附表 现金流（一期）'!AX9+'附表 现金流（二期）'!AX9+'附表 现金流（三期）'!AX9+'附表 现金流（四期）'!AX9</f>
        <v>0</v>
      </c>
      <c r="AY9" s="429">
        <f>'附表 现金流（一期）'!AY9+'附表 现金流（二期）'!AY9+'附表 现金流（三期）'!AY9+'附表 现金流（四期）'!AY9</f>
        <v>0</v>
      </c>
      <c r="AZ9" s="429">
        <f>'附表 现金流（一期）'!AZ9+'附表 现金流（二期）'!AZ9+'附表 现金流（三期）'!AZ9+'附表 现金流（四期）'!AZ9</f>
        <v>0</v>
      </c>
      <c r="BA9" s="429">
        <f>'附表 现金流（一期）'!BA9+'附表 现金流（二期）'!BA9+'附表 现金流（三期）'!BA9+'附表 现金流（四期）'!BA9</f>
        <v>0</v>
      </c>
      <c r="BB9" s="429">
        <f>'附表 现金流（一期）'!BB9+'附表 现金流（二期）'!BB9+'附表 现金流（三期）'!BB9+'附表 现金流（四期）'!BB9</f>
        <v>0</v>
      </c>
      <c r="BC9" s="429">
        <f>'附表 现金流（一期）'!BC9+'附表 现金流（二期）'!BC9+'附表 现金流（三期）'!BC9+'附表 现金流（四期）'!BC9</f>
        <v>0</v>
      </c>
      <c r="BD9" s="429">
        <f>'附表 现金流（一期）'!BD9+'附表 现金流（二期）'!BD9+'附表 现金流（三期）'!BD9+'附表 现金流（四期）'!BD9</f>
        <v>0</v>
      </c>
      <c r="BE9" s="429">
        <f>'附表 现金流（一期）'!BE9+'附表 现金流（二期）'!BE9+'附表 现金流（三期）'!BE9+'附表 现金流（四期）'!BE9</f>
        <v>0</v>
      </c>
      <c r="BF9" s="429">
        <f>'附表 现金流（一期）'!BF9+'附表 现金流（二期）'!BF9+'附表 现金流（三期）'!BF9+'附表 现金流（四期）'!BF9</f>
        <v>0</v>
      </c>
      <c r="BG9" s="429">
        <f>'附表 现金流（一期）'!BG9+'附表 现金流（二期）'!BG9+'附表 现金流（三期）'!BG9+'附表 现金流（四期）'!BG9</f>
        <v>0</v>
      </c>
      <c r="BH9" s="429">
        <f>'附表 现金流（一期）'!BH9+'附表 现金流（二期）'!BH9+'附表 现金流（三期）'!BH9+'附表 现金流（四期）'!BH9</f>
        <v>0</v>
      </c>
      <c r="BI9" s="429">
        <f>'附表 现金流（一期）'!BI9+'附表 现金流（二期）'!BI9+'附表 现金流（三期）'!BI9+'附表 现金流（四期）'!BI9</f>
        <v>0</v>
      </c>
      <c r="BJ9" s="429">
        <f>'附表 现金流（一期）'!BJ9+'附表 现金流（二期）'!BJ9+'附表 现金流（三期）'!BJ9+'附表 现金流（四期）'!BJ9</f>
        <v>0</v>
      </c>
      <c r="BK9" s="429">
        <f>'附表 现金流（一期）'!BK9+'附表 现金流（二期）'!BK9+'附表 现金流（三期）'!BK9+'附表 现金流（四期）'!BK9</f>
        <v>0</v>
      </c>
      <c r="BL9" s="429">
        <f>'附表 现金流（一期）'!BL9+'附表 现金流（二期）'!BL9+'附表 现金流（三期）'!BL9+'附表 现金流（四期）'!BL9</f>
        <v>0</v>
      </c>
      <c r="BM9" s="429">
        <f>'附表 现金流（一期）'!BM9+'附表 现金流（二期）'!BM9+'附表 现金流（三期）'!BM9+'附表 现金流（四期）'!BM9</f>
        <v>0</v>
      </c>
      <c r="BN9" s="429">
        <f>'附表 现金流（一期）'!BN9+'附表 现金流（二期）'!BN9+'附表 现金流（三期）'!BN9+'附表 现金流（四期）'!BN9</f>
        <v>0</v>
      </c>
      <c r="BO9" s="429">
        <f>'附表 现金流（一期）'!BO9+'附表 现金流（二期）'!BO9+'附表 现金流（三期）'!BO9+'附表 现金流（四期）'!BO9</f>
        <v>0</v>
      </c>
      <c r="BP9" s="429">
        <f>'附表 现金流（一期）'!BP9+'附表 现金流（二期）'!BP9+'附表 现金流（三期）'!BP9+'附表 现金流（四期）'!BP9</f>
        <v>0</v>
      </c>
      <c r="BQ9" s="429">
        <f>'附表 现金流（一期）'!BQ9+'附表 现金流（二期）'!BQ9+'附表 现金流（三期）'!BQ9+'附表 现金流（四期）'!BQ9</f>
        <v>0</v>
      </c>
      <c r="BR9" s="429">
        <f>'附表 现金流（一期）'!BR9+'附表 现金流（二期）'!BR9+'附表 现金流（三期）'!BR9+'附表 现金流（四期）'!BR9</f>
        <v>0</v>
      </c>
      <c r="BS9" s="429">
        <f>'附表 现金流（一期）'!BS9+'附表 现金流（二期）'!BS9+'附表 现金流（三期）'!BS9+'附表 现金流（四期）'!BS9</f>
        <v>0</v>
      </c>
      <c r="BT9" s="429">
        <f>'附表 现金流（一期）'!BT9+'附表 现金流（二期）'!BT9+'附表 现金流（三期）'!BT9+'附表 现金流（四期）'!BT9</f>
        <v>0</v>
      </c>
      <c r="BU9" s="429">
        <f>'附表 现金流（一期）'!BU9+'附表 现金流（二期）'!BU9+'附表 现金流（三期）'!BU9+'附表 现金流（四期）'!BU9</f>
        <v>0</v>
      </c>
      <c r="BV9" s="429">
        <f>'附表 现金流（一期）'!BV9+'附表 现金流（二期）'!BV9+'附表 现金流（三期）'!BV9+'附表 现金流（四期）'!BV9</f>
        <v>0</v>
      </c>
      <c r="BW9" s="429">
        <f>'附表 现金流（一期）'!BW9+'附表 现金流（二期）'!BW9+'附表 现金流（三期）'!BW9+'附表 现金流（四期）'!BW9</f>
        <v>0</v>
      </c>
      <c r="BX9" s="429">
        <f>'附表 现金流（一期）'!BX9+'附表 现金流（二期）'!BX9+'附表 现金流（三期）'!BX9+'附表 现金流（四期）'!BX9</f>
        <v>0</v>
      </c>
      <c r="BY9" s="429">
        <f>'附表 现金流（一期）'!BY9+'附表 现金流（二期）'!BY9+'附表 现金流（三期）'!BY9+'附表 现金流（四期）'!BY9</f>
        <v>0</v>
      </c>
      <c r="BZ9" s="429">
        <f>'附表 现金流（一期）'!BZ9+'附表 现金流（二期）'!BZ9+'附表 现金流（三期）'!BZ9+'附表 现金流（四期）'!BZ9</f>
        <v>0</v>
      </c>
      <c r="CA9" s="429">
        <f>'附表 现金流（一期）'!CA9+'附表 现金流（二期）'!CA9+'附表 现金流（三期）'!CA9+'附表 现金流（四期）'!CA9</f>
        <v>0</v>
      </c>
      <c r="CB9" s="429">
        <f>'附表 现金流（一期）'!CB9+'附表 现金流（二期）'!CB9+'附表 现金流（三期）'!CB9+'附表 现金流（四期）'!CB9</f>
        <v>0</v>
      </c>
      <c r="CC9" s="429">
        <f>'附表 现金流（一期）'!CC9+'附表 现金流（二期）'!CC9+'附表 现金流（三期）'!CC9+'附表 现金流（四期）'!CC9</f>
        <v>0</v>
      </c>
      <c r="CD9" s="429">
        <f>'附表 现金流（一期）'!CD9+'附表 现金流（二期）'!CD9+'附表 现金流（三期）'!CD9+'附表 现金流（四期）'!CD9</f>
        <v>0</v>
      </c>
      <c r="CE9" s="429">
        <f>'附表 现金流（一期）'!CE9+'附表 现金流（二期）'!CE9+'附表 现金流（三期）'!CE9+'附表 现金流（四期）'!CE9</f>
        <v>0</v>
      </c>
      <c r="CF9" s="429">
        <f>'附表 现金流（一期）'!CF9+'附表 现金流（二期）'!CF9+'附表 现金流（三期）'!CF9+'附表 现金流（四期）'!CF9</f>
        <v>0</v>
      </c>
      <c r="CG9" s="429">
        <f>'附表 现金流（一期）'!CG9+'附表 现金流（二期）'!CG9+'附表 现金流（三期）'!CG9+'附表 现金流（四期）'!CG9</f>
        <v>0</v>
      </c>
      <c r="CH9" s="429">
        <f>'附表 现金流（一期）'!CH9+'附表 现金流（二期）'!CH9+'附表 现金流（三期）'!CH9+'附表 现金流（四期）'!CH9</f>
        <v>0</v>
      </c>
      <c r="CI9" s="429">
        <f>'附表 现金流（一期）'!CI9+'附表 现金流（二期）'!CI9+'附表 现金流（三期）'!CI9+'附表 现金流（四期）'!CI9</f>
        <v>0</v>
      </c>
      <c r="CJ9" s="429">
        <f>'附表 现金流（一期）'!CJ9+'附表 现金流（二期）'!CJ9+'附表 现金流（三期）'!CJ9+'附表 现金流（四期）'!CJ9</f>
        <v>0</v>
      </c>
      <c r="CK9" s="429">
        <f>'附表 现金流（一期）'!CK9+'附表 现金流（二期）'!CK9+'附表 现金流（三期）'!CK9+'附表 现金流（四期）'!CK9</f>
        <v>0</v>
      </c>
      <c r="CL9" s="429">
        <f>'附表 现金流（一期）'!CL9+'附表 现金流（二期）'!CL9+'附表 现金流（三期）'!CL9+'附表 现金流（四期）'!CL9</f>
        <v>0</v>
      </c>
      <c r="CM9" s="429">
        <f>'附表 现金流（一期）'!CM9+'附表 现金流（二期）'!CM9+'附表 现金流（三期）'!CM9+'附表 现金流（四期）'!CM9</f>
        <v>0</v>
      </c>
      <c r="CN9" s="429">
        <f>'附表 现金流（一期）'!CN9+'附表 现金流（二期）'!CN9+'附表 现金流（三期）'!CN9+'附表 现金流（四期）'!CN9</f>
        <v>0</v>
      </c>
      <c r="CO9" s="429">
        <f>'附表 现金流（一期）'!CO9+'附表 现金流（二期）'!CO9+'附表 现金流（三期）'!CO9+'附表 现金流（四期）'!CO9</f>
        <v>0</v>
      </c>
      <c r="CP9" s="429">
        <f>'附表 现金流（一期）'!CP9+'附表 现金流（二期）'!CP9+'附表 现金流（三期）'!CP9+'附表 现金流（四期）'!CP9</f>
        <v>0</v>
      </c>
      <c r="CQ9" s="429">
        <f>'附表 现金流（一期）'!CQ9+'附表 现金流（二期）'!CQ9+'附表 现金流（三期）'!CQ9+'附表 现金流（四期）'!CQ9</f>
        <v>0</v>
      </c>
      <c r="CR9" s="429">
        <f>'附表 现金流（一期）'!CR9+'附表 现金流（二期）'!CR9+'附表 现金流（三期）'!CR9+'附表 现金流（四期）'!CR9</f>
        <v>0</v>
      </c>
      <c r="CS9" s="429">
        <f>'附表 现金流（一期）'!CS9+'附表 现金流（二期）'!CS9+'附表 现金流（三期）'!CS9+'附表 现金流（四期）'!CS9</f>
        <v>0</v>
      </c>
      <c r="CT9" s="429">
        <f>'附表 现金流（一期）'!CT9+'附表 现金流（二期）'!CT9+'附表 现金流（三期）'!CT9+'附表 现金流（四期）'!CT9</f>
        <v>0</v>
      </c>
      <c r="CU9" s="429">
        <f>'附表 现金流（一期）'!CU9+'附表 现金流（二期）'!CU9+'附表 现金流（三期）'!CU9+'附表 现金流（四期）'!CU9</f>
        <v>0</v>
      </c>
      <c r="CV9" s="429">
        <f>'附表 现金流（一期）'!CV9+'附表 现金流（二期）'!CV9+'附表 现金流（三期）'!CV9+'附表 现金流（四期）'!CV9</f>
        <v>0</v>
      </c>
      <c r="CW9" s="444">
        <f>D9+D10+'利润表（汇总）'!AE18</f>
        <v>0</v>
      </c>
    </row>
    <row r="10" spans="1:101" ht="21" customHeight="1">
      <c r="A10" s="748"/>
      <c r="B10" s="752"/>
      <c r="C10" s="430" t="s">
        <v>250</v>
      </c>
      <c r="D10" s="428">
        <f t="shared" si="2"/>
        <v>-11880.41655095211</v>
      </c>
      <c r="E10" s="429">
        <f>'附表 现金流（一期）'!E10+'附表 现金流（二期）'!E10+'附表 现金流（三期）'!E10+'附表 现金流（四期）'!E10</f>
        <v>0</v>
      </c>
      <c r="F10" s="429">
        <f>'附表 现金流（一期）'!F10+'附表 现金流（二期）'!F10+'附表 现金流（三期）'!F10+'附表 现金流（四期）'!F10</f>
        <v>0</v>
      </c>
      <c r="G10" s="429">
        <f>'附表 现金流（一期）'!G10+'附表 现金流（二期）'!G10+'附表 现金流（三期）'!G10+'附表 现金流（四期）'!G10</f>
        <v>0</v>
      </c>
      <c r="H10" s="429">
        <f>'附表 现金流（一期）'!H10+'附表 现金流（二期）'!H10+'附表 现金流（三期）'!H10+'附表 现金流（四期）'!H10</f>
        <v>0</v>
      </c>
      <c r="I10" s="429">
        <f>'附表 现金流（一期）'!I10+'附表 现金流（二期）'!I10+'附表 现金流（三期）'!I10+'附表 现金流（四期）'!I10</f>
        <v>0</v>
      </c>
      <c r="J10" s="429">
        <f>'附表 现金流（一期）'!J10+'附表 现金流（二期）'!J10+'附表 现金流（三期）'!J10+'附表 现金流（四期）'!J10</f>
        <v>0</v>
      </c>
      <c r="K10" s="429">
        <f>'附表 现金流（一期）'!K10+'附表 现金流（二期）'!K10+'附表 现金流（三期）'!K10+'附表 现金流（四期）'!K10</f>
        <v>0</v>
      </c>
      <c r="L10" s="429">
        <f>'附表 现金流（一期）'!L10+'附表 现金流（二期）'!L10+'附表 现金流（三期）'!L10+'附表 现金流（四期）'!L10</f>
        <v>0</v>
      </c>
      <c r="M10" s="429">
        <f>'附表 现金流（一期）'!M10+'附表 现金流（二期）'!M10+'附表 现金流（三期）'!M10+'附表 现金流（四期）'!M10</f>
        <v>0</v>
      </c>
      <c r="N10" s="429">
        <f>'附表 现金流（一期）'!N10+'附表 现金流（二期）'!N10+'附表 现金流（三期）'!N10+'附表 现金流（四期）'!N10</f>
        <v>0</v>
      </c>
      <c r="O10" s="429">
        <f>'附表 现金流（一期）'!O10+'附表 现金流（二期）'!O10+'附表 现金流（三期）'!O10+'附表 现金流（四期）'!O10</f>
        <v>0</v>
      </c>
      <c r="P10" s="429">
        <f>'附表 现金流（一期）'!P10+'附表 现金流（二期）'!P10+'附表 现金流（三期）'!P10+'附表 现金流（四期）'!P10</f>
        <v>0</v>
      </c>
      <c r="Q10" s="429">
        <f>'附表 现金流（一期）'!Q10+'附表 现金流（二期）'!Q10+'附表 现金流（三期）'!Q10+'附表 现金流（四期）'!Q10</f>
        <v>0</v>
      </c>
      <c r="R10" s="429">
        <f>'附表 现金流（一期）'!R10+'附表 现金流（二期）'!R10+'附表 现金流（三期）'!R10+'附表 现金流（四期）'!R10</f>
        <v>0</v>
      </c>
      <c r="S10" s="429">
        <f>'附表 现金流（一期）'!S10+'附表 现金流（二期）'!S10+'附表 现金流（三期）'!S10+'附表 现金流（四期）'!S10</f>
        <v>0</v>
      </c>
      <c r="T10" s="429">
        <f>'附表 现金流（一期）'!T10+'附表 现金流（二期）'!T10+'附表 现金流（三期）'!T10+'附表 现金流（四期）'!T10</f>
        <v>0</v>
      </c>
      <c r="U10" s="429">
        <f>'附表 现金流（一期）'!U10+'附表 现金流（二期）'!U10+'附表 现金流（三期）'!U10+'附表 现金流（四期）'!U10</f>
        <v>0</v>
      </c>
      <c r="V10" s="429">
        <f>'附表 现金流（一期）'!V10+'附表 现金流（二期）'!V10+'附表 现金流（三期）'!V10+'附表 现金流（四期）'!V10</f>
        <v>0</v>
      </c>
      <c r="W10" s="429">
        <f>'附表 现金流（一期）'!W10+'附表 现金流（二期）'!W10+'附表 现金流（三期）'!W10+'附表 现金流（四期）'!W10</f>
        <v>0</v>
      </c>
      <c r="X10" s="429">
        <f>'附表 现金流（一期）'!X10+'附表 现金流（二期）'!X10+'附表 现金流（三期）'!X10+'附表 现金流（四期）'!X10</f>
        <v>0</v>
      </c>
      <c r="Y10" s="429">
        <f>'附表 现金流（一期）'!Y10+'附表 现金流（二期）'!Y10+'附表 现金流（三期）'!Y10+'附表 现金流（四期）'!Y10</f>
        <v>0</v>
      </c>
      <c r="Z10" s="429">
        <f>'附表 现金流（一期）'!Z10+'附表 现金流（二期）'!Z10+'附表 现金流（三期）'!Z10+'附表 现金流（四期）'!Z10</f>
        <v>0</v>
      </c>
      <c r="AA10" s="429">
        <f>'附表 现金流（一期）'!AA10+'附表 现金流（二期）'!AA10+'附表 现金流（三期）'!AA10+'附表 现金流（四期）'!AA10</f>
        <v>0</v>
      </c>
      <c r="AB10" s="429">
        <f>'附表 现金流（一期）'!AB10+'附表 现金流（二期）'!AB10+'附表 现金流（三期）'!AB10+'附表 现金流（四期）'!AB10</f>
        <v>0</v>
      </c>
      <c r="AC10" s="429">
        <f>'附表 现金流（一期）'!AC10+'附表 现金流（二期）'!AC10+'附表 现金流（三期）'!AC10+'附表 现金流（四期）'!AC10</f>
        <v>0</v>
      </c>
      <c r="AD10" s="429">
        <f>'附表 现金流（一期）'!AD10+'附表 现金流（二期）'!AD10+'附表 现金流（三期）'!AD10+'附表 现金流（四期）'!AD10</f>
        <v>0</v>
      </c>
      <c r="AE10" s="429">
        <f>'附表 现金流（一期）'!AE10+'附表 现金流（二期）'!AE10+'附表 现金流（三期）'!AE10+'附表 现金流（四期）'!AE10</f>
        <v>0</v>
      </c>
      <c r="AF10" s="429">
        <f>'附表 现金流（一期）'!AF10+'附表 现金流（二期）'!AF10+'附表 现金流（三期）'!AF10+'附表 现金流（四期）'!AF10</f>
        <v>0</v>
      </c>
      <c r="AG10" s="429">
        <f>'附表 现金流（一期）'!AG10+'附表 现金流（二期）'!AG10+'附表 现金流（三期）'!AG10+'附表 现金流（四期）'!AG10</f>
        <v>0</v>
      </c>
      <c r="AH10" s="429">
        <f>'附表 现金流（一期）'!AH10+'附表 现金流（二期）'!AH10+'附表 现金流（三期）'!AH10+'附表 现金流（四期）'!AH10</f>
        <v>0</v>
      </c>
      <c r="AI10" s="429">
        <f>'附表 现金流（一期）'!AI10+'附表 现金流（二期）'!AI10+'附表 现金流（三期）'!AI10+'附表 现金流（四期）'!AI10</f>
        <v>0</v>
      </c>
      <c r="AJ10" s="429">
        <f>'附表 现金流（一期）'!AJ10+'附表 现金流（二期）'!AJ10+'附表 现金流（三期）'!AJ10+'附表 现金流（四期）'!AJ10</f>
        <v>0</v>
      </c>
      <c r="AK10" s="429">
        <f>'附表 现金流（一期）'!AK10+'附表 现金流（二期）'!AK10+'附表 现金流（三期）'!AK10+'附表 现金流（四期）'!AK10</f>
        <v>0</v>
      </c>
      <c r="AL10" s="429">
        <f>'附表 现金流（一期）'!AL10+'附表 现金流（二期）'!AL10+'附表 现金流（三期）'!AL10+'附表 现金流（四期）'!AL10</f>
        <v>0</v>
      </c>
      <c r="AM10" s="429">
        <f>'附表 现金流（一期）'!AM10+'附表 现金流（二期）'!AM10+'附表 现金流（三期）'!AM10+'附表 现金流（四期）'!AM10</f>
        <v>-11880.41655095211</v>
      </c>
      <c r="AN10" s="429">
        <f>'附表 现金流（一期）'!AN10+'附表 现金流（二期）'!AN10+'附表 现金流（三期）'!AN10+'附表 现金流（四期）'!AN10</f>
        <v>0</v>
      </c>
      <c r="AO10" s="429">
        <f>'附表 现金流（一期）'!AO10+'附表 现金流（二期）'!AO10+'附表 现金流（三期）'!AO10+'附表 现金流（四期）'!AO10</f>
        <v>0</v>
      </c>
      <c r="AP10" s="429">
        <f>'附表 现金流（一期）'!AP10+'附表 现金流（二期）'!AP10+'附表 现金流（三期）'!AP10+'附表 现金流（四期）'!AP10</f>
        <v>0</v>
      </c>
      <c r="AQ10" s="429">
        <f>'附表 现金流（一期）'!AQ10+'附表 现金流（二期）'!AQ10+'附表 现金流（三期）'!AQ10+'附表 现金流（四期）'!AQ10</f>
        <v>0</v>
      </c>
      <c r="AR10" s="429">
        <f>'附表 现金流（一期）'!AR10+'附表 现金流（二期）'!AR10+'附表 现金流（三期）'!AR10+'附表 现金流（四期）'!AR10</f>
        <v>0</v>
      </c>
      <c r="AS10" s="429">
        <f>'附表 现金流（一期）'!AS10+'附表 现金流（二期）'!AS10+'附表 现金流（三期）'!AS10+'附表 现金流（四期）'!AS10</f>
        <v>0</v>
      </c>
      <c r="AT10" s="429">
        <f>'附表 现金流（一期）'!AT10+'附表 现金流（二期）'!AT10+'附表 现金流（三期）'!AT10+'附表 现金流（四期）'!AT10</f>
        <v>0</v>
      </c>
      <c r="AU10" s="429">
        <f>'附表 现金流（一期）'!AU10+'附表 现金流（二期）'!AU10+'附表 现金流（三期）'!AU10+'附表 现金流（四期）'!AU10</f>
        <v>0</v>
      </c>
      <c r="AV10" s="429">
        <f>'附表 现金流（一期）'!AV10+'附表 现金流（二期）'!AV10+'附表 现金流（三期）'!AV10+'附表 现金流（四期）'!AV10</f>
        <v>0</v>
      </c>
      <c r="AW10" s="429">
        <f>'附表 现金流（一期）'!AW10+'附表 现金流（二期）'!AW10+'附表 现金流（三期）'!AW10+'附表 现金流（四期）'!AW10</f>
        <v>0</v>
      </c>
      <c r="AX10" s="429">
        <f>'附表 现金流（一期）'!AX10+'附表 现金流（二期）'!AX10+'附表 现金流（三期）'!AX10+'附表 现金流（四期）'!AX10</f>
        <v>0</v>
      </c>
      <c r="AY10" s="429">
        <f>'附表 现金流（一期）'!AY10+'附表 现金流（二期）'!AY10+'附表 现金流（三期）'!AY10+'附表 现金流（四期）'!AY10</f>
        <v>0</v>
      </c>
      <c r="AZ10" s="429">
        <f>'附表 现金流（一期）'!AZ10+'附表 现金流（二期）'!AZ10+'附表 现金流（三期）'!AZ10+'附表 现金流（四期）'!AZ10</f>
        <v>0</v>
      </c>
      <c r="BA10" s="429">
        <f>'附表 现金流（一期）'!BA10+'附表 现金流（二期）'!BA10+'附表 现金流（三期）'!BA10+'附表 现金流（四期）'!BA10</f>
        <v>0</v>
      </c>
      <c r="BB10" s="429">
        <f>'附表 现金流（一期）'!BB10+'附表 现金流（二期）'!BB10+'附表 现金流（三期）'!BB10+'附表 现金流（四期）'!BB10</f>
        <v>0</v>
      </c>
      <c r="BC10" s="429">
        <f>'附表 现金流（一期）'!BC10+'附表 现金流（二期）'!BC10+'附表 现金流（三期）'!BC10+'附表 现金流（四期）'!BC10</f>
        <v>0</v>
      </c>
      <c r="BD10" s="429">
        <f>'附表 现金流（一期）'!BD10+'附表 现金流（二期）'!BD10+'附表 现金流（三期）'!BD10+'附表 现金流（四期）'!BD10</f>
        <v>0</v>
      </c>
      <c r="BE10" s="429">
        <f>'附表 现金流（一期）'!BE10+'附表 现金流（二期）'!BE10+'附表 现金流（三期）'!BE10+'附表 现金流（四期）'!BE10</f>
        <v>0</v>
      </c>
      <c r="BF10" s="429">
        <f>'附表 现金流（一期）'!BF10+'附表 现金流（二期）'!BF10+'附表 现金流（三期）'!BF10+'附表 现金流（四期）'!BF10</f>
        <v>0</v>
      </c>
      <c r="BG10" s="429">
        <f>'附表 现金流（一期）'!BG10+'附表 现金流（二期）'!BG10+'附表 现金流（三期）'!BG10+'附表 现金流（四期）'!BG10</f>
        <v>0</v>
      </c>
      <c r="BH10" s="429">
        <f>'附表 现金流（一期）'!BH10+'附表 现金流（二期）'!BH10+'附表 现金流（三期）'!BH10+'附表 现金流（四期）'!BH10</f>
        <v>0</v>
      </c>
      <c r="BI10" s="429">
        <f>'附表 现金流（一期）'!BI10+'附表 现金流（二期）'!BI10+'附表 现金流（三期）'!BI10+'附表 现金流（四期）'!BI10</f>
        <v>0</v>
      </c>
      <c r="BJ10" s="429">
        <f>'附表 现金流（一期）'!BJ10+'附表 现金流（二期）'!BJ10+'附表 现金流（三期）'!BJ10+'附表 现金流（四期）'!BJ10</f>
        <v>0</v>
      </c>
      <c r="BK10" s="429">
        <f>'附表 现金流（一期）'!BK10+'附表 现金流（二期）'!BK10+'附表 现金流（三期）'!BK10+'附表 现金流（四期）'!BK10</f>
        <v>0</v>
      </c>
      <c r="BL10" s="429">
        <f>'附表 现金流（一期）'!BL10+'附表 现金流（二期）'!BL10+'附表 现金流（三期）'!BL10+'附表 现金流（四期）'!BL10</f>
        <v>0</v>
      </c>
      <c r="BM10" s="429">
        <f>'附表 现金流（一期）'!BM10+'附表 现金流（二期）'!BM10+'附表 现金流（三期）'!BM10+'附表 现金流（四期）'!BM10</f>
        <v>0</v>
      </c>
      <c r="BN10" s="429">
        <f>'附表 现金流（一期）'!BN10+'附表 现金流（二期）'!BN10+'附表 现金流（三期）'!BN10+'附表 现金流（四期）'!BN10</f>
        <v>0</v>
      </c>
      <c r="BO10" s="429">
        <f>'附表 现金流（一期）'!BO10+'附表 现金流（二期）'!BO10+'附表 现金流（三期）'!BO10+'附表 现金流（四期）'!BO10</f>
        <v>0</v>
      </c>
      <c r="BP10" s="429">
        <f>'附表 现金流（一期）'!BP10+'附表 现金流（二期）'!BP10+'附表 现金流（三期）'!BP10+'附表 现金流（四期）'!BP10</f>
        <v>0</v>
      </c>
      <c r="BQ10" s="429">
        <f>'附表 现金流（一期）'!BQ10+'附表 现金流（二期）'!BQ10+'附表 现金流（三期）'!BQ10+'附表 现金流（四期）'!BQ10</f>
        <v>0</v>
      </c>
      <c r="BR10" s="429">
        <f>'附表 现金流（一期）'!BR10+'附表 现金流（二期）'!BR10+'附表 现金流（三期）'!BR10+'附表 现金流（四期）'!BR10</f>
        <v>0</v>
      </c>
      <c r="BS10" s="429">
        <f>'附表 现金流（一期）'!BS10+'附表 现金流（二期）'!BS10+'附表 现金流（三期）'!BS10+'附表 现金流（四期）'!BS10</f>
        <v>0</v>
      </c>
      <c r="BT10" s="429">
        <f>'附表 现金流（一期）'!BT10+'附表 现金流（二期）'!BT10+'附表 现金流（三期）'!BT10+'附表 现金流（四期）'!BT10</f>
        <v>0</v>
      </c>
      <c r="BU10" s="429">
        <f>'附表 现金流（一期）'!BU10+'附表 现金流（二期）'!BU10+'附表 现金流（三期）'!BU10+'附表 现金流（四期）'!BU10</f>
        <v>0</v>
      </c>
      <c r="BV10" s="429">
        <f>'附表 现金流（一期）'!BV10+'附表 现金流（二期）'!BV10+'附表 现金流（三期）'!BV10+'附表 现金流（四期）'!BV10</f>
        <v>0</v>
      </c>
      <c r="BW10" s="429">
        <f>'附表 现金流（一期）'!BW10+'附表 现金流（二期）'!BW10+'附表 现金流（三期）'!BW10+'附表 现金流（四期）'!BW10</f>
        <v>0</v>
      </c>
      <c r="BX10" s="429">
        <f>'附表 现金流（一期）'!BX10+'附表 现金流（二期）'!BX10+'附表 现金流（三期）'!BX10+'附表 现金流（四期）'!BX10</f>
        <v>0</v>
      </c>
      <c r="BY10" s="429">
        <f>'附表 现金流（一期）'!BY10+'附表 现金流（二期）'!BY10+'附表 现金流（三期）'!BY10+'附表 现金流（四期）'!BY10</f>
        <v>0</v>
      </c>
      <c r="BZ10" s="429">
        <f>'附表 现金流（一期）'!BZ10+'附表 现金流（二期）'!BZ10+'附表 现金流（三期）'!BZ10+'附表 现金流（四期）'!BZ10</f>
        <v>0</v>
      </c>
      <c r="CA10" s="429">
        <f>'附表 现金流（一期）'!CA10+'附表 现金流（二期）'!CA10+'附表 现金流（三期）'!CA10+'附表 现金流（四期）'!CA10</f>
        <v>0</v>
      </c>
      <c r="CB10" s="429">
        <f>'附表 现金流（一期）'!CB10+'附表 现金流（二期）'!CB10+'附表 现金流（三期）'!CB10+'附表 现金流（四期）'!CB10</f>
        <v>0</v>
      </c>
      <c r="CC10" s="429">
        <f>'附表 现金流（一期）'!CC10+'附表 现金流（二期）'!CC10+'附表 现金流（三期）'!CC10+'附表 现金流（四期）'!CC10</f>
        <v>0</v>
      </c>
      <c r="CD10" s="429">
        <f>'附表 现金流（一期）'!CD10+'附表 现金流（二期）'!CD10+'附表 现金流（三期）'!CD10+'附表 现金流（四期）'!CD10</f>
        <v>0</v>
      </c>
      <c r="CE10" s="429">
        <f>'附表 现金流（一期）'!CE10+'附表 现金流（二期）'!CE10+'附表 现金流（三期）'!CE10+'附表 现金流（四期）'!CE10</f>
        <v>0</v>
      </c>
      <c r="CF10" s="429">
        <f>'附表 现金流（一期）'!CF10+'附表 现金流（二期）'!CF10+'附表 现金流（三期）'!CF10+'附表 现金流（四期）'!CF10</f>
        <v>0</v>
      </c>
      <c r="CG10" s="429">
        <f>'附表 现金流（一期）'!CG10+'附表 现金流（二期）'!CG10+'附表 现金流（三期）'!CG10+'附表 现金流（四期）'!CG10</f>
        <v>0</v>
      </c>
      <c r="CH10" s="429">
        <f>'附表 现金流（一期）'!CH10+'附表 现金流（二期）'!CH10+'附表 现金流（三期）'!CH10+'附表 现金流（四期）'!CH10</f>
        <v>0</v>
      </c>
      <c r="CI10" s="429">
        <f>'附表 现金流（一期）'!CI10+'附表 现金流（二期）'!CI10+'附表 现金流（三期）'!CI10+'附表 现金流（四期）'!CI10</f>
        <v>0</v>
      </c>
      <c r="CJ10" s="429">
        <f>'附表 现金流（一期）'!CJ10+'附表 现金流（二期）'!CJ10+'附表 现金流（三期）'!CJ10+'附表 现金流（四期）'!CJ10</f>
        <v>0</v>
      </c>
      <c r="CK10" s="429">
        <f>'附表 现金流（一期）'!CK10+'附表 现金流（二期）'!CK10+'附表 现金流（三期）'!CK10+'附表 现金流（四期）'!CK10</f>
        <v>0</v>
      </c>
      <c r="CL10" s="429">
        <f>'附表 现金流（一期）'!CL10+'附表 现金流（二期）'!CL10+'附表 现金流（三期）'!CL10+'附表 现金流（四期）'!CL10</f>
        <v>0</v>
      </c>
      <c r="CM10" s="429">
        <f>'附表 现金流（一期）'!CM10+'附表 现金流（二期）'!CM10+'附表 现金流（三期）'!CM10+'附表 现金流（四期）'!CM10</f>
        <v>0</v>
      </c>
      <c r="CN10" s="429">
        <f>'附表 现金流（一期）'!CN10+'附表 现金流（二期）'!CN10+'附表 现金流（三期）'!CN10+'附表 现金流（四期）'!CN10</f>
        <v>0</v>
      </c>
      <c r="CO10" s="429">
        <f>'附表 现金流（一期）'!CO10+'附表 现金流（二期）'!CO10+'附表 现金流（三期）'!CO10+'附表 现金流（四期）'!CO10</f>
        <v>0</v>
      </c>
      <c r="CP10" s="429">
        <f>'附表 现金流（一期）'!CP10+'附表 现金流（二期）'!CP10+'附表 现金流（三期）'!CP10+'附表 现金流（四期）'!CP10</f>
        <v>0</v>
      </c>
      <c r="CQ10" s="429">
        <f>'附表 现金流（一期）'!CQ10+'附表 现金流（二期）'!CQ10+'附表 现金流（三期）'!CQ10+'附表 现金流（四期）'!CQ10</f>
        <v>0</v>
      </c>
      <c r="CR10" s="429">
        <f>'附表 现金流（一期）'!CR10+'附表 现金流（二期）'!CR10+'附表 现金流（三期）'!CR10+'附表 现金流（四期）'!CR10</f>
        <v>0</v>
      </c>
      <c r="CS10" s="429">
        <f>'附表 现金流（一期）'!CS10+'附表 现金流（二期）'!CS10+'附表 现金流（三期）'!CS10+'附表 现金流（四期）'!CS10</f>
        <v>0</v>
      </c>
      <c r="CT10" s="429">
        <f>'附表 现金流（一期）'!CT10+'附表 现金流（二期）'!CT10+'附表 现金流（三期）'!CT10+'附表 现金流（四期）'!CT10</f>
        <v>0</v>
      </c>
      <c r="CU10" s="429">
        <f>'附表 现金流（一期）'!CU10+'附表 现金流（二期）'!CU10+'附表 现金流（三期）'!CU10+'附表 现金流（四期）'!CU10</f>
        <v>0</v>
      </c>
      <c r="CV10" s="429">
        <f>'附表 现金流（一期）'!CV10+'附表 现金流（二期）'!CV10+'附表 现金流（三期）'!CV10+'附表 现金流（四期）'!CV10</f>
        <v>0</v>
      </c>
      <c r="CW10" s="444"/>
    </row>
    <row r="11" spans="1:101" ht="21" customHeight="1">
      <c r="A11" s="748"/>
      <c r="B11" s="752"/>
      <c r="C11" s="427" t="s">
        <v>209</v>
      </c>
      <c r="D11" s="428">
        <f t="shared" si="2"/>
        <v>-287592.02104799997</v>
      </c>
      <c r="E11" s="429">
        <f>'附表 现金流（一期）'!E11+'附表 现金流（二期）'!E11+'附表 现金流（三期）'!E11+'附表 现金流（四期）'!E11</f>
        <v>-170639.75704799988</v>
      </c>
      <c r="F11" s="429">
        <f>'附表 现金流（一期）'!F11+'附表 现金流（二期）'!F11+'附表 现金流（三期）'!F11+'附表 现金流（四期）'!F11</f>
        <v>0</v>
      </c>
      <c r="G11" s="429">
        <f>'附表 现金流（一期）'!G11+'附表 现金流（二期）'!G11+'附表 现金流（三期）'!G11+'附表 现金流（四期）'!G11</f>
        <v>0</v>
      </c>
      <c r="H11" s="429">
        <f>'附表 现金流（一期）'!H11+'附表 现金流（二期）'!H11+'附表 现金流（三期）'!H11+'附表 现金流（四期）'!H11</f>
        <v>-116952.26400000008</v>
      </c>
      <c r="I11" s="429">
        <f>'附表 现金流（一期）'!I11+'附表 现金流（二期）'!I11+'附表 现金流（三期）'!I11+'附表 现金流（四期）'!I11</f>
        <v>0</v>
      </c>
      <c r="J11" s="429">
        <f>'附表 现金流（一期）'!J11+'附表 现金流（二期）'!J11+'附表 现金流（三期）'!J11+'附表 现金流（四期）'!J11</f>
        <v>0</v>
      </c>
      <c r="K11" s="429">
        <f>'附表 现金流（一期）'!K11+'附表 现金流（二期）'!K11+'附表 现金流（三期）'!K11+'附表 现金流（四期）'!K11</f>
        <v>0</v>
      </c>
      <c r="L11" s="429">
        <f>'附表 现金流（一期）'!L11+'附表 现金流（二期）'!L11+'附表 现金流（三期）'!L11+'附表 现金流（四期）'!L11</f>
        <v>0</v>
      </c>
      <c r="M11" s="429">
        <f>'附表 现金流（一期）'!M11+'附表 现金流（二期）'!M11+'附表 现金流（三期）'!M11+'附表 现金流（四期）'!M11</f>
        <v>0</v>
      </c>
      <c r="N11" s="429">
        <f>'附表 现金流（一期）'!N11+'附表 现金流（二期）'!N11+'附表 现金流（三期）'!N11+'附表 现金流（四期）'!N11</f>
        <v>0</v>
      </c>
      <c r="O11" s="429">
        <f>'附表 现金流（一期）'!O11+'附表 现金流（二期）'!O11+'附表 现金流（三期）'!O11+'附表 现金流（四期）'!O11</f>
        <v>0</v>
      </c>
      <c r="P11" s="429">
        <f>'附表 现金流（一期）'!P11+'附表 现金流（二期）'!P11+'附表 现金流（三期）'!P11+'附表 现金流（四期）'!P11</f>
        <v>0</v>
      </c>
      <c r="Q11" s="429">
        <f>'附表 现金流（一期）'!Q11+'附表 现金流（二期）'!Q11+'附表 现金流（三期）'!Q11+'附表 现金流（四期）'!Q11</f>
        <v>0</v>
      </c>
      <c r="R11" s="429">
        <f>'附表 现金流（一期）'!R11+'附表 现金流（二期）'!R11+'附表 现金流（三期）'!R11+'附表 现金流（四期）'!R11</f>
        <v>0</v>
      </c>
      <c r="S11" s="429">
        <f>'附表 现金流（一期）'!S11+'附表 现金流（二期）'!S11+'附表 现金流（三期）'!S11+'附表 现金流（四期）'!S11</f>
        <v>0</v>
      </c>
      <c r="T11" s="429">
        <f>'附表 现金流（一期）'!T11+'附表 现金流（二期）'!T11+'附表 现金流（三期）'!T11+'附表 现金流（四期）'!T11</f>
        <v>0</v>
      </c>
      <c r="U11" s="429">
        <f>'附表 现金流（一期）'!U11+'附表 现金流（二期）'!U11+'附表 现金流（三期）'!U11+'附表 现金流（四期）'!U11</f>
        <v>0</v>
      </c>
      <c r="V11" s="429">
        <f>'附表 现金流（一期）'!V11+'附表 现金流（二期）'!V11+'附表 现金流（三期）'!V11+'附表 现金流（四期）'!V11</f>
        <v>0</v>
      </c>
      <c r="W11" s="429">
        <f>'附表 现金流（一期）'!W11+'附表 现金流（二期）'!W11+'附表 现金流（三期）'!W11+'附表 现金流（四期）'!W11</f>
        <v>0</v>
      </c>
      <c r="X11" s="429">
        <f>'附表 现金流（一期）'!X11+'附表 现金流（二期）'!X11+'附表 现金流（三期）'!X11+'附表 现金流（四期）'!X11</f>
        <v>0</v>
      </c>
      <c r="Y11" s="429">
        <f>'附表 现金流（一期）'!Y11+'附表 现金流（二期）'!Y11+'附表 现金流（三期）'!Y11+'附表 现金流（四期）'!Y11</f>
        <v>0</v>
      </c>
      <c r="Z11" s="429">
        <f>'附表 现金流（一期）'!Z11+'附表 现金流（二期）'!Z11+'附表 现金流（三期）'!Z11+'附表 现金流（四期）'!Z11</f>
        <v>0</v>
      </c>
      <c r="AA11" s="429">
        <f>'附表 现金流（一期）'!AA11+'附表 现金流（二期）'!AA11+'附表 现金流（三期）'!AA11+'附表 现金流（四期）'!AA11</f>
        <v>0</v>
      </c>
      <c r="AB11" s="429">
        <f>'附表 现金流（一期）'!AB11+'附表 现金流（二期）'!AB11+'附表 现金流（三期）'!AB11+'附表 现金流（四期）'!AB11</f>
        <v>0</v>
      </c>
      <c r="AC11" s="429">
        <f>'附表 现金流（一期）'!AC11+'附表 现金流（二期）'!AC11+'附表 现金流（三期）'!AC11+'附表 现金流（四期）'!AC11</f>
        <v>0</v>
      </c>
      <c r="AD11" s="429">
        <f>'附表 现金流（一期）'!AD11+'附表 现金流（二期）'!AD11+'附表 现金流（三期）'!AD11+'附表 现金流（四期）'!AD11</f>
        <v>0</v>
      </c>
      <c r="AE11" s="429">
        <f>'附表 现金流（一期）'!AE11+'附表 现金流（二期）'!AE11+'附表 现金流（三期）'!AE11+'附表 现金流（四期）'!AE11</f>
        <v>0</v>
      </c>
      <c r="AF11" s="429">
        <f>'附表 现金流（一期）'!AF11+'附表 现金流（二期）'!AF11+'附表 现金流（三期）'!AF11+'附表 现金流（四期）'!AF11</f>
        <v>0</v>
      </c>
      <c r="AG11" s="429">
        <f>'附表 现金流（一期）'!AG11+'附表 现金流（二期）'!AG11+'附表 现金流（三期）'!AG11+'附表 现金流（四期）'!AG11</f>
        <v>0</v>
      </c>
      <c r="AH11" s="429">
        <f>'附表 现金流（一期）'!AH11+'附表 现金流（二期）'!AH11+'附表 现金流（三期）'!AH11+'附表 现金流（四期）'!AH11</f>
        <v>0</v>
      </c>
      <c r="AI11" s="429">
        <f>'附表 现金流（一期）'!AI11+'附表 现金流（二期）'!AI11+'附表 现金流（三期）'!AI11+'附表 现金流（四期）'!AI11</f>
        <v>0</v>
      </c>
      <c r="AJ11" s="429">
        <f>'附表 现金流（一期）'!AJ11+'附表 现金流（二期）'!AJ11+'附表 现金流（三期）'!AJ11+'附表 现金流（四期）'!AJ11</f>
        <v>0</v>
      </c>
      <c r="AK11" s="429">
        <f>'附表 现金流（一期）'!AK11+'附表 现金流（二期）'!AK11+'附表 现金流（三期）'!AK11+'附表 现金流（四期）'!AK11</f>
        <v>0</v>
      </c>
      <c r="AL11" s="429">
        <f>'附表 现金流（一期）'!AL11+'附表 现金流（二期）'!AL11+'附表 现金流（三期）'!AL11+'附表 现金流（四期）'!AL11</f>
        <v>0</v>
      </c>
      <c r="AM11" s="429">
        <f>'附表 现金流（一期）'!AM11+'附表 现金流（二期）'!AM11+'附表 现金流（三期）'!AM11+'附表 现金流（四期）'!AM11</f>
        <v>0</v>
      </c>
      <c r="AN11" s="429">
        <f>'附表 现金流（一期）'!AN11+'附表 现金流（二期）'!AN11+'附表 现金流（三期）'!AN11+'附表 现金流（四期）'!AN11</f>
        <v>0</v>
      </c>
      <c r="AO11" s="429">
        <f>'附表 现金流（一期）'!AO11+'附表 现金流（二期）'!AO11+'附表 现金流（三期）'!AO11+'附表 现金流（四期）'!AO11</f>
        <v>0</v>
      </c>
      <c r="AP11" s="429">
        <f>'附表 现金流（一期）'!AP11+'附表 现金流（二期）'!AP11+'附表 现金流（三期）'!AP11+'附表 现金流（四期）'!AP11</f>
        <v>0</v>
      </c>
      <c r="AQ11" s="429">
        <f>'附表 现金流（一期）'!AQ11+'附表 现金流（二期）'!AQ11+'附表 现金流（三期）'!AQ11+'附表 现金流（四期）'!AQ11</f>
        <v>0</v>
      </c>
      <c r="AR11" s="429">
        <f>'附表 现金流（一期）'!AR11+'附表 现金流（二期）'!AR11+'附表 现金流（三期）'!AR11+'附表 现金流（四期）'!AR11</f>
        <v>0</v>
      </c>
      <c r="AS11" s="429">
        <f>'附表 现金流（一期）'!AS11+'附表 现金流（二期）'!AS11+'附表 现金流（三期）'!AS11+'附表 现金流（四期）'!AS11</f>
        <v>0</v>
      </c>
      <c r="AT11" s="429">
        <f>'附表 现金流（一期）'!AT11+'附表 现金流（二期）'!AT11+'附表 现金流（三期）'!AT11+'附表 现金流（四期）'!AT11</f>
        <v>0</v>
      </c>
      <c r="AU11" s="429">
        <f>'附表 现金流（一期）'!AU11+'附表 现金流（二期）'!AU11+'附表 现金流（三期）'!AU11+'附表 现金流（四期）'!AU11</f>
        <v>0</v>
      </c>
      <c r="AV11" s="429">
        <f>'附表 现金流（一期）'!AV11+'附表 现金流（二期）'!AV11+'附表 现金流（三期）'!AV11+'附表 现金流（四期）'!AV11</f>
        <v>0</v>
      </c>
      <c r="AW11" s="429">
        <f>'附表 现金流（一期）'!AW11+'附表 现金流（二期）'!AW11+'附表 现金流（三期）'!AW11+'附表 现金流（四期）'!AW11</f>
        <v>0</v>
      </c>
      <c r="AX11" s="429">
        <f>'附表 现金流（一期）'!AX11+'附表 现金流（二期）'!AX11+'附表 现金流（三期）'!AX11+'附表 现金流（四期）'!AX11</f>
        <v>0</v>
      </c>
      <c r="AY11" s="429">
        <f>'附表 现金流（一期）'!AY11+'附表 现金流（二期）'!AY11+'附表 现金流（三期）'!AY11+'附表 现金流（四期）'!AY11</f>
        <v>0</v>
      </c>
      <c r="AZ11" s="429">
        <f>'附表 现金流（一期）'!AZ11+'附表 现金流（二期）'!AZ11+'附表 现金流（三期）'!AZ11+'附表 现金流（四期）'!AZ11</f>
        <v>0</v>
      </c>
      <c r="BA11" s="429">
        <f>'附表 现金流（一期）'!BA11+'附表 现金流（二期）'!BA11+'附表 现金流（三期）'!BA11+'附表 现金流（四期）'!BA11</f>
        <v>0</v>
      </c>
      <c r="BB11" s="429">
        <f>'附表 现金流（一期）'!BB11+'附表 现金流（二期）'!BB11+'附表 现金流（三期）'!BB11+'附表 现金流（四期）'!BB11</f>
        <v>0</v>
      </c>
      <c r="BC11" s="429">
        <f>'附表 现金流（一期）'!BC11+'附表 现金流（二期）'!BC11+'附表 现金流（三期）'!BC11+'附表 现金流（四期）'!BC11</f>
        <v>0</v>
      </c>
      <c r="BD11" s="429">
        <f>'附表 现金流（一期）'!BD11+'附表 现金流（二期）'!BD11+'附表 现金流（三期）'!BD11+'附表 现金流（四期）'!BD11</f>
        <v>0</v>
      </c>
      <c r="BE11" s="429">
        <f>'附表 现金流（一期）'!BE11+'附表 现金流（二期）'!BE11+'附表 现金流（三期）'!BE11+'附表 现金流（四期）'!BE11</f>
        <v>0</v>
      </c>
      <c r="BF11" s="429">
        <f>'附表 现金流（一期）'!BF11+'附表 现金流（二期）'!BF11+'附表 现金流（三期）'!BF11+'附表 现金流（四期）'!BF11</f>
        <v>0</v>
      </c>
      <c r="BG11" s="429">
        <f>'附表 现金流（一期）'!BG11+'附表 现金流（二期）'!BG11+'附表 现金流（三期）'!BG11+'附表 现金流（四期）'!BG11</f>
        <v>0</v>
      </c>
      <c r="BH11" s="429">
        <f>'附表 现金流（一期）'!BH11+'附表 现金流（二期）'!BH11+'附表 现金流（三期）'!BH11+'附表 现金流（四期）'!BH11</f>
        <v>0</v>
      </c>
      <c r="BI11" s="429">
        <f>'附表 现金流（一期）'!BI11+'附表 现金流（二期）'!BI11+'附表 现金流（三期）'!BI11+'附表 现金流（四期）'!BI11</f>
        <v>0</v>
      </c>
      <c r="BJ11" s="429">
        <f>'附表 现金流（一期）'!BJ11+'附表 现金流（二期）'!BJ11+'附表 现金流（三期）'!BJ11+'附表 现金流（四期）'!BJ11</f>
        <v>0</v>
      </c>
      <c r="BK11" s="429">
        <f>'附表 现金流（一期）'!BK11+'附表 现金流（二期）'!BK11+'附表 现金流（三期）'!BK11+'附表 现金流（四期）'!BK11</f>
        <v>0</v>
      </c>
      <c r="BL11" s="429">
        <f>'附表 现金流（一期）'!BL11+'附表 现金流（二期）'!BL11+'附表 现金流（三期）'!BL11+'附表 现金流（四期）'!BL11</f>
        <v>0</v>
      </c>
      <c r="BM11" s="429">
        <f>'附表 现金流（一期）'!BM11+'附表 现金流（二期）'!BM11+'附表 现金流（三期）'!BM11+'附表 现金流（四期）'!BM11</f>
        <v>0</v>
      </c>
      <c r="BN11" s="429">
        <f>'附表 现金流（一期）'!BN11+'附表 现金流（二期）'!BN11+'附表 现金流（三期）'!BN11+'附表 现金流（四期）'!BN11</f>
        <v>0</v>
      </c>
      <c r="BO11" s="429">
        <f>'附表 现金流（一期）'!BO11+'附表 现金流（二期）'!BO11+'附表 现金流（三期）'!BO11+'附表 现金流（四期）'!BO11</f>
        <v>0</v>
      </c>
      <c r="BP11" s="429">
        <f>'附表 现金流（一期）'!BP11+'附表 现金流（二期）'!BP11+'附表 现金流（三期）'!BP11+'附表 现金流（四期）'!BP11</f>
        <v>0</v>
      </c>
      <c r="BQ11" s="429">
        <f>'附表 现金流（一期）'!BQ11+'附表 现金流（二期）'!BQ11+'附表 现金流（三期）'!BQ11+'附表 现金流（四期）'!BQ11</f>
        <v>0</v>
      </c>
      <c r="BR11" s="429">
        <f>'附表 现金流（一期）'!BR11+'附表 现金流（二期）'!BR11+'附表 现金流（三期）'!BR11+'附表 现金流（四期）'!BR11</f>
        <v>0</v>
      </c>
      <c r="BS11" s="429">
        <f>'附表 现金流（一期）'!BS11+'附表 现金流（二期）'!BS11+'附表 现金流（三期）'!BS11+'附表 现金流（四期）'!BS11</f>
        <v>0</v>
      </c>
      <c r="BT11" s="429">
        <f>'附表 现金流（一期）'!BT11+'附表 现金流（二期）'!BT11+'附表 现金流（三期）'!BT11+'附表 现金流（四期）'!BT11</f>
        <v>0</v>
      </c>
      <c r="BU11" s="429">
        <f>'附表 现金流（一期）'!BU11+'附表 现金流（二期）'!BU11+'附表 现金流（三期）'!BU11+'附表 现金流（四期）'!BU11</f>
        <v>0</v>
      </c>
      <c r="BV11" s="429">
        <f>'附表 现金流（一期）'!BV11+'附表 现金流（二期）'!BV11+'附表 现金流（三期）'!BV11+'附表 现金流（四期）'!BV11</f>
        <v>0</v>
      </c>
      <c r="BW11" s="429">
        <f>'附表 现金流（一期）'!BW11+'附表 现金流（二期）'!BW11+'附表 现金流（三期）'!BW11+'附表 现金流（四期）'!BW11</f>
        <v>0</v>
      </c>
      <c r="BX11" s="429">
        <f>'附表 现金流（一期）'!BX11+'附表 现金流（二期）'!BX11+'附表 现金流（三期）'!BX11+'附表 现金流（四期）'!BX11</f>
        <v>0</v>
      </c>
      <c r="BY11" s="429">
        <f>'附表 现金流（一期）'!BY11+'附表 现金流（二期）'!BY11+'附表 现金流（三期）'!BY11+'附表 现金流（四期）'!BY11</f>
        <v>0</v>
      </c>
      <c r="BZ11" s="429">
        <f>'附表 现金流（一期）'!BZ11+'附表 现金流（二期）'!BZ11+'附表 现金流（三期）'!BZ11+'附表 现金流（四期）'!BZ11</f>
        <v>0</v>
      </c>
      <c r="CA11" s="429">
        <f>'附表 现金流（一期）'!CA11+'附表 现金流（二期）'!CA11+'附表 现金流（三期）'!CA11+'附表 现金流（四期）'!CA11</f>
        <v>0</v>
      </c>
      <c r="CB11" s="429">
        <f>'附表 现金流（一期）'!CB11+'附表 现金流（二期）'!CB11+'附表 现金流（三期）'!CB11+'附表 现金流（四期）'!CB11</f>
        <v>0</v>
      </c>
      <c r="CC11" s="429">
        <f>'附表 现金流（一期）'!CC11+'附表 现金流（二期）'!CC11+'附表 现金流（三期）'!CC11+'附表 现金流（四期）'!CC11</f>
        <v>0</v>
      </c>
      <c r="CD11" s="429">
        <f>'附表 现金流（一期）'!CD11+'附表 现金流（二期）'!CD11+'附表 现金流（三期）'!CD11+'附表 现金流（四期）'!CD11</f>
        <v>0</v>
      </c>
      <c r="CE11" s="429">
        <f>'附表 现金流（一期）'!CE11+'附表 现金流（二期）'!CE11+'附表 现金流（三期）'!CE11+'附表 现金流（四期）'!CE11</f>
        <v>0</v>
      </c>
      <c r="CF11" s="429">
        <f>'附表 现金流（一期）'!CF11+'附表 现金流（二期）'!CF11+'附表 现金流（三期）'!CF11+'附表 现金流（四期）'!CF11</f>
        <v>0</v>
      </c>
      <c r="CG11" s="429">
        <f>'附表 现金流（一期）'!CG11+'附表 现金流（二期）'!CG11+'附表 现金流（三期）'!CG11+'附表 现金流（四期）'!CG11</f>
        <v>0</v>
      </c>
      <c r="CH11" s="429">
        <f>'附表 现金流（一期）'!CH11+'附表 现金流（二期）'!CH11+'附表 现金流（三期）'!CH11+'附表 现金流（四期）'!CH11</f>
        <v>0</v>
      </c>
      <c r="CI11" s="429">
        <f>'附表 现金流（一期）'!CI11+'附表 现金流（二期）'!CI11+'附表 现金流（三期）'!CI11+'附表 现金流（四期）'!CI11</f>
        <v>0</v>
      </c>
      <c r="CJ11" s="429">
        <f>'附表 现金流（一期）'!CJ11+'附表 现金流（二期）'!CJ11+'附表 现金流（三期）'!CJ11+'附表 现金流（四期）'!CJ11</f>
        <v>0</v>
      </c>
      <c r="CK11" s="429">
        <f>'附表 现金流（一期）'!CK11+'附表 现金流（二期）'!CK11+'附表 现金流（三期）'!CK11+'附表 现金流（四期）'!CK11</f>
        <v>0</v>
      </c>
      <c r="CL11" s="429">
        <f>'附表 现金流（一期）'!CL11+'附表 现金流（二期）'!CL11+'附表 现金流（三期）'!CL11+'附表 现金流（四期）'!CL11</f>
        <v>0</v>
      </c>
      <c r="CM11" s="429">
        <f>'附表 现金流（一期）'!CM11+'附表 现金流（二期）'!CM11+'附表 现金流（三期）'!CM11+'附表 现金流（四期）'!CM11</f>
        <v>0</v>
      </c>
      <c r="CN11" s="429">
        <f>'附表 现金流（一期）'!CN11+'附表 现金流（二期）'!CN11+'附表 现金流（三期）'!CN11+'附表 现金流（四期）'!CN11</f>
        <v>0</v>
      </c>
      <c r="CO11" s="429">
        <f>'附表 现金流（一期）'!CO11+'附表 现金流（二期）'!CO11+'附表 现金流（三期）'!CO11+'附表 现金流（四期）'!CO11</f>
        <v>0</v>
      </c>
      <c r="CP11" s="429">
        <f>'附表 现金流（一期）'!CP11+'附表 现金流（二期）'!CP11+'附表 现金流（三期）'!CP11+'附表 现金流（四期）'!CP11</f>
        <v>0</v>
      </c>
      <c r="CQ11" s="429">
        <f>'附表 现金流（一期）'!CQ11+'附表 现金流（二期）'!CQ11+'附表 现金流（三期）'!CQ11+'附表 现金流（四期）'!CQ11</f>
        <v>0</v>
      </c>
      <c r="CR11" s="429">
        <f>'附表 现金流（一期）'!CR11+'附表 现金流（二期）'!CR11+'附表 现金流（三期）'!CR11+'附表 现金流（四期）'!CR11</f>
        <v>0</v>
      </c>
      <c r="CS11" s="429">
        <f>'附表 现金流（一期）'!CS11+'附表 现金流（二期）'!CS11+'附表 现金流（三期）'!CS11+'附表 现金流（四期）'!CS11</f>
        <v>0</v>
      </c>
      <c r="CT11" s="429">
        <f>'附表 现金流（一期）'!CT11+'附表 现金流（二期）'!CT11+'附表 现金流（三期）'!CT11+'附表 现金流（四期）'!CT11</f>
        <v>0</v>
      </c>
      <c r="CU11" s="429">
        <f>'附表 现金流（一期）'!CU11+'附表 现金流（二期）'!CU11+'附表 现金流（三期）'!CU11+'附表 现金流（四期）'!CU11</f>
        <v>0</v>
      </c>
      <c r="CV11" s="429">
        <f>'附表 现金流（一期）'!CV11+'附表 现金流（二期）'!CV11+'附表 现金流（三期）'!CV11+'附表 现金流（四期）'!CV11</f>
        <v>0</v>
      </c>
      <c r="CW11" s="444">
        <f>D11+'利润表（汇总）'!AE10</f>
        <v>0</v>
      </c>
    </row>
    <row r="12" spans="1:101" ht="21" customHeight="1">
      <c r="A12" s="748"/>
      <c r="B12" s="752"/>
      <c r="C12" s="432" t="s">
        <v>223</v>
      </c>
      <c r="D12" s="428">
        <f t="shared" si="2"/>
        <v>-50459.653752368016</v>
      </c>
      <c r="E12" s="429">
        <f>'附表 现金流（一期）'!E12+'附表 现金流（二期）'!E12+'附表 现金流（三期）'!E12+'附表 现金流（四期）'!E12</f>
        <v>-66.376825062028473</v>
      </c>
      <c r="F12" s="429">
        <f>'附表 现金流（一期）'!F12+'附表 现金流（二期）'!F12+'附表 现金流（三期）'!F12+'附表 现金流（四期）'!F12</f>
        <v>-90.758088488000695</v>
      </c>
      <c r="G12" s="429">
        <f>'附表 现金流（一期）'!G12+'附表 现金流（二期）'!G12+'附表 现金流（三期）'!G12+'附表 现金流（四期）'!G12</f>
        <v>-529.43581532651842</v>
      </c>
      <c r="H12" s="429">
        <f>'附表 现金流（一期）'!H12+'附表 现金流（二期）'!H12+'附表 现金流（三期）'!H12+'附表 现金流（四期）'!H12</f>
        <v>-1193.204065946803</v>
      </c>
      <c r="I12" s="429">
        <f>'附表 现金流（一期）'!I12+'附表 现金流（二期）'!I12+'附表 现金流（三期）'!I12+'附表 现金流（四期）'!I12</f>
        <v>-755.54832102770627</v>
      </c>
      <c r="J12" s="429">
        <f>'附表 现金流（一期）'!J12+'附表 现金流（二期）'!J12+'附表 现金流（三期）'!J12+'附表 现金流（四期）'!J12</f>
        <v>-786.6427183518191</v>
      </c>
      <c r="K12" s="429">
        <f>'附表 现金流（一期）'!K12+'附表 现金流（二期）'!K12+'附表 现金流（三期）'!K12+'附表 现金流（四期）'!K12</f>
        <v>-1216.7672834472164</v>
      </c>
      <c r="L12" s="429">
        <f>'附表 现金流（一期）'!L12+'附表 现金流（二期）'!L12+'附表 现金流（三期）'!L12+'附表 现金流（四期）'!L12</f>
        <v>-1369.2371202682973</v>
      </c>
      <c r="M12" s="429">
        <f>'附表 现金流（一期）'!M12+'附表 现金流（二期）'!M12+'附表 现金流（三期）'!M12+'附表 现金流（四期）'!M12</f>
        <v>-2674.6452346953965</v>
      </c>
      <c r="N12" s="429">
        <f>'附表 现金流（一期）'!N12+'附表 现金流（二期）'!N12+'附表 现金流（三期）'!N12+'附表 现金流（四期）'!N12</f>
        <v>-1965.5328545084742</v>
      </c>
      <c r="O12" s="429">
        <f>'附表 现金流（一期）'!O12+'附表 现金流（二期）'!O12+'附表 现金流（三期）'!O12+'附表 现金流（四期）'!O12</f>
        <v>-2037.4374837705643</v>
      </c>
      <c r="P12" s="429">
        <f>'附表 现金流（一期）'!P12+'附表 现金流（二期）'!P12+'附表 现金流（三期）'!P12+'附表 现金流（四期）'!P12</f>
        <v>-2293.1160373981133</v>
      </c>
      <c r="Q12" s="429">
        <f>'附表 现金流（一期）'!Q12+'附表 现金流（二期）'!Q12+'附表 现金流（三期）'!Q12+'附表 现金流（四期）'!Q12</f>
        <v>-2739.7582025258548</v>
      </c>
      <c r="R12" s="429">
        <f>'附表 现金流（一期）'!R12+'附表 现金流（二期）'!R12+'附表 现金流（三期）'!R12+'附表 现金流（四期）'!R12</f>
        <v>-2526.288360331198</v>
      </c>
      <c r="S12" s="429">
        <f>'附表 现金流（一期）'!S12+'附表 现金流（二期）'!S12+'附表 现金流（三期）'!S12+'附表 现金流（四期）'!S12</f>
        <v>-2540.1626653471922</v>
      </c>
      <c r="T12" s="429">
        <f>'附表 现金流（一期）'!T12+'附表 现金流（二期）'!T12+'附表 现金流（三期）'!T12+'附表 现金流（四期）'!T12</f>
        <v>-2734.2391401998502</v>
      </c>
      <c r="U12" s="429">
        <f>'附表 现金流（一期）'!U12+'附表 现金流（二期）'!U12+'附表 现金流（三期）'!U12+'附表 现金流（四期）'!U12</f>
        <v>-2715.7291278853381</v>
      </c>
      <c r="V12" s="429">
        <f>'附表 现金流（一期）'!V12+'附表 现金流（二期）'!V12+'附表 现金流（三期）'!V12+'附表 现金流（四期）'!V12</f>
        <v>-3111.1291769453201</v>
      </c>
      <c r="W12" s="429">
        <f>'附表 现金流（一期）'!W12+'附表 现金流（二期）'!W12+'附表 现金流（三期）'!W12+'附表 现金流（四期）'!W12</f>
        <v>-2479.1981470024984</v>
      </c>
      <c r="X12" s="429">
        <f>'附表 现金流（一期）'!X12+'附表 现金流（二期）'!X12+'附表 现金流（三期）'!X12+'附表 现金流（四期）'!X12</f>
        <v>-2337.9603043002053</v>
      </c>
      <c r="Y12" s="429">
        <f>'附表 现金流（一期）'!Y12+'附表 现金流（二期）'!Y12+'附表 现金流（三期）'!Y12+'附表 现金流（四期）'!Y12</f>
        <v>-2318.3749332137795</v>
      </c>
      <c r="Z12" s="429">
        <f>'附表 现金流（一期）'!Z12+'附表 现金流（二期）'!Z12+'附表 现金流（三期）'!Z12+'附表 现金流（四期）'!Z12</f>
        <v>-2736.7302499578141</v>
      </c>
      <c r="AA12" s="429">
        <f>'附表 现金流（一期）'!AA12+'附表 现金流（二期）'!AA12+'附表 现金流（三期）'!AA12+'附表 现金流（四期）'!AA12</f>
        <v>-2107.4277076201456</v>
      </c>
      <c r="AB12" s="429">
        <f>'附表 现金流（一期）'!AB12+'附表 现金流（二期）'!AB12+'附表 现金流（三期）'!AB12+'附表 现金流（四期）'!AB12</f>
        <v>-2125.394287025726</v>
      </c>
      <c r="AC12" s="429">
        <f>'附表 现金流（一期）'!AC12+'附表 现金流（二期）'!AC12+'附表 现金流（三期）'!AC12+'附表 现金流（四期）'!AC12</f>
        <v>-1662.5319563835214</v>
      </c>
      <c r="AD12" s="429">
        <f>'附表 现金流（一期）'!AD12+'附表 现金流（二期）'!AD12+'附表 现金流（三期）'!AD12+'附表 现金流（四期）'!AD12</f>
        <v>-988.63124951281156</v>
      </c>
      <c r="AE12" s="429">
        <f>'附表 现金流（一期）'!AE12+'附表 现金流（二期）'!AE12+'附表 现金流（三期）'!AE12+'附表 现金流（四期）'!AE12</f>
        <v>-966.69801855819537</v>
      </c>
      <c r="AF12" s="429">
        <f>'附表 现金流（一期）'!AF12+'附表 现金流（二期）'!AF12+'附表 现金流（三期）'!AF12+'附表 现金流（四期）'!AF12</f>
        <v>-910.51870377116461</v>
      </c>
      <c r="AG12" s="429">
        <f>'附表 现金流（一期）'!AG12+'附表 现金流（二期）'!AG12+'附表 现金流（三期）'!AG12+'附表 现金流（四期）'!AG12</f>
        <v>-454.98195216194426</v>
      </c>
      <c r="AH12" s="429">
        <f>'附表 现金流（一期）'!AH12+'附表 现金流（二期）'!AH12+'附表 现金流（三期）'!AH12+'附表 现金流（四期）'!AH12</f>
        <v>-22.815297904804396</v>
      </c>
      <c r="AI12" s="429">
        <f>'附表 现金流（一期）'!AI12+'附表 现金流（二期）'!AI12+'附表 现金流（三期）'!AI12+'附表 现金流（四期）'!AI12</f>
        <v>-2.3824234297103661</v>
      </c>
      <c r="AJ12" s="429">
        <f>'附表 现金流（一期）'!AJ12+'附表 现金流（二期）'!AJ12+'附表 现金流（三期）'!AJ12+'附表 现金流（四期）'!AJ12</f>
        <v>0</v>
      </c>
      <c r="AK12" s="429">
        <f>'附表 现金流（一期）'!AK12+'附表 现金流（二期）'!AK12+'附表 现金流（三期）'!AK12+'附表 现金流（四期）'!AK12</f>
        <v>0</v>
      </c>
      <c r="AL12" s="429">
        <f>'附表 现金流（一期）'!AL12+'附表 现金流（二期）'!AL12+'附表 现金流（三期）'!AL12+'附表 现金流（四期）'!AL12</f>
        <v>0</v>
      </c>
      <c r="AM12" s="429">
        <f>'附表 现金流（一期）'!AM12+'附表 现金流（二期）'!AM12+'附表 现金流（三期）'!AM12+'附表 现金流（四期）'!AM12</f>
        <v>0</v>
      </c>
      <c r="AN12" s="429">
        <f>'附表 现金流（一期）'!AN12+'附表 现金流（二期）'!AN12+'附表 现金流（三期）'!AN12+'附表 现金流（四期）'!AN12</f>
        <v>0</v>
      </c>
      <c r="AO12" s="429">
        <f>'附表 现金流（一期）'!AO12+'附表 现金流（二期）'!AO12+'附表 现金流（三期）'!AO12+'附表 现金流（四期）'!AO12</f>
        <v>0</v>
      </c>
      <c r="AP12" s="429">
        <f>'附表 现金流（一期）'!AP12+'附表 现金流（二期）'!AP12+'附表 现金流（三期）'!AP12+'附表 现金流（四期）'!AP12</f>
        <v>0</v>
      </c>
      <c r="AQ12" s="429">
        <f>'附表 现金流（一期）'!AQ12+'附表 现金流（二期）'!AQ12+'附表 现金流（三期）'!AQ12+'附表 现金流（四期）'!AQ12</f>
        <v>0</v>
      </c>
      <c r="AR12" s="429">
        <f>'附表 现金流（一期）'!AR12+'附表 现金流（二期）'!AR12+'附表 现金流（三期）'!AR12+'附表 现金流（四期）'!AR12</f>
        <v>0</v>
      </c>
      <c r="AS12" s="429">
        <f>'附表 现金流（一期）'!AS12+'附表 现金流（二期）'!AS12+'附表 现金流（三期）'!AS12+'附表 现金流（四期）'!AS12</f>
        <v>0</v>
      </c>
      <c r="AT12" s="429">
        <f>'附表 现金流（一期）'!AT12+'附表 现金流（二期）'!AT12+'附表 现金流（三期）'!AT12+'附表 现金流（四期）'!AT12</f>
        <v>0</v>
      </c>
      <c r="AU12" s="429">
        <f>'附表 现金流（一期）'!AU12+'附表 现金流（二期）'!AU12+'附表 现金流（三期）'!AU12+'附表 现金流（四期）'!AU12</f>
        <v>0</v>
      </c>
      <c r="AV12" s="429">
        <f>'附表 现金流（一期）'!AV12+'附表 现金流（二期）'!AV12+'附表 现金流（三期）'!AV12+'附表 现金流（四期）'!AV12</f>
        <v>0</v>
      </c>
      <c r="AW12" s="429">
        <f>'附表 现金流（一期）'!AW12+'附表 现金流（二期）'!AW12+'附表 现金流（三期）'!AW12+'附表 现金流（四期）'!AW12</f>
        <v>0</v>
      </c>
      <c r="AX12" s="429">
        <f>'附表 现金流（一期）'!AX12+'附表 现金流（二期）'!AX12+'附表 现金流（三期）'!AX12+'附表 现金流（四期）'!AX12</f>
        <v>0</v>
      </c>
      <c r="AY12" s="429">
        <f>'附表 现金流（一期）'!AY12+'附表 现金流（二期）'!AY12+'附表 现金流（三期）'!AY12+'附表 现金流（四期）'!AY12</f>
        <v>0</v>
      </c>
      <c r="AZ12" s="429">
        <f>'附表 现金流（一期）'!AZ12+'附表 现金流（二期）'!AZ12+'附表 现金流（三期）'!AZ12+'附表 现金流（四期）'!AZ12</f>
        <v>0</v>
      </c>
      <c r="BA12" s="429">
        <f>'附表 现金流（一期）'!BA12+'附表 现金流（二期）'!BA12+'附表 现金流（三期）'!BA12+'附表 现金流（四期）'!BA12</f>
        <v>0</v>
      </c>
      <c r="BB12" s="429">
        <f>'附表 现金流（一期）'!BB12+'附表 现金流（二期）'!BB12+'附表 现金流（三期）'!BB12+'附表 现金流（四期）'!BB12</f>
        <v>0</v>
      </c>
      <c r="BC12" s="429">
        <f>'附表 现金流（一期）'!BC12+'附表 现金流（二期）'!BC12+'附表 现金流（三期）'!BC12+'附表 现金流（四期）'!BC12</f>
        <v>0</v>
      </c>
      <c r="BD12" s="429">
        <f>'附表 现金流（一期）'!BD12+'附表 现金流（二期）'!BD12+'附表 现金流（三期）'!BD12+'附表 现金流（四期）'!BD12</f>
        <v>0</v>
      </c>
      <c r="BE12" s="429">
        <f>'附表 现金流（一期）'!BE12+'附表 现金流（二期）'!BE12+'附表 现金流（三期）'!BE12+'附表 现金流（四期）'!BE12</f>
        <v>0</v>
      </c>
      <c r="BF12" s="429">
        <f>'附表 现金流（一期）'!BF12+'附表 现金流（二期）'!BF12+'附表 现金流（三期）'!BF12+'附表 现金流（四期）'!BF12</f>
        <v>0</v>
      </c>
      <c r="BG12" s="429">
        <f>'附表 现金流（一期）'!BG12+'附表 现金流（二期）'!BG12+'附表 现金流（三期）'!BG12+'附表 现金流（四期）'!BG12</f>
        <v>0</v>
      </c>
      <c r="BH12" s="429">
        <f>'附表 现金流（一期）'!BH12+'附表 现金流（二期）'!BH12+'附表 现金流（三期）'!BH12+'附表 现金流（四期）'!BH12</f>
        <v>0</v>
      </c>
      <c r="BI12" s="429">
        <f>'附表 现金流（一期）'!BI12+'附表 现金流（二期）'!BI12+'附表 现金流（三期）'!BI12+'附表 现金流（四期）'!BI12</f>
        <v>0</v>
      </c>
      <c r="BJ12" s="429">
        <f>'附表 现金流（一期）'!BJ12+'附表 现金流（二期）'!BJ12+'附表 现金流（三期）'!BJ12+'附表 现金流（四期）'!BJ12</f>
        <v>0</v>
      </c>
      <c r="BK12" s="429">
        <f>'附表 现金流（一期）'!BK12+'附表 现金流（二期）'!BK12+'附表 现金流（三期）'!BK12+'附表 现金流（四期）'!BK12</f>
        <v>0</v>
      </c>
      <c r="BL12" s="429">
        <f>'附表 现金流（一期）'!BL12+'附表 现金流（二期）'!BL12+'附表 现金流（三期）'!BL12+'附表 现金流（四期）'!BL12</f>
        <v>0</v>
      </c>
      <c r="BM12" s="429">
        <f>'附表 现金流（一期）'!BM12+'附表 现金流（二期）'!BM12+'附表 现金流（三期）'!BM12+'附表 现金流（四期）'!BM12</f>
        <v>0</v>
      </c>
      <c r="BN12" s="429">
        <f>'附表 现金流（一期）'!BN12+'附表 现金流（二期）'!BN12+'附表 现金流（三期）'!BN12+'附表 现金流（四期）'!BN12</f>
        <v>0</v>
      </c>
      <c r="BO12" s="429">
        <f>'附表 现金流（一期）'!BO12+'附表 现金流（二期）'!BO12+'附表 现金流（三期）'!BO12+'附表 现金流（四期）'!BO12</f>
        <v>0</v>
      </c>
      <c r="BP12" s="429">
        <f>'附表 现金流（一期）'!BP12+'附表 现金流（二期）'!BP12+'附表 现金流（三期）'!BP12+'附表 现金流（四期）'!BP12</f>
        <v>0</v>
      </c>
      <c r="BQ12" s="429">
        <f>'附表 现金流（一期）'!BQ12+'附表 现金流（二期）'!BQ12+'附表 现金流（三期）'!BQ12+'附表 现金流（四期）'!BQ12</f>
        <v>0</v>
      </c>
      <c r="BR12" s="429">
        <f>'附表 现金流（一期）'!BR12+'附表 现金流（二期）'!BR12+'附表 现金流（三期）'!BR12+'附表 现金流（四期）'!BR12</f>
        <v>0</v>
      </c>
      <c r="BS12" s="429">
        <f>'附表 现金流（一期）'!BS12+'附表 现金流（二期）'!BS12+'附表 现金流（三期）'!BS12+'附表 现金流（四期）'!BS12</f>
        <v>0</v>
      </c>
      <c r="BT12" s="429">
        <f>'附表 现金流（一期）'!BT12+'附表 现金流（二期）'!BT12+'附表 现金流（三期）'!BT12+'附表 现金流（四期）'!BT12</f>
        <v>0</v>
      </c>
      <c r="BU12" s="429">
        <f>'附表 现金流（一期）'!BU12+'附表 现金流（二期）'!BU12+'附表 现金流（三期）'!BU12+'附表 现金流（四期）'!BU12</f>
        <v>0</v>
      </c>
      <c r="BV12" s="429">
        <f>'附表 现金流（一期）'!BV12+'附表 现金流（二期）'!BV12+'附表 现金流（三期）'!BV12+'附表 现金流（四期）'!BV12</f>
        <v>0</v>
      </c>
      <c r="BW12" s="429">
        <f>'附表 现金流（一期）'!BW12+'附表 现金流（二期）'!BW12+'附表 现金流（三期）'!BW12+'附表 现金流（四期）'!BW12</f>
        <v>0</v>
      </c>
      <c r="BX12" s="429">
        <f>'附表 现金流（一期）'!BX12+'附表 现金流（二期）'!BX12+'附表 现金流（三期）'!BX12+'附表 现金流（四期）'!BX12</f>
        <v>0</v>
      </c>
      <c r="BY12" s="429">
        <f>'附表 现金流（一期）'!BY12+'附表 现金流（二期）'!BY12+'附表 现金流（三期）'!BY12+'附表 现金流（四期）'!BY12</f>
        <v>0</v>
      </c>
      <c r="BZ12" s="429">
        <f>'附表 现金流（一期）'!BZ12+'附表 现金流（二期）'!BZ12+'附表 现金流（三期）'!BZ12+'附表 现金流（四期）'!BZ12</f>
        <v>0</v>
      </c>
      <c r="CA12" s="429">
        <f>'附表 现金流（一期）'!CA12+'附表 现金流（二期）'!CA12+'附表 现金流（三期）'!CA12+'附表 现金流（四期）'!CA12</f>
        <v>0</v>
      </c>
      <c r="CB12" s="429">
        <f>'附表 现金流（一期）'!CB12+'附表 现金流（二期）'!CB12+'附表 现金流（三期）'!CB12+'附表 现金流（四期）'!CB12</f>
        <v>0</v>
      </c>
      <c r="CC12" s="429">
        <f>'附表 现金流（一期）'!CC12+'附表 现金流（二期）'!CC12+'附表 现金流（三期）'!CC12+'附表 现金流（四期）'!CC12</f>
        <v>0</v>
      </c>
      <c r="CD12" s="429">
        <f>'附表 现金流（一期）'!CD12+'附表 现金流（二期）'!CD12+'附表 现金流（三期）'!CD12+'附表 现金流（四期）'!CD12</f>
        <v>0</v>
      </c>
      <c r="CE12" s="429">
        <f>'附表 现金流（一期）'!CE12+'附表 现金流（二期）'!CE12+'附表 现金流（三期）'!CE12+'附表 现金流（四期）'!CE12</f>
        <v>0</v>
      </c>
      <c r="CF12" s="429">
        <f>'附表 现金流（一期）'!CF12+'附表 现金流（二期）'!CF12+'附表 现金流（三期）'!CF12+'附表 现金流（四期）'!CF12</f>
        <v>0</v>
      </c>
      <c r="CG12" s="429">
        <f>'附表 现金流（一期）'!CG12+'附表 现金流（二期）'!CG12+'附表 现金流（三期）'!CG12+'附表 现金流（四期）'!CG12</f>
        <v>0</v>
      </c>
      <c r="CH12" s="429">
        <f>'附表 现金流（一期）'!CH12+'附表 现金流（二期）'!CH12+'附表 现金流（三期）'!CH12+'附表 现金流（四期）'!CH12</f>
        <v>0</v>
      </c>
      <c r="CI12" s="429">
        <f>'附表 现金流（一期）'!CI12+'附表 现金流（二期）'!CI12+'附表 现金流（三期）'!CI12+'附表 现金流（四期）'!CI12</f>
        <v>0</v>
      </c>
      <c r="CJ12" s="429">
        <f>'附表 现金流（一期）'!CJ12+'附表 现金流（二期）'!CJ12+'附表 现金流（三期）'!CJ12+'附表 现金流（四期）'!CJ12</f>
        <v>0</v>
      </c>
      <c r="CK12" s="429">
        <f>'附表 现金流（一期）'!CK12+'附表 现金流（二期）'!CK12+'附表 现金流（三期）'!CK12+'附表 现金流（四期）'!CK12</f>
        <v>0</v>
      </c>
      <c r="CL12" s="429">
        <f>'附表 现金流（一期）'!CL12+'附表 现金流（二期）'!CL12+'附表 现金流（三期）'!CL12+'附表 现金流（四期）'!CL12</f>
        <v>0</v>
      </c>
      <c r="CM12" s="429">
        <f>'附表 现金流（一期）'!CM12+'附表 现金流（二期）'!CM12+'附表 现金流（三期）'!CM12+'附表 现金流（四期）'!CM12</f>
        <v>0</v>
      </c>
      <c r="CN12" s="429">
        <f>'附表 现金流（一期）'!CN12+'附表 现金流（二期）'!CN12+'附表 现金流（三期）'!CN12+'附表 现金流（四期）'!CN12</f>
        <v>0</v>
      </c>
      <c r="CO12" s="429">
        <f>'附表 现金流（一期）'!CO12+'附表 现金流（二期）'!CO12+'附表 现金流（三期）'!CO12+'附表 现金流（四期）'!CO12</f>
        <v>0</v>
      </c>
      <c r="CP12" s="429">
        <f>'附表 现金流（一期）'!CP12+'附表 现金流（二期）'!CP12+'附表 现金流（三期）'!CP12+'附表 现金流（四期）'!CP12</f>
        <v>0</v>
      </c>
      <c r="CQ12" s="429">
        <f>'附表 现金流（一期）'!CQ12+'附表 现金流（二期）'!CQ12+'附表 现金流（三期）'!CQ12+'附表 现金流（四期）'!CQ12</f>
        <v>0</v>
      </c>
      <c r="CR12" s="429">
        <f>'附表 现金流（一期）'!CR12+'附表 现金流（二期）'!CR12+'附表 现金流（三期）'!CR12+'附表 现金流（四期）'!CR12</f>
        <v>0</v>
      </c>
      <c r="CS12" s="429">
        <f>'附表 现金流（一期）'!CS12+'附表 现金流（二期）'!CS12+'附表 现金流（三期）'!CS12+'附表 现金流（四期）'!CS12</f>
        <v>0</v>
      </c>
      <c r="CT12" s="429">
        <f>'附表 现金流（一期）'!CT12+'附表 现金流（二期）'!CT12+'附表 现金流（三期）'!CT12+'附表 现金流（四期）'!CT12</f>
        <v>0</v>
      </c>
      <c r="CU12" s="429">
        <f>'附表 现金流（一期）'!CU12+'附表 现金流（二期）'!CU12+'附表 现金流（三期）'!CU12+'附表 现金流（四期）'!CU12</f>
        <v>0</v>
      </c>
      <c r="CV12" s="429">
        <f>'附表 现金流（一期）'!CV12+'附表 现金流（二期）'!CV12+'附表 现金流（三期）'!CV12+'附表 现金流（四期）'!CV12</f>
        <v>0</v>
      </c>
      <c r="CW12" s="444">
        <f>D12+'利润表（汇总）'!AE11</f>
        <v>0</v>
      </c>
    </row>
    <row r="13" spans="1:101" ht="21" customHeight="1">
      <c r="A13" s="748"/>
      <c r="B13" s="752"/>
      <c r="C13" s="427" t="s">
        <v>225</v>
      </c>
      <c r="D13" s="428">
        <f t="shared" si="2"/>
        <v>-9783.4491839999991</v>
      </c>
      <c r="E13" s="429">
        <f>'附表 现金流（一期）'!E13+'附表 现金流（二期）'!E13+'附表 现金流（三期）'!E13+'附表 现金流（四期）'!E13</f>
        <v>-250.85767138461537</v>
      </c>
      <c r="F13" s="429">
        <f>'附表 现金流（一期）'!F13+'附表 现金流（二期）'!F13+'附表 现金流（三期）'!F13+'附表 现金流（四期）'!F13</f>
        <v>-250.85767138461537</v>
      </c>
      <c r="G13" s="429">
        <f>'附表 现金流（一期）'!G13+'附表 现金流（二期）'!G13+'附表 现金流（三期）'!G13+'附表 现金流（四期）'!G13</f>
        <v>-250.85767138461537</v>
      </c>
      <c r="H13" s="429">
        <f>'附表 现金流（一期）'!H13+'附表 现金流（二期）'!H13+'附表 现金流（三期）'!H13+'附表 现金流（四期）'!H13</f>
        <v>-250.85767138461537</v>
      </c>
      <c r="I13" s="429">
        <f>'附表 现金流（一期）'!I13+'附表 现金流（二期）'!I13+'附表 现金流（三期）'!I13+'附表 现金流（四期）'!I13</f>
        <v>-250.85767138461537</v>
      </c>
      <c r="J13" s="429">
        <f>'附表 现金流（一期）'!J13+'附表 现金流（二期）'!J13+'附表 现金流（三期）'!J13+'附表 现金流（四期）'!J13</f>
        <v>-250.85767138461537</v>
      </c>
      <c r="K13" s="429">
        <f>'附表 现金流（一期）'!K13+'附表 现金流（二期）'!K13+'附表 现金流（三期）'!K13+'附表 现金流（四期）'!K13</f>
        <v>-250.85767138461537</v>
      </c>
      <c r="L13" s="429">
        <f>'附表 现金流（一期）'!L13+'附表 现金流（二期）'!L13+'附表 现金流（三期）'!L13+'附表 现金流（四期）'!L13</f>
        <v>-250.85767138461537</v>
      </c>
      <c r="M13" s="429">
        <f>'附表 现金流（一期）'!M13+'附表 现金流（二期）'!M13+'附表 现金流（三期）'!M13+'附表 现金流（四期）'!M13</f>
        <v>-250.85767138461537</v>
      </c>
      <c r="N13" s="429">
        <f>'附表 现金流（一期）'!N13+'附表 现金流（二期）'!N13+'附表 现金流（三期）'!N13+'附表 现金流（四期）'!N13</f>
        <v>-250.85767138461537</v>
      </c>
      <c r="O13" s="429">
        <f>'附表 现金流（一期）'!O13+'附表 现金流（二期）'!O13+'附表 现金流（三期）'!O13+'附表 现金流（四期）'!O13</f>
        <v>-250.85767138461537</v>
      </c>
      <c r="P13" s="429">
        <f>'附表 现金流（一期）'!P13+'附表 现金流（二期）'!P13+'附表 现金流（三期）'!P13+'附表 现金流（四期）'!P13</f>
        <v>-250.85767138461537</v>
      </c>
      <c r="Q13" s="429">
        <f>'附表 现金流（一期）'!Q13+'附表 现金流（二期）'!Q13+'附表 现金流（三期）'!Q13+'附表 现金流（四期）'!Q13</f>
        <v>-250.85767138461537</v>
      </c>
      <c r="R13" s="429">
        <f>'附表 现金流（一期）'!R13+'附表 现金流（二期）'!R13+'附表 现金流（三期）'!R13+'附表 现金流（四期）'!R13</f>
        <v>-250.85767138461537</v>
      </c>
      <c r="S13" s="429">
        <f>'附表 现金流（一期）'!S13+'附表 现金流（二期）'!S13+'附表 现金流（三期）'!S13+'附表 现金流（四期）'!S13</f>
        <v>-250.85767138461537</v>
      </c>
      <c r="T13" s="429">
        <f>'附表 现金流（一期）'!T13+'附表 现金流（二期）'!T13+'附表 现金流（三期）'!T13+'附表 现金流（四期）'!T13</f>
        <v>-250.85767138461537</v>
      </c>
      <c r="U13" s="429">
        <f>'附表 现金流（一期）'!U13+'附表 现金流（二期）'!U13+'附表 现金流（三期）'!U13+'附表 现金流（四期）'!U13</f>
        <v>-250.85767138461537</v>
      </c>
      <c r="V13" s="429">
        <f>'附表 现金流（一期）'!V13+'附表 现金流（二期）'!V13+'附表 现金流（三期）'!V13+'附表 现金流（四期）'!V13</f>
        <v>-250.85767138461537</v>
      </c>
      <c r="W13" s="429">
        <f>'附表 现金流（一期）'!W13+'附表 现金流（二期）'!W13+'附表 现金流（三期）'!W13+'附表 现金流（四期）'!W13</f>
        <v>-250.85767138461537</v>
      </c>
      <c r="X13" s="429">
        <f>'附表 现金流（一期）'!X13+'附表 现金流（二期）'!X13+'附表 现金流（三期）'!X13+'附表 现金流（四期）'!X13</f>
        <v>-250.85767138461537</v>
      </c>
      <c r="Y13" s="429">
        <f>'附表 现金流（一期）'!Y13+'附表 现金流（二期）'!Y13+'附表 现金流（三期）'!Y13+'附表 现金流（四期）'!Y13</f>
        <v>-250.85767138461537</v>
      </c>
      <c r="Z13" s="429">
        <f>'附表 现金流（一期）'!Z13+'附表 现金流（二期）'!Z13+'附表 现金流（三期）'!Z13+'附表 现金流（四期）'!Z13</f>
        <v>-250.85767138461537</v>
      </c>
      <c r="AA13" s="429">
        <f>'附表 现金流（一期）'!AA13+'附表 现金流（二期）'!AA13+'附表 现金流（三期）'!AA13+'附表 现金流（四期）'!AA13</f>
        <v>-250.85767138461537</v>
      </c>
      <c r="AB13" s="429">
        <f>'附表 现金流（一期）'!AB13+'附表 现金流（二期）'!AB13+'附表 现金流（三期）'!AB13+'附表 现金流（四期）'!AB13</f>
        <v>-250.85767138461537</v>
      </c>
      <c r="AC13" s="429">
        <f>'附表 现金流（一期）'!AC13+'附表 现金流（二期）'!AC13+'附表 现金流（三期）'!AC13+'附表 现金流（四期）'!AC13</f>
        <v>-250.85767138461537</v>
      </c>
      <c r="AD13" s="429">
        <f>'附表 现金流（一期）'!AD13+'附表 现金流（二期）'!AD13+'附表 现金流（三期）'!AD13+'附表 现金流（四期）'!AD13</f>
        <v>-250.85767138461537</v>
      </c>
      <c r="AE13" s="429">
        <f>'附表 现金流（一期）'!AE13+'附表 现金流（二期）'!AE13+'附表 现金流（三期）'!AE13+'附表 现金流（四期）'!AE13</f>
        <v>-250.85767138461537</v>
      </c>
      <c r="AF13" s="429">
        <f>'附表 现金流（一期）'!AF13+'附表 现金流（二期）'!AF13+'附表 现金流（三期）'!AF13+'附表 现金流（四期）'!AF13</f>
        <v>-250.85767138461537</v>
      </c>
      <c r="AG13" s="429">
        <f>'附表 现金流（一期）'!AG13+'附表 现金流（二期）'!AG13+'附表 现金流（三期）'!AG13+'附表 现金流（四期）'!AG13</f>
        <v>-250.85767138461537</v>
      </c>
      <c r="AH13" s="429">
        <f>'附表 现金流（一期）'!AH13+'附表 现金流（二期）'!AH13+'附表 现金流（三期）'!AH13+'附表 现金流（四期）'!AH13</f>
        <v>-250.85767138461537</v>
      </c>
      <c r="AI13" s="429">
        <f>'附表 现金流（一期）'!AI13+'附表 现金流（二期）'!AI13+'附表 现金流（三期）'!AI13+'附表 现金流（四期）'!AI13</f>
        <v>-250.85767138461537</v>
      </c>
      <c r="AJ13" s="429">
        <f>'附表 现金流（一期）'!AJ13+'附表 现金流（二期）'!AJ13+'附表 现金流（三期）'!AJ13+'附表 现金流（四期）'!AJ13</f>
        <v>-250.85767138461537</v>
      </c>
      <c r="AK13" s="429">
        <f>'附表 现金流（一期）'!AK13+'附表 现金流（二期）'!AK13+'附表 现金流（三期）'!AK13+'附表 现金流（四期）'!AK13</f>
        <v>-250.85767138461537</v>
      </c>
      <c r="AL13" s="429">
        <f>'附表 现金流（一期）'!AL13+'附表 现金流（二期）'!AL13+'附表 现金流（三期）'!AL13+'附表 现金流（四期）'!AL13</f>
        <v>-250.85767138461537</v>
      </c>
      <c r="AM13" s="429">
        <f>'附表 现金流（一期）'!AM13+'附表 现金流（二期）'!AM13+'附表 现金流（三期）'!AM13+'附表 现金流（四期）'!AM13</f>
        <v>-250.85767138461537</v>
      </c>
      <c r="AN13" s="429">
        <f>'附表 现金流（一期）'!AN13+'附表 现金流（二期）'!AN13+'附表 现金流（三期）'!AN13+'附表 现金流（四期）'!AN13</f>
        <v>-250.85767138461537</v>
      </c>
      <c r="AO13" s="429">
        <f>'附表 现金流（一期）'!AO13+'附表 现金流（二期）'!AO13+'附表 现金流（三期）'!AO13+'附表 现金流（四期）'!AO13</f>
        <v>-250.85767138461537</v>
      </c>
      <c r="AP13" s="429">
        <f>'附表 现金流（一期）'!AP13+'附表 现金流（二期）'!AP13+'附表 现金流（三期）'!AP13+'附表 现金流（四期）'!AP13</f>
        <v>-250.85767138461537</v>
      </c>
      <c r="AQ13" s="429">
        <f>'附表 现金流（一期）'!AQ13+'附表 现金流（二期）'!AQ13+'附表 现金流（三期）'!AQ13+'附表 现金流（四期）'!AQ13</f>
        <v>-250.85767138461537</v>
      </c>
      <c r="AR13" s="429">
        <f>'附表 现金流（一期）'!AR13+'附表 现金流（二期）'!AR13+'附表 现金流（三期）'!AR13+'附表 现金流（四期）'!AR13</f>
        <v>0</v>
      </c>
      <c r="AS13" s="429">
        <f>'附表 现金流（一期）'!AS13+'附表 现金流（二期）'!AS13+'附表 现金流（三期）'!AS13+'附表 现金流（四期）'!AS13</f>
        <v>0</v>
      </c>
      <c r="AT13" s="429">
        <f>'附表 现金流（一期）'!AT13+'附表 现金流（二期）'!AT13+'附表 现金流（三期）'!AT13+'附表 现金流（四期）'!AT13</f>
        <v>0</v>
      </c>
      <c r="AU13" s="429">
        <f>'附表 现金流（一期）'!AU13+'附表 现金流（二期）'!AU13+'附表 现金流（三期）'!AU13+'附表 现金流（四期）'!AU13</f>
        <v>0</v>
      </c>
      <c r="AV13" s="429">
        <f>'附表 现金流（一期）'!AV13+'附表 现金流（二期）'!AV13+'附表 现金流（三期）'!AV13+'附表 现金流（四期）'!AV13</f>
        <v>0</v>
      </c>
      <c r="AW13" s="429">
        <f>'附表 现金流（一期）'!AW13+'附表 现金流（二期）'!AW13+'附表 现金流（三期）'!AW13+'附表 现金流（四期）'!AW13</f>
        <v>0</v>
      </c>
      <c r="AX13" s="429">
        <f>'附表 现金流（一期）'!AX13+'附表 现金流（二期）'!AX13+'附表 现金流（三期）'!AX13+'附表 现金流（四期）'!AX13</f>
        <v>0</v>
      </c>
      <c r="AY13" s="429">
        <f>'附表 现金流（一期）'!AY13+'附表 现金流（二期）'!AY13+'附表 现金流（三期）'!AY13+'附表 现金流（四期）'!AY13</f>
        <v>0</v>
      </c>
      <c r="AZ13" s="429">
        <f>'附表 现金流（一期）'!AZ13+'附表 现金流（二期）'!AZ13+'附表 现金流（三期）'!AZ13+'附表 现金流（四期）'!AZ13</f>
        <v>0</v>
      </c>
      <c r="BA13" s="429">
        <f>'附表 现金流（一期）'!BA13+'附表 现金流（二期）'!BA13+'附表 现金流（三期）'!BA13+'附表 现金流（四期）'!BA13</f>
        <v>0</v>
      </c>
      <c r="BB13" s="429">
        <f>'附表 现金流（一期）'!BB13+'附表 现金流（二期）'!BB13+'附表 现金流（三期）'!BB13+'附表 现金流（四期）'!BB13</f>
        <v>0</v>
      </c>
      <c r="BC13" s="429">
        <f>'附表 现金流（一期）'!BC13+'附表 现金流（二期）'!BC13+'附表 现金流（三期）'!BC13+'附表 现金流（四期）'!BC13</f>
        <v>0</v>
      </c>
      <c r="BD13" s="429">
        <f>'附表 现金流（一期）'!BD13+'附表 现金流（二期）'!BD13+'附表 现金流（三期）'!BD13+'附表 现金流（四期）'!BD13</f>
        <v>0</v>
      </c>
      <c r="BE13" s="429">
        <f>'附表 现金流（一期）'!BE13+'附表 现金流（二期）'!BE13+'附表 现金流（三期）'!BE13+'附表 现金流（四期）'!BE13</f>
        <v>0</v>
      </c>
      <c r="BF13" s="429">
        <f>'附表 现金流（一期）'!BF13+'附表 现金流（二期）'!BF13+'附表 现金流（三期）'!BF13+'附表 现金流（四期）'!BF13</f>
        <v>0</v>
      </c>
      <c r="BG13" s="429">
        <f>'附表 现金流（一期）'!BG13+'附表 现金流（二期）'!BG13+'附表 现金流（三期）'!BG13+'附表 现金流（四期）'!BG13</f>
        <v>0</v>
      </c>
      <c r="BH13" s="429">
        <f>'附表 现金流（一期）'!BH13+'附表 现金流（二期）'!BH13+'附表 现金流（三期）'!BH13+'附表 现金流（四期）'!BH13</f>
        <v>0</v>
      </c>
      <c r="BI13" s="429">
        <f>'附表 现金流（一期）'!BI13+'附表 现金流（二期）'!BI13+'附表 现金流（三期）'!BI13+'附表 现金流（四期）'!BI13</f>
        <v>0</v>
      </c>
      <c r="BJ13" s="429">
        <f>'附表 现金流（一期）'!BJ13+'附表 现金流（二期）'!BJ13+'附表 现金流（三期）'!BJ13+'附表 现金流（四期）'!BJ13</f>
        <v>0</v>
      </c>
      <c r="BK13" s="429">
        <f>'附表 现金流（一期）'!BK13+'附表 现金流（二期）'!BK13+'附表 现金流（三期）'!BK13+'附表 现金流（四期）'!BK13</f>
        <v>0</v>
      </c>
      <c r="BL13" s="429">
        <f>'附表 现金流（一期）'!BL13+'附表 现金流（二期）'!BL13+'附表 现金流（三期）'!BL13+'附表 现金流（四期）'!BL13</f>
        <v>0</v>
      </c>
      <c r="BM13" s="429">
        <f>'附表 现金流（一期）'!BM13+'附表 现金流（二期）'!BM13+'附表 现金流（三期）'!BM13+'附表 现金流（四期）'!BM13</f>
        <v>0</v>
      </c>
      <c r="BN13" s="429">
        <f>'附表 现金流（一期）'!BN13+'附表 现金流（二期）'!BN13+'附表 现金流（三期）'!BN13+'附表 现金流（四期）'!BN13</f>
        <v>0</v>
      </c>
      <c r="BO13" s="429">
        <f>'附表 现金流（一期）'!BO13+'附表 现金流（二期）'!BO13+'附表 现金流（三期）'!BO13+'附表 现金流（四期）'!BO13</f>
        <v>0</v>
      </c>
      <c r="BP13" s="429">
        <f>'附表 现金流（一期）'!BP13+'附表 现金流（二期）'!BP13+'附表 现金流（三期）'!BP13+'附表 现金流（四期）'!BP13</f>
        <v>0</v>
      </c>
      <c r="BQ13" s="429">
        <f>'附表 现金流（一期）'!BQ13+'附表 现金流（二期）'!BQ13+'附表 现金流（三期）'!BQ13+'附表 现金流（四期）'!BQ13</f>
        <v>0</v>
      </c>
      <c r="BR13" s="429">
        <f>'附表 现金流（一期）'!BR13+'附表 现金流（二期）'!BR13+'附表 现金流（三期）'!BR13+'附表 现金流（四期）'!BR13</f>
        <v>0</v>
      </c>
      <c r="BS13" s="429">
        <f>'附表 现金流（一期）'!BS13+'附表 现金流（二期）'!BS13+'附表 现金流（三期）'!BS13+'附表 现金流（四期）'!BS13</f>
        <v>0</v>
      </c>
      <c r="BT13" s="429">
        <f>'附表 现金流（一期）'!BT13+'附表 现金流（二期）'!BT13+'附表 现金流（三期）'!BT13+'附表 现金流（四期）'!BT13</f>
        <v>0</v>
      </c>
      <c r="BU13" s="429">
        <f>'附表 现金流（一期）'!BU13+'附表 现金流（二期）'!BU13+'附表 现金流（三期）'!BU13+'附表 现金流（四期）'!BU13</f>
        <v>0</v>
      </c>
      <c r="BV13" s="429">
        <f>'附表 现金流（一期）'!BV13+'附表 现金流（二期）'!BV13+'附表 现金流（三期）'!BV13+'附表 现金流（四期）'!BV13</f>
        <v>0</v>
      </c>
      <c r="BW13" s="429">
        <f>'附表 现金流（一期）'!BW13+'附表 现金流（二期）'!BW13+'附表 现金流（三期）'!BW13+'附表 现金流（四期）'!BW13</f>
        <v>0</v>
      </c>
      <c r="BX13" s="429">
        <f>'附表 现金流（一期）'!BX13+'附表 现金流（二期）'!BX13+'附表 现金流（三期）'!BX13+'附表 现金流（四期）'!BX13</f>
        <v>0</v>
      </c>
      <c r="BY13" s="429">
        <f>'附表 现金流（一期）'!BY13+'附表 现金流（二期）'!BY13+'附表 现金流（三期）'!BY13+'附表 现金流（四期）'!BY13</f>
        <v>0</v>
      </c>
      <c r="BZ13" s="429">
        <f>'附表 现金流（一期）'!BZ13+'附表 现金流（二期）'!BZ13+'附表 现金流（三期）'!BZ13+'附表 现金流（四期）'!BZ13</f>
        <v>0</v>
      </c>
      <c r="CA13" s="429">
        <f>'附表 现金流（一期）'!CA13+'附表 现金流（二期）'!CA13+'附表 现金流（三期）'!CA13+'附表 现金流（四期）'!CA13</f>
        <v>0</v>
      </c>
      <c r="CB13" s="429">
        <f>'附表 现金流（一期）'!CB13+'附表 现金流（二期）'!CB13+'附表 现金流（三期）'!CB13+'附表 现金流（四期）'!CB13</f>
        <v>0</v>
      </c>
      <c r="CC13" s="429">
        <f>'附表 现金流（一期）'!CC13+'附表 现金流（二期）'!CC13+'附表 现金流（三期）'!CC13+'附表 现金流（四期）'!CC13</f>
        <v>0</v>
      </c>
      <c r="CD13" s="429">
        <f>'附表 现金流（一期）'!CD13+'附表 现金流（二期）'!CD13+'附表 现金流（三期）'!CD13+'附表 现金流（四期）'!CD13</f>
        <v>0</v>
      </c>
      <c r="CE13" s="429">
        <f>'附表 现金流（一期）'!CE13+'附表 现金流（二期）'!CE13+'附表 现金流（三期）'!CE13+'附表 现金流（四期）'!CE13</f>
        <v>0</v>
      </c>
      <c r="CF13" s="429">
        <f>'附表 现金流（一期）'!CF13+'附表 现金流（二期）'!CF13+'附表 现金流（三期）'!CF13+'附表 现金流（四期）'!CF13</f>
        <v>0</v>
      </c>
      <c r="CG13" s="429">
        <f>'附表 现金流（一期）'!CG13+'附表 现金流（二期）'!CG13+'附表 现金流（三期）'!CG13+'附表 现金流（四期）'!CG13</f>
        <v>0</v>
      </c>
      <c r="CH13" s="429">
        <f>'附表 现金流（一期）'!CH13+'附表 现金流（二期）'!CH13+'附表 现金流（三期）'!CH13+'附表 现金流（四期）'!CH13</f>
        <v>0</v>
      </c>
      <c r="CI13" s="429">
        <f>'附表 现金流（一期）'!CI13+'附表 现金流（二期）'!CI13+'附表 现金流（三期）'!CI13+'附表 现金流（四期）'!CI13</f>
        <v>0</v>
      </c>
      <c r="CJ13" s="429">
        <f>'附表 现金流（一期）'!CJ13+'附表 现金流（二期）'!CJ13+'附表 现金流（三期）'!CJ13+'附表 现金流（四期）'!CJ13</f>
        <v>0</v>
      </c>
      <c r="CK13" s="429">
        <f>'附表 现金流（一期）'!CK13+'附表 现金流（二期）'!CK13+'附表 现金流（三期）'!CK13+'附表 现金流（四期）'!CK13</f>
        <v>0</v>
      </c>
      <c r="CL13" s="429">
        <f>'附表 现金流（一期）'!CL13+'附表 现金流（二期）'!CL13+'附表 现金流（三期）'!CL13+'附表 现金流（四期）'!CL13</f>
        <v>0</v>
      </c>
      <c r="CM13" s="429">
        <f>'附表 现金流（一期）'!CM13+'附表 现金流（二期）'!CM13+'附表 现金流（三期）'!CM13+'附表 现金流（四期）'!CM13</f>
        <v>0</v>
      </c>
      <c r="CN13" s="429">
        <f>'附表 现金流（一期）'!CN13+'附表 现金流（二期）'!CN13+'附表 现金流（三期）'!CN13+'附表 现金流（四期）'!CN13</f>
        <v>0</v>
      </c>
      <c r="CO13" s="429">
        <f>'附表 现金流（一期）'!CO13+'附表 现金流（二期）'!CO13+'附表 现金流（三期）'!CO13+'附表 现金流（四期）'!CO13</f>
        <v>0</v>
      </c>
      <c r="CP13" s="429">
        <f>'附表 现金流（一期）'!CP13+'附表 现金流（二期）'!CP13+'附表 现金流（三期）'!CP13+'附表 现金流（四期）'!CP13</f>
        <v>0</v>
      </c>
      <c r="CQ13" s="429">
        <f>'附表 现金流（一期）'!CQ13+'附表 现金流（二期）'!CQ13+'附表 现金流（三期）'!CQ13+'附表 现金流（四期）'!CQ13</f>
        <v>0</v>
      </c>
      <c r="CR13" s="429">
        <f>'附表 现金流（一期）'!CR13+'附表 现金流（二期）'!CR13+'附表 现金流（三期）'!CR13+'附表 现金流（四期）'!CR13</f>
        <v>0</v>
      </c>
      <c r="CS13" s="429">
        <f>'附表 现金流（一期）'!CS13+'附表 现金流（二期）'!CS13+'附表 现金流（三期）'!CS13+'附表 现金流（四期）'!CS13</f>
        <v>0</v>
      </c>
      <c r="CT13" s="429">
        <f>'附表 现金流（一期）'!CT13+'附表 现金流（二期）'!CT13+'附表 现金流（三期）'!CT13+'附表 现金流（四期）'!CT13</f>
        <v>0</v>
      </c>
      <c r="CU13" s="429">
        <f>'附表 现金流（一期）'!CU13+'附表 现金流（二期）'!CU13+'附表 现金流（三期）'!CU13+'附表 现金流（四期）'!CU13</f>
        <v>0</v>
      </c>
      <c r="CV13" s="429">
        <f>'附表 现金流（一期）'!CV13+'附表 现金流（二期）'!CV13+'附表 现金流（三期）'!CV13+'附表 现金流（四期）'!CV13</f>
        <v>0</v>
      </c>
      <c r="CW13" s="444">
        <f>D13+'利润表（汇总）'!AE13</f>
        <v>0</v>
      </c>
    </row>
    <row r="14" spans="1:101" ht="21" customHeight="1">
      <c r="A14" s="748"/>
      <c r="B14" s="752"/>
      <c r="C14" s="427" t="s">
        <v>226</v>
      </c>
      <c r="D14" s="428">
        <f t="shared" si="2"/>
        <v>-2445.8622960000002</v>
      </c>
      <c r="E14" s="429">
        <f>'附表 现金流（一期）'!E14+'附表 现金流（二期）'!E14+'附表 现金流（三期）'!E14+'附表 现金流（四期）'!E14</f>
        <v>0</v>
      </c>
      <c r="F14" s="429">
        <f>'附表 现金流（一期）'!F14+'附表 现金流（二期）'!F14+'附表 现金流（三期）'!F14+'附表 现金流（四期）'!F14</f>
        <v>0</v>
      </c>
      <c r="G14" s="429">
        <f>'附表 现金流（一期）'!G14+'附表 现金流（二期）'!G14+'附表 现金流（三期）'!G14+'附表 现金流（四期）'!G14</f>
        <v>0</v>
      </c>
      <c r="H14" s="429">
        <f>'附表 现金流（一期）'!H14+'附表 现金流（二期）'!H14+'附表 现金流（三期）'!H14+'附表 现金流（四期）'!H14</f>
        <v>0</v>
      </c>
      <c r="I14" s="429">
        <f>'附表 现金流（一期）'!I14+'附表 现金流（二期）'!I14+'附表 现金流（三期）'!I14+'附表 现金流（四期）'!I14</f>
        <v>0</v>
      </c>
      <c r="J14" s="429">
        <f>'附表 现金流（一期）'!J14+'附表 现金流（二期）'!J14+'附表 现金流（三期）'!J14+'附表 现金流（四期）'!J14</f>
        <v>0</v>
      </c>
      <c r="K14" s="429">
        <f>'附表 现金流（一期）'!K14+'附表 现金流（二期）'!K14+'附表 现金流（三期）'!K14+'附表 现金流（四期）'!K14</f>
        <v>0</v>
      </c>
      <c r="L14" s="429">
        <f>'附表 现金流（一期）'!L14+'附表 现金流（二期）'!L14+'附表 现金流（三期）'!L14+'附表 现金流（四期）'!L14</f>
        <v>0</v>
      </c>
      <c r="M14" s="429">
        <f>'附表 现金流（一期）'!M14+'附表 现金流（二期）'!M14+'附表 现金流（三期）'!M14+'附表 现金流（四期）'!M14</f>
        <v>0</v>
      </c>
      <c r="N14" s="429">
        <f>'附表 现金流（一期）'!N14+'附表 现金流（二期）'!N14+'附表 现金流（三期）'!N14+'附表 现金流（四期）'!N14</f>
        <v>0</v>
      </c>
      <c r="O14" s="429">
        <f>'附表 现金流（一期）'!O14+'附表 现金流（二期）'!O14+'附表 现金流（三期）'!O14+'附表 现金流（四期）'!O14</f>
        <v>0</v>
      </c>
      <c r="P14" s="429">
        <f>'附表 现金流（一期）'!P14+'附表 现金流（二期）'!P14+'附表 现金流（三期）'!P14+'附表 现金流（四期）'!P14</f>
        <v>-465.55199999999996</v>
      </c>
      <c r="Q14" s="429">
        <f>'附表 现金流（一期）'!Q14+'附表 现金流（二期）'!Q14+'附表 现金流（三期）'!Q14+'附表 现金流（四期）'!Q14</f>
        <v>-271.572</v>
      </c>
      <c r="R14" s="429">
        <f>'附表 现金流（一期）'!R14+'附表 现金流（二期）'!R14+'附表 现金流（三期）'!R14+'附表 现金流（四期）'!R14</f>
        <v>-271.572</v>
      </c>
      <c r="S14" s="429">
        <f>'附表 现金流（一期）'!S14+'附表 现金流（二期）'!S14+'附表 现金流（三期）'!S14+'附表 现金流（四期）'!S14</f>
        <v>-87.195600000000027</v>
      </c>
      <c r="T14" s="429">
        <f>'附表 现金流（一期）'!T14+'附表 现金流（二期）'!T14+'附表 现金流（三期）'!T14+'附表 现金流（四期）'!T14</f>
        <v>0</v>
      </c>
      <c r="U14" s="429">
        <f>'附表 现金流（一期）'!U14+'附表 现金流（二期）'!U14+'附表 现金流（三期）'!U14+'附表 现金流（四期）'!U14</f>
        <v>0</v>
      </c>
      <c r="V14" s="429">
        <f>'附表 现金流（一期）'!V14+'附表 现金流（二期）'!V14+'附表 现金流（三期）'!V14+'附表 现金流（四期）'!V14</f>
        <v>-591.38639999999998</v>
      </c>
      <c r="W14" s="429">
        <f>'附表 现金流（一期）'!W14+'附表 现金流（二期）'!W14+'附表 现金流（三期）'!W14+'附表 现金流（四期）'!W14</f>
        <v>-344.97540000000004</v>
      </c>
      <c r="X14" s="429">
        <f>'附表 现金流（一期）'!X14+'附表 现金流（二期）'!X14+'附表 现金流（三期）'!X14+'附表 现金流（四期）'!X14</f>
        <v>-324.3588959999999</v>
      </c>
      <c r="Y14" s="429">
        <f>'附表 现金流（一期）'!Y14+'附表 现金流（二期）'!Y14+'附表 现金流（三期）'!Y14+'附表 现金流（四期）'!Y14</f>
        <v>-7.5</v>
      </c>
      <c r="Z14" s="429">
        <f>'附表 现金流（一期）'!Z14+'附表 现金流（二期）'!Z14+'附表 现金流（三期）'!Z14+'附表 现金流（四期）'!Z14</f>
        <v>0</v>
      </c>
      <c r="AA14" s="429">
        <f>'附表 现金流（一期）'!AA14+'附表 现金流（二期）'!AA14+'附表 现金流（三期）'!AA14+'附表 现金流（四期）'!AA14</f>
        <v>0</v>
      </c>
      <c r="AB14" s="429">
        <f>'附表 现金流（一期）'!AB14+'附表 现金流（二期）'!AB14+'附表 现金流（三期）'!AB14+'附表 现金流（四期）'!AB14</f>
        <v>0</v>
      </c>
      <c r="AC14" s="429">
        <f>'附表 现金流（一期）'!AC14+'附表 现金流（二期）'!AC14+'附表 现金流（三期）'!AC14+'附表 现金流（四期）'!AC14</f>
        <v>0</v>
      </c>
      <c r="AD14" s="429">
        <f>'附表 现金流（一期）'!AD14+'附表 现金流（二期）'!AD14+'附表 现金流（三期）'!AD14+'附表 现金流（四期）'!AD14</f>
        <v>0</v>
      </c>
      <c r="AE14" s="429">
        <f>'附表 现金流（一期）'!AE14+'附表 现金流（二期）'!AE14+'附表 现金流（三期）'!AE14+'附表 现金流（四期）'!AE14</f>
        <v>0</v>
      </c>
      <c r="AF14" s="429">
        <f>'附表 现金流（一期）'!AF14+'附表 现金流（二期）'!AF14+'附表 现金流（三期）'!AF14+'附表 现金流（四期）'!AF14</f>
        <v>0</v>
      </c>
      <c r="AG14" s="429">
        <f>'附表 现金流（一期）'!AG14+'附表 现金流（二期）'!AG14+'附表 现金流（三期）'!AG14+'附表 现金流（四期）'!AG14</f>
        <v>0</v>
      </c>
      <c r="AH14" s="429">
        <f>'附表 现金流（一期）'!AH14+'附表 现金流（二期）'!AH14+'附表 现金流（三期）'!AH14+'附表 现金流（四期）'!AH14</f>
        <v>0</v>
      </c>
      <c r="AI14" s="429">
        <f>'附表 现金流（一期）'!AI14+'附表 现金流（二期）'!AI14+'附表 现金流（三期）'!AI14+'附表 现金流（四期）'!AI14</f>
        <v>0</v>
      </c>
      <c r="AJ14" s="429">
        <f>'附表 现金流（一期）'!AJ14+'附表 现金流（二期）'!AJ14+'附表 现金流（三期）'!AJ14+'附表 现金流（四期）'!AJ14</f>
        <v>0</v>
      </c>
      <c r="AK14" s="429">
        <f>'附表 现金流（一期）'!AK14+'附表 现金流（二期）'!AK14+'附表 现金流（三期）'!AK14+'附表 现金流（四期）'!AK14</f>
        <v>-54</v>
      </c>
      <c r="AL14" s="429">
        <f>'附表 现金流（一期）'!AL14+'附表 现金流（二期）'!AL14+'附表 现金流（三期）'!AL14+'附表 现金流（四期）'!AL14</f>
        <v>-15</v>
      </c>
      <c r="AM14" s="429">
        <f>'附表 现金流（一期）'!AM14+'附表 现金流（二期）'!AM14+'附表 现金流（三期）'!AM14+'附表 现金流（四期）'!AM14</f>
        <v>-12.75</v>
      </c>
      <c r="AN14" s="429">
        <f>'附表 现金流（一期）'!AN14+'附表 现金流（二期）'!AN14+'附表 现金流（三期）'!AN14+'附表 现金流（四期）'!AN14</f>
        <v>0</v>
      </c>
      <c r="AO14" s="429">
        <f>'附表 现金流（一期）'!AO14+'附表 现金流（二期）'!AO14+'附表 现金流（三期）'!AO14+'附表 现金流（四期）'!AO14</f>
        <v>0</v>
      </c>
      <c r="AP14" s="429">
        <f>'附表 现金流（一期）'!AP14+'附表 现金流（二期）'!AP14+'附表 现金流（三期）'!AP14+'附表 现金流（四期）'!AP14</f>
        <v>0</v>
      </c>
      <c r="AQ14" s="429">
        <f>'附表 现金流（一期）'!AQ14+'附表 现金流（二期）'!AQ14+'附表 现金流（三期）'!AQ14+'附表 现金流（四期）'!AQ14</f>
        <v>0</v>
      </c>
      <c r="AR14" s="429">
        <f>'附表 现金流（一期）'!AR14+'附表 现金流（二期）'!AR14+'附表 现金流（三期）'!AR14+'附表 现金流（四期）'!AR14</f>
        <v>0</v>
      </c>
      <c r="AS14" s="429">
        <f>'附表 现金流（一期）'!AS14+'附表 现金流（二期）'!AS14+'附表 现金流（三期）'!AS14+'附表 现金流（四期）'!AS14</f>
        <v>0</v>
      </c>
      <c r="AT14" s="429">
        <f>'附表 现金流（一期）'!AT14+'附表 现金流（二期）'!AT14+'附表 现金流（三期）'!AT14+'附表 现金流（四期）'!AT14</f>
        <v>0</v>
      </c>
      <c r="AU14" s="429">
        <f>'附表 现金流（一期）'!AU14+'附表 现金流（二期）'!AU14+'附表 现金流（三期）'!AU14+'附表 现金流（四期）'!AU14</f>
        <v>0</v>
      </c>
      <c r="AV14" s="429">
        <f>'附表 现金流（一期）'!AV14+'附表 现金流（二期）'!AV14+'附表 现金流（三期）'!AV14+'附表 现金流（四期）'!AV14</f>
        <v>0</v>
      </c>
      <c r="AW14" s="429">
        <f>'附表 现金流（一期）'!AW14+'附表 现金流（二期）'!AW14+'附表 现金流（三期）'!AW14+'附表 现金流（四期）'!AW14</f>
        <v>0</v>
      </c>
      <c r="AX14" s="429">
        <f>'附表 现金流（一期）'!AX14+'附表 现金流（二期）'!AX14+'附表 现金流（三期）'!AX14+'附表 现金流（四期）'!AX14</f>
        <v>0</v>
      </c>
      <c r="AY14" s="429">
        <f>'附表 现金流（一期）'!AY14+'附表 现金流（二期）'!AY14+'附表 现金流（三期）'!AY14+'附表 现金流（四期）'!AY14</f>
        <v>0</v>
      </c>
      <c r="AZ14" s="429">
        <f>'附表 现金流（一期）'!AZ14+'附表 现金流（二期）'!AZ14+'附表 现金流（三期）'!AZ14+'附表 现金流（四期）'!AZ14</f>
        <v>0</v>
      </c>
      <c r="BA14" s="429">
        <f>'附表 现金流（一期）'!BA14+'附表 现金流（二期）'!BA14+'附表 现金流（三期）'!BA14+'附表 现金流（四期）'!BA14</f>
        <v>0</v>
      </c>
      <c r="BB14" s="429">
        <f>'附表 现金流（一期）'!BB14+'附表 现金流（二期）'!BB14+'附表 现金流（三期）'!BB14+'附表 现金流（四期）'!BB14</f>
        <v>0</v>
      </c>
      <c r="BC14" s="429">
        <f>'附表 现金流（一期）'!BC14+'附表 现金流（二期）'!BC14+'附表 现金流（三期）'!BC14+'附表 现金流（四期）'!BC14</f>
        <v>0</v>
      </c>
      <c r="BD14" s="429">
        <f>'附表 现金流（一期）'!BD14+'附表 现金流（二期）'!BD14+'附表 现金流（三期）'!BD14+'附表 现金流（四期）'!BD14</f>
        <v>0</v>
      </c>
      <c r="BE14" s="429">
        <f>'附表 现金流（一期）'!BE14+'附表 现金流（二期）'!BE14+'附表 现金流（三期）'!BE14+'附表 现金流（四期）'!BE14</f>
        <v>0</v>
      </c>
      <c r="BF14" s="429">
        <f>'附表 现金流（一期）'!BF14+'附表 现金流（二期）'!BF14+'附表 现金流（三期）'!BF14+'附表 现金流（四期）'!BF14</f>
        <v>0</v>
      </c>
      <c r="BG14" s="429">
        <f>'附表 现金流（一期）'!BG14+'附表 现金流（二期）'!BG14+'附表 现金流（三期）'!BG14+'附表 现金流（四期）'!BG14</f>
        <v>0</v>
      </c>
      <c r="BH14" s="429">
        <f>'附表 现金流（一期）'!BH14+'附表 现金流（二期）'!BH14+'附表 现金流（三期）'!BH14+'附表 现金流（四期）'!BH14</f>
        <v>0</v>
      </c>
      <c r="BI14" s="429">
        <f>'附表 现金流（一期）'!BI14+'附表 现金流（二期）'!BI14+'附表 现金流（三期）'!BI14+'附表 现金流（四期）'!BI14</f>
        <v>0</v>
      </c>
      <c r="BJ14" s="429">
        <f>'附表 现金流（一期）'!BJ14+'附表 现金流（二期）'!BJ14+'附表 现金流（三期）'!BJ14+'附表 现金流（四期）'!BJ14</f>
        <v>0</v>
      </c>
      <c r="BK14" s="429">
        <f>'附表 现金流（一期）'!BK14+'附表 现金流（二期）'!BK14+'附表 现金流（三期）'!BK14+'附表 现金流（四期）'!BK14</f>
        <v>0</v>
      </c>
      <c r="BL14" s="429">
        <f>'附表 现金流（一期）'!BL14+'附表 现金流（二期）'!BL14+'附表 现金流（三期）'!BL14+'附表 现金流（四期）'!BL14</f>
        <v>0</v>
      </c>
      <c r="BM14" s="429">
        <f>'附表 现金流（一期）'!BM14+'附表 现金流（二期）'!BM14+'附表 现金流（三期）'!BM14+'附表 现金流（四期）'!BM14</f>
        <v>0</v>
      </c>
      <c r="BN14" s="429">
        <f>'附表 现金流（一期）'!BN14+'附表 现金流（二期）'!BN14+'附表 现金流（三期）'!BN14+'附表 现金流（四期）'!BN14</f>
        <v>0</v>
      </c>
      <c r="BO14" s="429">
        <f>'附表 现金流（一期）'!BO14+'附表 现金流（二期）'!BO14+'附表 现金流（三期）'!BO14+'附表 现金流（四期）'!BO14</f>
        <v>0</v>
      </c>
      <c r="BP14" s="429">
        <f>'附表 现金流（一期）'!BP14+'附表 现金流（二期）'!BP14+'附表 现金流（三期）'!BP14+'附表 现金流（四期）'!BP14</f>
        <v>0</v>
      </c>
      <c r="BQ14" s="429">
        <f>'附表 现金流（一期）'!BQ14+'附表 现金流（二期）'!BQ14+'附表 现金流（三期）'!BQ14+'附表 现金流（四期）'!BQ14</f>
        <v>0</v>
      </c>
      <c r="BR14" s="429">
        <f>'附表 现金流（一期）'!BR14+'附表 现金流（二期）'!BR14+'附表 现金流（三期）'!BR14+'附表 现金流（四期）'!BR14</f>
        <v>0</v>
      </c>
      <c r="BS14" s="429">
        <f>'附表 现金流（一期）'!BS14+'附表 现金流（二期）'!BS14+'附表 现金流（三期）'!BS14+'附表 现金流（四期）'!BS14</f>
        <v>0</v>
      </c>
      <c r="BT14" s="429">
        <f>'附表 现金流（一期）'!BT14+'附表 现金流（二期）'!BT14+'附表 现金流（三期）'!BT14+'附表 现金流（四期）'!BT14</f>
        <v>0</v>
      </c>
      <c r="BU14" s="429">
        <f>'附表 现金流（一期）'!BU14+'附表 现金流（二期）'!BU14+'附表 现金流（三期）'!BU14+'附表 现金流（四期）'!BU14</f>
        <v>0</v>
      </c>
      <c r="BV14" s="429">
        <f>'附表 现金流（一期）'!BV14+'附表 现金流（二期）'!BV14+'附表 现金流（三期）'!BV14+'附表 现金流（四期）'!BV14</f>
        <v>0</v>
      </c>
      <c r="BW14" s="429">
        <f>'附表 现金流（一期）'!BW14+'附表 现金流（二期）'!BW14+'附表 现金流（三期）'!BW14+'附表 现金流（四期）'!BW14</f>
        <v>0</v>
      </c>
      <c r="BX14" s="429">
        <f>'附表 现金流（一期）'!BX14+'附表 现金流（二期）'!BX14+'附表 现金流（三期）'!BX14+'附表 现金流（四期）'!BX14</f>
        <v>0</v>
      </c>
      <c r="BY14" s="429">
        <f>'附表 现金流（一期）'!BY14+'附表 现金流（二期）'!BY14+'附表 现金流（三期）'!BY14+'附表 现金流（四期）'!BY14</f>
        <v>0</v>
      </c>
      <c r="BZ14" s="429">
        <f>'附表 现金流（一期）'!BZ14+'附表 现金流（二期）'!BZ14+'附表 现金流（三期）'!BZ14+'附表 现金流（四期）'!BZ14</f>
        <v>0</v>
      </c>
      <c r="CA14" s="429">
        <f>'附表 现金流（一期）'!CA14+'附表 现金流（二期）'!CA14+'附表 现金流（三期）'!CA14+'附表 现金流（四期）'!CA14</f>
        <v>0</v>
      </c>
      <c r="CB14" s="429">
        <f>'附表 现金流（一期）'!CB14+'附表 现金流（二期）'!CB14+'附表 现金流（三期）'!CB14+'附表 现金流（四期）'!CB14</f>
        <v>0</v>
      </c>
      <c r="CC14" s="429">
        <f>'附表 现金流（一期）'!CC14+'附表 现金流（二期）'!CC14+'附表 现金流（三期）'!CC14+'附表 现金流（四期）'!CC14</f>
        <v>0</v>
      </c>
      <c r="CD14" s="429">
        <f>'附表 现金流（一期）'!CD14+'附表 现金流（二期）'!CD14+'附表 现金流（三期）'!CD14+'附表 现金流（四期）'!CD14</f>
        <v>0</v>
      </c>
      <c r="CE14" s="429">
        <f>'附表 现金流（一期）'!CE14+'附表 现金流（二期）'!CE14+'附表 现金流（三期）'!CE14+'附表 现金流（四期）'!CE14</f>
        <v>0</v>
      </c>
      <c r="CF14" s="429">
        <f>'附表 现金流（一期）'!CF14+'附表 现金流（二期）'!CF14+'附表 现金流（三期）'!CF14+'附表 现金流（四期）'!CF14</f>
        <v>0</v>
      </c>
      <c r="CG14" s="429">
        <f>'附表 现金流（一期）'!CG14+'附表 现金流（二期）'!CG14+'附表 现金流（三期）'!CG14+'附表 现金流（四期）'!CG14</f>
        <v>0</v>
      </c>
      <c r="CH14" s="429">
        <f>'附表 现金流（一期）'!CH14+'附表 现金流（二期）'!CH14+'附表 现金流（三期）'!CH14+'附表 现金流（四期）'!CH14</f>
        <v>0</v>
      </c>
      <c r="CI14" s="429">
        <f>'附表 现金流（一期）'!CI14+'附表 现金流（二期）'!CI14+'附表 现金流（三期）'!CI14+'附表 现金流（四期）'!CI14</f>
        <v>0</v>
      </c>
      <c r="CJ14" s="429">
        <f>'附表 现金流（一期）'!CJ14+'附表 现金流（二期）'!CJ14+'附表 现金流（三期）'!CJ14+'附表 现金流（四期）'!CJ14</f>
        <v>0</v>
      </c>
      <c r="CK14" s="429">
        <f>'附表 现金流（一期）'!CK14+'附表 现金流（二期）'!CK14+'附表 现金流（三期）'!CK14+'附表 现金流（四期）'!CK14</f>
        <v>0</v>
      </c>
      <c r="CL14" s="429">
        <f>'附表 现金流（一期）'!CL14+'附表 现金流（二期）'!CL14+'附表 现金流（三期）'!CL14+'附表 现金流（四期）'!CL14</f>
        <v>0</v>
      </c>
      <c r="CM14" s="429">
        <f>'附表 现金流（一期）'!CM14+'附表 现金流（二期）'!CM14+'附表 现金流（三期）'!CM14+'附表 现金流（四期）'!CM14</f>
        <v>0</v>
      </c>
      <c r="CN14" s="429">
        <f>'附表 现金流（一期）'!CN14+'附表 现金流（二期）'!CN14+'附表 现金流（三期）'!CN14+'附表 现金流（四期）'!CN14</f>
        <v>0</v>
      </c>
      <c r="CO14" s="429">
        <f>'附表 现金流（一期）'!CO14+'附表 现金流（二期）'!CO14+'附表 现金流（三期）'!CO14+'附表 现金流（四期）'!CO14</f>
        <v>0</v>
      </c>
      <c r="CP14" s="429">
        <f>'附表 现金流（一期）'!CP14+'附表 现金流（二期）'!CP14+'附表 现金流（三期）'!CP14+'附表 现金流（四期）'!CP14</f>
        <v>0</v>
      </c>
      <c r="CQ14" s="429">
        <f>'附表 现金流（一期）'!CQ14+'附表 现金流（二期）'!CQ14+'附表 现金流（三期）'!CQ14+'附表 现金流（四期）'!CQ14</f>
        <v>0</v>
      </c>
      <c r="CR14" s="429">
        <f>'附表 现金流（一期）'!CR14+'附表 现金流（二期）'!CR14+'附表 现金流（三期）'!CR14+'附表 现金流（四期）'!CR14</f>
        <v>0</v>
      </c>
      <c r="CS14" s="429">
        <f>'附表 现金流（一期）'!CS14+'附表 现金流（二期）'!CS14+'附表 现金流（三期）'!CS14+'附表 现金流（四期）'!CS14</f>
        <v>0</v>
      </c>
      <c r="CT14" s="429">
        <f>'附表 现金流（一期）'!CT14+'附表 现金流（二期）'!CT14+'附表 现金流（三期）'!CT14+'附表 现金流（四期）'!CT14</f>
        <v>0</v>
      </c>
      <c r="CU14" s="429">
        <f>'附表 现金流（一期）'!CU14+'附表 现金流（二期）'!CU14+'附表 现金流（三期）'!CU14+'附表 现金流（四期）'!CU14</f>
        <v>0</v>
      </c>
      <c r="CV14" s="429">
        <f>'附表 现金流（一期）'!CV14+'附表 现金流（二期）'!CV14+'附表 现金流（三期）'!CV14+'附表 现金流（四期）'!CV14</f>
        <v>0</v>
      </c>
      <c r="CW14" s="444"/>
    </row>
    <row r="15" spans="1:101" ht="21" customHeight="1">
      <c r="A15" s="748"/>
      <c r="B15" s="752"/>
      <c r="C15" s="427" t="s">
        <v>224</v>
      </c>
      <c r="D15" s="428">
        <f t="shared" si="2"/>
        <v>-11740.139020800001</v>
      </c>
      <c r="E15" s="429">
        <f>'附表 现金流（一期）'!E15+'附表 现金流（二期）'!E15+'附表 现金流（三期）'!E15+'附表 现金流（四期）'!E15</f>
        <v>0</v>
      </c>
      <c r="F15" s="429">
        <f>'附表 现金流（一期）'!F15+'附表 现金流（二期）'!F15+'附表 现金流（三期）'!F15+'附表 现金流（四期）'!F15</f>
        <v>0</v>
      </c>
      <c r="G15" s="429">
        <f>'附表 现金流（一期）'!G15+'附表 现金流（二期）'!G15+'附表 现金流（三期）'!G15+'附表 现金流（四期）'!G15</f>
        <v>0</v>
      </c>
      <c r="H15" s="429">
        <f>'附表 现金流（一期）'!H15+'附表 现金流（二期）'!H15+'附表 现金流（三期）'!H15+'附表 现金流（四期）'!H15</f>
        <v>0</v>
      </c>
      <c r="I15" s="429">
        <f>'附表 现金流（一期）'!I15+'附表 现金流（二期）'!I15+'附表 现金流（三期）'!I15+'附表 现金流（四期）'!I15</f>
        <v>0</v>
      </c>
      <c r="J15" s="429">
        <f>'附表 现金流（一期）'!J15+'附表 现金流（二期）'!J15+'附表 现金流（三期）'!J15+'附表 现金流（四期）'!J15</f>
        <v>0</v>
      </c>
      <c r="K15" s="429">
        <f>'附表 现金流（一期）'!K15+'附表 现金流（二期）'!K15+'附表 现金流（三期）'!K15+'附表 现金流（四期）'!K15</f>
        <v>0</v>
      </c>
      <c r="L15" s="429">
        <f>'附表 现金流（一期）'!L15+'附表 现金流（二期）'!L15+'附表 现金流（三期）'!L15+'附表 现金流（四期）'!L15</f>
        <v>0</v>
      </c>
      <c r="M15" s="429">
        <f>'附表 现金流（一期）'!M15+'附表 现金流（二期）'!M15+'附表 现金流（三期）'!M15+'附表 现金流（四期）'!M15</f>
        <v>0</v>
      </c>
      <c r="N15" s="429">
        <f>'附表 现金流（一期）'!N15+'附表 现金流（二期）'!N15+'附表 现金流（三期）'!N15+'附表 现金流（四期）'!N15</f>
        <v>0</v>
      </c>
      <c r="O15" s="429">
        <f>'附表 现金流（一期）'!O15+'附表 现金流（二期）'!O15+'附表 现金流（三期）'!O15+'附表 现金流（四期）'!O15</f>
        <v>-2234.6495999999997</v>
      </c>
      <c r="P15" s="429">
        <f>'附表 现金流（一期）'!P15+'附表 现金流（二期）'!P15+'附表 现金流（三期）'!P15+'附表 现金流（四期）'!P15</f>
        <v>-1303.5456000000001</v>
      </c>
      <c r="Q15" s="429">
        <f>'附表 现金流（一期）'!Q15+'附表 现金流（二期）'!Q15+'附表 现金流（三期）'!Q15+'附表 现金流（四期）'!Q15</f>
        <v>-1303.5456000000001</v>
      </c>
      <c r="R15" s="429">
        <f>'附表 现金流（一期）'!R15+'附表 现金流（二期）'!R15+'附表 现金流（三期）'!R15+'附表 现金流（四期）'!R15</f>
        <v>-418.53888000000018</v>
      </c>
      <c r="S15" s="429">
        <f>'附表 现金流（一期）'!S15+'附表 现金流（二期）'!S15+'附表 现金流（三期）'!S15+'附表 现金流（四期）'!S15</f>
        <v>0</v>
      </c>
      <c r="T15" s="429">
        <f>'附表 现金流（一期）'!T15+'附表 现金流（二期）'!T15+'附表 现金流（三期）'!T15+'附表 现金流（四期）'!T15</f>
        <v>0</v>
      </c>
      <c r="U15" s="429">
        <f>'附表 现金流（一期）'!U15+'附表 现金流（二期）'!U15+'附表 现金流（三期）'!U15+'附表 现金流（四期）'!U15</f>
        <v>-2838.65472</v>
      </c>
      <c r="V15" s="429">
        <f>'附表 现金流（一期）'!V15+'附表 现金流（二期）'!V15+'附表 现金流（三期）'!V15+'附表 现金流（四期）'!V15</f>
        <v>-1655.88192</v>
      </c>
      <c r="W15" s="429">
        <f>'附表 现金流（一期）'!W15+'附表 现金流（二期）'!W15+'附表 现金流（三期）'!W15+'附表 现金流（四期）'!W15</f>
        <v>-1556.9227007999993</v>
      </c>
      <c r="X15" s="429">
        <f>'附表 现金流（一期）'!X15+'附表 现金流（二期）'!X15+'附表 现金流（三期）'!X15+'附表 现金流（四期）'!X15</f>
        <v>-36</v>
      </c>
      <c r="Y15" s="429">
        <f>'附表 现金流（一期）'!Y15+'附表 现金流（二期）'!Y15+'附表 现金流（三期）'!Y15+'附表 现金流（四期）'!Y15</f>
        <v>0</v>
      </c>
      <c r="Z15" s="429">
        <f>'附表 现金流（一期）'!Z15+'附表 现金流（二期）'!Z15+'附表 现金流（三期）'!Z15+'附表 现金流（四期）'!Z15</f>
        <v>0</v>
      </c>
      <c r="AA15" s="429">
        <f>'附表 现金流（一期）'!AA15+'附表 现金流（二期）'!AA15+'附表 现金流（三期）'!AA15+'附表 现金流（四期）'!AA15</f>
        <v>0</v>
      </c>
      <c r="AB15" s="429">
        <f>'附表 现金流（一期）'!AB15+'附表 现金流（二期）'!AB15+'附表 现金流（三期）'!AB15+'附表 现金流（四期）'!AB15</f>
        <v>0</v>
      </c>
      <c r="AC15" s="429">
        <f>'附表 现金流（一期）'!AC15+'附表 现金流（二期）'!AC15+'附表 现金流（三期）'!AC15+'附表 现金流（四期）'!AC15</f>
        <v>0</v>
      </c>
      <c r="AD15" s="429">
        <f>'附表 现金流（一期）'!AD15+'附表 现金流（二期）'!AD15+'附表 现金流（三期）'!AD15+'附表 现金流（四期）'!AD15</f>
        <v>0</v>
      </c>
      <c r="AE15" s="429">
        <f>'附表 现金流（一期）'!AE15+'附表 现金流（二期）'!AE15+'附表 现金流（三期）'!AE15+'附表 现金流（四期）'!AE15</f>
        <v>0</v>
      </c>
      <c r="AF15" s="429">
        <f>'附表 现金流（一期）'!AF15+'附表 现金流（二期）'!AF15+'附表 现金流（三期）'!AF15+'附表 现金流（四期）'!AF15</f>
        <v>0</v>
      </c>
      <c r="AG15" s="429">
        <f>'附表 现金流（一期）'!AG15+'附表 现金流（二期）'!AG15+'附表 现金流（三期）'!AG15+'附表 现金流（四期）'!AG15</f>
        <v>0</v>
      </c>
      <c r="AH15" s="429">
        <f>'附表 现金流（一期）'!AH15+'附表 现金流（二期）'!AH15+'附表 现金流（三期）'!AH15+'附表 现金流（四期）'!AH15</f>
        <v>0</v>
      </c>
      <c r="AI15" s="429">
        <f>'附表 现金流（一期）'!AI15+'附表 现金流（二期）'!AI15+'附表 现金流（三期）'!AI15+'附表 现金流（四期）'!AI15</f>
        <v>0</v>
      </c>
      <c r="AJ15" s="429">
        <f>'附表 现金流（一期）'!AJ15+'附表 现金流（二期）'!AJ15+'附表 现金流（三期）'!AJ15+'附表 现金流（四期）'!AJ15</f>
        <v>-259.2</v>
      </c>
      <c r="AK15" s="429">
        <f>'附表 现金流（一期）'!AK15+'附表 现金流（二期）'!AK15+'附表 现金流（三期）'!AK15+'附表 现金流（四期）'!AK15</f>
        <v>-72</v>
      </c>
      <c r="AL15" s="429">
        <f>'附表 现金流（一期）'!AL15+'附表 现金流（二期）'!AL15+'附表 现金流（三期）'!AL15+'附表 现金流（四期）'!AL15</f>
        <v>-61.2</v>
      </c>
      <c r="AM15" s="429">
        <f>'附表 现金流（一期）'!AM15+'附表 现金流（二期）'!AM15+'附表 现金流（三期）'!AM15+'附表 现金流（四期）'!AM15</f>
        <v>0</v>
      </c>
      <c r="AN15" s="429">
        <f>'附表 现金流（一期）'!AN15+'附表 现金流（二期）'!AN15+'附表 现金流（三期）'!AN15+'附表 现金流（四期）'!AN15</f>
        <v>0</v>
      </c>
      <c r="AO15" s="429">
        <f>'附表 现金流（一期）'!AO15+'附表 现金流（二期）'!AO15+'附表 现金流（三期）'!AO15+'附表 现金流（四期）'!AO15</f>
        <v>0</v>
      </c>
      <c r="AP15" s="429">
        <f>'附表 现金流（一期）'!AP15+'附表 现金流（二期）'!AP15+'附表 现金流（三期）'!AP15+'附表 现金流（四期）'!AP15</f>
        <v>0</v>
      </c>
      <c r="AQ15" s="429">
        <f>'附表 现金流（一期）'!AQ15+'附表 现金流（二期）'!AQ15+'附表 现金流（三期）'!AQ15+'附表 现金流（四期）'!AQ15</f>
        <v>0</v>
      </c>
      <c r="AR15" s="429">
        <f>'附表 现金流（一期）'!AR15+'附表 现金流（二期）'!AR15+'附表 现金流（三期）'!AR15+'附表 现金流（四期）'!AR15</f>
        <v>0</v>
      </c>
      <c r="AS15" s="429">
        <f>'附表 现金流（一期）'!AS15+'附表 现金流（二期）'!AS15+'附表 现金流（三期）'!AS15+'附表 现金流（四期）'!AS15</f>
        <v>0</v>
      </c>
      <c r="AT15" s="429">
        <f>'附表 现金流（一期）'!AT15+'附表 现金流（二期）'!AT15+'附表 现金流（三期）'!AT15+'附表 现金流（四期）'!AT15</f>
        <v>0</v>
      </c>
      <c r="AU15" s="429">
        <f>'附表 现金流（一期）'!AU15+'附表 现金流（二期）'!AU15+'附表 现金流（三期）'!AU15+'附表 现金流（四期）'!AU15</f>
        <v>0</v>
      </c>
      <c r="AV15" s="429">
        <f>'附表 现金流（一期）'!AV15+'附表 现金流（二期）'!AV15+'附表 现金流（三期）'!AV15+'附表 现金流（四期）'!AV15</f>
        <v>0</v>
      </c>
      <c r="AW15" s="429">
        <f>'附表 现金流（一期）'!AW15+'附表 现金流（二期）'!AW15+'附表 现金流（三期）'!AW15+'附表 现金流（四期）'!AW15</f>
        <v>0</v>
      </c>
      <c r="AX15" s="429">
        <f>'附表 现金流（一期）'!AX15+'附表 现金流（二期）'!AX15+'附表 现金流（三期）'!AX15+'附表 现金流（四期）'!AX15</f>
        <v>0</v>
      </c>
      <c r="AY15" s="429">
        <f>'附表 现金流（一期）'!AY15+'附表 现金流（二期）'!AY15+'附表 现金流（三期）'!AY15+'附表 现金流（四期）'!AY15</f>
        <v>0</v>
      </c>
      <c r="AZ15" s="429">
        <f>'附表 现金流（一期）'!AZ15+'附表 现金流（二期）'!AZ15+'附表 现金流（三期）'!AZ15+'附表 现金流（四期）'!AZ15</f>
        <v>0</v>
      </c>
      <c r="BA15" s="429">
        <f>'附表 现金流（一期）'!BA15+'附表 现金流（二期）'!BA15+'附表 现金流（三期）'!BA15+'附表 现金流（四期）'!BA15</f>
        <v>0</v>
      </c>
      <c r="BB15" s="429">
        <f>'附表 现金流（一期）'!BB15+'附表 现金流（二期）'!BB15+'附表 现金流（三期）'!BB15+'附表 现金流（四期）'!BB15</f>
        <v>0</v>
      </c>
      <c r="BC15" s="429">
        <f>'附表 现金流（一期）'!BC15+'附表 现金流（二期）'!BC15+'附表 现金流（三期）'!BC15+'附表 现金流（四期）'!BC15</f>
        <v>0</v>
      </c>
      <c r="BD15" s="429">
        <f>'附表 现金流（一期）'!BD15+'附表 现金流（二期）'!BD15+'附表 现金流（三期）'!BD15+'附表 现金流（四期）'!BD15</f>
        <v>0</v>
      </c>
      <c r="BE15" s="429">
        <f>'附表 现金流（一期）'!BE15+'附表 现金流（二期）'!BE15+'附表 现金流（三期）'!BE15+'附表 现金流（四期）'!BE15</f>
        <v>0</v>
      </c>
      <c r="BF15" s="429">
        <f>'附表 现金流（一期）'!BF15+'附表 现金流（二期）'!BF15+'附表 现金流（三期）'!BF15+'附表 现金流（四期）'!BF15</f>
        <v>0</v>
      </c>
      <c r="BG15" s="429">
        <f>'附表 现金流（一期）'!BG15+'附表 现金流（二期）'!BG15+'附表 现金流（三期）'!BG15+'附表 现金流（四期）'!BG15</f>
        <v>0</v>
      </c>
      <c r="BH15" s="429">
        <f>'附表 现金流（一期）'!BH15+'附表 现金流（二期）'!BH15+'附表 现金流（三期）'!BH15+'附表 现金流（四期）'!BH15</f>
        <v>0</v>
      </c>
      <c r="BI15" s="429">
        <f>'附表 现金流（一期）'!BI15+'附表 现金流（二期）'!BI15+'附表 现金流（三期）'!BI15+'附表 现金流（四期）'!BI15</f>
        <v>0</v>
      </c>
      <c r="BJ15" s="429">
        <f>'附表 现金流（一期）'!BJ15+'附表 现金流（二期）'!BJ15+'附表 现金流（三期）'!BJ15+'附表 现金流（四期）'!BJ15</f>
        <v>0</v>
      </c>
      <c r="BK15" s="429">
        <f>'附表 现金流（一期）'!BK15+'附表 现金流（二期）'!BK15+'附表 现金流（三期）'!BK15+'附表 现金流（四期）'!BK15</f>
        <v>0</v>
      </c>
      <c r="BL15" s="429">
        <f>'附表 现金流（一期）'!BL15+'附表 现金流（二期）'!BL15+'附表 现金流（三期）'!BL15+'附表 现金流（四期）'!BL15</f>
        <v>0</v>
      </c>
      <c r="BM15" s="429">
        <f>'附表 现金流（一期）'!BM15+'附表 现金流（二期）'!BM15+'附表 现金流（三期）'!BM15+'附表 现金流（四期）'!BM15</f>
        <v>0</v>
      </c>
      <c r="BN15" s="429">
        <f>'附表 现金流（一期）'!BN15+'附表 现金流（二期）'!BN15+'附表 现金流（三期）'!BN15+'附表 现金流（四期）'!BN15</f>
        <v>0</v>
      </c>
      <c r="BO15" s="429">
        <f>'附表 现金流（一期）'!BO15+'附表 现金流（二期）'!BO15+'附表 现金流（三期）'!BO15+'附表 现金流（四期）'!BO15</f>
        <v>0</v>
      </c>
      <c r="BP15" s="429">
        <f>'附表 现金流（一期）'!BP15+'附表 现金流（二期）'!BP15+'附表 现金流（三期）'!BP15+'附表 现金流（四期）'!BP15</f>
        <v>0</v>
      </c>
      <c r="BQ15" s="429">
        <f>'附表 现金流（一期）'!BQ15+'附表 现金流（二期）'!BQ15+'附表 现金流（三期）'!BQ15+'附表 现金流（四期）'!BQ15</f>
        <v>0</v>
      </c>
      <c r="BR15" s="429">
        <f>'附表 现金流（一期）'!BR15+'附表 现金流（二期）'!BR15+'附表 现金流（三期）'!BR15+'附表 现金流（四期）'!BR15</f>
        <v>0</v>
      </c>
      <c r="BS15" s="429">
        <f>'附表 现金流（一期）'!BS15+'附表 现金流（二期）'!BS15+'附表 现金流（三期）'!BS15+'附表 现金流（四期）'!BS15</f>
        <v>0</v>
      </c>
      <c r="BT15" s="429">
        <f>'附表 现金流（一期）'!BT15+'附表 现金流（二期）'!BT15+'附表 现金流（三期）'!BT15+'附表 现金流（四期）'!BT15</f>
        <v>0</v>
      </c>
      <c r="BU15" s="429">
        <f>'附表 现金流（一期）'!BU15+'附表 现金流（二期）'!BU15+'附表 现金流（三期）'!BU15+'附表 现金流（四期）'!BU15</f>
        <v>0</v>
      </c>
      <c r="BV15" s="429">
        <f>'附表 现金流（一期）'!BV15+'附表 现金流（二期）'!BV15+'附表 现金流（三期）'!BV15+'附表 现金流（四期）'!BV15</f>
        <v>0</v>
      </c>
      <c r="BW15" s="429">
        <f>'附表 现金流（一期）'!BW15+'附表 现金流（二期）'!BW15+'附表 现金流（三期）'!BW15+'附表 现金流（四期）'!BW15</f>
        <v>0</v>
      </c>
      <c r="BX15" s="429">
        <f>'附表 现金流（一期）'!BX15+'附表 现金流（二期）'!BX15+'附表 现金流（三期）'!BX15+'附表 现金流（四期）'!BX15</f>
        <v>0</v>
      </c>
      <c r="BY15" s="429">
        <f>'附表 现金流（一期）'!BY15+'附表 现金流（二期）'!BY15+'附表 现金流（三期）'!BY15+'附表 现金流（四期）'!BY15</f>
        <v>0</v>
      </c>
      <c r="BZ15" s="429">
        <f>'附表 现金流（一期）'!BZ15+'附表 现金流（二期）'!BZ15+'附表 现金流（三期）'!BZ15+'附表 现金流（四期）'!BZ15</f>
        <v>0</v>
      </c>
      <c r="CA15" s="429">
        <f>'附表 现金流（一期）'!CA15+'附表 现金流（二期）'!CA15+'附表 现金流（三期）'!CA15+'附表 现金流（四期）'!CA15</f>
        <v>0</v>
      </c>
      <c r="CB15" s="429">
        <f>'附表 现金流（一期）'!CB15+'附表 现金流（二期）'!CB15+'附表 现金流（三期）'!CB15+'附表 现金流（四期）'!CB15</f>
        <v>0</v>
      </c>
      <c r="CC15" s="429">
        <f>'附表 现金流（一期）'!CC15+'附表 现金流（二期）'!CC15+'附表 现金流（三期）'!CC15+'附表 现金流（四期）'!CC15</f>
        <v>0</v>
      </c>
      <c r="CD15" s="429">
        <f>'附表 现金流（一期）'!CD15+'附表 现金流（二期）'!CD15+'附表 现金流（三期）'!CD15+'附表 现金流（四期）'!CD15</f>
        <v>0</v>
      </c>
      <c r="CE15" s="429">
        <f>'附表 现金流（一期）'!CE15+'附表 现金流（二期）'!CE15+'附表 现金流（三期）'!CE15+'附表 现金流（四期）'!CE15</f>
        <v>0</v>
      </c>
      <c r="CF15" s="429">
        <f>'附表 现金流（一期）'!CF15+'附表 现金流（二期）'!CF15+'附表 现金流（三期）'!CF15+'附表 现金流（四期）'!CF15</f>
        <v>0</v>
      </c>
      <c r="CG15" s="429">
        <f>'附表 现金流（一期）'!CG15+'附表 现金流（二期）'!CG15+'附表 现金流（三期）'!CG15+'附表 现金流（四期）'!CG15</f>
        <v>0</v>
      </c>
      <c r="CH15" s="429">
        <f>'附表 现金流（一期）'!CH15+'附表 现金流（二期）'!CH15+'附表 现金流（三期）'!CH15+'附表 现金流（四期）'!CH15</f>
        <v>0</v>
      </c>
      <c r="CI15" s="429">
        <f>'附表 现金流（一期）'!CI15+'附表 现金流（二期）'!CI15+'附表 现金流（三期）'!CI15+'附表 现金流（四期）'!CI15</f>
        <v>0</v>
      </c>
      <c r="CJ15" s="429">
        <f>'附表 现金流（一期）'!CJ15+'附表 现金流（二期）'!CJ15+'附表 现金流（三期）'!CJ15+'附表 现金流（四期）'!CJ15</f>
        <v>0</v>
      </c>
      <c r="CK15" s="429">
        <f>'附表 现金流（一期）'!CK15+'附表 现金流（二期）'!CK15+'附表 现金流（三期）'!CK15+'附表 现金流（四期）'!CK15</f>
        <v>0</v>
      </c>
      <c r="CL15" s="429">
        <f>'附表 现金流（一期）'!CL15+'附表 现金流（二期）'!CL15+'附表 现金流（三期）'!CL15+'附表 现金流（四期）'!CL15</f>
        <v>0</v>
      </c>
      <c r="CM15" s="429">
        <f>'附表 现金流（一期）'!CM15+'附表 现金流（二期）'!CM15+'附表 现金流（三期）'!CM15+'附表 现金流（四期）'!CM15</f>
        <v>0</v>
      </c>
      <c r="CN15" s="429">
        <f>'附表 现金流（一期）'!CN15+'附表 现金流（二期）'!CN15+'附表 现金流（三期）'!CN15+'附表 现金流（四期）'!CN15</f>
        <v>0</v>
      </c>
      <c r="CO15" s="429">
        <f>'附表 现金流（一期）'!CO15+'附表 现金流（二期）'!CO15+'附表 现金流（三期）'!CO15+'附表 现金流（四期）'!CO15</f>
        <v>0</v>
      </c>
      <c r="CP15" s="429">
        <f>'附表 现金流（一期）'!CP15+'附表 现金流（二期）'!CP15+'附表 现金流（三期）'!CP15+'附表 现金流（四期）'!CP15</f>
        <v>0</v>
      </c>
      <c r="CQ15" s="429">
        <f>'附表 现金流（一期）'!CQ15+'附表 现金流（二期）'!CQ15+'附表 现金流（三期）'!CQ15+'附表 现金流（四期）'!CQ15</f>
        <v>0</v>
      </c>
      <c r="CR15" s="429">
        <f>'附表 现金流（一期）'!CR15+'附表 现金流（二期）'!CR15+'附表 现金流（三期）'!CR15+'附表 现金流（四期）'!CR15</f>
        <v>0</v>
      </c>
      <c r="CS15" s="429">
        <f>'附表 现金流（一期）'!CS15+'附表 现金流（二期）'!CS15+'附表 现金流（三期）'!CS15+'附表 现金流（四期）'!CS15</f>
        <v>0</v>
      </c>
      <c r="CT15" s="429">
        <f>'附表 现金流（一期）'!CT15+'附表 现金流（二期）'!CT15+'附表 现金流（三期）'!CT15+'附表 现金流（四期）'!CT15</f>
        <v>0</v>
      </c>
      <c r="CU15" s="429">
        <f>'附表 现金流（一期）'!CU15+'附表 现金流（二期）'!CU15+'附表 现金流（三期）'!CU15+'附表 现金流（四期）'!CU15</f>
        <v>0</v>
      </c>
      <c r="CV15" s="429">
        <f>'附表 现金流（一期）'!CV15+'附表 现金流（二期）'!CV15+'附表 现金流（三期）'!CV15+'附表 现金流（四期）'!CV15</f>
        <v>0</v>
      </c>
      <c r="CW15" s="444">
        <f>D15+'利润表（汇总）'!AE12</f>
        <v>0</v>
      </c>
    </row>
    <row r="16" spans="1:101" ht="21" customHeight="1">
      <c r="A16" s="748"/>
      <c r="B16" s="760" t="s">
        <v>251</v>
      </c>
      <c r="C16" s="760"/>
      <c r="D16" s="433">
        <f t="shared" si="2"/>
        <v>79237.035175717843</v>
      </c>
      <c r="E16" s="433">
        <f>SUM(E4:E15)</f>
        <v>-170956.99154444653</v>
      </c>
      <c r="F16" s="433">
        <f>SUM(F4:F15)</f>
        <v>-341.61575987261608</v>
      </c>
      <c r="G16" s="433">
        <f t="shared" ref="G16:BR16" si="3">SUM(G4:G15)</f>
        <v>-780.29348671113382</v>
      </c>
      <c r="H16" s="433">
        <f t="shared" si="3"/>
        <v>-118396.3257373315</v>
      </c>
      <c r="I16" s="433">
        <f t="shared" si="3"/>
        <v>-1006.4059924123217</v>
      </c>
      <c r="J16" s="433">
        <f t="shared" si="3"/>
        <v>-1037.5003897364345</v>
      </c>
      <c r="K16" s="433">
        <f t="shared" si="3"/>
        <v>-1467.6249548318317</v>
      </c>
      <c r="L16" s="433">
        <f t="shared" si="3"/>
        <v>-1620.0947916529126</v>
      </c>
      <c r="M16" s="433">
        <f t="shared" si="3"/>
        <v>-2925.5029060800121</v>
      </c>
      <c r="N16" s="433">
        <f t="shared" si="3"/>
        <v>-2216.3905258930895</v>
      </c>
      <c r="O16" s="433">
        <f t="shared" si="3"/>
        <v>-4522.9447551551793</v>
      </c>
      <c r="P16" s="433">
        <f t="shared" si="3"/>
        <v>23620.048691217267</v>
      </c>
      <c r="Q16" s="433">
        <f t="shared" si="3"/>
        <v>29001.82397473817</v>
      </c>
      <c r="R16" s="433">
        <f t="shared" si="3"/>
        <v>40380.11365044635</v>
      </c>
      <c r="S16" s="433">
        <f t="shared" si="3"/>
        <v>39284.537942519761</v>
      </c>
      <c r="T16" s="433">
        <f t="shared" si="3"/>
        <v>23378.040901180611</v>
      </c>
      <c r="U16" s="433">
        <f t="shared" si="3"/>
        <v>13629.359291873499</v>
      </c>
      <c r="V16" s="433">
        <f t="shared" si="3"/>
        <v>37137.8050265973</v>
      </c>
      <c r="W16" s="433">
        <f t="shared" si="3"/>
        <v>40933.964803307688</v>
      </c>
      <c r="X16" s="433">
        <f t="shared" si="3"/>
        <v>52404.033998226201</v>
      </c>
      <c r="Y16" s="433">
        <f t="shared" si="3"/>
        <v>43871.594781593703</v>
      </c>
      <c r="Z16" s="433">
        <f t="shared" si="3"/>
        <v>25794.73081236568</v>
      </c>
      <c r="AA16" s="433">
        <f t="shared" si="3"/>
        <v>17480.781328757395</v>
      </c>
      <c r="AB16" s="433">
        <f t="shared" si="3"/>
        <v>2845.9509488112794</v>
      </c>
      <c r="AC16" s="433">
        <f t="shared" si="3"/>
        <v>1205.1225396048355</v>
      </c>
      <c r="AD16" s="433">
        <f t="shared" si="3"/>
        <v>-1181.9226329839132</v>
      </c>
      <c r="AE16" s="433">
        <f t="shared" si="3"/>
        <v>-1237.4475818347025</v>
      </c>
      <c r="AF16" s="433">
        <f t="shared" si="3"/>
        <v>-1161.3763751557799</v>
      </c>
      <c r="AG16" s="433">
        <f t="shared" si="3"/>
        <v>-705.83962354655966</v>
      </c>
      <c r="AH16" s="433">
        <f t="shared" si="3"/>
        <v>-273.67296928941977</v>
      </c>
      <c r="AI16" s="433">
        <f t="shared" si="3"/>
        <v>-253.24009481432574</v>
      </c>
      <c r="AJ16" s="433">
        <f t="shared" si="3"/>
        <v>-1693.4736049351991</v>
      </c>
      <c r="AK16" s="433">
        <f t="shared" si="3"/>
        <v>3656.4108985294583</v>
      </c>
      <c r="AL16" s="433">
        <f t="shared" si="3"/>
        <v>814.8882745613306</v>
      </c>
      <c r="AM16" s="433">
        <f t="shared" si="3"/>
        <v>-10968.483681796186</v>
      </c>
      <c r="AN16" s="433">
        <f t="shared" si="3"/>
        <v>5064.6017880748441</v>
      </c>
      <c r="AO16" s="433">
        <f t="shared" si="3"/>
        <v>891.08827456133065</v>
      </c>
      <c r="AP16" s="433">
        <f t="shared" si="3"/>
        <v>924.68286915592523</v>
      </c>
      <c r="AQ16" s="433">
        <f t="shared" si="3"/>
        <v>-335.39821192515592</v>
      </c>
      <c r="AR16" s="433">
        <f t="shared" si="3"/>
        <v>0</v>
      </c>
      <c r="AS16" s="433">
        <f t="shared" si="3"/>
        <v>0</v>
      </c>
      <c r="AT16" s="433">
        <f t="shared" si="3"/>
        <v>0</v>
      </c>
      <c r="AU16" s="433">
        <f t="shared" si="3"/>
        <v>0</v>
      </c>
      <c r="AV16" s="433">
        <f t="shared" si="3"/>
        <v>0</v>
      </c>
      <c r="AW16" s="433">
        <f t="shared" si="3"/>
        <v>0</v>
      </c>
      <c r="AX16" s="433">
        <f t="shared" si="3"/>
        <v>0</v>
      </c>
      <c r="AY16" s="433">
        <f t="shared" si="3"/>
        <v>0</v>
      </c>
      <c r="AZ16" s="433">
        <f t="shared" si="3"/>
        <v>0</v>
      </c>
      <c r="BA16" s="433">
        <f t="shared" si="3"/>
        <v>0</v>
      </c>
      <c r="BB16" s="433">
        <f t="shared" si="3"/>
        <v>0</v>
      </c>
      <c r="BC16" s="433">
        <f t="shared" si="3"/>
        <v>0</v>
      </c>
      <c r="BD16" s="433">
        <f t="shared" si="3"/>
        <v>0</v>
      </c>
      <c r="BE16" s="433">
        <f t="shared" si="3"/>
        <v>0</v>
      </c>
      <c r="BF16" s="433">
        <f t="shared" si="3"/>
        <v>0</v>
      </c>
      <c r="BG16" s="433">
        <f t="shared" si="3"/>
        <v>0</v>
      </c>
      <c r="BH16" s="433">
        <f t="shared" si="3"/>
        <v>0</v>
      </c>
      <c r="BI16" s="433">
        <f t="shared" si="3"/>
        <v>0</v>
      </c>
      <c r="BJ16" s="433">
        <f t="shared" si="3"/>
        <v>0</v>
      </c>
      <c r="BK16" s="433">
        <f t="shared" si="3"/>
        <v>0</v>
      </c>
      <c r="BL16" s="433">
        <f t="shared" si="3"/>
        <v>0</v>
      </c>
      <c r="BM16" s="433">
        <f t="shared" si="3"/>
        <v>0</v>
      </c>
      <c r="BN16" s="433">
        <f t="shared" si="3"/>
        <v>0</v>
      </c>
      <c r="BO16" s="433">
        <f t="shared" si="3"/>
        <v>0</v>
      </c>
      <c r="BP16" s="433">
        <f t="shared" si="3"/>
        <v>0</v>
      </c>
      <c r="BQ16" s="433">
        <f t="shared" si="3"/>
        <v>0</v>
      </c>
      <c r="BR16" s="433">
        <f t="shared" si="3"/>
        <v>0</v>
      </c>
      <c r="BS16" s="433">
        <f t="shared" ref="BS16:CV16" si="4">SUM(BS4:BS15)</f>
        <v>0</v>
      </c>
      <c r="BT16" s="433">
        <f t="shared" si="4"/>
        <v>0</v>
      </c>
      <c r="BU16" s="433">
        <f t="shared" si="4"/>
        <v>0</v>
      </c>
      <c r="BV16" s="433">
        <f t="shared" si="4"/>
        <v>0</v>
      </c>
      <c r="BW16" s="433">
        <f t="shared" si="4"/>
        <v>0</v>
      </c>
      <c r="BX16" s="433">
        <f t="shared" si="4"/>
        <v>0</v>
      </c>
      <c r="BY16" s="433">
        <f t="shared" si="4"/>
        <v>0</v>
      </c>
      <c r="BZ16" s="433">
        <f t="shared" si="4"/>
        <v>0</v>
      </c>
      <c r="CA16" s="433">
        <f t="shared" si="4"/>
        <v>0</v>
      </c>
      <c r="CB16" s="433">
        <f t="shared" si="4"/>
        <v>0</v>
      </c>
      <c r="CC16" s="433">
        <f t="shared" si="4"/>
        <v>0</v>
      </c>
      <c r="CD16" s="433">
        <f t="shared" si="4"/>
        <v>0</v>
      </c>
      <c r="CE16" s="433">
        <f t="shared" si="4"/>
        <v>0</v>
      </c>
      <c r="CF16" s="433">
        <f t="shared" si="4"/>
        <v>0</v>
      </c>
      <c r="CG16" s="433">
        <f t="shared" si="4"/>
        <v>0</v>
      </c>
      <c r="CH16" s="433">
        <f t="shared" si="4"/>
        <v>0</v>
      </c>
      <c r="CI16" s="433">
        <f t="shared" si="4"/>
        <v>0</v>
      </c>
      <c r="CJ16" s="433">
        <f t="shared" si="4"/>
        <v>0</v>
      </c>
      <c r="CK16" s="433">
        <f t="shared" si="4"/>
        <v>0</v>
      </c>
      <c r="CL16" s="433">
        <f t="shared" si="4"/>
        <v>0</v>
      </c>
      <c r="CM16" s="433">
        <f t="shared" si="4"/>
        <v>0</v>
      </c>
      <c r="CN16" s="433">
        <f t="shared" si="4"/>
        <v>0</v>
      </c>
      <c r="CO16" s="433">
        <f t="shared" si="4"/>
        <v>0</v>
      </c>
      <c r="CP16" s="433">
        <f t="shared" si="4"/>
        <v>0</v>
      </c>
      <c r="CQ16" s="433">
        <f t="shared" si="4"/>
        <v>0</v>
      </c>
      <c r="CR16" s="433">
        <f t="shared" si="4"/>
        <v>0</v>
      </c>
      <c r="CS16" s="433">
        <f t="shared" si="4"/>
        <v>0</v>
      </c>
      <c r="CT16" s="433">
        <f t="shared" si="4"/>
        <v>0</v>
      </c>
      <c r="CU16" s="433">
        <f t="shared" si="4"/>
        <v>0</v>
      </c>
      <c r="CV16" s="433">
        <f t="shared" si="4"/>
        <v>0</v>
      </c>
      <c r="CW16" s="444"/>
    </row>
    <row r="17" spans="1:101" ht="21" customHeight="1">
      <c r="A17" s="748"/>
      <c r="B17" s="760" t="s">
        <v>204</v>
      </c>
      <c r="C17" s="760"/>
      <c r="D17" s="433">
        <f>CV17</f>
        <v>79237.035175717843</v>
      </c>
      <c r="E17" s="433">
        <f>E16</f>
        <v>-170956.99154444653</v>
      </c>
      <c r="F17" s="433">
        <f>E17+F16</f>
        <v>-171298.60730431916</v>
      </c>
      <c r="G17" s="433">
        <f t="shared" ref="G17:BR17" si="5">F17+G16</f>
        <v>-172078.90079103029</v>
      </c>
      <c r="H17" s="433">
        <f t="shared" si="5"/>
        <v>-290475.22652836179</v>
      </c>
      <c r="I17" s="433">
        <f t="shared" si="5"/>
        <v>-291481.63252077409</v>
      </c>
      <c r="J17" s="433">
        <f t="shared" si="5"/>
        <v>-292519.13291051053</v>
      </c>
      <c r="K17" s="433">
        <f t="shared" si="5"/>
        <v>-293986.75786534237</v>
      </c>
      <c r="L17" s="433">
        <f t="shared" si="5"/>
        <v>-295606.8526569953</v>
      </c>
      <c r="M17" s="433">
        <f t="shared" si="5"/>
        <v>-298532.35556307528</v>
      </c>
      <c r="N17" s="433">
        <f t="shared" si="5"/>
        <v>-300748.74608896836</v>
      </c>
      <c r="O17" s="433">
        <f t="shared" si="5"/>
        <v>-305271.69084412354</v>
      </c>
      <c r="P17" s="433">
        <f t="shared" si="5"/>
        <v>-281651.64215290628</v>
      </c>
      <c r="Q17" s="433">
        <f t="shared" si="5"/>
        <v>-252649.81817816812</v>
      </c>
      <c r="R17" s="433">
        <f t="shared" si="5"/>
        <v>-212269.70452772177</v>
      </c>
      <c r="S17" s="433">
        <f t="shared" si="5"/>
        <v>-172985.16658520201</v>
      </c>
      <c r="T17" s="433">
        <f t="shared" si="5"/>
        <v>-149607.12568402139</v>
      </c>
      <c r="U17" s="433">
        <f t="shared" si="5"/>
        <v>-135977.7663921479</v>
      </c>
      <c r="V17" s="433">
        <f t="shared" si="5"/>
        <v>-98839.961365550596</v>
      </c>
      <c r="W17" s="433">
        <f t="shared" si="5"/>
        <v>-57905.996562242908</v>
      </c>
      <c r="X17" s="433">
        <f t="shared" si="5"/>
        <v>-5501.9625640167069</v>
      </c>
      <c r="Y17" s="433">
        <f t="shared" si="5"/>
        <v>38369.632217576996</v>
      </c>
      <c r="Z17" s="433">
        <f t="shared" si="5"/>
        <v>64164.363029942673</v>
      </c>
      <c r="AA17" s="433">
        <f t="shared" si="5"/>
        <v>81645.144358700069</v>
      </c>
      <c r="AB17" s="433">
        <f t="shared" si="5"/>
        <v>84491.09530751135</v>
      </c>
      <c r="AC17" s="433">
        <f t="shared" si="5"/>
        <v>85696.21784711619</v>
      </c>
      <c r="AD17" s="433">
        <f t="shared" si="5"/>
        <v>84514.295214132275</v>
      </c>
      <c r="AE17" s="433">
        <f t="shared" si="5"/>
        <v>83276.847632297577</v>
      </c>
      <c r="AF17" s="433">
        <f t="shared" si="5"/>
        <v>82115.471257141791</v>
      </c>
      <c r="AG17" s="433">
        <f t="shared" si="5"/>
        <v>81409.631633595229</v>
      </c>
      <c r="AH17" s="433">
        <f t="shared" si="5"/>
        <v>81135.958664305814</v>
      </c>
      <c r="AI17" s="433">
        <f t="shared" si="5"/>
        <v>80882.718569491495</v>
      </c>
      <c r="AJ17" s="433">
        <f t="shared" si="5"/>
        <v>79189.244964556303</v>
      </c>
      <c r="AK17" s="433">
        <f t="shared" si="5"/>
        <v>82845.655863085762</v>
      </c>
      <c r="AL17" s="433">
        <f t="shared" si="5"/>
        <v>83660.544137647099</v>
      </c>
      <c r="AM17" s="433">
        <f t="shared" si="5"/>
        <v>72692.060455850908</v>
      </c>
      <c r="AN17" s="433">
        <f t="shared" si="5"/>
        <v>77756.662243925748</v>
      </c>
      <c r="AO17" s="433">
        <f t="shared" si="5"/>
        <v>78647.750518487082</v>
      </c>
      <c r="AP17" s="433">
        <f t="shared" si="5"/>
        <v>79572.433387643003</v>
      </c>
      <c r="AQ17" s="433">
        <f t="shared" si="5"/>
        <v>79237.035175717843</v>
      </c>
      <c r="AR17" s="433">
        <f t="shared" si="5"/>
        <v>79237.035175717843</v>
      </c>
      <c r="AS17" s="433">
        <f t="shared" si="5"/>
        <v>79237.035175717843</v>
      </c>
      <c r="AT17" s="433">
        <f t="shared" si="5"/>
        <v>79237.035175717843</v>
      </c>
      <c r="AU17" s="433">
        <f t="shared" si="5"/>
        <v>79237.035175717843</v>
      </c>
      <c r="AV17" s="433">
        <f t="shared" si="5"/>
        <v>79237.035175717843</v>
      </c>
      <c r="AW17" s="433">
        <f t="shared" si="5"/>
        <v>79237.035175717843</v>
      </c>
      <c r="AX17" s="433">
        <f t="shared" si="5"/>
        <v>79237.035175717843</v>
      </c>
      <c r="AY17" s="433">
        <f t="shared" si="5"/>
        <v>79237.035175717843</v>
      </c>
      <c r="AZ17" s="433">
        <f t="shared" si="5"/>
        <v>79237.035175717843</v>
      </c>
      <c r="BA17" s="433">
        <f t="shared" si="5"/>
        <v>79237.035175717843</v>
      </c>
      <c r="BB17" s="433">
        <f t="shared" si="5"/>
        <v>79237.035175717843</v>
      </c>
      <c r="BC17" s="433">
        <f t="shared" si="5"/>
        <v>79237.035175717843</v>
      </c>
      <c r="BD17" s="433">
        <f t="shared" si="5"/>
        <v>79237.035175717843</v>
      </c>
      <c r="BE17" s="433">
        <f t="shared" si="5"/>
        <v>79237.035175717843</v>
      </c>
      <c r="BF17" s="433">
        <f t="shared" si="5"/>
        <v>79237.035175717843</v>
      </c>
      <c r="BG17" s="433">
        <f t="shared" si="5"/>
        <v>79237.035175717843</v>
      </c>
      <c r="BH17" s="433">
        <f t="shared" si="5"/>
        <v>79237.035175717843</v>
      </c>
      <c r="BI17" s="433">
        <f t="shared" si="5"/>
        <v>79237.035175717843</v>
      </c>
      <c r="BJ17" s="433">
        <f t="shared" si="5"/>
        <v>79237.035175717843</v>
      </c>
      <c r="BK17" s="433">
        <f t="shared" si="5"/>
        <v>79237.035175717843</v>
      </c>
      <c r="BL17" s="433">
        <f t="shared" si="5"/>
        <v>79237.035175717843</v>
      </c>
      <c r="BM17" s="433">
        <f t="shared" si="5"/>
        <v>79237.035175717843</v>
      </c>
      <c r="BN17" s="433">
        <f t="shared" si="5"/>
        <v>79237.035175717843</v>
      </c>
      <c r="BO17" s="433">
        <f t="shared" si="5"/>
        <v>79237.035175717843</v>
      </c>
      <c r="BP17" s="433">
        <f t="shared" si="5"/>
        <v>79237.035175717843</v>
      </c>
      <c r="BQ17" s="433">
        <f t="shared" si="5"/>
        <v>79237.035175717843</v>
      </c>
      <c r="BR17" s="433">
        <f t="shared" si="5"/>
        <v>79237.035175717843</v>
      </c>
      <c r="BS17" s="433">
        <f t="shared" ref="BS17:CV17" si="6">BR17+BS16</f>
        <v>79237.035175717843</v>
      </c>
      <c r="BT17" s="433">
        <f t="shared" si="6"/>
        <v>79237.035175717843</v>
      </c>
      <c r="BU17" s="433">
        <f t="shared" si="6"/>
        <v>79237.035175717843</v>
      </c>
      <c r="BV17" s="433">
        <f t="shared" si="6"/>
        <v>79237.035175717843</v>
      </c>
      <c r="BW17" s="433">
        <f t="shared" si="6"/>
        <v>79237.035175717843</v>
      </c>
      <c r="BX17" s="433">
        <f t="shared" si="6"/>
        <v>79237.035175717843</v>
      </c>
      <c r="BY17" s="433">
        <f t="shared" si="6"/>
        <v>79237.035175717843</v>
      </c>
      <c r="BZ17" s="433">
        <f t="shared" si="6"/>
        <v>79237.035175717843</v>
      </c>
      <c r="CA17" s="433">
        <f t="shared" si="6"/>
        <v>79237.035175717843</v>
      </c>
      <c r="CB17" s="433">
        <f t="shared" si="6"/>
        <v>79237.035175717843</v>
      </c>
      <c r="CC17" s="433">
        <f t="shared" si="6"/>
        <v>79237.035175717843</v>
      </c>
      <c r="CD17" s="433">
        <f t="shared" si="6"/>
        <v>79237.035175717843</v>
      </c>
      <c r="CE17" s="433">
        <f t="shared" si="6"/>
        <v>79237.035175717843</v>
      </c>
      <c r="CF17" s="433">
        <f t="shared" si="6"/>
        <v>79237.035175717843</v>
      </c>
      <c r="CG17" s="433">
        <f t="shared" si="6"/>
        <v>79237.035175717843</v>
      </c>
      <c r="CH17" s="433">
        <f t="shared" si="6"/>
        <v>79237.035175717843</v>
      </c>
      <c r="CI17" s="433">
        <f t="shared" si="6"/>
        <v>79237.035175717843</v>
      </c>
      <c r="CJ17" s="433">
        <f t="shared" si="6"/>
        <v>79237.035175717843</v>
      </c>
      <c r="CK17" s="433">
        <f t="shared" si="6"/>
        <v>79237.035175717843</v>
      </c>
      <c r="CL17" s="433">
        <f t="shared" si="6"/>
        <v>79237.035175717843</v>
      </c>
      <c r="CM17" s="433">
        <f t="shared" si="6"/>
        <v>79237.035175717843</v>
      </c>
      <c r="CN17" s="433">
        <f t="shared" si="6"/>
        <v>79237.035175717843</v>
      </c>
      <c r="CO17" s="433">
        <f t="shared" si="6"/>
        <v>79237.035175717843</v>
      </c>
      <c r="CP17" s="433">
        <f t="shared" si="6"/>
        <v>79237.035175717843</v>
      </c>
      <c r="CQ17" s="433">
        <f t="shared" si="6"/>
        <v>79237.035175717843</v>
      </c>
      <c r="CR17" s="433">
        <f t="shared" si="6"/>
        <v>79237.035175717843</v>
      </c>
      <c r="CS17" s="433">
        <f t="shared" si="6"/>
        <v>79237.035175717843</v>
      </c>
      <c r="CT17" s="433">
        <f t="shared" si="6"/>
        <v>79237.035175717843</v>
      </c>
      <c r="CU17" s="433">
        <f t="shared" si="6"/>
        <v>79237.035175717843</v>
      </c>
      <c r="CV17" s="433">
        <f t="shared" si="6"/>
        <v>79237.035175717843</v>
      </c>
      <c r="CW17" s="444"/>
    </row>
    <row r="18" spans="1:101" ht="21" customHeight="1">
      <c r="A18" s="749" t="s">
        <v>252</v>
      </c>
      <c r="B18" s="753" t="s">
        <v>253</v>
      </c>
      <c r="C18" s="427" t="s">
        <v>254</v>
      </c>
      <c r="D18" s="428">
        <f t="shared" ref="D18:D24" si="7">SUM(E18:CV18)</f>
        <v>55505.619127604819</v>
      </c>
      <c r="E18" s="429">
        <f>'附表 现金流（一期）'!E18+'附表 现金流（二期）'!E18+'附表 现金流（三期）'!E18+'附表 现金流（四期）'!E18</f>
        <v>0</v>
      </c>
      <c r="F18" s="429">
        <f>'附表 现金流（一期）'!F18+'附表 现金流（二期）'!F18+'附表 现金流（三期）'!F18+'附表 现金流（四期）'!F18</f>
        <v>0</v>
      </c>
      <c r="G18" s="429">
        <f>'附表 现金流（一期）'!G18+'附表 现金流（二期）'!G18+'附表 现金流（三期）'!G18+'附表 现金流（四期）'!G18</f>
        <v>0</v>
      </c>
      <c r="H18" s="429">
        <f>'附表 现金流（一期）'!H18+'附表 现金流（二期）'!H18+'附表 现金流（三期）'!H18+'附表 现金流（四期）'!H18</f>
        <v>0</v>
      </c>
      <c r="I18" s="429">
        <f>'附表 现金流（一期）'!I18+'附表 现金流（二期）'!I18+'附表 现金流（三期）'!I18+'附表 现金流（四期）'!I18</f>
        <v>0</v>
      </c>
      <c r="J18" s="429">
        <f>'附表 现金流（一期）'!J18+'附表 现金流（二期）'!J18+'附表 现金流（三期）'!J18+'附表 现金流（四期）'!J18</f>
        <v>0</v>
      </c>
      <c r="K18" s="429">
        <f>'附表 现金流（一期）'!K18+'附表 现金流（二期）'!K18+'附表 现金流（三期）'!K18+'附表 现金流（四期）'!K18</f>
        <v>0</v>
      </c>
      <c r="L18" s="429">
        <f>'附表 现金流（一期）'!L18+'附表 现金流（二期）'!L18+'附表 现金流（三期）'!L18+'附表 现金流（四期）'!L18</f>
        <v>22202.247651041926</v>
      </c>
      <c r="M18" s="429">
        <f>'附表 现金流（一期）'!M18+'附表 现金流（二期）'!M18+'附表 现金流（三期）'!M18+'附表 现金流（四期）'!M18</f>
        <v>11101.123825520963</v>
      </c>
      <c r="N18" s="429">
        <f>'附表 现金流（一期）'!N18+'附表 现金流（二期）'!N18+'附表 现金流（三期）'!N18+'附表 现金流（四期）'!N18</f>
        <v>0</v>
      </c>
      <c r="O18" s="429">
        <f>'附表 现金流（一期）'!O18+'附表 现金流（二期）'!O18+'附表 现金流（三期）'!O18+'附表 现金流（四期）'!O18</f>
        <v>22202.247651041926</v>
      </c>
      <c r="P18" s="429">
        <f>'附表 现金流（一期）'!P18+'附表 现金流（二期）'!P18+'附表 现金流（三期）'!P18+'附表 现金流（四期）'!P18</f>
        <v>0</v>
      </c>
      <c r="Q18" s="429">
        <f>'附表 现金流（一期）'!Q18+'附表 现金流（二期）'!Q18+'附表 现金流（三期）'!Q18+'附表 现金流（四期）'!Q18</f>
        <v>0</v>
      </c>
      <c r="R18" s="429">
        <f>'附表 现金流（一期）'!R18+'附表 现金流（二期）'!R18+'附表 现金流（三期）'!R18+'附表 现金流（四期）'!R18</f>
        <v>0</v>
      </c>
      <c r="S18" s="429">
        <f>'附表 现金流（一期）'!S18+'附表 现金流（二期）'!S18+'附表 现金流（三期）'!S18+'附表 现金流（四期）'!S18</f>
        <v>0</v>
      </c>
      <c r="T18" s="429">
        <f>'附表 现金流（一期）'!T18+'附表 现金流（二期）'!T18+'附表 现金流（三期）'!T18+'附表 现金流（四期）'!T18</f>
        <v>0</v>
      </c>
      <c r="U18" s="429">
        <f>'附表 现金流（一期）'!U18+'附表 现金流（二期）'!U18+'附表 现金流（三期）'!U18+'附表 现金流（四期）'!U18</f>
        <v>0</v>
      </c>
      <c r="V18" s="429">
        <f>'附表 现金流（一期）'!V18+'附表 现金流（二期）'!V18+'附表 现金流（三期）'!V18+'附表 现金流（四期）'!V18</f>
        <v>0</v>
      </c>
      <c r="W18" s="429">
        <f>'附表 现金流（一期）'!W18+'附表 现金流（二期）'!W18+'附表 现金流（三期）'!W18+'附表 现金流（四期）'!W18</f>
        <v>0</v>
      </c>
      <c r="X18" s="429">
        <f>'附表 现金流（一期）'!X18+'附表 现金流（二期）'!X18+'附表 现金流（三期）'!X18+'附表 现金流（四期）'!X18</f>
        <v>0</v>
      </c>
      <c r="Y18" s="429">
        <f>'附表 现金流（一期）'!Y18+'附表 现金流（二期）'!Y18+'附表 现金流（三期）'!Y18+'附表 现金流（四期）'!Y18</f>
        <v>0</v>
      </c>
      <c r="Z18" s="429">
        <f>'附表 现金流（一期）'!Z18+'附表 现金流（二期）'!Z18+'附表 现金流（三期）'!Z18+'附表 现金流（四期）'!Z18</f>
        <v>0</v>
      </c>
      <c r="AA18" s="429">
        <f>'附表 现金流（一期）'!AA18+'附表 现金流（二期）'!AA18+'附表 现金流（三期）'!AA18+'附表 现金流（四期）'!AA18</f>
        <v>0</v>
      </c>
      <c r="AB18" s="429">
        <f>'附表 现金流（一期）'!AB18+'附表 现金流（二期）'!AB18+'附表 现金流（三期）'!AB18+'附表 现金流（四期）'!AB18</f>
        <v>0</v>
      </c>
      <c r="AC18" s="429">
        <f>'附表 现金流（一期）'!AC18+'附表 现金流（二期）'!AC18+'附表 现金流（三期）'!AC18+'附表 现金流（四期）'!AC18</f>
        <v>0</v>
      </c>
      <c r="AD18" s="429">
        <f>'附表 现金流（一期）'!AD18+'附表 现金流（二期）'!AD18+'附表 现金流（三期）'!AD18+'附表 现金流（四期）'!AD18</f>
        <v>0</v>
      </c>
      <c r="AE18" s="429">
        <f>'附表 现金流（一期）'!AE18+'附表 现金流（二期）'!AE18+'附表 现金流（三期）'!AE18+'附表 现金流（四期）'!AE18</f>
        <v>0</v>
      </c>
      <c r="AF18" s="429">
        <f>'附表 现金流（一期）'!AF18+'附表 现金流（二期）'!AF18+'附表 现金流（三期）'!AF18+'附表 现金流（四期）'!AF18</f>
        <v>0</v>
      </c>
      <c r="AG18" s="429">
        <f>'附表 现金流（一期）'!AG18+'附表 现金流（二期）'!AG18+'附表 现金流（三期）'!AG18+'附表 现金流（四期）'!AG18</f>
        <v>0</v>
      </c>
      <c r="AH18" s="429">
        <f>'附表 现金流（一期）'!AH18+'附表 现金流（二期）'!AH18+'附表 现金流（三期）'!AH18+'附表 现金流（四期）'!AH18</f>
        <v>0</v>
      </c>
      <c r="AI18" s="429">
        <f>'附表 现金流（一期）'!AI18+'附表 现金流（二期）'!AI18+'附表 现金流（三期）'!AI18+'附表 现金流（四期）'!AI18</f>
        <v>0</v>
      </c>
      <c r="AJ18" s="429">
        <f>'附表 现金流（一期）'!AJ18+'附表 现金流（二期）'!AJ18+'附表 现金流（三期）'!AJ18+'附表 现金流（四期）'!AJ18</f>
        <v>0</v>
      </c>
      <c r="AK18" s="429">
        <f>'附表 现金流（一期）'!AK18+'附表 现金流（二期）'!AK18+'附表 现金流（三期）'!AK18+'附表 现金流（四期）'!AK18</f>
        <v>0</v>
      </c>
      <c r="AL18" s="429">
        <f>'附表 现金流（一期）'!AL18+'附表 现金流（二期）'!AL18+'附表 现金流（三期）'!AL18+'附表 现金流（四期）'!AL18</f>
        <v>0</v>
      </c>
      <c r="AM18" s="429">
        <f>'附表 现金流（一期）'!AM18+'附表 现金流（二期）'!AM18+'附表 现金流（三期）'!AM18+'附表 现金流（四期）'!AM18</f>
        <v>0</v>
      </c>
      <c r="AN18" s="429">
        <f>'附表 现金流（一期）'!AN18+'附表 现金流（二期）'!AN18+'附表 现金流（三期）'!AN18+'附表 现金流（四期）'!AN18</f>
        <v>0</v>
      </c>
      <c r="AO18" s="429">
        <f>'附表 现金流（一期）'!AO18+'附表 现金流（二期）'!AO18+'附表 现金流（三期）'!AO18+'附表 现金流（四期）'!AO18</f>
        <v>0</v>
      </c>
      <c r="AP18" s="429">
        <f>'附表 现金流（一期）'!AP18+'附表 现金流（二期）'!AP18+'附表 现金流（三期）'!AP18+'附表 现金流（四期）'!AP18</f>
        <v>0</v>
      </c>
      <c r="AQ18" s="429">
        <f>'附表 现金流（一期）'!AQ18+'附表 现金流（二期）'!AQ18+'附表 现金流（三期）'!AQ18+'附表 现金流（四期）'!AQ18</f>
        <v>0</v>
      </c>
      <c r="AR18" s="429">
        <f>'附表 现金流（一期）'!AR18+'附表 现金流（二期）'!AR18+'附表 现金流（三期）'!AR18+'附表 现金流（四期）'!AR18</f>
        <v>0</v>
      </c>
      <c r="AS18" s="429">
        <f>'附表 现金流（一期）'!AS18+'附表 现金流（二期）'!AS18+'附表 现金流（三期）'!AS18+'附表 现金流（四期）'!AS18</f>
        <v>0</v>
      </c>
      <c r="AT18" s="429">
        <f>'附表 现金流（一期）'!AT18+'附表 现金流（二期）'!AT18+'附表 现金流（三期）'!AT18+'附表 现金流（四期）'!AT18</f>
        <v>0</v>
      </c>
      <c r="AU18" s="429">
        <f>'附表 现金流（一期）'!AU18+'附表 现金流（二期）'!AU18+'附表 现金流（三期）'!AU18+'附表 现金流（四期）'!AU18</f>
        <v>0</v>
      </c>
      <c r="AV18" s="429">
        <f>'附表 现金流（一期）'!AV18+'附表 现金流（二期）'!AV18+'附表 现金流（三期）'!AV18+'附表 现金流（四期）'!AV18</f>
        <v>0</v>
      </c>
      <c r="AW18" s="429">
        <f>'附表 现金流（一期）'!AW18+'附表 现金流（二期）'!AW18+'附表 现金流（三期）'!AW18+'附表 现金流（四期）'!AW18</f>
        <v>0</v>
      </c>
      <c r="AX18" s="429">
        <f>'附表 现金流（一期）'!AX18+'附表 现金流（二期）'!AX18+'附表 现金流（三期）'!AX18+'附表 现金流（四期）'!AX18</f>
        <v>0</v>
      </c>
      <c r="AY18" s="429">
        <f>'附表 现金流（一期）'!AY18+'附表 现金流（二期）'!AY18+'附表 现金流（三期）'!AY18+'附表 现金流（四期）'!AY18</f>
        <v>0</v>
      </c>
      <c r="AZ18" s="429">
        <f>'附表 现金流（一期）'!AZ18+'附表 现金流（二期）'!AZ18+'附表 现金流（三期）'!AZ18+'附表 现金流（四期）'!AZ18</f>
        <v>0</v>
      </c>
      <c r="BA18" s="429">
        <f>'附表 现金流（一期）'!BA18+'附表 现金流（二期）'!BA18+'附表 现金流（三期）'!BA18+'附表 现金流（四期）'!BA18</f>
        <v>0</v>
      </c>
      <c r="BB18" s="429">
        <f>'附表 现金流（一期）'!BB18+'附表 现金流（二期）'!BB18+'附表 现金流（三期）'!BB18+'附表 现金流（四期）'!BB18</f>
        <v>0</v>
      </c>
      <c r="BC18" s="429">
        <f>'附表 现金流（一期）'!BC18+'附表 现金流（二期）'!BC18+'附表 现金流（三期）'!BC18+'附表 现金流（四期）'!BC18</f>
        <v>0</v>
      </c>
      <c r="BD18" s="429">
        <f>'附表 现金流（一期）'!BD18+'附表 现金流（二期）'!BD18+'附表 现金流（三期）'!BD18+'附表 现金流（四期）'!BD18</f>
        <v>0</v>
      </c>
      <c r="BE18" s="429">
        <f>'附表 现金流（一期）'!BE18+'附表 现金流（二期）'!BE18+'附表 现金流（三期）'!BE18+'附表 现金流（四期）'!BE18</f>
        <v>0</v>
      </c>
      <c r="BF18" s="429">
        <f>'附表 现金流（一期）'!BF18+'附表 现金流（二期）'!BF18+'附表 现金流（三期）'!BF18+'附表 现金流（四期）'!BF18</f>
        <v>0</v>
      </c>
      <c r="BG18" s="429">
        <f>'附表 现金流（一期）'!BG18+'附表 现金流（二期）'!BG18+'附表 现金流（三期）'!BG18+'附表 现金流（四期）'!BG18</f>
        <v>0</v>
      </c>
      <c r="BH18" s="429">
        <f>'附表 现金流（一期）'!BH18+'附表 现金流（二期）'!BH18+'附表 现金流（三期）'!BH18+'附表 现金流（四期）'!BH18</f>
        <v>0</v>
      </c>
      <c r="BI18" s="429">
        <f>'附表 现金流（一期）'!BI18+'附表 现金流（二期）'!BI18+'附表 现金流（三期）'!BI18+'附表 现金流（四期）'!BI18</f>
        <v>0</v>
      </c>
      <c r="BJ18" s="429">
        <f>'附表 现金流（一期）'!BJ18+'附表 现金流（二期）'!BJ18+'附表 现金流（三期）'!BJ18+'附表 现金流（四期）'!BJ18</f>
        <v>0</v>
      </c>
      <c r="BK18" s="429">
        <f>'附表 现金流（一期）'!BK18+'附表 现金流（二期）'!BK18+'附表 现金流（三期）'!BK18+'附表 现金流（四期）'!BK18</f>
        <v>0</v>
      </c>
      <c r="BL18" s="429">
        <f>'附表 现金流（一期）'!BL18+'附表 现金流（二期）'!BL18+'附表 现金流（三期）'!BL18+'附表 现金流（四期）'!BL18</f>
        <v>0</v>
      </c>
      <c r="BM18" s="429">
        <f>'附表 现金流（一期）'!BM18+'附表 现金流（二期）'!BM18+'附表 现金流（三期）'!BM18+'附表 现金流（四期）'!BM18</f>
        <v>0</v>
      </c>
      <c r="BN18" s="429">
        <f>'附表 现金流（一期）'!BN18+'附表 现金流（二期）'!BN18+'附表 现金流（三期）'!BN18+'附表 现金流（四期）'!BN18</f>
        <v>0</v>
      </c>
      <c r="BO18" s="429">
        <f>'附表 现金流（一期）'!BO18+'附表 现金流（二期）'!BO18+'附表 现金流（三期）'!BO18+'附表 现金流（四期）'!BO18</f>
        <v>0</v>
      </c>
      <c r="BP18" s="429">
        <f>'附表 现金流（一期）'!BP18+'附表 现金流（二期）'!BP18+'附表 现金流（三期）'!BP18+'附表 现金流（四期）'!BP18</f>
        <v>0</v>
      </c>
      <c r="BQ18" s="429">
        <f>'附表 现金流（一期）'!BQ18+'附表 现金流（二期）'!BQ18+'附表 现金流（三期）'!BQ18+'附表 现金流（四期）'!BQ18</f>
        <v>0</v>
      </c>
      <c r="BR18" s="429">
        <f>'附表 现金流（一期）'!BR18+'附表 现金流（二期）'!BR18+'附表 现金流（三期）'!BR18+'附表 现金流（四期）'!BR18</f>
        <v>0</v>
      </c>
      <c r="BS18" s="429">
        <f>'附表 现金流（一期）'!BS18+'附表 现金流（二期）'!BS18+'附表 现金流（三期）'!BS18+'附表 现金流（四期）'!BS18</f>
        <v>0</v>
      </c>
      <c r="BT18" s="429">
        <f>'附表 现金流（一期）'!BT18+'附表 现金流（二期）'!BT18+'附表 现金流（三期）'!BT18+'附表 现金流（四期）'!BT18</f>
        <v>0</v>
      </c>
      <c r="BU18" s="429">
        <f>'附表 现金流（一期）'!BU18+'附表 现金流（二期）'!BU18+'附表 现金流（三期）'!BU18+'附表 现金流（四期）'!BU18</f>
        <v>0</v>
      </c>
      <c r="BV18" s="429">
        <f>'附表 现金流（一期）'!BV18+'附表 现金流（二期）'!BV18+'附表 现金流（三期）'!BV18+'附表 现金流（四期）'!BV18</f>
        <v>0</v>
      </c>
      <c r="BW18" s="429">
        <f>'附表 现金流（一期）'!BW18+'附表 现金流（二期）'!BW18+'附表 现金流（三期）'!BW18+'附表 现金流（四期）'!BW18</f>
        <v>0</v>
      </c>
      <c r="BX18" s="429">
        <f>'附表 现金流（一期）'!BX18+'附表 现金流（二期）'!BX18+'附表 现金流（三期）'!BX18+'附表 现金流（四期）'!BX18</f>
        <v>0</v>
      </c>
      <c r="BY18" s="429">
        <f>'附表 现金流（一期）'!BY18+'附表 现金流（二期）'!BY18+'附表 现金流（三期）'!BY18+'附表 现金流（四期）'!BY18</f>
        <v>0</v>
      </c>
      <c r="BZ18" s="429">
        <f>'附表 现金流（一期）'!BZ18+'附表 现金流（二期）'!BZ18+'附表 现金流（三期）'!BZ18+'附表 现金流（四期）'!BZ18</f>
        <v>0</v>
      </c>
      <c r="CA18" s="429">
        <f>'附表 现金流（一期）'!CA18+'附表 现金流（二期）'!CA18+'附表 现金流（三期）'!CA18+'附表 现金流（四期）'!CA18</f>
        <v>0</v>
      </c>
      <c r="CB18" s="429">
        <f>'附表 现金流（一期）'!CB18+'附表 现金流（二期）'!CB18+'附表 现金流（三期）'!CB18+'附表 现金流（四期）'!CB18</f>
        <v>0</v>
      </c>
      <c r="CC18" s="429">
        <f>'附表 现金流（一期）'!CC18+'附表 现金流（二期）'!CC18+'附表 现金流（三期）'!CC18+'附表 现金流（四期）'!CC18</f>
        <v>0</v>
      </c>
      <c r="CD18" s="429">
        <f>'附表 现金流（一期）'!CD18+'附表 现金流（二期）'!CD18+'附表 现金流（三期）'!CD18+'附表 现金流（四期）'!CD18</f>
        <v>0</v>
      </c>
      <c r="CE18" s="429">
        <f>'附表 现金流（一期）'!CE18+'附表 现金流（二期）'!CE18+'附表 现金流（三期）'!CE18+'附表 现金流（四期）'!CE18</f>
        <v>0</v>
      </c>
      <c r="CF18" s="429">
        <f>'附表 现金流（一期）'!CF18+'附表 现金流（二期）'!CF18+'附表 现金流（三期）'!CF18+'附表 现金流（四期）'!CF18</f>
        <v>0</v>
      </c>
      <c r="CG18" s="429">
        <f>'附表 现金流（一期）'!CG18+'附表 现金流（二期）'!CG18+'附表 现金流（三期）'!CG18+'附表 现金流（四期）'!CG18</f>
        <v>0</v>
      </c>
      <c r="CH18" s="429">
        <f>'附表 现金流（一期）'!CH18+'附表 现金流（二期）'!CH18+'附表 现金流（三期）'!CH18+'附表 现金流（四期）'!CH18</f>
        <v>0</v>
      </c>
      <c r="CI18" s="429">
        <f>'附表 现金流（一期）'!CI18+'附表 现金流（二期）'!CI18+'附表 现金流（三期）'!CI18+'附表 现金流（四期）'!CI18</f>
        <v>0</v>
      </c>
      <c r="CJ18" s="429">
        <f>'附表 现金流（一期）'!CJ18+'附表 现金流（二期）'!CJ18+'附表 现金流（三期）'!CJ18+'附表 现金流（四期）'!CJ18</f>
        <v>0</v>
      </c>
      <c r="CK18" s="429">
        <f>'附表 现金流（一期）'!CK18+'附表 现金流（二期）'!CK18+'附表 现金流（三期）'!CK18+'附表 现金流（四期）'!CK18</f>
        <v>0</v>
      </c>
      <c r="CL18" s="429">
        <f>'附表 现金流（一期）'!CL18+'附表 现金流（二期）'!CL18+'附表 现金流（三期）'!CL18+'附表 现金流（四期）'!CL18</f>
        <v>0</v>
      </c>
      <c r="CM18" s="429">
        <f>'附表 现金流（一期）'!CM18+'附表 现金流（二期）'!CM18+'附表 现金流（三期）'!CM18+'附表 现金流（四期）'!CM18</f>
        <v>0</v>
      </c>
      <c r="CN18" s="429">
        <f>'附表 现金流（一期）'!CN18+'附表 现金流（二期）'!CN18+'附表 现金流（三期）'!CN18+'附表 现金流（四期）'!CN18</f>
        <v>0</v>
      </c>
      <c r="CO18" s="429">
        <f>'附表 现金流（一期）'!CO18+'附表 现金流（二期）'!CO18+'附表 现金流（三期）'!CO18+'附表 现金流（四期）'!CO18</f>
        <v>0</v>
      </c>
      <c r="CP18" s="429">
        <f>'附表 现金流（一期）'!CP18+'附表 现金流（二期）'!CP18+'附表 现金流（三期）'!CP18+'附表 现金流（四期）'!CP18</f>
        <v>0</v>
      </c>
      <c r="CQ18" s="429">
        <f>'附表 现金流（一期）'!CQ18+'附表 现金流（二期）'!CQ18+'附表 现金流（三期）'!CQ18+'附表 现金流（四期）'!CQ18</f>
        <v>0</v>
      </c>
      <c r="CR18" s="429">
        <f>'附表 现金流（一期）'!CR18+'附表 现金流（二期）'!CR18+'附表 现金流（三期）'!CR18+'附表 现金流（四期）'!CR18</f>
        <v>0</v>
      </c>
      <c r="CS18" s="429">
        <f>'附表 现金流（一期）'!CS18+'附表 现金流（二期）'!CS18+'附表 现金流（三期）'!CS18+'附表 现金流（四期）'!CS18</f>
        <v>0</v>
      </c>
      <c r="CT18" s="429">
        <f>'附表 现金流（一期）'!CT18+'附表 现金流（二期）'!CT18+'附表 现金流（三期）'!CT18+'附表 现金流（四期）'!CT18</f>
        <v>0</v>
      </c>
      <c r="CU18" s="429">
        <f>'附表 现金流（一期）'!CU18+'附表 现金流（二期）'!CU18+'附表 现金流（三期）'!CU18+'附表 现金流（四期）'!CU18</f>
        <v>0</v>
      </c>
      <c r="CV18" s="429">
        <f>'附表 现金流（一期）'!CV18+'附表 现金流（二期）'!CV18+'附表 现金流（三期）'!CV18+'附表 现金流（四期）'!CV18</f>
        <v>0</v>
      </c>
      <c r="CW18" s="444"/>
    </row>
    <row r="19" spans="1:101" ht="21" customHeight="1">
      <c r="A19" s="750"/>
      <c r="B19" s="753"/>
      <c r="C19" s="427" t="s">
        <v>255</v>
      </c>
      <c r="D19" s="428">
        <f t="shared" si="7"/>
        <v>-55505.619127604812</v>
      </c>
      <c r="E19" s="429">
        <f>'附表 现金流（一期）'!E19+'附表 现金流（二期）'!E19+'附表 现金流（三期）'!E19+'附表 现金流（四期）'!E19</f>
        <v>0</v>
      </c>
      <c r="F19" s="429">
        <f>'附表 现金流（一期）'!F19+'附表 现金流（二期）'!F19+'附表 现金流（三期）'!F19+'附表 现金流（四期）'!F19</f>
        <v>0</v>
      </c>
      <c r="G19" s="429">
        <f>'附表 现金流（一期）'!G19+'附表 现金流（二期）'!G19+'附表 现金流（三期）'!G19+'附表 现金流（四期）'!G19</f>
        <v>0</v>
      </c>
      <c r="H19" s="429">
        <f>'附表 现金流（一期）'!H19+'附表 现金流（二期）'!H19+'附表 现金流（三期）'!H19+'附表 现金流（四期）'!H19</f>
        <v>0</v>
      </c>
      <c r="I19" s="429">
        <f>'附表 现金流（一期）'!I19+'附表 现金流（二期）'!I19+'附表 现金流（三期）'!I19+'附表 现金流（四期）'!I19</f>
        <v>0</v>
      </c>
      <c r="J19" s="429">
        <f>'附表 现金流（一期）'!J19+'附表 现金流（二期）'!J19+'附表 现金流（三期）'!J19+'附表 现金流（四期）'!J19</f>
        <v>0</v>
      </c>
      <c r="K19" s="429">
        <f>'附表 现金流（一期）'!K19+'附表 现金流（二期）'!K19+'附表 现金流（三期）'!K19+'附表 现金流（四期）'!K19</f>
        <v>0</v>
      </c>
      <c r="L19" s="429">
        <f>'附表 现金流（一期）'!L19+'附表 现金流（二期）'!L19+'附表 现金流（三期）'!L19+'附表 现金流（四期）'!L19</f>
        <v>0</v>
      </c>
      <c r="M19" s="429">
        <f>'附表 现金流（一期）'!M19+'附表 现金流（二期）'!M19+'附表 现金流（三期）'!M19+'附表 现金流（四期）'!M19</f>
        <v>0</v>
      </c>
      <c r="N19" s="429">
        <f>'附表 现金流（一期）'!N19+'附表 现金流（二期）'!N19+'附表 现金流（三期）'!N19+'附表 现金流（四期）'!N19</f>
        <v>0</v>
      </c>
      <c r="O19" s="429">
        <f>'附表 现金流（一期）'!O19+'附表 现金流（二期）'!O19+'附表 现金流（三期）'!O19+'附表 现金流（四期）'!O19</f>
        <v>0</v>
      </c>
      <c r="P19" s="429">
        <f>'附表 现金流（一期）'!P19+'附表 现金流（二期）'!P19+'附表 现金流（三期）'!P19+'附表 现金流（四期）'!P19</f>
        <v>0</v>
      </c>
      <c r="Q19" s="429">
        <f>'附表 现金流（一期）'!Q19+'附表 现金流（二期）'!Q19+'附表 现金流（三期）'!Q19+'附表 现金流（四期）'!Q19</f>
        <v>0</v>
      </c>
      <c r="R19" s="429">
        <f>'附表 现金流（一期）'!R19+'附表 现金流（二期）'!R19+'附表 现金流（三期）'!R19+'附表 现金流（四期）'!R19</f>
        <v>0</v>
      </c>
      <c r="S19" s="429">
        <f>'附表 现金流（一期）'!S19+'附表 现金流（二期）'!S19+'附表 现金流（三期）'!S19+'附表 现金流（四期）'!S19</f>
        <v>0</v>
      </c>
      <c r="T19" s="429">
        <f>'附表 现金流（一期）'!T19+'附表 现金流（二期）'!T19+'附表 现金流（三期）'!T19+'附表 现金流（四期）'!T19</f>
        <v>0</v>
      </c>
      <c r="U19" s="429">
        <f>'附表 现金流（一期）'!U19+'附表 现金流（二期）'!U19+'附表 现金流（三期）'!U19+'附表 现金流（四期）'!U19</f>
        <v>0</v>
      </c>
      <c r="V19" s="429">
        <f>'附表 现金流（一期）'!V19+'附表 现金流（二期）'!V19+'附表 现金流（三期）'!V19+'附表 现金流（四期）'!V19</f>
        <v>0</v>
      </c>
      <c r="W19" s="429">
        <f>'附表 现金流（一期）'!W19+'附表 现金流（二期）'!W19+'附表 现金流（三期）'!W19+'附表 现金流（四期）'!W19</f>
        <v>0</v>
      </c>
      <c r="X19" s="429">
        <f>'附表 现金流（一期）'!X19+'附表 现金流（二期）'!X19+'附表 现金流（三期）'!X19+'附表 现金流（四期）'!X19</f>
        <v>-10000</v>
      </c>
      <c r="Y19" s="429">
        <f>'附表 现金流（一期）'!Y19+'附表 现金流（二期）'!Y19+'附表 现金流（三期）'!Y19+'附表 现金流（四期）'!Y19</f>
        <v>0</v>
      </c>
      <c r="Z19" s="429">
        <f>'附表 现金流（一期）'!Z19+'附表 现金流（二期）'!Z19+'附表 现金流（三期）'!Z19+'附表 现金流（四期）'!Z19</f>
        <v>0</v>
      </c>
      <c r="AA19" s="429">
        <f>'附表 现金流（一期）'!AA19+'附表 现金流（二期）'!AA19+'附表 现金流（三期）'!AA19+'附表 现金流（四期）'!AA19</f>
        <v>0</v>
      </c>
      <c r="AB19" s="429">
        <f>'附表 现金流（一期）'!AB19+'附表 现金流（二期）'!AB19+'附表 现金流（三期）'!AB19+'附表 现金流（四期）'!AB19</f>
        <v>0</v>
      </c>
      <c r="AC19" s="429">
        <f>'附表 现金流（一期）'!AC19+'附表 现金流（二期）'!AC19+'附表 现金流（三期）'!AC19+'附表 现金流（四期）'!AC19</f>
        <v>0</v>
      </c>
      <c r="AD19" s="429">
        <f>'附表 现金流（一期）'!AD19+'附表 现金流（二期）'!AD19+'附表 现金流（三期）'!AD19+'附表 现金流（四期）'!AD19</f>
        <v>-45505.619127604812</v>
      </c>
      <c r="AE19" s="429">
        <f>'附表 现金流（一期）'!AE19+'附表 现金流（二期）'!AE19+'附表 现金流（三期）'!AE19+'附表 现金流（四期）'!AE19</f>
        <v>0</v>
      </c>
      <c r="AF19" s="429">
        <f>'附表 现金流（一期）'!AF19+'附表 现金流（二期）'!AF19+'附表 现金流（三期）'!AF19+'附表 现金流（四期）'!AF19</f>
        <v>0</v>
      </c>
      <c r="AG19" s="429">
        <f>'附表 现金流（一期）'!AG19+'附表 现金流（二期）'!AG19+'附表 现金流（三期）'!AG19+'附表 现金流（四期）'!AG19</f>
        <v>0</v>
      </c>
      <c r="AH19" s="429">
        <f>'附表 现金流（一期）'!AH19+'附表 现金流（二期）'!AH19+'附表 现金流（三期）'!AH19+'附表 现金流（四期）'!AH19</f>
        <v>0</v>
      </c>
      <c r="AI19" s="429">
        <f>'附表 现金流（一期）'!AI19+'附表 现金流（二期）'!AI19+'附表 现金流（三期）'!AI19+'附表 现金流（四期）'!AI19</f>
        <v>0</v>
      </c>
      <c r="AJ19" s="429">
        <f>'附表 现金流（一期）'!AJ19+'附表 现金流（二期）'!AJ19+'附表 现金流（三期）'!AJ19+'附表 现金流（四期）'!AJ19</f>
        <v>0</v>
      </c>
      <c r="AK19" s="429">
        <f>'附表 现金流（一期）'!AK19+'附表 现金流（二期）'!AK19+'附表 现金流（三期）'!AK19+'附表 现金流（四期）'!AK19</f>
        <v>0</v>
      </c>
      <c r="AL19" s="429">
        <f>'附表 现金流（一期）'!AL19+'附表 现金流（二期）'!AL19+'附表 现金流（三期）'!AL19+'附表 现金流（四期）'!AL19</f>
        <v>0</v>
      </c>
      <c r="AM19" s="429">
        <f>'附表 现金流（一期）'!AM19+'附表 现金流（二期）'!AM19+'附表 现金流（三期）'!AM19+'附表 现金流（四期）'!AM19</f>
        <v>0</v>
      </c>
      <c r="AN19" s="429">
        <f>'附表 现金流（一期）'!AN19+'附表 现金流（二期）'!AN19+'附表 现金流（三期）'!AN19+'附表 现金流（四期）'!AN19</f>
        <v>0</v>
      </c>
      <c r="AO19" s="429">
        <f>'附表 现金流（一期）'!AO19+'附表 现金流（二期）'!AO19+'附表 现金流（三期）'!AO19+'附表 现金流（四期）'!AO19</f>
        <v>0</v>
      </c>
      <c r="AP19" s="429">
        <f>'附表 现金流（一期）'!AP19+'附表 现金流（二期）'!AP19+'附表 现金流（三期）'!AP19+'附表 现金流（四期）'!AP19</f>
        <v>0</v>
      </c>
      <c r="AQ19" s="429">
        <f>'附表 现金流（一期）'!AQ19+'附表 现金流（二期）'!AQ19+'附表 现金流（三期）'!AQ19+'附表 现金流（四期）'!AQ19</f>
        <v>0</v>
      </c>
      <c r="AR19" s="429">
        <f>'附表 现金流（一期）'!AR19+'附表 现金流（二期）'!AR19+'附表 现金流（三期）'!AR19+'附表 现金流（四期）'!AR19</f>
        <v>0</v>
      </c>
      <c r="AS19" s="429">
        <f>'附表 现金流（一期）'!AS19+'附表 现金流（二期）'!AS19+'附表 现金流（三期）'!AS19+'附表 现金流（四期）'!AS19</f>
        <v>0</v>
      </c>
      <c r="AT19" s="429">
        <f>'附表 现金流（一期）'!AT19+'附表 现金流（二期）'!AT19+'附表 现金流（三期）'!AT19+'附表 现金流（四期）'!AT19</f>
        <v>0</v>
      </c>
      <c r="AU19" s="429">
        <f>'附表 现金流（一期）'!AU19+'附表 现金流（二期）'!AU19+'附表 现金流（三期）'!AU19+'附表 现金流（四期）'!AU19</f>
        <v>0</v>
      </c>
      <c r="AV19" s="429">
        <f>'附表 现金流（一期）'!AV19+'附表 现金流（二期）'!AV19+'附表 现金流（三期）'!AV19+'附表 现金流（四期）'!AV19</f>
        <v>0</v>
      </c>
      <c r="AW19" s="429">
        <f>'附表 现金流（一期）'!AW19+'附表 现金流（二期）'!AW19+'附表 现金流（三期）'!AW19+'附表 现金流（四期）'!AW19</f>
        <v>0</v>
      </c>
      <c r="AX19" s="429">
        <f>'附表 现金流（一期）'!AX19+'附表 现金流（二期）'!AX19+'附表 现金流（三期）'!AX19+'附表 现金流（四期）'!AX19</f>
        <v>0</v>
      </c>
      <c r="AY19" s="429">
        <f>'附表 现金流（一期）'!AY19+'附表 现金流（二期）'!AY19+'附表 现金流（三期）'!AY19+'附表 现金流（四期）'!AY19</f>
        <v>0</v>
      </c>
      <c r="AZ19" s="429">
        <f>'附表 现金流（一期）'!AZ19+'附表 现金流（二期）'!AZ19+'附表 现金流（三期）'!AZ19+'附表 现金流（四期）'!AZ19</f>
        <v>0</v>
      </c>
      <c r="BA19" s="429">
        <f>'附表 现金流（一期）'!BA19+'附表 现金流（二期）'!BA19+'附表 现金流（三期）'!BA19+'附表 现金流（四期）'!BA19</f>
        <v>0</v>
      </c>
      <c r="BB19" s="429">
        <f>'附表 现金流（一期）'!BB19+'附表 现金流（二期）'!BB19+'附表 现金流（三期）'!BB19+'附表 现金流（四期）'!BB19</f>
        <v>0</v>
      </c>
      <c r="BC19" s="429">
        <f>'附表 现金流（一期）'!BC19+'附表 现金流（二期）'!BC19+'附表 现金流（三期）'!BC19+'附表 现金流（四期）'!BC19</f>
        <v>0</v>
      </c>
      <c r="BD19" s="429">
        <f>'附表 现金流（一期）'!BD19+'附表 现金流（二期）'!BD19+'附表 现金流（三期）'!BD19+'附表 现金流（四期）'!BD19</f>
        <v>0</v>
      </c>
      <c r="BE19" s="429">
        <f>'附表 现金流（一期）'!BE19+'附表 现金流（二期）'!BE19+'附表 现金流（三期）'!BE19+'附表 现金流（四期）'!BE19</f>
        <v>0</v>
      </c>
      <c r="BF19" s="429">
        <f>'附表 现金流（一期）'!BF19+'附表 现金流（二期）'!BF19+'附表 现金流（三期）'!BF19+'附表 现金流（四期）'!BF19</f>
        <v>0</v>
      </c>
      <c r="BG19" s="429">
        <f>'附表 现金流（一期）'!BG19+'附表 现金流（二期）'!BG19+'附表 现金流（三期）'!BG19+'附表 现金流（四期）'!BG19</f>
        <v>0</v>
      </c>
      <c r="BH19" s="429">
        <f>'附表 现金流（一期）'!BH19+'附表 现金流（二期）'!BH19+'附表 现金流（三期）'!BH19+'附表 现金流（四期）'!BH19</f>
        <v>0</v>
      </c>
      <c r="BI19" s="429">
        <f>'附表 现金流（一期）'!BI19+'附表 现金流（二期）'!BI19+'附表 现金流（三期）'!BI19+'附表 现金流（四期）'!BI19</f>
        <v>0</v>
      </c>
      <c r="BJ19" s="429">
        <f>'附表 现金流（一期）'!BJ19+'附表 现金流（二期）'!BJ19+'附表 现金流（三期）'!BJ19+'附表 现金流（四期）'!BJ19</f>
        <v>0</v>
      </c>
      <c r="BK19" s="429">
        <f>'附表 现金流（一期）'!BK19+'附表 现金流（二期）'!BK19+'附表 现金流（三期）'!BK19+'附表 现金流（四期）'!BK19</f>
        <v>0</v>
      </c>
      <c r="BL19" s="429">
        <f>'附表 现金流（一期）'!BL19+'附表 现金流（二期）'!BL19+'附表 现金流（三期）'!BL19+'附表 现金流（四期）'!BL19</f>
        <v>0</v>
      </c>
      <c r="BM19" s="429">
        <f>'附表 现金流（一期）'!BM19+'附表 现金流（二期）'!BM19+'附表 现金流（三期）'!BM19+'附表 现金流（四期）'!BM19</f>
        <v>0</v>
      </c>
      <c r="BN19" s="429">
        <f>'附表 现金流（一期）'!BN19+'附表 现金流（二期）'!BN19+'附表 现金流（三期）'!BN19+'附表 现金流（四期）'!BN19</f>
        <v>0</v>
      </c>
      <c r="BO19" s="429">
        <f>'附表 现金流（一期）'!BO19+'附表 现金流（二期）'!BO19+'附表 现金流（三期）'!BO19+'附表 现金流（四期）'!BO19</f>
        <v>0</v>
      </c>
      <c r="BP19" s="429">
        <f>'附表 现金流（一期）'!BP19+'附表 现金流（二期）'!BP19+'附表 现金流（三期）'!BP19+'附表 现金流（四期）'!BP19</f>
        <v>0</v>
      </c>
      <c r="BQ19" s="429">
        <f>'附表 现金流（一期）'!BQ19+'附表 现金流（二期）'!BQ19+'附表 现金流（三期）'!BQ19+'附表 现金流（四期）'!BQ19</f>
        <v>0</v>
      </c>
      <c r="BR19" s="429">
        <f>'附表 现金流（一期）'!BR19+'附表 现金流（二期）'!BR19+'附表 现金流（三期）'!BR19+'附表 现金流（四期）'!BR19</f>
        <v>0</v>
      </c>
      <c r="BS19" s="429">
        <f>'附表 现金流（一期）'!BS19+'附表 现金流（二期）'!BS19+'附表 现金流（三期）'!BS19+'附表 现金流（四期）'!BS19</f>
        <v>0</v>
      </c>
      <c r="BT19" s="429">
        <f>'附表 现金流（一期）'!BT19+'附表 现金流（二期）'!BT19+'附表 现金流（三期）'!BT19+'附表 现金流（四期）'!BT19</f>
        <v>0</v>
      </c>
      <c r="BU19" s="429">
        <f>'附表 现金流（一期）'!BU19+'附表 现金流（二期）'!BU19+'附表 现金流（三期）'!BU19+'附表 现金流（四期）'!BU19</f>
        <v>0</v>
      </c>
      <c r="BV19" s="429">
        <f>'附表 现金流（一期）'!BV19+'附表 现金流（二期）'!BV19+'附表 现金流（三期）'!BV19+'附表 现金流（四期）'!BV19</f>
        <v>0</v>
      </c>
      <c r="BW19" s="429">
        <f>'附表 现金流（一期）'!BW19+'附表 现金流（二期）'!BW19+'附表 现金流（三期）'!BW19+'附表 现金流（四期）'!BW19</f>
        <v>0</v>
      </c>
      <c r="BX19" s="429">
        <f>'附表 现金流（一期）'!BX19+'附表 现金流（二期）'!BX19+'附表 现金流（三期）'!BX19+'附表 现金流（四期）'!BX19</f>
        <v>0</v>
      </c>
      <c r="BY19" s="429">
        <f>'附表 现金流（一期）'!BY19+'附表 现金流（二期）'!BY19+'附表 现金流（三期）'!BY19+'附表 现金流（四期）'!BY19</f>
        <v>0</v>
      </c>
      <c r="BZ19" s="429">
        <f>'附表 现金流（一期）'!BZ19+'附表 现金流（二期）'!BZ19+'附表 现金流（三期）'!BZ19+'附表 现金流（四期）'!BZ19</f>
        <v>0</v>
      </c>
      <c r="CA19" s="429">
        <f>'附表 现金流（一期）'!CA19+'附表 现金流（二期）'!CA19+'附表 现金流（三期）'!CA19+'附表 现金流（四期）'!CA19</f>
        <v>0</v>
      </c>
      <c r="CB19" s="429">
        <f>'附表 现金流（一期）'!CB19+'附表 现金流（二期）'!CB19+'附表 现金流（三期）'!CB19+'附表 现金流（四期）'!CB19</f>
        <v>0</v>
      </c>
      <c r="CC19" s="429">
        <f>'附表 现金流（一期）'!CC19+'附表 现金流（二期）'!CC19+'附表 现金流（三期）'!CC19+'附表 现金流（四期）'!CC19</f>
        <v>0</v>
      </c>
      <c r="CD19" s="429">
        <f>'附表 现金流（一期）'!CD19+'附表 现金流（二期）'!CD19+'附表 现金流（三期）'!CD19+'附表 现金流（四期）'!CD19</f>
        <v>0</v>
      </c>
      <c r="CE19" s="429">
        <f>'附表 现金流（一期）'!CE19+'附表 现金流（二期）'!CE19+'附表 现金流（三期）'!CE19+'附表 现金流（四期）'!CE19</f>
        <v>0</v>
      </c>
      <c r="CF19" s="429">
        <f>'附表 现金流（一期）'!CF19+'附表 现金流（二期）'!CF19+'附表 现金流（三期）'!CF19+'附表 现金流（四期）'!CF19</f>
        <v>0</v>
      </c>
      <c r="CG19" s="429">
        <f>'附表 现金流（一期）'!CG19+'附表 现金流（二期）'!CG19+'附表 现金流（三期）'!CG19+'附表 现金流（四期）'!CG19</f>
        <v>0</v>
      </c>
      <c r="CH19" s="429">
        <f>'附表 现金流（一期）'!CH19+'附表 现金流（二期）'!CH19+'附表 现金流（三期）'!CH19+'附表 现金流（四期）'!CH19</f>
        <v>0</v>
      </c>
      <c r="CI19" s="429">
        <f>'附表 现金流（一期）'!CI19+'附表 现金流（二期）'!CI19+'附表 现金流（三期）'!CI19+'附表 现金流（四期）'!CI19</f>
        <v>0</v>
      </c>
      <c r="CJ19" s="429">
        <f>'附表 现金流（一期）'!CJ19+'附表 现金流（二期）'!CJ19+'附表 现金流（三期）'!CJ19+'附表 现金流（四期）'!CJ19</f>
        <v>0</v>
      </c>
      <c r="CK19" s="429">
        <f>'附表 现金流（一期）'!CK19+'附表 现金流（二期）'!CK19+'附表 现金流（三期）'!CK19+'附表 现金流（四期）'!CK19</f>
        <v>0</v>
      </c>
      <c r="CL19" s="429">
        <f>'附表 现金流（一期）'!CL19+'附表 现金流（二期）'!CL19+'附表 现金流（三期）'!CL19+'附表 现金流（四期）'!CL19</f>
        <v>0</v>
      </c>
      <c r="CM19" s="429">
        <f>'附表 现金流（一期）'!CM19+'附表 现金流（二期）'!CM19+'附表 现金流（三期）'!CM19+'附表 现金流（四期）'!CM19</f>
        <v>0</v>
      </c>
      <c r="CN19" s="429">
        <f>'附表 现金流（一期）'!CN19+'附表 现金流（二期）'!CN19+'附表 现金流（三期）'!CN19+'附表 现金流（四期）'!CN19</f>
        <v>0</v>
      </c>
      <c r="CO19" s="429">
        <f>'附表 现金流（一期）'!CO19+'附表 现金流（二期）'!CO19+'附表 现金流（三期）'!CO19+'附表 现金流（四期）'!CO19</f>
        <v>0</v>
      </c>
      <c r="CP19" s="429">
        <f>'附表 现金流（一期）'!CP19+'附表 现金流（二期）'!CP19+'附表 现金流（三期）'!CP19+'附表 现金流（四期）'!CP19</f>
        <v>0</v>
      </c>
      <c r="CQ19" s="429">
        <f>'附表 现金流（一期）'!CQ19+'附表 现金流（二期）'!CQ19+'附表 现金流（三期）'!CQ19+'附表 现金流（四期）'!CQ19</f>
        <v>0</v>
      </c>
      <c r="CR19" s="429">
        <f>'附表 现金流（一期）'!CR19+'附表 现金流（二期）'!CR19+'附表 现金流（三期）'!CR19+'附表 现金流（四期）'!CR19</f>
        <v>0</v>
      </c>
      <c r="CS19" s="429">
        <f>'附表 现金流（一期）'!CS19+'附表 现金流（二期）'!CS19+'附表 现金流（三期）'!CS19+'附表 现金流（四期）'!CS19</f>
        <v>0</v>
      </c>
      <c r="CT19" s="429">
        <f>'附表 现金流（一期）'!CT19+'附表 现金流（二期）'!CT19+'附表 现金流（三期）'!CT19+'附表 现金流（四期）'!CT19</f>
        <v>0</v>
      </c>
      <c r="CU19" s="429">
        <f>'附表 现金流（一期）'!CU19+'附表 现金流（二期）'!CU19+'附表 现金流（三期）'!CU19+'附表 现金流（四期）'!CU19</f>
        <v>0</v>
      </c>
      <c r="CV19" s="429">
        <f>'附表 现金流（一期）'!CV19+'附表 现金流（二期）'!CV19+'附表 现金流（三期）'!CV19+'附表 现金流（四期）'!CV19</f>
        <v>0</v>
      </c>
      <c r="CW19" s="444"/>
    </row>
    <row r="20" spans="1:101" ht="21" customHeight="1">
      <c r="A20" s="750"/>
      <c r="B20" s="753"/>
      <c r="C20" s="427" t="s">
        <v>256</v>
      </c>
      <c r="D20" s="428">
        <f t="shared" si="7"/>
        <v>-3921.1339820361545</v>
      </c>
      <c r="E20" s="429">
        <f>'附表 现金流（一期）'!E20+'附表 现金流（二期）'!E20+'附表 现金流（三期）'!E20+'附表 现金流（四期）'!E20</f>
        <v>0</v>
      </c>
      <c r="F20" s="429">
        <f>'附表 现金流（一期）'!F20+'附表 现金流（二期）'!F20+'附表 现金流（三期）'!F20+'附表 现金流（四期）'!F20</f>
        <v>0</v>
      </c>
      <c r="G20" s="429">
        <f>'附表 现金流（一期）'!G20+'附表 现金流（二期）'!G20+'附表 现金流（三期）'!G20+'附表 现金流（四期）'!G20</f>
        <v>0</v>
      </c>
      <c r="H20" s="429">
        <f>'附表 现金流（一期）'!H20+'附表 现金流（二期）'!H20+'附表 现金流（三期）'!H20+'附表 现金流（四期）'!H20</f>
        <v>0</v>
      </c>
      <c r="I20" s="429">
        <f>'附表 现金流（一期）'!I20+'附表 现金流（二期）'!I20+'附表 现金流（三期）'!I20+'附表 现金流（四期）'!I20</f>
        <v>0</v>
      </c>
      <c r="J20" s="429">
        <f>'附表 现金流（一期）'!J20+'附表 现金流（二期）'!J20+'附表 现金流（三期）'!J20+'附表 现金流（四期）'!J20</f>
        <v>0</v>
      </c>
      <c r="K20" s="429">
        <f>'附表 现金流（一期）'!K20+'附表 现金流（二期）'!K20+'附表 现金流（三期）'!K20+'附表 现金流（四期）'!K20</f>
        <v>0</v>
      </c>
      <c r="L20" s="429">
        <f>'附表 现金流（一期）'!L20+'附表 现金流（二期）'!L20+'附表 现金流（三期）'!L20+'附表 现金流（四期）'!L20</f>
        <v>-101.0664814948471</v>
      </c>
      <c r="M20" s="429">
        <f>'附表 现金流（一期）'!M20+'附表 现金流（二期）'!M20+'附表 现金流（三期）'!M20+'附表 现金流（四期）'!M20</f>
        <v>-151.59972224227064</v>
      </c>
      <c r="N20" s="429">
        <f>'附表 现金流（一期）'!N20+'附表 现金流（二期）'!N20+'附表 现金流（三期）'!N20+'附表 现金流（四期）'!N20</f>
        <v>-151.59972224227064</v>
      </c>
      <c r="O20" s="429">
        <f>'附表 现金流（一期）'!O20+'附表 现金流（二期）'!O20+'附表 现金流（三期）'!O20+'附表 现金流（四期）'!O20</f>
        <v>-252.66620373711771</v>
      </c>
      <c r="P20" s="429">
        <f>'附表 现金流（一期）'!P20+'附表 现金流（二期）'!P20+'附表 现金流（三期）'!P20+'附表 现金流（四期）'!P20</f>
        <v>-252.66620373711771</v>
      </c>
      <c r="Q20" s="429">
        <f>'附表 现金流（一期）'!Q20+'附表 现金流（二期）'!Q20+'附表 现金流（三期）'!Q20+'附表 现金流（四期）'!Q20</f>
        <v>-252.66620373711771</v>
      </c>
      <c r="R20" s="429">
        <f>'附表 现金流（一期）'!R20+'附表 现金流（二期）'!R20+'附表 现金流（三期）'!R20+'附表 现金流（四期）'!R20</f>
        <v>-252.66620373711771</v>
      </c>
      <c r="S20" s="429">
        <f>'附表 现金流（一期）'!S20+'附表 现金流（二期）'!S20+'附表 现金流（三期）'!S20+'附表 现金流（四期）'!S20</f>
        <v>-252.66620373711771</v>
      </c>
      <c r="T20" s="429">
        <f>'附表 现金流（一期）'!T20+'附表 现金流（二期）'!T20+'附表 现金流（三期）'!T20+'附表 现金流（四期）'!T20</f>
        <v>-252.66620373711771</v>
      </c>
      <c r="U20" s="429">
        <f>'附表 现金流（一期）'!U20+'附表 现金流（二期）'!U20+'附表 现金流（三期）'!U20+'附表 现金流（四期）'!U20</f>
        <v>-252.66620373711771</v>
      </c>
      <c r="V20" s="429">
        <f>'附表 现金流（一期）'!V20+'附表 现金流（二期）'!V20+'附表 现金流（三期）'!V20+'附表 现金流（四期）'!V20</f>
        <v>-252.66620373711771</v>
      </c>
      <c r="W20" s="429">
        <f>'附表 现金流（一期）'!W20+'附表 现金流（二期）'!W20+'附表 现金流（三期）'!W20+'附表 现金流（四期）'!W20</f>
        <v>-252.66620373711771</v>
      </c>
      <c r="X20" s="429">
        <f>'附表 现金流（一期）'!X20+'附表 现金流（二期）'!X20+'附表 现金流（三期）'!X20+'附表 现金流（四期）'!X20</f>
        <v>-207.1453704037844</v>
      </c>
      <c r="Y20" s="429">
        <f>'附表 现金流（一期）'!Y20+'附表 现金流（二期）'!Y20+'附表 现金流（三期）'!Y20+'附表 现金流（四期）'!Y20</f>
        <v>-207.1453704037844</v>
      </c>
      <c r="Z20" s="429">
        <f>'附表 现金流（一期）'!Z20+'附表 现金流（二期）'!Z20+'附表 现金流（三期）'!Z20+'附表 现金流（四期）'!Z20</f>
        <v>-207.1453704037844</v>
      </c>
      <c r="AA20" s="429">
        <f>'附表 现金流（一期）'!AA20+'附表 现金流（二期）'!AA20+'附表 现金流（三期）'!AA20+'附表 现金流（四期）'!AA20</f>
        <v>-207.1453704037844</v>
      </c>
      <c r="AB20" s="429">
        <f>'附表 现金流（一期）'!AB20+'附表 现金流（二期）'!AB20+'附表 现金流（三期）'!AB20+'附表 现金流（四期）'!AB20</f>
        <v>-207.1453704037844</v>
      </c>
      <c r="AC20" s="429">
        <f>'附表 现金流（一期）'!AC20+'附表 现金流（二期）'!AC20+'附表 现金流（三期）'!AC20+'附表 现金流（四期）'!AC20</f>
        <v>-207.1453704037844</v>
      </c>
      <c r="AD20" s="429">
        <f>'附表 现金流（一期）'!AD20+'附表 现金流（二期）'!AD20+'附表 现金流（三期）'!AD20+'附表 现金流（四期）'!AD20</f>
        <v>0</v>
      </c>
      <c r="AE20" s="429">
        <f>'附表 现金流（一期）'!AE20+'附表 现金流（二期）'!AE20+'附表 现金流（三期）'!AE20+'附表 现金流（四期）'!AE20</f>
        <v>0</v>
      </c>
      <c r="AF20" s="429">
        <f>'附表 现金流（一期）'!AF20+'附表 现金流（二期）'!AF20+'附表 现金流（三期）'!AF20+'附表 现金流（四期）'!AF20</f>
        <v>0</v>
      </c>
      <c r="AG20" s="429">
        <f>'附表 现金流（一期）'!AG20+'附表 现金流（二期）'!AG20+'附表 现金流（三期）'!AG20+'附表 现金流（四期）'!AG20</f>
        <v>0</v>
      </c>
      <c r="AH20" s="429">
        <f>'附表 现金流（一期）'!AH20+'附表 现金流（二期）'!AH20+'附表 现金流（三期）'!AH20+'附表 现金流（四期）'!AH20</f>
        <v>0</v>
      </c>
      <c r="AI20" s="429">
        <f>'附表 现金流（一期）'!AI20+'附表 现金流（二期）'!AI20+'附表 现金流（三期）'!AI20+'附表 现金流（四期）'!AI20</f>
        <v>0</v>
      </c>
      <c r="AJ20" s="429">
        <f>'附表 现金流（一期）'!AJ20+'附表 现金流（二期）'!AJ20+'附表 现金流（三期）'!AJ20+'附表 现金流（四期）'!AJ20</f>
        <v>0</v>
      </c>
      <c r="AK20" s="429">
        <f>'附表 现金流（一期）'!AK20+'附表 现金流（二期）'!AK20+'附表 现金流（三期）'!AK20+'附表 现金流（四期）'!AK20</f>
        <v>0</v>
      </c>
      <c r="AL20" s="429">
        <f>'附表 现金流（一期）'!AL20+'附表 现金流（二期）'!AL20+'附表 现金流（三期）'!AL20+'附表 现金流（四期）'!AL20</f>
        <v>0</v>
      </c>
      <c r="AM20" s="429">
        <f>'附表 现金流（一期）'!AM20+'附表 现金流（二期）'!AM20+'附表 现金流（三期）'!AM20+'附表 现金流（四期）'!AM20</f>
        <v>0</v>
      </c>
      <c r="AN20" s="429">
        <f>'附表 现金流（一期）'!AN20+'附表 现金流（二期）'!AN20+'附表 现金流（三期）'!AN20+'附表 现金流（四期）'!AN20</f>
        <v>0</v>
      </c>
      <c r="AO20" s="429">
        <f>'附表 现金流（一期）'!AO20+'附表 现金流（二期）'!AO20+'附表 现金流（三期）'!AO20+'附表 现金流（四期）'!AO20</f>
        <v>0</v>
      </c>
      <c r="AP20" s="429">
        <f>'附表 现金流（一期）'!AP20+'附表 现金流（二期）'!AP20+'附表 现金流（三期）'!AP20+'附表 现金流（四期）'!AP20</f>
        <v>0</v>
      </c>
      <c r="AQ20" s="429">
        <f>'附表 现金流（一期）'!AQ20+'附表 现金流（二期）'!AQ20+'附表 现金流（三期）'!AQ20+'附表 现金流（四期）'!AQ20</f>
        <v>0</v>
      </c>
      <c r="AR20" s="429">
        <f>'附表 现金流（一期）'!AR20+'附表 现金流（二期）'!AR20+'附表 现金流（三期）'!AR20+'附表 现金流（四期）'!AR20</f>
        <v>0</v>
      </c>
      <c r="AS20" s="429">
        <f>'附表 现金流（一期）'!AS20+'附表 现金流（二期）'!AS20+'附表 现金流（三期）'!AS20+'附表 现金流（四期）'!AS20</f>
        <v>0</v>
      </c>
      <c r="AT20" s="429">
        <f>'附表 现金流（一期）'!AT20+'附表 现金流（二期）'!AT20+'附表 现金流（三期）'!AT20+'附表 现金流（四期）'!AT20</f>
        <v>0</v>
      </c>
      <c r="AU20" s="429">
        <f>'附表 现金流（一期）'!AU20+'附表 现金流（二期）'!AU20+'附表 现金流（三期）'!AU20+'附表 现金流（四期）'!AU20</f>
        <v>0</v>
      </c>
      <c r="AV20" s="429">
        <f>'附表 现金流（一期）'!AV20+'附表 现金流（二期）'!AV20+'附表 现金流（三期）'!AV20+'附表 现金流（四期）'!AV20</f>
        <v>0</v>
      </c>
      <c r="AW20" s="429">
        <f>'附表 现金流（一期）'!AW20+'附表 现金流（二期）'!AW20+'附表 现金流（三期）'!AW20+'附表 现金流（四期）'!AW20</f>
        <v>0</v>
      </c>
      <c r="AX20" s="429">
        <f>'附表 现金流（一期）'!AX20+'附表 现金流（二期）'!AX20+'附表 现金流（三期）'!AX20+'附表 现金流（四期）'!AX20</f>
        <v>0</v>
      </c>
      <c r="AY20" s="429">
        <f>'附表 现金流（一期）'!AY20+'附表 现金流（二期）'!AY20+'附表 现金流（三期）'!AY20+'附表 现金流（四期）'!AY20</f>
        <v>0</v>
      </c>
      <c r="AZ20" s="429">
        <f>'附表 现金流（一期）'!AZ20+'附表 现金流（二期）'!AZ20+'附表 现金流（三期）'!AZ20+'附表 现金流（四期）'!AZ20</f>
        <v>0</v>
      </c>
      <c r="BA20" s="429">
        <f>'附表 现金流（一期）'!BA20+'附表 现金流（二期）'!BA20+'附表 现金流（三期）'!BA20+'附表 现金流（四期）'!BA20</f>
        <v>0</v>
      </c>
      <c r="BB20" s="429">
        <f>'附表 现金流（一期）'!BB20+'附表 现金流（二期）'!BB20+'附表 现金流（三期）'!BB20+'附表 现金流（四期）'!BB20</f>
        <v>0</v>
      </c>
      <c r="BC20" s="429">
        <f>'附表 现金流（一期）'!BC20+'附表 现金流（二期）'!BC20+'附表 现金流（三期）'!BC20+'附表 现金流（四期）'!BC20</f>
        <v>0</v>
      </c>
      <c r="BD20" s="429">
        <f>'附表 现金流（一期）'!BD20+'附表 现金流（二期）'!BD20+'附表 现金流（三期）'!BD20+'附表 现金流（四期）'!BD20</f>
        <v>0</v>
      </c>
      <c r="BE20" s="429">
        <f>'附表 现金流（一期）'!BE20+'附表 现金流（二期）'!BE20+'附表 现金流（三期）'!BE20+'附表 现金流（四期）'!BE20</f>
        <v>0</v>
      </c>
      <c r="BF20" s="429">
        <f>'附表 现金流（一期）'!BF20+'附表 现金流（二期）'!BF20+'附表 现金流（三期）'!BF20+'附表 现金流（四期）'!BF20</f>
        <v>0</v>
      </c>
      <c r="BG20" s="429">
        <f>'附表 现金流（一期）'!BG20+'附表 现金流（二期）'!BG20+'附表 现金流（三期）'!BG20+'附表 现金流（四期）'!BG20</f>
        <v>0</v>
      </c>
      <c r="BH20" s="429">
        <f>'附表 现金流（一期）'!BH20+'附表 现金流（二期）'!BH20+'附表 现金流（三期）'!BH20+'附表 现金流（四期）'!BH20</f>
        <v>0</v>
      </c>
      <c r="BI20" s="429">
        <f>'附表 现金流（一期）'!BI20+'附表 现金流（二期）'!BI20+'附表 现金流（三期）'!BI20+'附表 现金流（四期）'!BI20</f>
        <v>0</v>
      </c>
      <c r="BJ20" s="429">
        <f>'附表 现金流（一期）'!BJ20+'附表 现金流（二期）'!BJ20+'附表 现金流（三期）'!BJ20+'附表 现金流（四期）'!BJ20</f>
        <v>0</v>
      </c>
      <c r="BK20" s="429">
        <f>'附表 现金流（一期）'!BK20+'附表 现金流（二期）'!BK20+'附表 现金流（三期）'!BK20+'附表 现金流（四期）'!BK20</f>
        <v>0</v>
      </c>
      <c r="BL20" s="429">
        <f>'附表 现金流（一期）'!BL20+'附表 现金流（二期）'!BL20+'附表 现金流（三期）'!BL20+'附表 现金流（四期）'!BL20</f>
        <v>0</v>
      </c>
      <c r="BM20" s="429">
        <f>'附表 现金流（一期）'!BM20+'附表 现金流（二期）'!BM20+'附表 现金流（三期）'!BM20+'附表 现金流（四期）'!BM20</f>
        <v>0</v>
      </c>
      <c r="BN20" s="429">
        <f>'附表 现金流（一期）'!BN20+'附表 现金流（二期）'!BN20+'附表 现金流（三期）'!BN20+'附表 现金流（四期）'!BN20</f>
        <v>0</v>
      </c>
      <c r="BO20" s="429">
        <f>'附表 现金流（一期）'!BO20+'附表 现金流（二期）'!BO20+'附表 现金流（三期）'!BO20+'附表 现金流（四期）'!BO20</f>
        <v>0</v>
      </c>
      <c r="BP20" s="429">
        <f>'附表 现金流（一期）'!BP20+'附表 现金流（二期）'!BP20+'附表 现金流（三期）'!BP20+'附表 现金流（四期）'!BP20</f>
        <v>0</v>
      </c>
      <c r="BQ20" s="429">
        <f>'附表 现金流（一期）'!BQ20+'附表 现金流（二期）'!BQ20+'附表 现金流（三期）'!BQ20+'附表 现金流（四期）'!BQ20</f>
        <v>0</v>
      </c>
      <c r="BR20" s="429">
        <f>'附表 现金流（一期）'!BR20+'附表 现金流（二期）'!BR20+'附表 现金流（三期）'!BR20+'附表 现金流（四期）'!BR20</f>
        <v>0</v>
      </c>
      <c r="BS20" s="429">
        <f>'附表 现金流（一期）'!BS20+'附表 现金流（二期）'!BS20+'附表 现金流（三期）'!BS20+'附表 现金流（四期）'!BS20</f>
        <v>0</v>
      </c>
      <c r="BT20" s="429">
        <f>'附表 现金流（一期）'!BT20+'附表 现金流（二期）'!BT20+'附表 现金流（三期）'!BT20+'附表 现金流（四期）'!BT20</f>
        <v>0</v>
      </c>
      <c r="BU20" s="429">
        <f>'附表 现金流（一期）'!BU20+'附表 现金流（二期）'!BU20+'附表 现金流（三期）'!BU20+'附表 现金流（四期）'!BU20</f>
        <v>0</v>
      </c>
      <c r="BV20" s="429">
        <f>'附表 现金流（一期）'!BV20+'附表 现金流（二期）'!BV20+'附表 现金流（三期）'!BV20+'附表 现金流（四期）'!BV20</f>
        <v>0</v>
      </c>
      <c r="BW20" s="429">
        <f>'附表 现金流（一期）'!BW20+'附表 现金流（二期）'!BW20+'附表 现金流（三期）'!BW20+'附表 现金流（四期）'!BW20</f>
        <v>0</v>
      </c>
      <c r="BX20" s="429">
        <f>'附表 现金流（一期）'!BX20+'附表 现金流（二期）'!BX20+'附表 现金流（三期）'!BX20+'附表 现金流（四期）'!BX20</f>
        <v>0</v>
      </c>
      <c r="BY20" s="429">
        <f>'附表 现金流（一期）'!BY20+'附表 现金流（二期）'!BY20+'附表 现金流（三期）'!BY20+'附表 现金流（四期）'!BY20</f>
        <v>0</v>
      </c>
      <c r="BZ20" s="429">
        <f>'附表 现金流（一期）'!BZ20+'附表 现金流（二期）'!BZ20+'附表 现金流（三期）'!BZ20+'附表 现金流（四期）'!BZ20</f>
        <v>0</v>
      </c>
      <c r="CA20" s="429">
        <f>'附表 现金流（一期）'!CA20+'附表 现金流（二期）'!CA20+'附表 现金流（三期）'!CA20+'附表 现金流（四期）'!CA20</f>
        <v>0</v>
      </c>
      <c r="CB20" s="429">
        <f>'附表 现金流（一期）'!CB20+'附表 现金流（二期）'!CB20+'附表 现金流（三期）'!CB20+'附表 现金流（四期）'!CB20</f>
        <v>0</v>
      </c>
      <c r="CC20" s="429">
        <f>'附表 现金流（一期）'!CC20+'附表 现金流（二期）'!CC20+'附表 现金流（三期）'!CC20+'附表 现金流（四期）'!CC20</f>
        <v>0</v>
      </c>
      <c r="CD20" s="429">
        <f>'附表 现金流（一期）'!CD20+'附表 现金流（二期）'!CD20+'附表 现金流（三期）'!CD20+'附表 现金流（四期）'!CD20</f>
        <v>0</v>
      </c>
      <c r="CE20" s="429">
        <f>'附表 现金流（一期）'!CE20+'附表 现金流（二期）'!CE20+'附表 现金流（三期）'!CE20+'附表 现金流（四期）'!CE20</f>
        <v>0</v>
      </c>
      <c r="CF20" s="429">
        <f>'附表 现金流（一期）'!CF20+'附表 现金流（二期）'!CF20+'附表 现金流（三期）'!CF20+'附表 现金流（四期）'!CF20</f>
        <v>0</v>
      </c>
      <c r="CG20" s="429">
        <f>'附表 现金流（一期）'!CG20+'附表 现金流（二期）'!CG20+'附表 现金流（三期）'!CG20+'附表 现金流（四期）'!CG20</f>
        <v>0</v>
      </c>
      <c r="CH20" s="429">
        <f>'附表 现金流（一期）'!CH20+'附表 现金流（二期）'!CH20+'附表 现金流（三期）'!CH20+'附表 现金流（四期）'!CH20</f>
        <v>0</v>
      </c>
      <c r="CI20" s="429">
        <f>'附表 现金流（一期）'!CI20+'附表 现金流（二期）'!CI20+'附表 现金流（三期）'!CI20+'附表 现金流（四期）'!CI20</f>
        <v>0</v>
      </c>
      <c r="CJ20" s="429">
        <f>'附表 现金流（一期）'!CJ20+'附表 现金流（二期）'!CJ20+'附表 现金流（三期）'!CJ20+'附表 现金流（四期）'!CJ20</f>
        <v>0</v>
      </c>
      <c r="CK20" s="429">
        <f>'附表 现金流（一期）'!CK20+'附表 现金流（二期）'!CK20+'附表 现金流（三期）'!CK20+'附表 现金流（四期）'!CK20</f>
        <v>0</v>
      </c>
      <c r="CL20" s="429">
        <f>'附表 现金流（一期）'!CL20+'附表 现金流（二期）'!CL20+'附表 现金流（三期）'!CL20+'附表 现金流（四期）'!CL20</f>
        <v>0</v>
      </c>
      <c r="CM20" s="429">
        <f>'附表 现金流（一期）'!CM20+'附表 现金流（二期）'!CM20+'附表 现金流（三期）'!CM20+'附表 现金流（四期）'!CM20</f>
        <v>0</v>
      </c>
      <c r="CN20" s="429">
        <f>'附表 现金流（一期）'!CN20+'附表 现金流（二期）'!CN20+'附表 现金流（三期）'!CN20+'附表 现金流（四期）'!CN20</f>
        <v>0</v>
      </c>
      <c r="CO20" s="429">
        <f>'附表 现金流（一期）'!CO20+'附表 现金流（二期）'!CO20+'附表 现金流（三期）'!CO20+'附表 现金流（四期）'!CO20</f>
        <v>0</v>
      </c>
      <c r="CP20" s="429">
        <f>'附表 现金流（一期）'!CP20+'附表 现金流（二期）'!CP20+'附表 现金流（三期）'!CP20+'附表 现金流（四期）'!CP20</f>
        <v>0</v>
      </c>
      <c r="CQ20" s="429">
        <f>'附表 现金流（一期）'!CQ20+'附表 现金流（二期）'!CQ20+'附表 现金流（三期）'!CQ20+'附表 现金流（四期）'!CQ20</f>
        <v>0</v>
      </c>
      <c r="CR20" s="429">
        <f>'附表 现金流（一期）'!CR20+'附表 现金流（二期）'!CR20+'附表 现金流（三期）'!CR20+'附表 现金流（四期）'!CR20</f>
        <v>0</v>
      </c>
      <c r="CS20" s="429">
        <f>'附表 现金流（一期）'!CS20+'附表 现金流（二期）'!CS20+'附表 现金流（三期）'!CS20+'附表 现金流（四期）'!CS20</f>
        <v>0</v>
      </c>
      <c r="CT20" s="429">
        <f>'附表 现金流（一期）'!CT20+'附表 现金流（二期）'!CT20+'附表 现金流（三期）'!CT20+'附表 现金流（四期）'!CT20</f>
        <v>0</v>
      </c>
      <c r="CU20" s="429">
        <f>'附表 现金流（一期）'!CU20+'附表 现金流（二期）'!CU20+'附表 现金流（三期）'!CU20+'附表 现金流（四期）'!CU20</f>
        <v>0</v>
      </c>
      <c r="CV20" s="429">
        <f>'附表 现金流（一期）'!CV20+'附表 现金流（二期）'!CV20+'附表 现金流（三期）'!CV20+'附表 现金流（四期）'!CV20</f>
        <v>0</v>
      </c>
      <c r="CW20" s="444">
        <f>D20+'8、融资与资金成本'!B41</f>
        <v>0</v>
      </c>
    </row>
    <row r="21" spans="1:101" ht="21" customHeight="1">
      <c r="A21" s="750"/>
      <c r="B21" s="734" t="s">
        <v>257</v>
      </c>
      <c r="C21" s="435" t="s">
        <v>258</v>
      </c>
      <c r="D21" s="428">
        <f t="shared" si="7"/>
        <v>139604.4</v>
      </c>
      <c r="E21" s="436">
        <f>'附表 现金流（一期）'!E21+'附表 现金流（二期）'!E21+'附表 现金流（三期）'!E21+'附表 现金流（四期）'!E21</f>
        <v>0</v>
      </c>
      <c r="F21" s="436">
        <f>'附表 现金流（一期）'!F21+'附表 现金流（二期）'!F21+'附表 现金流（三期）'!F21+'附表 现金流（四期）'!F21</f>
        <v>0</v>
      </c>
      <c r="G21" s="436">
        <f>'附表 现金流（一期）'!G21+'附表 现金流（二期）'!G21+'附表 现金流（三期）'!G21+'附表 现金流（四期）'!G21</f>
        <v>0</v>
      </c>
      <c r="H21" s="436">
        <f>'附表 现金流（一期）'!H21+'附表 现金流（二期）'!H21+'附表 现金流（三期）'!H21+'附表 现金流（四期）'!H21</f>
        <v>139604.4</v>
      </c>
      <c r="I21" s="436">
        <f>'附表 现金流（一期）'!I21+'附表 现金流（二期）'!I21+'附表 现金流（三期）'!I21+'附表 现金流（四期）'!I21</f>
        <v>0</v>
      </c>
      <c r="J21" s="436">
        <f>'附表 现金流（一期）'!J21+'附表 现金流（二期）'!J21+'附表 现金流（三期）'!J21+'附表 现金流（四期）'!J21</f>
        <v>0</v>
      </c>
      <c r="K21" s="436">
        <f>'附表 现金流（一期）'!K21+'附表 现金流（二期）'!K21+'附表 现金流（三期）'!K21+'附表 现金流（四期）'!K21</f>
        <v>0</v>
      </c>
      <c r="L21" s="436">
        <f>'附表 现金流（一期）'!L21+'附表 现金流（二期）'!L21+'附表 现金流（三期）'!L21+'附表 现金流（四期）'!L21</f>
        <v>0</v>
      </c>
      <c r="M21" s="436">
        <f>'附表 现金流（一期）'!M21+'附表 现金流（二期）'!M21+'附表 现金流（三期）'!M21+'附表 现金流（四期）'!M21</f>
        <v>0</v>
      </c>
      <c r="N21" s="436">
        <f>'附表 现金流（一期）'!N21+'附表 现金流（二期）'!N21+'附表 现金流（三期）'!N21+'附表 现金流（四期）'!N21</f>
        <v>0</v>
      </c>
      <c r="O21" s="436">
        <f>'附表 现金流（一期）'!O21+'附表 现金流（二期）'!O21+'附表 现金流（三期）'!O21+'附表 现金流（四期）'!O21</f>
        <v>0</v>
      </c>
      <c r="P21" s="436">
        <f>'附表 现金流（一期）'!P21+'附表 现金流（二期）'!P21+'附表 现金流（三期）'!P21+'附表 现金流（四期）'!P21</f>
        <v>0</v>
      </c>
      <c r="Q21" s="436">
        <f>'附表 现金流（一期）'!Q21+'附表 现金流（二期）'!Q21+'附表 现金流（三期）'!Q21+'附表 现金流（四期）'!Q21</f>
        <v>0</v>
      </c>
      <c r="R21" s="436">
        <f>'附表 现金流（一期）'!R21+'附表 现金流（二期）'!R21+'附表 现金流（三期）'!R21+'附表 现金流（四期）'!R21</f>
        <v>0</v>
      </c>
      <c r="S21" s="436">
        <f>'附表 现金流（一期）'!S21+'附表 现金流（二期）'!S21+'附表 现金流（三期）'!S21+'附表 现金流（四期）'!S21</f>
        <v>0</v>
      </c>
      <c r="T21" s="436">
        <f>'附表 现金流（一期）'!T21+'附表 现金流（二期）'!T21+'附表 现金流（三期）'!T21+'附表 现金流（四期）'!T21</f>
        <v>0</v>
      </c>
      <c r="U21" s="436">
        <f>'附表 现金流（一期）'!U21+'附表 现金流（二期）'!U21+'附表 现金流（三期）'!U21+'附表 现金流（四期）'!U21</f>
        <v>0</v>
      </c>
      <c r="V21" s="436">
        <f>'附表 现金流（一期）'!V21+'附表 现金流（二期）'!V21+'附表 现金流（三期）'!V21+'附表 现金流（四期）'!V21</f>
        <v>0</v>
      </c>
      <c r="W21" s="436">
        <f>'附表 现金流（一期）'!W21+'附表 现金流（二期）'!W21+'附表 现金流（三期）'!W21+'附表 现金流（四期）'!W21</f>
        <v>0</v>
      </c>
      <c r="X21" s="436">
        <f>'附表 现金流（一期）'!X21+'附表 现金流（二期）'!X21+'附表 现金流（三期）'!X21+'附表 现金流（四期）'!X21</f>
        <v>0</v>
      </c>
      <c r="Y21" s="436">
        <f>'附表 现金流（一期）'!Y21+'附表 现金流（二期）'!Y21+'附表 现金流（三期）'!Y21+'附表 现金流（四期）'!Y21</f>
        <v>0</v>
      </c>
      <c r="Z21" s="436">
        <f>'附表 现金流（一期）'!Z21+'附表 现金流（二期）'!Z21+'附表 现金流（三期）'!Z21+'附表 现金流（四期）'!Z21</f>
        <v>0</v>
      </c>
      <c r="AA21" s="436">
        <f>'附表 现金流（一期）'!AA21+'附表 现金流（二期）'!AA21+'附表 现金流（三期）'!AA21+'附表 现金流（四期）'!AA21</f>
        <v>0</v>
      </c>
      <c r="AB21" s="436">
        <f>'附表 现金流（一期）'!AB21+'附表 现金流（二期）'!AB21+'附表 现金流（三期）'!AB21+'附表 现金流（四期）'!AB21</f>
        <v>0</v>
      </c>
      <c r="AC21" s="436">
        <f>'附表 现金流（一期）'!AC21+'附表 现金流（二期）'!AC21+'附表 现金流（三期）'!AC21+'附表 现金流（四期）'!AC21</f>
        <v>0</v>
      </c>
      <c r="AD21" s="436">
        <f>'附表 现金流（一期）'!AD21+'附表 现金流（二期）'!AD21+'附表 现金流（三期）'!AD21+'附表 现金流（四期）'!AD21</f>
        <v>0</v>
      </c>
      <c r="AE21" s="436">
        <f>'附表 现金流（一期）'!AE21+'附表 现金流（二期）'!AE21+'附表 现金流（三期）'!AE21+'附表 现金流（四期）'!AE21</f>
        <v>0</v>
      </c>
      <c r="AF21" s="436">
        <f>'附表 现金流（一期）'!AF21+'附表 现金流（二期）'!AF21+'附表 现金流（三期）'!AF21+'附表 现金流（四期）'!AF21</f>
        <v>0</v>
      </c>
      <c r="AG21" s="436">
        <f>'附表 现金流（一期）'!AG21+'附表 现金流（二期）'!AG21+'附表 现金流（三期）'!AG21+'附表 现金流（四期）'!AG21</f>
        <v>0</v>
      </c>
      <c r="AH21" s="436">
        <f>'附表 现金流（一期）'!AH21+'附表 现金流（二期）'!AH21+'附表 现金流（三期）'!AH21+'附表 现金流（四期）'!AH21</f>
        <v>0</v>
      </c>
      <c r="AI21" s="436">
        <f>'附表 现金流（一期）'!AI21+'附表 现金流（二期）'!AI21+'附表 现金流（三期）'!AI21+'附表 现金流（四期）'!AI21</f>
        <v>0</v>
      </c>
      <c r="AJ21" s="436">
        <f>'附表 现金流（一期）'!AJ21+'附表 现金流（二期）'!AJ21+'附表 现金流（三期）'!AJ21+'附表 现金流（四期）'!AJ21</f>
        <v>0</v>
      </c>
      <c r="AK21" s="436">
        <f>'附表 现金流（一期）'!AK21+'附表 现金流（二期）'!AK21+'附表 现金流（三期）'!AK21+'附表 现金流（四期）'!AK21</f>
        <v>0</v>
      </c>
      <c r="AL21" s="436">
        <f>'附表 现金流（一期）'!AL21+'附表 现金流（二期）'!AL21+'附表 现金流（三期）'!AL21+'附表 现金流（四期）'!AL21</f>
        <v>0</v>
      </c>
      <c r="AM21" s="436">
        <f>'附表 现金流（一期）'!AM21+'附表 现金流（二期）'!AM21+'附表 现金流（三期）'!AM21+'附表 现金流（四期）'!AM21</f>
        <v>0</v>
      </c>
      <c r="AN21" s="436">
        <f>'附表 现金流（一期）'!AN21+'附表 现金流（二期）'!AN21+'附表 现金流（三期）'!AN21+'附表 现金流（四期）'!AN21</f>
        <v>0</v>
      </c>
      <c r="AO21" s="436">
        <f>'附表 现金流（一期）'!AO21+'附表 现金流（二期）'!AO21+'附表 现金流（三期）'!AO21+'附表 现金流（四期）'!AO21</f>
        <v>0</v>
      </c>
      <c r="AP21" s="436">
        <f>'附表 现金流（一期）'!AP21+'附表 现金流（二期）'!AP21+'附表 现金流（三期）'!AP21+'附表 现金流（四期）'!AP21</f>
        <v>0</v>
      </c>
      <c r="AQ21" s="436">
        <f>'附表 现金流（一期）'!AQ21+'附表 现金流（二期）'!AQ21+'附表 现金流（三期）'!AQ21+'附表 现金流（四期）'!AQ21</f>
        <v>0</v>
      </c>
      <c r="AR21" s="436">
        <f>'附表 现金流（一期）'!AR21+'附表 现金流（二期）'!AR21+'附表 现金流（三期）'!AR21+'附表 现金流（四期）'!AR21</f>
        <v>0</v>
      </c>
      <c r="AS21" s="436">
        <f>'附表 现金流（一期）'!AS21+'附表 现金流（二期）'!AS21+'附表 现金流（三期）'!AS21+'附表 现金流（四期）'!AS21</f>
        <v>0</v>
      </c>
      <c r="AT21" s="436">
        <f>'附表 现金流（一期）'!AT21+'附表 现金流（二期）'!AT21+'附表 现金流（三期）'!AT21+'附表 现金流（四期）'!AT21</f>
        <v>0</v>
      </c>
      <c r="AU21" s="436">
        <f>'附表 现金流（一期）'!AU21+'附表 现金流（二期）'!AU21+'附表 现金流（三期）'!AU21+'附表 现金流（四期）'!AU21</f>
        <v>0</v>
      </c>
      <c r="AV21" s="436">
        <f>'附表 现金流（一期）'!AV21+'附表 现金流（二期）'!AV21+'附表 现金流（三期）'!AV21+'附表 现金流（四期）'!AV21</f>
        <v>0</v>
      </c>
      <c r="AW21" s="436">
        <f>'附表 现金流（一期）'!AW21+'附表 现金流（二期）'!AW21+'附表 现金流（三期）'!AW21+'附表 现金流（四期）'!AW21</f>
        <v>0</v>
      </c>
      <c r="AX21" s="436">
        <f>'附表 现金流（一期）'!AX21+'附表 现金流（二期）'!AX21+'附表 现金流（三期）'!AX21+'附表 现金流（四期）'!AX21</f>
        <v>0</v>
      </c>
      <c r="AY21" s="436">
        <f>'附表 现金流（一期）'!AY21+'附表 现金流（二期）'!AY21+'附表 现金流（三期）'!AY21+'附表 现金流（四期）'!AY21</f>
        <v>0</v>
      </c>
      <c r="AZ21" s="436">
        <f>'附表 现金流（一期）'!AZ21+'附表 现金流（二期）'!AZ21+'附表 现金流（三期）'!AZ21+'附表 现金流（四期）'!AZ21</f>
        <v>0</v>
      </c>
      <c r="BA21" s="436">
        <f>'附表 现金流（一期）'!BA21+'附表 现金流（二期）'!BA21+'附表 现金流（三期）'!BA21+'附表 现金流（四期）'!BA21</f>
        <v>0</v>
      </c>
      <c r="BB21" s="436">
        <f>'附表 现金流（一期）'!BB21+'附表 现金流（二期）'!BB21+'附表 现金流（三期）'!BB21+'附表 现金流（四期）'!BB21</f>
        <v>0</v>
      </c>
      <c r="BC21" s="436">
        <f>'附表 现金流（一期）'!BC21+'附表 现金流（二期）'!BC21+'附表 现金流（三期）'!BC21+'附表 现金流（四期）'!BC21</f>
        <v>0</v>
      </c>
      <c r="BD21" s="436">
        <f>'附表 现金流（一期）'!BD21+'附表 现金流（二期）'!BD21+'附表 现金流（三期）'!BD21+'附表 现金流（四期）'!BD21</f>
        <v>0</v>
      </c>
      <c r="BE21" s="436">
        <f>'附表 现金流（一期）'!BE21+'附表 现金流（二期）'!BE21+'附表 现金流（三期）'!BE21+'附表 现金流（四期）'!BE21</f>
        <v>0</v>
      </c>
      <c r="BF21" s="436">
        <f>'附表 现金流（一期）'!BF21+'附表 现金流（二期）'!BF21+'附表 现金流（三期）'!BF21+'附表 现金流（四期）'!BF21</f>
        <v>0</v>
      </c>
      <c r="BG21" s="436">
        <f>'附表 现金流（一期）'!BG21+'附表 现金流（二期）'!BG21+'附表 现金流（三期）'!BG21+'附表 现金流（四期）'!BG21</f>
        <v>0</v>
      </c>
      <c r="BH21" s="436">
        <f>'附表 现金流（一期）'!BH21+'附表 现金流（二期）'!BH21+'附表 现金流（三期）'!BH21+'附表 现金流（四期）'!BH21</f>
        <v>0</v>
      </c>
      <c r="BI21" s="436">
        <f>'附表 现金流（一期）'!BI21+'附表 现金流（二期）'!BI21+'附表 现金流（三期）'!BI21+'附表 现金流（四期）'!BI21</f>
        <v>0</v>
      </c>
      <c r="BJ21" s="436">
        <f>'附表 现金流（一期）'!BJ21+'附表 现金流（二期）'!BJ21+'附表 现金流（三期）'!BJ21+'附表 现金流（四期）'!BJ21</f>
        <v>0</v>
      </c>
      <c r="BK21" s="436">
        <f>'附表 现金流（一期）'!BK21+'附表 现金流（二期）'!BK21+'附表 现金流（三期）'!BK21+'附表 现金流（四期）'!BK21</f>
        <v>0</v>
      </c>
      <c r="BL21" s="436">
        <f>'附表 现金流（一期）'!BL21+'附表 现金流（二期）'!BL21+'附表 现金流（三期）'!BL21+'附表 现金流（四期）'!BL21</f>
        <v>0</v>
      </c>
      <c r="BM21" s="436">
        <f>'附表 现金流（一期）'!BM21+'附表 现金流（二期）'!BM21+'附表 现金流（三期）'!BM21+'附表 现金流（四期）'!BM21</f>
        <v>0</v>
      </c>
      <c r="BN21" s="436">
        <f>'附表 现金流（一期）'!BN21+'附表 现金流（二期）'!BN21+'附表 现金流（三期）'!BN21+'附表 现金流（四期）'!BN21</f>
        <v>0</v>
      </c>
      <c r="BO21" s="436">
        <f>'附表 现金流（一期）'!BO21+'附表 现金流（二期）'!BO21+'附表 现金流（三期）'!BO21+'附表 现金流（四期）'!BO21</f>
        <v>0</v>
      </c>
      <c r="BP21" s="436">
        <f>'附表 现金流（一期）'!BP21+'附表 现金流（二期）'!BP21+'附表 现金流（三期）'!BP21+'附表 现金流（四期）'!BP21</f>
        <v>0</v>
      </c>
      <c r="BQ21" s="436">
        <f>'附表 现金流（一期）'!BQ21+'附表 现金流（二期）'!BQ21+'附表 现金流（三期）'!BQ21+'附表 现金流（四期）'!BQ21</f>
        <v>0</v>
      </c>
      <c r="BR21" s="436">
        <f>'附表 现金流（一期）'!BR21+'附表 现金流（二期）'!BR21+'附表 现金流（三期）'!BR21+'附表 现金流（四期）'!BR21</f>
        <v>0</v>
      </c>
      <c r="BS21" s="436">
        <f>'附表 现金流（一期）'!BS21+'附表 现金流（二期）'!BS21+'附表 现金流（三期）'!BS21+'附表 现金流（四期）'!BS21</f>
        <v>0</v>
      </c>
      <c r="BT21" s="436">
        <f>'附表 现金流（一期）'!BT21+'附表 现金流（二期）'!BT21+'附表 现金流（三期）'!BT21+'附表 现金流（四期）'!BT21</f>
        <v>0</v>
      </c>
      <c r="BU21" s="436">
        <f>'附表 现金流（一期）'!BU21+'附表 现金流（二期）'!BU21+'附表 现金流（三期）'!BU21+'附表 现金流（四期）'!BU21</f>
        <v>0</v>
      </c>
      <c r="BV21" s="436">
        <f>'附表 现金流（一期）'!BV21+'附表 现金流（二期）'!BV21+'附表 现金流（三期）'!BV21+'附表 现金流（四期）'!BV21</f>
        <v>0</v>
      </c>
      <c r="BW21" s="436">
        <f>'附表 现金流（一期）'!BW21+'附表 现金流（二期）'!BW21+'附表 现金流（三期）'!BW21+'附表 现金流（四期）'!BW21</f>
        <v>0</v>
      </c>
      <c r="BX21" s="436">
        <f>'附表 现金流（一期）'!BX21+'附表 现金流（二期）'!BX21+'附表 现金流（三期）'!BX21+'附表 现金流（四期）'!BX21</f>
        <v>0</v>
      </c>
      <c r="BY21" s="436">
        <f>'附表 现金流（一期）'!BY21+'附表 现金流（二期）'!BY21+'附表 现金流（三期）'!BY21+'附表 现金流（四期）'!BY21</f>
        <v>0</v>
      </c>
      <c r="BZ21" s="436">
        <f>'附表 现金流（一期）'!BZ21+'附表 现金流（二期）'!BZ21+'附表 现金流（三期）'!BZ21+'附表 现金流（四期）'!BZ21</f>
        <v>0</v>
      </c>
      <c r="CA21" s="436">
        <f>'附表 现金流（一期）'!CA21+'附表 现金流（二期）'!CA21+'附表 现金流（三期）'!CA21+'附表 现金流（四期）'!CA21</f>
        <v>0</v>
      </c>
      <c r="CB21" s="436">
        <f>'附表 现金流（一期）'!CB21+'附表 现金流（二期）'!CB21+'附表 现金流（三期）'!CB21+'附表 现金流（四期）'!CB21</f>
        <v>0</v>
      </c>
      <c r="CC21" s="436">
        <f>'附表 现金流（一期）'!CC21+'附表 现金流（二期）'!CC21+'附表 现金流（三期）'!CC21+'附表 现金流（四期）'!CC21</f>
        <v>0</v>
      </c>
      <c r="CD21" s="436">
        <f>'附表 现金流（一期）'!CD21+'附表 现金流（二期）'!CD21+'附表 现金流（三期）'!CD21+'附表 现金流（四期）'!CD21</f>
        <v>0</v>
      </c>
      <c r="CE21" s="436">
        <f>'附表 现金流（一期）'!CE21+'附表 现金流（二期）'!CE21+'附表 现金流（三期）'!CE21+'附表 现金流（四期）'!CE21</f>
        <v>0</v>
      </c>
      <c r="CF21" s="436">
        <f>'附表 现金流（一期）'!CF21+'附表 现金流（二期）'!CF21+'附表 现金流（三期）'!CF21+'附表 现金流（四期）'!CF21</f>
        <v>0</v>
      </c>
      <c r="CG21" s="436">
        <f>'附表 现金流（一期）'!CG21+'附表 现金流（二期）'!CG21+'附表 现金流（三期）'!CG21+'附表 现金流（四期）'!CG21</f>
        <v>0</v>
      </c>
      <c r="CH21" s="436">
        <f>'附表 现金流（一期）'!CH21+'附表 现金流（二期）'!CH21+'附表 现金流（三期）'!CH21+'附表 现金流（四期）'!CH21</f>
        <v>0</v>
      </c>
      <c r="CI21" s="436">
        <f>'附表 现金流（一期）'!CI21+'附表 现金流（二期）'!CI21+'附表 现金流（三期）'!CI21+'附表 现金流（四期）'!CI21</f>
        <v>0</v>
      </c>
      <c r="CJ21" s="436">
        <f>'附表 现金流（一期）'!CJ21+'附表 现金流（二期）'!CJ21+'附表 现金流（三期）'!CJ21+'附表 现金流（四期）'!CJ21</f>
        <v>0</v>
      </c>
      <c r="CK21" s="436">
        <f>'附表 现金流（一期）'!CK21+'附表 现金流（二期）'!CK21+'附表 现金流（三期）'!CK21+'附表 现金流（四期）'!CK21</f>
        <v>0</v>
      </c>
      <c r="CL21" s="436">
        <f>'附表 现金流（一期）'!CL21+'附表 现金流（二期）'!CL21+'附表 现金流（三期）'!CL21+'附表 现金流（四期）'!CL21</f>
        <v>0</v>
      </c>
      <c r="CM21" s="436">
        <f>'附表 现金流（一期）'!CM21+'附表 现金流（二期）'!CM21+'附表 现金流（三期）'!CM21+'附表 现金流（四期）'!CM21</f>
        <v>0</v>
      </c>
      <c r="CN21" s="436">
        <f>'附表 现金流（一期）'!CN21+'附表 现金流（二期）'!CN21+'附表 现金流（三期）'!CN21+'附表 现金流（四期）'!CN21</f>
        <v>0</v>
      </c>
      <c r="CO21" s="436">
        <f>'附表 现金流（一期）'!CO21+'附表 现金流（二期）'!CO21+'附表 现金流（三期）'!CO21+'附表 现金流（四期）'!CO21</f>
        <v>0</v>
      </c>
      <c r="CP21" s="436">
        <f>'附表 现金流（一期）'!CP21+'附表 现金流（二期）'!CP21+'附表 现金流（三期）'!CP21+'附表 现金流（四期）'!CP21</f>
        <v>0</v>
      </c>
      <c r="CQ21" s="436">
        <f>'附表 现金流（一期）'!CQ21+'附表 现金流（二期）'!CQ21+'附表 现金流（三期）'!CQ21+'附表 现金流（四期）'!CQ21</f>
        <v>0</v>
      </c>
      <c r="CR21" s="436">
        <f>'附表 现金流（一期）'!CR21+'附表 现金流（二期）'!CR21+'附表 现金流（三期）'!CR21+'附表 现金流（四期）'!CR21</f>
        <v>0</v>
      </c>
      <c r="CS21" s="436">
        <f>'附表 现金流（一期）'!CS21+'附表 现金流（二期）'!CS21+'附表 现金流（三期）'!CS21+'附表 现金流（四期）'!CS21</f>
        <v>0</v>
      </c>
      <c r="CT21" s="436">
        <f>'附表 现金流（一期）'!CT21+'附表 现金流（二期）'!CT21+'附表 现金流（三期）'!CT21+'附表 现金流（四期）'!CT21</f>
        <v>0</v>
      </c>
      <c r="CU21" s="436">
        <f>'附表 现金流（一期）'!CU21+'附表 现金流（二期）'!CU21+'附表 现金流（三期）'!CU21+'附表 现金流（四期）'!CU21</f>
        <v>0</v>
      </c>
      <c r="CV21" s="436">
        <f>'附表 现金流（一期）'!CV21+'附表 现金流（二期）'!CV21+'附表 现金流（三期）'!CV21+'附表 现金流（四期）'!CV21</f>
        <v>0</v>
      </c>
      <c r="CW21" s="447"/>
    </row>
    <row r="22" spans="1:101" ht="21" customHeight="1">
      <c r="A22" s="750"/>
      <c r="B22" s="734"/>
      <c r="C22" s="435" t="s">
        <v>255</v>
      </c>
      <c r="D22" s="428">
        <f t="shared" si="7"/>
        <v>-139604.4</v>
      </c>
      <c r="E22" s="436">
        <f>'附表 现金流（一期）'!E22+'附表 现金流（二期）'!E22+'附表 现金流（三期）'!E22+'附表 现金流（四期）'!E22</f>
        <v>0</v>
      </c>
      <c r="F22" s="436">
        <f>'附表 现金流（一期）'!F22+'附表 现金流（二期）'!F22+'附表 现金流（三期）'!F22+'附表 现金流（四期）'!F22</f>
        <v>0</v>
      </c>
      <c r="G22" s="436">
        <f>'附表 现金流（一期）'!G22+'附表 现金流（二期）'!G22+'附表 现金流（三期）'!G22+'附表 现金流（四期）'!G22</f>
        <v>0</v>
      </c>
      <c r="H22" s="436">
        <f>'附表 现金流（一期）'!H22+'附表 现金流（二期）'!H22+'附表 现金流（三期）'!H22+'附表 现金流（四期）'!H22</f>
        <v>0</v>
      </c>
      <c r="I22" s="436">
        <f>'附表 现金流（一期）'!I22+'附表 现金流（二期）'!I22+'附表 现金流（三期）'!I22+'附表 现金流（四期）'!I22</f>
        <v>0</v>
      </c>
      <c r="J22" s="436">
        <f>'附表 现金流（一期）'!J22+'附表 现金流（二期）'!J22+'附表 现金流（三期）'!J22+'附表 现金流（四期）'!J22</f>
        <v>0</v>
      </c>
      <c r="K22" s="436">
        <f>'附表 现金流（一期）'!K22+'附表 现金流（二期）'!K22+'附表 现金流（三期）'!K22+'附表 现金流（四期）'!K22</f>
        <v>0</v>
      </c>
      <c r="L22" s="436">
        <f>'附表 现金流（一期）'!L22+'附表 现金流（二期）'!L22+'附表 现金流（三期）'!L22+'附表 现金流（四期）'!L22</f>
        <v>0</v>
      </c>
      <c r="M22" s="436">
        <f>'附表 现金流（一期）'!M22+'附表 现金流（二期）'!M22+'附表 现金流（三期）'!M22+'附表 现金流（四期）'!M22</f>
        <v>0</v>
      </c>
      <c r="N22" s="436">
        <f>'附表 现金流（一期）'!N22+'附表 现金流（二期）'!N22+'附表 现金流（三期）'!N22+'附表 现金流（四期）'!N22</f>
        <v>0</v>
      </c>
      <c r="O22" s="436">
        <f>'附表 现金流（一期）'!O22+'附表 现金流（二期）'!O22+'附表 现金流（三期）'!O22+'附表 现金流（四期）'!O22</f>
        <v>-27920.880000000001</v>
      </c>
      <c r="P22" s="436">
        <f>'附表 现金流（一期）'!P22+'附表 现金流（二期）'!P22+'附表 现金流（三期）'!P22+'附表 现金流（四期）'!P22</f>
        <v>0</v>
      </c>
      <c r="Q22" s="436">
        <f>'附表 现金流（一期）'!Q22+'附表 现金流（二期）'!Q22+'附表 现金流（三期）'!Q22+'附表 现金流（四期）'!Q22</f>
        <v>0</v>
      </c>
      <c r="R22" s="436">
        <f>'附表 现金流（一期）'!R22+'附表 现金流（二期）'!R22+'附表 现金流（三期）'!R22+'附表 现金流（四期）'!R22</f>
        <v>0</v>
      </c>
      <c r="S22" s="436">
        <f>'附表 现金流（一期）'!S22+'附表 现金流（二期）'!S22+'附表 现金流（三期）'!S22+'附表 现金流（四期）'!S22</f>
        <v>0</v>
      </c>
      <c r="T22" s="436">
        <f>'附表 现金流（一期）'!T22+'附表 现金流（二期）'!T22+'附表 现金流（三期）'!T22+'附表 现金流（四期）'!T22</f>
        <v>0</v>
      </c>
      <c r="U22" s="436">
        <f>'附表 现金流（一期）'!U22+'附表 现金流（二期）'!U22+'附表 现金流（三期）'!U22+'附表 现金流（四期）'!U22</f>
        <v>0</v>
      </c>
      <c r="V22" s="436">
        <f>'附表 现金流（一期）'!V22+'附表 现金流（二期）'!V22+'附表 现金流（三期）'!V22+'附表 现金流（四期）'!V22</f>
        <v>0</v>
      </c>
      <c r="W22" s="436">
        <f>'附表 现金流（一期）'!W22+'附表 现金流（二期）'!W22+'附表 现金流（三期）'!W22+'附表 现金流（四期）'!W22</f>
        <v>0</v>
      </c>
      <c r="X22" s="436">
        <f>'附表 现金流（一期）'!X22+'附表 现金流（二期）'!X22+'附表 现金流（三期）'!X22+'附表 现金流（四期）'!X22</f>
        <v>0</v>
      </c>
      <c r="Y22" s="436">
        <f>'附表 现金流（一期）'!Y22+'附表 现金流（二期）'!Y22+'附表 现金流（三期）'!Y22+'附表 现金流（四期）'!Y22</f>
        <v>0</v>
      </c>
      <c r="Z22" s="436">
        <f>'附表 现金流（一期）'!Z22+'附表 现金流（二期）'!Z22+'附表 现金流（三期）'!Z22+'附表 现金流（四期）'!Z22</f>
        <v>0</v>
      </c>
      <c r="AA22" s="436">
        <f>'附表 现金流（一期）'!AA22+'附表 现金流（二期）'!AA22+'附表 现金流（三期）'!AA22+'附表 现金流（四期）'!AA22</f>
        <v>0</v>
      </c>
      <c r="AB22" s="436">
        <f>'附表 现金流（一期）'!AB22+'附表 现金流（二期）'!AB22+'附表 现金流（三期）'!AB22+'附表 现金流（四期）'!AB22</f>
        <v>0</v>
      </c>
      <c r="AC22" s="436">
        <f>'附表 现金流（一期）'!AC22+'附表 现金流（二期）'!AC22+'附表 现金流（三期）'!AC22+'附表 现金流（四期）'!AC22</f>
        <v>0</v>
      </c>
      <c r="AD22" s="436">
        <f>'附表 现金流（一期）'!AD22+'附表 现金流（二期）'!AD22+'附表 现金流（三期）'!AD22+'附表 现金流（四期）'!AD22</f>
        <v>-111683.52</v>
      </c>
      <c r="AE22" s="436">
        <f>'附表 现金流（一期）'!AE22+'附表 现金流（二期）'!AE22+'附表 现金流（三期）'!AE22+'附表 现金流（四期）'!AE22</f>
        <v>0</v>
      </c>
      <c r="AF22" s="436">
        <f>'附表 现金流（一期）'!AF22+'附表 现金流（二期）'!AF22+'附表 现金流（三期）'!AF22+'附表 现金流（四期）'!AF22</f>
        <v>0</v>
      </c>
      <c r="AG22" s="436">
        <f>'附表 现金流（一期）'!AG22+'附表 现金流（二期）'!AG22+'附表 现金流（三期）'!AG22+'附表 现金流（四期）'!AG22</f>
        <v>0</v>
      </c>
      <c r="AH22" s="436">
        <f>'附表 现金流（一期）'!AH22+'附表 现金流（二期）'!AH22+'附表 现金流（三期）'!AH22+'附表 现金流（四期）'!AH22</f>
        <v>0</v>
      </c>
      <c r="AI22" s="436">
        <f>'附表 现金流（一期）'!AI22+'附表 现金流（二期）'!AI22+'附表 现金流（三期）'!AI22+'附表 现金流（四期）'!AI22</f>
        <v>0</v>
      </c>
      <c r="AJ22" s="436">
        <f>'附表 现金流（一期）'!AJ22+'附表 现金流（二期）'!AJ22+'附表 现金流（三期）'!AJ22+'附表 现金流（四期）'!AJ22</f>
        <v>0</v>
      </c>
      <c r="AK22" s="436">
        <f>'附表 现金流（一期）'!AK22+'附表 现金流（二期）'!AK22+'附表 现金流（三期）'!AK22+'附表 现金流（四期）'!AK22</f>
        <v>0</v>
      </c>
      <c r="AL22" s="436">
        <f>'附表 现金流（一期）'!AL22+'附表 现金流（二期）'!AL22+'附表 现金流（三期）'!AL22+'附表 现金流（四期）'!AL22</f>
        <v>0</v>
      </c>
      <c r="AM22" s="436">
        <f>'附表 现金流（一期）'!AM22+'附表 现金流（二期）'!AM22+'附表 现金流（三期）'!AM22+'附表 现金流（四期）'!AM22</f>
        <v>0</v>
      </c>
      <c r="AN22" s="436">
        <f>'附表 现金流（一期）'!AN22+'附表 现金流（二期）'!AN22+'附表 现金流（三期）'!AN22+'附表 现金流（四期）'!AN22</f>
        <v>0</v>
      </c>
      <c r="AO22" s="436">
        <f>'附表 现金流（一期）'!AO22+'附表 现金流（二期）'!AO22+'附表 现金流（三期）'!AO22+'附表 现金流（四期）'!AO22</f>
        <v>0</v>
      </c>
      <c r="AP22" s="436">
        <f>'附表 现金流（一期）'!AP22+'附表 现金流（二期）'!AP22+'附表 现金流（三期）'!AP22+'附表 现金流（四期）'!AP22</f>
        <v>0</v>
      </c>
      <c r="AQ22" s="436">
        <f>'附表 现金流（一期）'!AQ22+'附表 现金流（二期）'!AQ22+'附表 现金流（三期）'!AQ22+'附表 现金流（四期）'!AQ22</f>
        <v>0</v>
      </c>
      <c r="AR22" s="436">
        <f>'附表 现金流（一期）'!AR22+'附表 现金流（二期）'!AR22+'附表 现金流（三期）'!AR22+'附表 现金流（四期）'!AR22</f>
        <v>0</v>
      </c>
      <c r="AS22" s="436">
        <f>'附表 现金流（一期）'!AS22+'附表 现金流（二期）'!AS22+'附表 现金流（三期）'!AS22+'附表 现金流（四期）'!AS22</f>
        <v>0</v>
      </c>
      <c r="AT22" s="436">
        <f>'附表 现金流（一期）'!AT22+'附表 现金流（二期）'!AT22+'附表 现金流（三期）'!AT22+'附表 现金流（四期）'!AT22</f>
        <v>0</v>
      </c>
      <c r="AU22" s="436">
        <f>'附表 现金流（一期）'!AU22+'附表 现金流（二期）'!AU22+'附表 现金流（三期）'!AU22+'附表 现金流（四期）'!AU22</f>
        <v>0</v>
      </c>
      <c r="AV22" s="436">
        <f>'附表 现金流（一期）'!AV22+'附表 现金流（二期）'!AV22+'附表 现金流（三期）'!AV22+'附表 现金流（四期）'!AV22</f>
        <v>0</v>
      </c>
      <c r="AW22" s="436">
        <f>'附表 现金流（一期）'!AW22+'附表 现金流（二期）'!AW22+'附表 现金流（三期）'!AW22+'附表 现金流（四期）'!AW22</f>
        <v>0</v>
      </c>
      <c r="AX22" s="436">
        <f>'附表 现金流（一期）'!AX22+'附表 现金流（二期）'!AX22+'附表 现金流（三期）'!AX22+'附表 现金流（四期）'!AX22</f>
        <v>0</v>
      </c>
      <c r="AY22" s="436">
        <f>'附表 现金流（一期）'!AY22+'附表 现金流（二期）'!AY22+'附表 现金流（三期）'!AY22+'附表 现金流（四期）'!AY22</f>
        <v>0</v>
      </c>
      <c r="AZ22" s="436">
        <f>'附表 现金流（一期）'!AZ22+'附表 现金流（二期）'!AZ22+'附表 现金流（三期）'!AZ22+'附表 现金流（四期）'!AZ22</f>
        <v>0</v>
      </c>
      <c r="BA22" s="436">
        <f>'附表 现金流（一期）'!BA22+'附表 现金流（二期）'!BA22+'附表 现金流（三期）'!BA22+'附表 现金流（四期）'!BA22</f>
        <v>0</v>
      </c>
      <c r="BB22" s="436">
        <f>'附表 现金流（一期）'!BB22+'附表 现金流（二期）'!BB22+'附表 现金流（三期）'!BB22+'附表 现金流（四期）'!BB22</f>
        <v>0</v>
      </c>
      <c r="BC22" s="436">
        <f>'附表 现金流（一期）'!BC22+'附表 现金流（二期）'!BC22+'附表 现金流（三期）'!BC22+'附表 现金流（四期）'!BC22</f>
        <v>0</v>
      </c>
      <c r="BD22" s="436">
        <f>'附表 现金流（一期）'!BD22+'附表 现金流（二期）'!BD22+'附表 现金流（三期）'!BD22+'附表 现金流（四期）'!BD22</f>
        <v>0</v>
      </c>
      <c r="BE22" s="436">
        <f>'附表 现金流（一期）'!BE22+'附表 现金流（二期）'!BE22+'附表 现金流（三期）'!BE22+'附表 现金流（四期）'!BE22</f>
        <v>0</v>
      </c>
      <c r="BF22" s="436">
        <f>'附表 现金流（一期）'!BF22+'附表 现金流（二期）'!BF22+'附表 现金流（三期）'!BF22+'附表 现金流（四期）'!BF22</f>
        <v>0</v>
      </c>
      <c r="BG22" s="436">
        <f>'附表 现金流（一期）'!BG22+'附表 现金流（二期）'!BG22+'附表 现金流（三期）'!BG22+'附表 现金流（四期）'!BG22</f>
        <v>0</v>
      </c>
      <c r="BH22" s="436">
        <f>'附表 现金流（一期）'!BH22+'附表 现金流（二期）'!BH22+'附表 现金流（三期）'!BH22+'附表 现金流（四期）'!BH22</f>
        <v>0</v>
      </c>
      <c r="BI22" s="436">
        <f>'附表 现金流（一期）'!BI22+'附表 现金流（二期）'!BI22+'附表 现金流（三期）'!BI22+'附表 现金流（四期）'!BI22</f>
        <v>0</v>
      </c>
      <c r="BJ22" s="436">
        <f>'附表 现金流（一期）'!BJ22+'附表 现金流（二期）'!BJ22+'附表 现金流（三期）'!BJ22+'附表 现金流（四期）'!BJ22</f>
        <v>0</v>
      </c>
      <c r="BK22" s="436">
        <f>'附表 现金流（一期）'!BK22+'附表 现金流（二期）'!BK22+'附表 现金流（三期）'!BK22+'附表 现金流（四期）'!BK22</f>
        <v>0</v>
      </c>
      <c r="BL22" s="436">
        <f>'附表 现金流（一期）'!BL22+'附表 现金流（二期）'!BL22+'附表 现金流（三期）'!BL22+'附表 现金流（四期）'!BL22</f>
        <v>0</v>
      </c>
      <c r="BM22" s="436">
        <f>'附表 现金流（一期）'!BM22+'附表 现金流（二期）'!BM22+'附表 现金流（三期）'!BM22+'附表 现金流（四期）'!BM22</f>
        <v>0</v>
      </c>
      <c r="BN22" s="436">
        <f>'附表 现金流（一期）'!BN22+'附表 现金流（二期）'!BN22+'附表 现金流（三期）'!BN22+'附表 现金流（四期）'!BN22</f>
        <v>0</v>
      </c>
      <c r="BO22" s="436">
        <f>'附表 现金流（一期）'!BO22+'附表 现金流（二期）'!BO22+'附表 现金流（三期）'!BO22+'附表 现金流（四期）'!BO22</f>
        <v>0</v>
      </c>
      <c r="BP22" s="436">
        <f>'附表 现金流（一期）'!BP22+'附表 现金流（二期）'!BP22+'附表 现金流（三期）'!BP22+'附表 现金流（四期）'!BP22</f>
        <v>0</v>
      </c>
      <c r="BQ22" s="436">
        <f>'附表 现金流（一期）'!BQ22+'附表 现金流（二期）'!BQ22+'附表 现金流（三期）'!BQ22+'附表 现金流（四期）'!BQ22</f>
        <v>0</v>
      </c>
      <c r="BR22" s="436">
        <f>'附表 现金流（一期）'!BR22+'附表 现金流（二期）'!BR22+'附表 现金流（三期）'!BR22+'附表 现金流（四期）'!BR22</f>
        <v>0</v>
      </c>
      <c r="BS22" s="436">
        <f>'附表 现金流（一期）'!BS22+'附表 现金流（二期）'!BS22+'附表 现金流（三期）'!BS22+'附表 现金流（四期）'!BS22</f>
        <v>0</v>
      </c>
      <c r="BT22" s="436">
        <f>'附表 现金流（一期）'!BT22+'附表 现金流（二期）'!BT22+'附表 现金流（三期）'!BT22+'附表 现金流（四期）'!BT22</f>
        <v>0</v>
      </c>
      <c r="BU22" s="436">
        <f>'附表 现金流（一期）'!BU22+'附表 现金流（二期）'!BU22+'附表 现金流（三期）'!BU22+'附表 现金流（四期）'!BU22</f>
        <v>0</v>
      </c>
      <c r="BV22" s="436">
        <f>'附表 现金流（一期）'!BV22+'附表 现金流（二期）'!BV22+'附表 现金流（三期）'!BV22+'附表 现金流（四期）'!BV22</f>
        <v>0</v>
      </c>
      <c r="BW22" s="436">
        <f>'附表 现金流（一期）'!BW22+'附表 现金流（二期）'!BW22+'附表 现金流（三期）'!BW22+'附表 现金流（四期）'!BW22</f>
        <v>0</v>
      </c>
      <c r="BX22" s="436">
        <f>'附表 现金流（一期）'!BX22+'附表 现金流（二期）'!BX22+'附表 现金流（三期）'!BX22+'附表 现金流（四期）'!BX22</f>
        <v>0</v>
      </c>
      <c r="BY22" s="436">
        <f>'附表 现金流（一期）'!BY22+'附表 现金流（二期）'!BY22+'附表 现金流（三期）'!BY22+'附表 现金流（四期）'!BY22</f>
        <v>0</v>
      </c>
      <c r="BZ22" s="436">
        <f>'附表 现金流（一期）'!BZ22+'附表 现金流（二期）'!BZ22+'附表 现金流（三期）'!BZ22+'附表 现金流（四期）'!BZ22</f>
        <v>0</v>
      </c>
      <c r="CA22" s="436">
        <f>'附表 现金流（一期）'!CA22+'附表 现金流（二期）'!CA22+'附表 现金流（三期）'!CA22+'附表 现金流（四期）'!CA22</f>
        <v>0</v>
      </c>
      <c r="CB22" s="436">
        <f>'附表 现金流（一期）'!CB22+'附表 现金流（二期）'!CB22+'附表 现金流（三期）'!CB22+'附表 现金流（四期）'!CB22</f>
        <v>0</v>
      </c>
      <c r="CC22" s="436">
        <f>'附表 现金流（一期）'!CC22+'附表 现金流（二期）'!CC22+'附表 现金流（三期）'!CC22+'附表 现金流（四期）'!CC22</f>
        <v>0</v>
      </c>
      <c r="CD22" s="436">
        <f>'附表 现金流（一期）'!CD22+'附表 现金流（二期）'!CD22+'附表 现金流（三期）'!CD22+'附表 现金流（四期）'!CD22</f>
        <v>0</v>
      </c>
      <c r="CE22" s="436">
        <f>'附表 现金流（一期）'!CE22+'附表 现金流（二期）'!CE22+'附表 现金流（三期）'!CE22+'附表 现金流（四期）'!CE22</f>
        <v>0</v>
      </c>
      <c r="CF22" s="436">
        <f>'附表 现金流（一期）'!CF22+'附表 现金流（二期）'!CF22+'附表 现金流（三期）'!CF22+'附表 现金流（四期）'!CF22</f>
        <v>0</v>
      </c>
      <c r="CG22" s="436">
        <f>'附表 现金流（一期）'!CG22+'附表 现金流（二期）'!CG22+'附表 现金流（三期）'!CG22+'附表 现金流（四期）'!CG22</f>
        <v>0</v>
      </c>
      <c r="CH22" s="436">
        <f>'附表 现金流（一期）'!CH22+'附表 现金流（二期）'!CH22+'附表 现金流（三期）'!CH22+'附表 现金流（四期）'!CH22</f>
        <v>0</v>
      </c>
      <c r="CI22" s="436">
        <f>'附表 现金流（一期）'!CI22+'附表 现金流（二期）'!CI22+'附表 现金流（三期）'!CI22+'附表 现金流（四期）'!CI22</f>
        <v>0</v>
      </c>
      <c r="CJ22" s="436">
        <f>'附表 现金流（一期）'!CJ22+'附表 现金流（二期）'!CJ22+'附表 现金流（三期）'!CJ22+'附表 现金流（四期）'!CJ22</f>
        <v>0</v>
      </c>
      <c r="CK22" s="436">
        <f>'附表 现金流（一期）'!CK22+'附表 现金流（二期）'!CK22+'附表 现金流（三期）'!CK22+'附表 现金流（四期）'!CK22</f>
        <v>0</v>
      </c>
      <c r="CL22" s="436">
        <f>'附表 现金流（一期）'!CL22+'附表 现金流（二期）'!CL22+'附表 现金流（三期）'!CL22+'附表 现金流（四期）'!CL22</f>
        <v>0</v>
      </c>
      <c r="CM22" s="436">
        <f>'附表 现金流（一期）'!CM22+'附表 现金流（二期）'!CM22+'附表 现金流（三期）'!CM22+'附表 现金流（四期）'!CM22</f>
        <v>0</v>
      </c>
      <c r="CN22" s="436">
        <f>'附表 现金流（一期）'!CN22+'附表 现金流（二期）'!CN22+'附表 现金流（三期）'!CN22+'附表 现金流（四期）'!CN22</f>
        <v>0</v>
      </c>
      <c r="CO22" s="436">
        <f>'附表 现金流（一期）'!CO22+'附表 现金流（二期）'!CO22+'附表 现金流（三期）'!CO22+'附表 现金流（四期）'!CO22</f>
        <v>0</v>
      </c>
      <c r="CP22" s="436">
        <f>'附表 现金流（一期）'!CP22+'附表 现金流（二期）'!CP22+'附表 现金流（三期）'!CP22+'附表 现金流（四期）'!CP22</f>
        <v>0</v>
      </c>
      <c r="CQ22" s="436">
        <f>'附表 现金流（一期）'!CQ22+'附表 现金流（二期）'!CQ22+'附表 现金流（三期）'!CQ22+'附表 现金流（四期）'!CQ22</f>
        <v>0</v>
      </c>
      <c r="CR22" s="436">
        <f>'附表 现金流（一期）'!CR22+'附表 现金流（二期）'!CR22+'附表 现金流（三期）'!CR22+'附表 现金流（四期）'!CR22</f>
        <v>0</v>
      </c>
      <c r="CS22" s="436">
        <f>'附表 现金流（一期）'!CS22+'附表 现金流（二期）'!CS22+'附表 现金流（三期）'!CS22+'附表 现金流（四期）'!CS22</f>
        <v>0</v>
      </c>
      <c r="CT22" s="436">
        <f>'附表 现金流（一期）'!CT22+'附表 现金流（二期）'!CT22+'附表 现金流（三期）'!CT22+'附表 现金流（四期）'!CT22</f>
        <v>0</v>
      </c>
      <c r="CU22" s="436">
        <f>'附表 现金流（一期）'!CU22+'附表 现金流（二期）'!CU22+'附表 现金流（三期）'!CU22+'附表 现金流（四期）'!CU22</f>
        <v>0</v>
      </c>
      <c r="CV22" s="436">
        <f>'附表 现金流（一期）'!CV22+'附表 现金流（二期）'!CV22+'附表 现金流（三期）'!CV22+'附表 现金流（四期）'!CV22</f>
        <v>0</v>
      </c>
      <c r="CW22" s="447"/>
    </row>
    <row r="23" spans="1:101" ht="21" customHeight="1">
      <c r="A23" s="750"/>
      <c r="B23" s="734"/>
      <c r="C23" s="435" t="s">
        <v>256</v>
      </c>
      <c r="D23" s="428">
        <f t="shared" si="7"/>
        <v>-15472.820999999994</v>
      </c>
      <c r="E23" s="436">
        <f>'附表 现金流（一期）'!E23+'附表 现金流（二期）'!E23+'附表 现金流（三期）'!E23+'附表 现金流（四期）'!E23</f>
        <v>0</v>
      </c>
      <c r="F23" s="436">
        <f>'附表 现金流（一期）'!F23+'附表 现金流（二期）'!F23+'附表 现金流（三期）'!F23+'附表 现金流（四期）'!F23</f>
        <v>0</v>
      </c>
      <c r="G23" s="436">
        <f>'附表 现金流（一期）'!G23+'附表 现金流（二期）'!G23+'附表 现金流（三期）'!G23+'附表 现金流（四期）'!G23</f>
        <v>0</v>
      </c>
      <c r="H23" s="436">
        <f>'附表 现金流（一期）'!H23+'附表 现金流（二期）'!H23+'附表 现金流（三期）'!H23+'附表 现金流（四期）'!H23</f>
        <v>-814.35900000000004</v>
      </c>
      <c r="I23" s="436">
        <f>'附表 现金流（一期）'!I23+'附表 现金流（二期）'!I23+'附表 现金流（三期）'!I23+'附表 现金流（四期）'!I23</f>
        <v>-814.35900000000004</v>
      </c>
      <c r="J23" s="436">
        <f>'附表 现金流（一期）'!J23+'附表 现金流（二期）'!J23+'附表 现金流（三期）'!J23+'附表 现金流（四期）'!J23</f>
        <v>-814.35900000000004</v>
      </c>
      <c r="K23" s="436">
        <f>'附表 现金流（一期）'!K23+'附表 现金流（二期）'!K23+'附表 现金流（三期）'!K23+'附表 现金流（四期）'!K23</f>
        <v>-814.35900000000004</v>
      </c>
      <c r="L23" s="436">
        <f>'附表 现金流（一期）'!L23+'附表 现金流（二期）'!L23+'附表 现金流（三期）'!L23+'附表 现金流（四期）'!L23</f>
        <v>-814.35900000000004</v>
      </c>
      <c r="M23" s="436">
        <f>'附表 现金流（一期）'!M23+'附表 现金流（二期）'!M23+'附表 现金流（三期）'!M23+'附表 现金流（四期）'!M23</f>
        <v>-814.35900000000004</v>
      </c>
      <c r="N23" s="436">
        <f>'附表 现金流（一期）'!N23+'附表 现金流（二期）'!N23+'附表 现金流（三期）'!N23+'附表 现金流（四期）'!N23</f>
        <v>-814.35900000000004</v>
      </c>
      <c r="O23" s="436">
        <f>'附表 现金流（一期）'!O23+'附表 现金流（二期）'!O23+'附表 现金流（三期）'!O23+'附表 现金流（四期）'!O23</f>
        <v>-651.48720000000003</v>
      </c>
      <c r="P23" s="436">
        <f>'附表 现金流（一期）'!P23+'附表 现金流（二期）'!P23+'附表 现金流（三期）'!P23+'附表 现金流（四期）'!P23</f>
        <v>-651.48720000000003</v>
      </c>
      <c r="Q23" s="436">
        <f>'附表 现金流（一期）'!Q23+'附表 现金流（二期）'!Q23+'附表 现金流（三期）'!Q23+'附表 现金流（四期）'!Q23</f>
        <v>-651.48720000000003</v>
      </c>
      <c r="R23" s="436">
        <f>'附表 现金流（一期）'!R23+'附表 现金流（二期）'!R23+'附表 现金流（三期）'!R23+'附表 现金流（四期）'!R23</f>
        <v>-651.48720000000003</v>
      </c>
      <c r="S23" s="436">
        <f>'附表 现金流（一期）'!S23+'附表 现金流（二期）'!S23+'附表 现金流（三期）'!S23+'附表 现金流（四期）'!S23</f>
        <v>-651.48720000000003</v>
      </c>
      <c r="T23" s="436">
        <f>'附表 现金流（一期）'!T23+'附表 现金流（二期）'!T23+'附表 现金流（三期）'!T23+'附表 现金流（四期）'!T23</f>
        <v>-651.48720000000003</v>
      </c>
      <c r="U23" s="436">
        <f>'附表 现金流（一期）'!U23+'附表 现金流（二期）'!U23+'附表 现金流（三期）'!U23+'附表 现金流（四期）'!U23</f>
        <v>-651.48720000000003</v>
      </c>
      <c r="V23" s="436">
        <f>'附表 现金流（一期）'!V23+'附表 现金流（二期）'!V23+'附表 现金流（三期）'!V23+'附表 现金流（四期）'!V23</f>
        <v>-651.48720000000003</v>
      </c>
      <c r="W23" s="436">
        <f>'附表 现金流（一期）'!W23+'附表 现金流（二期）'!W23+'附表 现金流（三期）'!W23+'附表 现金流（四期）'!W23</f>
        <v>-651.48720000000003</v>
      </c>
      <c r="X23" s="436">
        <f>'附表 现金流（一期）'!X23+'附表 现金流（二期）'!X23+'附表 现金流（三期）'!X23+'附表 现金流（四期）'!X23</f>
        <v>-651.48720000000003</v>
      </c>
      <c r="Y23" s="436">
        <f>'附表 现金流（一期）'!Y23+'附表 现金流（二期）'!Y23+'附表 现金流（三期）'!Y23+'附表 现金流（四期）'!Y23</f>
        <v>-651.48720000000003</v>
      </c>
      <c r="Z23" s="436">
        <f>'附表 现金流（一期）'!Z23+'附表 现金流（二期）'!Z23+'附表 现金流（三期）'!Z23+'附表 现金流（四期）'!Z23</f>
        <v>-651.48720000000003</v>
      </c>
      <c r="AA23" s="436">
        <f>'附表 现金流（一期）'!AA23+'附表 现金流（二期）'!AA23+'附表 现金流（三期）'!AA23+'附表 现金流（四期）'!AA23</f>
        <v>-651.48720000000003</v>
      </c>
      <c r="AB23" s="436">
        <f>'附表 现金流（一期）'!AB23+'附表 现金流（二期）'!AB23+'附表 现金流（三期）'!AB23+'附表 现金流（四期）'!AB23</f>
        <v>-651.48720000000003</v>
      </c>
      <c r="AC23" s="436">
        <f>'附表 现金流（一期）'!AC23+'附表 现金流（二期）'!AC23+'附表 现金流（三期）'!AC23+'附表 现金流（四期）'!AC23</f>
        <v>-651.48720000000003</v>
      </c>
      <c r="AD23" s="436">
        <f>'附表 现金流（一期）'!AD23+'附表 现金流（二期）'!AD23+'附表 现金流（三期）'!AD23+'附表 现金流（四期）'!AD23</f>
        <v>0</v>
      </c>
      <c r="AE23" s="436">
        <f>'附表 现金流（一期）'!AE23+'附表 现金流（二期）'!AE23+'附表 现金流（三期）'!AE23+'附表 现金流（四期）'!AE23</f>
        <v>0</v>
      </c>
      <c r="AF23" s="436">
        <f>'附表 现金流（一期）'!AF23+'附表 现金流（二期）'!AF23+'附表 现金流（三期）'!AF23+'附表 现金流（四期）'!AF23</f>
        <v>0</v>
      </c>
      <c r="AG23" s="436">
        <f>'附表 现金流（一期）'!AG23+'附表 现金流（二期）'!AG23+'附表 现金流（三期）'!AG23+'附表 现金流（四期）'!AG23</f>
        <v>0</v>
      </c>
      <c r="AH23" s="436">
        <f>'附表 现金流（一期）'!AH23+'附表 现金流（二期）'!AH23+'附表 现金流（三期）'!AH23+'附表 现金流（四期）'!AH23</f>
        <v>0</v>
      </c>
      <c r="AI23" s="436">
        <f>'附表 现金流（一期）'!AI23+'附表 现金流（二期）'!AI23+'附表 现金流（三期）'!AI23+'附表 现金流（四期）'!AI23</f>
        <v>0</v>
      </c>
      <c r="AJ23" s="436">
        <f>'附表 现金流（一期）'!AJ23+'附表 现金流（二期）'!AJ23+'附表 现金流（三期）'!AJ23+'附表 现金流（四期）'!AJ23</f>
        <v>0</v>
      </c>
      <c r="AK23" s="436">
        <f>'附表 现金流（一期）'!AK23+'附表 现金流（二期）'!AK23+'附表 现金流（三期）'!AK23+'附表 现金流（四期）'!AK23</f>
        <v>0</v>
      </c>
      <c r="AL23" s="436">
        <f>'附表 现金流（一期）'!AL23+'附表 现金流（二期）'!AL23+'附表 现金流（三期）'!AL23+'附表 现金流（四期）'!AL23</f>
        <v>0</v>
      </c>
      <c r="AM23" s="436">
        <f>'附表 现金流（一期）'!AM23+'附表 现金流（二期）'!AM23+'附表 现金流（三期）'!AM23+'附表 现金流（四期）'!AM23</f>
        <v>0</v>
      </c>
      <c r="AN23" s="436">
        <f>'附表 现金流（一期）'!AN23+'附表 现金流（二期）'!AN23+'附表 现金流（三期）'!AN23+'附表 现金流（四期）'!AN23</f>
        <v>0</v>
      </c>
      <c r="AO23" s="436">
        <f>'附表 现金流（一期）'!AO23+'附表 现金流（二期）'!AO23+'附表 现金流（三期）'!AO23+'附表 现金流（四期）'!AO23</f>
        <v>0</v>
      </c>
      <c r="AP23" s="436">
        <f>'附表 现金流（一期）'!AP23+'附表 现金流（二期）'!AP23+'附表 现金流（三期）'!AP23+'附表 现金流（四期）'!AP23</f>
        <v>0</v>
      </c>
      <c r="AQ23" s="436">
        <f>'附表 现金流（一期）'!AQ23+'附表 现金流（二期）'!AQ23+'附表 现金流（三期）'!AQ23+'附表 现金流（四期）'!AQ23</f>
        <v>0</v>
      </c>
      <c r="AR23" s="436">
        <f>'附表 现金流（一期）'!AR23+'附表 现金流（二期）'!AR23+'附表 现金流（三期）'!AR23+'附表 现金流（四期）'!AR23</f>
        <v>0</v>
      </c>
      <c r="AS23" s="436">
        <f>'附表 现金流（一期）'!AS23+'附表 现金流（二期）'!AS23+'附表 现金流（三期）'!AS23+'附表 现金流（四期）'!AS23</f>
        <v>0</v>
      </c>
      <c r="AT23" s="436">
        <f>'附表 现金流（一期）'!AT23+'附表 现金流（二期）'!AT23+'附表 现金流（三期）'!AT23+'附表 现金流（四期）'!AT23</f>
        <v>0</v>
      </c>
      <c r="AU23" s="436">
        <f>'附表 现金流（一期）'!AU23+'附表 现金流（二期）'!AU23+'附表 现金流（三期）'!AU23+'附表 现金流（四期）'!AU23</f>
        <v>0</v>
      </c>
      <c r="AV23" s="436">
        <f>'附表 现金流（一期）'!AV23+'附表 现金流（二期）'!AV23+'附表 现金流（三期）'!AV23+'附表 现金流（四期）'!AV23</f>
        <v>0</v>
      </c>
      <c r="AW23" s="436">
        <f>'附表 现金流（一期）'!AW23+'附表 现金流（二期）'!AW23+'附表 现金流（三期）'!AW23+'附表 现金流（四期）'!AW23</f>
        <v>0</v>
      </c>
      <c r="AX23" s="436">
        <f>'附表 现金流（一期）'!AX23+'附表 现金流（二期）'!AX23+'附表 现金流（三期）'!AX23+'附表 现金流（四期）'!AX23</f>
        <v>0</v>
      </c>
      <c r="AY23" s="436">
        <f>'附表 现金流（一期）'!AY23+'附表 现金流（二期）'!AY23+'附表 现金流（三期）'!AY23+'附表 现金流（四期）'!AY23</f>
        <v>0</v>
      </c>
      <c r="AZ23" s="436">
        <f>'附表 现金流（一期）'!AZ23+'附表 现金流（二期）'!AZ23+'附表 现金流（三期）'!AZ23+'附表 现金流（四期）'!AZ23</f>
        <v>0</v>
      </c>
      <c r="BA23" s="436">
        <f>'附表 现金流（一期）'!BA23+'附表 现金流（二期）'!BA23+'附表 现金流（三期）'!BA23+'附表 现金流（四期）'!BA23</f>
        <v>0</v>
      </c>
      <c r="BB23" s="436">
        <f>'附表 现金流（一期）'!BB23+'附表 现金流（二期）'!BB23+'附表 现金流（三期）'!BB23+'附表 现金流（四期）'!BB23</f>
        <v>0</v>
      </c>
      <c r="BC23" s="436">
        <f>'附表 现金流（一期）'!BC23+'附表 现金流（二期）'!BC23+'附表 现金流（三期）'!BC23+'附表 现金流（四期）'!BC23</f>
        <v>0</v>
      </c>
      <c r="BD23" s="436">
        <f>'附表 现金流（一期）'!BD23+'附表 现金流（二期）'!BD23+'附表 现金流（三期）'!BD23+'附表 现金流（四期）'!BD23</f>
        <v>0</v>
      </c>
      <c r="BE23" s="436">
        <f>'附表 现金流（一期）'!BE23+'附表 现金流（二期）'!BE23+'附表 现金流（三期）'!BE23+'附表 现金流（四期）'!BE23</f>
        <v>0</v>
      </c>
      <c r="BF23" s="436">
        <f>'附表 现金流（一期）'!BF23+'附表 现金流（二期）'!BF23+'附表 现金流（三期）'!BF23+'附表 现金流（四期）'!BF23</f>
        <v>0</v>
      </c>
      <c r="BG23" s="436">
        <f>'附表 现金流（一期）'!BG23+'附表 现金流（二期）'!BG23+'附表 现金流（三期）'!BG23+'附表 现金流（四期）'!BG23</f>
        <v>0</v>
      </c>
      <c r="BH23" s="436">
        <f>'附表 现金流（一期）'!BH23+'附表 现金流（二期）'!BH23+'附表 现金流（三期）'!BH23+'附表 现金流（四期）'!BH23</f>
        <v>0</v>
      </c>
      <c r="BI23" s="436">
        <f>'附表 现金流（一期）'!BI23+'附表 现金流（二期）'!BI23+'附表 现金流（三期）'!BI23+'附表 现金流（四期）'!BI23</f>
        <v>0</v>
      </c>
      <c r="BJ23" s="436">
        <f>'附表 现金流（一期）'!BJ23+'附表 现金流（二期）'!BJ23+'附表 现金流（三期）'!BJ23+'附表 现金流（四期）'!BJ23</f>
        <v>0</v>
      </c>
      <c r="BK23" s="436">
        <f>'附表 现金流（一期）'!BK23+'附表 现金流（二期）'!BK23+'附表 现金流（三期）'!BK23+'附表 现金流（四期）'!BK23</f>
        <v>0</v>
      </c>
      <c r="BL23" s="436">
        <f>'附表 现金流（一期）'!BL23+'附表 现金流（二期）'!BL23+'附表 现金流（三期）'!BL23+'附表 现金流（四期）'!BL23</f>
        <v>0</v>
      </c>
      <c r="BM23" s="436">
        <f>'附表 现金流（一期）'!BM23+'附表 现金流（二期）'!BM23+'附表 现金流（三期）'!BM23+'附表 现金流（四期）'!BM23</f>
        <v>0</v>
      </c>
      <c r="BN23" s="436">
        <f>'附表 现金流（一期）'!BN23+'附表 现金流（二期）'!BN23+'附表 现金流（三期）'!BN23+'附表 现金流（四期）'!BN23</f>
        <v>0</v>
      </c>
      <c r="BO23" s="436">
        <f>'附表 现金流（一期）'!BO23+'附表 现金流（二期）'!BO23+'附表 现金流（三期）'!BO23+'附表 现金流（四期）'!BO23</f>
        <v>0</v>
      </c>
      <c r="BP23" s="436">
        <f>'附表 现金流（一期）'!BP23+'附表 现金流（二期）'!BP23+'附表 现金流（三期）'!BP23+'附表 现金流（四期）'!BP23</f>
        <v>0</v>
      </c>
      <c r="BQ23" s="436">
        <f>'附表 现金流（一期）'!BQ23+'附表 现金流（二期）'!BQ23+'附表 现金流（三期）'!BQ23+'附表 现金流（四期）'!BQ23</f>
        <v>0</v>
      </c>
      <c r="BR23" s="436">
        <f>'附表 现金流（一期）'!BR23+'附表 现金流（二期）'!BR23+'附表 现金流（三期）'!BR23+'附表 现金流（四期）'!BR23</f>
        <v>0</v>
      </c>
      <c r="BS23" s="436">
        <f>'附表 现金流（一期）'!BS23+'附表 现金流（二期）'!BS23+'附表 现金流（三期）'!BS23+'附表 现金流（四期）'!BS23</f>
        <v>0</v>
      </c>
      <c r="BT23" s="436">
        <f>'附表 现金流（一期）'!BT23+'附表 现金流（二期）'!BT23+'附表 现金流（三期）'!BT23+'附表 现金流（四期）'!BT23</f>
        <v>0</v>
      </c>
      <c r="BU23" s="436">
        <f>'附表 现金流（一期）'!BU23+'附表 现金流（二期）'!BU23+'附表 现金流（三期）'!BU23+'附表 现金流（四期）'!BU23</f>
        <v>0</v>
      </c>
      <c r="BV23" s="436">
        <f>'附表 现金流（一期）'!BV23+'附表 现金流（二期）'!BV23+'附表 现金流（三期）'!BV23+'附表 现金流（四期）'!BV23</f>
        <v>0</v>
      </c>
      <c r="BW23" s="436">
        <f>'附表 现金流（一期）'!BW23+'附表 现金流（二期）'!BW23+'附表 现金流（三期）'!BW23+'附表 现金流（四期）'!BW23</f>
        <v>0</v>
      </c>
      <c r="BX23" s="436">
        <f>'附表 现金流（一期）'!BX23+'附表 现金流（二期）'!BX23+'附表 现金流（三期）'!BX23+'附表 现金流（四期）'!BX23</f>
        <v>0</v>
      </c>
      <c r="BY23" s="436">
        <f>'附表 现金流（一期）'!BY23+'附表 现金流（二期）'!BY23+'附表 现金流（三期）'!BY23+'附表 现金流（四期）'!BY23</f>
        <v>0</v>
      </c>
      <c r="BZ23" s="436">
        <f>'附表 现金流（一期）'!BZ23+'附表 现金流（二期）'!BZ23+'附表 现金流（三期）'!BZ23+'附表 现金流（四期）'!BZ23</f>
        <v>0</v>
      </c>
      <c r="CA23" s="436">
        <f>'附表 现金流（一期）'!CA23+'附表 现金流（二期）'!CA23+'附表 现金流（三期）'!CA23+'附表 现金流（四期）'!CA23</f>
        <v>0</v>
      </c>
      <c r="CB23" s="436">
        <f>'附表 现金流（一期）'!CB23+'附表 现金流（二期）'!CB23+'附表 现金流（三期）'!CB23+'附表 现金流（四期）'!CB23</f>
        <v>0</v>
      </c>
      <c r="CC23" s="436">
        <f>'附表 现金流（一期）'!CC23+'附表 现金流（二期）'!CC23+'附表 现金流（三期）'!CC23+'附表 现金流（四期）'!CC23</f>
        <v>0</v>
      </c>
      <c r="CD23" s="436">
        <f>'附表 现金流（一期）'!CD23+'附表 现金流（二期）'!CD23+'附表 现金流（三期）'!CD23+'附表 现金流（四期）'!CD23</f>
        <v>0</v>
      </c>
      <c r="CE23" s="436">
        <f>'附表 现金流（一期）'!CE23+'附表 现金流（二期）'!CE23+'附表 现金流（三期）'!CE23+'附表 现金流（四期）'!CE23</f>
        <v>0</v>
      </c>
      <c r="CF23" s="436">
        <f>'附表 现金流（一期）'!CF23+'附表 现金流（二期）'!CF23+'附表 现金流（三期）'!CF23+'附表 现金流（四期）'!CF23</f>
        <v>0</v>
      </c>
      <c r="CG23" s="436">
        <f>'附表 现金流（一期）'!CG23+'附表 现金流（二期）'!CG23+'附表 现金流（三期）'!CG23+'附表 现金流（四期）'!CG23</f>
        <v>0</v>
      </c>
      <c r="CH23" s="436">
        <f>'附表 现金流（一期）'!CH23+'附表 现金流（二期）'!CH23+'附表 现金流（三期）'!CH23+'附表 现金流（四期）'!CH23</f>
        <v>0</v>
      </c>
      <c r="CI23" s="436">
        <f>'附表 现金流（一期）'!CI23+'附表 现金流（二期）'!CI23+'附表 现金流（三期）'!CI23+'附表 现金流（四期）'!CI23</f>
        <v>0</v>
      </c>
      <c r="CJ23" s="436">
        <f>'附表 现金流（一期）'!CJ23+'附表 现金流（二期）'!CJ23+'附表 现金流（三期）'!CJ23+'附表 现金流（四期）'!CJ23</f>
        <v>0</v>
      </c>
      <c r="CK23" s="436">
        <f>'附表 现金流（一期）'!CK23+'附表 现金流（二期）'!CK23+'附表 现金流（三期）'!CK23+'附表 现金流（四期）'!CK23</f>
        <v>0</v>
      </c>
      <c r="CL23" s="436">
        <f>'附表 现金流（一期）'!CL23+'附表 现金流（二期）'!CL23+'附表 现金流（三期）'!CL23+'附表 现金流（四期）'!CL23</f>
        <v>0</v>
      </c>
      <c r="CM23" s="436">
        <f>'附表 现金流（一期）'!CM23+'附表 现金流（二期）'!CM23+'附表 现金流（三期）'!CM23+'附表 现金流（四期）'!CM23</f>
        <v>0</v>
      </c>
      <c r="CN23" s="436">
        <f>'附表 现金流（一期）'!CN23+'附表 现金流（二期）'!CN23+'附表 现金流（三期）'!CN23+'附表 现金流（四期）'!CN23</f>
        <v>0</v>
      </c>
      <c r="CO23" s="436">
        <f>'附表 现金流（一期）'!CO23+'附表 现金流（二期）'!CO23+'附表 现金流（三期）'!CO23+'附表 现金流（四期）'!CO23</f>
        <v>0</v>
      </c>
      <c r="CP23" s="436">
        <f>'附表 现金流（一期）'!CP23+'附表 现金流（二期）'!CP23+'附表 现金流（三期）'!CP23+'附表 现金流（四期）'!CP23</f>
        <v>0</v>
      </c>
      <c r="CQ23" s="436">
        <f>'附表 现金流（一期）'!CQ23+'附表 现金流（二期）'!CQ23+'附表 现金流（三期）'!CQ23+'附表 现金流（四期）'!CQ23</f>
        <v>0</v>
      </c>
      <c r="CR23" s="436">
        <f>'附表 现金流（一期）'!CR23+'附表 现金流（二期）'!CR23+'附表 现金流（三期）'!CR23+'附表 现金流（四期）'!CR23</f>
        <v>0</v>
      </c>
      <c r="CS23" s="436">
        <f>'附表 现金流（一期）'!CS23+'附表 现金流（二期）'!CS23+'附表 现金流（三期）'!CS23+'附表 现金流（四期）'!CS23</f>
        <v>0</v>
      </c>
      <c r="CT23" s="436">
        <f>'附表 现金流（一期）'!CT23+'附表 现金流（二期）'!CT23+'附表 现金流（三期）'!CT23+'附表 现金流（四期）'!CT23</f>
        <v>0</v>
      </c>
      <c r="CU23" s="436">
        <f>'附表 现金流（一期）'!CU23+'附表 现金流（二期）'!CU23+'附表 现金流（三期）'!CU23+'附表 现金流（四期）'!CU23</f>
        <v>0</v>
      </c>
      <c r="CV23" s="436">
        <f>'附表 现金流（一期）'!CV23+'附表 现金流（二期）'!CV23+'附表 现金流（三期）'!CV23+'附表 现金流（四期）'!CV23</f>
        <v>0</v>
      </c>
      <c r="CW23" s="447"/>
    </row>
    <row r="24" spans="1:101" ht="21" customHeight="1">
      <c r="A24" s="750"/>
      <c r="B24" s="761" t="s">
        <v>259</v>
      </c>
      <c r="C24" s="761"/>
      <c r="D24" s="433">
        <f t="shared" si="7"/>
        <v>-19393.954982036055</v>
      </c>
      <c r="E24" s="433">
        <f>SUM(E18:E23)</f>
        <v>0</v>
      </c>
      <c r="F24" s="433">
        <f>SUM(F18:F23)</f>
        <v>0</v>
      </c>
      <c r="G24" s="433">
        <f t="shared" ref="G24:BR24" si="8">SUM(G18:G23)</f>
        <v>0</v>
      </c>
      <c r="H24" s="433">
        <f t="shared" si="8"/>
        <v>138790.041</v>
      </c>
      <c r="I24" s="433">
        <f t="shared" si="8"/>
        <v>-814.35900000000004</v>
      </c>
      <c r="J24" s="433">
        <f t="shared" si="8"/>
        <v>-814.35900000000004</v>
      </c>
      <c r="K24" s="433">
        <f t="shared" si="8"/>
        <v>-814.35900000000004</v>
      </c>
      <c r="L24" s="433">
        <f t="shared" si="8"/>
        <v>21286.822169547078</v>
      </c>
      <c r="M24" s="433">
        <f t="shared" si="8"/>
        <v>10135.165103278692</v>
      </c>
      <c r="N24" s="433">
        <f t="shared" si="8"/>
        <v>-965.95872224227071</v>
      </c>
      <c r="O24" s="433">
        <f t="shared" si="8"/>
        <v>-6622.7857526951921</v>
      </c>
      <c r="P24" s="433">
        <f t="shared" si="8"/>
        <v>-904.15340373711774</v>
      </c>
      <c r="Q24" s="433">
        <f t="shared" si="8"/>
        <v>-904.15340373711774</v>
      </c>
      <c r="R24" s="433">
        <f t="shared" si="8"/>
        <v>-904.15340373711774</v>
      </c>
      <c r="S24" s="433">
        <f t="shared" si="8"/>
        <v>-904.15340373711774</v>
      </c>
      <c r="T24" s="433">
        <f t="shared" si="8"/>
        <v>-904.15340373711774</v>
      </c>
      <c r="U24" s="433">
        <f t="shared" si="8"/>
        <v>-904.15340373711774</v>
      </c>
      <c r="V24" s="433">
        <f t="shared" si="8"/>
        <v>-904.15340373711774</v>
      </c>
      <c r="W24" s="433">
        <f t="shared" si="8"/>
        <v>-904.15340373711774</v>
      </c>
      <c r="X24" s="433">
        <f t="shared" si="8"/>
        <v>-10858.632570403784</v>
      </c>
      <c r="Y24" s="433">
        <f t="shared" si="8"/>
        <v>-858.63257040378448</v>
      </c>
      <c r="Z24" s="433">
        <f t="shared" si="8"/>
        <v>-858.63257040378448</v>
      </c>
      <c r="AA24" s="433">
        <f t="shared" si="8"/>
        <v>-858.63257040378448</v>
      </c>
      <c r="AB24" s="433">
        <f t="shared" si="8"/>
        <v>-858.63257040378448</v>
      </c>
      <c r="AC24" s="433">
        <f t="shared" si="8"/>
        <v>-858.63257040378448</v>
      </c>
      <c r="AD24" s="433">
        <f t="shared" si="8"/>
        <v>-157189.13912760481</v>
      </c>
      <c r="AE24" s="433">
        <f t="shared" si="8"/>
        <v>0</v>
      </c>
      <c r="AF24" s="433">
        <f t="shared" si="8"/>
        <v>0</v>
      </c>
      <c r="AG24" s="433">
        <f t="shared" si="8"/>
        <v>0</v>
      </c>
      <c r="AH24" s="433">
        <f t="shared" si="8"/>
        <v>0</v>
      </c>
      <c r="AI24" s="433">
        <f t="shared" si="8"/>
        <v>0</v>
      </c>
      <c r="AJ24" s="433">
        <f t="shared" si="8"/>
        <v>0</v>
      </c>
      <c r="AK24" s="433">
        <f t="shared" si="8"/>
        <v>0</v>
      </c>
      <c r="AL24" s="433">
        <f t="shared" si="8"/>
        <v>0</v>
      </c>
      <c r="AM24" s="433">
        <f t="shared" si="8"/>
        <v>0</v>
      </c>
      <c r="AN24" s="433">
        <f t="shared" si="8"/>
        <v>0</v>
      </c>
      <c r="AO24" s="433">
        <f t="shared" si="8"/>
        <v>0</v>
      </c>
      <c r="AP24" s="433">
        <f t="shared" si="8"/>
        <v>0</v>
      </c>
      <c r="AQ24" s="433">
        <f t="shared" si="8"/>
        <v>0</v>
      </c>
      <c r="AR24" s="433">
        <f t="shared" si="8"/>
        <v>0</v>
      </c>
      <c r="AS24" s="433">
        <f t="shared" si="8"/>
        <v>0</v>
      </c>
      <c r="AT24" s="433">
        <f t="shared" si="8"/>
        <v>0</v>
      </c>
      <c r="AU24" s="433">
        <f t="shared" si="8"/>
        <v>0</v>
      </c>
      <c r="AV24" s="433">
        <f t="shared" si="8"/>
        <v>0</v>
      </c>
      <c r="AW24" s="433">
        <f t="shared" si="8"/>
        <v>0</v>
      </c>
      <c r="AX24" s="433">
        <f t="shared" si="8"/>
        <v>0</v>
      </c>
      <c r="AY24" s="433">
        <f t="shared" si="8"/>
        <v>0</v>
      </c>
      <c r="AZ24" s="433">
        <f t="shared" si="8"/>
        <v>0</v>
      </c>
      <c r="BA24" s="433">
        <f t="shared" si="8"/>
        <v>0</v>
      </c>
      <c r="BB24" s="433">
        <f t="shared" si="8"/>
        <v>0</v>
      </c>
      <c r="BC24" s="433">
        <f t="shared" si="8"/>
        <v>0</v>
      </c>
      <c r="BD24" s="433">
        <f t="shared" si="8"/>
        <v>0</v>
      </c>
      <c r="BE24" s="433">
        <f t="shared" si="8"/>
        <v>0</v>
      </c>
      <c r="BF24" s="433">
        <f t="shared" si="8"/>
        <v>0</v>
      </c>
      <c r="BG24" s="433">
        <f t="shared" si="8"/>
        <v>0</v>
      </c>
      <c r="BH24" s="433">
        <f t="shared" si="8"/>
        <v>0</v>
      </c>
      <c r="BI24" s="433">
        <f t="shared" si="8"/>
        <v>0</v>
      </c>
      <c r="BJ24" s="433">
        <f t="shared" si="8"/>
        <v>0</v>
      </c>
      <c r="BK24" s="433">
        <f t="shared" si="8"/>
        <v>0</v>
      </c>
      <c r="BL24" s="433">
        <f t="shared" si="8"/>
        <v>0</v>
      </c>
      <c r="BM24" s="433">
        <f t="shared" si="8"/>
        <v>0</v>
      </c>
      <c r="BN24" s="433">
        <f t="shared" si="8"/>
        <v>0</v>
      </c>
      <c r="BO24" s="433">
        <f t="shared" si="8"/>
        <v>0</v>
      </c>
      <c r="BP24" s="433">
        <f t="shared" si="8"/>
        <v>0</v>
      </c>
      <c r="BQ24" s="433">
        <f t="shared" si="8"/>
        <v>0</v>
      </c>
      <c r="BR24" s="433">
        <f t="shared" si="8"/>
        <v>0</v>
      </c>
      <c r="BS24" s="433">
        <f t="shared" ref="BS24:CV24" si="9">SUM(BS18:BS23)</f>
        <v>0</v>
      </c>
      <c r="BT24" s="433">
        <f t="shared" si="9"/>
        <v>0</v>
      </c>
      <c r="BU24" s="433">
        <f t="shared" si="9"/>
        <v>0</v>
      </c>
      <c r="BV24" s="433">
        <f t="shared" si="9"/>
        <v>0</v>
      </c>
      <c r="BW24" s="433">
        <f t="shared" si="9"/>
        <v>0</v>
      </c>
      <c r="BX24" s="433">
        <f t="shared" si="9"/>
        <v>0</v>
      </c>
      <c r="BY24" s="433">
        <f t="shared" si="9"/>
        <v>0</v>
      </c>
      <c r="BZ24" s="433">
        <f t="shared" si="9"/>
        <v>0</v>
      </c>
      <c r="CA24" s="433">
        <f t="shared" si="9"/>
        <v>0</v>
      </c>
      <c r="CB24" s="433">
        <f t="shared" si="9"/>
        <v>0</v>
      </c>
      <c r="CC24" s="433">
        <f t="shared" si="9"/>
        <v>0</v>
      </c>
      <c r="CD24" s="433">
        <f t="shared" si="9"/>
        <v>0</v>
      </c>
      <c r="CE24" s="433">
        <f t="shared" si="9"/>
        <v>0</v>
      </c>
      <c r="CF24" s="433">
        <f t="shared" si="9"/>
        <v>0</v>
      </c>
      <c r="CG24" s="433">
        <f t="shared" si="9"/>
        <v>0</v>
      </c>
      <c r="CH24" s="433">
        <f t="shared" si="9"/>
        <v>0</v>
      </c>
      <c r="CI24" s="433">
        <f t="shared" si="9"/>
        <v>0</v>
      </c>
      <c r="CJ24" s="433">
        <f t="shared" si="9"/>
        <v>0</v>
      </c>
      <c r="CK24" s="433">
        <f t="shared" si="9"/>
        <v>0</v>
      </c>
      <c r="CL24" s="433">
        <f t="shared" si="9"/>
        <v>0</v>
      </c>
      <c r="CM24" s="433">
        <f t="shared" si="9"/>
        <v>0</v>
      </c>
      <c r="CN24" s="433">
        <f t="shared" si="9"/>
        <v>0</v>
      </c>
      <c r="CO24" s="433">
        <f t="shared" si="9"/>
        <v>0</v>
      </c>
      <c r="CP24" s="433">
        <f t="shared" si="9"/>
        <v>0</v>
      </c>
      <c r="CQ24" s="433">
        <f t="shared" si="9"/>
        <v>0</v>
      </c>
      <c r="CR24" s="433">
        <f t="shared" si="9"/>
        <v>0</v>
      </c>
      <c r="CS24" s="433">
        <f t="shared" si="9"/>
        <v>0</v>
      </c>
      <c r="CT24" s="433">
        <f t="shared" si="9"/>
        <v>0</v>
      </c>
      <c r="CU24" s="433">
        <f t="shared" si="9"/>
        <v>0</v>
      </c>
      <c r="CV24" s="433">
        <f t="shared" si="9"/>
        <v>0</v>
      </c>
      <c r="CW24" s="444"/>
    </row>
    <row r="25" spans="1:101" ht="21" customHeight="1">
      <c r="A25" s="751"/>
      <c r="B25" s="761" t="s">
        <v>205</v>
      </c>
      <c r="C25" s="761"/>
      <c r="D25" s="433">
        <f t="shared" ref="D25:D29" si="10">CV25</f>
        <v>-19393.954982036055</v>
      </c>
      <c r="E25" s="433">
        <f t="shared" ref="E25:E29" si="11">E24</f>
        <v>0</v>
      </c>
      <c r="F25" s="433">
        <f>F24+E25</f>
        <v>0</v>
      </c>
      <c r="G25" s="433">
        <f t="shared" ref="G25:BR25" si="12">G24+F25</f>
        <v>0</v>
      </c>
      <c r="H25" s="433">
        <f t="shared" si="12"/>
        <v>138790.041</v>
      </c>
      <c r="I25" s="433">
        <f t="shared" si="12"/>
        <v>137975.682</v>
      </c>
      <c r="J25" s="433">
        <f t="shared" si="12"/>
        <v>137161.323</v>
      </c>
      <c r="K25" s="433">
        <f t="shared" si="12"/>
        <v>136346.96400000001</v>
      </c>
      <c r="L25" s="433">
        <f t="shared" si="12"/>
        <v>157633.78616954709</v>
      </c>
      <c r="M25" s="433">
        <f t="shared" si="12"/>
        <v>167768.9512728258</v>
      </c>
      <c r="N25" s="433">
        <f t="shared" si="12"/>
        <v>166802.99255058353</v>
      </c>
      <c r="O25" s="433">
        <f t="shared" si="12"/>
        <v>160180.20679788833</v>
      </c>
      <c r="P25" s="433">
        <f t="shared" si="12"/>
        <v>159276.05339415121</v>
      </c>
      <c r="Q25" s="433">
        <f t="shared" si="12"/>
        <v>158371.89999041409</v>
      </c>
      <c r="R25" s="433">
        <f t="shared" si="12"/>
        <v>157467.74658667698</v>
      </c>
      <c r="S25" s="433">
        <f t="shared" si="12"/>
        <v>156563.59318293986</v>
      </c>
      <c r="T25" s="433">
        <f t="shared" si="12"/>
        <v>155659.43977920274</v>
      </c>
      <c r="U25" s="433">
        <f t="shared" si="12"/>
        <v>154755.28637546563</v>
      </c>
      <c r="V25" s="433">
        <f t="shared" si="12"/>
        <v>153851.13297172851</v>
      </c>
      <c r="W25" s="433">
        <f t="shared" si="12"/>
        <v>152946.9795679914</v>
      </c>
      <c r="X25" s="433">
        <f t="shared" si="12"/>
        <v>142088.34699758762</v>
      </c>
      <c r="Y25" s="433">
        <f t="shared" si="12"/>
        <v>141229.71442718385</v>
      </c>
      <c r="Z25" s="433">
        <f t="shared" si="12"/>
        <v>140371.08185678007</v>
      </c>
      <c r="AA25" s="433">
        <f t="shared" si="12"/>
        <v>139512.4492863763</v>
      </c>
      <c r="AB25" s="433">
        <f t="shared" si="12"/>
        <v>138653.81671597253</v>
      </c>
      <c r="AC25" s="433">
        <f t="shared" si="12"/>
        <v>137795.18414556875</v>
      </c>
      <c r="AD25" s="433">
        <f t="shared" si="12"/>
        <v>-19393.954982036055</v>
      </c>
      <c r="AE25" s="433">
        <f t="shared" si="12"/>
        <v>-19393.954982036055</v>
      </c>
      <c r="AF25" s="433">
        <f t="shared" si="12"/>
        <v>-19393.954982036055</v>
      </c>
      <c r="AG25" s="433">
        <f t="shared" si="12"/>
        <v>-19393.954982036055</v>
      </c>
      <c r="AH25" s="433">
        <f t="shared" si="12"/>
        <v>-19393.954982036055</v>
      </c>
      <c r="AI25" s="433">
        <f t="shared" si="12"/>
        <v>-19393.954982036055</v>
      </c>
      <c r="AJ25" s="433">
        <f t="shared" si="12"/>
        <v>-19393.954982036055</v>
      </c>
      <c r="AK25" s="433">
        <f t="shared" si="12"/>
        <v>-19393.954982036055</v>
      </c>
      <c r="AL25" s="433">
        <f t="shared" si="12"/>
        <v>-19393.954982036055</v>
      </c>
      <c r="AM25" s="433">
        <f t="shared" si="12"/>
        <v>-19393.954982036055</v>
      </c>
      <c r="AN25" s="433">
        <f t="shared" si="12"/>
        <v>-19393.954982036055</v>
      </c>
      <c r="AO25" s="433">
        <f t="shared" si="12"/>
        <v>-19393.954982036055</v>
      </c>
      <c r="AP25" s="433">
        <f t="shared" si="12"/>
        <v>-19393.954982036055</v>
      </c>
      <c r="AQ25" s="433">
        <f t="shared" si="12"/>
        <v>-19393.954982036055</v>
      </c>
      <c r="AR25" s="433">
        <f t="shared" si="12"/>
        <v>-19393.954982036055</v>
      </c>
      <c r="AS25" s="433">
        <f t="shared" si="12"/>
        <v>-19393.954982036055</v>
      </c>
      <c r="AT25" s="433">
        <f t="shared" si="12"/>
        <v>-19393.954982036055</v>
      </c>
      <c r="AU25" s="433">
        <f t="shared" si="12"/>
        <v>-19393.954982036055</v>
      </c>
      <c r="AV25" s="433">
        <f t="shared" si="12"/>
        <v>-19393.954982036055</v>
      </c>
      <c r="AW25" s="433">
        <f t="shared" si="12"/>
        <v>-19393.954982036055</v>
      </c>
      <c r="AX25" s="433">
        <f t="shared" si="12"/>
        <v>-19393.954982036055</v>
      </c>
      <c r="AY25" s="433">
        <f t="shared" si="12"/>
        <v>-19393.954982036055</v>
      </c>
      <c r="AZ25" s="433">
        <f t="shared" si="12"/>
        <v>-19393.954982036055</v>
      </c>
      <c r="BA25" s="433">
        <f t="shared" si="12"/>
        <v>-19393.954982036055</v>
      </c>
      <c r="BB25" s="433">
        <f t="shared" si="12"/>
        <v>-19393.954982036055</v>
      </c>
      <c r="BC25" s="433">
        <f t="shared" si="12"/>
        <v>-19393.954982036055</v>
      </c>
      <c r="BD25" s="433">
        <f t="shared" si="12"/>
        <v>-19393.954982036055</v>
      </c>
      <c r="BE25" s="433">
        <f t="shared" si="12"/>
        <v>-19393.954982036055</v>
      </c>
      <c r="BF25" s="433">
        <f t="shared" si="12"/>
        <v>-19393.954982036055</v>
      </c>
      <c r="BG25" s="433">
        <f t="shared" si="12"/>
        <v>-19393.954982036055</v>
      </c>
      <c r="BH25" s="433">
        <f t="shared" si="12"/>
        <v>-19393.954982036055</v>
      </c>
      <c r="BI25" s="433">
        <f t="shared" si="12"/>
        <v>-19393.954982036055</v>
      </c>
      <c r="BJ25" s="433">
        <f t="shared" si="12"/>
        <v>-19393.954982036055</v>
      </c>
      <c r="BK25" s="433">
        <f t="shared" si="12"/>
        <v>-19393.954982036055</v>
      </c>
      <c r="BL25" s="433">
        <f t="shared" si="12"/>
        <v>-19393.954982036055</v>
      </c>
      <c r="BM25" s="433">
        <f t="shared" si="12"/>
        <v>-19393.954982036055</v>
      </c>
      <c r="BN25" s="433">
        <f t="shared" si="12"/>
        <v>-19393.954982036055</v>
      </c>
      <c r="BO25" s="433">
        <f t="shared" si="12"/>
        <v>-19393.954982036055</v>
      </c>
      <c r="BP25" s="433">
        <f t="shared" si="12"/>
        <v>-19393.954982036055</v>
      </c>
      <c r="BQ25" s="433">
        <f t="shared" si="12"/>
        <v>-19393.954982036055</v>
      </c>
      <c r="BR25" s="433">
        <f t="shared" si="12"/>
        <v>-19393.954982036055</v>
      </c>
      <c r="BS25" s="433">
        <f t="shared" ref="BS25:CV25" si="13">BS24+BR25</f>
        <v>-19393.954982036055</v>
      </c>
      <c r="BT25" s="433">
        <f t="shared" si="13"/>
        <v>-19393.954982036055</v>
      </c>
      <c r="BU25" s="433">
        <f t="shared" si="13"/>
        <v>-19393.954982036055</v>
      </c>
      <c r="BV25" s="433">
        <f t="shared" si="13"/>
        <v>-19393.954982036055</v>
      </c>
      <c r="BW25" s="433">
        <f t="shared" si="13"/>
        <v>-19393.954982036055</v>
      </c>
      <c r="BX25" s="433">
        <f t="shared" si="13"/>
        <v>-19393.954982036055</v>
      </c>
      <c r="BY25" s="433">
        <f t="shared" si="13"/>
        <v>-19393.954982036055</v>
      </c>
      <c r="BZ25" s="433">
        <f t="shared" si="13"/>
        <v>-19393.954982036055</v>
      </c>
      <c r="CA25" s="433">
        <f t="shared" si="13"/>
        <v>-19393.954982036055</v>
      </c>
      <c r="CB25" s="433">
        <f t="shared" si="13"/>
        <v>-19393.954982036055</v>
      </c>
      <c r="CC25" s="433">
        <f t="shared" si="13"/>
        <v>-19393.954982036055</v>
      </c>
      <c r="CD25" s="433">
        <f t="shared" si="13"/>
        <v>-19393.954982036055</v>
      </c>
      <c r="CE25" s="433">
        <f t="shared" si="13"/>
        <v>-19393.954982036055</v>
      </c>
      <c r="CF25" s="433">
        <f t="shared" si="13"/>
        <v>-19393.954982036055</v>
      </c>
      <c r="CG25" s="433">
        <f t="shared" si="13"/>
        <v>-19393.954982036055</v>
      </c>
      <c r="CH25" s="433">
        <f t="shared" si="13"/>
        <v>-19393.954982036055</v>
      </c>
      <c r="CI25" s="433">
        <f t="shared" si="13"/>
        <v>-19393.954982036055</v>
      </c>
      <c r="CJ25" s="433">
        <f t="shared" si="13"/>
        <v>-19393.954982036055</v>
      </c>
      <c r="CK25" s="433">
        <f t="shared" si="13"/>
        <v>-19393.954982036055</v>
      </c>
      <c r="CL25" s="433">
        <f t="shared" si="13"/>
        <v>-19393.954982036055</v>
      </c>
      <c r="CM25" s="433">
        <f t="shared" si="13"/>
        <v>-19393.954982036055</v>
      </c>
      <c r="CN25" s="433">
        <f t="shared" si="13"/>
        <v>-19393.954982036055</v>
      </c>
      <c r="CO25" s="433">
        <f t="shared" si="13"/>
        <v>-19393.954982036055</v>
      </c>
      <c r="CP25" s="433">
        <f t="shared" si="13"/>
        <v>-19393.954982036055</v>
      </c>
      <c r="CQ25" s="433">
        <f t="shared" si="13"/>
        <v>-19393.954982036055</v>
      </c>
      <c r="CR25" s="433">
        <f t="shared" si="13"/>
        <v>-19393.954982036055</v>
      </c>
      <c r="CS25" s="433">
        <f t="shared" si="13"/>
        <v>-19393.954982036055</v>
      </c>
      <c r="CT25" s="433">
        <f t="shared" si="13"/>
        <v>-19393.954982036055</v>
      </c>
      <c r="CU25" s="433">
        <f t="shared" si="13"/>
        <v>-19393.954982036055</v>
      </c>
      <c r="CV25" s="433">
        <f t="shared" si="13"/>
        <v>-19393.954982036055</v>
      </c>
      <c r="CW25" s="444"/>
    </row>
    <row r="26" spans="1:101" s="423" customFormat="1" ht="33" customHeight="1">
      <c r="A26" s="749" t="s">
        <v>260</v>
      </c>
      <c r="B26" s="754" t="s">
        <v>261</v>
      </c>
      <c r="C26" s="755"/>
      <c r="D26" s="428"/>
      <c r="E26" s="429">
        <f>'附表 现金流（一期）'!E26+'附表 现金流（二期）'!E26+'附表 现金流（三期）'!E26+'附表 现金流（四期）'!E26</f>
        <v>0</v>
      </c>
      <c r="F26" s="429">
        <f>'附表 现金流（一期）'!F26+'附表 现金流（二期）'!F26+'附表 现金流（三期）'!F26+'附表 现金流（四期）'!F26</f>
        <v>0</v>
      </c>
      <c r="G26" s="429">
        <f>'附表 现金流（一期）'!G26+'附表 现金流（二期）'!G26+'附表 现金流（三期）'!G26+'附表 现金流（四期）'!G26</f>
        <v>0</v>
      </c>
      <c r="H26" s="429">
        <f>'附表 现金流（一期）'!H26+'附表 现金流（二期）'!H26+'附表 现金流（三期）'!H26+'附表 现金流（四期）'!H26</f>
        <v>0</v>
      </c>
      <c r="I26" s="429">
        <f>'附表 现金流（一期）'!I26+'附表 现金流（二期）'!I26+'附表 现金流（三期）'!I26+'附表 现金流（四期）'!I26</f>
        <v>0</v>
      </c>
      <c r="J26" s="429">
        <f>'附表 现金流（一期）'!J26+'附表 现金流（二期）'!J26+'附表 现金流（三期）'!J26+'附表 现金流（四期）'!J26</f>
        <v>0</v>
      </c>
      <c r="K26" s="429">
        <f>'附表 现金流（一期）'!K26+'附表 现金流（二期）'!K26+'附表 现金流（三期）'!K26+'附表 现金流（四期）'!K26</f>
        <v>0</v>
      </c>
      <c r="L26" s="429">
        <f>'附表 现金流（一期）'!L26+'附表 现金流（二期）'!L26+'附表 现金流（三期）'!L26+'附表 现金流（四期）'!L26</f>
        <v>0</v>
      </c>
      <c r="M26" s="429">
        <f>'附表 现金流（一期）'!M26+'附表 现金流（二期）'!M26+'附表 现金流（三期）'!M26+'附表 现金流（四期）'!M26</f>
        <v>0</v>
      </c>
      <c r="N26" s="429">
        <f>'附表 现金流（一期）'!N26+'附表 现金流（二期）'!N26+'附表 现金流（三期）'!N26+'附表 现金流（四期）'!N26</f>
        <v>1553.3329000000001</v>
      </c>
      <c r="O26" s="429">
        <f>'附表 现金流（一期）'!O26+'附表 现金流（二期）'!O26+'附表 现金流（三期）'!O26+'附表 现金流（四期）'!O26</f>
        <v>1553.3329000000001</v>
      </c>
      <c r="P26" s="429">
        <f>'附表 现金流（一期）'!P26+'附表 现金流（二期）'!P26+'附表 现金流（三期）'!P26+'附表 现金流（四期）'!P26</f>
        <v>-3570.6670999999997</v>
      </c>
      <c r="Q26" s="429">
        <f>'附表 现金流（一期）'!Q26+'附表 现金流（二期）'!Q26+'附表 现金流（三期）'!Q26+'附表 现金流（四期）'!Q26</f>
        <v>-1435.6670999999997</v>
      </c>
      <c r="R26" s="429">
        <f>'附表 现金流（一期）'!R26+'附表 现金流（二期）'!R26+'附表 现金流（三期）'!R26+'附表 现金流（四期）'!R26</f>
        <v>-1435.6670999999997</v>
      </c>
      <c r="S26" s="429">
        <f>'附表 现金流（一期）'!S26+'附表 现金流（二期）'!S26+'附表 现金流（三期）'!S26+'附表 现金流（四期）'!S26</f>
        <v>593.63289999999984</v>
      </c>
      <c r="T26" s="429">
        <f>'附表 现金流（一期）'!T26+'附表 现金流（二期）'!T26+'附表 现金流（三期）'!T26+'附表 现金流（四期）'!T26</f>
        <v>1553.3329000000001</v>
      </c>
      <c r="U26" s="429">
        <f>'附表 现金流（一期）'!U26+'附表 现金流（二期）'!U26+'附表 现金流（三期）'!U26+'附表 现金流（四期）'!U26</f>
        <v>1553.3329000000001</v>
      </c>
      <c r="V26" s="429">
        <f>'附表 现金流（一期）'!V26+'附表 现金流（二期）'!V26+'附表 现金流（三期）'!V26+'附表 现金流（四期）'!V26</f>
        <v>-4498.8670999999995</v>
      </c>
      <c r="W26" s="429">
        <f>'附表 现金流（一期）'!W26+'附表 现金流（二期）'!W26+'附表 现金流（三期）'!W26+'附表 现金流（四期）'!W26</f>
        <v>-1977.1170999999995</v>
      </c>
      <c r="X26" s="429">
        <f>'附表 现金流（一期）'!X26+'附表 现金流（二期）'!X26+'附表 现金流（三期）'!X26+'附表 现金流（四期）'!X26</f>
        <v>-1794.3750999999984</v>
      </c>
      <c r="Y26" s="429">
        <f>'附表 现金流（一期）'!Y26+'附表 现金流（二期）'!Y26+'附表 现金流（三期）'!Y26+'附表 现金流（四期）'!Y26</f>
        <v>1448.3329000000001</v>
      </c>
      <c r="Z26" s="429">
        <f>'附表 现金流（一期）'!Z26+'附表 现金流（二期）'!Z26+'附表 现金流（三期）'!Z26+'附表 现金流（四期）'!Z26</f>
        <v>1553.3329000000001</v>
      </c>
      <c r="AA26" s="429">
        <f>'附表 现金流（一期）'!AA26+'附表 现金流（二期）'!AA26+'附表 现金流（三期）'!AA26+'附表 现金流（四期）'!AA26</f>
        <v>1553.3329000000001</v>
      </c>
      <c r="AB26" s="429">
        <f>'附表 现金流（一期）'!AB26+'附表 现金流（二期）'!AB26+'附表 现金流（三期）'!AB26+'附表 现金流（四期）'!AB26</f>
        <v>1553.3329000000001</v>
      </c>
      <c r="AC26" s="429">
        <f>'附表 现金流（一期）'!AC26+'附表 现金流（二期）'!AC26+'附表 现金流（三期）'!AC26+'附表 现金流（四期）'!AC26</f>
        <v>1553.3329000000001</v>
      </c>
      <c r="AD26" s="429">
        <f>'附表 现金流（一期）'!AD26+'附表 现金流（二期）'!AD26+'附表 现金流（三期）'!AD26+'附表 现金流（四期）'!AD26</f>
        <v>1553.3329000000001</v>
      </c>
      <c r="AE26" s="429">
        <f>'附表 现金流（一期）'!AE26+'附表 现金流（二期）'!AE26+'附表 现金流（三期）'!AE26+'附表 现金流（四期）'!AE26</f>
        <v>1553.3329000000001</v>
      </c>
      <c r="AF26" s="429">
        <f>'附表 现金流（一期）'!AF26+'附表 现金流（二期）'!AF26+'附表 现金流（三期）'!AF26+'附表 现金流（四期）'!AF26</f>
        <v>1553.3329000000001</v>
      </c>
      <c r="AG26" s="429">
        <f>'附表 现金流（一期）'!AG26+'附表 现金流（二期）'!AG26+'附表 现金流（三期）'!AG26+'附表 现金流（四期）'!AG26</f>
        <v>1553.3329000000001</v>
      </c>
      <c r="AH26" s="429">
        <f>'附表 现金流（一期）'!AH26+'附表 现金流（二期）'!AH26+'附表 现金流（三期）'!AH26+'附表 现金流（四期）'!AH26</f>
        <v>0</v>
      </c>
      <c r="AI26" s="429">
        <f>'附表 现金流（一期）'!AI26+'附表 现金流（二期）'!AI26+'附表 现金流（三期）'!AI26+'附表 现金流（四期）'!AI26</f>
        <v>0</v>
      </c>
      <c r="AJ26" s="429">
        <f>'附表 现金流（一期）'!AJ26+'附表 现金流（二期）'!AJ26+'附表 现金流（三期）'!AJ26+'附表 现金流（四期）'!AJ26</f>
        <v>0</v>
      </c>
      <c r="AK26" s="429">
        <f>'附表 现金流（一期）'!AK26+'附表 现金流（二期）'!AK26+'附表 现金流（三期）'!AK26+'附表 现金流（四期）'!AK26</f>
        <v>-3943.3574660633485</v>
      </c>
      <c r="AL26" s="429">
        <f>'附表 现金流（一期）'!AL26+'附表 现金流（二期）'!AL26+'附表 现金流（三期）'!AL26+'附表 现金流（四期）'!AL26</f>
        <v>-1095.3770739064857</v>
      </c>
      <c r="AM26" s="429">
        <f>'附表 现金流（一期）'!AM26+'附表 现金流（二期）'!AM26+'附表 现金流（三期）'!AM26+'附表 现金流（四期）'!AM26</f>
        <v>-930.86546003016588</v>
      </c>
      <c r="AN26" s="429">
        <f>'附表 现金流（一期）'!AN26+'附表 现金流（二期）'!AN26+'附表 现金流（三期）'!AN26+'附表 现金流（四期）'!AN26</f>
        <v>0</v>
      </c>
      <c r="AO26" s="429">
        <f>'附表 现金流（一期）'!AO26+'附表 现金流（二期）'!AO26+'附表 现金流（三期）'!AO26+'附表 现金流（四期）'!AO26</f>
        <v>0</v>
      </c>
      <c r="AP26" s="429">
        <f>'附表 现金流（一期）'!AP26+'附表 现金流（二期）'!AP26+'附表 现金流（三期）'!AP26+'附表 现金流（四期）'!AP26</f>
        <v>0</v>
      </c>
      <c r="AQ26" s="429">
        <f>'附表 现金流（一期）'!AQ26+'附表 现金流（二期）'!AQ26+'附表 现金流（三期）'!AQ26+'附表 现金流（四期）'!AQ26</f>
        <v>0</v>
      </c>
      <c r="AR26" s="429">
        <f>'附表 现金流（一期）'!AR26+'附表 现金流（二期）'!AR26+'附表 现金流（三期）'!AR26+'附表 现金流（四期）'!AR26</f>
        <v>0</v>
      </c>
      <c r="AS26" s="429">
        <f>'附表 现金流（一期）'!AS26+'附表 现金流（二期）'!AS26+'附表 现金流（三期）'!AS26+'附表 现金流（四期）'!AS26</f>
        <v>0</v>
      </c>
      <c r="AT26" s="429">
        <f>'附表 现金流（一期）'!AT26+'附表 现金流（二期）'!AT26+'附表 现金流（三期）'!AT26+'附表 现金流（四期）'!AT26</f>
        <v>0</v>
      </c>
      <c r="AU26" s="429">
        <f>'附表 现金流（一期）'!AU26+'附表 现金流（二期）'!AU26+'附表 现金流（三期）'!AU26+'附表 现金流（四期）'!AU26</f>
        <v>0</v>
      </c>
      <c r="AV26" s="429">
        <f>'附表 现金流（一期）'!AV26+'附表 现金流（二期）'!AV26+'附表 现金流（三期）'!AV26+'附表 现金流（四期）'!AV26</f>
        <v>0</v>
      </c>
      <c r="AW26" s="429">
        <f>'附表 现金流（一期）'!AW26+'附表 现金流（二期）'!AW26+'附表 现金流（三期）'!AW26+'附表 现金流（四期）'!AW26</f>
        <v>0</v>
      </c>
      <c r="AX26" s="429">
        <f>'附表 现金流（一期）'!AX26+'附表 现金流（二期）'!AX26+'附表 现金流（三期）'!AX26+'附表 现金流（四期）'!AX26</f>
        <v>0</v>
      </c>
      <c r="AY26" s="429">
        <f>'附表 现金流（一期）'!AY26+'附表 现金流（二期）'!AY26+'附表 现金流（三期）'!AY26+'附表 现金流（四期）'!AY26</f>
        <v>0</v>
      </c>
      <c r="AZ26" s="429">
        <f>'附表 现金流（一期）'!AZ26+'附表 现金流（二期）'!AZ26+'附表 现金流（三期）'!AZ26+'附表 现金流（四期）'!AZ26</f>
        <v>0</v>
      </c>
      <c r="BA26" s="429">
        <f>'附表 现金流（一期）'!BA26+'附表 现金流（二期）'!BA26+'附表 现金流（三期）'!BA26+'附表 现金流（四期）'!BA26</f>
        <v>0</v>
      </c>
      <c r="BB26" s="429">
        <f>'附表 现金流（一期）'!BB26+'附表 现金流（二期）'!BB26+'附表 现金流（三期）'!BB26+'附表 现金流（四期）'!BB26</f>
        <v>0</v>
      </c>
      <c r="BC26" s="429">
        <f>'附表 现金流（一期）'!BC26+'附表 现金流（二期）'!BC26+'附表 现金流（三期）'!BC26+'附表 现金流（四期）'!BC26</f>
        <v>0</v>
      </c>
      <c r="BD26" s="429">
        <f>'附表 现金流（一期）'!BD26+'附表 现金流（二期）'!BD26+'附表 现金流（三期）'!BD26+'附表 现金流（四期）'!BD26</f>
        <v>0</v>
      </c>
      <c r="BE26" s="429">
        <f>'附表 现金流（一期）'!BE26+'附表 现金流（二期）'!BE26+'附表 现金流（三期）'!BE26+'附表 现金流（四期）'!BE26</f>
        <v>0</v>
      </c>
      <c r="BF26" s="429">
        <f>'附表 现金流（一期）'!BF26+'附表 现金流（二期）'!BF26+'附表 现金流（三期）'!BF26+'附表 现金流（四期）'!BF26</f>
        <v>0</v>
      </c>
      <c r="BG26" s="429">
        <f>'附表 现金流（一期）'!BG26+'附表 现金流（二期）'!BG26+'附表 现金流（三期）'!BG26+'附表 现金流（四期）'!BG26</f>
        <v>0</v>
      </c>
      <c r="BH26" s="429">
        <f>'附表 现金流（一期）'!BH26+'附表 现金流（二期）'!BH26+'附表 现金流（三期）'!BH26+'附表 现金流（四期）'!BH26</f>
        <v>0</v>
      </c>
      <c r="BI26" s="429">
        <f>'附表 现金流（一期）'!BI26+'附表 现金流（二期）'!BI26+'附表 现金流（三期）'!BI26+'附表 现金流（四期）'!BI26</f>
        <v>0</v>
      </c>
      <c r="BJ26" s="429">
        <f>'附表 现金流（一期）'!BJ26+'附表 现金流（二期）'!BJ26+'附表 现金流（三期）'!BJ26+'附表 现金流（四期）'!BJ26</f>
        <v>0</v>
      </c>
      <c r="BK26" s="429">
        <f>'附表 现金流（一期）'!BK26+'附表 现金流（二期）'!BK26+'附表 现金流（三期）'!BK26+'附表 现金流（四期）'!BK26</f>
        <v>0</v>
      </c>
      <c r="BL26" s="429">
        <f>'附表 现金流（一期）'!BL26+'附表 现金流（二期）'!BL26+'附表 现金流（三期）'!BL26+'附表 现金流（四期）'!BL26</f>
        <v>0</v>
      </c>
      <c r="BM26" s="429">
        <f>'附表 现金流（一期）'!BM26+'附表 现金流（二期）'!BM26+'附表 现金流（三期）'!BM26+'附表 现金流（四期）'!BM26</f>
        <v>0</v>
      </c>
      <c r="BN26" s="429">
        <f>'附表 现金流（一期）'!BN26+'附表 现金流（二期）'!BN26+'附表 现金流（三期）'!BN26+'附表 现金流（四期）'!BN26</f>
        <v>0</v>
      </c>
      <c r="BO26" s="429">
        <f>'附表 现金流（一期）'!BO26+'附表 现金流（二期）'!BO26+'附表 现金流（三期）'!BO26+'附表 现金流（四期）'!BO26</f>
        <v>0</v>
      </c>
      <c r="BP26" s="429">
        <f>'附表 现金流（一期）'!BP26+'附表 现金流（二期）'!BP26+'附表 现金流（三期）'!BP26+'附表 现金流（四期）'!BP26</f>
        <v>0</v>
      </c>
      <c r="BQ26" s="429">
        <f>'附表 现金流（一期）'!BQ26+'附表 现金流（二期）'!BQ26+'附表 现金流（三期）'!BQ26+'附表 现金流（四期）'!BQ26</f>
        <v>0</v>
      </c>
      <c r="BR26" s="429">
        <f>'附表 现金流（一期）'!BR26+'附表 现金流（二期）'!BR26+'附表 现金流（三期）'!BR26+'附表 现金流（四期）'!BR26</f>
        <v>0</v>
      </c>
      <c r="BS26" s="429">
        <f>'附表 现金流（一期）'!BS26+'附表 现金流（二期）'!BS26+'附表 现金流（三期）'!BS26+'附表 现金流（四期）'!BS26</f>
        <v>0</v>
      </c>
      <c r="BT26" s="429">
        <f>'附表 现金流（一期）'!BT26+'附表 现金流（二期）'!BT26+'附表 现金流（三期）'!BT26+'附表 现金流（四期）'!BT26</f>
        <v>0</v>
      </c>
      <c r="BU26" s="429">
        <f>'附表 现金流（一期）'!BU26+'附表 现金流（二期）'!BU26+'附表 现金流（三期）'!BU26+'附表 现金流（四期）'!BU26</f>
        <v>0</v>
      </c>
      <c r="BV26" s="429">
        <f>'附表 现金流（一期）'!BV26+'附表 现金流（二期）'!BV26+'附表 现金流（三期）'!BV26+'附表 现金流（四期）'!BV26</f>
        <v>0</v>
      </c>
      <c r="BW26" s="429">
        <f>'附表 现金流（一期）'!BW26+'附表 现金流（二期）'!BW26+'附表 现金流（三期）'!BW26+'附表 现金流（四期）'!BW26</f>
        <v>0</v>
      </c>
      <c r="BX26" s="429">
        <f>'附表 现金流（一期）'!BX26+'附表 现金流（二期）'!BX26+'附表 现金流（三期）'!BX26+'附表 现金流（四期）'!BX26</f>
        <v>0</v>
      </c>
      <c r="BY26" s="429">
        <f>'附表 现金流（一期）'!BY26+'附表 现金流（二期）'!BY26+'附表 现金流（三期）'!BY26+'附表 现金流（四期）'!BY26</f>
        <v>0</v>
      </c>
      <c r="BZ26" s="429">
        <f>'附表 现金流（一期）'!BZ26+'附表 现金流（二期）'!BZ26+'附表 现金流（三期）'!BZ26+'附表 现金流（四期）'!BZ26</f>
        <v>0</v>
      </c>
      <c r="CA26" s="429">
        <f>'附表 现金流（一期）'!CA26+'附表 现金流（二期）'!CA26+'附表 现金流（三期）'!CA26+'附表 现金流（四期）'!CA26</f>
        <v>0</v>
      </c>
      <c r="CB26" s="429">
        <f>'附表 现金流（一期）'!CB26+'附表 现金流（二期）'!CB26+'附表 现金流（三期）'!CB26+'附表 现金流（四期）'!CB26</f>
        <v>0</v>
      </c>
      <c r="CC26" s="429">
        <f>'附表 现金流（一期）'!CC26+'附表 现金流（二期）'!CC26+'附表 现金流（三期）'!CC26+'附表 现金流（四期）'!CC26</f>
        <v>0</v>
      </c>
      <c r="CD26" s="429">
        <f>'附表 现金流（一期）'!CD26+'附表 现金流（二期）'!CD26+'附表 现金流（三期）'!CD26+'附表 现金流（四期）'!CD26</f>
        <v>0</v>
      </c>
      <c r="CE26" s="429">
        <f>'附表 现金流（一期）'!CE26+'附表 现金流（二期）'!CE26+'附表 现金流（三期）'!CE26+'附表 现金流（四期）'!CE26</f>
        <v>0</v>
      </c>
      <c r="CF26" s="429">
        <f>'附表 现金流（一期）'!CF26+'附表 现金流（二期）'!CF26+'附表 现金流（三期）'!CF26+'附表 现金流（四期）'!CF26</f>
        <v>0</v>
      </c>
      <c r="CG26" s="429">
        <f>'附表 现金流（一期）'!CG26+'附表 现金流（二期）'!CG26+'附表 现金流（三期）'!CG26+'附表 现金流（四期）'!CG26</f>
        <v>0</v>
      </c>
      <c r="CH26" s="429">
        <f>'附表 现金流（一期）'!CH26+'附表 现金流（二期）'!CH26+'附表 现金流（三期）'!CH26+'附表 现金流（四期）'!CH26</f>
        <v>0</v>
      </c>
      <c r="CI26" s="429">
        <f>'附表 现金流（一期）'!CI26+'附表 现金流（二期）'!CI26+'附表 现金流（三期）'!CI26+'附表 现金流（四期）'!CI26</f>
        <v>0</v>
      </c>
      <c r="CJ26" s="429">
        <f>'附表 现金流（一期）'!CJ26+'附表 现金流（二期）'!CJ26+'附表 现金流（三期）'!CJ26+'附表 现金流（四期）'!CJ26</f>
        <v>0</v>
      </c>
      <c r="CK26" s="429">
        <f>'附表 现金流（一期）'!CK26+'附表 现金流（二期）'!CK26+'附表 现金流（三期）'!CK26+'附表 现金流（四期）'!CK26</f>
        <v>0</v>
      </c>
      <c r="CL26" s="429">
        <f>'附表 现金流（一期）'!CL26+'附表 现金流（二期）'!CL26+'附表 现金流（三期）'!CL26+'附表 现金流（四期）'!CL26</f>
        <v>0</v>
      </c>
      <c r="CM26" s="429">
        <f>'附表 现金流（一期）'!CM26+'附表 现金流（二期）'!CM26+'附表 现金流（三期）'!CM26+'附表 现金流（四期）'!CM26</f>
        <v>0</v>
      </c>
      <c r="CN26" s="429">
        <f>'附表 现金流（一期）'!CN26+'附表 现金流（二期）'!CN26+'附表 现金流（三期）'!CN26+'附表 现金流（四期）'!CN26</f>
        <v>0</v>
      </c>
      <c r="CO26" s="429">
        <f>'附表 现金流（一期）'!CO26+'附表 现金流（二期）'!CO26+'附表 现金流（三期）'!CO26+'附表 现金流（四期）'!CO26</f>
        <v>0</v>
      </c>
      <c r="CP26" s="429">
        <f>'附表 现金流（一期）'!CP26+'附表 现金流（二期）'!CP26+'附表 现金流（三期）'!CP26+'附表 现金流（四期）'!CP26</f>
        <v>0</v>
      </c>
      <c r="CQ26" s="429">
        <f>'附表 现金流（一期）'!CQ26+'附表 现金流（二期）'!CQ26+'附表 现金流（三期）'!CQ26+'附表 现金流（四期）'!CQ26</f>
        <v>0</v>
      </c>
      <c r="CR26" s="429">
        <f>'附表 现金流（一期）'!CR26+'附表 现金流（二期）'!CR26+'附表 现金流（三期）'!CR26+'附表 现金流（四期）'!CR26</f>
        <v>0</v>
      </c>
      <c r="CS26" s="429">
        <f>'附表 现金流（一期）'!CS26+'附表 现金流（二期）'!CS26+'附表 现金流（三期）'!CS26+'附表 现金流（四期）'!CS26</f>
        <v>0</v>
      </c>
      <c r="CT26" s="429">
        <f>'附表 现金流（一期）'!CT26+'附表 现金流（二期）'!CT26+'附表 现金流（三期）'!CT26+'附表 现金流（四期）'!CT26</f>
        <v>0</v>
      </c>
      <c r="CU26" s="429">
        <f>'附表 现金流（一期）'!CU26+'附表 现金流（二期）'!CU26+'附表 现金流（三期）'!CU26+'附表 现金流（四期）'!CU26</f>
        <v>0</v>
      </c>
      <c r="CV26" s="429">
        <f>'附表 现金流（一期）'!CV26+'附表 现金流（二期）'!CV26+'附表 现金流（三期）'!CV26+'附表 现金流（四期）'!CV26</f>
        <v>0</v>
      </c>
      <c r="CW26" s="444"/>
    </row>
    <row r="27" spans="1:101" s="423" customFormat="1" ht="21" customHeight="1">
      <c r="A27" s="751"/>
      <c r="B27" s="754" t="s">
        <v>206</v>
      </c>
      <c r="C27" s="755"/>
      <c r="D27" s="428">
        <f t="shared" si="10"/>
        <v>0</v>
      </c>
      <c r="E27" s="429">
        <f t="shared" si="11"/>
        <v>0</v>
      </c>
      <c r="F27" s="429">
        <f t="shared" ref="F27:BQ27" si="14">F26</f>
        <v>0</v>
      </c>
      <c r="G27" s="429">
        <f t="shared" si="14"/>
        <v>0</v>
      </c>
      <c r="H27" s="429">
        <f t="shared" si="14"/>
        <v>0</v>
      </c>
      <c r="I27" s="429">
        <f t="shared" si="14"/>
        <v>0</v>
      </c>
      <c r="J27" s="429">
        <f t="shared" si="14"/>
        <v>0</v>
      </c>
      <c r="K27" s="429">
        <f t="shared" si="14"/>
        <v>0</v>
      </c>
      <c r="L27" s="429">
        <f t="shared" si="14"/>
        <v>0</v>
      </c>
      <c r="M27" s="429">
        <f t="shared" si="14"/>
        <v>0</v>
      </c>
      <c r="N27" s="429">
        <f t="shared" si="14"/>
        <v>1553.3329000000001</v>
      </c>
      <c r="O27" s="429">
        <f t="shared" si="14"/>
        <v>1553.3329000000001</v>
      </c>
      <c r="P27" s="429">
        <f t="shared" si="14"/>
        <v>-3570.6670999999997</v>
      </c>
      <c r="Q27" s="429">
        <f t="shared" si="14"/>
        <v>-1435.6670999999997</v>
      </c>
      <c r="R27" s="429">
        <f t="shared" si="14"/>
        <v>-1435.6670999999997</v>
      </c>
      <c r="S27" s="429">
        <f t="shared" si="14"/>
        <v>593.63289999999984</v>
      </c>
      <c r="T27" s="429">
        <f t="shared" si="14"/>
        <v>1553.3329000000001</v>
      </c>
      <c r="U27" s="429">
        <f t="shared" si="14"/>
        <v>1553.3329000000001</v>
      </c>
      <c r="V27" s="429">
        <f t="shared" si="14"/>
        <v>-4498.8670999999995</v>
      </c>
      <c r="W27" s="429">
        <f t="shared" si="14"/>
        <v>-1977.1170999999995</v>
      </c>
      <c r="X27" s="429">
        <f t="shared" si="14"/>
        <v>-1794.3750999999984</v>
      </c>
      <c r="Y27" s="429">
        <f t="shared" si="14"/>
        <v>1448.3329000000001</v>
      </c>
      <c r="Z27" s="429">
        <f t="shared" si="14"/>
        <v>1553.3329000000001</v>
      </c>
      <c r="AA27" s="429">
        <f t="shared" si="14"/>
        <v>1553.3329000000001</v>
      </c>
      <c r="AB27" s="429">
        <f t="shared" si="14"/>
        <v>1553.3329000000001</v>
      </c>
      <c r="AC27" s="429">
        <f t="shared" si="14"/>
        <v>1553.3329000000001</v>
      </c>
      <c r="AD27" s="429">
        <f t="shared" si="14"/>
        <v>1553.3329000000001</v>
      </c>
      <c r="AE27" s="429">
        <f t="shared" si="14"/>
        <v>1553.3329000000001</v>
      </c>
      <c r="AF27" s="429">
        <f t="shared" si="14"/>
        <v>1553.3329000000001</v>
      </c>
      <c r="AG27" s="429">
        <f t="shared" si="14"/>
        <v>1553.3329000000001</v>
      </c>
      <c r="AH27" s="429">
        <f t="shared" si="14"/>
        <v>0</v>
      </c>
      <c r="AI27" s="429">
        <f t="shared" si="14"/>
        <v>0</v>
      </c>
      <c r="AJ27" s="429">
        <f t="shared" si="14"/>
        <v>0</v>
      </c>
      <c r="AK27" s="429">
        <f t="shared" si="14"/>
        <v>-3943.3574660633485</v>
      </c>
      <c r="AL27" s="429">
        <f t="shared" si="14"/>
        <v>-1095.3770739064857</v>
      </c>
      <c r="AM27" s="429">
        <f t="shared" si="14"/>
        <v>-930.86546003016588</v>
      </c>
      <c r="AN27" s="429">
        <f t="shared" si="14"/>
        <v>0</v>
      </c>
      <c r="AO27" s="429">
        <f t="shared" si="14"/>
        <v>0</v>
      </c>
      <c r="AP27" s="429">
        <f t="shared" si="14"/>
        <v>0</v>
      </c>
      <c r="AQ27" s="429">
        <f t="shared" si="14"/>
        <v>0</v>
      </c>
      <c r="AR27" s="429">
        <f t="shared" si="14"/>
        <v>0</v>
      </c>
      <c r="AS27" s="429">
        <f t="shared" si="14"/>
        <v>0</v>
      </c>
      <c r="AT27" s="429">
        <f t="shared" si="14"/>
        <v>0</v>
      </c>
      <c r="AU27" s="429">
        <f t="shared" si="14"/>
        <v>0</v>
      </c>
      <c r="AV27" s="429">
        <f t="shared" si="14"/>
        <v>0</v>
      </c>
      <c r="AW27" s="429">
        <f t="shared" si="14"/>
        <v>0</v>
      </c>
      <c r="AX27" s="429">
        <f t="shared" si="14"/>
        <v>0</v>
      </c>
      <c r="AY27" s="429">
        <f t="shared" si="14"/>
        <v>0</v>
      </c>
      <c r="AZ27" s="429">
        <f t="shared" si="14"/>
        <v>0</v>
      </c>
      <c r="BA27" s="429">
        <f t="shared" si="14"/>
        <v>0</v>
      </c>
      <c r="BB27" s="429">
        <f t="shared" si="14"/>
        <v>0</v>
      </c>
      <c r="BC27" s="429">
        <f t="shared" si="14"/>
        <v>0</v>
      </c>
      <c r="BD27" s="429">
        <f t="shared" si="14"/>
        <v>0</v>
      </c>
      <c r="BE27" s="429">
        <f t="shared" si="14"/>
        <v>0</v>
      </c>
      <c r="BF27" s="429">
        <f t="shared" si="14"/>
        <v>0</v>
      </c>
      <c r="BG27" s="429">
        <f t="shared" si="14"/>
        <v>0</v>
      </c>
      <c r="BH27" s="429">
        <f t="shared" si="14"/>
        <v>0</v>
      </c>
      <c r="BI27" s="429">
        <f t="shared" si="14"/>
        <v>0</v>
      </c>
      <c r="BJ27" s="429">
        <f t="shared" si="14"/>
        <v>0</v>
      </c>
      <c r="BK27" s="429">
        <f t="shared" si="14"/>
        <v>0</v>
      </c>
      <c r="BL27" s="429">
        <f t="shared" si="14"/>
        <v>0</v>
      </c>
      <c r="BM27" s="429">
        <f t="shared" si="14"/>
        <v>0</v>
      </c>
      <c r="BN27" s="429">
        <f t="shared" si="14"/>
        <v>0</v>
      </c>
      <c r="BO27" s="429">
        <f t="shared" si="14"/>
        <v>0</v>
      </c>
      <c r="BP27" s="429">
        <f t="shared" si="14"/>
        <v>0</v>
      </c>
      <c r="BQ27" s="429">
        <f t="shared" si="14"/>
        <v>0</v>
      </c>
      <c r="BR27" s="429">
        <f t="shared" ref="BR27:CV27" si="15">BR26</f>
        <v>0</v>
      </c>
      <c r="BS27" s="429">
        <f t="shared" si="15"/>
        <v>0</v>
      </c>
      <c r="BT27" s="429">
        <f t="shared" si="15"/>
        <v>0</v>
      </c>
      <c r="BU27" s="429">
        <f t="shared" si="15"/>
        <v>0</v>
      </c>
      <c r="BV27" s="429">
        <f t="shared" si="15"/>
        <v>0</v>
      </c>
      <c r="BW27" s="429">
        <f t="shared" si="15"/>
        <v>0</v>
      </c>
      <c r="BX27" s="429">
        <f t="shared" si="15"/>
        <v>0</v>
      </c>
      <c r="BY27" s="429">
        <f t="shared" si="15"/>
        <v>0</v>
      </c>
      <c r="BZ27" s="429">
        <f t="shared" si="15"/>
        <v>0</v>
      </c>
      <c r="CA27" s="429">
        <f t="shared" si="15"/>
        <v>0</v>
      </c>
      <c r="CB27" s="429">
        <f t="shared" si="15"/>
        <v>0</v>
      </c>
      <c r="CC27" s="429">
        <f t="shared" si="15"/>
        <v>0</v>
      </c>
      <c r="CD27" s="429">
        <f t="shared" si="15"/>
        <v>0</v>
      </c>
      <c r="CE27" s="429">
        <f t="shared" si="15"/>
        <v>0</v>
      </c>
      <c r="CF27" s="429">
        <f t="shared" si="15"/>
        <v>0</v>
      </c>
      <c r="CG27" s="429">
        <f t="shared" si="15"/>
        <v>0</v>
      </c>
      <c r="CH27" s="429">
        <f t="shared" si="15"/>
        <v>0</v>
      </c>
      <c r="CI27" s="429">
        <f t="shared" si="15"/>
        <v>0</v>
      </c>
      <c r="CJ27" s="429">
        <f t="shared" si="15"/>
        <v>0</v>
      </c>
      <c r="CK27" s="429">
        <f t="shared" si="15"/>
        <v>0</v>
      </c>
      <c r="CL27" s="429">
        <f t="shared" si="15"/>
        <v>0</v>
      </c>
      <c r="CM27" s="429">
        <f t="shared" si="15"/>
        <v>0</v>
      </c>
      <c r="CN27" s="429">
        <f t="shared" si="15"/>
        <v>0</v>
      </c>
      <c r="CO27" s="429">
        <f t="shared" si="15"/>
        <v>0</v>
      </c>
      <c r="CP27" s="429">
        <f t="shared" si="15"/>
        <v>0</v>
      </c>
      <c r="CQ27" s="429">
        <f t="shared" si="15"/>
        <v>0</v>
      </c>
      <c r="CR27" s="429">
        <f t="shared" si="15"/>
        <v>0</v>
      </c>
      <c r="CS27" s="429">
        <f t="shared" si="15"/>
        <v>0</v>
      </c>
      <c r="CT27" s="429">
        <f t="shared" si="15"/>
        <v>0</v>
      </c>
      <c r="CU27" s="429">
        <f t="shared" si="15"/>
        <v>0</v>
      </c>
      <c r="CV27" s="429">
        <f t="shared" si="15"/>
        <v>0</v>
      </c>
      <c r="CW27" s="444"/>
    </row>
    <row r="28" spans="1:101" ht="21" customHeight="1">
      <c r="A28" s="756" t="s">
        <v>262</v>
      </c>
      <c r="B28" s="756"/>
      <c r="C28" s="756"/>
      <c r="D28" s="437">
        <f t="shared" ref="D28:D32" si="16">SUM(E28:CV28)</f>
        <v>59843.080193681686</v>
      </c>
      <c r="E28" s="437">
        <f>E16+E24+E26</f>
        <v>-170956.99154444653</v>
      </c>
      <c r="F28" s="437">
        <f>F16+F24+F26</f>
        <v>-341.61575987261608</v>
      </c>
      <c r="G28" s="437">
        <f t="shared" ref="G28:BR28" si="17">G16+G24+G26</f>
        <v>-780.29348671113382</v>
      </c>
      <c r="H28" s="437">
        <f t="shared" si="17"/>
        <v>20393.715262668498</v>
      </c>
      <c r="I28" s="437">
        <f t="shared" si="17"/>
        <v>-1820.7649924123216</v>
      </c>
      <c r="J28" s="437">
        <f t="shared" si="17"/>
        <v>-1851.8593897364344</v>
      </c>
      <c r="K28" s="437">
        <f t="shared" si="17"/>
        <v>-2281.9839548318319</v>
      </c>
      <c r="L28" s="437">
        <f t="shared" si="17"/>
        <v>19666.727377894167</v>
      </c>
      <c r="M28" s="437">
        <f t="shared" si="17"/>
        <v>7209.6621971986806</v>
      </c>
      <c r="N28" s="437">
        <f t="shared" si="17"/>
        <v>-1629.01634813536</v>
      </c>
      <c r="O28" s="437">
        <f t="shared" si="17"/>
        <v>-9592.3976078503711</v>
      </c>
      <c r="P28" s="437">
        <f t="shared" si="17"/>
        <v>19145.228187480152</v>
      </c>
      <c r="Q28" s="437">
        <f t="shared" si="17"/>
        <v>26662.003471001055</v>
      </c>
      <c r="R28" s="437">
        <f t="shared" si="17"/>
        <v>38040.293146709235</v>
      </c>
      <c r="S28" s="437">
        <f t="shared" si="17"/>
        <v>38974.017438782641</v>
      </c>
      <c r="T28" s="437">
        <f t="shared" si="17"/>
        <v>24027.220397443496</v>
      </c>
      <c r="U28" s="437">
        <f t="shared" si="17"/>
        <v>14278.53878813638</v>
      </c>
      <c r="V28" s="437">
        <f t="shared" si="17"/>
        <v>31734.784522860184</v>
      </c>
      <c r="W28" s="437">
        <f t="shared" si="17"/>
        <v>38052.694299570576</v>
      </c>
      <c r="X28" s="437">
        <f t="shared" si="17"/>
        <v>39751.026327822423</v>
      </c>
      <c r="Y28" s="437">
        <f t="shared" si="17"/>
        <v>44461.295111189924</v>
      </c>
      <c r="Z28" s="437">
        <f t="shared" si="17"/>
        <v>26489.431141961897</v>
      </c>
      <c r="AA28" s="437">
        <f t="shared" si="17"/>
        <v>18175.481658353612</v>
      </c>
      <c r="AB28" s="437">
        <f t="shared" si="17"/>
        <v>3540.6512784074948</v>
      </c>
      <c r="AC28" s="437">
        <f t="shared" si="17"/>
        <v>1899.8228692010512</v>
      </c>
      <c r="AD28" s="437">
        <f t="shared" si="17"/>
        <v>-156817.72886058872</v>
      </c>
      <c r="AE28" s="437">
        <f t="shared" si="17"/>
        <v>315.88531816529758</v>
      </c>
      <c r="AF28" s="437">
        <f t="shared" si="17"/>
        <v>391.95652484422021</v>
      </c>
      <c r="AG28" s="437">
        <f t="shared" si="17"/>
        <v>847.49327645344044</v>
      </c>
      <c r="AH28" s="437">
        <f t="shared" si="17"/>
        <v>-273.67296928941977</v>
      </c>
      <c r="AI28" s="437">
        <f t="shared" si="17"/>
        <v>-253.24009481432574</v>
      </c>
      <c r="AJ28" s="437">
        <f t="shared" si="17"/>
        <v>-1693.4736049351991</v>
      </c>
      <c r="AK28" s="437">
        <f t="shared" si="17"/>
        <v>-286.94656753389017</v>
      </c>
      <c r="AL28" s="437">
        <f t="shared" si="17"/>
        <v>-280.48879934515514</v>
      </c>
      <c r="AM28" s="437">
        <f t="shared" si="17"/>
        <v>-11899.349141826351</v>
      </c>
      <c r="AN28" s="437">
        <f t="shared" si="17"/>
        <v>5064.6017880748441</v>
      </c>
      <c r="AO28" s="437">
        <f t="shared" si="17"/>
        <v>891.08827456133065</v>
      </c>
      <c r="AP28" s="437">
        <f t="shared" si="17"/>
        <v>924.68286915592523</v>
      </c>
      <c r="AQ28" s="437">
        <f t="shared" si="17"/>
        <v>-335.39821192515592</v>
      </c>
      <c r="AR28" s="437">
        <f t="shared" si="17"/>
        <v>0</v>
      </c>
      <c r="AS28" s="437">
        <f t="shared" si="17"/>
        <v>0</v>
      </c>
      <c r="AT28" s="437">
        <f t="shared" si="17"/>
        <v>0</v>
      </c>
      <c r="AU28" s="437">
        <f t="shared" si="17"/>
        <v>0</v>
      </c>
      <c r="AV28" s="437">
        <f t="shared" si="17"/>
        <v>0</v>
      </c>
      <c r="AW28" s="437">
        <f t="shared" si="17"/>
        <v>0</v>
      </c>
      <c r="AX28" s="437">
        <f t="shared" si="17"/>
        <v>0</v>
      </c>
      <c r="AY28" s="437">
        <f t="shared" si="17"/>
        <v>0</v>
      </c>
      <c r="AZ28" s="437">
        <f t="shared" si="17"/>
        <v>0</v>
      </c>
      <c r="BA28" s="437">
        <f t="shared" si="17"/>
        <v>0</v>
      </c>
      <c r="BB28" s="437">
        <f t="shared" si="17"/>
        <v>0</v>
      </c>
      <c r="BC28" s="437">
        <f t="shared" si="17"/>
        <v>0</v>
      </c>
      <c r="BD28" s="437">
        <f t="shared" si="17"/>
        <v>0</v>
      </c>
      <c r="BE28" s="437">
        <f t="shared" si="17"/>
        <v>0</v>
      </c>
      <c r="BF28" s="437">
        <f t="shared" si="17"/>
        <v>0</v>
      </c>
      <c r="BG28" s="437">
        <f t="shared" si="17"/>
        <v>0</v>
      </c>
      <c r="BH28" s="437">
        <f t="shared" si="17"/>
        <v>0</v>
      </c>
      <c r="BI28" s="437">
        <f t="shared" si="17"/>
        <v>0</v>
      </c>
      <c r="BJ28" s="437">
        <f t="shared" si="17"/>
        <v>0</v>
      </c>
      <c r="BK28" s="437">
        <f t="shared" si="17"/>
        <v>0</v>
      </c>
      <c r="BL28" s="437">
        <f t="shared" si="17"/>
        <v>0</v>
      </c>
      <c r="BM28" s="437">
        <f t="shared" si="17"/>
        <v>0</v>
      </c>
      <c r="BN28" s="437">
        <f t="shared" si="17"/>
        <v>0</v>
      </c>
      <c r="BO28" s="437">
        <f t="shared" si="17"/>
        <v>0</v>
      </c>
      <c r="BP28" s="437">
        <f t="shared" si="17"/>
        <v>0</v>
      </c>
      <c r="BQ28" s="437">
        <f t="shared" si="17"/>
        <v>0</v>
      </c>
      <c r="BR28" s="437">
        <f t="shared" si="17"/>
        <v>0</v>
      </c>
      <c r="BS28" s="437">
        <f t="shared" ref="BS28:CV28" si="18">BS16+BS24+BS26</f>
        <v>0</v>
      </c>
      <c r="BT28" s="437">
        <f t="shared" si="18"/>
        <v>0</v>
      </c>
      <c r="BU28" s="437">
        <f t="shared" si="18"/>
        <v>0</v>
      </c>
      <c r="BV28" s="437">
        <f t="shared" si="18"/>
        <v>0</v>
      </c>
      <c r="BW28" s="437">
        <f t="shared" si="18"/>
        <v>0</v>
      </c>
      <c r="BX28" s="437">
        <f t="shared" si="18"/>
        <v>0</v>
      </c>
      <c r="BY28" s="437">
        <f t="shared" si="18"/>
        <v>0</v>
      </c>
      <c r="BZ28" s="437">
        <f t="shared" si="18"/>
        <v>0</v>
      </c>
      <c r="CA28" s="437">
        <f t="shared" si="18"/>
        <v>0</v>
      </c>
      <c r="CB28" s="437">
        <f t="shared" si="18"/>
        <v>0</v>
      </c>
      <c r="CC28" s="437">
        <f t="shared" si="18"/>
        <v>0</v>
      </c>
      <c r="CD28" s="437">
        <f t="shared" si="18"/>
        <v>0</v>
      </c>
      <c r="CE28" s="437">
        <f t="shared" si="18"/>
        <v>0</v>
      </c>
      <c r="CF28" s="437">
        <f t="shared" si="18"/>
        <v>0</v>
      </c>
      <c r="CG28" s="437">
        <f t="shared" si="18"/>
        <v>0</v>
      </c>
      <c r="CH28" s="437">
        <f t="shared" si="18"/>
        <v>0</v>
      </c>
      <c r="CI28" s="437">
        <f t="shared" si="18"/>
        <v>0</v>
      </c>
      <c r="CJ28" s="437">
        <f t="shared" si="18"/>
        <v>0</v>
      </c>
      <c r="CK28" s="437">
        <f t="shared" si="18"/>
        <v>0</v>
      </c>
      <c r="CL28" s="437">
        <f t="shared" si="18"/>
        <v>0</v>
      </c>
      <c r="CM28" s="437">
        <f t="shared" si="18"/>
        <v>0</v>
      </c>
      <c r="CN28" s="437">
        <f t="shared" si="18"/>
        <v>0</v>
      </c>
      <c r="CO28" s="437">
        <f t="shared" si="18"/>
        <v>0</v>
      </c>
      <c r="CP28" s="437">
        <f t="shared" si="18"/>
        <v>0</v>
      </c>
      <c r="CQ28" s="437">
        <f t="shared" si="18"/>
        <v>0</v>
      </c>
      <c r="CR28" s="437">
        <f t="shared" si="18"/>
        <v>0</v>
      </c>
      <c r="CS28" s="437">
        <f t="shared" si="18"/>
        <v>0</v>
      </c>
      <c r="CT28" s="437">
        <f t="shared" si="18"/>
        <v>0</v>
      </c>
      <c r="CU28" s="437">
        <f t="shared" si="18"/>
        <v>0</v>
      </c>
      <c r="CV28" s="437">
        <f t="shared" si="18"/>
        <v>0</v>
      </c>
      <c r="CW28" s="444"/>
    </row>
    <row r="29" spans="1:101" ht="21" customHeight="1">
      <c r="A29" s="757" t="s">
        <v>207</v>
      </c>
      <c r="B29" s="758"/>
      <c r="C29" s="759"/>
      <c r="D29" s="437">
        <f t="shared" si="10"/>
        <v>59843.080193681686</v>
      </c>
      <c r="E29" s="437">
        <f t="shared" si="11"/>
        <v>-170956.99154444653</v>
      </c>
      <c r="F29" s="437">
        <f t="shared" ref="F29:AK29" si="19">E29+F28</f>
        <v>-171298.60730431916</v>
      </c>
      <c r="G29" s="437">
        <f t="shared" si="19"/>
        <v>-172078.90079103029</v>
      </c>
      <c r="H29" s="437">
        <f t="shared" si="19"/>
        <v>-151685.18552836179</v>
      </c>
      <c r="I29" s="437">
        <f t="shared" si="19"/>
        <v>-153505.95052077412</v>
      </c>
      <c r="J29" s="437">
        <f t="shared" si="19"/>
        <v>-155357.80991051055</v>
      </c>
      <c r="K29" s="437">
        <f t="shared" si="19"/>
        <v>-157639.79386534239</v>
      </c>
      <c r="L29" s="437">
        <f t="shared" si="19"/>
        <v>-137973.06648744823</v>
      </c>
      <c r="M29" s="437">
        <f t="shared" si="19"/>
        <v>-130763.40429024956</v>
      </c>
      <c r="N29" s="437">
        <f t="shared" si="19"/>
        <v>-132392.42063838491</v>
      </c>
      <c r="O29" s="437">
        <f t="shared" si="19"/>
        <v>-141984.81824623529</v>
      </c>
      <c r="P29" s="437">
        <f t="shared" si="19"/>
        <v>-122839.59005875513</v>
      </c>
      <c r="Q29" s="437">
        <f t="shared" si="19"/>
        <v>-96177.586587754078</v>
      </c>
      <c r="R29" s="437">
        <f t="shared" si="19"/>
        <v>-58137.293441044843</v>
      </c>
      <c r="S29" s="437">
        <f t="shared" si="19"/>
        <v>-19163.276002262202</v>
      </c>
      <c r="T29" s="437">
        <f t="shared" si="19"/>
        <v>4863.9443951812937</v>
      </c>
      <c r="U29" s="437">
        <f t="shared" si="19"/>
        <v>19142.483183317672</v>
      </c>
      <c r="V29" s="437">
        <f t="shared" si="19"/>
        <v>50877.267706177852</v>
      </c>
      <c r="W29" s="437">
        <f t="shared" si="19"/>
        <v>88929.962005748428</v>
      </c>
      <c r="X29" s="437">
        <f t="shared" si="19"/>
        <v>128680.98833357086</v>
      </c>
      <c r="Y29" s="437">
        <f t="shared" si="19"/>
        <v>173142.28344476077</v>
      </c>
      <c r="Z29" s="437">
        <f t="shared" si="19"/>
        <v>199631.71458672266</v>
      </c>
      <c r="AA29" s="437">
        <f t="shared" si="19"/>
        <v>217807.19624507628</v>
      </c>
      <c r="AB29" s="437">
        <f t="shared" si="19"/>
        <v>221347.84752348377</v>
      </c>
      <c r="AC29" s="437">
        <f t="shared" si="19"/>
        <v>223247.67039268481</v>
      </c>
      <c r="AD29" s="437">
        <f t="shared" si="19"/>
        <v>66429.941532096098</v>
      </c>
      <c r="AE29" s="437">
        <f t="shared" si="19"/>
        <v>66745.826850261394</v>
      </c>
      <c r="AF29" s="437">
        <f t="shared" si="19"/>
        <v>67137.783375105617</v>
      </c>
      <c r="AG29" s="437">
        <f t="shared" si="19"/>
        <v>67985.276651559063</v>
      </c>
      <c r="AH29" s="437">
        <f t="shared" si="19"/>
        <v>67711.603682269648</v>
      </c>
      <c r="AI29" s="437">
        <f t="shared" si="19"/>
        <v>67458.363587455329</v>
      </c>
      <c r="AJ29" s="437">
        <f t="shared" si="19"/>
        <v>65764.889982520137</v>
      </c>
      <c r="AK29" s="437">
        <f t="shared" si="19"/>
        <v>65477.94341498625</v>
      </c>
      <c r="AL29" s="437">
        <f t="shared" ref="AL29:BQ29" si="20">AK29+AL28</f>
        <v>65197.454615641094</v>
      </c>
      <c r="AM29" s="437">
        <f t="shared" si="20"/>
        <v>53298.105473814743</v>
      </c>
      <c r="AN29" s="437">
        <f t="shared" si="20"/>
        <v>58362.707261889591</v>
      </c>
      <c r="AO29" s="437">
        <f t="shared" si="20"/>
        <v>59253.795536450918</v>
      </c>
      <c r="AP29" s="437">
        <f t="shared" si="20"/>
        <v>60178.478405606846</v>
      </c>
      <c r="AQ29" s="437">
        <f t="shared" si="20"/>
        <v>59843.080193681686</v>
      </c>
      <c r="AR29" s="437">
        <f t="shared" si="20"/>
        <v>59843.080193681686</v>
      </c>
      <c r="AS29" s="437">
        <f t="shared" si="20"/>
        <v>59843.080193681686</v>
      </c>
      <c r="AT29" s="437">
        <f t="shared" si="20"/>
        <v>59843.080193681686</v>
      </c>
      <c r="AU29" s="437">
        <f t="shared" si="20"/>
        <v>59843.080193681686</v>
      </c>
      <c r="AV29" s="437">
        <f t="shared" si="20"/>
        <v>59843.080193681686</v>
      </c>
      <c r="AW29" s="437">
        <f t="shared" si="20"/>
        <v>59843.080193681686</v>
      </c>
      <c r="AX29" s="437">
        <f t="shared" si="20"/>
        <v>59843.080193681686</v>
      </c>
      <c r="AY29" s="437">
        <f t="shared" si="20"/>
        <v>59843.080193681686</v>
      </c>
      <c r="AZ29" s="437">
        <f t="shared" si="20"/>
        <v>59843.080193681686</v>
      </c>
      <c r="BA29" s="437">
        <f t="shared" si="20"/>
        <v>59843.080193681686</v>
      </c>
      <c r="BB29" s="437">
        <f t="shared" si="20"/>
        <v>59843.080193681686</v>
      </c>
      <c r="BC29" s="437">
        <f t="shared" si="20"/>
        <v>59843.080193681686</v>
      </c>
      <c r="BD29" s="437">
        <f t="shared" si="20"/>
        <v>59843.080193681686</v>
      </c>
      <c r="BE29" s="437">
        <f t="shared" si="20"/>
        <v>59843.080193681686</v>
      </c>
      <c r="BF29" s="437">
        <f t="shared" si="20"/>
        <v>59843.080193681686</v>
      </c>
      <c r="BG29" s="437">
        <f t="shared" si="20"/>
        <v>59843.080193681686</v>
      </c>
      <c r="BH29" s="437">
        <f t="shared" si="20"/>
        <v>59843.080193681686</v>
      </c>
      <c r="BI29" s="437">
        <f t="shared" si="20"/>
        <v>59843.080193681686</v>
      </c>
      <c r="BJ29" s="437">
        <f t="shared" si="20"/>
        <v>59843.080193681686</v>
      </c>
      <c r="BK29" s="437">
        <f t="shared" si="20"/>
        <v>59843.080193681686</v>
      </c>
      <c r="BL29" s="437">
        <f t="shared" si="20"/>
        <v>59843.080193681686</v>
      </c>
      <c r="BM29" s="437">
        <f t="shared" si="20"/>
        <v>59843.080193681686</v>
      </c>
      <c r="BN29" s="437">
        <f t="shared" si="20"/>
        <v>59843.080193681686</v>
      </c>
      <c r="BO29" s="437">
        <f t="shared" si="20"/>
        <v>59843.080193681686</v>
      </c>
      <c r="BP29" s="437">
        <f t="shared" si="20"/>
        <v>59843.080193681686</v>
      </c>
      <c r="BQ29" s="437">
        <f t="shared" si="20"/>
        <v>59843.080193681686</v>
      </c>
      <c r="BR29" s="437">
        <f t="shared" ref="BR29:CV29" si="21">BQ29+BR28</f>
        <v>59843.080193681686</v>
      </c>
      <c r="BS29" s="437">
        <f t="shared" si="21"/>
        <v>59843.080193681686</v>
      </c>
      <c r="BT29" s="437">
        <f t="shared" si="21"/>
        <v>59843.080193681686</v>
      </c>
      <c r="BU29" s="437">
        <f t="shared" si="21"/>
        <v>59843.080193681686</v>
      </c>
      <c r="BV29" s="437">
        <f t="shared" si="21"/>
        <v>59843.080193681686</v>
      </c>
      <c r="BW29" s="437">
        <f t="shared" si="21"/>
        <v>59843.080193681686</v>
      </c>
      <c r="BX29" s="437">
        <f t="shared" si="21"/>
        <v>59843.080193681686</v>
      </c>
      <c r="BY29" s="437">
        <f t="shared" si="21"/>
        <v>59843.080193681686</v>
      </c>
      <c r="BZ29" s="437">
        <f t="shared" si="21"/>
        <v>59843.080193681686</v>
      </c>
      <c r="CA29" s="437">
        <f t="shared" si="21"/>
        <v>59843.080193681686</v>
      </c>
      <c r="CB29" s="437">
        <f t="shared" si="21"/>
        <v>59843.080193681686</v>
      </c>
      <c r="CC29" s="437">
        <f t="shared" si="21"/>
        <v>59843.080193681686</v>
      </c>
      <c r="CD29" s="437">
        <f t="shared" si="21"/>
        <v>59843.080193681686</v>
      </c>
      <c r="CE29" s="437">
        <f t="shared" si="21"/>
        <v>59843.080193681686</v>
      </c>
      <c r="CF29" s="437">
        <f t="shared" si="21"/>
        <v>59843.080193681686</v>
      </c>
      <c r="CG29" s="437">
        <f t="shared" si="21"/>
        <v>59843.080193681686</v>
      </c>
      <c r="CH29" s="437">
        <f t="shared" si="21"/>
        <v>59843.080193681686</v>
      </c>
      <c r="CI29" s="437">
        <f t="shared" si="21"/>
        <v>59843.080193681686</v>
      </c>
      <c r="CJ29" s="437">
        <f t="shared" si="21"/>
        <v>59843.080193681686</v>
      </c>
      <c r="CK29" s="437">
        <f t="shared" si="21"/>
        <v>59843.080193681686</v>
      </c>
      <c r="CL29" s="437">
        <f t="shared" si="21"/>
        <v>59843.080193681686</v>
      </c>
      <c r="CM29" s="437">
        <f t="shared" si="21"/>
        <v>59843.080193681686</v>
      </c>
      <c r="CN29" s="437">
        <f t="shared" si="21"/>
        <v>59843.080193681686</v>
      </c>
      <c r="CO29" s="437">
        <f t="shared" si="21"/>
        <v>59843.080193681686</v>
      </c>
      <c r="CP29" s="437">
        <f t="shared" si="21"/>
        <v>59843.080193681686</v>
      </c>
      <c r="CQ29" s="437">
        <f t="shared" si="21"/>
        <v>59843.080193681686</v>
      </c>
      <c r="CR29" s="437">
        <f t="shared" si="21"/>
        <v>59843.080193681686</v>
      </c>
      <c r="CS29" s="437">
        <f t="shared" si="21"/>
        <v>59843.080193681686</v>
      </c>
      <c r="CT29" s="437">
        <f t="shared" si="21"/>
        <v>59843.080193681686</v>
      </c>
      <c r="CU29" s="437">
        <f t="shared" si="21"/>
        <v>59843.080193681686</v>
      </c>
      <c r="CV29" s="437">
        <f t="shared" si="21"/>
        <v>59843.080193681686</v>
      </c>
      <c r="CW29" s="444">
        <f>CV29-'8、融资与资金成本'!B43-'利润表（汇总）'!AE19</f>
        <v>1.1641532182693481E-10</v>
      </c>
    </row>
    <row r="30" spans="1:101" s="424" customFormat="1" ht="21" customHeight="1">
      <c r="A30" s="749" t="s">
        <v>263</v>
      </c>
      <c r="B30" s="752" t="s">
        <v>264</v>
      </c>
      <c r="C30" s="752"/>
      <c r="D30" s="438">
        <f t="shared" si="16"/>
        <v>0</v>
      </c>
      <c r="E30" s="429">
        <f>'附表 现金流（一期）'!E30+'附表 现金流（二期）'!E30+'附表 现金流（三期）'!E30+'附表 现金流（四期）'!E30</f>
        <v>0</v>
      </c>
      <c r="F30" s="429">
        <f>'附表 现金流（一期）'!F30+'附表 现金流（二期）'!F30+'附表 现金流（三期）'!F30+'附表 现金流（四期）'!F30</f>
        <v>0</v>
      </c>
      <c r="G30" s="429">
        <f>'附表 现金流（一期）'!G30+'附表 现金流（二期）'!G30+'附表 现金流（三期）'!G30+'附表 现金流（四期）'!G30</f>
        <v>0</v>
      </c>
      <c r="H30" s="429">
        <f>'附表 现金流（一期）'!H30+'附表 现金流（二期）'!H30+'附表 现金流（三期）'!H30+'附表 现金流（四期）'!H30</f>
        <v>0</v>
      </c>
      <c r="I30" s="429">
        <f>'附表 现金流（一期）'!I30+'附表 现金流（二期）'!I30+'附表 现金流（三期）'!I30+'附表 现金流（四期）'!I30</f>
        <v>0</v>
      </c>
      <c r="J30" s="429">
        <f>'附表 现金流（一期）'!J30+'附表 现金流（二期）'!J30+'附表 现金流（三期）'!J30+'附表 现金流（四期）'!J30</f>
        <v>0</v>
      </c>
      <c r="K30" s="429">
        <f>'附表 现金流（一期）'!K30+'附表 现金流（二期）'!K30+'附表 现金流（三期）'!K30+'附表 现金流（四期）'!K30</f>
        <v>0</v>
      </c>
      <c r="L30" s="429">
        <f>'附表 现金流（一期）'!L30+'附表 现金流（二期）'!L30+'附表 现金流（三期）'!L30+'附表 现金流（四期）'!L30</f>
        <v>0</v>
      </c>
      <c r="M30" s="429">
        <f>'附表 现金流（一期）'!M30+'附表 现金流（二期）'!M30+'附表 现金流（三期）'!M30+'附表 现金流（四期）'!M30</f>
        <v>0</v>
      </c>
      <c r="N30" s="429">
        <f>'附表 现金流（一期）'!N30+'附表 现金流（二期）'!N30+'附表 现金流（三期）'!N30+'附表 现金流（四期）'!N30</f>
        <v>0</v>
      </c>
      <c r="O30" s="429">
        <f>'附表 现金流（一期）'!O30+'附表 现金流（二期）'!O30+'附表 现金流（三期）'!O30+'附表 现金流（四期）'!O30</f>
        <v>0</v>
      </c>
      <c r="P30" s="429">
        <f>'附表 现金流（一期）'!P30+'附表 现金流（二期）'!P30+'附表 现金流（三期）'!P30+'附表 现金流（四期）'!P30</f>
        <v>0</v>
      </c>
      <c r="Q30" s="429">
        <f>'附表 现金流（一期）'!Q30+'附表 现金流（二期）'!Q30+'附表 现金流（三期）'!Q30+'附表 现金流（四期）'!Q30</f>
        <v>0</v>
      </c>
      <c r="R30" s="429">
        <f>'附表 现金流（一期）'!R30+'附表 现金流（二期）'!R30+'附表 现金流（三期）'!R30+'附表 现金流（四期）'!R30</f>
        <v>0</v>
      </c>
      <c r="S30" s="429">
        <f>'附表 现金流（一期）'!S30+'附表 现金流（二期）'!S30+'附表 现金流（三期）'!S30+'附表 现金流（四期）'!S30</f>
        <v>0</v>
      </c>
      <c r="T30" s="429">
        <f>'附表 现金流（一期）'!T30+'附表 现金流（二期）'!T30+'附表 现金流（三期）'!T30+'附表 现金流（四期）'!T30</f>
        <v>0</v>
      </c>
      <c r="U30" s="429">
        <f>'附表 现金流（一期）'!U30+'附表 现金流（二期）'!U30+'附表 现金流（三期）'!U30+'附表 现金流（四期）'!U30</f>
        <v>0</v>
      </c>
      <c r="V30" s="429">
        <f>'附表 现金流（一期）'!V30+'附表 现金流（二期）'!V30+'附表 现金流（三期）'!V30+'附表 现金流（四期）'!V30</f>
        <v>0</v>
      </c>
      <c r="W30" s="429">
        <f>'附表 现金流（一期）'!W30+'附表 现金流（二期）'!W30+'附表 现金流（三期）'!W30+'附表 现金流（四期）'!W30</f>
        <v>0</v>
      </c>
      <c r="X30" s="429">
        <f>'附表 现金流（一期）'!X30+'附表 现金流（二期）'!X30+'附表 现金流（三期）'!X30+'附表 现金流（四期）'!X30</f>
        <v>0</v>
      </c>
      <c r="Y30" s="429">
        <f>'附表 现金流（一期）'!Y30+'附表 现金流（二期）'!Y30+'附表 现金流（三期）'!Y30+'附表 现金流（四期）'!Y30</f>
        <v>0</v>
      </c>
      <c r="Z30" s="429">
        <f>'附表 现金流（一期）'!Z30+'附表 现金流（二期）'!Z30+'附表 现金流（三期）'!Z30+'附表 现金流（四期）'!Z30</f>
        <v>0</v>
      </c>
      <c r="AA30" s="429">
        <f>'附表 现金流（一期）'!AA30+'附表 现金流（二期）'!AA30+'附表 现金流（三期）'!AA30+'附表 现金流（四期）'!AA30</f>
        <v>0</v>
      </c>
      <c r="AB30" s="429">
        <f>'附表 现金流（一期）'!AB30+'附表 现金流（二期）'!AB30+'附表 现金流（三期）'!AB30+'附表 现金流（四期）'!AB30</f>
        <v>0</v>
      </c>
      <c r="AC30" s="429">
        <f>'附表 现金流（一期）'!AC30+'附表 现金流（二期）'!AC30+'附表 现金流（三期）'!AC30+'附表 现金流（四期）'!AC30</f>
        <v>0</v>
      </c>
      <c r="AD30" s="429">
        <f>'附表 现金流（一期）'!AD30+'附表 现金流（二期）'!AD30+'附表 现金流（三期）'!AD30+'附表 现金流（四期）'!AD30</f>
        <v>0</v>
      </c>
      <c r="AE30" s="429">
        <f>'附表 现金流（一期）'!AE30+'附表 现金流（二期）'!AE30+'附表 现金流（三期）'!AE30+'附表 现金流（四期）'!AE30</f>
        <v>0</v>
      </c>
      <c r="AF30" s="429">
        <f>'附表 现金流（一期）'!AF30+'附表 现金流（二期）'!AF30+'附表 现金流（三期）'!AF30+'附表 现金流（四期）'!AF30</f>
        <v>0</v>
      </c>
      <c r="AG30" s="429">
        <f>'附表 现金流（一期）'!AG30+'附表 现金流（二期）'!AG30+'附表 现金流（三期）'!AG30+'附表 现金流（四期）'!AG30</f>
        <v>0</v>
      </c>
      <c r="AH30" s="429">
        <f>'附表 现金流（一期）'!AH30+'附表 现金流（二期）'!AH30+'附表 现金流（三期）'!AH30+'附表 现金流（四期）'!AH30</f>
        <v>0</v>
      </c>
      <c r="AI30" s="429">
        <f>'附表 现金流（一期）'!AI30+'附表 现金流（二期）'!AI30+'附表 现金流（三期）'!AI30+'附表 现金流（四期）'!AI30</f>
        <v>0</v>
      </c>
      <c r="AJ30" s="429">
        <f>'附表 现金流（一期）'!AJ30+'附表 现金流（二期）'!AJ30+'附表 现金流（三期）'!AJ30+'附表 现金流（四期）'!AJ30</f>
        <v>0</v>
      </c>
      <c r="AK30" s="429">
        <f>'附表 现金流（一期）'!AK30+'附表 现金流（二期）'!AK30+'附表 现金流（三期）'!AK30+'附表 现金流（四期）'!AK30</f>
        <v>0</v>
      </c>
      <c r="AL30" s="429">
        <f>'附表 现金流（一期）'!AL30+'附表 现金流（二期）'!AL30+'附表 现金流（三期）'!AL30+'附表 现金流（四期）'!AL30</f>
        <v>0</v>
      </c>
      <c r="AM30" s="429">
        <f>'附表 现金流（一期）'!AM30+'附表 现金流（二期）'!AM30+'附表 现金流（三期）'!AM30+'附表 现金流（四期）'!AM30</f>
        <v>0</v>
      </c>
      <c r="AN30" s="429">
        <f>'附表 现金流（一期）'!AN30+'附表 现金流（二期）'!AN30+'附表 现金流（三期）'!AN30+'附表 现金流（四期）'!AN30</f>
        <v>0</v>
      </c>
      <c r="AO30" s="429">
        <f>'附表 现金流（一期）'!AO30+'附表 现金流（二期）'!AO30+'附表 现金流（三期）'!AO30+'附表 现金流（四期）'!AO30</f>
        <v>0</v>
      </c>
      <c r="AP30" s="429">
        <f>'附表 现金流（一期）'!AP30+'附表 现金流（二期）'!AP30+'附表 现金流（三期）'!AP30+'附表 现金流（四期）'!AP30</f>
        <v>0</v>
      </c>
      <c r="AQ30" s="429">
        <f>'附表 现金流（一期）'!AQ30+'附表 现金流（二期）'!AQ30+'附表 现金流（三期）'!AQ30+'附表 现金流（四期）'!AQ30</f>
        <v>0</v>
      </c>
      <c r="AR30" s="429">
        <f>'附表 现金流（一期）'!AR30+'附表 现金流（二期）'!AR30+'附表 现金流（三期）'!AR30+'附表 现金流（四期）'!AR30</f>
        <v>0</v>
      </c>
      <c r="AS30" s="429">
        <f>'附表 现金流（一期）'!AS30+'附表 现金流（二期）'!AS30+'附表 现金流（三期）'!AS30+'附表 现金流（四期）'!AS30</f>
        <v>0</v>
      </c>
      <c r="AT30" s="429">
        <f>'附表 现金流（一期）'!AT30+'附表 现金流（二期）'!AT30+'附表 现金流（三期）'!AT30+'附表 现金流（四期）'!AT30</f>
        <v>0</v>
      </c>
      <c r="AU30" s="429">
        <f>'附表 现金流（一期）'!AU30+'附表 现金流（二期）'!AU30+'附表 现金流（三期）'!AU30+'附表 现金流（四期）'!AU30</f>
        <v>0</v>
      </c>
      <c r="AV30" s="429">
        <f>'附表 现金流（一期）'!AV30+'附表 现金流（二期）'!AV30+'附表 现金流（三期）'!AV30+'附表 现金流（四期）'!AV30</f>
        <v>0</v>
      </c>
      <c r="AW30" s="429">
        <f>'附表 现金流（一期）'!AW30+'附表 现金流（二期）'!AW30+'附表 现金流（三期）'!AW30+'附表 现金流（四期）'!AW30</f>
        <v>0</v>
      </c>
      <c r="AX30" s="429">
        <f>'附表 现金流（一期）'!AX30+'附表 现金流（二期）'!AX30+'附表 现金流（三期）'!AX30+'附表 现金流（四期）'!AX30</f>
        <v>0</v>
      </c>
      <c r="AY30" s="429">
        <f>'附表 现金流（一期）'!AY30+'附表 现金流（二期）'!AY30+'附表 现金流（三期）'!AY30+'附表 现金流（四期）'!AY30</f>
        <v>0</v>
      </c>
      <c r="AZ30" s="429">
        <f>'附表 现金流（一期）'!AZ30+'附表 现金流（二期）'!AZ30+'附表 现金流（三期）'!AZ30+'附表 现金流（四期）'!AZ30</f>
        <v>0</v>
      </c>
      <c r="BA30" s="429">
        <f>'附表 现金流（一期）'!BA30+'附表 现金流（二期）'!BA30+'附表 现金流（三期）'!BA30+'附表 现金流（四期）'!BA30</f>
        <v>0</v>
      </c>
      <c r="BB30" s="429">
        <f>'附表 现金流（一期）'!BB30+'附表 现金流（二期）'!BB30+'附表 现金流（三期）'!BB30+'附表 现金流（四期）'!BB30</f>
        <v>0</v>
      </c>
      <c r="BC30" s="429">
        <f>'附表 现金流（一期）'!BC30+'附表 现金流（二期）'!BC30+'附表 现金流（三期）'!BC30+'附表 现金流（四期）'!BC30</f>
        <v>0</v>
      </c>
      <c r="BD30" s="429">
        <f>'附表 现金流（一期）'!BD30+'附表 现金流（二期）'!BD30+'附表 现金流（三期）'!BD30+'附表 现金流（四期）'!BD30</f>
        <v>0</v>
      </c>
      <c r="BE30" s="429">
        <f>'附表 现金流（一期）'!BE30+'附表 现金流（二期）'!BE30+'附表 现金流（三期）'!BE30+'附表 现金流（四期）'!BE30</f>
        <v>0</v>
      </c>
      <c r="BF30" s="429">
        <f>'附表 现金流（一期）'!BF30+'附表 现金流（二期）'!BF30+'附表 现金流（三期）'!BF30+'附表 现金流（四期）'!BF30</f>
        <v>0</v>
      </c>
      <c r="BG30" s="429">
        <f>'附表 现金流（一期）'!BG30+'附表 现金流（二期）'!BG30+'附表 现金流（三期）'!BG30+'附表 现金流（四期）'!BG30</f>
        <v>0</v>
      </c>
      <c r="BH30" s="429">
        <f>'附表 现金流（一期）'!BH30+'附表 现金流（二期）'!BH30+'附表 现金流（三期）'!BH30+'附表 现金流（四期）'!BH30</f>
        <v>0</v>
      </c>
      <c r="BI30" s="429">
        <f>'附表 现金流（一期）'!BI30+'附表 现金流（二期）'!BI30+'附表 现金流（三期）'!BI30+'附表 现金流（四期）'!BI30</f>
        <v>0</v>
      </c>
      <c r="BJ30" s="429">
        <f>'附表 现金流（一期）'!BJ30+'附表 现金流（二期）'!BJ30+'附表 现金流（三期）'!BJ30+'附表 现金流（四期）'!BJ30</f>
        <v>0</v>
      </c>
      <c r="BK30" s="429">
        <f>'附表 现金流（一期）'!BK30+'附表 现金流（二期）'!BK30+'附表 现金流（三期）'!BK30+'附表 现金流（四期）'!BK30</f>
        <v>0</v>
      </c>
      <c r="BL30" s="429">
        <f>'附表 现金流（一期）'!BL30+'附表 现金流（二期）'!BL30+'附表 现金流（三期）'!BL30+'附表 现金流（四期）'!BL30</f>
        <v>0</v>
      </c>
      <c r="BM30" s="429">
        <f>'附表 现金流（一期）'!BM30+'附表 现金流（二期）'!BM30+'附表 现金流（三期）'!BM30+'附表 现金流（四期）'!BM30</f>
        <v>0</v>
      </c>
      <c r="BN30" s="429">
        <f>'附表 现金流（一期）'!BN30+'附表 现金流（二期）'!BN30+'附表 现金流（三期）'!BN30+'附表 现金流（四期）'!BN30</f>
        <v>0</v>
      </c>
      <c r="BO30" s="429">
        <f>'附表 现金流（一期）'!BO30+'附表 现金流（二期）'!BO30+'附表 现金流（三期）'!BO30+'附表 现金流（四期）'!BO30</f>
        <v>0</v>
      </c>
      <c r="BP30" s="429">
        <f>'附表 现金流（一期）'!BP30+'附表 现金流（二期）'!BP30+'附表 现金流（三期）'!BP30+'附表 现金流（四期）'!BP30</f>
        <v>0</v>
      </c>
      <c r="BQ30" s="429">
        <f>'附表 现金流（一期）'!BQ30+'附表 现金流（二期）'!BQ30+'附表 现金流（三期）'!BQ30+'附表 现金流（四期）'!BQ30</f>
        <v>0</v>
      </c>
      <c r="BR30" s="429">
        <f>'附表 现金流（一期）'!BR30+'附表 现金流（二期）'!BR30+'附表 现金流（三期）'!BR30+'附表 现金流（四期）'!BR30</f>
        <v>0</v>
      </c>
      <c r="BS30" s="429">
        <f>'附表 现金流（一期）'!BS30+'附表 现金流（二期）'!BS30+'附表 现金流（三期）'!BS30+'附表 现金流（四期）'!BS30</f>
        <v>0</v>
      </c>
      <c r="BT30" s="429">
        <f>'附表 现金流（一期）'!BT30+'附表 现金流（二期）'!BT30+'附表 现金流（三期）'!BT30+'附表 现金流（四期）'!BT30</f>
        <v>0</v>
      </c>
      <c r="BU30" s="429">
        <f>'附表 现金流（一期）'!BU30+'附表 现金流（二期）'!BU30+'附表 现金流（三期）'!BU30+'附表 现金流（四期）'!BU30</f>
        <v>0</v>
      </c>
      <c r="BV30" s="429">
        <f>'附表 现金流（一期）'!BV30+'附表 现金流（二期）'!BV30+'附表 现金流（三期）'!BV30+'附表 现金流（四期）'!BV30</f>
        <v>0</v>
      </c>
      <c r="BW30" s="429">
        <f>'附表 现金流（一期）'!BW30+'附表 现金流（二期）'!BW30+'附表 现金流（三期）'!BW30+'附表 现金流（四期）'!BW30</f>
        <v>0</v>
      </c>
      <c r="BX30" s="429">
        <f>'附表 现金流（一期）'!BX30+'附表 现金流（二期）'!BX30+'附表 现金流（三期）'!BX30+'附表 现金流（四期）'!BX30</f>
        <v>0</v>
      </c>
      <c r="BY30" s="429">
        <f>'附表 现金流（一期）'!BY30+'附表 现金流（二期）'!BY30+'附表 现金流（三期）'!BY30+'附表 现金流（四期）'!BY30</f>
        <v>0</v>
      </c>
      <c r="BZ30" s="429">
        <f>'附表 现金流（一期）'!BZ30+'附表 现金流（二期）'!BZ30+'附表 现金流（三期）'!BZ30+'附表 现金流（四期）'!BZ30</f>
        <v>0</v>
      </c>
      <c r="CA30" s="429">
        <f>'附表 现金流（一期）'!CA30+'附表 现金流（二期）'!CA30+'附表 现金流（三期）'!CA30+'附表 现金流（四期）'!CA30</f>
        <v>0</v>
      </c>
      <c r="CB30" s="429">
        <f>'附表 现金流（一期）'!CB30+'附表 现金流（二期）'!CB30+'附表 现金流（三期）'!CB30+'附表 现金流（四期）'!CB30</f>
        <v>0</v>
      </c>
      <c r="CC30" s="429">
        <f>'附表 现金流（一期）'!CC30+'附表 现金流（二期）'!CC30+'附表 现金流（三期）'!CC30+'附表 现金流（四期）'!CC30</f>
        <v>0</v>
      </c>
      <c r="CD30" s="429">
        <f>'附表 现金流（一期）'!CD30+'附表 现金流（二期）'!CD30+'附表 现金流（三期）'!CD30+'附表 现金流（四期）'!CD30</f>
        <v>0</v>
      </c>
      <c r="CE30" s="429">
        <f>'附表 现金流（一期）'!CE30+'附表 现金流（二期）'!CE30+'附表 现金流（三期）'!CE30+'附表 现金流（四期）'!CE30</f>
        <v>0</v>
      </c>
      <c r="CF30" s="429">
        <f>'附表 现金流（一期）'!CF30+'附表 现金流（二期）'!CF30+'附表 现金流（三期）'!CF30+'附表 现金流（四期）'!CF30</f>
        <v>0</v>
      </c>
      <c r="CG30" s="429">
        <f>'附表 现金流（一期）'!CG30+'附表 现金流（二期）'!CG30+'附表 现金流（三期）'!CG30+'附表 现金流（四期）'!CG30</f>
        <v>0</v>
      </c>
      <c r="CH30" s="429">
        <f>'附表 现金流（一期）'!CH30+'附表 现金流（二期）'!CH30+'附表 现金流（三期）'!CH30+'附表 现金流（四期）'!CH30</f>
        <v>0</v>
      </c>
      <c r="CI30" s="429">
        <f>'附表 现金流（一期）'!CI30+'附表 现金流（二期）'!CI30+'附表 现金流（三期）'!CI30+'附表 现金流（四期）'!CI30</f>
        <v>0</v>
      </c>
      <c r="CJ30" s="429">
        <f>'附表 现金流（一期）'!CJ30+'附表 现金流（二期）'!CJ30+'附表 现金流（三期）'!CJ30+'附表 现金流（四期）'!CJ30</f>
        <v>0</v>
      </c>
      <c r="CK30" s="429">
        <f>'附表 现金流（一期）'!CK30+'附表 现金流（二期）'!CK30+'附表 现金流（三期）'!CK30+'附表 现金流（四期）'!CK30</f>
        <v>0</v>
      </c>
      <c r="CL30" s="429">
        <f>'附表 现金流（一期）'!CL30+'附表 现金流（二期）'!CL30+'附表 现金流（三期）'!CL30+'附表 现金流（四期）'!CL30</f>
        <v>0</v>
      </c>
      <c r="CM30" s="429">
        <f>'附表 现金流（一期）'!CM30+'附表 现金流（二期）'!CM30+'附表 现金流（三期）'!CM30+'附表 现金流（四期）'!CM30</f>
        <v>0</v>
      </c>
      <c r="CN30" s="429">
        <f>'附表 现金流（一期）'!CN30+'附表 现金流（二期）'!CN30+'附表 现金流（三期）'!CN30+'附表 现金流（四期）'!CN30</f>
        <v>0</v>
      </c>
      <c r="CO30" s="429">
        <f>'附表 现金流（一期）'!CO30+'附表 现金流（二期）'!CO30+'附表 现金流（三期）'!CO30+'附表 现金流（四期）'!CO30</f>
        <v>0</v>
      </c>
      <c r="CP30" s="429">
        <f>'附表 现金流（一期）'!CP30+'附表 现金流（二期）'!CP30+'附表 现金流（三期）'!CP30+'附表 现金流（四期）'!CP30</f>
        <v>0</v>
      </c>
      <c r="CQ30" s="429">
        <f>'附表 现金流（一期）'!CQ30+'附表 现金流（二期）'!CQ30+'附表 现金流（三期）'!CQ30+'附表 现金流（四期）'!CQ30</f>
        <v>0</v>
      </c>
      <c r="CR30" s="429">
        <f>'附表 现金流（一期）'!CR30+'附表 现金流（二期）'!CR30+'附表 现金流（三期）'!CR30+'附表 现金流（四期）'!CR30</f>
        <v>0</v>
      </c>
      <c r="CS30" s="429">
        <f>'附表 现金流（一期）'!CS30+'附表 现金流（二期）'!CS30+'附表 现金流（三期）'!CS30+'附表 现金流（四期）'!CS30</f>
        <v>0</v>
      </c>
      <c r="CT30" s="429">
        <f>'附表 现金流（一期）'!CT30+'附表 现金流（二期）'!CT30+'附表 现金流（三期）'!CT30+'附表 现金流（四期）'!CT30</f>
        <v>0</v>
      </c>
      <c r="CU30" s="429">
        <f>'附表 现金流（一期）'!CU30+'附表 现金流（二期）'!CU30+'附表 现金流（三期）'!CU30+'附表 现金流（四期）'!CU30</f>
        <v>0</v>
      </c>
      <c r="CV30" s="429">
        <f>'附表 现金流（一期）'!CV30+'附表 现金流（二期）'!CV30+'附表 现金流（三期）'!CV30+'附表 现金流（四期）'!CV30</f>
        <v>0</v>
      </c>
      <c r="CW30" s="444"/>
    </row>
    <row r="31" spans="1:101" s="424" customFormat="1" ht="21" customHeight="1">
      <c r="A31" s="750"/>
      <c r="B31" s="752" t="s">
        <v>265</v>
      </c>
      <c r="C31" s="752"/>
      <c r="D31" s="438">
        <f t="shared" si="16"/>
        <v>0</v>
      </c>
      <c r="E31" s="429">
        <f>'附表 现金流（一期）'!E31+'附表 现金流（二期）'!E31+'附表 现金流（三期）'!E31+'附表 现金流（四期）'!E31</f>
        <v>0</v>
      </c>
      <c r="F31" s="429">
        <f>'附表 现金流（一期）'!F31+'附表 现金流（二期）'!F31+'附表 现金流（三期）'!F31+'附表 现金流（四期）'!F31</f>
        <v>0</v>
      </c>
      <c r="G31" s="429">
        <f>'附表 现金流（一期）'!G31+'附表 现金流（二期）'!G31+'附表 现金流（三期）'!G31+'附表 现金流（四期）'!G31</f>
        <v>0</v>
      </c>
      <c r="H31" s="429">
        <f>'附表 现金流（一期）'!H31+'附表 现金流（二期）'!H31+'附表 现金流（三期）'!H31+'附表 现金流（四期）'!H31</f>
        <v>0</v>
      </c>
      <c r="I31" s="429">
        <f>'附表 现金流（一期）'!I31+'附表 现金流（二期）'!I31+'附表 现金流（三期）'!I31+'附表 现金流（四期）'!I31</f>
        <v>0</v>
      </c>
      <c r="J31" s="429">
        <f>'附表 现金流（一期）'!J31+'附表 现金流（二期）'!J31+'附表 现金流（三期）'!J31+'附表 现金流（四期）'!J31</f>
        <v>0</v>
      </c>
      <c r="K31" s="429">
        <f>'附表 现金流（一期）'!K31+'附表 现金流（二期）'!K31+'附表 现金流（三期）'!K31+'附表 现金流（四期）'!K31</f>
        <v>0</v>
      </c>
      <c r="L31" s="429">
        <f>'附表 现金流（一期）'!L31+'附表 现金流（二期）'!L31+'附表 现金流（三期）'!L31+'附表 现金流（四期）'!L31</f>
        <v>0</v>
      </c>
      <c r="M31" s="429">
        <f>'附表 现金流（一期）'!M31+'附表 现金流（二期）'!M31+'附表 现金流（三期）'!M31+'附表 现金流（四期）'!M31</f>
        <v>0</v>
      </c>
      <c r="N31" s="429">
        <f>'附表 现金流（一期）'!N31+'附表 现金流（二期）'!N31+'附表 现金流（三期）'!N31+'附表 现金流（四期）'!N31</f>
        <v>0</v>
      </c>
      <c r="O31" s="429">
        <f>'附表 现金流（一期）'!O31+'附表 现金流（二期）'!O31+'附表 现金流（三期）'!O31+'附表 现金流（四期）'!O31</f>
        <v>0</v>
      </c>
      <c r="P31" s="429">
        <f>'附表 现金流（一期）'!P31+'附表 现金流（二期）'!P31+'附表 现金流（三期）'!P31+'附表 现金流（四期）'!P31</f>
        <v>0</v>
      </c>
      <c r="Q31" s="429">
        <f>'附表 现金流（一期）'!Q31+'附表 现金流（二期）'!Q31+'附表 现金流（三期）'!Q31+'附表 现金流（四期）'!Q31</f>
        <v>0</v>
      </c>
      <c r="R31" s="429">
        <f>'附表 现金流（一期）'!R31+'附表 现金流（二期）'!R31+'附表 现金流（三期）'!R31+'附表 现金流（四期）'!R31</f>
        <v>0</v>
      </c>
      <c r="S31" s="429">
        <f>'附表 现金流（一期）'!S31+'附表 现金流（二期）'!S31+'附表 现金流（三期）'!S31+'附表 现金流（四期）'!S31</f>
        <v>0</v>
      </c>
      <c r="T31" s="429">
        <f>'附表 现金流（一期）'!T31+'附表 现金流（二期）'!T31+'附表 现金流（三期）'!T31+'附表 现金流（四期）'!T31</f>
        <v>0</v>
      </c>
      <c r="U31" s="429">
        <f>'附表 现金流（一期）'!U31+'附表 现金流（二期）'!U31+'附表 现金流（三期）'!U31+'附表 现金流（四期）'!U31</f>
        <v>0</v>
      </c>
      <c r="V31" s="429">
        <f>'附表 现金流（一期）'!V31+'附表 现金流（二期）'!V31+'附表 现金流（三期）'!V31+'附表 现金流（四期）'!V31</f>
        <v>0</v>
      </c>
      <c r="W31" s="429">
        <f>'附表 现金流（一期）'!W31+'附表 现金流（二期）'!W31+'附表 现金流（三期）'!W31+'附表 现金流（四期）'!W31</f>
        <v>0</v>
      </c>
      <c r="X31" s="429">
        <f>'附表 现金流（一期）'!X31+'附表 现金流（二期）'!X31+'附表 现金流（三期）'!X31+'附表 现金流（四期）'!X31</f>
        <v>0</v>
      </c>
      <c r="Y31" s="429">
        <f>'附表 现金流（一期）'!Y31+'附表 现金流（二期）'!Y31+'附表 现金流（三期）'!Y31+'附表 现金流（四期）'!Y31</f>
        <v>0</v>
      </c>
      <c r="Z31" s="429">
        <f>'附表 现金流（一期）'!Z31+'附表 现金流（二期）'!Z31+'附表 现金流（三期）'!Z31+'附表 现金流（四期）'!Z31</f>
        <v>0</v>
      </c>
      <c r="AA31" s="429">
        <f>'附表 现金流（一期）'!AA31+'附表 现金流（二期）'!AA31+'附表 现金流（三期）'!AA31+'附表 现金流（四期）'!AA31</f>
        <v>0</v>
      </c>
      <c r="AB31" s="429">
        <f>'附表 现金流（一期）'!AB31+'附表 现金流（二期）'!AB31+'附表 现金流（三期）'!AB31+'附表 现金流（四期）'!AB31</f>
        <v>0</v>
      </c>
      <c r="AC31" s="429">
        <f>'附表 现金流（一期）'!AC31+'附表 现金流（二期）'!AC31+'附表 现金流（三期）'!AC31+'附表 现金流（四期）'!AC31</f>
        <v>0</v>
      </c>
      <c r="AD31" s="429">
        <f>'附表 现金流（一期）'!AD31+'附表 现金流（二期）'!AD31+'附表 现金流（三期）'!AD31+'附表 现金流（四期）'!AD31</f>
        <v>0</v>
      </c>
      <c r="AE31" s="429">
        <f>'附表 现金流（一期）'!AE31+'附表 现金流（二期）'!AE31+'附表 现金流（三期）'!AE31+'附表 现金流（四期）'!AE31</f>
        <v>0</v>
      </c>
      <c r="AF31" s="429">
        <f>'附表 现金流（一期）'!AF31+'附表 现金流（二期）'!AF31+'附表 现金流（三期）'!AF31+'附表 现金流（四期）'!AF31</f>
        <v>0</v>
      </c>
      <c r="AG31" s="429">
        <f>'附表 现金流（一期）'!AG31+'附表 现金流（二期）'!AG31+'附表 现金流（三期）'!AG31+'附表 现金流（四期）'!AG31</f>
        <v>0</v>
      </c>
      <c r="AH31" s="429">
        <f>'附表 现金流（一期）'!AH31+'附表 现金流（二期）'!AH31+'附表 现金流（三期）'!AH31+'附表 现金流（四期）'!AH31</f>
        <v>0</v>
      </c>
      <c r="AI31" s="429">
        <f>'附表 现金流（一期）'!AI31+'附表 现金流（二期）'!AI31+'附表 现金流（三期）'!AI31+'附表 现金流（四期）'!AI31</f>
        <v>0</v>
      </c>
      <c r="AJ31" s="429">
        <f>'附表 现金流（一期）'!AJ31+'附表 现金流（二期）'!AJ31+'附表 现金流（三期）'!AJ31+'附表 现金流（四期）'!AJ31</f>
        <v>0</v>
      </c>
      <c r="AK31" s="429">
        <f>'附表 现金流（一期）'!AK31+'附表 现金流（二期）'!AK31+'附表 现金流（三期）'!AK31+'附表 现金流（四期）'!AK31</f>
        <v>0</v>
      </c>
      <c r="AL31" s="429">
        <f>'附表 现金流（一期）'!AL31+'附表 现金流（二期）'!AL31+'附表 现金流（三期）'!AL31+'附表 现金流（四期）'!AL31</f>
        <v>0</v>
      </c>
      <c r="AM31" s="429">
        <f>'附表 现金流（一期）'!AM31+'附表 现金流（二期）'!AM31+'附表 现金流（三期）'!AM31+'附表 现金流（四期）'!AM31</f>
        <v>0</v>
      </c>
      <c r="AN31" s="429">
        <f>'附表 现金流（一期）'!AN31+'附表 现金流（二期）'!AN31+'附表 现金流（三期）'!AN31+'附表 现金流（四期）'!AN31</f>
        <v>0</v>
      </c>
      <c r="AO31" s="429">
        <f>'附表 现金流（一期）'!AO31+'附表 现金流（二期）'!AO31+'附表 现金流（三期）'!AO31+'附表 现金流（四期）'!AO31</f>
        <v>0</v>
      </c>
      <c r="AP31" s="429">
        <f>'附表 现金流（一期）'!AP31+'附表 现金流（二期）'!AP31+'附表 现金流（三期）'!AP31+'附表 现金流（四期）'!AP31</f>
        <v>0</v>
      </c>
      <c r="AQ31" s="429">
        <f>'附表 现金流（一期）'!AQ31+'附表 现金流（二期）'!AQ31+'附表 现金流（三期）'!AQ31+'附表 现金流（四期）'!AQ31</f>
        <v>0</v>
      </c>
      <c r="AR31" s="429">
        <f>'附表 现金流（一期）'!AR31+'附表 现金流（二期）'!AR31+'附表 现金流（三期）'!AR31+'附表 现金流（四期）'!AR31</f>
        <v>0</v>
      </c>
      <c r="AS31" s="429">
        <f>'附表 现金流（一期）'!AS31+'附表 现金流（二期）'!AS31+'附表 现金流（三期）'!AS31+'附表 现金流（四期）'!AS31</f>
        <v>0</v>
      </c>
      <c r="AT31" s="429">
        <f>'附表 现金流（一期）'!AT31+'附表 现金流（二期）'!AT31+'附表 现金流（三期）'!AT31+'附表 现金流（四期）'!AT31</f>
        <v>0</v>
      </c>
      <c r="AU31" s="429">
        <f>'附表 现金流（一期）'!AU31+'附表 现金流（二期）'!AU31+'附表 现金流（三期）'!AU31+'附表 现金流（四期）'!AU31</f>
        <v>0</v>
      </c>
      <c r="AV31" s="429">
        <f>'附表 现金流（一期）'!AV31+'附表 现金流（二期）'!AV31+'附表 现金流（三期）'!AV31+'附表 现金流（四期）'!AV31</f>
        <v>0</v>
      </c>
      <c r="AW31" s="429">
        <f>'附表 现金流（一期）'!AW31+'附表 现金流（二期）'!AW31+'附表 现金流（三期）'!AW31+'附表 现金流（四期）'!AW31</f>
        <v>0</v>
      </c>
      <c r="AX31" s="429">
        <f>'附表 现金流（一期）'!AX31+'附表 现金流（二期）'!AX31+'附表 现金流（三期）'!AX31+'附表 现金流（四期）'!AX31</f>
        <v>0</v>
      </c>
      <c r="AY31" s="429">
        <f>'附表 现金流（一期）'!AY31+'附表 现金流（二期）'!AY31+'附表 现金流（三期）'!AY31+'附表 现金流（四期）'!AY31</f>
        <v>0</v>
      </c>
      <c r="AZ31" s="429">
        <f>'附表 现金流（一期）'!AZ31+'附表 现金流（二期）'!AZ31+'附表 现金流（三期）'!AZ31+'附表 现金流（四期）'!AZ31</f>
        <v>0</v>
      </c>
      <c r="BA31" s="429">
        <f>'附表 现金流（一期）'!BA31+'附表 现金流（二期）'!BA31+'附表 现金流（三期）'!BA31+'附表 现金流（四期）'!BA31</f>
        <v>0</v>
      </c>
      <c r="BB31" s="429">
        <f>'附表 现金流（一期）'!BB31+'附表 现金流（二期）'!BB31+'附表 现金流（三期）'!BB31+'附表 现金流（四期）'!BB31</f>
        <v>0</v>
      </c>
      <c r="BC31" s="429">
        <f>'附表 现金流（一期）'!BC31+'附表 现金流（二期）'!BC31+'附表 现金流（三期）'!BC31+'附表 现金流（四期）'!BC31</f>
        <v>0</v>
      </c>
      <c r="BD31" s="429">
        <f>'附表 现金流（一期）'!BD31+'附表 现金流（二期）'!BD31+'附表 现金流（三期）'!BD31+'附表 现金流（四期）'!BD31</f>
        <v>0</v>
      </c>
      <c r="BE31" s="429">
        <f>'附表 现金流（一期）'!BE31+'附表 现金流（二期）'!BE31+'附表 现金流（三期）'!BE31+'附表 现金流（四期）'!BE31</f>
        <v>0</v>
      </c>
      <c r="BF31" s="429">
        <f>'附表 现金流（一期）'!BF31+'附表 现金流（二期）'!BF31+'附表 现金流（三期）'!BF31+'附表 现金流（四期）'!BF31</f>
        <v>0</v>
      </c>
      <c r="BG31" s="429">
        <f>'附表 现金流（一期）'!BG31+'附表 现金流（二期）'!BG31+'附表 现金流（三期）'!BG31+'附表 现金流（四期）'!BG31</f>
        <v>0</v>
      </c>
      <c r="BH31" s="429">
        <f>'附表 现金流（一期）'!BH31+'附表 现金流（二期）'!BH31+'附表 现金流（三期）'!BH31+'附表 现金流（四期）'!BH31</f>
        <v>0</v>
      </c>
      <c r="BI31" s="429">
        <f>'附表 现金流（一期）'!BI31+'附表 现金流（二期）'!BI31+'附表 现金流（三期）'!BI31+'附表 现金流（四期）'!BI31</f>
        <v>0</v>
      </c>
      <c r="BJ31" s="429">
        <f>'附表 现金流（一期）'!BJ31+'附表 现金流（二期）'!BJ31+'附表 现金流（三期）'!BJ31+'附表 现金流（四期）'!BJ31</f>
        <v>0</v>
      </c>
      <c r="BK31" s="429">
        <f>'附表 现金流（一期）'!BK31+'附表 现金流（二期）'!BK31+'附表 现金流（三期）'!BK31+'附表 现金流（四期）'!BK31</f>
        <v>0</v>
      </c>
      <c r="BL31" s="429">
        <f>'附表 现金流（一期）'!BL31+'附表 现金流（二期）'!BL31+'附表 现金流（三期）'!BL31+'附表 现金流（四期）'!BL31</f>
        <v>0</v>
      </c>
      <c r="BM31" s="429">
        <f>'附表 现金流（一期）'!BM31+'附表 现金流（二期）'!BM31+'附表 现金流（三期）'!BM31+'附表 现金流（四期）'!BM31</f>
        <v>0</v>
      </c>
      <c r="BN31" s="429">
        <f>'附表 现金流（一期）'!BN31+'附表 现金流（二期）'!BN31+'附表 现金流（三期）'!BN31+'附表 现金流（四期）'!BN31</f>
        <v>0</v>
      </c>
      <c r="BO31" s="429">
        <f>'附表 现金流（一期）'!BO31+'附表 现金流（二期）'!BO31+'附表 现金流（三期）'!BO31+'附表 现金流（四期）'!BO31</f>
        <v>0</v>
      </c>
      <c r="BP31" s="429">
        <f>'附表 现金流（一期）'!BP31+'附表 现金流（二期）'!BP31+'附表 现金流（三期）'!BP31+'附表 现金流（四期）'!BP31</f>
        <v>0</v>
      </c>
      <c r="BQ31" s="429">
        <f>'附表 现金流（一期）'!BQ31+'附表 现金流（二期）'!BQ31+'附表 现金流（三期）'!BQ31+'附表 现金流（四期）'!BQ31</f>
        <v>0</v>
      </c>
      <c r="BR31" s="429">
        <f>'附表 现金流（一期）'!BR31+'附表 现金流（二期）'!BR31+'附表 现金流（三期）'!BR31+'附表 现金流（四期）'!BR31</f>
        <v>0</v>
      </c>
      <c r="BS31" s="429">
        <f>'附表 现金流（一期）'!BS31+'附表 现金流（二期）'!BS31+'附表 现金流（三期）'!BS31+'附表 现金流（四期）'!BS31</f>
        <v>0</v>
      </c>
      <c r="BT31" s="429">
        <f>'附表 现金流（一期）'!BT31+'附表 现金流（二期）'!BT31+'附表 现金流（三期）'!BT31+'附表 现金流（四期）'!BT31</f>
        <v>0</v>
      </c>
      <c r="BU31" s="429">
        <f>'附表 现金流（一期）'!BU31+'附表 现金流（二期）'!BU31+'附表 现金流（三期）'!BU31+'附表 现金流（四期）'!BU31</f>
        <v>0</v>
      </c>
      <c r="BV31" s="429">
        <f>'附表 现金流（一期）'!BV31+'附表 现金流（二期）'!BV31+'附表 现金流（三期）'!BV31+'附表 现金流（四期）'!BV31</f>
        <v>0</v>
      </c>
      <c r="BW31" s="429">
        <f>'附表 现金流（一期）'!BW31+'附表 现金流（二期）'!BW31+'附表 现金流（三期）'!BW31+'附表 现金流（四期）'!BW31</f>
        <v>0</v>
      </c>
      <c r="BX31" s="429">
        <f>'附表 现金流（一期）'!BX31+'附表 现金流（二期）'!BX31+'附表 现金流（三期）'!BX31+'附表 现金流（四期）'!BX31</f>
        <v>0</v>
      </c>
      <c r="BY31" s="429">
        <f>'附表 现金流（一期）'!BY31+'附表 现金流（二期）'!BY31+'附表 现金流（三期）'!BY31+'附表 现金流（四期）'!BY31</f>
        <v>0</v>
      </c>
      <c r="BZ31" s="429">
        <f>'附表 现金流（一期）'!BZ31+'附表 现金流（二期）'!BZ31+'附表 现金流（三期）'!BZ31+'附表 现金流（四期）'!BZ31</f>
        <v>0</v>
      </c>
      <c r="CA31" s="429">
        <f>'附表 现金流（一期）'!CA31+'附表 现金流（二期）'!CA31+'附表 现金流（三期）'!CA31+'附表 现金流（四期）'!CA31</f>
        <v>0</v>
      </c>
      <c r="CB31" s="429">
        <f>'附表 现金流（一期）'!CB31+'附表 现金流（二期）'!CB31+'附表 现金流（三期）'!CB31+'附表 现金流（四期）'!CB31</f>
        <v>0</v>
      </c>
      <c r="CC31" s="429">
        <f>'附表 现金流（一期）'!CC31+'附表 现金流（二期）'!CC31+'附表 现金流（三期）'!CC31+'附表 现金流（四期）'!CC31</f>
        <v>0</v>
      </c>
      <c r="CD31" s="429">
        <f>'附表 现金流（一期）'!CD31+'附表 现金流（二期）'!CD31+'附表 现金流（三期）'!CD31+'附表 现金流（四期）'!CD31</f>
        <v>0</v>
      </c>
      <c r="CE31" s="429">
        <f>'附表 现金流（一期）'!CE31+'附表 现金流（二期）'!CE31+'附表 现金流（三期）'!CE31+'附表 现金流（四期）'!CE31</f>
        <v>0</v>
      </c>
      <c r="CF31" s="429">
        <f>'附表 现金流（一期）'!CF31+'附表 现金流（二期）'!CF31+'附表 现金流（三期）'!CF31+'附表 现金流（四期）'!CF31</f>
        <v>0</v>
      </c>
      <c r="CG31" s="429">
        <f>'附表 现金流（一期）'!CG31+'附表 现金流（二期）'!CG31+'附表 现金流（三期）'!CG31+'附表 现金流（四期）'!CG31</f>
        <v>0</v>
      </c>
      <c r="CH31" s="429">
        <f>'附表 现金流（一期）'!CH31+'附表 现金流（二期）'!CH31+'附表 现金流（三期）'!CH31+'附表 现金流（四期）'!CH31</f>
        <v>0</v>
      </c>
      <c r="CI31" s="429">
        <f>'附表 现金流（一期）'!CI31+'附表 现金流（二期）'!CI31+'附表 现金流（三期）'!CI31+'附表 现金流（四期）'!CI31</f>
        <v>0</v>
      </c>
      <c r="CJ31" s="429">
        <f>'附表 现金流（一期）'!CJ31+'附表 现金流（二期）'!CJ31+'附表 现金流（三期）'!CJ31+'附表 现金流（四期）'!CJ31</f>
        <v>0</v>
      </c>
      <c r="CK31" s="429">
        <f>'附表 现金流（一期）'!CK31+'附表 现金流（二期）'!CK31+'附表 现金流（三期）'!CK31+'附表 现金流（四期）'!CK31</f>
        <v>0</v>
      </c>
      <c r="CL31" s="429">
        <f>'附表 现金流（一期）'!CL31+'附表 现金流（二期）'!CL31+'附表 现金流（三期）'!CL31+'附表 现金流（四期）'!CL31</f>
        <v>0</v>
      </c>
      <c r="CM31" s="429">
        <f>'附表 现金流（一期）'!CM31+'附表 现金流（二期）'!CM31+'附表 现金流（三期）'!CM31+'附表 现金流（四期）'!CM31</f>
        <v>0</v>
      </c>
      <c r="CN31" s="429">
        <f>'附表 现金流（一期）'!CN31+'附表 现金流（二期）'!CN31+'附表 现金流（三期）'!CN31+'附表 现金流（四期）'!CN31</f>
        <v>0</v>
      </c>
      <c r="CO31" s="429">
        <f>'附表 现金流（一期）'!CO31+'附表 现金流（二期）'!CO31+'附表 现金流（三期）'!CO31+'附表 现金流（四期）'!CO31</f>
        <v>0</v>
      </c>
      <c r="CP31" s="429">
        <f>'附表 现金流（一期）'!CP31+'附表 现金流（二期）'!CP31+'附表 现金流（三期）'!CP31+'附表 现金流（四期）'!CP31</f>
        <v>0</v>
      </c>
      <c r="CQ31" s="429">
        <f>'附表 现金流（一期）'!CQ31+'附表 现金流（二期）'!CQ31+'附表 现金流（三期）'!CQ31+'附表 现金流（四期）'!CQ31</f>
        <v>0</v>
      </c>
      <c r="CR31" s="429">
        <f>'附表 现金流（一期）'!CR31+'附表 现金流（二期）'!CR31+'附表 现金流（三期）'!CR31+'附表 现金流（四期）'!CR31</f>
        <v>0</v>
      </c>
      <c r="CS31" s="429">
        <f>'附表 现金流（一期）'!CS31+'附表 现金流（二期）'!CS31+'附表 现金流（三期）'!CS31+'附表 现金流（四期）'!CS31</f>
        <v>0</v>
      </c>
      <c r="CT31" s="429">
        <f>'附表 现金流（一期）'!CT31+'附表 现金流（二期）'!CT31+'附表 现金流（三期）'!CT31+'附表 现金流（四期）'!CT31</f>
        <v>0</v>
      </c>
      <c r="CU31" s="429">
        <f>'附表 现金流（一期）'!CU31+'附表 现金流（二期）'!CU31+'附表 现金流（三期）'!CU31+'附表 现金流（四期）'!CU31</f>
        <v>0</v>
      </c>
      <c r="CV31" s="429">
        <f>'附表 现金流（一期）'!CV31+'附表 现金流（二期）'!CV31+'附表 现金流（三期）'!CV31+'附表 现金流（四期）'!CV31</f>
        <v>0</v>
      </c>
      <c r="CW31" s="444"/>
    </row>
    <row r="32" spans="1:101" s="424" customFormat="1" ht="21" customHeight="1">
      <c r="A32" s="750"/>
      <c r="B32" s="770" t="s">
        <v>266</v>
      </c>
      <c r="C32" s="770"/>
      <c r="D32" s="439">
        <f t="shared" si="16"/>
        <v>0</v>
      </c>
      <c r="E32" s="439">
        <f>SUM(E30:E31)</f>
        <v>0</v>
      </c>
      <c r="F32" s="439">
        <f>SUM(F30:F31)</f>
        <v>0</v>
      </c>
      <c r="G32" s="439">
        <f t="shared" ref="G32:BR32" si="22">SUM(G30:G31)</f>
        <v>0</v>
      </c>
      <c r="H32" s="439">
        <f t="shared" si="22"/>
        <v>0</v>
      </c>
      <c r="I32" s="439">
        <f t="shared" si="22"/>
        <v>0</v>
      </c>
      <c r="J32" s="439">
        <f t="shared" si="22"/>
        <v>0</v>
      </c>
      <c r="K32" s="439">
        <f t="shared" si="22"/>
        <v>0</v>
      </c>
      <c r="L32" s="439">
        <f t="shared" si="22"/>
        <v>0</v>
      </c>
      <c r="M32" s="439">
        <f t="shared" si="22"/>
        <v>0</v>
      </c>
      <c r="N32" s="439">
        <f t="shared" si="22"/>
        <v>0</v>
      </c>
      <c r="O32" s="439">
        <f t="shared" si="22"/>
        <v>0</v>
      </c>
      <c r="P32" s="439">
        <f t="shared" si="22"/>
        <v>0</v>
      </c>
      <c r="Q32" s="439">
        <f t="shared" si="22"/>
        <v>0</v>
      </c>
      <c r="R32" s="439">
        <f t="shared" si="22"/>
        <v>0</v>
      </c>
      <c r="S32" s="439">
        <f t="shared" si="22"/>
        <v>0</v>
      </c>
      <c r="T32" s="439">
        <f t="shared" si="22"/>
        <v>0</v>
      </c>
      <c r="U32" s="439">
        <f t="shared" si="22"/>
        <v>0</v>
      </c>
      <c r="V32" s="439">
        <f t="shared" si="22"/>
        <v>0</v>
      </c>
      <c r="W32" s="439">
        <f t="shared" si="22"/>
        <v>0</v>
      </c>
      <c r="X32" s="439">
        <f t="shared" si="22"/>
        <v>0</v>
      </c>
      <c r="Y32" s="439">
        <f t="shared" si="22"/>
        <v>0</v>
      </c>
      <c r="Z32" s="439">
        <f t="shared" si="22"/>
        <v>0</v>
      </c>
      <c r="AA32" s="439">
        <f t="shared" si="22"/>
        <v>0</v>
      </c>
      <c r="AB32" s="439">
        <f t="shared" si="22"/>
        <v>0</v>
      </c>
      <c r="AC32" s="439">
        <f t="shared" si="22"/>
        <v>0</v>
      </c>
      <c r="AD32" s="439">
        <f t="shared" si="22"/>
        <v>0</v>
      </c>
      <c r="AE32" s="439">
        <f t="shared" si="22"/>
        <v>0</v>
      </c>
      <c r="AF32" s="439">
        <f t="shared" si="22"/>
        <v>0</v>
      </c>
      <c r="AG32" s="439">
        <f t="shared" si="22"/>
        <v>0</v>
      </c>
      <c r="AH32" s="439">
        <f t="shared" si="22"/>
        <v>0</v>
      </c>
      <c r="AI32" s="439">
        <f t="shared" si="22"/>
        <v>0</v>
      </c>
      <c r="AJ32" s="439">
        <f t="shared" si="22"/>
        <v>0</v>
      </c>
      <c r="AK32" s="439">
        <f t="shared" si="22"/>
        <v>0</v>
      </c>
      <c r="AL32" s="439">
        <f t="shared" si="22"/>
        <v>0</v>
      </c>
      <c r="AM32" s="439">
        <f t="shared" si="22"/>
        <v>0</v>
      </c>
      <c r="AN32" s="439">
        <f t="shared" si="22"/>
        <v>0</v>
      </c>
      <c r="AO32" s="439">
        <f t="shared" si="22"/>
        <v>0</v>
      </c>
      <c r="AP32" s="439">
        <f t="shared" si="22"/>
        <v>0</v>
      </c>
      <c r="AQ32" s="439">
        <f t="shared" si="22"/>
        <v>0</v>
      </c>
      <c r="AR32" s="439">
        <f t="shared" si="22"/>
        <v>0</v>
      </c>
      <c r="AS32" s="439">
        <f t="shared" si="22"/>
        <v>0</v>
      </c>
      <c r="AT32" s="439">
        <f t="shared" si="22"/>
        <v>0</v>
      </c>
      <c r="AU32" s="439">
        <f t="shared" si="22"/>
        <v>0</v>
      </c>
      <c r="AV32" s="439">
        <f t="shared" si="22"/>
        <v>0</v>
      </c>
      <c r="AW32" s="439">
        <f t="shared" si="22"/>
        <v>0</v>
      </c>
      <c r="AX32" s="439">
        <f t="shared" si="22"/>
        <v>0</v>
      </c>
      <c r="AY32" s="439">
        <f t="shared" si="22"/>
        <v>0</v>
      </c>
      <c r="AZ32" s="439">
        <f t="shared" si="22"/>
        <v>0</v>
      </c>
      <c r="BA32" s="439">
        <f t="shared" si="22"/>
        <v>0</v>
      </c>
      <c r="BB32" s="439">
        <f t="shared" si="22"/>
        <v>0</v>
      </c>
      <c r="BC32" s="439">
        <f t="shared" si="22"/>
        <v>0</v>
      </c>
      <c r="BD32" s="439">
        <f t="shared" si="22"/>
        <v>0</v>
      </c>
      <c r="BE32" s="439">
        <f t="shared" si="22"/>
        <v>0</v>
      </c>
      <c r="BF32" s="439">
        <f t="shared" si="22"/>
        <v>0</v>
      </c>
      <c r="BG32" s="439">
        <f t="shared" si="22"/>
        <v>0</v>
      </c>
      <c r="BH32" s="439">
        <f t="shared" si="22"/>
        <v>0</v>
      </c>
      <c r="BI32" s="439">
        <f t="shared" si="22"/>
        <v>0</v>
      </c>
      <c r="BJ32" s="439">
        <f t="shared" si="22"/>
        <v>0</v>
      </c>
      <c r="BK32" s="439">
        <f t="shared" si="22"/>
        <v>0</v>
      </c>
      <c r="BL32" s="439">
        <f t="shared" si="22"/>
        <v>0</v>
      </c>
      <c r="BM32" s="439">
        <f t="shared" si="22"/>
        <v>0</v>
      </c>
      <c r="BN32" s="439">
        <f t="shared" si="22"/>
        <v>0</v>
      </c>
      <c r="BO32" s="439">
        <f t="shared" si="22"/>
        <v>0</v>
      </c>
      <c r="BP32" s="439">
        <f t="shared" si="22"/>
        <v>0</v>
      </c>
      <c r="BQ32" s="439">
        <f t="shared" si="22"/>
        <v>0</v>
      </c>
      <c r="BR32" s="439">
        <f t="shared" si="22"/>
        <v>0</v>
      </c>
      <c r="BS32" s="439">
        <f t="shared" ref="BS32:CV32" si="23">SUM(BS30:BS31)</f>
        <v>0</v>
      </c>
      <c r="BT32" s="439">
        <f t="shared" si="23"/>
        <v>0</v>
      </c>
      <c r="BU32" s="439">
        <f t="shared" si="23"/>
        <v>0</v>
      </c>
      <c r="BV32" s="439">
        <f t="shared" si="23"/>
        <v>0</v>
      </c>
      <c r="BW32" s="439">
        <f t="shared" si="23"/>
        <v>0</v>
      </c>
      <c r="BX32" s="439">
        <f t="shared" si="23"/>
        <v>0</v>
      </c>
      <c r="BY32" s="439">
        <f t="shared" si="23"/>
        <v>0</v>
      </c>
      <c r="BZ32" s="439">
        <f t="shared" si="23"/>
        <v>0</v>
      </c>
      <c r="CA32" s="439">
        <f t="shared" si="23"/>
        <v>0</v>
      </c>
      <c r="CB32" s="439">
        <f t="shared" si="23"/>
        <v>0</v>
      </c>
      <c r="CC32" s="439">
        <f t="shared" si="23"/>
        <v>0</v>
      </c>
      <c r="CD32" s="439">
        <f t="shared" si="23"/>
        <v>0</v>
      </c>
      <c r="CE32" s="439">
        <f t="shared" si="23"/>
        <v>0</v>
      </c>
      <c r="CF32" s="439">
        <f t="shared" si="23"/>
        <v>0</v>
      </c>
      <c r="CG32" s="439">
        <f t="shared" si="23"/>
        <v>0</v>
      </c>
      <c r="CH32" s="439">
        <f t="shared" si="23"/>
        <v>0</v>
      </c>
      <c r="CI32" s="439">
        <f t="shared" si="23"/>
        <v>0</v>
      </c>
      <c r="CJ32" s="439">
        <f t="shared" si="23"/>
        <v>0</v>
      </c>
      <c r="CK32" s="439">
        <f t="shared" si="23"/>
        <v>0</v>
      </c>
      <c r="CL32" s="439">
        <f t="shared" si="23"/>
        <v>0</v>
      </c>
      <c r="CM32" s="439">
        <f t="shared" si="23"/>
        <v>0</v>
      </c>
      <c r="CN32" s="439">
        <f t="shared" si="23"/>
        <v>0</v>
      </c>
      <c r="CO32" s="439">
        <f t="shared" si="23"/>
        <v>0</v>
      </c>
      <c r="CP32" s="439">
        <f t="shared" si="23"/>
        <v>0</v>
      </c>
      <c r="CQ32" s="439">
        <f t="shared" si="23"/>
        <v>0</v>
      </c>
      <c r="CR32" s="439">
        <f t="shared" si="23"/>
        <v>0</v>
      </c>
      <c r="CS32" s="439">
        <f t="shared" si="23"/>
        <v>0</v>
      </c>
      <c r="CT32" s="439">
        <f t="shared" si="23"/>
        <v>0</v>
      </c>
      <c r="CU32" s="439">
        <f t="shared" si="23"/>
        <v>0</v>
      </c>
      <c r="CV32" s="439">
        <f t="shared" si="23"/>
        <v>0</v>
      </c>
      <c r="CW32" s="447"/>
    </row>
    <row r="33" spans="1:101" s="424" customFormat="1" ht="21" customHeight="1">
      <c r="A33" s="751"/>
      <c r="B33" s="771" t="s">
        <v>208</v>
      </c>
      <c r="C33" s="772"/>
      <c r="D33" s="433">
        <f>CV33</f>
        <v>0</v>
      </c>
      <c r="E33" s="433">
        <f>E32</f>
        <v>0</v>
      </c>
      <c r="F33" s="433">
        <f>E33+F32</f>
        <v>0</v>
      </c>
      <c r="G33" s="433">
        <f t="shared" ref="G33:BR33" si="24">F33+G32</f>
        <v>0</v>
      </c>
      <c r="H33" s="433">
        <f t="shared" si="24"/>
        <v>0</v>
      </c>
      <c r="I33" s="433">
        <f t="shared" si="24"/>
        <v>0</v>
      </c>
      <c r="J33" s="433">
        <f t="shared" si="24"/>
        <v>0</v>
      </c>
      <c r="K33" s="433">
        <f t="shared" si="24"/>
        <v>0</v>
      </c>
      <c r="L33" s="433">
        <f t="shared" si="24"/>
        <v>0</v>
      </c>
      <c r="M33" s="433">
        <f t="shared" si="24"/>
        <v>0</v>
      </c>
      <c r="N33" s="433">
        <f t="shared" si="24"/>
        <v>0</v>
      </c>
      <c r="O33" s="433">
        <f t="shared" si="24"/>
        <v>0</v>
      </c>
      <c r="P33" s="433">
        <f t="shared" si="24"/>
        <v>0</v>
      </c>
      <c r="Q33" s="433">
        <f t="shared" si="24"/>
        <v>0</v>
      </c>
      <c r="R33" s="433">
        <f t="shared" si="24"/>
        <v>0</v>
      </c>
      <c r="S33" s="433">
        <f t="shared" si="24"/>
        <v>0</v>
      </c>
      <c r="T33" s="433">
        <f t="shared" si="24"/>
        <v>0</v>
      </c>
      <c r="U33" s="433">
        <f t="shared" si="24"/>
        <v>0</v>
      </c>
      <c r="V33" s="433">
        <f t="shared" si="24"/>
        <v>0</v>
      </c>
      <c r="W33" s="433">
        <f t="shared" si="24"/>
        <v>0</v>
      </c>
      <c r="X33" s="433">
        <f t="shared" si="24"/>
        <v>0</v>
      </c>
      <c r="Y33" s="433">
        <f t="shared" si="24"/>
        <v>0</v>
      </c>
      <c r="Z33" s="433">
        <f t="shared" si="24"/>
        <v>0</v>
      </c>
      <c r="AA33" s="433">
        <f t="shared" si="24"/>
        <v>0</v>
      </c>
      <c r="AB33" s="433">
        <f t="shared" si="24"/>
        <v>0</v>
      </c>
      <c r="AC33" s="433">
        <f t="shared" si="24"/>
        <v>0</v>
      </c>
      <c r="AD33" s="433">
        <f t="shared" si="24"/>
        <v>0</v>
      </c>
      <c r="AE33" s="433">
        <f t="shared" si="24"/>
        <v>0</v>
      </c>
      <c r="AF33" s="433">
        <f t="shared" si="24"/>
        <v>0</v>
      </c>
      <c r="AG33" s="433">
        <f t="shared" si="24"/>
        <v>0</v>
      </c>
      <c r="AH33" s="433">
        <f t="shared" si="24"/>
        <v>0</v>
      </c>
      <c r="AI33" s="433">
        <f t="shared" si="24"/>
        <v>0</v>
      </c>
      <c r="AJ33" s="433">
        <f t="shared" si="24"/>
        <v>0</v>
      </c>
      <c r="AK33" s="433">
        <f t="shared" si="24"/>
        <v>0</v>
      </c>
      <c r="AL33" s="433">
        <f t="shared" si="24"/>
        <v>0</v>
      </c>
      <c r="AM33" s="433">
        <f t="shared" si="24"/>
        <v>0</v>
      </c>
      <c r="AN33" s="433">
        <f t="shared" si="24"/>
        <v>0</v>
      </c>
      <c r="AO33" s="433">
        <f t="shared" si="24"/>
        <v>0</v>
      </c>
      <c r="AP33" s="433">
        <f t="shared" si="24"/>
        <v>0</v>
      </c>
      <c r="AQ33" s="433">
        <f t="shared" si="24"/>
        <v>0</v>
      </c>
      <c r="AR33" s="433">
        <f t="shared" si="24"/>
        <v>0</v>
      </c>
      <c r="AS33" s="433">
        <f t="shared" si="24"/>
        <v>0</v>
      </c>
      <c r="AT33" s="433">
        <f t="shared" si="24"/>
        <v>0</v>
      </c>
      <c r="AU33" s="433">
        <f t="shared" si="24"/>
        <v>0</v>
      </c>
      <c r="AV33" s="433">
        <f t="shared" si="24"/>
        <v>0</v>
      </c>
      <c r="AW33" s="433">
        <f t="shared" si="24"/>
        <v>0</v>
      </c>
      <c r="AX33" s="433">
        <f t="shared" si="24"/>
        <v>0</v>
      </c>
      <c r="AY33" s="433">
        <f t="shared" si="24"/>
        <v>0</v>
      </c>
      <c r="AZ33" s="433">
        <f t="shared" si="24"/>
        <v>0</v>
      </c>
      <c r="BA33" s="433">
        <f t="shared" si="24"/>
        <v>0</v>
      </c>
      <c r="BB33" s="433">
        <f t="shared" si="24"/>
        <v>0</v>
      </c>
      <c r="BC33" s="433">
        <f t="shared" si="24"/>
        <v>0</v>
      </c>
      <c r="BD33" s="433">
        <f t="shared" si="24"/>
        <v>0</v>
      </c>
      <c r="BE33" s="433">
        <f t="shared" si="24"/>
        <v>0</v>
      </c>
      <c r="BF33" s="433">
        <f t="shared" si="24"/>
        <v>0</v>
      </c>
      <c r="BG33" s="433">
        <f t="shared" si="24"/>
        <v>0</v>
      </c>
      <c r="BH33" s="433">
        <f t="shared" si="24"/>
        <v>0</v>
      </c>
      <c r="BI33" s="433">
        <f t="shared" si="24"/>
        <v>0</v>
      </c>
      <c r="BJ33" s="433">
        <f t="shared" si="24"/>
        <v>0</v>
      </c>
      <c r="BK33" s="433">
        <f t="shared" si="24"/>
        <v>0</v>
      </c>
      <c r="BL33" s="433">
        <f t="shared" si="24"/>
        <v>0</v>
      </c>
      <c r="BM33" s="433">
        <f t="shared" si="24"/>
        <v>0</v>
      </c>
      <c r="BN33" s="433">
        <f t="shared" si="24"/>
        <v>0</v>
      </c>
      <c r="BO33" s="433">
        <f t="shared" si="24"/>
        <v>0</v>
      </c>
      <c r="BP33" s="433">
        <f t="shared" si="24"/>
        <v>0</v>
      </c>
      <c r="BQ33" s="433">
        <f t="shared" si="24"/>
        <v>0</v>
      </c>
      <c r="BR33" s="433">
        <f t="shared" si="24"/>
        <v>0</v>
      </c>
      <c r="BS33" s="433">
        <f t="shared" ref="BS33:CV33" si="25">BR33+BS32</f>
        <v>0</v>
      </c>
      <c r="BT33" s="433">
        <f t="shared" si="25"/>
        <v>0</v>
      </c>
      <c r="BU33" s="433">
        <f t="shared" si="25"/>
        <v>0</v>
      </c>
      <c r="BV33" s="433">
        <f t="shared" si="25"/>
        <v>0</v>
      </c>
      <c r="BW33" s="433">
        <f t="shared" si="25"/>
        <v>0</v>
      </c>
      <c r="BX33" s="433">
        <f t="shared" si="25"/>
        <v>0</v>
      </c>
      <c r="BY33" s="433">
        <f t="shared" si="25"/>
        <v>0</v>
      </c>
      <c r="BZ33" s="433">
        <f t="shared" si="25"/>
        <v>0</v>
      </c>
      <c r="CA33" s="433">
        <f t="shared" si="25"/>
        <v>0</v>
      </c>
      <c r="CB33" s="433">
        <f t="shared" si="25"/>
        <v>0</v>
      </c>
      <c r="CC33" s="433">
        <f t="shared" si="25"/>
        <v>0</v>
      </c>
      <c r="CD33" s="433">
        <f t="shared" si="25"/>
        <v>0</v>
      </c>
      <c r="CE33" s="433">
        <f t="shared" si="25"/>
        <v>0</v>
      </c>
      <c r="CF33" s="433">
        <f t="shared" si="25"/>
        <v>0</v>
      </c>
      <c r="CG33" s="433">
        <f t="shared" si="25"/>
        <v>0</v>
      </c>
      <c r="CH33" s="433">
        <f t="shared" si="25"/>
        <v>0</v>
      </c>
      <c r="CI33" s="433">
        <f t="shared" si="25"/>
        <v>0</v>
      </c>
      <c r="CJ33" s="433">
        <f t="shared" si="25"/>
        <v>0</v>
      </c>
      <c r="CK33" s="433">
        <f t="shared" si="25"/>
        <v>0</v>
      </c>
      <c r="CL33" s="433">
        <f t="shared" si="25"/>
        <v>0</v>
      </c>
      <c r="CM33" s="433">
        <f t="shared" si="25"/>
        <v>0</v>
      </c>
      <c r="CN33" s="433">
        <f t="shared" si="25"/>
        <v>0</v>
      </c>
      <c r="CO33" s="433">
        <f t="shared" si="25"/>
        <v>0</v>
      </c>
      <c r="CP33" s="433">
        <f t="shared" si="25"/>
        <v>0</v>
      </c>
      <c r="CQ33" s="433">
        <f t="shared" si="25"/>
        <v>0</v>
      </c>
      <c r="CR33" s="433">
        <f t="shared" si="25"/>
        <v>0</v>
      </c>
      <c r="CS33" s="433">
        <f t="shared" si="25"/>
        <v>0</v>
      </c>
      <c r="CT33" s="433">
        <f t="shared" si="25"/>
        <v>0</v>
      </c>
      <c r="CU33" s="433">
        <f t="shared" si="25"/>
        <v>0</v>
      </c>
      <c r="CV33" s="433">
        <f t="shared" si="25"/>
        <v>0</v>
      </c>
      <c r="CW33" s="444"/>
    </row>
    <row r="34" spans="1:101" ht="21" customHeight="1">
      <c r="A34" s="773" t="s">
        <v>267</v>
      </c>
      <c r="B34" s="773"/>
      <c r="C34" s="773"/>
      <c r="D34" s="440">
        <f>SUM(E34:CV34)</f>
        <v>59843.080193681686</v>
      </c>
      <c r="E34" s="440">
        <f>E28+E32</f>
        <v>-170956.99154444653</v>
      </c>
      <c r="F34" s="440">
        <f>F28+F32</f>
        <v>-341.61575987261608</v>
      </c>
      <c r="G34" s="440">
        <f t="shared" ref="G34:BR34" si="26">G28+G32</f>
        <v>-780.29348671113382</v>
      </c>
      <c r="H34" s="440">
        <f t="shared" si="26"/>
        <v>20393.715262668498</v>
      </c>
      <c r="I34" s="440">
        <f t="shared" si="26"/>
        <v>-1820.7649924123216</v>
      </c>
      <c r="J34" s="440">
        <f t="shared" si="26"/>
        <v>-1851.8593897364344</v>
      </c>
      <c r="K34" s="440">
        <f t="shared" si="26"/>
        <v>-2281.9839548318319</v>
      </c>
      <c r="L34" s="440">
        <f t="shared" si="26"/>
        <v>19666.727377894167</v>
      </c>
      <c r="M34" s="440">
        <f t="shared" si="26"/>
        <v>7209.6621971986806</v>
      </c>
      <c r="N34" s="440">
        <f t="shared" si="26"/>
        <v>-1629.01634813536</v>
      </c>
      <c r="O34" s="440">
        <f t="shared" si="26"/>
        <v>-9592.3976078503711</v>
      </c>
      <c r="P34" s="440">
        <f t="shared" si="26"/>
        <v>19145.228187480152</v>
      </c>
      <c r="Q34" s="440">
        <f t="shared" si="26"/>
        <v>26662.003471001055</v>
      </c>
      <c r="R34" s="440">
        <f t="shared" si="26"/>
        <v>38040.293146709235</v>
      </c>
      <c r="S34" s="440">
        <f t="shared" si="26"/>
        <v>38974.017438782641</v>
      </c>
      <c r="T34" s="440">
        <f t="shared" si="26"/>
        <v>24027.220397443496</v>
      </c>
      <c r="U34" s="440">
        <f t="shared" si="26"/>
        <v>14278.53878813638</v>
      </c>
      <c r="V34" s="440">
        <f t="shared" si="26"/>
        <v>31734.784522860184</v>
      </c>
      <c r="W34" s="440">
        <f t="shared" si="26"/>
        <v>38052.694299570576</v>
      </c>
      <c r="X34" s="440">
        <f t="shared" si="26"/>
        <v>39751.026327822423</v>
      </c>
      <c r="Y34" s="440">
        <f t="shared" si="26"/>
        <v>44461.295111189924</v>
      </c>
      <c r="Z34" s="440">
        <f t="shared" si="26"/>
        <v>26489.431141961897</v>
      </c>
      <c r="AA34" s="440">
        <f t="shared" si="26"/>
        <v>18175.481658353612</v>
      </c>
      <c r="AB34" s="440">
        <f t="shared" si="26"/>
        <v>3540.6512784074948</v>
      </c>
      <c r="AC34" s="440">
        <f t="shared" si="26"/>
        <v>1899.8228692010512</v>
      </c>
      <c r="AD34" s="440">
        <f t="shared" si="26"/>
        <v>-156817.72886058872</v>
      </c>
      <c r="AE34" s="440">
        <f t="shared" si="26"/>
        <v>315.88531816529758</v>
      </c>
      <c r="AF34" s="440">
        <f t="shared" si="26"/>
        <v>391.95652484422021</v>
      </c>
      <c r="AG34" s="440">
        <f t="shared" si="26"/>
        <v>847.49327645344044</v>
      </c>
      <c r="AH34" s="440">
        <f t="shared" si="26"/>
        <v>-273.67296928941977</v>
      </c>
      <c r="AI34" s="440">
        <f t="shared" si="26"/>
        <v>-253.24009481432574</v>
      </c>
      <c r="AJ34" s="440">
        <f t="shared" si="26"/>
        <v>-1693.4736049351991</v>
      </c>
      <c r="AK34" s="440">
        <f t="shared" si="26"/>
        <v>-286.94656753389017</v>
      </c>
      <c r="AL34" s="440">
        <f t="shared" si="26"/>
        <v>-280.48879934515514</v>
      </c>
      <c r="AM34" s="440">
        <f t="shared" si="26"/>
        <v>-11899.349141826351</v>
      </c>
      <c r="AN34" s="440">
        <f t="shared" si="26"/>
        <v>5064.6017880748441</v>
      </c>
      <c r="AO34" s="440">
        <f t="shared" si="26"/>
        <v>891.08827456133065</v>
      </c>
      <c r="AP34" s="440">
        <f t="shared" si="26"/>
        <v>924.68286915592523</v>
      </c>
      <c r="AQ34" s="440">
        <f t="shared" si="26"/>
        <v>-335.39821192515592</v>
      </c>
      <c r="AR34" s="440">
        <f t="shared" si="26"/>
        <v>0</v>
      </c>
      <c r="AS34" s="440">
        <f t="shared" si="26"/>
        <v>0</v>
      </c>
      <c r="AT34" s="440">
        <f t="shared" si="26"/>
        <v>0</v>
      </c>
      <c r="AU34" s="440">
        <f t="shared" si="26"/>
        <v>0</v>
      </c>
      <c r="AV34" s="440">
        <f t="shared" si="26"/>
        <v>0</v>
      </c>
      <c r="AW34" s="440">
        <f t="shared" si="26"/>
        <v>0</v>
      </c>
      <c r="AX34" s="440">
        <f t="shared" si="26"/>
        <v>0</v>
      </c>
      <c r="AY34" s="440">
        <f t="shared" si="26"/>
        <v>0</v>
      </c>
      <c r="AZ34" s="440">
        <f t="shared" si="26"/>
        <v>0</v>
      </c>
      <c r="BA34" s="440">
        <f t="shared" si="26"/>
        <v>0</v>
      </c>
      <c r="BB34" s="440">
        <f t="shared" si="26"/>
        <v>0</v>
      </c>
      <c r="BC34" s="440">
        <f t="shared" si="26"/>
        <v>0</v>
      </c>
      <c r="BD34" s="440">
        <f t="shared" si="26"/>
        <v>0</v>
      </c>
      <c r="BE34" s="440">
        <f t="shared" si="26"/>
        <v>0</v>
      </c>
      <c r="BF34" s="440">
        <f t="shared" si="26"/>
        <v>0</v>
      </c>
      <c r="BG34" s="440">
        <f t="shared" si="26"/>
        <v>0</v>
      </c>
      <c r="BH34" s="440">
        <f t="shared" si="26"/>
        <v>0</v>
      </c>
      <c r="BI34" s="440">
        <f t="shared" si="26"/>
        <v>0</v>
      </c>
      <c r="BJ34" s="440">
        <f t="shared" si="26"/>
        <v>0</v>
      </c>
      <c r="BK34" s="440">
        <f t="shared" si="26"/>
        <v>0</v>
      </c>
      <c r="BL34" s="440">
        <f t="shared" si="26"/>
        <v>0</v>
      </c>
      <c r="BM34" s="440">
        <f t="shared" si="26"/>
        <v>0</v>
      </c>
      <c r="BN34" s="440">
        <f t="shared" si="26"/>
        <v>0</v>
      </c>
      <c r="BO34" s="440">
        <f t="shared" si="26"/>
        <v>0</v>
      </c>
      <c r="BP34" s="440">
        <f t="shared" si="26"/>
        <v>0</v>
      </c>
      <c r="BQ34" s="440">
        <f t="shared" si="26"/>
        <v>0</v>
      </c>
      <c r="BR34" s="440">
        <f t="shared" si="26"/>
        <v>0</v>
      </c>
      <c r="BS34" s="440">
        <f t="shared" ref="BS34:CV34" si="27">BS28+BS32</f>
        <v>0</v>
      </c>
      <c r="BT34" s="440">
        <f t="shared" si="27"/>
        <v>0</v>
      </c>
      <c r="BU34" s="440">
        <f t="shared" si="27"/>
        <v>0</v>
      </c>
      <c r="BV34" s="440">
        <f t="shared" si="27"/>
        <v>0</v>
      </c>
      <c r="BW34" s="440">
        <f t="shared" si="27"/>
        <v>0</v>
      </c>
      <c r="BX34" s="440">
        <f t="shared" si="27"/>
        <v>0</v>
      </c>
      <c r="BY34" s="440">
        <f t="shared" si="27"/>
        <v>0</v>
      </c>
      <c r="BZ34" s="440">
        <f t="shared" si="27"/>
        <v>0</v>
      </c>
      <c r="CA34" s="440">
        <f t="shared" si="27"/>
        <v>0</v>
      </c>
      <c r="CB34" s="440">
        <f t="shared" si="27"/>
        <v>0</v>
      </c>
      <c r="CC34" s="440">
        <f t="shared" si="27"/>
        <v>0</v>
      </c>
      <c r="CD34" s="440">
        <f t="shared" si="27"/>
        <v>0</v>
      </c>
      <c r="CE34" s="440">
        <f t="shared" si="27"/>
        <v>0</v>
      </c>
      <c r="CF34" s="440">
        <f t="shared" si="27"/>
        <v>0</v>
      </c>
      <c r="CG34" s="440">
        <f t="shared" si="27"/>
        <v>0</v>
      </c>
      <c r="CH34" s="440">
        <f t="shared" si="27"/>
        <v>0</v>
      </c>
      <c r="CI34" s="440">
        <f t="shared" si="27"/>
        <v>0</v>
      </c>
      <c r="CJ34" s="440">
        <f t="shared" si="27"/>
        <v>0</v>
      </c>
      <c r="CK34" s="440">
        <f t="shared" si="27"/>
        <v>0</v>
      </c>
      <c r="CL34" s="440">
        <f t="shared" si="27"/>
        <v>0</v>
      </c>
      <c r="CM34" s="440">
        <f t="shared" si="27"/>
        <v>0</v>
      </c>
      <c r="CN34" s="440">
        <f t="shared" si="27"/>
        <v>0</v>
      </c>
      <c r="CO34" s="440">
        <f t="shared" si="27"/>
        <v>0</v>
      </c>
      <c r="CP34" s="440">
        <f t="shared" si="27"/>
        <v>0</v>
      </c>
      <c r="CQ34" s="440">
        <f t="shared" si="27"/>
        <v>0</v>
      </c>
      <c r="CR34" s="440">
        <f t="shared" si="27"/>
        <v>0</v>
      </c>
      <c r="CS34" s="440">
        <f t="shared" si="27"/>
        <v>0</v>
      </c>
      <c r="CT34" s="440">
        <f t="shared" si="27"/>
        <v>0</v>
      </c>
      <c r="CU34" s="440">
        <f t="shared" si="27"/>
        <v>0</v>
      </c>
      <c r="CV34" s="440">
        <f t="shared" si="27"/>
        <v>0</v>
      </c>
      <c r="CW34" s="444"/>
    </row>
    <row r="35" spans="1:101" ht="21" customHeight="1">
      <c r="A35" s="745" t="s">
        <v>268</v>
      </c>
      <c r="B35" s="746"/>
      <c r="C35" s="747"/>
      <c r="D35" s="440">
        <f>CV35</f>
        <v>59843.080193681686</v>
      </c>
      <c r="E35" s="440">
        <f>E34</f>
        <v>-170956.99154444653</v>
      </c>
      <c r="F35" s="440">
        <f t="shared" ref="F35:AK35" si="28">E35+F34</f>
        <v>-171298.60730431916</v>
      </c>
      <c r="G35" s="440">
        <f t="shared" si="28"/>
        <v>-172078.90079103029</v>
      </c>
      <c r="H35" s="440">
        <f t="shared" si="28"/>
        <v>-151685.18552836179</v>
      </c>
      <c r="I35" s="440">
        <f t="shared" si="28"/>
        <v>-153505.95052077412</v>
      </c>
      <c r="J35" s="440">
        <f t="shared" si="28"/>
        <v>-155357.80991051055</v>
      </c>
      <c r="K35" s="440">
        <f t="shared" si="28"/>
        <v>-157639.79386534239</v>
      </c>
      <c r="L35" s="440">
        <f t="shared" si="28"/>
        <v>-137973.06648744823</v>
      </c>
      <c r="M35" s="440">
        <f t="shared" si="28"/>
        <v>-130763.40429024956</v>
      </c>
      <c r="N35" s="440">
        <f t="shared" si="28"/>
        <v>-132392.42063838491</v>
      </c>
      <c r="O35" s="440">
        <f t="shared" si="28"/>
        <v>-141984.81824623529</v>
      </c>
      <c r="P35" s="440">
        <f t="shared" si="28"/>
        <v>-122839.59005875513</v>
      </c>
      <c r="Q35" s="440">
        <f t="shared" si="28"/>
        <v>-96177.586587754078</v>
      </c>
      <c r="R35" s="440">
        <f t="shared" si="28"/>
        <v>-58137.293441044843</v>
      </c>
      <c r="S35" s="440">
        <f t="shared" si="28"/>
        <v>-19163.276002262202</v>
      </c>
      <c r="T35" s="440">
        <f t="shared" si="28"/>
        <v>4863.9443951812937</v>
      </c>
      <c r="U35" s="440">
        <f t="shared" si="28"/>
        <v>19142.483183317672</v>
      </c>
      <c r="V35" s="440">
        <f t="shared" si="28"/>
        <v>50877.267706177852</v>
      </c>
      <c r="W35" s="440">
        <f t="shared" si="28"/>
        <v>88929.962005748428</v>
      </c>
      <c r="X35" s="440">
        <f t="shared" si="28"/>
        <v>128680.98833357086</v>
      </c>
      <c r="Y35" s="440">
        <f t="shared" si="28"/>
        <v>173142.28344476077</v>
      </c>
      <c r="Z35" s="440">
        <f t="shared" si="28"/>
        <v>199631.71458672266</v>
      </c>
      <c r="AA35" s="440">
        <f t="shared" si="28"/>
        <v>217807.19624507628</v>
      </c>
      <c r="AB35" s="440">
        <f t="shared" si="28"/>
        <v>221347.84752348377</v>
      </c>
      <c r="AC35" s="440">
        <f t="shared" si="28"/>
        <v>223247.67039268481</v>
      </c>
      <c r="AD35" s="440">
        <f t="shared" si="28"/>
        <v>66429.941532096098</v>
      </c>
      <c r="AE35" s="440">
        <f t="shared" si="28"/>
        <v>66745.826850261394</v>
      </c>
      <c r="AF35" s="440">
        <f t="shared" si="28"/>
        <v>67137.783375105617</v>
      </c>
      <c r="AG35" s="440">
        <f t="shared" si="28"/>
        <v>67985.276651559063</v>
      </c>
      <c r="AH35" s="440">
        <f t="shared" si="28"/>
        <v>67711.603682269648</v>
      </c>
      <c r="AI35" s="440">
        <f t="shared" si="28"/>
        <v>67458.363587455329</v>
      </c>
      <c r="AJ35" s="440">
        <f t="shared" si="28"/>
        <v>65764.889982520137</v>
      </c>
      <c r="AK35" s="440">
        <f t="shared" si="28"/>
        <v>65477.94341498625</v>
      </c>
      <c r="AL35" s="440">
        <f t="shared" ref="AL35:BQ35" si="29">AK35+AL34</f>
        <v>65197.454615641094</v>
      </c>
      <c r="AM35" s="440">
        <f t="shared" si="29"/>
        <v>53298.105473814743</v>
      </c>
      <c r="AN35" s="440">
        <f t="shared" si="29"/>
        <v>58362.707261889591</v>
      </c>
      <c r="AO35" s="440">
        <f t="shared" si="29"/>
        <v>59253.795536450918</v>
      </c>
      <c r="AP35" s="440">
        <f t="shared" si="29"/>
        <v>60178.478405606846</v>
      </c>
      <c r="AQ35" s="440">
        <f t="shared" si="29"/>
        <v>59843.080193681686</v>
      </c>
      <c r="AR35" s="440">
        <f t="shared" si="29"/>
        <v>59843.080193681686</v>
      </c>
      <c r="AS35" s="440">
        <f t="shared" si="29"/>
        <v>59843.080193681686</v>
      </c>
      <c r="AT35" s="440">
        <f t="shared" si="29"/>
        <v>59843.080193681686</v>
      </c>
      <c r="AU35" s="440">
        <f t="shared" si="29"/>
        <v>59843.080193681686</v>
      </c>
      <c r="AV35" s="440">
        <f t="shared" si="29"/>
        <v>59843.080193681686</v>
      </c>
      <c r="AW35" s="440">
        <f t="shared" si="29"/>
        <v>59843.080193681686</v>
      </c>
      <c r="AX35" s="440">
        <f t="shared" si="29"/>
        <v>59843.080193681686</v>
      </c>
      <c r="AY35" s="440">
        <f t="shared" si="29"/>
        <v>59843.080193681686</v>
      </c>
      <c r="AZ35" s="440">
        <f t="shared" si="29"/>
        <v>59843.080193681686</v>
      </c>
      <c r="BA35" s="440">
        <f t="shared" si="29"/>
        <v>59843.080193681686</v>
      </c>
      <c r="BB35" s="440">
        <f t="shared" si="29"/>
        <v>59843.080193681686</v>
      </c>
      <c r="BC35" s="440">
        <f t="shared" si="29"/>
        <v>59843.080193681686</v>
      </c>
      <c r="BD35" s="440">
        <f t="shared" si="29"/>
        <v>59843.080193681686</v>
      </c>
      <c r="BE35" s="440">
        <f t="shared" si="29"/>
        <v>59843.080193681686</v>
      </c>
      <c r="BF35" s="440">
        <f t="shared" si="29"/>
        <v>59843.080193681686</v>
      </c>
      <c r="BG35" s="440">
        <f t="shared" si="29"/>
        <v>59843.080193681686</v>
      </c>
      <c r="BH35" s="440">
        <f t="shared" si="29"/>
        <v>59843.080193681686</v>
      </c>
      <c r="BI35" s="440">
        <f t="shared" si="29"/>
        <v>59843.080193681686</v>
      </c>
      <c r="BJ35" s="440">
        <f t="shared" si="29"/>
        <v>59843.080193681686</v>
      </c>
      <c r="BK35" s="440">
        <f t="shared" si="29"/>
        <v>59843.080193681686</v>
      </c>
      <c r="BL35" s="440">
        <f t="shared" si="29"/>
        <v>59843.080193681686</v>
      </c>
      <c r="BM35" s="440">
        <f t="shared" si="29"/>
        <v>59843.080193681686</v>
      </c>
      <c r="BN35" s="440">
        <f t="shared" si="29"/>
        <v>59843.080193681686</v>
      </c>
      <c r="BO35" s="440">
        <f t="shared" si="29"/>
        <v>59843.080193681686</v>
      </c>
      <c r="BP35" s="440">
        <f t="shared" si="29"/>
        <v>59843.080193681686</v>
      </c>
      <c r="BQ35" s="440">
        <f t="shared" si="29"/>
        <v>59843.080193681686</v>
      </c>
      <c r="BR35" s="440">
        <f t="shared" ref="BR35:CV35" si="30">BQ35+BR34</f>
        <v>59843.080193681686</v>
      </c>
      <c r="BS35" s="440">
        <f t="shared" si="30"/>
        <v>59843.080193681686</v>
      </c>
      <c r="BT35" s="440">
        <f t="shared" si="30"/>
        <v>59843.080193681686</v>
      </c>
      <c r="BU35" s="440">
        <f t="shared" si="30"/>
        <v>59843.080193681686</v>
      </c>
      <c r="BV35" s="440">
        <f t="shared" si="30"/>
        <v>59843.080193681686</v>
      </c>
      <c r="BW35" s="440">
        <f t="shared" si="30"/>
        <v>59843.080193681686</v>
      </c>
      <c r="BX35" s="440">
        <f t="shared" si="30"/>
        <v>59843.080193681686</v>
      </c>
      <c r="BY35" s="440">
        <f t="shared" si="30"/>
        <v>59843.080193681686</v>
      </c>
      <c r="BZ35" s="440">
        <f t="shared" si="30"/>
        <v>59843.080193681686</v>
      </c>
      <c r="CA35" s="440">
        <f t="shared" si="30"/>
        <v>59843.080193681686</v>
      </c>
      <c r="CB35" s="440">
        <f t="shared" si="30"/>
        <v>59843.080193681686</v>
      </c>
      <c r="CC35" s="440">
        <f t="shared" si="30"/>
        <v>59843.080193681686</v>
      </c>
      <c r="CD35" s="440">
        <f t="shared" si="30"/>
        <v>59843.080193681686</v>
      </c>
      <c r="CE35" s="440">
        <f t="shared" si="30"/>
        <v>59843.080193681686</v>
      </c>
      <c r="CF35" s="440">
        <f t="shared" si="30"/>
        <v>59843.080193681686</v>
      </c>
      <c r="CG35" s="440">
        <f t="shared" si="30"/>
        <v>59843.080193681686</v>
      </c>
      <c r="CH35" s="440">
        <f t="shared" si="30"/>
        <v>59843.080193681686</v>
      </c>
      <c r="CI35" s="440">
        <f t="shared" si="30"/>
        <v>59843.080193681686</v>
      </c>
      <c r="CJ35" s="440">
        <f t="shared" si="30"/>
        <v>59843.080193681686</v>
      </c>
      <c r="CK35" s="440">
        <f t="shared" si="30"/>
        <v>59843.080193681686</v>
      </c>
      <c r="CL35" s="440">
        <f t="shared" si="30"/>
        <v>59843.080193681686</v>
      </c>
      <c r="CM35" s="440">
        <f t="shared" si="30"/>
        <v>59843.080193681686</v>
      </c>
      <c r="CN35" s="440">
        <f t="shared" si="30"/>
        <v>59843.080193681686</v>
      </c>
      <c r="CO35" s="440">
        <f t="shared" si="30"/>
        <v>59843.080193681686</v>
      </c>
      <c r="CP35" s="440">
        <f t="shared" si="30"/>
        <v>59843.080193681686</v>
      </c>
      <c r="CQ35" s="440">
        <f t="shared" si="30"/>
        <v>59843.080193681686</v>
      </c>
      <c r="CR35" s="440">
        <f t="shared" si="30"/>
        <v>59843.080193681686</v>
      </c>
      <c r="CS35" s="440">
        <f t="shared" si="30"/>
        <v>59843.080193681686</v>
      </c>
      <c r="CT35" s="440">
        <f t="shared" si="30"/>
        <v>59843.080193681686</v>
      </c>
      <c r="CU35" s="440">
        <f t="shared" si="30"/>
        <v>59843.080193681686</v>
      </c>
      <c r="CV35" s="440">
        <f t="shared" si="30"/>
        <v>59843.080193681686</v>
      </c>
      <c r="CW35" s="444"/>
    </row>
    <row r="36" spans="1:101" ht="24" customHeight="1"/>
  </sheetData>
  <sheetProtection password="DEF3" sheet="1" objects="1" scenarios="1" formatCells="0" formatColumns="0" formatRows="0" autoFilter="0" pivotTables="0"/>
  <mergeCells count="23">
    <mergeCell ref="D2:D3"/>
    <mergeCell ref="A2:C3"/>
    <mergeCell ref="B32:C32"/>
    <mergeCell ref="B33:C33"/>
    <mergeCell ref="A34:C34"/>
    <mergeCell ref="B25:C25"/>
    <mergeCell ref="B26:C26"/>
    <mergeCell ref="A35:C35"/>
    <mergeCell ref="A4:A17"/>
    <mergeCell ref="A18:A25"/>
    <mergeCell ref="A26:A27"/>
    <mergeCell ref="A30:A33"/>
    <mergeCell ref="B4:B15"/>
    <mergeCell ref="B18:B20"/>
    <mergeCell ref="B21:B23"/>
    <mergeCell ref="B27:C27"/>
    <mergeCell ref="A28:C28"/>
    <mergeCell ref="A29:C29"/>
    <mergeCell ref="B30:C30"/>
    <mergeCell ref="B31:C31"/>
    <mergeCell ref="B16:C16"/>
    <mergeCell ref="B17:C17"/>
    <mergeCell ref="B24:C24"/>
  </mergeCells>
  <phoneticPr fontId="1" type="noConversion"/>
  <printOptions horizontalCentered="1"/>
  <pageMargins left="0.70763888888888904" right="0.70763888888888904" top="0.74791666666666701" bottom="0.74791666666666701" header="0.31388888888888899" footer="0.31388888888888899"/>
  <pageSetup paperSize="8" scale="42" fitToWidth="3" orientation="landscape"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F17" sqref="F17"/>
    </sheetView>
  </sheetViews>
  <sheetFormatPr defaultColWidth="9" defaultRowHeight="14.25"/>
  <sheetData/>
  <phoneticPr fontId="1" type="noConversion"/>
  <pageMargins left="0.69930555555555596" right="0.69930555555555596"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88402966399123"/>
    <pageSetUpPr fitToPage="1"/>
  </sheetPr>
  <dimension ref="A1:N87"/>
  <sheetViews>
    <sheetView showGridLines="0" view="pageBreakPreview" zoomScaleNormal="100" zoomScaleSheetLayoutView="100" workbookViewId="0">
      <pane xSplit="3" ySplit="8" topLeftCell="D9" activePane="bottomRight" state="frozen"/>
      <selection pane="topRight"/>
      <selection pane="bottomLeft"/>
      <selection pane="bottomRight" activeCell="D17" sqref="D17"/>
    </sheetView>
  </sheetViews>
  <sheetFormatPr defaultColWidth="8.75" defaultRowHeight="16.5"/>
  <cols>
    <col min="1" max="1" width="12.5" style="383" customWidth="1"/>
    <col min="2" max="2" width="28.875" style="362" customWidth="1"/>
    <col min="3" max="8" width="18.375" style="362" customWidth="1"/>
    <col min="9" max="13" width="10.75" style="362" customWidth="1"/>
    <col min="14" max="16384" width="8.75" style="362"/>
  </cols>
  <sheetData>
    <row r="1" spans="1:9">
      <c r="A1" s="774" t="s">
        <v>19</v>
      </c>
      <c r="B1" s="774"/>
      <c r="C1" s="774"/>
      <c r="D1" s="774"/>
      <c r="E1" s="774"/>
      <c r="F1" s="774"/>
      <c r="G1" s="774"/>
      <c r="H1" s="774"/>
    </row>
    <row r="2" spans="1:9">
      <c r="A2" s="384" t="s">
        <v>269</v>
      </c>
      <c r="B2" s="385"/>
      <c r="C2" s="385"/>
      <c r="D2" s="385"/>
      <c r="E2" s="385"/>
      <c r="F2" s="385"/>
      <c r="G2" s="385"/>
      <c r="H2" s="385"/>
    </row>
    <row r="3" spans="1:9">
      <c r="A3" s="386" t="s">
        <v>270</v>
      </c>
      <c r="B3" s="387">
        <v>26380.32</v>
      </c>
      <c r="C3" s="386" t="s">
        <v>271</v>
      </c>
      <c r="D3" s="388">
        <v>100</v>
      </c>
      <c r="E3" s="386" t="s">
        <v>272</v>
      </c>
      <c r="F3" s="389">
        <f>F4+F5</f>
        <v>92505.88</v>
      </c>
      <c r="G3" s="386" t="s">
        <v>273</v>
      </c>
      <c r="H3" s="390">
        <f>B3-H4</f>
        <v>23315.32</v>
      </c>
      <c r="I3" s="421"/>
    </row>
    <row r="4" spans="1:9" ht="17.25" customHeight="1">
      <c r="A4" s="386" t="s">
        <v>274</v>
      </c>
      <c r="B4" s="387">
        <v>26380.32</v>
      </c>
      <c r="C4" s="386" t="s">
        <v>275</v>
      </c>
      <c r="D4" s="391">
        <v>2.75</v>
      </c>
      <c r="E4" s="386" t="s">
        <v>276</v>
      </c>
      <c r="F4" s="389">
        <f>C24</f>
        <v>72545.88</v>
      </c>
      <c r="G4" s="386" t="s">
        <v>277</v>
      </c>
      <c r="H4" s="390">
        <v>3065</v>
      </c>
    </row>
    <row r="5" spans="1:9">
      <c r="A5" s="386" t="s">
        <v>278</v>
      </c>
      <c r="B5" s="390"/>
      <c r="C5" s="386" t="s">
        <v>279</v>
      </c>
      <c r="D5" s="392">
        <v>0.35</v>
      </c>
      <c r="E5" s="386" t="s">
        <v>280</v>
      </c>
      <c r="F5" s="389">
        <f>C50</f>
        <v>19960</v>
      </c>
      <c r="G5" s="386" t="s">
        <v>281</v>
      </c>
      <c r="H5" s="390">
        <f>C25</f>
        <v>71705.88</v>
      </c>
    </row>
    <row r="6" spans="1:9">
      <c r="A6" s="393"/>
      <c r="B6" s="394"/>
      <c r="C6" s="386" t="s">
        <v>282</v>
      </c>
      <c r="D6" s="395">
        <f>H4/B3</f>
        <v>0.1161850955560812</v>
      </c>
      <c r="E6" s="386" t="s">
        <v>283</v>
      </c>
      <c r="F6" s="389">
        <f>C54</f>
        <v>19960</v>
      </c>
      <c r="G6" s="393"/>
      <c r="H6" s="390"/>
    </row>
    <row r="7" spans="1:9">
      <c r="A7" s="362"/>
      <c r="B7" s="396"/>
      <c r="C7" s="396"/>
      <c r="D7" s="396"/>
      <c r="E7" s="397"/>
      <c r="G7" s="396"/>
    </row>
    <row r="8" spans="1:9">
      <c r="A8" s="398" t="s">
        <v>142</v>
      </c>
      <c r="B8" s="775" t="s">
        <v>214</v>
      </c>
      <c r="C8" s="775"/>
      <c r="D8" s="399" t="s">
        <v>284</v>
      </c>
      <c r="E8" s="399" t="s">
        <v>285</v>
      </c>
      <c r="F8" s="399" t="s">
        <v>286</v>
      </c>
      <c r="G8" s="399" t="s">
        <v>287</v>
      </c>
      <c r="H8" s="400" t="s">
        <v>77</v>
      </c>
    </row>
    <row r="9" spans="1:9" s="377" customFormat="1">
      <c r="A9" s="401" t="s">
        <v>288</v>
      </c>
      <c r="B9" s="402" t="s">
        <v>218</v>
      </c>
      <c r="C9" s="403">
        <f t="shared" ref="C9:G9" si="0">SUM(C10:C22)</f>
        <v>26380.32</v>
      </c>
      <c r="D9" s="403">
        <f t="shared" si="0"/>
        <v>13080</v>
      </c>
      <c r="E9" s="403">
        <f t="shared" si="0"/>
        <v>13300.32</v>
      </c>
      <c r="F9" s="403">
        <f t="shared" si="0"/>
        <v>0</v>
      </c>
      <c r="G9" s="403">
        <f t="shared" si="0"/>
        <v>0</v>
      </c>
      <c r="H9" s="404"/>
    </row>
    <row r="10" spans="1:9">
      <c r="A10" s="405"/>
      <c r="B10" s="406" t="s">
        <v>289</v>
      </c>
      <c r="C10" s="407">
        <f t="shared" ref="C10:C22" si="1">SUM(D10:G10)</f>
        <v>0</v>
      </c>
      <c r="D10" s="388"/>
      <c r="E10" s="388"/>
      <c r="F10" s="388"/>
      <c r="G10" s="388"/>
      <c r="H10" s="404"/>
    </row>
    <row r="11" spans="1:9">
      <c r="A11" s="405"/>
      <c r="B11" s="406" t="s">
        <v>290</v>
      </c>
      <c r="C11" s="407">
        <f t="shared" si="1"/>
        <v>0</v>
      </c>
      <c r="D11" s="388"/>
      <c r="E11" s="388"/>
      <c r="F11" s="388"/>
      <c r="G11" s="388"/>
      <c r="H11" s="404"/>
    </row>
    <row r="12" spans="1:9">
      <c r="A12" s="405"/>
      <c r="B12" s="406" t="s">
        <v>291</v>
      </c>
      <c r="C12" s="407">
        <f t="shared" si="1"/>
        <v>0</v>
      </c>
      <c r="D12" s="388"/>
      <c r="E12" s="388"/>
      <c r="F12" s="388"/>
      <c r="G12" s="388"/>
      <c r="H12" s="404"/>
    </row>
    <row r="13" spans="1:9">
      <c r="A13" s="405"/>
      <c r="B13" s="406" t="s">
        <v>292</v>
      </c>
      <c r="C13" s="407">
        <f t="shared" si="1"/>
        <v>26130.32</v>
      </c>
      <c r="D13" s="388">
        <f>13080-D20</f>
        <v>12830</v>
      </c>
      <c r="E13" s="388">
        <f>B3-D13-D20</f>
        <v>13300.32</v>
      </c>
      <c r="F13" s="388"/>
      <c r="G13" s="388"/>
      <c r="H13" s="404"/>
    </row>
    <row r="14" spans="1:9">
      <c r="A14" s="405"/>
      <c r="B14" s="406" t="s">
        <v>293</v>
      </c>
      <c r="C14" s="407">
        <f t="shared" si="1"/>
        <v>0</v>
      </c>
      <c r="D14" s="388"/>
      <c r="E14" s="388"/>
      <c r="F14" s="388"/>
      <c r="G14" s="388"/>
      <c r="H14" s="404"/>
    </row>
    <row r="15" spans="1:9">
      <c r="A15" s="405"/>
      <c r="B15" s="406" t="s">
        <v>294</v>
      </c>
      <c r="C15" s="407">
        <f t="shared" si="1"/>
        <v>0</v>
      </c>
      <c r="D15" s="388"/>
      <c r="E15" s="388"/>
      <c r="F15" s="388"/>
      <c r="G15" s="388"/>
      <c r="H15" s="404"/>
    </row>
    <row r="16" spans="1:9">
      <c r="A16" s="405"/>
      <c r="B16" s="406" t="s">
        <v>295</v>
      </c>
      <c r="C16" s="407">
        <f t="shared" si="1"/>
        <v>0</v>
      </c>
      <c r="D16" s="388"/>
      <c r="E16" s="388"/>
      <c r="F16" s="388"/>
      <c r="G16" s="388"/>
      <c r="H16" s="404"/>
    </row>
    <row r="17" spans="1:8">
      <c r="A17" s="405"/>
      <c r="B17" s="406" t="s">
        <v>296</v>
      </c>
      <c r="C17" s="407">
        <f t="shared" si="1"/>
        <v>0</v>
      </c>
      <c r="D17" s="388"/>
      <c r="E17" s="388"/>
      <c r="F17" s="388"/>
      <c r="G17" s="388"/>
      <c r="H17" s="404"/>
    </row>
    <row r="18" spans="1:8">
      <c r="A18" s="405"/>
      <c r="B18" s="406" t="s">
        <v>297</v>
      </c>
      <c r="C18" s="407">
        <f t="shared" si="1"/>
        <v>0</v>
      </c>
      <c r="D18" s="388"/>
      <c r="E18" s="388"/>
      <c r="F18" s="388"/>
      <c r="G18" s="388"/>
      <c r="H18" s="404"/>
    </row>
    <row r="19" spans="1:8">
      <c r="A19" s="405"/>
      <c r="B19" s="406" t="s">
        <v>298</v>
      </c>
      <c r="C19" s="407">
        <f t="shared" si="1"/>
        <v>0</v>
      </c>
      <c r="D19" s="388"/>
      <c r="E19" s="388"/>
      <c r="F19" s="388"/>
      <c r="G19" s="388"/>
      <c r="H19" s="404"/>
    </row>
    <row r="20" spans="1:8">
      <c r="A20" s="405"/>
      <c r="B20" s="406" t="s">
        <v>299</v>
      </c>
      <c r="C20" s="407">
        <f t="shared" si="1"/>
        <v>250</v>
      </c>
      <c r="D20" s="388">
        <v>250</v>
      </c>
      <c r="E20" s="388"/>
      <c r="F20" s="388"/>
      <c r="G20" s="388"/>
      <c r="H20" s="404"/>
    </row>
    <row r="21" spans="1:8">
      <c r="A21" s="405"/>
      <c r="B21" s="406" t="s">
        <v>300</v>
      </c>
      <c r="C21" s="407">
        <f t="shared" si="1"/>
        <v>0</v>
      </c>
      <c r="D21" s="388"/>
      <c r="E21" s="388"/>
      <c r="F21" s="388"/>
      <c r="G21" s="388"/>
      <c r="H21" s="404"/>
    </row>
    <row r="22" spans="1:8">
      <c r="A22" s="405"/>
      <c r="B22" s="408"/>
      <c r="C22" s="409">
        <f t="shared" si="1"/>
        <v>0</v>
      </c>
      <c r="D22" s="388"/>
      <c r="E22" s="388"/>
      <c r="F22" s="388"/>
      <c r="G22" s="388"/>
      <c r="H22" s="404"/>
    </row>
    <row r="23" spans="1:8">
      <c r="A23" s="401" t="s">
        <v>301</v>
      </c>
      <c r="B23" s="402" t="s">
        <v>272</v>
      </c>
      <c r="C23" s="403">
        <f t="shared" ref="C23:G23" si="2">C24+C50</f>
        <v>92505.88</v>
      </c>
      <c r="D23" s="403">
        <f t="shared" si="2"/>
        <v>44574</v>
      </c>
      <c r="E23" s="403">
        <f t="shared" si="2"/>
        <v>47931.88</v>
      </c>
      <c r="F23" s="403">
        <f t="shared" si="2"/>
        <v>0</v>
      </c>
      <c r="G23" s="403">
        <f t="shared" si="2"/>
        <v>0</v>
      </c>
      <c r="H23" s="404"/>
    </row>
    <row r="24" spans="1:8" s="377" customFormat="1">
      <c r="A24" s="401">
        <v>1</v>
      </c>
      <c r="B24" s="410" t="s">
        <v>302</v>
      </c>
      <c r="C24" s="403">
        <f t="shared" ref="C24:G24" si="3">C25+C39</f>
        <v>72545.88</v>
      </c>
      <c r="D24" s="403">
        <f t="shared" si="3"/>
        <v>35902</v>
      </c>
      <c r="E24" s="403">
        <f t="shared" si="3"/>
        <v>36643.879999999997</v>
      </c>
      <c r="F24" s="403">
        <f t="shared" si="3"/>
        <v>0</v>
      </c>
      <c r="G24" s="403">
        <f t="shared" si="3"/>
        <v>0</v>
      </c>
      <c r="H24" s="404">
        <f t="shared" ref="H24:H58" si="4">C24-SUM(D24:G24)</f>
        <v>0</v>
      </c>
    </row>
    <row r="25" spans="1:8">
      <c r="A25" s="405">
        <v>1.1000000000000001</v>
      </c>
      <c r="B25" s="411" t="s">
        <v>219</v>
      </c>
      <c r="C25" s="407">
        <f t="shared" ref="C25:G25" si="5">SUM(C26:C38)</f>
        <v>71705.88</v>
      </c>
      <c r="D25" s="407">
        <f t="shared" si="5"/>
        <v>35062</v>
      </c>
      <c r="E25" s="407">
        <f t="shared" si="5"/>
        <v>36643.879999999997</v>
      </c>
      <c r="F25" s="407">
        <f t="shared" si="5"/>
        <v>0</v>
      </c>
      <c r="G25" s="407">
        <f t="shared" si="5"/>
        <v>0</v>
      </c>
      <c r="H25" s="404">
        <f t="shared" si="4"/>
        <v>0</v>
      </c>
    </row>
    <row r="26" spans="1:8">
      <c r="A26" s="405"/>
      <c r="B26" s="406" t="str">
        <f>B10</f>
        <v>多层（4F-9F)</v>
      </c>
      <c r="C26" s="407">
        <f t="shared" ref="C26:C38" si="6">SUM(D26:G26)</f>
        <v>0</v>
      </c>
      <c r="D26" s="388"/>
      <c r="E26" s="388"/>
      <c r="F26" s="388"/>
      <c r="G26" s="388"/>
      <c r="H26" s="404">
        <f t="shared" si="4"/>
        <v>0</v>
      </c>
    </row>
    <row r="27" spans="1:8">
      <c r="A27" s="405"/>
      <c r="B27" s="406" t="str">
        <f t="shared" ref="B27:B38" si="7">B11</f>
        <v>小高层(10F-12F)</v>
      </c>
      <c r="C27" s="407">
        <f t="shared" si="6"/>
        <v>0</v>
      </c>
      <c r="D27" s="388"/>
      <c r="E27" s="388"/>
      <c r="F27" s="388"/>
      <c r="G27" s="388"/>
      <c r="H27" s="404">
        <f t="shared" si="4"/>
        <v>0</v>
      </c>
    </row>
    <row r="28" spans="1:8">
      <c r="A28" s="405"/>
      <c r="B28" s="406" t="str">
        <f t="shared" si="7"/>
        <v>中高层(13F-18F)</v>
      </c>
      <c r="C28" s="407">
        <f t="shared" si="6"/>
        <v>0</v>
      </c>
      <c r="D28" s="388"/>
      <c r="E28" s="388"/>
      <c r="F28" s="388"/>
      <c r="G28" s="388"/>
      <c r="H28" s="404">
        <f t="shared" si="4"/>
        <v>0</v>
      </c>
    </row>
    <row r="29" spans="1:8">
      <c r="A29" s="405"/>
      <c r="B29" s="406" t="str">
        <f t="shared" si="7"/>
        <v>高层(19F及以上）</v>
      </c>
      <c r="C29" s="407">
        <f t="shared" si="6"/>
        <v>71105.88</v>
      </c>
      <c r="D29" s="388">
        <v>34462</v>
      </c>
      <c r="E29" s="388">
        <v>36643.879999999997</v>
      </c>
      <c r="F29" s="388"/>
      <c r="G29" s="388"/>
      <c r="H29" s="404"/>
    </row>
    <row r="30" spans="1:8">
      <c r="A30" s="405"/>
      <c r="B30" s="406" t="str">
        <f t="shared" si="7"/>
        <v>叠拼</v>
      </c>
      <c r="C30" s="407">
        <f t="shared" si="6"/>
        <v>0</v>
      </c>
      <c r="D30" s="388"/>
      <c r="E30" s="388"/>
      <c r="F30" s="388"/>
      <c r="G30" s="388"/>
      <c r="H30" s="404"/>
    </row>
    <row r="31" spans="1:8">
      <c r="A31" s="405"/>
      <c r="B31" s="406" t="str">
        <f t="shared" si="7"/>
        <v>联排</v>
      </c>
      <c r="C31" s="407">
        <f t="shared" si="6"/>
        <v>0</v>
      </c>
      <c r="D31" s="388"/>
      <c r="E31" s="388"/>
      <c r="F31" s="388"/>
      <c r="G31" s="388"/>
      <c r="H31" s="404"/>
    </row>
    <row r="32" spans="1:8">
      <c r="A32" s="405"/>
      <c r="B32" s="406" t="str">
        <f t="shared" si="7"/>
        <v>双拼</v>
      </c>
      <c r="C32" s="407">
        <f t="shared" si="6"/>
        <v>0</v>
      </c>
      <c r="D32" s="388"/>
      <c r="E32" s="388"/>
      <c r="F32" s="388"/>
      <c r="G32" s="388"/>
      <c r="H32" s="404">
        <f t="shared" si="4"/>
        <v>0</v>
      </c>
    </row>
    <row r="33" spans="1:8">
      <c r="A33" s="405"/>
      <c r="B33" s="406" t="str">
        <f t="shared" si="7"/>
        <v>独栋</v>
      </c>
      <c r="C33" s="407">
        <f t="shared" si="6"/>
        <v>0</v>
      </c>
      <c r="D33" s="388"/>
      <c r="E33" s="388"/>
      <c r="F33" s="388"/>
      <c r="G33" s="388"/>
      <c r="H33" s="404"/>
    </row>
    <row r="34" spans="1:8">
      <c r="A34" s="405"/>
      <c r="B34" s="406" t="str">
        <f t="shared" si="7"/>
        <v>底商</v>
      </c>
      <c r="C34" s="407">
        <f t="shared" si="6"/>
        <v>0</v>
      </c>
      <c r="D34" s="388"/>
      <c r="E34" s="388"/>
      <c r="F34" s="388"/>
      <c r="G34" s="388"/>
      <c r="H34" s="404"/>
    </row>
    <row r="35" spans="1:8">
      <c r="A35" s="405"/>
      <c r="B35" s="406" t="str">
        <f t="shared" si="7"/>
        <v>公寓（含loft）</v>
      </c>
      <c r="C35" s="407">
        <f t="shared" si="6"/>
        <v>0</v>
      </c>
      <c r="D35" s="388"/>
      <c r="E35" s="388"/>
      <c r="F35" s="388"/>
      <c r="G35" s="388"/>
      <c r="H35" s="404"/>
    </row>
    <row r="36" spans="1:8">
      <c r="A36" s="405"/>
      <c r="B36" s="406" t="str">
        <f t="shared" si="7"/>
        <v>商业</v>
      </c>
      <c r="C36" s="407">
        <f t="shared" si="6"/>
        <v>600</v>
      </c>
      <c r="D36" s="388">
        <v>600</v>
      </c>
      <c r="E36" s="388"/>
      <c r="F36" s="388"/>
      <c r="G36" s="388"/>
      <c r="H36" s="404"/>
    </row>
    <row r="37" spans="1:8">
      <c r="A37" s="405"/>
      <c r="B37" s="406" t="str">
        <f t="shared" si="7"/>
        <v>酒店</v>
      </c>
      <c r="C37" s="407">
        <f t="shared" si="6"/>
        <v>0</v>
      </c>
      <c r="D37" s="388"/>
      <c r="E37" s="388"/>
      <c r="F37" s="388"/>
      <c r="G37" s="388"/>
      <c r="H37" s="404">
        <f t="shared" si="4"/>
        <v>0</v>
      </c>
    </row>
    <row r="38" spans="1:8">
      <c r="A38" s="405"/>
      <c r="B38" s="406">
        <f t="shared" si="7"/>
        <v>0</v>
      </c>
      <c r="C38" s="407">
        <f t="shared" si="6"/>
        <v>0</v>
      </c>
      <c r="D38" s="388"/>
      <c r="E38" s="388"/>
      <c r="F38" s="388"/>
      <c r="G38" s="388"/>
      <c r="H38" s="404"/>
    </row>
    <row r="39" spans="1:8">
      <c r="A39" s="405">
        <v>1.2</v>
      </c>
      <c r="B39" s="411" t="s">
        <v>303</v>
      </c>
      <c r="C39" s="407">
        <f t="shared" ref="C39:G39" si="8">SUM(C40:C49)</f>
        <v>840</v>
      </c>
      <c r="D39" s="407">
        <f t="shared" si="8"/>
        <v>840</v>
      </c>
      <c r="E39" s="407">
        <f t="shared" si="8"/>
        <v>0</v>
      </c>
      <c r="F39" s="407">
        <f t="shared" si="8"/>
        <v>0</v>
      </c>
      <c r="G39" s="407">
        <f t="shared" si="8"/>
        <v>0</v>
      </c>
      <c r="H39" s="404">
        <f t="shared" si="4"/>
        <v>0</v>
      </c>
    </row>
    <row r="40" spans="1:8">
      <c r="A40" s="405"/>
      <c r="B40" s="412" t="s">
        <v>304</v>
      </c>
      <c r="C40" s="407">
        <f t="shared" ref="C40:C42" si="9">SUM(D40:G40)</f>
        <v>300</v>
      </c>
      <c r="D40" s="388">
        <v>300</v>
      </c>
      <c r="E40" s="388"/>
      <c r="F40" s="388"/>
      <c r="G40" s="388"/>
      <c r="H40" s="404">
        <f t="shared" si="4"/>
        <v>0</v>
      </c>
    </row>
    <row r="41" spans="1:8">
      <c r="A41" s="405"/>
      <c r="B41" s="412"/>
      <c r="C41" s="407">
        <f t="shared" si="9"/>
        <v>0</v>
      </c>
      <c r="D41" s="388"/>
      <c r="E41" s="388"/>
      <c r="F41" s="388"/>
      <c r="G41" s="388"/>
      <c r="H41" s="404">
        <f t="shared" si="4"/>
        <v>0</v>
      </c>
    </row>
    <row r="42" spans="1:8">
      <c r="A42" s="405"/>
      <c r="B42" s="412"/>
      <c r="C42" s="407">
        <f t="shared" si="9"/>
        <v>0</v>
      </c>
      <c r="D42" s="388"/>
      <c r="E42" s="388"/>
      <c r="F42" s="388"/>
      <c r="G42" s="388"/>
      <c r="H42" s="404">
        <f t="shared" si="4"/>
        <v>0</v>
      </c>
    </row>
    <row r="43" spans="1:8">
      <c r="A43" s="405"/>
      <c r="B43" s="412"/>
      <c r="C43" s="407">
        <f t="shared" ref="C43:C49" si="10">SUM(D43:G43)</f>
        <v>0</v>
      </c>
      <c r="D43" s="388"/>
      <c r="E43" s="388"/>
      <c r="F43" s="388"/>
      <c r="G43" s="388"/>
      <c r="H43" s="404"/>
    </row>
    <row r="44" spans="1:8">
      <c r="A44" s="405"/>
      <c r="B44" s="412"/>
      <c r="C44" s="407">
        <f t="shared" si="10"/>
        <v>0</v>
      </c>
      <c r="D44" s="388"/>
      <c r="E44" s="388"/>
      <c r="F44" s="388"/>
      <c r="G44" s="388"/>
      <c r="H44" s="404"/>
    </row>
    <row r="45" spans="1:8">
      <c r="A45" s="405"/>
      <c r="B45" s="412" t="s">
        <v>305</v>
      </c>
      <c r="C45" s="407">
        <f t="shared" si="10"/>
        <v>60</v>
      </c>
      <c r="D45" s="388">
        <v>60</v>
      </c>
      <c r="E45" s="388"/>
      <c r="F45" s="388"/>
      <c r="G45" s="388"/>
      <c r="H45" s="404"/>
    </row>
    <row r="46" spans="1:8">
      <c r="A46" s="405"/>
      <c r="B46" s="412"/>
      <c r="C46" s="407">
        <f t="shared" si="10"/>
        <v>0</v>
      </c>
      <c r="D46" s="388"/>
      <c r="E46" s="388"/>
      <c r="F46" s="388"/>
      <c r="G46" s="388"/>
      <c r="H46" s="404"/>
    </row>
    <row r="47" spans="1:8">
      <c r="A47" s="405"/>
      <c r="B47" s="412" t="s">
        <v>306</v>
      </c>
      <c r="C47" s="407">
        <f t="shared" si="10"/>
        <v>430</v>
      </c>
      <c r="D47" s="388">
        <v>430</v>
      </c>
      <c r="E47" s="388"/>
      <c r="F47" s="388"/>
      <c r="G47" s="388"/>
      <c r="H47" s="404"/>
    </row>
    <row r="48" spans="1:8">
      <c r="A48" s="405"/>
      <c r="B48" s="412" t="s">
        <v>307</v>
      </c>
      <c r="C48" s="407">
        <f t="shared" si="10"/>
        <v>50</v>
      </c>
      <c r="D48" s="388">
        <v>50</v>
      </c>
      <c r="E48" s="388"/>
      <c r="F48" s="388"/>
      <c r="G48" s="388"/>
      <c r="H48" s="404"/>
    </row>
    <row r="49" spans="1:14">
      <c r="A49" s="405"/>
      <c r="B49" s="412"/>
      <c r="C49" s="407">
        <f t="shared" si="10"/>
        <v>0</v>
      </c>
      <c r="D49" s="388"/>
      <c r="E49" s="388"/>
      <c r="F49" s="388"/>
      <c r="G49" s="388"/>
      <c r="H49" s="404">
        <f t="shared" si="4"/>
        <v>0</v>
      </c>
    </row>
    <row r="50" spans="1:14" s="377" customFormat="1">
      <c r="A50" s="401">
        <v>2</v>
      </c>
      <c r="B50" s="413" t="s">
        <v>280</v>
      </c>
      <c r="C50" s="414">
        <f t="shared" ref="C50:G50" si="11">SUM(C51,C54,C58)</f>
        <v>19960</v>
      </c>
      <c r="D50" s="414">
        <f t="shared" si="11"/>
        <v>8672</v>
      </c>
      <c r="E50" s="414">
        <f t="shared" si="11"/>
        <v>11288</v>
      </c>
      <c r="F50" s="414">
        <f t="shared" si="11"/>
        <v>0</v>
      </c>
      <c r="G50" s="414">
        <f t="shared" si="11"/>
        <v>0</v>
      </c>
      <c r="H50" s="404">
        <f t="shared" si="4"/>
        <v>0</v>
      </c>
    </row>
    <row r="51" spans="1:14">
      <c r="A51" s="405">
        <v>2.1</v>
      </c>
      <c r="B51" s="411" t="s">
        <v>308</v>
      </c>
      <c r="C51" s="407">
        <f t="shared" ref="C51:G51" si="12">SUM(C52:C53)</f>
        <v>0</v>
      </c>
      <c r="D51" s="407">
        <f t="shared" si="12"/>
        <v>0</v>
      </c>
      <c r="E51" s="407">
        <f t="shared" si="12"/>
        <v>0</v>
      </c>
      <c r="F51" s="407">
        <f t="shared" si="12"/>
        <v>0</v>
      </c>
      <c r="G51" s="407">
        <f t="shared" si="12"/>
        <v>0</v>
      </c>
      <c r="H51" s="404">
        <f t="shared" si="4"/>
        <v>0</v>
      </c>
    </row>
    <row r="52" spans="1:14">
      <c r="A52" s="405"/>
      <c r="B52" s="415"/>
      <c r="C52" s="407">
        <f t="shared" ref="C52:C58" si="13">SUM(D52:G52)</f>
        <v>0</v>
      </c>
      <c r="D52" s="388"/>
      <c r="E52" s="388"/>
      <c r="F52" s="388"/>
      <c r="G52" s="388"/>
      <c r="H52" s="404">
        <f t="shared" si="4"/>
        <v>0</v>
      </c>
    </row>
    <row r="53" spans="1:14">
      <c r="A53" s="405"/>
      <c r="B53" s="415"/>
      <c r="C53" s="407">
        <f t="shared" si="13"/>
        <v>0</v>
      </c>
      <c r="D53" s="388"/>
      <c r="E53" s="388"/>
      <c r="F53" s="388"/>
      <c r="G53" s="388"/>
      <c r="H53" s="404">
        <f t="shared" si="4"/>
        <v>0</v>
      </c>
    </row>
    <row r="54" spans="1:14">
      <c r="A54" s="405">
        <v>2.2000000000000002</v>
      </c>
      <c r="B54" s="411" t="s">
        <v>309</v>
      </c>
      <c r="C54" s="407">
        <f t="shared" si="13"/>
        <v>19960</v>
      </c>
      <c r="D54" s="388">
        <v>8672</v>
      </c>
      <c r="E54" s="388">
        <f>19960-D54</f>
        <v>11288</v>
      </c>
      <c r="F54" s="388"/>
      <c r="G54" s="388"/>
      <c r="H54" s="404">
        <f t="shared" si="4"/>
        <v>0</v>
      </c>
    </row>
    <row r="55" spans="1:14">
      <c r="A55" s="405"/>
      <c r="B55" s="416" t="s">
        <v>310</v>
      </c>
      <c r="C55" s="407">
        <f t="shared" si="13"/>
        <v>617</v>
      </c>
      <c r="D55" s="388">
        <f>D56+D57</f>
        <v>272</v>
      </c>
      <c r="E55" s="388">
        <f>E56+E57</f>
        <v>345</v>
      </c>
      <c r="F55" s="388"/>
      <c r="G55" s="388"/>
      <c r="H55" s="404">
        <f t="shared" si="4"/>
        <v>0</v>
      </c>
    </row>
    <row r="56" spans="1:14">
      <c r="A56" s="405"/>
      <c r="B56" s="416" t="s">
        <v>311</v>
      </c>
      <c r="C56" s="407">
        <f t="shared" si="13"/>
        <v>545</v>
      </c>
      <c r="D56" s="388">
        <v>272</v>
      </c>
      <c r="E56" s="388">
        <v>273</v>
      </c>
      <c r="F56" s="388"/>
      <c r="G56" s="388"/>
      <c r="H56" s="404">
        <f t="shared" si="4"/>
        <v>0</v>
      </c>
    </row>
    <row r="57" spans="1:14">
      <c r="A57" s="405"/>
      <c r="B57" s="416" t="s">
        <v>312</v>
      </c>
      <c r="C57" s="407">
        <f t="shared" si="13"/>
        <v>72</v>
      </c>
      <c r="D57" s="388">
        <v>0</v>
      </c>
      <c r="E57" s="388">
        <v>72</v>
      </c>
      <c r="F57" s="388"/>
      <c r="G57" s="388"/>
      <c r="H57" s="404">
        <f t="shared" si="4"/>
        <v>0</v>
      </c>
    </row>
    <row r="58" spans="1:14">
      <c r="A58" s="405">
        <v>2.2999999999999998</v>
      </c>
      <c r="B58" s="411" t="s">
        <v>313</v>
      </c>
      <c r="C58" s="407">
        <f t="shared" si="13"/>
        <v>0</v>
      </c>
      <c r="D58" s="388"/>
      <c r="E58" s="388"/>
      <c r="F58" s="388"/>
      <c r="G58" s="388" t="s">
        <v>314</v>
      </c>
      <c r="H58" s="404">
        <f t="shared" si="4"/>
        <v>0</v>
      </c>
    </row>
    <row r="59" spans="1:14">
      <c r="A59" s="417"/>
      <c r="B59" s="396"/>
      <c r="C59" s="418"/>
      <c r="D59" s="418"/>
      <c r="E59" s="418"/>
      <c r="F59" s="418"/>
      <c r="G59" s="418"/>
      <c r="H59" s="418"/>
      <c r="I59" s="418"/>
      <c r="J59" s="418"/>
      <c r="K59" s="418"/>
      <c r="L59" s="418"/>
      <c r="M59" s="418"/>
      <c r="N59" s="383"/>
    </row>
    <row r="60" spans="1:14">
      <c r="C60" s="196"/>
      <c r="E60" s="419"/>
    </row>
    <row r="61" spans="1:14">
      <c r="C61" s="196"/>
      <c r="E61" s="419"/>
    </row>
    <row r="62" spans="1:14">
      <c r="A62" s="358"/>
      <c r="C62" s="377"/>
    </row>
    <row r="63" spans="1:14">
      <c r="A63" s="358"/>
      <c r="C63" s="419"/>
    </row>
    <row r="64" spans="1:14">
      <c r="A64" s="420"/>
      <c r="C64" s="419"/>
    </row>
    <row r="65" spans="1:4">
      <c r="A65" s="420"/>
      <c r="C65" s="377"/>
    </row>
    <row r="66" spans="1:4">
      <c r="A66" s="420"/>
    </row>
    <row r="70" spans="1:4">
      <c r="D70" s="195"/>
    </row>
    <row r="71" spans="1:4">
      <c r="D71" s="195"/>
    </row>
    <row r="72" spans="1:4">
      <c r="D72" s="195"/>
    </row>
    <row r="73" spans="1:4">
      <c r="D73" s="195"/>
    </row>
    <row r="74" spans="1:4">
      <c r="D74" s="195"/>
    </row>
    <row r="75" spans="1:4">
      <c r="D75" s="195"/>
    </row>
    <row r="76" spans="1:4">
      <c r="D76" s="195"/>
    </row>
    <row r="77" spans="1:4">
      <c r="D77" s="195"/>
    </row>
    <row r="78" spans="1:4">
      <c r="D78" s="195"/>
    </row>
    <row r="79" spans="1:4">
      <c r="D79" s="195"/>
    </row>
    <row r="80" spans="1:4">
      <c r="D80" s="195"/>
    </row>
    <row r="81" spans="4:4">
      <c r="D81" s="195"/>
    </row>
    <row r="82" spans="4:4">
      <c r="D82" s="195"/>
    </row>
    <row r="83" spans="4:4">
      <c r="D83" s="195"/>
    </row>
    <row r="84" spans="4:4">
      <c r="D84" s="195"/>
    </row>
    <row r="85" spans="4:4">
      <c r="D85" s="195"/>
    </row>
    <row r="86" spans="4:4">
      <c r="D86" s="195"/>
    </row>
    <row r="87" spans="4:4">
      <c r="D87" s="377"/>
    </row>
  </sheetData>
  <sheetProtection password="DEF3" sheet="1" objects="1" scenarios="1" formatCells="0" formatColumns="0" formatRows="0" autoFilter="0" pivotTables="0"/>
  <mergeCells count="2">
    <mergeCell ref="A1:H1"/>
    <mergeCell ref="B8:C8"/>
  </mergeCells>
  <phoneticPr fontId="1" type="noConversion"/>
  <printOptions horizontalCentered="1"/>
  <pageMargins left="0.70763888888888904" right="0.70763888888888904" top="0.74791666666666701" bottom="0.74791666666666701" header="0.31388888888888899" footer="0.31388888888888899"/>
  <pageSetup paperSize="8" scale="81"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pageSetUpPr fitToPage="1"/>
  </sheetPr>
  <dimension ref="A1:CW93"/>
  <sheetViews>
    <sheetView showGridLines="0" view="pageBreakPreview" zoomScaleNormal="100" zoomScaleSheetLayoutView="100" workbookViewId="0">
      <pane xSplit="4" ySplit="5" topLeftCell="E6" activePane="bottomRight" state="frozen"/>
      <selection pane="topRight"/>
      <selection pane="bottomLeft"/>
      <selection pane="bottomRight" activeCell="H12" sqref="H12"/>
    </sheetView>
  </sheetViews>
  <sheetFormatPr defaultColWidth="8.75" defaultRowHeight="16.5" customHeight="1"/>
  <cols>
    <col min="1" max="1" width="8.75" style="361"/>
    <col min="2" max="2" width="31.375" style="362" customWidth="1"/>
    <col min="3" max="3" width="13" style="362" customWidth="1"/>
    <col min="4" max="101" width="11.5" style="362" customWidth="1"/>
    <col min="102" max="16384" width="8.75" style="362"/>
  </cols>
  <sheetData>
    <row r="1" spans="1:101" ht="16.5" customHeight="1">
      <c r="A1" s="776" t="s">
        <v>315</v>
      </c>
      <c r="B1" s="776"/>
      <c r="C1" s="776"/>
      <c r="D1" s="776"/>
      <c r="E1" s="776"/>
      <c r="F1" s="776"/>
      <c r="G1" s="776"/>
      <c r="H1" s="776"/>
      <c r="I1" s="776"/>
      <c r="J1" s="776"/>
      <c r="K1" s="776"/>
      <c r="L1" s="776"/>
      <c r="M1" s="776"/>
      <c r="N1" s="776"/>
      <c r="O1" s="776"/>
      <c r="P1" s="776"/>
      <c r="Q1" s="776"/>
      <c r="R1" s="776"/>
      <c r="S1" s="776"/>
      <c r="T1" s="776"/>
      <c r="U1" s="776"/>
      <c r="V1" s="776"/>
      <c r="W1" s="776"/>
      <c r="X1" s="776"/>
      <c r="Y1" s="776"/>
      <c r="Z1" s="776"/>
      <c r="AA1" s="776"/>
      <c r="AB1" s="776"/>
      <c r="AC1" s="776"/>
      <c r="AD1" s="776"/>
      <c r="AE1" s="776"/>
      <c r="AF1" s="776"/>
      <c r="AG1" s="776"/>
      <c r="AH1" s="776"/>
      <c r="AI1" s="776"/>
      <c r="AJ1" s="776"/>
      <c r="AK1" s="776"/>
      <c r="AL1" s="776"/>
      <c r="AM1" s="776"/>
      <c r="AN1" s="776"/>
      <c r="AO1" s="776"/>
      <c r="AP1" s="776"/>
      <c r="AQ1" s="776"/>
      <c r="AR1" s="776"/>
      <c r="AS1" s="776"/>
      <c r="AT1" s="776"/>
      <c r="AU1" s="776"/>
      <c r="AV1" s="776"/>
      <c r="AW1" s="776"/>
      <c r="AX1" s="776"/>
      <c r="AY1" s="776"/>
      <c r="AZ1" s="776"/>
      <c r="BA1" s="776"/>
      <c r="BB1" s="776"/>
      <c r="BC1" s="776"/>
      <c r="BD1" s="776"/>
      <c r="BE1" s="776"/>
      <c r="BF1" s="776"/>
      <c r="BG1" s="776"/>
      <c r="BH1" s="776"/>
      <c r="BI1" s="776"/>
      <c r="BJ1" s="776"/>
      <c r="BK1" s="776"/>
      <c r="BL1" s="776"/>
      <c r="BM1" s="378"/>
      <c r="BN1" s="378"/>
      <c r="BO1" s="378"/>
      <c r="BP1" s="378"/>
      <c r="BQ1" s="378"/>
      <c r="BR1" s="378"/>
      <c r="BS1" s="378"/>
      <c r="BT1" s="378"/>
      <c r="BU1" s="378"/>
    </row>
    <row r="2" spans="1:101" ht="16.5" customHeight="1">
      <c r="A2" s="781" t="s">
        <v>142</v>
      </c>
      <c r="B2" s="781" t="s">
        <v>316</v>
      </c>
      <c r="C2" s="781" t="s">
        <v>317</v>
      </c>
      <c r="D2" s="781" t="s">
        <v>318</v>
      </c>
      <c r="E2" s="777" t="s">
        <v>319</v>
      </c>
      <c r="F2" s="777"/>
      <c r="G2" s="777"/>
      <c r="H2" s="777"/>
      <c r="I2" s="777"/>
      <c r="J2" s="777"/>
      <c r="K2" s="777"/>
      <c r="L2" s="777"/>
      <c r="M2" s="777"/>
      <c r="N2" s="777"/>
      <c r="O2" s="777"/>
      <c r="P2" s="777"/>
      <c r="Q2" s="777"/>
      <c r="R2" s="777"/>
      <c r="S2" s="777"/>
      <c r="T2" s="777"/>
      <c r="U2" s="777"/>
      <c r="V2" s="777"/>
      <c r="W2" s="777"/>
      <c r="X2" s="777"/>
      <c r="Y2" s="777"/>
      <c r="Z2" s="777"/>
      <c r="AA2" s="777"/>
      <c r="AB2" s="777"/>
      <c r="AC2" s="777"/>
      <c r="AD2" s="777"/>
      <c r="AE2" s="777"/>
      <c r="AF2" s="777"/>
      <c r="AG2" s="777"/>
      <c r="AH2" s="777"/>
      <c r="AI2" s="777"/>
      <c r="AJ2" s="777"/>
      <c r="AK2" s="777"/>
      <c r="AL2" s="777"/>
      <c r="AM2" s="777"/>
      <c r="AN2" s="777"/>
      <c r="AO2" s="777"/>
      <c r="AP2" s="777"/>
      <c r="AQ2" s="777"/>
      <c r="AR2" s="777"/>
      <c r="AS2" s="777"/>
      <c r="AT2" s="777"/>
      <c r="AU2" s="777"/>
      <c r="AV2" s="777"/>
      <c r="AW2" s="777"/>
      <c r="AX2" s="777"/>
      <c r="AY2" s="777"/>
      <c r="AZ2" s="777"/>
      <c r="BA2" s="777"/>
      <c r="BB2" s="777"/>
      <c r="BC2" s="777"/>
      <c r="BD2" s="777"/>
      <c r="BE2" s="777"/>
      <c r="BF2" s="777"/>
      <c r="BG2" s="777"/>
      <c r="BH2" s="777"/>
      <c r="BI2" s="777"/>
      <c r="BJ2" s="777"/>
      <c r="BK2" s="777"/>
      <c r="BL2" s="777"/>
      <c r="BM2" s="777"/>
      <c r="BN2" s="777"/>
      <c r="BO2" s="777"/>
      <c r="BP2" s="777"/>
      <c r="BQ2" s="777"/>
      <c r="BR2" s="777"/>
      <c r="BS2" s="777"/>
      <c r="BT2" s="777"/>
      <c r="BU2" s="777"/>
      <c r="BV2" s="777"/>
      <c r="BW2" s="777"/>
      <c r="BX2" s="777"/>
      <c r="BY2" s="777"/>
      <c r="BZ2" s="777"/>
      <c r="CA2" s="777"/>
      <c r="CB2" s="777"/>
      <c r="CC2" s="777"/>
      <c r="CD2" s="777"/>
      <c r="CE2" s="777"/>
      <c r="CF2" s="777"/>
      <c r="CG2" s="777"/>
      <c r="CH2" s="777"/>
      <c r="CI2" s="777"/>
      <c r="CJ2" s="777"/>
      <c r="CK2" s="777"/>
      <c r="CL2" s="777"/>
      <c r="CM2" s="777"/>
      <c r="CN2" s="777"/>
      <c r="CO2" s="777"/>
      <c r="CP2" s="777"/>
      <c r="CQ2" s="777"/>
      <c r="CR2" s="777"/>
      <c r="CS2" s="777"/>
      <c r="CT2" s="777"/>
      <c r="CU2" s="777"/>
      <c r="CV2" s="777"/>
      <c r="CW2" s="301" t="s">
        <v>77</v>
      </c>
    </row>
    <row r="3" spans="1:101" s="359" customFormat="1" ht="16.5" customHeight="1">
      <c r="A3" s="782"/>
      <c r="B3" s="782"/>
      <c r="C3" s="782"/>
      <c r="D3" s="782"/>
      <c r="E3" s="207">
        <v>1</v>
      </c>
      <c r="F3" s="207">
        <v>2</v>
      </c>
      <c r="G3" s="207">
        <v>3</v>
      </c>
      <c r="H3" s="207">
        <v>4</v>
      </c>
      <c r="I3" s="207">
        <v>5</v>
      </c>
      <c r="J3" s="207">
        <v>6</v>
      </c>
      <c r="K3" s="207">
        <v>7</v>
      </c>
      <c r="L3" s="207">
        <v>8</v>
      </c>
      <c r="M3" s="207">
        <v>9</v>
      </c>
      <c r="N3" s="207">
        <v>10</v>
      </c>
      <c r="O3" s="207">
        <v>11</v>
      </c>
      <c r="P3" s="207">
        <v>12</v>
      </c>
      <c r="Q3" s="207">
        <v>13</v>
      </c>
      <c r="R3" s="207">
        <v>14</v>
      </c>
      <c r="S3" s="207">
        <v>15</v>
      </c>
      <c r="T3" s="207">
        <v>16</v>
      </c>
      <c r="U3" s="207">
        <v>17</v>
      </c>
      <c r="V3" s="207">
        <v>18</v>
      </c>
      <c r="W3" s="207">
        <v>19</v>
      </c>
      <c r="X3" s="207">
        <v>20</v>
      </c>
      <c r="Y3" s="207">
        <v>21</v>
      </c>
      <c r="Z3" s="207">
        <v>22</v>
      </c>
      <c r="AA3" s="207">
        <v>23</v>
      </c>
      <c r="AB3" s="207">
        <v>24</v>
      </c>
      <c r="AC3" s="207">
        <v>25</v>
      </c>
      <c r="AD3" s="207">
        <v>26</v>
      </c>
      <c r="AE3" s="207">
        <v>27</v>
      </c>
      <c r="AF3" s="207">
        <v>28</v>
      </c>
      <c r="AG3" s="207">
        <v>29</v>
      </c>
      <c r="AH3" s="207">
        <v>30</v>
      </c>
      <c r="AI3" s="207">
        <v>31</v>
      </c>
      <c r="AJ3" s="207">
        <v>32</v>
      </c>
      <c r="AK3" s="207">
        <v>33</v>
      </c>
      <c r="AL3" s="207">
        <v>34</v>
      </c>
      <c r="AM3" s="207">
        <v>35</v>
      </c>
      <c r="AN3" s="207">
        <v>36</v>
      </c>
      <c r="AO3" s="207">
        <v>37</v>
      </c>
      <c r="AP3" s="207">
        <v>38</v>
      </c>
      <c r="AQ3" s="207">
        <v>39</v>
      </c>
      <c r="AR3" s="207">
        <v>40</v>
      </c>
      <c r="AS3" s="207">
        <v>41</v>
      </c>
      <c r="AT3" s="207">
        <v>42</v>
      </c>
      <c r="AU3" s="207">
        <v>43</v>
      </c>
      <c r="AV3" s="207">
        <v>44</v>
      </c>
      <c r="AW3" s="207">
        <v>45</v>
      </c>
      <c r="AX3" s="207">
        <v>46</v>
      </c>
      <c r="AY3" s="207">
        <v>47</v>
      </c>
      <c r="AZ3" s="207">
        <v>48</v>
      </c>
      <c r="BA3" s="207">
        <v>49</v>
      </c>
      <c r="BB3" s="207">
        <v>50</v>
      </c>
      <c r="BC3" s="207">
        <v>51</v>
      </c>
      <c r="BD3" s="207">
        <v>52</v>
      </c>
      <c r="BE3" s="207">
        <v>53</v>
      </c>
      <c r="BF3" s="207">
        <v>54</v>
      </c>
      <c r="BG3" s="207">
        <v>55</v>
      </c>
      <c r="BH3" s="207">
        <v>56</v>
      </c>
      <c r="BI3" s="207">
        <v>57</v>
      </c>
      <c r="BJ3" s="207">
        <v>58</v>
      </c>
      <c r="BK3" s="207">
        <v>59</v>
      </c>
      <c r="BL3" s="207">
        <v>60</v>
      </c>
      <c r="BM3" s="207">
        <v>61</v>
      </c>
      <c r="BN3" s="207">
        <v>62</v>
      </c>
      <c r="BO3" s="207">
        <v>63</v>
      </c>
      <c r="BP3" s="207">
        <v>64</v>
      </c>
      <c r="BQ3" s="207">
        <v>65</v>
      </c>
      <c r="BR3" s="207">
        <v>66</v>
      </c>
      <c r="BS3" s="207">
        <v>67</v>
      </c>
      <c r="BT3" s="207">
        <v>68</v>
      </c>
      <c r="BU3" s="207">
        <v>69</v>
      </c>
      <c r="BV3" s="207">
        <v>70</v>
      </c>
      <c r="BW3" s="207">
        <v>71</v>
      </c>
      <c r="BX3" s="207">
        <v>72</v>
      </c>
      <c r="BY3" s="207">
        <v>73</v>
      </c>
      <c r="BZ3" s="207">
        <v>74</v>
      </c>
      <c r="CA3" s="207">
        <v>75</v>
      </c>
      <c r="CB3" s="207">
        <v>76</v>
      </c>
      <c r="CC3" s="207">
        <v>77</v>
      </c>
      <c r="CD3" s="207">
        <v>78</v>
      </c>
      <c r="CE3" s="207">
        <v>79</v>
      </c>
      <c r="CF3" s="207">
        <v>80</v>
      </c>
      <c r="CG3" s="207">
        <v>81</v>
      </c>
      <c r="CH3" s="207">
        <v>82</v>
      </c>
      <c r="CI3" s="207">
        <v>83</v>
      </c>
      <c r="CJ3" s="207">
        <v>84</v>
      </c>
      <c r="CK3" s="207">
        <v>85</v>
      </c>
      <c r="CL3" s="207">
        <v>86</v>
      </c>
      <c r="CM3" s="207">
        <v>87</v>
      </c>
      <c r="CN3" s="207">
        <v>88</v>
      </c>
      <c r="CO3" s="207">
        <v>89</v>
      </c>
      <c r="CP3" s="207">
        <v>90</v>
      </c>
      <c r="CQ3" s="207">
        <v>91</v>
      </c>
      <c r="CR3" s="207">
        <v>92</v>
      </c>
      <c r="CS3" s="207">
        <v>93</v>
      </c>
      <c r="CT3" s="207">
        <v>94</v>
      </c>
      <c r="CU3" s="207">
        <v>95</v>
      </c>
      <c r="CV3" s="207">
        <v>96</v>
      </c>
      <c r="CW3" s="316"/>
    </row>
    <row r="4" spans="1:101" s="359" customFormat="1" ht="16.5" customHeight="1">
      <c r="A4" s="783"/>
      <c r="B4" s="783"/>
      <c r="C4" s="783"/>
      <c r="D4" s="783"/>
      <c r="E4" s="363">
        <f>主要假设阐述!$B$5</f>
        <v>42491</v>
      </c>
      <c r="F4" s="363">
        <f>E4+31</f>
        <v>42522</v>
      </c>
      <c r="G4" s="363">
        <f t="shared" ref="G4:BR4" si="0">F4+31</f>
        <v>42553</v>
      </c>
      <c r="H4" s="363">
        <f t="shared" si="0"/>
        <v>42584</v>
      </c>
      <c r="I4" s="363">
        <f t="shared" si="0"/>
        <v>42615</v>
      </c>
      <c r="J4" s="363">
        <f t="shared" si="0"/>
        <v>42646</v>
      </c>
      <c r="K4" s="363">
        <f t="shared" si="0"/>
        <v>42677</v>
      </c>
      <c r="L4" s="363">
        <f t="shared" si="0"/>
        <v>42708</v>
      </c>
      <c r="M4" s="363">
        <f t="shared" si="0"/>
        <v>42739</v>
      </c>
      <c r="N4" s="363">
        <f t="shared" si="0"/>
        <v>42770</v>
      </c>
      <c r="O4" s="363">
        <f t="shared" si="0"/>
        <v>42801</v>
      </c>
      <c r="P4" s="363">
        <f t="shared" si="0"/>
        <v>42832</v>
      </c>
      <c r="Q4" s="363">
        <f t="shared" si="0"/>
        <v>42863</v>
      </c>
      <c r="R4" s="363">
        <f t="shared" si="0"/>
        <v>42894</v>
      </c>
      <c r="S4" s="363">
        <f t="shared" si="0"/>
        <v>42925</v>
      </c>
      <c r="T4" s="363">
        <f t="shared" si="0"/>
        <v>42956</v>
      </c>
      <c r="U4" s="363">
        <f t="shared" si="0"/>
        <v>42987</v>
      </c>
      <c r="V4" s="363">
        <f t="shared" si="0"/>
        <v>43018</v>
      </c>
      <c r="W4" s="363">
        <f t="shared" si="0"/>
        <v>43049</v>
      </c>
      <c r="X4" s="363">
        <f t="shared" si="0"/>
        <v>43080</v>
      </c>
      <c r="Y4" s="363">
        <f t="shared" si="0"/>
        <v>43111</v>
      </c>
      <c r="Z4" s="363">
        <f t="shared" si="0"/>
        <v>43142</v>
      </c>
      <c r="AA4" s="363">
        <f t="shared" si="0"/>
        <v>43173</v>
      </c>
      <c r="AB4" s="363">
        <f t="shared" si="0"/>
        <v>43204</v>
      </c>
      <c r="AC4" s="363">
        <f t="shared" si="0"/>
        <v>43235</v>
      </c>
      <c r="AD4" s="363">
        <f t="shared" si="0"/>
        <v>43266</v>
      </c>
      <c r="AE4" s="363">
        <f t="shared" si="0"/>
        <v>43297</v>
      </c>
      <c r="AF4" s="363">
        <f t="shared" si="0"/>
        <v>43328</v>
      </c>
      <c r="AG4" s="363">
        <f t="shared" si="0"/>
        <v>43359</v>
      </c>
      <c r="AH4" s="363">
        <f t="shared" si="0"/>
        <v>43390</v>
      </c>
      <c r="AI4" s="363">
        <f t="shared" si="0"/>
        <v>43421</v>
      </c>
      <c r="AJ4" s="363">
        <f t="shared" si="0"/>
        <v>43452</v>
      </c>
      <c r="AK4" s="363">
        <f t="shared" si="0"/>
        <v>43483</v>
      </c>
      <c r="AL4" s="363">
        <f t="shared" si="0"/>
        <v>43514</v>
      </c>
      <c r="AM4" s="363">
        <f t="shared" si="0"/>
        <v>43545</v>
      </c>
      <c r="AN4" s="363">
        <f t="shared" si="0"/>
        <v>43576</v>
      </c>
      <c r="AO4" s="363">
        <f t="shared" si="0"/>
        <v>43607</v>
      </c>
      <c r="AP4" s="363">
        <f t="shared" si="0"/>
        <v>43638</v>
      </c>
      <c r="AQ4" s="363">
        <f t="shared" si="0"/>
        <v>43669</v>
      </c>
      <c r="AR4" s="363">
        <f t="shared" si="0"/>
        <v>43700</v>
      </c>
      <c r="AS4" s="363">
        <f t="shared" si="0"/>
        <v>43731</v>
      </c>
      <c r="AT4" s="363">
        <f t="shared" si="0"/>
        <v>43762</v>
      </c>
      <c r="AU4" s="363">
        <f t="shared" si="0"/>
        <v>43793</v>
      </c>
      <c r="AV4" s="363">
        <f t="shared" si="0"/>
        <v>43824</v>
      </c>
      <c r="AW4" s="363">
        <f t="shared" si="0"/>
        <v>43855</v>
      </c>
      <c r="AX4" s="363">
        <f t="shared" si="0"/>
        <v>43886</v>
      </c>
      <c r="AY4" s="363">
        <f t="shared" si="0"/>
        <v>43917</v>
      </c>
      <c r="AZ4" s="363">
        <f t="shared" si="0"/>
        <v>43948</v>
      </c>
      <c r="BA4" s="363">
        <f t="shared" si="0"/>
        <v>43979</v>
      </c>
      <c r="BB4" s="363">
        <f t="shared" si="0"/>
        <v>44010</v>
      </c>
      <c r="BC4" s="363">
        <f t="shared" si="0"/>
        <v>44041</v>
      </c>
      <c r="BD4" s="363">
        <f t="shared" si="0"/>
        <v>44072</v>
      </c>
      <c r="BE4" s="363">
        <f t="shared" si="0"/>
        <v>44103</v>
      </c>
      <c r="BF4" s="363">
        <f t="shared" si="0"/>
        <v>44134</v>
      </c>
      <c r="BG4" s="363">
        <f t="shared" si="0"/>
        <v>44165</v>
      </c>
      <c r="BH4" s="363">
        <f t="shared" si="0"/>
        <v>44196</v>
      </c>
      <c r="BI4" s="363">
        <f t="shared" si="0"/>
        <v>44227</v>
      </c>
      <c r="BJ4" s="363">
        <f t="shared" si="0"/>
        <v>44258</v>
      </c>
      <c r="BK4" s="363">
        <f t="shared" si="0"/>
        <v>44289</v>
      </c>
      <c r="BL4" s="363">
        <f t="shared" si="0"/>
        <v>44320</v>
      </c>
      <c r="BM4" s="363">
        <f t="shared" si="0"/>
        <v>44351</v>
      </c>
      <c r="BN4" s="363">
        <f t="shared" si="0"/>
        <v>44382</v>
      </c>
      <c r="BO4" s="363">
        <f t="shared" si="0"/>
        <v>44413</v>
      </c>
      <c r="BP4" s="363">
        <f t="shared" si="0"/>
        <v>44444</v>
      </c>
      <c r="BQ4" s="363">
        <f t="shared" si="0"/>
        <v>44475</v>
      </c>
      <c r="BR4" s="363">
        <f t="shared" si="0"/>
        <v>44506</v>
      </c>
      <c r="BS4" s="363">
        <f t="shared" ref="BS4:CV4" si="1">BR4+31</f>
        <v>44537</v>
      </c>
      <c r="BT4" s="363">
        <f t="shared" si="1"/>
        <v>44568</v>
      </c>
      <c r="BU4" s="363">
        <f t="shared" si="1"/>
        <v>44599</v>
      </c>
      <c r="BV4" s="363">
        <f t="shared" si="1"/>
        <v>44630</v>
      </c>
      <c r="BW4" s="363">
        <f t="shared" si="1"/>
        <v>44661</v>
      </c>
      <c r="BX4" s="363">
        <f t="shared" si="1"/>
        <v>44692</v>
      </c>
      <c r="BY4" s="363">
        <f t="shared" si="1"/>
        <v>44723</v>
      </c>
      <c r="BZ4" s="363">
        <f t="shared" si="1"/>
        <v>44754</v>
      </c>
      <c r="CA4" s="363">
        <f t="shared" si="1"/>
        <v>44785</v>
      </c>
      <c r="CB4" s="363">
        <f t="shared" si="1"/>
        <v>44816</v>
      </c>
      <c r="CC4" s="363">
        <f t="shared" si="1"/>
        <v>44847</v>
      </c>
      <c r="CD4" s="363">
        <f t="shared" si="1"/>
        <v>44878</v>
      </c>
      <c r="CE4" s="363">
        <f t="shared" si="1"/>
        <v>44909</v>
      </c>
      <c r="CF4" s="363">
        <f t="shared" si="1"/>
        <v>44940</v>
      </c>
      <c r="CG4" s="363">
        <f t="shared" si="1"/>
        <v>44971</v>
      </c>
      <c r="CH4" s="363">
        <f t="shared" si="1"/>
        <v>45002</v>
      </c>
      <c r="CI4" s="363">
        <f t="shared" si="1"/>
        <v>45033</v>
      </c>
      <c r="CJ4" s="363">
        <f t="shared" si="1"/>
        <v>45064</v>
      </c>
      <c r="CK4" s="363">
        <f t="shared" si="1"/>
        <v>45095</v>
      </c>
      <c r="CL4" s="363">
        <f t="shared" si="1"/>
        <v>45126</v>
      </c>
      <c r="CM4" s="363">
        <f t="shared" si="1"/>
        <v>45157</v>
      </c>
      <c r="CN4" s="363">
        <f t="shared" si="1"/>
        <v>45188</v>
      </c>
      <c r="CO4" s="363">
        <f t="shared" si="1"/>
        <v>45219</v>
      </c>
      <c r="CP4" s="363">
        <f t="shared" si="1"/>
        <v>45250</v>
      </c>
      <c r="CQ4" s="363">
        <f t="shared" si="1"/>
        <v>45281</v>
      </c>
      <c r="CR4" s="363">
        <f t="shared" si="1"/>
        <v>45312</v>
      </c>
      <c r="CS4" s="363">
        <f t="shared" si="1"/>
        <v>45343</v>
      </c>
      <c r="CT4" s="363">
        <f t="shared" si="1"/>
        <v>45374</v>
      </c>
      <c r="CU4" s="363">
        <f t="shared" si="1"/>
        <v>45405</v>
      </c>
      <c r="CV4" s="363">
        <f t="shared" si="1"/>
        <v>45436</v>
      </c>
      <c r="CW4" s="316"/>
    </row>
    <row r="5" spans="1:101" s="360" customFormat="1" ht="16.5" customHeight="1">
      <c r="A5" s="364" t="s">
        <v>320</v>
      </c>
      <c r="B5" s="365" t="s">
        <v>209</v>
      </c>
      <c r="C5" s="45"/>
      <c r="D5" s="47">
        <f>SUM(D6,D13:D15)</f>
        <v>287592.02104800002</v>
      </c>
      <c r="E5" s="47">
        <f>SUM(E6,E13:E15)</f>
        <v>170639.75704799991</v>
      </c>
      <c r="F5" s="47">
        <f t="shared" ref="F5:N5" si="2">SUM(F6,F13:F15)</f>
        <v>0</v>
      </c>
      <c r="G5" s="47">
        <f t="shared" si="2"/>
        <v>0</v>
      </c>
      <c r="H5" s="47">
        <f t="shared" si="2"/>
        <v>116952.26400000008</v>
      </c>
      <c r="I5" s="47">
        <f t="shared" si="2"/>
        <v>0</v>
      </c>
      <c r="J5" s="47">
        <f t="shared" si="2"/>
        <v>0</v>
      </c>
      <c r="K5" s="47">
        <f t="shared" si="2"/>
        <v>0</v>
      </c>
      <c r="L5" s="47">
        <f t="shared" si="2"/>
        <v>0</v>
      </c>
      <c r="M5" s="47">
        <f t="shared" si="2"/>
        <v>0</v>
      </c>
      <c r="N5" s="47">
        <f t="shared" si="2"/>
        <v>0</v>
      </c>
      <c r="O5" s="47">
        <f t="shared" ref="O5:BZ5" si="3">SUM(O6,O13:O15)</f>
        <v>0</v>
      </c>
      <c r="P5" s="47">
        <f t="shared" si="3"/>
        <v>0</v>
      </c>
      <c r="Q5" s="47">
        <f t="shared" si="3"/>
        <v>0</v>
      </c>
      <c r="R5" s="47">
        <f t="shared" si="3"/>
        <v>0</v>
      </c>
      <c r="S5" s="47">
        <f t="shared" si="3"/>
        <v>0</v>
      </c>
      <c r="T5" s="47">
        <f t="shared" si="3"/>
        <v>0</v>
      </c>
      <c r="U5" s="47">
        <f t="shared" si="3"/>
        <v>0</v>
      </c>
      <c r="V5" s="47">
        <f t="shared" si="3"/>
        <v>0</v>
      </c>
      <c r="W5" s="47">
        <f t="shared" si="3"/>
        <v>0</v>
      </c>
      <c r="X5" s="47">
        <f t="shared" si="3"/>
        <v>0</v>
      </c>
      <c r="Y5" s="47">
        <f t="shared" si="3"/>
        <v>0</v>
      </c>
      <c r="Z5" s="47">
        <f t="shared" si="3"/>
        <v>0</v>
      </c>
      <c r="AA5" s="47">
        <f t="shared" si="3"/>
        <v>0</v>
      </c>
      <c r="AB5" s="47">
        <f t="shared" si="3"/>
        <v>0</v>
      </c>
      <c r="AC5" s="47">
        <f t="shared" si="3"/>
        <v>0</v>
      </c>
      <c r="AD5" s="47">
        <f t="shared" si="3"/>
        <v>0</v>
      </c>
      <c r="AE5" s="47">
        <f t="shared" si="3"/>
        <v>0</v>
      </c>
      <c r="AF5" s="47">
        <f t="shared" si="3"/>
        <v>0</v>
      </c>
      <c r="AG5" s="47">
        <f t="shared" si="3"/>
        <v>0</v>
      </c>
      <c r="AH5" s="47">
        <f t="shared" si="3"/>
        <v>0</v>
      </c>
      <c r="AI5" s="47">
        <f t="shared" si="3"/>
        <v>0</v>
      </c>
      <c r="AJ5" s="47">
        <f t="shared" si="3"/>
        <v>0</v>
      </c>
      <c r="AK5" s="47">
        <f t="shared" si="3"/>
        <v>0</v>
      </c>
      <c r="AL5" s="47">
        <f t="shared" si="3"/>
        <v>0</v>
      </c>
      <c r="AM5" s="47">
        <f t="shared" si="3"/>
        <v>0</v>
      </c>
      <c r="AN5" s="47">
        <f t="shared" si="3"/>
        <v>0</v>
      </c>
      <c r="AO5" s="47">
        <f t="shared" si="3"/>
        <v>0</v>
      </c>
      <c r="AP5" s="47">
        <f t="shared" si="3"/>
        <v>0</v>
      </c>
      <c r="AQ5" s="47">
        <f t="shared" si="3"/>
        <v>0</v>
      </c>
      <c r="AR5" s="47">
        <f t="shared" si="3"/>
        <v>0</v>
      </c>
      <c r="AS5" s="47">
        <f t="shared" si="3"/>
        <v>0</v>
      </c>
      <c r="AT5" s="47">
        <f t="shared" si="3"/>
        <v>0</v>
      </c>
      <c r="AU5" s="47">
        <f t="shared" si="3"/>
        <v>0</v>
      </c>
      <c r="AV5" s="47">
        <f t="shared" si="3"/>
        <v>0</v>
      </c>
      <c r="AW5" s="47">
        <f t="shared" si="3"/>
        <v>0</v>
      </c>
      <c r="AX5" s="47">
        <f t="shared" si="3"/>
        <v>0</v>
      </c>
      <c r="AY5" s="47">
        <f t="shared" si="3"/>
        <v>0</v>
      </c>
      <c r="AZ5" s="47">
        <f t="shared" si="3"/>
        <v>0</v>
      </c>
      <c r="BA5" s="47">
        <f t="shared" si="3"/>
        <v>0</v>
      </c>
      <c r="BB5" s="47">
        <f t="shared" si="3"/>
        <v>0</v>
      </c>
      <c r="BC5" s="47">
        <f t="shared" si="3"/>
        <v>0</v>
      </c>
      <c r="BD5" s="47">
        <f t="shared" si="3"/>
        <v>0</v>
      </c>
      <c r="BE5" s="47">
        <f t="shared" si="3"/>
        <v>0</v>
      </c>
      <c r="BF5" s="47">
        <f t="shared" si="3"/>
        <v>0</v>
      </c>
      <c r="BG5" s="47">
        <f t="shared" si="3"/>
        <v>0</v>
      </c>
      <c r="BH5" s="47">
        <f t="shared" si="3"/>
        <v>0</v>
      </c>
      <c r="BI5" s="47">
        <f t="shared" si="3"/>
        <v>0</v>
      </c>
      <c r="BJ5" s="47">
        <f t="shared" si="3"/>
        <v>0</v>
      </c>
      <c r="BK5" s="47">
        <f t="shared" si="3"/>
        <v>0</v>
      </c>
      <c r="BL5" s="47">
        <f t="shared" si="3"/>
        <v>0</v>
      </c>
      <c r="BM5" s="47">
        <f t="shared" si="3"/>
        <v>0</v>
      </c>
      <c r="BN5" s="47">
        <f t="shared" si="3"/>
        <v>0</v>
      </c>
      <c r="BO5" s="47">
        <f t="shared" si="3"/>
        <v>0</v>
      </c>
      <c r="BP5" s="47">
        <f t="shared" si="3"/>
        <v>0</v>
      </c>
      <c r="BQ5" s="47">
        <f t="shared" si="3"/>
        <v>0</v>
      </c>
      <c r="BR5" s="47">
        <f t="shared" si="3"/>
        <v>0</v>
      </c>
      <c r="BS5" s="47">
        <f t="shared" si="3"/>
        <v>0</v>
      </c>
      <c r="BT5" s="47">
        <f t="shared" si="3"/>
        <v>0</v>
      </c>
      <c r="BU5" s="47">
        <f t="shared" si="3"/>
        <v>0</v>
      </c>
      <c r="BV5" s="47">
        <f t="shared" si="3"/>
        <v>0</v>
      </c>
      <c r="BW5" s="47">
        <f t="shared" si="3"/>
        <v>0</v>
      </c>
      <c r="BX5" s="47">
        <f t="shared" si="3"/>
        <v>0</v>
      </c>
      <c r="BY5" s="47">
        <f t="shared" si="3"/>
        <v>0</v>
      </c>
      <c r="BZ5" s="47">
        <f t="shared" si="3"/>
        <v>0</v>
      </c>
      <c r="CA5" s="47">
        <f t="shared" ref="CA5:CV5" si="4">SUM(CA6,CA13:CA15)</f>
        <v>0</v>
      </c>
      <c r="CB5" s="47">
        <f t="shared" si="4"/>
        <v>0</v>
      </c>
      <c r="CC5" s="47">
        <f t="shared" si="4"/>
        <v>0</v>
      </c>
      <c r="CD5" s="47">
        <f t="shared" si="4"/>
        <v>0</v>
      </c>
      <c r="CE5" s="47">
        <f t="shared" si="4"/>
        <v>0</v>
      </c>
      <c r="CF5" s="47">
        <f t="shared" si="4"/>
        <v>0</v>
      </c>
      <c r="CG5" s="47">
        <f t="shared" si="4"/>
        <v>0</v>
      </c>
      <c r="CH5" s="47">
        <f t="shared" si="4"/>
        <v>0</v>
      </c>
      <c r="CI5" s="47">
        <f t="shared" si="4"/>
        <v>0</v>
      </c>
      <c r="CJ5" s="47">
        <f t="shared" si="4"/>
        <v>0</v>
      </c>
      <c r="CK5" s="47">
        <f t="shared" si="4"/>
        <v>0</v>
      </c>
      <c r="CL5" s="47">
        <f t="shared" si="4"/>
        <v>0</v>
      </c>
      <c r="CM5" s="47">
        <f t="shared" si="4"/>
        <v>0</v>
      </c>
      <c r="CN5" s="47">
        <f t="shared" si="4"/>
        <v>0</v>
      </c>
      <c r="CO5" s="47">
        <f t="shared" si="4"/>
        <v>0</v>
      </c>
      <c r="CP5" s="47">
        <f t="shared" si="4"/>
        <v>0</v>
      </c>
      <c r="CQ5" s="47">
        <f t="shared" si="4"/>
        <v>0</v>
      </c>
      <c r="CR5" s="47">
        <f t="shared" si="4"/>
        <v>0</v>
      </c>
      <c r="CS5" s="47">
        <f t="shared" si="4"/>
        <v>0</v>
      </c>
      <c r="CT5" s="47">
        <f t="shared" si="4"/>
        <v>0</v>
      </c>
      <c r="CU5" s="47">
        <f t="shared" si="4"/>
        <v>0</v>
      </c>
      <c r="CV5" s="47">
        <f t="shared" si="4"/>
        <v>0</v>
      </c>
      <c r="CW5" s="223">
        <f>SUM(E5:CV5)-D5</f>
        <v>0</v>
      </c>
    </row>
    <row r="6" spans="1:101" s="360" customFormat="1" ht="16.5" customHeight="1">
      <c r="A6" s="364">
        <v>1</v>
      </c>
      <c r="B6" s="365" t="s">
        <v>321</v>
      </c>
      <c r="C6" s="366"/>
      <c r="D6" s="367">
        <f>SUM(D7:D11)</f>
        <v>287592.02104800002</v>
      </c>
      <c r="E6" s="367">
        <f t="shared" ref="E6:BP6" si="5">SUM(E7:E11)</f>
        <v>170639.75704799991</v>
      </c>
      <c r="F6" s="367">
        <f t="shared" si="5"/>
        <v>0</v>
      </c>
      <c r="G6" s="367">
        <f t="shared" si="5"/>
        <v>0</v>
      </c>
      <c r="H6" s="367">
        <f t="shared" si="5"/>
        <v>116952.26400000008</v>
      </c>
      <c r="I6" s="367">
        <f t="shared" si="5"/>
        <v>0</v>
      </c>
      <c r="J6" s="367">
        <f t="shared" si="5"/>
        <v>0</v>
      </c>
      <c r="K6" s="367">
        <f t="shared" si="5"/>
        <v>0</v>
      </c>
      <c r="L6" s="367">
        <f t="shared" si="5"/>
        <v>0</v>
      </c>
      <c r="M6" s="367">
        <f t="shared" si="5"/>
        <v>0</v>
      </c>
      <c r="N6" s="367">
        <f t="shared" si="5"/>
        <v>0</v>
      </c>
      <c r="O6" s="367">
        <f t="shared" si="5"/>
        <v>0</v>
      </c>
      <c r="P6" s="367">
        <f t="shared" si="5"/>
        <v>0</v>
      </c>
      <c r="Q6" s="367">
        <f t="shared" si="5"/>
        <v>0</v>
      </c>
      <c r="R6" s="367">
        <f t="shared" si="5"/>
        <v>0</v>
      </c>
      <c r="S6" s="367">
        <f t="shared" si="5"/>
        <v>0</v>
      </c>
      <c r="T6" s="367">
        <f t="shared" si="5"/>
        <v>0</v>
      </c>
      <c r="U6" s="367">
        <f t="shared" si="5"/>
        <v>0</v>
      </c>
      <c r="V6" s="367">
        <f t="shared" si="5"/>
        <v>0</v>
      </c>
      <c r="W6" s="367">
        <f t="shared" si="5"/>
        <v>0</v>
      </c>
      <c r="X6" s="367">
        <f t="shared" si="5"/>
        <v>0</v>
      </c>
      <c r="Y6" s="367">
        <f t="shared" si="5"/>
        <v>0</v>
      </c>
      <c r="Z6" s="367">
        <f t="shared" si="5"/>
        <v>0</v>
      </c>
      <c r="AA6" s="367">
        <f t="shared" si="5"/>
        <v>0</v>
      </c>
      <c r="AB6" s="367">
        <f t="shared" si="5"/>
        <v>0</v>
      </c>
      <c r="AC6" s="367">
        <f t="shared" si="5"/>
        <v>0</v>
      </c>
      <c r="AD6" s="367">
        <f t="shared" si="5"/>
        <v>0</v>
      </c>
      <c r="AE6" s="367">
        <f t="shared" si="5"/>
        <v>0</v>
      </c>
      <c r="AF6" s="367">
        <f t="shared" si="5"/>
        <v>0</v>
      </c>
      <c r="AG6" s="367">
        <f t="shared" si="5"/>
        <v>0</v>
      </c>
      <c r="AH6" s="367">
        <f t="shared" si="5"/>
        <v>0</v>
      </c>
      <c r="AI6" s="367">
        <f t="shared" si="5"/>
        <v>0</v>
      </c>
      <c r="AJ6" s="367">
        <f t="shared" si="5"/>
        <v>0</v>
      </c>
      <c r="AK6" s="367">
        <f t="shared" si="5"/>
        <v>0</v>
      </c>
      <c r="AL6" s="367">
        <f t="shared" si="5"/>
        <v>0</v>
      </c>
      <c r="AM6" s="367">
        <f t="shared" si="5"/>
        <v>0</v>
      </c>
      <c r="AN6" s="367">
        <f t="shared" si="5"/>
        <v>0</v>
      </c>
      <c r="AO6" s="367">
        <f t="shared" si="5"/>
        <v>0</v>
      </c>
      <c r="AP6" s="367">
        <f t="shared" si="5"/>
        <v>0</v>
      </c>
      <c r="AQ6" s="367">
        <f t="shared" si="5"/>
        <v>0</v>
      </c>
      <c r="AR6" s="367">
        <f t="shared" si="5"/>
        <v>0</v>
      </c>
      <c r="AS6" s="367">
        <f t="shared" si="5"/>
        <v>0</v>
      </c>
      <c r="AT6" s="367">
        <f t="shared" si="5"/>
        <v>0</v>
      </c>
      <c r="AU6" s="367">
        <f t="shared" si="5"/>
        <v>0</v>
      </c>
      <c r="AV6" s="367">
        <f t="shared" si="5"/>
        <v>0</v>
      </c>
      <c r="AW6" s="367">
        <f t="shared" si="5"/>
        <v>0</v>
      </c>
      <c r="AX6" s="367">
        <f t="shared" si="5"/>
        <v>0</v>
      </c>
      <c r="AY6" s="367">
        <f t="shared" si="5"/>
        <v>0</v>
      </c>
      <c r="AZ6" s="367">
        <f t="shared" si="5"/>
        <v>0</v>
      </c>
      <c r="BA6" s="367">
        <f t="shared" si="5"/>
        <v>0</v>
      </c>
      <c r="BB6" s="367">
        <f t="shared" si="5"/>
        <v>0</v>
      </c>
      <c r="BC6" s="367">
        <f t="shared" si="5"/>
        <v>0</v>
      </c>
      <c r="BD6" s="367">
        <f t="shared" si="5"/>
        <v>0</v>
      </c>
      <c r="BE6" s="367">
        <f t="shared" si="5"/>
        <v>0</v>
      </c>
      <c r="BF6" s="367">
        <f t="shared" si="5"/>
        <v>0</v>
      </c>
      <c r="BG6" s="367">
        <f t="shared" si="5"/>
        <v>0</v>
      </c>
      <c r="BH6" s="367">
        <f t="shared" si="5"/>
        <v>0</v>
      </c>
      <c r="BI6" s="367">
        <f t="shared" si="5"/>
        <v>0</v>
      </c>
      <c r="BJ6" s="367">
        <f t="shared" si="5"/>
        <v>0</v>
      </c>
      <c r="BK6" s="367">
        <f t="shared" si="5"/>
        <v>0</v>
      </c>
      <c r="BL6" s="367">
        <f t="shared" si="5"/>
        <v>0</v>
      </c>
      <c r="BM6" s="367">
        <f t="shared" si="5"/>
        <v>0</v>
      </c>
      <c r="BN6" s="367">
        <f t="shared" si="5"/>
        <v>0</v>
      </c>
      <c r="BO6" s="367">
        <f t="shared" si="5"/>
        <v>0</v>
      </c>
      <c r="BP6" s="367">
        <f t="shared" si="5"/>
        <v>0</v>
      </c>
      <c r="BQ6" s="367">
        <f t="shared" ref="BQ6:CV6" si="6">SUM(BQ7:BQ11)</f>
        <v>0</v>
      </c>
      <c r="BR6" s="367">
        <f t="shared" si="6"/>
        <v>0</v>
      </c>
      <c r="BS6" s="367">
        <f t="shared" si="6"/>
        <v>0</v>
      </c>
      <c r="BT6" s="367">
        <f t="shared" si="6"/>
        <v>0</v>
      </c>
      <c r="BU6" s="367">
        <f t="shared" si="6"/>
        <v>0</v>
      </c>
      <c r="BV6" s="367">
        <f t="shared" si="6"/>
        <v>0</v>
      </c>
      <c r="BW6" s="367">
        <f t="shared" si="6"/>
        <v>0</v>
      </c>
      <c r="BX6" s="367">
        <f t="shared" si="6"/>
        <v>0</v>
      </c>
      <c r="BY6" s="367">
        <f t="shared" si="6"/>
        <v>0</v>
      </c>
      <c r="BZ6" s="367">
        <f t="shared" si="6"/>
        <v>0</v>
      </c>
      <c r="CA6" s="367">
        <f t="shared" si="6"/>
        <v>0</v>
      </c>
      <c r="CB6" s="367">
        <f t="shared" si="6"/>
        <v>0</v>
      </c>
      <c r="CC6" s="367">
        <f t="shared" si="6"/>
        <v>0</v>
      </c>
      <c r="CD6" s="367">
        <f t="shared" si="6"/>
        <v>0</v>
      </c>
      <c r="CE6" s="367">
        <f t="shared" si="6"/>
        <v>0</v>
      </c>
      <c r="CF6" s="367">
        <f t="shared" si="6"/>
        <v>0</v>
      </c>
      <c r="CG6" s="367">
        <f t="shared" si="6"/>
        <v>0</v>
      </c>
      <c r="CH6" s="367">
        <f t="shared" si="6"/>
        <v>0</v>
      </c>
      <c r="CI6" s="367">
        <f t="shared" si="6"/>
        <v>0</v>
      </c>
      <c r="CJ6" s="367">
        <f t="shared" si="6"/>
        <v>0</v>
      </c>
      <c r="CK6" s="367">
        <f t="shared" si="6"/>
        <v>0</v>
      </c>
      <c r="CL6" s="367">
        <f t="shared" si="6"/>
        <v>0</v>
      </c>
      <c r="CM6" s="367">
        <f t="shared" si="6"/>
        <v>0</v>
      </c>
      <c r="CN6" s="367">
        <f t="shared" si="6"/>
        <v>0</v>
      </c>
      <c r="CO6" s="367">
        <f t="shared" si="6"/>
        <v>0</v>
      </c>
      <c r="CP6" s="367">
        <f t="shared" si="6"/>
        <v>0</v>
      </c>
      <c r="CQ6" s="367">
        <f t="shared" si="6"/>
        <v>0</v>
      </c>
      <c r="CR6" s="367">
        <f t="shared" si="6"/>
        <v>0</v>
      </c>
      <c r="CS6" s="367">
        <f t="shared" si="6"/>
        <v>0</v>
      </c>
      <c r="CT6" s="367">
        <f t="shared" si="6"/>
        <v>0</v>
      </c>
      <c r="CU6" s="367">
        <f t="shared" si="6"/>
        <v>0</v>
      </c>
      <c r="CV6" s="367">
        <f t="shared" si="6"/>
        <v>0</v>
      </c>
      <c r="CW6" s="223"/>
    </row>
    <row r="7" spans="1:101" ht="16.5" customHeight="1">
      <c r="A7" s="364">
        <v>1.1000000000000001</v>
      </c>
      <c r="B7" s="368" t="s">
        <v>322</v>
      </c>
      <c r="C7" s="369"/>
      <c r="D7" s="370">
        <f>敏感性分析!C31</f>
        <v>279208.8</v>
      </c>
      <c r="E7" s="371">
        <f>0.61112973516594*D7</f>
        <v>170632.7999999999</v>
      </c>
      <c r="F7" s="371"/>
      <c r="G7" s="371"/>
      <c r="H7" s="371">
        <f>D7-E7</f>
        <v>108576.00000000009</v>
      </c>
      <c r="I7" s="371"/>
      <c r="J7" s="371"/>
      <c r="K7" s="371"/>
      <c r="L7" s="371"/>
      <c r="M7" s="371"/>
      <c r="N7" s="371"/>
      <c r="O7" s="371"/>
      <c r="P7" s="371"/>
      <c r="Q7" s="371"/>
      <c r="R7" s="371"/>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A7" s="371"/>
      <c r="BB7" s="371"/>
      <c r="BC7" s="371"/>
      <c r="BD7" s="371"/>
      <c r="BE7" s="371"/>
      <c r="BF7" s="371"/>
      <c r="BG7" s="371"/>
      <c r="BH7" s="371"/>
      <c r="BI7" s="371"/>
      <c r="BJ7" s="371"/>
      <c r="BK7" s="371"/>
      <c r="BL7" s="371"/>
      <c r="BM7" s="371"/>
      <c r="BN7" s="371"/>
      <c r="BO7" s="371"/>
      <c r="BP7" s="371"/>
      <c r="BQ7" s="371"/>
      <c r="BR7" s="371"/>
      <c r="BS7" s="371"/>
      <c r="BT7" s="371"/>
      <c r="BU7" s="371"/>
      <c r="BV7" s="371"/>
      <c r="BW7" s="371"/>
      <c r="BX7" s="371"/>
      <c r="BY7" s="371"/>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01"/>
    </row>
    <row r="8" spans="1:101" ht="16.5" customHeight="1">
      <c r="A8" s="364">
        <v>1.2</v>
      </c>
      <c r="B8" s="368" t="s">
        <v>323</v>
      </c>
      <c r="C8" s="369"/>
      <c r="D8" s="370">
        <f t="shared" ref="D8:D15" si="7">SUM(E8:CV8)</f>
        <v>0</v>
      </c>
      <c r="E8" s="371"/>
      <c r="F8" s="371"/>
      <c r="G8" s="371"/>
      <c r="H8" s="371"/>
      <c r="I8" s="371"/>
      <c r="J8" s="371"/>
      <c r="K8" s="371"/>
      <c r="L8" s="371"/>
      <c r="M8" s="371"/>
      <c r="N8" s="371"/>
      <c r="O8" s="371"/>
      <c r="P8" s="371"/>
      <c r="Q8" s="371"/>
      <c r="R8" s="371"/>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A8" s="371"/>
      <c r="BB8" s="371"/>
      <c r="BC8" s="371"/>
      <c r="BD8" s="371"/>
      <c r="BE8" s="371"/>
      <c r="BF8" s="371"/>
      <c r="BG8" s="371"/>
      <c r="BH8" s="371"/>
      <c r="BI8" s="371"/>
      <c r="BJ8" s="371"/>
      <c r="BK8" s="371"/>
      <c r="BL8" s="371"/>
      <c r="BM8" s="371"/>
      <c r="BN8" s="371"/>
      <c r="BO8" s="371"/>
      <c r="BP8" s="371"/>
      <c r="BQ8" s="371"/>
      <c r="BR8" s="371"/>
      <c r="BS8" s="371"/>
      <c r="BT8" s="371"/>
      <c r="BU8" s="371"/>
      <c r="BV8" s="371"/>
      <c r="BW8" s="371"/>
      <c r="BX8" s="371"/>
      <c r="BY8" s="371"/>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01"/>
    </row>
    <row r="9" spans="1:101" ht="16.5" customHeight="1">
      <c r="A9" s="364">
        <v>1.3</v>
      </c>
      <c r="B9" s="368" t="s">
        <v>324</v>
      </c>
      <c r="C9" s="372" t="s">
        <v>325</v>
      </c>
      <c r="D9" s="370">
        <f t="shared" si="7"/>
        <v>8376.2639999999992</v>
      </c>
      <c r="E9" s="371"/>
      <c r="F9" s="371"/>
      <c r="G9" s="371"/>
      <c r="H9" s="371">
        <f>D7*3%</f>
        <v>8376.2639999999992</v>
      </c>
      <c r="I9" s="371"/>
      <c r="J9" s="371"/>
      <c r="K9" s="371"/>
      <c r="L9" s="371"/>
      <c r="M9" s="371"/>
      <c r="N9" s="371"/>
      <c r="O9" s="371"/>
      <c r="P9" s="371"/>
      <c r="Q9" s="371"/>
      <c r="R9" s="371"/>
      <c r="S9" s="371"/>
      <c r="T9" s="371"/>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A9" s="371"/>
      <c r="BB9" s="371"/>
      <c r="BC9" s="371"/>
      <c r="BD9" s="371"/>
      <c r="BE9" s="371"/>
      <c r="BF9" s="371"/>
      <c r="BG9" s="371"/>
      <c r="BH9" s="371"/>
      <c r="BI9" s="371"/>
      <c r="BJ9" s="371"/>
      <c r="BK9" s="371"/>
      <c r="BL9" s="371"/>
      <c r="BM9" s="371"/>
      <c r="BN9" s="371"/>
      <c r="BO9" s="371"/>
      <c r="BP9" s="371"/>
      <c r="BQ9" s="371"/>
      <c r="BR9" s="371"/>
      <c r="BS9" s="371"/>
      <c r="BT9" s="371"/>
      <c r="BU9" s="371"/>
      <c r="BV9" s="371"/>
      <c r="BW9" s="371"/>
      <c r="BX9" s="371"/>
      <c r="BY9" s="371"/>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01"/>
    </row>
    <row r="10" spans="1:101" ht="30.95" customHeight="1">
      <c r="A10" s="364">
        <v>1.4</v>
      </c>
      <c r="B10" s="368" t="s">
        <v>326</v>
      </c>
      <c r="C10" s="373" t="s">
        <v>327</v>
      </c>
      <c r="D10" s="370">
        <f t="shared" si="7"/>
        <v>3.9570479999999995</v>
      </c>
      <c r="E10" s="371">
        <f>'1、规划指标'!$B$3*1.5/10000</f>
        <v>3.9570479999999995</v>
      </c>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1"/>
      <c r="BC10" s="371"/>
      <c r="BD10" s="371"/>
      <c r="BE10" s="371"/>
      <c r="BF10" s="371"/>
      <c r="BG10" s="371"/>
      <c r="BH10" s="371"/>
      <c r="BI10" s="371"/>
      <c r="BJ10" s="371"/>
      <c r="BK10" s="371"/>
      <c r="BL10" s="371"/>
      <c r="BM10" s="371"/>
      <c r="BN10" s="371"/>
      <c r="BO10" s="371"/>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01"/>
    </row>
    <row r="11" spans="1:101" ht="16.5" customHeight="1">
      <c r="A11" s="364">
        <v>1.5</v>
      </c>
      <c r="B11" s="368" t="s">
        <v>328</v>
      </c>
      <c r="C11" s="369"/>
      <c r="D11" s="370">
        <f t="shared" si="7"/>
        <v>3</v>
      </c>
      <c r="E11" s="371">
        <v>3</v>
      </c>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A11" s="371"/>
      <c r="BB11" s="371"/>
      <c r="BC11" s="371"/>
      <c r="BD11" s="371"/>
      <c r="BE11" s="371"/>
      <c r="BF11" s="371"/>
      <c r="BG11" s="371"/>
      <c r="BH11" s="371"/>
      <c r="BI11" s="371"/>
      <c r="BJ11" s="371"/>
      <c r="BK11" s="371"/>
      <c r="BL11" s="371"/>
      <c r="BM11" s="371"/>
      <c r="BN11" s="371"/>
      <c r="BO11" s="371"/>
      <c r="BP11" s="371"/>
      <c r="BQ11" s="371"/>
      <c r="BR11" s="371"/>
      <c r="BS11" s="371"/>
      <c r="BT11" s="371"/>
      <c r="BU11" s="371"/>
      <c r="BV11" s="371"/>
      <c r="BW11" s="371"/>
      <c r="BX11" s="371"/>
      <c r="BY11" s="371"/>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01"/>
    </row>
    <row r="12" spans="1:101" ht="16.5" customHeight="1">
      <c r="A12" s="364">
        <v>2</v>
      </c>
      <c r="B12" s="374" t="s">
        <v>329</v>
      </c>
      <c r="C12" s="369"/>
      <c r="D12" s="370">
        <f t="shared" si="7"/>
        <v>0</v>
      </c>
      <c r="E12" s="371"/>
      <c r="F12" s="371"/>
      <c r="G12" s="371"/>
      <c r="H12" s="371"/>
      <c r="I12" s="371"/>
      <c r="J12" s="371"/>
      <c r="K12" s="371"/>
      <c r="L12" s="371"/>
      <c r="M12" s="371"/>
      <c r="N12" s="371"/>
      <c r="O12" s="371"/>
      <c r="P12" s="371"/>
      <c r="Q12" s="371"/>
      <c r="R12" s="371"/>
      <c r="S12" s="371"/>
      <c r="T12" s="371"/>
      <c r="U12" s="371"/>
      <c r="V12" s="371"/>
      <c r="W12" s="371"/>
      <c r="X12" s="371"/>
      <c r="Y12" s="371"/>
      <c r="Z12" s="371"/>
      <c r="AA12" s="371"/>
      <c r="AB12" s="371"/>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A12" s="371"/>
      <c r="BB12" s="371"/>
      <c r="BC12" s="371"/>
      <c r="BD12" s="371"/>
      <c r="BE12" s="371"/>
      <c r="BF12" s="371"/>
      <c r="BG12" s="371"/>
      <c r="BH12" s="371"/>
      <c r="BI12" s="371"/>
      <c r="BJ12" s="371"/>
      <c r="BK12" s="371"/>
      <c r="BL12" s="371"/>
      <c r="BM12" s="371"/>
      <c r="BN12" s="371"/>
      <c r="BO12" s="371"/>
      <c r="BP12" s="371"/>
      <c r="BQ12" s="371"/>
      <c r="BR12" s="371"/>
      <c r="BS12" s="371"/>
      <c r="BT12" s="371"/>
      <c r="BU12" s="371"/>
      <c r="BV12" s="371"/>
      <c r="BW12" s="371"/>
      <c r="BX12" s="371"/>
      <c r="BY12" s="371"/>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01"/>
    </row>
    <row r="13" spans="1:101" ht="16.5" customHeight="1">
      <c r="A13" s="364">
        <v>3</v>
      </c>
      <c r="B13" s="365" t="s">
        <v>330</v>
      </c>
      <c r="C13" s="369"/>
      <c r="D13" s="370">
        <f t="shared" si="7"/>
        <v>0</v>
      </c>
      <c r="E13" s="369"/>
      <c r="F13" s="369"/>
      <c r="G13" s="369"/>
      <c r="H13" s="369"/>
      <c r="I13" s="369"/>
      <c r="J13" s="369"/>
      <c r="K13" s="369"/>
      <c r="L13" s="369"/>
      <c r="M13" s="369"/>
      <c r="N13" s="369"/>
      <c r="O13" s="369"/>
      <c r="P13" s="369"/>
      <c r="Q13" s="369"/>
      <c r="R13" s="369"/>
      <c r="S13" s="369"/>
      <c r="T13" s="369"/>
      <c r="U13" s="369"/>
      <c r="V13" s="369"/>
      <c r="W13" s="369"/>
      <c r="X13" s="369"/>
      <c r="Y13" s="369"/>
      <c r="Z13" s="369"/>
      <c r="AA13" s="369"/>
      <c r="AB13" s="369"/>
      <c r="AC13" s="369"/>
      <c r="AD13" s="369"/>
      <c r="AE13" s="369"/>
      <c r="AF13" s="369"/>
      <c r="AG13" s="369"/>
      <c r="AH13" s="369"/>
      <c r="AI13" s="369"/>
      <c r="AJ13" s="369"/>
      <c r="AK13" s="369"/>
      <c r="AL13" s="369"/>
      <c r="AM13" s="369"/>
      <c r="AN13" s="369"/>
      <c r="AO13" s="369"/>
      <c r="AP13" s="369"/>
      <c r="AQ13" s="369"/>
      <c r="AR13" s="369"/>
      <c r="AS13" s="369"/>
      <c r="AT13" s="369"/>
      <c r="AU13" s="369"/>
      <c r="AV13" s="369"/>
      <c r="AW13" s="369"/>
      <c r="AX13" s="369"/>
      <c r="AY13" s="369"/>
      <c r="AZ13" s="369"/>
      <c r="BA13" s="369"/>
      <c r="BB13" s="369"/>
      <c r="BC13" s="369"/>
      <c r="BD13" s="369"/>
      <c r="BE13" s="369"/>
      <c r="BF13" s="369"/>
      <c r="BG13" s="369"/>
      <c r="BH13" s="369"/>
      <c r="BI13" s="369"/>
      <c r="BJ13" s="369"/>
      <c r="BK13" s="369"/>
      <c r="BL13" s="369"/>
      <c r="BM13" s="369"/>
      <c r="BN13" s="369"/>
      <c r="BO13" s="369"/>
      <c r="BP13" s="369"/>
      <c r="BQ13" s="369"/>
      <c r="BR13" s="369"/>
      <c r="BS13" s="369"/>
      <c r="BT13" s="369"/>
      <c r="BU13" s="369"/>
      <c r="BV13" s="369"/>
      <c r="BW13" s="369"/>
      <c r="BX13" s="369"/>
      <c r="BY13" s="369"/>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01"/>
    </row>
    <row r="14" spans="1:101" ht="16.5" customHeight="1">
      <c r="A14" s="364">
        <v>4</v>
      </c>
      <c r="B14" s="365" t="s">
        <v>331</v>
      </c>
      <c r="C14" s="369"/>
      <c r="D14" s="370">
        <f t="shared" si="7"/>
        <v>0</v>
      </c>
      <c r="E14" s="369"/>
      <c r="F14" s="369"/>
      <c r="G14" s="369"/>
      <c r="H14" s="369"/>
      <c r="I14" s="369"/>
      <c r="J14" s="369"/>
      <c r="K14" s="369"/>
      <c r="L14" s="369"/>
      <c r="M14" s="369"/>
      <c r="N14" s="369"/>
      <c r="O14" s="369"/>
      <c r="P14" s="369"/>
      <c r="Q14" s="369"/>
      <c r="R14" s="369"/>
      <c r="S14" s="369"/>
      <c r="T14" s="369"/>
      <c r="U14" s="369"/>
      <c r="V14" s="369"/>
      <c r="W14" s="369"/>
      <c r="X14" s="369"/>
      <c r="Y14" s="369"/>
      <c r="Z14" s="369"/>
      <c r="AA14" s="369"/>
      <c r="AB14" s="369"/>
      <c r="AC14" s="369"/>
      <c r="AD14" s="369"/>
      <c r="AE14" s="369"/>
      <c r="AF14" s="369"/>
      <c r="AG14" s="369"/>
      <c r="AH14" s="369"/>
      <c r="AI14" s="369"/>
      <c r="AJ14" s="369"/>
      <c r="AK14" s="369"/>
      <c r="AL14" s="369"/>
      <c r="AM14" s="369"/>
      <c r="AN14" s="369"/>
      <c r="AO14" s="369"/>
      <c r="AP14" s="369"/>
      <c r="AQ14" s="369"/>
      <c r="AR14" s="369"/>
      <c r="AS14" s="369"/>
      <c r="AT14" s="369"/>
      <c r="AU14" s="369"/>
      <c r="AV14" s="369"/>
      <c r="AW14" s="369"/>
      <c r="AX14" s="369"/>
      <c r="AY14" s="369"/>
      <c r="AZ14" s="369"/>
      <c r="BA14" s="369"/>
      <c r="BB14" s="369"/>
      <c r="BC14" s="369"/>
      <c r="BD14" s="369"/>
      <c r="BE14" s="369"/>
      <c r="BF14" s="369"/>
      <c r="BG14" s="369"/>
      <c r="BH14" s="369"/>
      <c r="BI14" s="369"/>
      <c r="BJ14" s="369"/>
      <c r="BK14" s="369"/>
      <c r="BL14" s="369"/>
      <c r="BM14" s="369"/>
      <c r="BN14" s="369"/>
      <c r="BO14" s="369"/>
      <c r="BP14" s="369"/>
      <c r="BQ14" s="369"/>
      <c r="BR14" s="369"/>
      <c r="BS14" s="369"/>
      <c r="BT14" s="369"/>
      <c r="BU14" s="369"/>
      <c r="BV14" s="369"/>
      <c r="BW14" s="369"/>
      <c r="BX14" s="369"/>
      <c r="BY14" s="369"/>
      <c r="BZ14" s="369"/>
      <c r="CA14" s="369"/>
      <c r="CB14" s="369"/>
      <c r="CC14" s="369"/>
      <c r="CD14" s="369"/>
      <c r="CE14" s="369"/>
      <c r="CF14" s="369"/>
      <c r="CG14" s="369"/>
      <c r="CH14" s="369"/>
      <c r="CI14" s="369"/>
      <c r="CJ14" s="369"/>
      <c r="CK14" s="369"/>
      <c r="CL14" s="369"/>
      <c r="CM14" s="369"/>
      <c r="CN14" s="369"/>
      <c r="CO14" s="369"/>
      <c r="CP14" s="369"/>
      <c r="CQ14" s="369"/>
      <c r="CR14" s="369"/>
      <c r="CS14" s="369"/>
      <c r="CT14" s="369"/>
      <c r="CU14" s="369"/>
      <c r="CV14" s="369"/>
      <c r="CW14" s="301"/>
    </row>
    <row r="15" spans="1:101" ht="16.5" customHeight="1">
      <c r="A15" s="364">
        <v>5</v>
      </c>
      <c r="B15" s="365" t="s">
        <v>332</v>
      </c>
      <c r="C15" s="369"/>
      <c r="D15" s="370">
        <f t="shared" si="7"/>
        <v>0</v>
      </c>
      <c r="E15" s="369"/>
      <c r="F15" s="369"/>
      <c r="G15" s="369"/>
      <c r="H15" s="369"/>
      <c r="I15" s="369"/>
      <c r="J15" s="369"/>
      <c r="K15" s="369"/>
      <c r="L15" s="369"/>
      <c r="M15" s="369"/>
      <c r="N15" s="369"/>
      <c r="O15" s="369"/>
      <c r="P15" s="369"/>
      <c r="Q15" s="369"/>
      <c r="R15" s="369"/>
      <c r="S15" s="369"/>
      <c r="T15" s="369"/>
      <c r="U15" s="369"/>
      <c r="V15" s="369"/>
      <c r="W15" s="369"/>
      <c r="X15" s="369"/>
      <c r="Y15" s="369"/>
      <c r="Z15" s="369"/>
      <c r="AA15" s="369"/>
      <c r="AB15" s="369"/>
      <c r="AC15" s="369"/>
      <c r="AD15" s="369"/>
      <c r="AE15" s="369"/>
      <c r="AF15" s="369"/>
      <c r="AG15" s="369"/>
      <c r="AH15" s="369"/>
      <c r="AI15" s="369"/>
      <c r="AJ15" s="369"/>
      <c r="AK15" s="369"/>
      <c r="AL15" s="369"/>
      <c r="AM15" s="369"/>
      <c r="AN15" s="369"/>
      <c r="AO15" s="369"/>
      <c r="AP15" s="369"/>
      <c r="AQ15" s="369"/>
      <c r="AR15" s="369"/>
      <c r="AS15" s="369"/>
      <c r="AT15" s="369"/>
      <c r="AU15" s="369"/>
      <c r="AV15" s="369"/>
      <c r="AW15" s="369"/>
      <c r="AX15" s="369"/>
      <c r="AY15" s="369"/>
      <c r="AZ15" s="369"/>
      <c r="BA15" s="369"/>
      <c r="BB15" s="369"/>
      <c r="BC15" s="369"/>
      <c r="BD15" s="369"/>
      <c r="BE15" s="369"/>
      <c r="BF15" s="369"/>
      <c r="BG15" s="369"/>
      <c r="BH15" s="369"/>
      <c r="BI15" s="369"/>
      <c r="BJ15" s="369"/>
      <c r="BK15" s="369"/>
      <c r="BL15" s="369"/>
      <c r="BM15" s="369"/>
      <c r="BN15" s="369"/>
      <c r="BO15" s="369"/>
      <c r="BP15" s="369"/>
      <c r="BQ15" s="369"/>
      <c r="BR15" s="369"/>
      <c r="BS15" s="369"/>
      <c r="BT15" s="369"/>
      <c r="BU15" s="369"/>
      <c r="BV15" s="369"/>
      <c r="BW15" s="369"/>
      <c r="BX15" s="369"/>
      <c r="BY15" s="369"/>
      <c r="BZ15" s="369"/>
      <c r="CA15" s="369"/>
      <c r="CB15" s="369"/>
      <c r="CC15" s="369"/>
      <c r="CD15" s="369"/>
      <c r="CE15" s="369"/>
      <c r="CF15" s="369"/>
      <c r="CG15" s="369"/>
      <c r="CH15" s="369"/>
      <c r="CI15" s="369"/>
      <c r="CJ15" s="369"/>
      <c r="CK15" s="369"/>
      <c r="CL15" s="369"/>
      <c r="CM15" s="369"/>
      <c r="CN15" s="369"/>
      <c r="CO15" s="369"/>
      <c r="CP15" s="369"/>
      <c r="CQ15" s="369"/>
      <c r="CR15" s="369"/>
      <c r="CS15" s="369"/>
      <c r="CT15" s="369"/>
      <c r="CU15" s="369"/>
      <c r="CV15" s="369"/>
      <c r="CW15" s="301"/>
    </row>
    <row r="16" spans="1:101" s="223" customFormat="1" ht="16.5" customHeight="1">
      <c r="A16" s="375"/>
      <c r="B16" s="223" t="s">
        <v>77</v>
      </c>
      <c r="D16" s="223">
        <f t="shared" ref="D16:AI16" si="8">D5-D24-D42-D60-D78</f>
        <v>0</v>
      </c>
      <c r="E16" s="223">
        <f t="shared" si="8"/>
        <v>1.4551915228366852E-11</v>
      </c>
      <c r="F16" s="223">
        <f t="shared" si="8"/>
        <v>0</v>
      </c>
      <c r="G16" s="223">
        <f t="shared" si="8"/>
        <v>0</v>
      </c>
      <c r="H16" s="223">
        <f t="shared" si="8"/>
        <v>0</v>
      </c>
      <c r="I16" s="223">
        <f t="shared" si="8"/>
        <v>0</v>
      </c>
      <c r="J16" s="223">
        <f t="shared" si="8"/>
        <v>0</v>
      </c>
      <c r="K16" s="223">
        <f t="shared" si="8"/>
        <v>0</v>
      </c>
      <c r="L16" s="223">
        <f t="shared" si="8"/>
        <v>0</v>
      </c>
      <c r="M16" s="223">
        <f t="shared" si="8"/>
        <v>0</v>
      </c>
      <c r="N16" s="223">
        <f t="shared" si="8"/>
        <v>0</v>
      </c>
      <c r="O16" s="223">
        <f t="shared" si="8"/>
        <v>0</v>
      </c>
      <c r="P16" s="223">
        <f t="shared" si="8"/>
        <v>0</v>
      </c>
      <c r="Q16" s="223">
        <f t="shared" si="8"/>
        <v>0</v>
      </c>
      <c r="R16" s="223">
        <f t="shared" si="8"/>
        <v>0</v>
      </c>
      <c r="S16" s="223">
        <f t="shared" si="8"/>
        <v>0</v>
      </c>
      <c r="T16" s="223">
        <f t="shared" si="8"/>
        <v>0</v>
      </c>
      <c r="U16" s="223">
        <f t="shared" si="8"/>
        <v>0</v>
      </c>
      <c r="V16" s="223">
        <f t="shared" si="8"/>
        <v>0</v>
      </c>
      <c r="W16" s="223">
        <f t="shared" si="8"/>
        <v>0</v>
      </c>
      <c r="X16" s="223">
        <f t="shared" si="8"/>
        <v>0</v>
      </c>
      <c r="Y16" s="223">
        <f t="shared" si="8"/>
        <v>0</v>
      </c>
      <c r="Z16" s="223">
        <f t="shared" si="8"/>
        <v>0</v>
      </c>
      <c r="AA16" s="223">
        <f t="shared" si="8"/>
        <v>0</v>
      </c>
      <c r="AB16" s="223">
        <f t="shared" si="8"/>
        <v>0</v>
      </c>
      <c r="AC16" s="223">
        <f t="shared" si="8"/>
        <v>0</v>
      </c>
      <c r="AD16" s="223">
        <f t="shared" si="8"/>
        <v>0</v>
      </c>
      <c r="AE16" s="223">
        <f t="shared" si="8"/>
        <v>0</v>
      </c>
      <c r="AF16" s="223">
        <f t="shared" si="8"/>
        <v>0</v>
      </c>
      <c r="AG16" s="223">
        <f t="shared" si="8"/>
        <v>0</v>
      </c>
      <c r="AH16" s="223">
        <f t="shared" si="8"/>
        <v>0</v>
      </c>
      <c r="AI16" s="223">
        <f t="shared" si="8"/>
        <v>0</v>
      </c>
      <c r="AJ16" s="223">
        <f t="shared" ref="AJ16:BO16" si="9">AJ5-AJ24-AJ42-AJ60-AJ78</f>
        <v>0</v>
      </c>
      <c r="AK16" s="223">
        <f t="shared" si="9"/>
        <v>0</v>
      </c>
      <c r="AL16" s="223">
        <f t="shared" si="9"/>
        <v>0</v>
      </c>
      <c r="AM16" s="223">
        <f t="shared" si="9"/>
        <v>0</v>
      </c>
      <c r="AN16" s="223">
        <f t="shared" si="9"/>
        <v>0</v>
      </c>
      <c r="AO16" s="223">
        <f t="shared" si="9"/>
        <v>0</v>
      </c>
      <c r="AP16" s="223">
        <f t="shared" si="9"/>
        <v>0</v>
      </c>
      <c r="AQ16" s="223">
        <f t="shared" si="9"/>
        <v>0</v>
      </c>
      <c r="AR16" s="223">
        <f t="shared" si="9"/>
        <v>0</v>
      </c>
      <c r="AS16" s="223">
        <f t="shared" si="9"/>
        <v>0</v>
      </c>
      <c r="AT16" s="223">
        <f t="shared" si="9"/>
        <v>0</v>
      </c>
      <c r="AU16" s="223">
        <f t="shared" si="9"/>
        <v>0</v>
      </c>
      <c r="AV16" s="223">
        <f t="shared" si="9"/>
        <v>0</v>
      </c>
      <c r="AW16" s="223">
        <f t="shared" si="9"/>
        <v>0</v>
      </c>
      <c r="AX16" s="223">
        <f t="shared" si="9"/>
        <v>0</v>
      </c>
      <c r="AY16" s="223">
        <f t="shared" si="9"/>
        <v>0</v>
      </c>
      <c r="AZ16" s="223">
        <f t="shared" si="9"/>
        <v>0</v>
      </c>
      <c r="BA16" s="223">
        <f t="shared" si="9"/>
        <v>0</v>
      </c>
      <c r="BB16" s="223">
        <f t="shared" si="9"/>
        <v>0</v>
      </c>
      <c r="BC16" s="223">
        <f t="shared" si="9"/>
        <v>0</v>
      </c>
      <c r="BD16" s="223">
        <f t="shared" si="9"/>
        <v>0</v>
      </c>
      <c r="BE16" s="223">
        <f t="shared" si="9"/>
        <v>0</v>
      </c>
      <c r="BF16" s="223">
        <f t="shared" si="9"/>
        <v>0</v>
      </c>
      <c r="BG16" s="223">
        <f t="shared" si="9"/>
        <v>0</v>
      </c>
      <c r="BH16" s="223">
        <f t="shared" si="9"/>
        <v>0</v>
      </c>
      <c r="BI16" s="223">
        <f t="shared" si="9"/>
        <v>0</v>
      </c>
      <c r="BJ16" s="223">
        <f t="shared" si="9"/>
        <v>0</v>
      </c>
      <c r="BK16" s="223">
        <f t="shared" si="9"/>
        <v>0</v>
      </c>
      <c r="BL16" s="223">
        <f t="shared" si="9"/>
        <v>0</v>
      </c>
      <c r="BM16" s="223">
        <f t="shared" si="9"/>
        <v>0</v>
      </c>
      <c r="BN16" s="223">
        <f t="shared" si="9"/>
        <v>0</v>
      </c>
      <c r="BO16" s="223">
        <f t="shared" si="9"/>
        <v>0</v>
      </c>
      <c r="BP16" s="223">
        <f t="shared" ref="BP16:CV16" si="10">BP5-BP24-BP42-BP60-BP78</f>
        <v>0</v>
      </c>
      <c r="BQ16" s="223">
        <f t="shared" si="10"/>
        <v>0</v>
      </c>
      <c r="BR16" s="223">
        <f t="shared" si="10"/>
        <v>0</v>
      </c>
      <c r="BS16" s="223">
        <f t="shared" si="10"/>
        <v>0</v>
      </c>
      <c r="BT16" s="223">
        <f t="shared" si="10"/>
        <v>0</v>
      </c>
      <c r="BU16" s="223">
        <f t="shared" si="10"/>
        <v>0</v>
      </c>
      <c r="BV16" s="223">
        <f t="shared" si="10"/>
        <v>0</v>
      </c>
      <c r="BW16" s="223">
        <f t="shared" si="10"/>
        <v>0</v>
      </c>
      <c r="BX16" s="223">
        <f t="shared" si="10"/>
        <v>0</v>
      </c>
      <c r="BY16" s="223">
        <f t="shared" si="10"/>
        <v>0</v>
      </c>
      <c r="BZ16" s="223">
        <f t="shared" si="10"/>
        <v>0</v>
      </c>
      <c r="CA16" s="223">
        <f t="shared" si="10"/>
        <v>0</v>
      </c>
      <c r="CB16" s="223">
        <f t="shared" si="10"/>
        <v>0</v>
      </c>
      <c r="CC16" s="223">
        <f t="shared" si="10"/>
        <v>0</v>
      </c>
      <c r="CD16" s="223">
        <f t="shared" si="10"/>
        <v>0</v>
      </c>
      <c r="CE16" s="223">
        <f t="shared" si="10"/>
        <v>0</v>
      </c>
      <c r="CF16" s="223">
        <f t="shared" si="10"/>
        <v>0</v>
      </c>
      <c r="CG16" s="223">
        <f t="shared" si="10"/>
        <v>0</v>
      </c>
      <c r="CH16" s="223">
        <f t="shared" si="10"/>
        <v>0</v>
      </c>
      <c r="CI16" s="223">
        <f t="shared" si="10"/>
        <v>0</v>
      </c>
      <c r="CJ16" s="223">
        <f t="shared" si="10"/>
        <v>0</v>
      </c>
      <c r="CK16" s="223">
        <f t="shared" si="10"/>
        <v>0</v>
      </c>
      <c r="CL16" s="223">
        <f t="shared" si="10"/>
        <v>0</v>
      </c>
      <c r="CM16" s="223">
        <f t="shared" si="10"/>
        <v>0</v>
      </c>
      <c r="CN16" s="223">
        <f t="shared" si="10"/>
        <v>0</v>
      </c>
      <c r="CO16" s="223">
        <f t="shared" si="10"/>
        <v>0</v>
      </c>
      <c r="CP16" s="223">
        <f t="shared" si="10"/>
        <v>0</v>
      </c>
      <c r="CQ16" s="223">
        <f t="shared" si="10"/>
        <v>0</v>
      </c>
      <c r="CR16" s="223">
        <f t="shared" si="10"/>
        <v>0</v>
      </c>
      <c r="CS16" s="223">
        <f t="shared" si="10"/>
        <v>0</v>
      </c>
      <c r="CT16" s="223">
        <f t="shared" si="10"/>
        <v>0</v>
      </c>
      <c r="CU16" s="223">
        <f t="shared" si="10"/>
        <v>0</v>
      </c>
      <c r="CV16" s="223">
        <f t="shared" si="10"/>
        <v>0</v>
      </c>
    </row>
    <row r="17" spans="1:101" ht="16.5" customHeight="1">
      <c r="A17" s="376"/>
      <c r="B17" s="377"/>
    </row>
    <row r="18" spans="1:101" ht="16.5" customHeight="1">
      <c r="A18" s="376"/>
      <c r="B18" s="377"/>
    </row>
    <row r="19" spans="1:101" s="228" customFormat="1" ht="16.5" customHeight="1">
      <c r="A19" s="778"/>
      <c r="B19" s="779"/>
      <c r="C19" s="779"/>
      <c r="D19" s="779"/>
      <c r="E19" s="779"/>
      <c r="F19" s="779"/>
      <c r="G19" s="779"/>
      <c r="H19" s="779"/>
      <c r="I19" s="779"/>
    </row>
    <row r="20" spans="1:101" s="195" customFormat="1" ht="24" customHeight="1">
      <c r="A20" s="780" t="s">
        <v>333</v>
      </c>
      <c r="B20" s="780"/>
      <c r="C20" s="780"/>
      <c r="D20" s="780"/>
      <c r="E20" s="780"/>
      <c r="F20" s="780"/>
      <c r="G20" s="780"/>
      <c r="H20" s="780"/>
      <c r="I20" s="780"/>
      <c r="J20" s="780"/>
      <c r="K20" s="780"/>
      <c r="L20" s="780"/>
      <c r="M20" s="780"/>
      <c r="N20" s="780"/>
      <c r="O20" s="780"/>
      <c r="P20" s="780"/>
      <c r="Q20" s="780"/>
      <c r="R20" s="780"/>
      <c r="S20" s="780"/>
      <c r="T20" s="780"/>
      <c r="U20" s="780"/>
      <c r="V20" s="780"/>
      <c r="W20" s="780"/>
      <c r="X20" s="780"/>
      <c r="Y20" s="780"/>
      <c r="Z20" s="780"/>
      <c r="AA20" s="780"/>
      <c r="AB20" s="780"/>
      <c r="AC20" s="780"/>
      <c r="AD20" s="780"/>
      <c r="AE20" s="780"/>
      <c r="AF20" s="780"/>
      <c r="AG20" s="780"/>
      <c r="AH20" s="780"/>
      <c r="AI20" s="780"/>
      <c r="AJ20" s="780"/>
      <c r="AK20" s="780"/>
      <c r="AL20" s="780"/>
      <c r="AM20" s="780"/>
      <c r="AN20" s="780"/>
      <c r="AO20" s="780"/>
      <c r="AP20" s="780"/>
      <c r="AQ20" s="780"/>
      <c r="AR20" s="780"/>
      <c r="AS20" s="780"/>
      <c r="AT20" s="780"/>
      <c r="AU20" s="780"/>
      <c r="AV20" s="780"/>
      <c r="AW20" s="780"/>
      <c r="AX20" s="780"/>
      <c r="AY20" s="780"/>
      <c r="AZ20" s="780"/>
      <c r="BA20" s="780"/>
      <c r="BB20" s="780"/>
      <c r="BC20" s="780"/>
      <c r="BD20" s="780"/>
      <c r="BE20" s="780"/>
      <c r="BF20" s="780"/>
      <c r="BG20" s="780"/>
      <c r="BH20" s="780"/>
      <c r="BI20" s="780"/>
      <c r="BJ20" s="780"/>
      <c r="BK20" s="780"/>
      <c r="BL20" s="780"/>
      <c r="BM20" s="780"/>
      <c r="BN20" s="780"/>
      <c r="BO20" s="780"/>
      <c r="BP20" s="780"/>
      <c r="BQ20" s="780"/>
      <c r="BR20" s="780"/>
      <c r="BS20" s="780"/>
      <c r="BT20" s="780"/>
      <c r="BU20" s="780"/>
      <c r="BV20" s="780"/>
      <c r="BW20" s="780"/>
      <c r="BX20" s="780"/>
      <c r="BY20" s="780"/>
      <c r="BZ20" s="780"/>
      <c r="CA20" s="780"/>
      <c r="CB20" s="780"/>
      <c r="CC20" s="780"/>
      <c r="CD20" s="780"/>
      <c r="CE20" s="780"/>
      <c r="CF20" s="780"/>
      <c r="CG20" s="780"/>
      <c r="CH20" s="780"/>
      <c r="CI20" s="780"/>
      <c r="CJ20" s="780"/>
      <c r="CK20" s="780"/>
      <c r="CL20" s="780"/>
      <c r="CM20" s="780"/>
      <c r="CN20" s="780"/>
      <c r="CO20" s="780"/>
      <c r="CP20" s="780"/>
      <c r="CQ20" s="780"/>
      <c r="CR20" s="780"/>
      <c r="CS20" s="780"/>
      <c r="CT20" s="780"/>
      <c r="CU20" s="780"/>
      <c r="CV20" s="780"/>
      <c r="CW20" s="193"/>
    </row>
    <row r="21" spans="1:101" s="195" customFormat="1" ht="16.5" customHeight="1">
      <c r="A21" s="781" t="s">
        <v>142</v>
      </c>
      <c r="B21" s="781" t="s">
        <v>316</v>
      </c>
      <c r="C21" s="781" t="s">
        <v>317</v>
      </c>
      <c r="D21" s="781" t="s">
        <v>318</v>
      </c>
      <c r="E21" s="777" t="s">
        <v>319</v>
      </c>
      <c r="F21" s="777"/>
      <c r="G21" s="777"/>
      <c r="H21" s="777"/>
      <c r="I21" s="777"/>
      <c r="J21" s="777"/>
      <c r="K21" s="777"/>
      <c r="L21" s="777"/>
      <c r="M21" s="777"/>
      <c r="N21" s="777"/>
      <c r="O21" s="777"/>
      <c r="P21" s="777"/>
      <c r="Q21" s="777"/>
      <c r="R21" s="777"/>
      <c r="S21" s="777"/>
      <c r="T21" s="777"/>
      <c r="U21" s="777"/>
      <c r="V21" s="777"/>
      <c r="W21" s="777"/>
      <c r="X21" s="777"/>
      <c r="Y21" s="777"/>
      <c r="Z21" s="777"/>
      <c r="AA21" s="777"/>
      <c r="AB21" s="777"/>
      <c r="AC21" s="777"/>
      <c r="AD21" s="777"/>
      <c r="AE21" s="777"/>
      <c r="AF21" s="777"/>
      <c r="AG21" s="777"/>
      <c r="AH21" s="777"/>
      <c r="AI21" s="777"/>
      <c r="AJ21" s="777"/>
      <c r="AK21" s="777"/>
      <c r="AL21" s="777"/>
      <c r="AM21" s="777"/>
      <c r="AN21" s="777"/>
      <c r="AO21" s="777"/>
      <c r="AP21" s="777"/>
      <c r="AQ21" s="777"/>
      <c r="AR21" s="777"/>
      <c r="AS21" s="777"/>
      <c r="AT21" s="777"/>
      <c r="AU21" s="777"/>
      <c r="AV21" s="777"/>
      <c r="AW21" s="777"/>
      <c r="AX21" s="777"/>
      <c r="AY21" s="777"/>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379" t="s">
        <v>77</v>
      </c>
    </row>
    <row r="22" spans="1:101" s="197" customFormat="1" ht="16.5" customHeight="1">
      <c r="A22" s="782"/>
      <c r="B22" s="782"/>
      <c r="C22" s="782"/>
      <c r="D22" s="782"/>
      <c r="E22" s="245">
        <v>1</v>
      </c>
      <c r="F22" s="245">
        <v>2</v>
      </c>
      <c r="G22" s="245">
        <v>3</v>
      </c>
      <c r="H22" s="245">
        <v>4</v>
      </c>
      <c r="I22" s="245">
        <v>5</v>
      </c>
      <c r="J22" s="245">
        <v>6</v>
      </c>
      <c r="K22" s="245">
        <v>7</v>
      </c>
      <c r="L22" s="245">
        <v>8</v>
      </c>
      <c r="M22" s="245">
        <v>9</v>
      </c>
      <c r="N22" s="245">
        <v>10</v>
      </c>
      <c r="O22" s="245">
        <v>11</v>
      </c>
      <c r="P22" s="245">
        <v>12</v>
      </c>
      <c r="Q22" s="245">
        <v>13</v>
      </c>
      <c r="R22" s="245">
        <v>14</v>
      </c>
      <c r="S22" s="245">
        <v>15</v>
      </c>
      <c r="T22" s="245">
        <v>16</v>
      </c>
      <c r="U22" s="245">
        <v>17</v>
      </c>
      <c r="V22" s="245">
        <v>18</v>
      </c>
      <c r="W22" s="245">
        <v>19</v>
      </c>
      <c r="X22" s="245">
        <v>20</v>
      </c>
      <c r="Y22" s="245">
        <v>21</v>
      </c>
      <c r="Z22" s="245">
        <v>22</v>
      </c>
      <c r="AA22" s="245">
        <v>23</v>
      </c>
      <c r="AB22" s="245">
        <v>24</v>
      </c>
      <c r="AC22" s="245">
        <v>25</v>
      </c>
      <c r="AD22" s="245">
        <v>26</v>
      </c>
      <c r="AE22" s="245">
        <v>27</v>
      </c>
      <c r="AF22" s="245">
        <v>28</v>
      </c>
      <c r="AG22" s="245">
        <v>29</v>
      </c>
      <c r="AH22" s="245">
        <v>30</v>
      </c>
      <c r="AI22" s="245">
        <v>31</v>
      </c>
      <c r="AJ22" s="245">
        <v>32</v>
      </c>
      <c r="AK22" s="245">
        <v>33</v>
      </c>
      <c r="AL22" s="245">
        <v>34</v>
      </c>
      <c r="AM22" s="245">
        <v>35</v>
      </c>
      <c r="AN22" s="245">
        <v>36</v>
      </c>
      <c r="AO22" s="245">
        <v>37</v>
      </c>
      <c r="AP22" s="245">
        <v>38</v>
      </c>
      <c r="AQ22" s="245">
        <v>39</v>
      </c>
      <c r="AR22" s="245">
        <v>40</v>
      </c>
      <c r="AS22" s="245">
        <v>41</v>
      </c>
      <c r="AT22" s="245">
        <v>42</v>
      </c>
      <c r="AU22" s="245">
        <v>43</v>
      </c>
      <c r="AV22" s="245">
        <v>44</v>
      </c>
      <c r="AW22" s="245">
        <v>45</v>
      </c>
      <c r="AX22" s="245">
        <v>46</v>
      </c>
      <c r="AY22" s="245">
        <v>47</v>
      </c>
      <c r="AZ22" s="245">
        <v>48</v>
      </c>
      <c r="BA22" s="245">
        <v>49</v>
      </c>
      <c r="BB22" s="245">
        <v>50</v>
      </c>
      <c r="BC22" s="245">
        <v>51</v>
      </c>
      <c r="BD22" s="245">
        <v>52</v>
      </c>
      <c r="BE22" s="245">
        <v>53</v>
      </c>
      <c r="BF22" s="245">
        <v>54</v>
      </c>
      <c r="BG22" s="245">
        <v>55</v>
      </c>
      <c r="BH22" s="245">
        <v>56</v>
      </c>
      <c r="BI22" s="245">
        <v>57</v>
      </c>
      <c r="BJ22" s="245">
        <v>58</v>
      </c>
      <c r="BK22" s="245">
        <v>59</v>
      </c>
      <c r="BL22" s="245">
        <v>60</v>
      </c>
      <c r="BM22" s="245">
        <v>61</v>
      </c>
      <c r="BN22" s="245">
        <v>62</v>
      </c>
      <c r="BO22" s="245">
        <v>63</v>
      </c>
      <c r="BP22" s="245">
        <v>64</v>
      </c>
      <c r="BQ22" s="245">
        <v>65</v>
      </c>
      <c r="BR22" s="245">
        <v>66</v>
      </c>
      <c r="BS22" s="245">
        <v>67</v>
      </c>
      <c r="BT22" s="245">
        <v>68</v>
      </c>
      <c r="BU22" s="245">
        <v>69</v>
      </c>
      <c r="BV22" s="245">
        <v>70</v>
      </c>
      <c r="BW22" s="245">
        <v>71</v>
      </c>
      <c r="BX22" s="245">
        <v>72</v>
      </c>
      <c r="BY22" s="245">
        <v>73</v>
      </c>
      <c r="BZ22" s="245">
        <v>74</v>
      </c>
      <c r="CA22" s="245">
        <v>75</v>
      </c>
      <c r="CB22" s="245">
        <v>76</v>
      </c>
      <c r="CC22" s="245">
        <v>77</v>
      </c>
      <c r="CD22" s="245">
        <v>78</v>
      </c>
      <c r="CE22" s="245">
        <v>79</v>
      </c>
      <c r="CF22" s="245">
        <v>80</v>
      </c>
      <c r="CG22" s="245">
        <v>81</v>
      </c>
      <c r="CH22" s="245">
        <v>82</v>
      </c>
      <c r="CI22" s="245">
        <v>83</v>
      </c>
      <c r="CJ22" s="245">
        <v>84</v>
      </c>
      <c r="CK22" s="245">
        <v>85</v>
      </c>
      <c r="CL22" s="245">
        <v>86</v>
      </c>
      <c r="CM22" s="245">
        <v>87</v>
      </c>
      <c r="CN22" s="245">
        <v>88</v>
      </c>
      <c r="CO22" s="245">
        <v>89</v>
      </c>
      <c r="CP22" s="245">
        <v>90</v>
      </c>
      <c r="CQ22" s="245">
        <v>91</v>
      </c>
      <c r="CR22" s="245">
        <v>92</v>
      </c>
      <c r="CS22" s="245">
        <v>93</v>
      </c>
      <c r="CT22" s="245">
        <v>94</v>
      </c>
      <c r="CU22" s="245">
        <v>95</v>
      </c>
      <c r="CV22" s="245">
        <v>96</v>
      </c>
      <c r="CW22" s="380"/>
    </row>
    <row r="23" spans="1:101" s="197" customFormat="1" ht="16.5" customHeight="1">
      <c r="A23" s="783"/>
      <c r="B23" s="783"/>
      <c r="C23" s="783"/>
      <c r="D23" s="783"/>
      <c r="E23" s="363">
        <f>主要假设阐述!$B$5</f>
        <v>42491</v>
      </c>
      <c r="F23" s="363">
        <f>E23+31</f>
        <v>42522</v>
      </c>
      <c r="G23" s="363">
        <f t="shared" ref="G23:BR23" si="11">F23+31</f>
        <v>42553</v>
      </c>
      <c r="H23" s="363">
        <f t="shared" si="11"/>
        <v>42584</v>
      </c>
      <c r="I23" s="363">
        <f t="shared" si="11"/>
        <v>42615</v>
      </c>
      <c r="J23" s="363">
        <f t="shared" si="11"/>
        <v>42646</v>
      </c>
      <c r="K23" s="363">
        <f t="shared" si="11"/>
        <v>42677</v>
      </c>
      <c r="L23" s="363">
        <f t="shared" si="11"/>
        <v>42708</v>
      </c>
      <c r="M23" s="363">
        <f t="shared" si="11"/>
        <v>42739</v>
      </c>
      <c r="N23" s="363">
        <f t="shared" si="11"/>
        <v>42770</v>
      </c>
      <c r="O23" s="363">
        <f t="shared" si="11"/>
        <v>42801</v>
      </c>
      <c r="P23" s="363">
        <f t="shared" si="11"/>
        <v>42832</v>
      </c>
      <c r="Q23" s="363">
        <f t="shared" si="11"/>
        <v>42863</v>
      </c>
      <c r="R23" s="363">
        <f t="shared" si="11"/>
        <v>42894</v>
      </c>
      <c r="S23" s="363">
        <f t="shared" si="11"/>
        <v>42925</v>
      </c>
      <c r="T23" s="363">
        <f t="shared" si="11"/>
        <v>42956</v>
      </c>
      <c r="U23" s="363">
        <f t="shared" si="11"/>
        <v>42987</v>
      </c>
      <c r="V23" s="363">
        <f t="shared" si="11"/>
        <v>43018</v>
      </c>
      <c r="W23" s="363">
        <f t="shared" si="11"/>
        <v>43049</v>
      </c>
      <c r="X23" s="363">
        <f t="shared" si="11"/>
        <v>43080</v>
      </c>
      <c r="Y23" s="363">
        <f t="shared" si="11"/>
        <v>43111</v>
      </c>
      <c r="Z23" s="363">
        <f t="shared" si="11"/>
        <v>43142</v>
      </c>
      <c r="AA23" s="363">
        <f t="shared" si="11"/>
        <v>43173</v>
      </c>
      <c r="AB23" s="363">
        <f t="shared" si="11"/>
        <v>43204</v>
      </c>
      <c r="AC23" s="363">
        <f t="shared" si="11"/>
        <v>43235</v>
      </c>
      <c r="AD23" s="363">
        <f t="shared" si="11"/>
        <v>43266</v>
      </c>
      <c r="AE23" s="363">
        <f t="shared" si="11"/>
        <v>43297</v>
      </c>
      <c r="AF23" s="363">
        <f t="shared" si="11"/>
        <v>43328</v>
      </c>
      <c r="AG23" s="363">
        <f t="shared" si="11"/>
        <v>43359</v>
      </c>
      <c r="AH23" s="363">
        <f t="shared" si="11"/>
        <v>43390</v>
      </c>
      <c r="AI23" s="363">
        <f t="shared" si="11"/>
        <v>43421</v>
      </c>
      <c r="AJ23" s="363">
        <f t="shared" si="11"/>
        <v>43452</v>
      </c>
      <c r="AK23" s="363">
        <f t="shared" si="11"/>
        <v>43483</v>
      </c>
      <c r="AL23" s="363">
        <f t="shared" si="11"/>
        <v>43514</v>
      </c>
      <c r="AM23" s="363">
        <f t="shared" si="11"/>
        <v>43545</v>
      </c>
      <c r="AN23" s="363">
        <f t="shared" si="11"/>
        <v>43576</v>
      </c>
      <c r="AO23" s="363">
        <f t="shared" si="11"/>
        <v>43607</v>
      </c>
      <c r="AP23" s="363">
        <f t="shared" si="11"/>
        <v>43638</v>
      </c>
      <c r="AQ23" s="363">
        <f t="shared" si="11"/>
        <v>43669</v>
      </c>
      <c r="AR23" s="363">
        <f t="shared" si="11"/>
        <v>43700</v>
      </c>
      <c r="AS23" s="363">
        <f t="shared" si="11"/>
        <v>43731</v>
      </c>
      <c r="AT23" s="363">
        <f t="shared" si="11"/>
        <v>43762</v>
      </c>
      <c r="AU23" s="363">
        <f t="shared" si="11"/>
        <v>43793</v>
      </c>
      <c r="AV23" s="363">
        <f t="shared" si="11"/>
        <v>43824</v>
      </c>
      <c r="AW23" s="363">
        <f t="shared" si="11"/>
        <v>43855</v>
      </c>
      <c r="AX23" s="363">
        <f t="shared" si="11"/>
        <v>43886</v>
      </c>
      <c r="AY23" s="363">
        <f t="shared" si="11"/>
        <v>43917</v>
      </c>
      <c r="AZ23" s="363">
        <f t="shared" si="11"/>
        <v>43948</v>
      </c>
      <c r="BA23" s="363">
        <f t="shared" si="11"/>
        <v>43979</v>
      </c>
      <c r="BB23" s="363">
        <f t="shared" si="11"/>
        <v>44010</v>
      </c>
      <c r="BC23" s="363">
        <f t="shared" si="11"/>
        <v>44041</v>
      </c>
      <c r="BD23" s="363">
        <f t="shared" si="11"/>
        <v>44072</v>
      </c>
      <c r="BE23" s="363">
        <f t="shared" si="11"/>
        <v>44103</v>
      </c>
      <c r="BF23" s="363">
        <f t="shared" si="11"/>
        <v>44134</v>
      </c>
      <c r="BG23" s="363">
        <f t="shared" si="11"/>
        <v>44165</v>
      </c>
      <c r="BH23" s="363">
        <f t="shared" si="11"/>
        <v>44196</v>
      </c>
      <c r="BI23" s="363">
        <f t="shared" si="11"/>
        <v>44227</v>
      </c>
      <c r="BJ23" s="363">
        <f t="shared" si="11"/>
        <v>44258</v>
      </c>
      <c r="BK23" s="363">
        <f t="shared" si="11"/>
        <v>44289</v>
      </c>
      <c r="BL23" s="363">
        <f t="shared" si="11"/>
        <v>44320</v>
      </c>
      <c r="BM23" s="363">
        <f t="shared" si="11"/>
        <v>44351</v>
      </c>
      <c r="BN23" s="363">
        <f t="shared" si="11"/>
        <v>44382</v>
      </c>
      <c r="BO23" s="363">
        <f t="shared" si="11"/>
        <v>44413</v>
      </c>
      <c r="BP23" s="363">
        <f t="shared" si="11"/>
        <v>44444</v>
      </c>
      <c r="BQ23" s="363">
        <f t="shared" si="11"/>
        <v>44475</v>
      </c>
      <c r="BR23" s="363">
        <f t="shared" si="11"/>
        <v>44506</v>
      </c>
      <c r="BS23" s="363">
        <f t="shared" ref="BS23:CV23" si="12">BR23+31</f>
        <v>44537</v>
      </c>
      <c r="BT23" s="363">
        <f t="shared" si="12"/>
        <v>44568</v>
      </c>
      <c r="BU23" s="363">
        <f t="shared" si="12"/>
        <v>44599</v>
      </c>
      <c r="BV23" s="363">
        <f t="shared" si="12"/>
        <v>44630</v>
      </c>
      <c r="BW23" s="363">
        <f t="shared" si="12"/>
        <v>44661</v>
      </c>
      <c r="BX23" s="363">
        <f t="shared" si="12"/>
        <v>44692</v>
      </c>
      <c r="BY23" s="363">
        <f t="shared" si="12"/>
        <v>44723</v>
      </c>
      <c r="BZ23" s="363">
        <f t="shared" si="12"/>
        <v>44754</v>
      </c>
      <c r="CA23" s="363">
        <f t="shared" si="12"/>
        <v>44785</v>
      </c>
      <c r="CB23" s="363">
        <f t="shared" si="12"/>
        <v>44816</v>
      </c>
      <c r="CC23" s="363">
        <f t="shared" si="12"/>
        <v>44847</v>
      </c>
      <c r="CD23" s="363">
        <f t="shared" si="12"/>
        <v>44878</v>
      </c>
      <c r="CE23" s="363">
        <f t="shared" si="12"/>
        <v>44909</v>
      </c>
      <c r="CF23" s="363">
        <f t="shared" si="12"/>
        <v>44940</v>
      </c>
      <c r="CG23" s="363">
        <f t="shared" si="12"/>
        <v>44971</v>
      </c>
      <c r="CH23" s="363">
        <f t="shared" si="12"/>
        <v>45002</v>
      </c>
      <c r="CI23" s="363">
        <f t="shared" si="12"/>
        <v>45033</v>
      </c>
      <c r="CJ23" s="363">
        <f t="shared" si="12"/>
        <v>45064</v>
      </c>
      <c r="CK23" s="363">
        <f t="shared" si="12"/>
        <v>45095</v>
      </c>
      <c r="CL23" s="363">
        <f t="shared" si="12"/>
        <v>45126</v>
      </c>
      <c r="CM23" s="363">
        <f t="shared" si="12"/>
        <v>45157</v>
      </c>
      <c r="CN23" s="363">
        <f t="shared" si="12"/>
        <v>45188</v>
      </c>
      <c r="CO23" s="363">
        <f t="shared" si="12"/>
        <v>45219</v>
      </c>
      <c r="CP23" s="363">
        <f t="shared" si="12"/>
        <v>45250</v>
      </c>
      <c r="CQ23" s="363">
        <f t="shared" si="12"/>
        <v>45281</v>
      </c>
      <c r="CR23" s="363">
        <f t="shared" si="12"/>
        <v>45312</v>
      </c>
      <c r="CS23" s="363">
        <f t="shared" si="12"/>
        <v>45343</v>
      </c>
      <c r="CT23" s="363">
        <f t="shared" si="12"/>
        <v>45374</v>
      </c>
      <c r="CU23" s="363">
        <f t="shared" si="12"/>
        <v>45405</v>
      </c>
      <c r="CV23" s="363">
        <f t="shared" si="12"/>
        <v>45436</v>
      </c>
      <c r="CW23" s="380"/>
    </row>
    <row r="24" spans="1:101" s="360" customFormat="1" ht="16.5" customHeight="1">
      <c r="A24" s="364" t="s">
        <v>320</v>
      </c>
      <c r="B24" s="365" t="s">
        <v>209</v>
      </c>
      <c r="C24" s="784" t="s">
        <v>334</v>
      </c>
      <c r="D24" s="47">
        <f t="shared" ref="D24:AI24" si="13">SUM(D25,D32:D34)</f>
        <v>142595.07220942885</v>
      </c>
      <c r="E24" s="47">
        <f t="shared" si="13"/>
        <v>84607.314171618782</v>
      </c>
      <c r="F24" s="47">
        <f t="shared" si="13"/>
        <v>0</v>
      </c>
      <c r="G24" s="47">
        <f t="shared" si="13"/>
        <v>0</v>
      </c>
      <c r="H24" s="47">
        <f t="shared" si="13"/>
        <v>57987.758037810047</v>
      </c>
      <c r="I24" s="47">
        <f t="shared" si="13"/>
        <v>0</v>
      </c>
      <c r="J24" s="47">
        <f t="shared" si="13"/>
        <v>0</v>
      </c>
      <c r="K24" s="47">
        <f t="shared" si="13"/>
        <v>0</v>
      </c>
      <c r="L24" s="47">
        <f t="shared" si="13"/>
        <v>0</v>
      </c>
      <c r="M24" s="47">
        <f t="shared" si="13"/>
        <v>0</v>
      </c>
      <c r="N24" s="47">
        <f t="shared" si="13"/>
        <v>0</v>
      </c>
      <c r="O24" s="47">
        <f t="shared" si="13"/>
        <v>0</v>
      </c>
      <c r="P24" s="47">
        <f t="shared" si="13"/>
        <v>0</v>
      </c>
      <c r="Q24" s="47">
        <f t="shared" si="13"/>
        <v>0</v>
      </c>
      <c r="R24" s="47">
        <f t="shared" si="13"/>
        <v>0</v>
      </c>
      <c r="S24" s="47">
        <f t="shared" si="13"/>
        <v>0</v>
      </c>
      <c r="T24" s="47">
        <f t="shared" si="13"/>
        <v>0</v>
      </c>
      <c r="U24" s="47">
        <f t="shared" si="13"/>
        <v>0</v>
      </c>
      <c r="V24" s="47">
        <f t="shared" si="13"/>
        <v>0</v>
      </c>
      <c r="W24" s="47">
        <f t="shared" si="13"/>
        <v>0</v>
      </c>
      <c r="X24" s="47">
        <f t="shared" si="13"/>
        <v>0</v>
      </c>
      <c r="Y24" s="47">
        <f t="shared" si="13"/>
        <v>0</v>
      </c>
      <c r="Z24" s="47">
        <f t="shared" si="13"/>
        <v>0</v>
      </c>
      <c r="AA24" s="47">
        <f t="shared" si="13"/>
        <v>0</v>
      </c>
      <c r="AB24" s="47">
        <f t="shared" si="13"/>
        <v>0</v>
      </c>
      <c r="AC24" s="47">
        <f t="shared" si="13"/>
        <v>0</v>
      </c>
      <c r="AD24" s="47">
        <f t="shared" si="13"/>
        <v>0</v>
      </c>
      <c r="AE24" s="47">
        <f t="shared" si="13"/>
        <v>0</v>
      </c>
      <c r="AF24" s="47">
        <f t="shared" si="13"/>
        <v>0</v>
      </c>
      <c r="AG24" s="47">
        <f t="shared" si="13"/>
        <v>0</v>
      </c>
      <c r="AH24" s="47">
        <f t="shared" si="13"/>
        <v>0</v>
      </c>
      <c r="AI24" s="47">
        <f t="shared" si="13"/>
        <v>0</v>
      </c>
      <c r="AJ24" s="47">
        <f t="shared" ref="AJ24:BO24" si="14">SUM(AJ25,AJ32:AJ34)</f>
        <v>0</v>
      </c>
      <c r="AK24" s="47">
        <f t="shared" si="14"/>
        <v>0</v>
      </c>
      <c r="AL24" s="47">
        <f t="shared" si="14"/>
        <v>0</v>
      </c>
      <c r="AM24" s="47">
        <f t="shared" si="14"/>
        <v>0</v>
      </c>
      <c r="AN24" s="47">
        <f t="shared" si="14"/>
        <v>0</v>
      </c>
      <c r="AO24" s="47">
        <f t="shared" si="14"/>
        <v>0</v>
      </c>
      <c r="AP24" s="47">
        <f t="shared" si="14"/>
        <v>0</v>
      </c>
      <c r="AQ24" s="47">
        <f t="shared" si="14"/>
        <v>0</v>
      </c>
      <c r="AR24" s="47">
        <f t="shared" si="14"/>
        <v>0</v>
      </c>
      <c r="AS24" s="47">
        <f t="shared" si="14"/>
        <v>0</v>
      </c>
      <c r="AT24" s="47">
        <f t="shared" si="14"/>
        <v>0</v>
      </c>
      <c r="AU24" s="47">
        <f t="shared" si="14"/>
        <v>0</v>
      </c>
      <c r="AV24" s="47">
        <f t="shared" si="14"/>
        <v>0</v>
      </c>
      <c r="AW24" s="47">
        <f t="shared" si="14"/>
        <v>0</v>
      </c>
      <c r="AX24" s="47">
        <f t="shared" si="14"/>
        <v>0</v>
      </c>
      <c r="AY24" s="47">
        <f t="shared" si="14"/>
        <v>0</v>
      </c>
      <c r="AZ24" s="47">
        <f t="shared" si="14"/>
        <v>0</v>
      </c>
      <c r="BA24" s="47">
        <f t="shared" si="14"/>
        <v>0</v>
      </c>
      <c r="BB24" s="47">
        <f t="shared" si="14"/>
        <v>0</v>
      </c>
      <c r="BC24" s="47">
        <f t="shared" si="14"/>
        <v>0</v>
      </c>
      <c r="BD24" s="47">
        <f t="shared" si="14"/>
        <v>0</v>
      </c>
      <c r="BE24" s="47">
        <f t="shared" si="14"/>
        <v>0</v>
      </c>
      <c r="BF24" s="47">
        <f t="shared" si="14"/>
        <v>0</v>
      </c>
      <c r="BG24" s="47">
        <f t="shared" si="14"/>
        <v>0</v>
      </c>
      <c r="BH24" s="47">
        <f t="shared" si="14"/>
        <v>0</v>
      </c>
      <c r="BI24" s="47">
        <f t="shared" si="14"/>
        <v>0</v>
      </c>
      <c r="BJ24" s="47">
        <f t="shared" si="14"/>
        <v>0</v>
      </c>
      <c r="BK24" s="47">
        <f t="shared" si="14"/>
        <v>0</v>
      </c>
      <c r="BL24" s="47">
        <f t="shared" si="14"/>
        <v>0</v>
      </c>
      <c r="BM24" s="47">
        <f t="shared" si="14"/>
        <v>0</v>
      </c>
      <c r="BN24" s="47">
        <f t="shared" si="14"/>
        <v>0</v>
      </c>
      <c r="BO24" s="47">
        <f t="shared" si="14"/>
        <v>0</v>
      </c>
      <c r="BP24" s="47">
        <f t="shared" ref="BP24:CV24" si="15">SUM(BP25,BP32:BP34)</f>
        <v>0</v>
      </c>
      <c r="BQ24" s="47">
        <f t="shared" si="15"/>
        <v>0</v>
      </c>
      <c r="BR24" s="47">
        <f t="shared" si="15"/>
        <v>0</v>
      </c>
      <c r="BS24" s="47">
        <f t="shared" si="15"/>
        <v>0</v>
      </c>
      <c r="BT24" s="47">
        <f t="shared" si="15"/>
        <v>0</v>
      </c>
      <c r="BU24" s="47">
        <f t="shared" si="15"/>
        <v>0</v>
      </c>
      <c r="BV24" s="47">
        <f t="shared" si="15"/>
        <v>0</v>
      </c>
      <c r="BW24" s="47">
        <f t="shared" si="15"/>
        <v>0</v>
      </c>
      <c r="BX24" s="47">
        <f t="shared" si="15"/>
        <v>0</v>
      </c>
      <c r="BY24" s="47">
        <f t="shared" si="15"/>
        <v>0</v>
      </c>
      <c r="BZ24" s="47">
        <f t="shared" si="15"/>
        <v>0</v>
      </c>
      <c r="CA24" s="47">
        <f t="shared" si="15"/>
        <v>0</v>
      </c>
      <c r="CB24" s="47">
        <f t="shared" si="15"/>
        <v>0</v>
      </c>
      <c r="CC24" s="47">
        <f t="shared" si="15"/>
        <v>0</v>
      </c>
      <c r="CD24" s="47">
        <f t="shared" si="15"/>
        <v>0</v>
      </c>
      <c r="CE24" s="47">
        <f t="shared" si="15"/>
        <v>0</v>
      </c>
      <c r="CF24" s="47">
        <f t="shared" si="15"/>
        <v>0</v>
      </c>
      <c r="CG24" s="47">
        <f t="shared" si="15"/>
        <v>0</v>
      </c>
      <c r="CH24" s="47">
        <f t="shared" si="15"/>
        <v>0</v>
      </c>
      <c r="CI24" s="47">
        <f t="shared" si="15"/>
        <v>0</v>
      </c>
      <c r="CJ24" s="47">
        <f t="shared" si="15"/>
        <v>0</v>
      </c>
      <c r="CK24" s="47">
        <f t="shared" si="15"/>
        <v>0</v>
      </c>
      <c r="CL24" s="47">
        <f t="shared" si="15"/>
        <v>0</v>
      </c>
      <c r="CM24" s="47">
        <f t="shared" si="15"/>
        <v>0</v>
      </c>
      <c r="CN24" s="47">
        <f t="shared" si="15"/>
        <v>0</v>
      </c>
      <c r="CO24" s="47">
        <f t="shared" si="15"/>
        <v>0</v>
      </c>
      <c r="CP24" s="47">
        <f t="shared" si="15"/>
        <v>0</v>
      </c>
      <c r="CQ24" s="47">
        <f t="shared" si="15"/>
        <v>0</v>
      </c>
      <c r="CR24" s="47">
        <f t="shared" si="15"/>
        <v>0</v>
      </c>
      <c r="CS24" s="47">
        <f t="shared" si="15"/>
        <v>0</v>
      </c>
      <c r="CT24" s="47">
        <f t="shared" si="15"/>
        <v>0</v>
      </c>
      <c r="CU24" s="47">
        <f t="shared" si="15"/>
        <v>0</v>
      </c>
      <c r="CV24" s="47">
        <f t="shared" si="15"/>
        <v>0</v>
      </c>
      <c r="CW24" s="381">
        <f>SUM(E24:CV24)-D24</f>
        <v>0</v>
      </c>
    </row>
    <row r="25" spans="1:101" s="360" customFormat="1" ht="16.5" customHeight="1">
      <c r="A25" s="364">
        <v>1</v>
      </c>
      <c r="B25" s="365" t="s">
        <v>321</v>
      </c>
      <c r="C25" s="785"/>
      <c r="D25" s="367">
        <f t="shared" ref="D25:AI25" si="16">SUM(D26:D31)</f>
        <v>142595.07220942885</v>
      </c>
      <c r="E25" s="367">
        <f t="shared" si="16"/>
        <v>84607.314171618782</v>
      </c>
      <c r="F25" s="367">
        <f t="shared" si="16"/>
        <v>0</v>
      </c>
      <c r="G25" s="367">
        <f t="shared" si="16"/>
        <v>0</v>
      </c>
      <c r="H25" s="367">
        <f t="shared" si="16"/>
        <v>57987.758037810047</v>
      </c>
      <c r="I25" s="367">
        <f t="shared" si="16"/>
        <v>0</v>
      </c>
      <c r="J25" s="367">
        <f t="shared" si="16"/>
        <v>0</v>
      </c>
      <c r="K25" s="367">
        <f t="shared" si="16"/>
        <v>0</v>
      </c>
      <c r="L25" s="367">
        <f t="shared" si="16"/>
        <v>0</v>
      </c>
      <c r="M25" s="367">
        <f t="shared" si="16"/>
        <v>0</v>
      </c>
      <c r="N25" s="367">
        <f t="shared" si="16"/>
        <v>0</v>
      </c>
      <c r="O25" s="367">
        <f t="shared" si="16"/>
        <v>0</v>
      </c>
      <c r="P25" s="367">
        <f t="shared" si="16"/>
        <v>0</v>
      </c>
      <c r="Q25" s="367">
        <f t="shared" si="16"/>
        <v>0</v>
      </c>
      <c r="R25" s="367">
        <f t="shared" si="16"/>
        <v>0</v>
      </c>
      <c r="S25" s="367">
        <f t="shared" si="16"/>
        <v>0</v>
      </c>
      <c r="T25" s="367">
        <f t="shared" si="16"/>
        <v>0</v>
      </c>
      <c r="U25" s="367">
        <f t="shared" si="16"/>
        <v>0</v>
      </c>
      <c r="V25" s="367">
        <f t="shared" si="16"/>
        <v>0</v>
      </c>
      <c r="W25" s="367">
        <f t="shared" si="16"/>
        <v>0</v>
      </c>
      <c r="X25" s="367">
        <f t="shared" si="16"/>
        <v>0</v>
      </c>
      <c r="Y25" s="367">
        <f t="shared" si="16"/>
        <v>0</v>
      </c>
      <c r="Z25" s="367">
        <f t="shared" si="16"/>
        <v>0</v>
      </c>
      <c r="AA25" s="367">
        <f t="shared" si="16"/>
        <v>0</v>
      </c>
      <c r="AB25" s="367">
        <f t="shared" si="16"/>
        <v>0</v>
      </c>
      <c r="AC25" s="367">
        <f t="shared" si="16"/>
        <v>0</v>
      </c>
      <c r="AD25" s="367">
        <f t="shared" si="16"/>
        <v>0</v>
      </c>
      <c r="AE25" s="367">
        <f t="shared" si="16"/>
        <v>0</v>
      </c>
      <c r="AF25" s="367">
        <f t="shared" si="16"/>
        <v>0</v>
      </c>
      <c r="AG25" s="367">
        <f t="shared" si="16"/>
        <v>0</v>
      </c>
      <c r="AH25" s="367">
        <f t="shared" si="16"/>
        <v>0</v>
      </c>
      <c r="AI25" s="367">
        <f t="shared" si="16"/>
        <v>0</v>
      </c>
      <c r="AJ25" s="367">
        <f t="shared" ref="AJ25:BO25" si="17">SUM(AJ26:AJ31)</f>
        <v>0</v>
      </c>
      <c r="AK25" s="367">
        <f t="shared" si="17"/>
        <v>0</v>
      </c>
      <c r="AL25" s="367">
        <f t="shared" si="17"/>
        <v>0</v>
      </c>
      <c r="AM25" s="367">
        <f t="shared" si="17"/>
        <v>0</v>
      </c>
      <c r="AN25" s="367">
        <f t="shared" si="17"/>
        <v>0</v>
      </c>
      <c r="AO25" s="367">
        <f t="shared" si="17"/>
        <v>0</v>
      </c>
      <c r="AP25" s="367">
        <f t="shared" si="17"/>
        <v>0</v>
      </c>
      <c r="AQ25" s="367">
        <f t="shared" si="17"/>
        <v>0</v>
      </c>
      <c r="AR25" s="367">
        <f t="shared" si="17"/>
        <v>0</v>
      </c>
      <c r="AS25" s="367">
        <f t="shared" si="17"/>
        <v>0</v>
      </c>
      <c r="AT25" s="367">
        <f t="shared" si="17"/>
        <v>0</v>
      </c>
      <c r="AU25" s="367">
        <f t="shared" si="17"/>
        <v>0</v>
      </c>
      <c r="AV25" s="367">
        <f t="shared" si="17"/>
        <v>0</v>
      </c>
      <c r="AW25" s="367">
        <f t="shared" si="17"/>
        <v>0</v>
      </c>
      <c r="AX25" s="367">
        <f t="shared" si="17"/>
        <v>0</v>
      </c>
      <c r="AY25" s="367">
        <f t="shared" si="17"/>
        <v>0</v>
      </c>
      <c r="AZ25" s="367">
        <f t="shared" si="17"/>
        <v>0</v>
      </c>
      <c r="BA25" s="367">
        <f t="shared" si="17"/>
        <v>0</v>
      </c>
      <c r="BB25" s="367">
        <f t="shared" si="17"/>
        <v>0</v>
      </c>
      <c r="BC25" s="367">
        <f t="shared" si="17"/>
        <v>0</v>
      </c>
      <c r="BD25" s="367">
        <f t="shared" si="17"/>
        <v>0</v>
      </c>
      <c r="BE25" s="367">
        <f t="shared" si="17"/>
        <v>0</v>
      </c>
      <c r="BF25" s="367">
        <f t="shared" si="17"/>
        <v>0</v>
      </c>
      <c r="BG25" s="367">
        <f t="shared" si="17"/>
        <v>0</v>
      </c>
      <c r="BH25" s="367">
        <f t="shared" si="17"/>
        <v>0</v>
      </c>
      <c r="BI25" s="367">
        <f t="shared" si="17"/>
        <v>0</v>
      </c>
      <c r="BJ25" s="367">
        <f t="shared" si="17"/>
        <v>0</v>
      </c>
      <c r="BK25" s="367">
        <f t="shared" si="17"/>
        <v>0</v>
      </c>
      <c r="BL25" s="367">
        <f t="shared" si="17"/>
        <v>0</v>
      </c>
      <c r="BM25" s="367">
        <f t="shared" si="17"/>
        <v>0</v>
      </c>
      <c r="BN25" s="367">
        <f t="shared" si="17"/>
        <v>0</v>
      </c>
      <c r="BO25" s="367">
        <f t="shared" si="17"/>
        <v>0</v>
      </c>
      <c r="BP25" s="367">
        <f t="shared" ref="BP25:CV25" si="18">SUM(BP26:BP31)</f>
        <v>0</v>
      </c>
      <c r="BQ25" s="367">
        <f t="shared" si="18"/>
        <v>0</v>
      </c>
      <c r="BR25" s="367">
        <f t="shared" si="18"/>
        <v>0</v>
      </c>
      <c r="BS25" s="367">
        <f t="shared" si="18"/>
        <v>0</v>
      </c>
      <c r="BT25" s="367">
        <f t="shared" si="18"/>
        <v>0</v>
      </c>
      <c r="BU25" s="367">
        <f t="shared" si="18"/>
        <v>0</v>
      </c>
      <c r="BV25" s="367">
        <f t="shared" si="18"/>
        <v>0</v>
      </c>
      <c r="BW25" s="367">
        <f t="shared" si="18"/>
        <v>0</v>
      </c>
      <c r="BX25" s="367">
        <f t="shared" si="18"/>
        <v>0</v>
      </c>
      <c r="BY25" s="367">
        <f t="shared" si="18"/>
        <v>0</v>
      </c>
      <c r="BZ25" s="367">
        <f t="shared" si="18"/>
        <v>0</v>
      </c>
      <c r="CA25" s="367">
        <f t="shared" si="18"/>
        <v>0</v>
      </c>
      <c r="CB25" s="367">
        <f t="shared" si="18"/>
        <v>0</v>
      </c>
      <c r="CC25" s="367">
        <f t="shared" si="18"/>
        <v>0</v>
      </c>
      <c r="CD25" s="367">
        <f t="shared" si="18"/>
        <v>0</v>
      </c>
      <c r="CE25" s="367">
        <f t="shared" si="18"/>
        <v>0</v>
      </c>
      <c r="CF25" s="367">
        <f t="shared" si="18"/>
        <v>0</v>
      </c>
      <c r="CG25" s="367">
        <f t="shared" si="18"/>
        <v>0</v>
      </c>
      <c r="CH25" s="367">
        <f t="shared" si="18"/>
        <v>0</v>
      </c>
      <c r="CI25" s="367">
        <f t="shared" si="18"/>
        <v>0</v>
      </c>
      <c r="CJ25" s="367">
        <f t="shared" si="18"/>
        <v>0</v>
      </c>
      <c r="CK25" s="367">
        <f t="shared" si="18"/>
        <v>0</v>
      </c>
      <c r="CL25" s="367">
        <f t="shared" si="18"/>
        <v>0</v>
      </c>
      <c r="CM25" s="367">
        <f t="shared" si="18"/>
        <v>0</v>
      </c>
      <c r="CN25" s="367">
        <f t="shared" si="18"/>
        <v>0</v>
      </c>
      <c r="CO25" s="367">
        <f t="shared" si="18"/>
        <v>0</v>
      </c>
      <c r="CP25" s="367">
        <f t="shared" si="18"/>
        <v>0</v>
      </c>
      <c r="CQ25" s="367">
        <f t="shared" si="18"/>
        <v>0</v>
      </c>
      <c r="CR25" s="367">
        <f t="shared" si="18"/>
        <v>0</v>
      </c>
      <c r="CS25" s="367">
        <f t="shared" si="18"/>
        <v>0</v>
      </c>
      <c r="CT25" s="367">
        <f t="shared" si="18"/>
        <v>0</v>
      </c>
      <c r="CU25" s="367">
        <f t="shared" si="18"/>
        <v>0</v>
      </c>
      <c r="CV25" s="367">
        <f t="shared" si="18"/>
        <v>0</v>
      </c>
      <c r="CW25" s="381"/>
    </row>
    <row r="26" spans="1:101" ht="16.5" customHeight="1">
      <c r="A26" s="364">
        <v>1.1000000000000001</v>
      </c>
      <c r="B26" s="368" t="s">
        <v>322</v>
      </c>
      <c r="C26" s="785"/>
      <c r="D26" s="370">
        <f t="shared" ref="D26:D34" si="19">SUM(E26:CV26)</f>
        <v>138438.46867664985</v>
      </c>
      <c r="E26" s="370">
        <f>IF('1、规划指标'!$C$9=0,0,E7*'1、规划指标'!$D$9/'1、规划指标'!$C$9)</f>
        <v>84603.864699139303</v>
      </c>
      <c r="F26" s="370">
        <f>IF('1、规划指标'!$C$9=0,0,F7*'1、规划指标'!$D$9/'1、规划指标'!$C$9)</f>
        <v>0</v>
      </c>
      <c r="G26" s="370">
        <f>IF('1、规划指标'!$C$9=0,0,G7*'1、规划指标'!$D$9/'1、规划指标'!$C$9)</f>
        <v>0</v>
      </c>
      <c r="H26" s="370">
        <f>IF('1、规划指标'!$C$9=0,0,H7*'1、规划指标'!$D$9/'1、规划指标'!$C$9)</f>
        <v>53834.603977510553</v>
      </c>
      <c r="I26" s="370">
        <f>IF('1、规划指标'!$C$9=0,0,I7*'1、规划指标'!$D$9/'1、规划指标'!$C$9)</f>
        <v>0</v>
      </c>
      <c r="J26" s="370">
        <f>IF('1、规划指标'!$C$9=0,0,J7*'1、规划指标'!$D$9/'1、规划指标'!$C$9)</f>
        <v>0</v>
      </c>
      <c r="K26" s="370">
        <f>IF('1、规划指标'!$C$9=0,0,K7*'1、规划指标'!$D$9/'1、规划指标'!$C$9)</f>
        <v>0</v>
      </c>
      <c r="L26" s="370">
        <f>IF('1、规划指标'!$C$9=0,0,L7*'1、规划指标'!$D$9/'1、规划指标'!$C$9)</f>
        <v>0</v>
      </c>
      <c r="M26" s="370">
        <f>IF('1、规划指标'!$C$9=0,0,M7*'1、规划指标'!$D$9/'1、规划指标'!$C$9)</f>
        <v>0</v>
      </c>
      <c r="N26" s="370">
        <f>IF('1、规划指标'!$C$9=0,0,N7*'1、规划指标'!$D$9/'1、规划指标'!$C$9)</f>
        <v>0</v>
      </c>
      <c r="O26" s="370">
        <f>IF('1、规划指标'!$C$9=0,0,O7*'1、规划指标'!$D$9/'1、规划指标'!$C$9)</f>
        <v>0</v>
      </c>
      <c r="P26" s="370">
        <f>IF('1、规划指标'!$C$9=0,0,P7*'1、规划指标'!$D$9/'1、规划指标'!$C$9)</f>
        <v>0</v>
      </c>
      <c r="Q26" s="370">
        <f>IF('1、规划指标'!$C$9=0,0,Q7*'1、规划指标'!$D$9/'1、规划指标'!$C$9)</f>
        <v>0</v>
      </c>
      <c r="R26" s="370">
        <f>IF('1、规划指标'!$C$9=0,0,R7*'1、规划指标'!$D$9/'1、规划指标'!$C$9)</f>
        <v>0</v>
      </c>
      <c r="S26" s="370">
        <f>IF('1、规划指标'!$C$9=0,0,S7*'1、规划指标'!$D$9/'1、规划指标'!$C$9)</f>
        <v>0</v>
      </c>
      <c r="T26" s="370">
        <f>IF('1、规划指标'!$C$9=0,0,T7*'1、规划指标'!$D$9/'1、规划指标'!$C$9)</f>
        <v>0</v>
      </c>
      <c r="U26" s="370">
        <f>IF('1、规划指标'!$C$9=0,0,U7*'1、规划指标'!$D$9/'1、规划指标'!$C$9)</f>
        <v>0</v>
      </c>
      <c r="V26" s="370">
        <f>IF('1、规划指标'!$C$9=0,0,V7*'1、规划指标'!$D$9/'1、规划指标'!$C$9)</f>
        <v>0</v>
      </c>
      <c r="W26" s="370">
        <f>IF('1、规划指标'!$C$9=0,0,W7*'1、规划指标'!$D$9/'1、规划指标'!$C$9)</f>
        <v>0</v>
      </c>
      <c r="X26" s="370">
        <f>IF('1、规划指标'!$C$9=0,0,X7*'1、规划指标'!$D$9/'1、规划指标'!$C$9)</f>
        <v>0</v>
      </c>
      <c r="Y26" s="370">
        <f>IF('1、规划指标'!$C$9=0,0,Y7*'1、规划指标'!$D$9/'1、规划指标'!$C$9)</f>
        <v>0</v>
      </c>
      <c r="Z26" s="370">
        <f>IF('1、规划指标'!$C$9=0,0,Z7*'1、规划指标'!$D$9/'1、规划指标'!$C$9)</f>
        <v>0</v>
      </c>
      <c r="AA26" s="370">
        <f>IF('1、规划指标'!$C$9=0,0,AA7*'1、规划指标'!$D$9/'1、规划指标'!$C$9)</f>
        <v>0</v>
      </c>
      <c r="AB26" s="370">
        <f>IF('1、规划指标'!$C$9=0,0,AB7*'1、规划指标'!$D$9/'1、规划指标'!$C$9)</f>
        <v>0</v>
      </c>
      <c r="AC26" s="370">
        <f>IF('1、规划指标'!$C$9=0,0,AC7*'1、规划指标'!$D$9/'1、规划指标'!$C$9)</f>
        <v>0</v>
      </c>
      <c r="AD26" s="370">
        <f>IF('1、规划指标'!$C$9=0,0,AD7*'1、规划指标'!$D$9/'1、规划指标'!$C$9)</f>
        <v>0</v>
      </c>
      <c r="AE26" s="370">
        <f>IF('1、规划指标'!$C$9=0,0,AE7*'1、规划指标'!$D$9/'1、规划指标'!$C$9)</f>
        <v>0</v>
      </c>
      <c r="AF26" s="370">
        <f>IF('1、规划指标'!$C$9=0,0,AF7*'1、规划指标'!$D$9/'1、规划指标'!$C$9)</f>
        <v>0</v>
      </c>
      <c r="AG26" s="370">
        <f>IF('1、规划指标'!$C$9=0,0,AG7*'1、规划指标'!$D$9/'1、规划指标'!$C$9)</f>
        <v>0</v>
      </c>
      <c r="AH26" s="370">
        <f>IF('1、规划指标'!$C$9=0,0,AH7*'1、规划指标'!$D$9/'1、规划指标'!$C$9)</f>
        <v>0</v>
      </c>
      <c r="AI26" s="370">
        <f>IF('1、规划指标'!$C$9=0,0,AI7*'1、规划指标'!$D$9/'1、规划指标'!$C$9)</f>
        <v>0</v>
      </c>
      <c r="AJ26" s="370">
        <f>IF('1、规划指标'!$C$9=0,0,AJ7*'1、规划指标'!$D$9/'1、规划指标'!$C$9)</f>
        <v>0</v>
      </c>
      <c r="AK26" s="370">
        <f>IF('1、规划指标'!$C$9=0,0,AK7*'1、规划指标'!$D$9/'1、规划指标'!$C$9)</f>
        <v>0</v>
      </c>
      <c r="AL26" s="370">
        <f>IF('1、规划指标'!$C$9=0,0,AL7*'1、规划指标'!$D$9/'1、规划指标'!$C$9)</f>
        <v>0</v>
      </c>
      <c r="AM26" s="370">
        <f>IF('1、规划指标'!$C$9=0,0,AM7*'1、规划指标'!$D$9/'1、规划指标'!$C$9)</f>
        <v>0</v>
      </c>
      <c r="AN26" s="370">
        <f>IF('1、规划指标'!$C$9=0,0,AN7*'1、规划指标'!$D$9/'1、规划指标'!$C$9)</f>
        <v>0</v>
      </c>
      <c r="AO26" s="370">
        <f>IF('1、规划指标'!$C$9=0,0,AO7*'1、规划指标'!$D$9/'1、规划指标'!$C$9)</f>
        <v>0</v>
      </c>
      <c r="AP26" s="370">
        <f>IF('1、规划指标'!$C$9=0,0,AP7*'1、规划指标'!$D$9/'1、规划指标'!$C$9)</f>
        <v>0</v>
      </c>
      <c r="AQ26" s="370">
        <f>IF('1、规划指标'!$C$9=0,0,AQ7*'1、规划指标'!$D$9/'1、规划指标'!$C$9)</f>
        <v>0</v>
      </c>
      <c r="AR26" s="370">
        <f>IF('1、规划指标'!$C$9=0,0,AR7*'1、规划指标'!$D$9/'1、规划指标'!$C$9)</f>
        <v>0</v>
      </c>
      <c r="AS26" s="370">
        <f>IF('1、规划指标'!$C$9=0,0,AS7*'1、规划指标'!$D$9/'1、规划指标'!$C$9)</f>
        <v>0</v>
      </c>
      <c r="AT26" s="370">
        <f>IF('1、规划指标'!$C$9=0,0,AT7*'1、规划指标'!$D$9/'1、规划指标'!$C$9)</f>
        <v>0</v>
      </c>
      <c r="AU26" s="370">
        <f>IF('1、规划指标'!$C$9=0,0,AU7*'1、规划指标'!$D$9/'1、规划指标'!$C$9)</f>
        <v>0</v>
      </c>
      <c r="AV26" s="370">
        <f>IF('1、规划指标'!$C$9=0,0,AV7*'1、规划指标'!$D$9/'1、规划指标'!$C$9)</f>
        <v>0</v>
      </c>
      <c r="AW26" s="370">
        <f>IF('1、规划指标'!$C$9=0,0,AW7*'1、规划指标'!$D$9/'1、规划指标'!$C$9)</f>
        <v>0</v>
      </c>
      <c r="AX26" s="370">
        <f>IF('1、规划指标'!$C$9=0,0,AX7*'1、规划指标'!$D$9/'1、规划指标'!$C$9)</f>
        <v>0</v>
      </c>
      <c r="AY26" s="370">
        <f>IF('1、规划指标'!$C$9=0,0,AY7*'1、规划指标'!$D$9/'1、规划指标'!$C$9)</f>
        <v>0</v>
      </c>
      <c r="AZ26" s="370">
        <f>IF('1、规划指标'!$C$9=0,0,AZ7*'1、规划指标'!$D$9/'1、规划指标'!$C$9)</f>
        <v>0</v>
      </c>
      <c r="BA26" s="370">
        <f>IF('1、规划指标'!$C$9=0,0,BA7*'1、规划指标'!$D$9/'1、规划指标'!$C$9)</f>
        <v>0</v>
      </c>
      <c r="BB26" s="370">
        <f>IF('1、规划指标'!$C$9=0,0,BB7*'1、规划指标'!$D$9/'1、规划指标'!$C$9)</f>
        <v>0</v>
      </c>
      <c r="BC26" s="370">
        <f>IF('1、规划指标'!$C$9=0,0,BC7*'1、规划指标'!$D$9/'1、规划指标'!$C$9)</f>
        <v>0</v>
      </c>
      <c r="BD26" s="370">
        <f>IF('1、规划指标'!$C$9=0,0,BD7*'1、规划指标'!$D$9/'1、规划指标'!$C$9)</f>
        <v>0</v>
      </c>
      <c r="BE26" s="370">
        <f>IF('1、规划指标'!$C$9=0,0,BE7*'1、规划指标'!$D$9/'1、规划指标'!$C$9)</f>
        <v>0</v>
      </c>
      <c r="BF26" s="370">
        <f>IF('1、规划指标'!$C$9=0,0,BF7*'1、规划指标'!$D$9/'1、规划指标'!$C$9)</f>
        <v>0</v>
      </c>
      <c r="BG26" s="370">
        <f>IF('1、规划指标'!$C$9=0,0,BG7*'1、规划指标'!$D$9/'1、规划指标'!$C$9)</f>
        <v>0</v>
      </c>
      <c r="BH26" s="370">
        <f>IF('1、规划指标'!$C$9=0,0,BH7*'1、规划指标'!$D$9/'1、规划指标'!$C$9)</f>
        <v>0</v>
      </c>
      <c r="BI26" s="370">
        <f>IF('1、规划指标'!$C$9=0,0,BI7*'1、规划指标'!$D$9/'1、规划指标'!$C$9)</f>
        <v>0</v>
      </c>
      <c r="BJ26" s="370">
        <f>IF('1、规划指标'!$C$9=0,0,BJ7*'1、规划指标'!$D$9/'1、规划指标'!$C$9)</f>
        <v>0</v>
      </c>
      <c r="BK26" s="370">
        <f>IF('1、规划指标'!$C$9=0,0,BK7*'1、规划指标'!$D$9/'1、规划指标'!$C$9)</f>
        <v>0</v>
      </c>
      <c r="BL26" s="370">
        <f>IF('1、规划指标'!$C$9=0,0,BL7*'1、规划指标'!$D$9/'1、规划指标'!$C$9)</f>
        <v>0</v>
      </c>
      <c r="BM26" s="370">
        <f>IF('1、规划指标'!$C$9=0,0,BM7*'1、规划指标'!$D$9/'1、规划指标'!$C$9)</f>
        <v>0</v>
      </c>
      <c r="BN26" s="370">
        <f>IF('1、规划指标'!$C$9=0,0,BN7*'1、规划指标'!$D$9/'1、规划指标'!$C$9)</f>
        <v>0</v>
      </c>
      <c r="BO26" s="370">
        <f>IF('1、规划指标'!$C$9=0,0,BO7*'1、规划指标'!$D$9/'1、规划指标'!$C$9)</f>
        <v>0</v>
      </c>
      <c r="BP26" s="370">
        <f>IF('1、规划指标'!$C$9=0,0,BP7*'1、规划指标'!$D$9/'1、规划指标'!$C$9)</f>
        <v>0</v>
      </c>
      <c r="BQ26" s="370">
        <f>IF('1、规划指标'!$C$9=0,0,BQ7*'1、规划指标'!$D$9/'1、规划指标'!$C$9)</f>
        <v>0</v>
      </c>
      <c r="BR26" s="370">
        <f>IF('1、规划指标'!$C$9=0,0,BR7*'1、规划指标'!$D$9/'1、规划指标'!$C$9)</f>
        <v>0</v>
      </c>
      <c r="BS26" s="370">
        <f>IF('1、规划指标'!$C$9=0,0,BS7*'1、规划指标'!$D$9/'1、规划指标'!$C$9)</f>
        <v>0</v>
      </c>
      <c r="BT26" s="370">
        <f>IF('1、规划指标'!$C$9=0,0,BT7*'1、规划指标'!$D$9/'1、规划指标'!$C$9)</f>
        <v>0</v>
      </c>
      <c r="BU26" s="370">
        <f>IF('1、规划指标'!$C$9=0,0,BU7*'1、规划指标'!$D$9/'1、规划指标'!$C$9)</f>
        <v>0</v>
      </c>
      <c r="BV26" s="370">
        <f>IF('1、规划指标'!$C$9=0,0,BV7*'1、规划指标'!$D$9/'1、规划指标'!$C$9)</f>
        <v>0</v>
      </c>
      <c r="BW26" s="370">
        <f>IF('1、规划指标'!$C$9=0,0,BW7*'1、规划指标'!$D$9/'1、规划指标'!$C$9)</f>
        <v>0</v>
      </c>
      <c r="BX26" s="370">
        <f>IF('1、规划指标'!$C$9=0,0,BX7*'1、规划指标'!$D$9/'1、规划指标'!$C$9)</f>
        <v>0</v>
      </c>
      <c r="BY26" s="370">
        <f>IF('1、规划指标'!$C$9=0,0,BY7*'1、规划指标'!$D$9/'1、规划指标'!$C$9)</f>
        <v>0</v>
      </c>
      <c r="BZ26" s="370">
        <f>IF('1、规划指标'!$C$9=0,0,BZ7*'1、规划指标'!$D$9/'1、规划指标'!$C$9)</f>
        <v>0</v>
      </c>
      <c r="CA26" s="370">
        <f>IF('1、规划指标'!$C$9=0,0,CA7*'1、规划指标'!$D$9/'1、规划指标'!$C$9)</f>
        <v>0</v>
      </c>
      <c r="CB26" s="370">
        <f>IF('1、规划指标'!$C$9=0,0,CB7*'1、规划指标'!$D$9/'1、规划指标'!$C$9)</f>
        <v>0</v>
      </c>
      <c r="CC26" s="370">
        <f>IF('1、规划指标'!$C$9=0,0,CC7*'1、规划指标'!$D$9/'1、规划指标'!$C$9)</f>
        <v>0</v>
      </c>
      <c r="CD26" s="370">
        <f>IF('1、规划指标'!$C$9=0,0,CD7*'1、规划指标'!$D$9/'1、规划指标'!$C$9)</f>
        <v>0</v>
      </c>
      <c r="CE26" s="370">
        <f>IF('1、规划指标'!$C$9=0,0,CE7*'1、规划指标'!$D$9/'1、规划指标'!$C$9)</f>
        <v>0</v>
      </c>
      <c r="CF26" s="370">
        <f>IF('1、规划指标'!$C$9=0,0,CF7*'1、规划指标'!$D$9/'1、规划指标'!$C$9)</f>
        <v>0</v>
      </c>
      <c r="CG26" s="370">
        <f>IF('1、规划指标'!$C$9=0,0,CG7*'1、规划指标'!$D$9/'1、规划指标'!$C$9)</f>
        <v>0</v>
      </c>
      <c r="CH26" s="370">
        <f>IF('1、规划指标'!$C$9=0,0,CH7*'1、规划指标'!$D$9/'1、规划指标'!$C$9)</f>
        <v>0</v>
      </c>
      <c r="CI26" s="370">
        <f>IF('1、规划指标'!$C$9=0,0,CI7*'1、规划指标'!$D$9/'1、规划指标'!$C$9)</f>
        <v>0</v>
      </c>
      <c r="CJ26" s="370">
        <f>IF('1、规划指标'!$C$9=0,0,CJ7*'1、规划指标'!$D$9/'1、规划指标'!$C$9)</f>
        <v>0</v>
      </c>
      <c r="CK26" s="370">
        <f>IF('1、规划指标'!$C$9=0,0,CK7*'1、规划指标'!$D$9/'1、规划指标'!$C$9)</f>
        <v>0</v>
      </c>
      <c r="CL26" s="370">
        <f>IF('1、规划指标'!$C$9=0,0,CL7*'1、规划指标'!$D$9/'1、规划指标'!$C$9)</f>
        <v>0</v>
      </c>
      <c r="CM26" s="370">
        <f>IF('1、规划指标'!$C$9=0,0,CM7*'1、规划指标'!$D$9/'1、规划指标'!$C$9)</f>
        <v>0</v>
      </c>
      <c r="CN26" s="370">
        <f>IF('1、规划指标'!$C$9=0,0,CN7*'1、规划指标'!$D$9/'1、规划指标'!$C$9)</f>
        <v>0</v>
      </c>
      <c r="CO26" s="370">
        <f>IF('1、规划指标'!$C$9=0,0,CO7*'1、规划指标'!$D$9/'1、规划指标'!$C$9)</f>
        <v>0</v>
      </c>
      <c r="CP26" s="370">
        <f>IF('1、规划指标'!$C$9=0,0,CP7*'1、规划指标'!$D$9/'1、规划指标'!$C$9)</f>
        <v>0</v>
      </c>
      <c r="CQ26" s="370">
        <f>IF('1、规划指标'!$C$9=0,0,CQ7*'1、规划指标'!$D$9/'1、规划指标'!$C$9)</f>
        <v>0</v>
      </c>
      <c r="CR26" s="370">
        <f>IF('1、规划指标'!$C$9=0,0,CR7*'1、规划指标'!$D$9/'1、规划指标'!$C$9)</f>
        <v>0</v>
      </c>
      <c r="CS26" s="370">
        <f>IF('1、规划指标'!$C$9=0,0,CS7*'1、规划指标'!$D$9/'1、规划指标'!$C$9)</f>
        <v>0</v>
      </c>
      <c r="CT26" s="370">
        <f>IF('1、规划指标'!$C$9=0,0,CT7*'1、规划指标'!$D$9/'1、规划指标'!$C$9)</f>
        <v>0</v>
      </c>
      <c r="CU26" s="370">
        <f>IF('1、规划指标'!$C$9=0,0,CU7*'1、规划指标'!$D$9/'1、规划指标'!$C$9)</f>
        <v>0</v>
      </c>
      <c r="CV26" s="370">
        <f>IF('1、规划指标'!$C$9=0,0,CV7*'1、规划指标'!$D$9/'1、规划指标'!$C$9)</f>
        <v>0</v>
      </c>
      <c r="CW26" s="382"/>
    </row>
    <row r="27" spans="1:101" ht="16.5" customHeight="1">
      <c r="A27" s="364">
        <v>1.2</v>
      </c>
      <c r="B27" s="368" t="s">
        <v>323</v>
      </c>
      <c r="C27" s="785"/>
      <c r="D27" s="370">
        <f t="shared" si="19"/>
        <v>0</v>
      </c>
      <c r="E27" s="370">
        <f>IF('1、规划指标'!$C$9=0,0,E8*'1、规划指标'!$D$9/'1、规划指标'!$C$9)</f>
        <v>0</v>
      </c>
      <c r="F27" s="370">
        <f>IF('1、规划指标'!$C$9=0,0,F8*'1、规划指标'!$D$9/'1、规划指标'!$C$9)</f>
        <v>0</v>
      </c>
      <c r="G27" s="370">
        <f>IF('1、规划指标'!$C$9=0,0,G8*'1、规划指标'!$D$9/'1、规划指标'!$C$9)</f>
        <v>0</v>
      </c>
      <c r="H27" s="370">
        <f>IF('1、规划指标'!$C$9=0,0,H8*'1、规划指标'!$D$9/'1、规划指标'!$C$9)</f>
        <v>0</v>
      </c>
      <c r="I27" s="370">
        <f>IF('1、规划指标'!$C$9=0,0,I8*'1、规划指标'!$D$9/'1、规划指标'!$C$9)</f>
        <v>0</v>
      </c>
      <c r="J27" s="370">
        <f>IF('1、规划指标'!$C$9=0,0,J8*'1、规划指标'!$D$9/'1、规划指标'!$C$9)</f>
        <v>0</v>
      </c>
      <c r="K27" s="370">
        <f>IF('1、规划指标'!$C$9=0,0,K8*'1、规划指标'!$D$9/'1、规划指标'!$C$9)</f>
        <v>0</v>
      </c>
      <c r="L27" s="370">
        <f>IF('1、规划指标'!$C$9=0,0,L8*'1、规划指标'!$D$9/'1、规划指标'!$C$9)</f>
        <v>0</v>
      </c>
      <c r="M27" s="370">
        <f>IF('1、规划指标'!$C$9=0,0,M8*'1、规划指标'!$D$9/'1、规划指标'!$C$9)</f>
        <v>0</v>
      </c>
      <c r="N27" s="370">
        <f>IF('1、规划指标'!$C$9=0,0,N8*'1、规划指标'!$D$9/'1、规划指标'!$C$9)</f>
        <v>0</v>
      </c>
      <c r="O27" s="370">
        <f>IF('1、规划指标'!$C$9=0,0,O8*'1、规划指标'!$D$9/'1、规划指标'!$C$9)</f>
        <v>0</v>
      </c>
      <c r="P27" s="370">
        <f>IF('1、规划指标'!$C$9=0,0,P8*'1、规划指标'!$D$9/'1、规划指标'!$C$9)</f>
        <v>0</v>
      </c>
      <c r="Q27" s="370">
        <f>IF('1、规划指标'!$C$9=0,0,Q8*'1、规划指标'!$D$9/'1、规划指标'!$C$9)</f>
        <v>0</v>
      </c>
      <c r="R27" s="370">
        <f>IF('1、规划指标'!$C$9=0,0,R8*'1、规划指标'!$D$9/'1、规划指标'!$C$9)</f>
        <v>0</v>
      </c>
      <c r="S27" s="370">
        <f>IF('1、规划指标'!$C$9=0,0,S8*'1、规划指标'!$D$9/'1、规划指标'!$C$9)</f>
        <v>0</v>
      </c>
      <c r="T27" s="370">
        <f>IF('1、规划指标'!$C$9=0,0,T8*'1、规划指标'!$D$9/'1、规划指标'!$C$9)</f>
        <v>0</v>
      </c>
      <c r="U27" s="370">
        <f>IF('1、规划指标'!$C$9=0,0,U8*'1、规划指标'!$D$9/'1、规划指标'!$C$9)</f>
        <v>0</v>
      </c>
      <c r="V27" s="370">
        <f>IF('1、规划指标'!$C$9=0,0,V8*'1、规划指标'!$D$9/'1、规划指标'!$C$9)</f>
        <v>0</v>
      </c>
      <c r="W27" s="370">
        <f>IF('1、规划指标'!$C$9=0,0,W8*'1、规划指标'!$D$9/'1、规划指标'!$C$9)</f>
        <v>0</v>
      </c>
      <c r="X27" s="370">
        <f>IF('1、规划指标'!$C$9=0,0,X8*'1、规划指标'!$D$9/'1、规划指标'!$C$9)</f>
        <v>0</v>
      </c>
      <c r="Y27" s="370">
        <f>IF('1、规划指标'!$C$9=0,0,Y8*'1、规划指标'!$D$9/'1、规划指标'!$C$9)</f>
        <v>0</v>
      </c>
      <c r="Z27" s="370">
        <f>IF('1、规划指标'!$C$9=0,0,Z8*'1、规划指标'!$D$9/'1、规划指标'!$C$9)</f>
        <v>0</v>
      </c>
      <c r="AA27" s="370">
        <f>IF('1、规划指标'!$C$9=0,0,AA8*'1、规划指标'!$D$9/'1、规划指标'!$C$9)</f>
        <v>0</v>
      </c>
      <c r="AB27" s="370">
        <f>IF('1、规划指标'!$C$9=0,0,AB8*'1、规划指标'!$D$9/'1、规划指标'!$C$9)</f>
        <v>0</v>
      </c>
      <c r="AC27" s="370">
        <f>IF('1、规划指标'!$C$9=0,0,AC8*'1、规划指标'!$D$9/'1、规划指标'!$C$9)</f>
        <v>0</v>
      </c>
      <c r="AD27" s="370">
        <f>IF('1、规划指标'!$C$9=0,0,AD8*'1、规划指标'!$D$9/'1、规划指标'!$C$9)</f>
        <v>0</v>
      </c>
      <c r="AE27" s="370">
        <f>IF('1、规划指标'!$C$9=0,0,AE8*'1、规划指标'!$D$9/'1、规划指标'!$C$9)</f>
        <v>0</v>
      </c>
      <c r="AF27" s="370">
        <f>IF('1、规划指标'!$C$9=0,0,AF8*'1、规划指标'!$D$9/'1、规划指标'!$C$9)</f>
        <v>0</v>
      </c>
      <c r="AG27" s="370">
        <f>IF('1、规划指标'!$C$9=0,0,AG8*'1、规划指标'!$D$9/'1、规划指标'!$C$9)</f>
        <v>0</v>
      </c>
      <c r="AH27" s="370">
        <f>IF('1、规划指标'!$C$9=0,0,AH8*'1、规划指标'!$D$9/'1、规划指标'!$C$9)</f>
        <v>0</v>
      </c>
      <c r="AI27" s="370">
        <f>IF('1、规划指标'!$C$9=0,0,AI8*'1、规划指标'!$D$9/'1、规划指标'!$C$9)</f>
        <v>0</v>
      </c>
      <c r="AJ27" s="370">
        <f>IF('1、规划指标'!$C$9=0,0,AJ8*'1、规划指标'!$D$9/'1、规划指标'!$C$9)</f>
        <v>0</v>
      </c>
      <c r="AK27" s="370">
        <f>IF('1、规划指标'!$C$9=0,0,AK8*'1、规划指标'!$D$9/'1、规划指标'!$C$9)</f>
        <v>0</v>
      </c>
      <c r="AL27" s="370">
        <f>IF('1、规划指标'!$C$9=0,0,AL8*'1、规划指标'!$D$9/'1、规划指标'!$C$9)</f>
        <v>0</v>
      </c>
      <c r="AM27" s="370">
        <f>IF('1、规划指标'!$C$9=0,0,AM8*'1、规划指标'!$D$9/'1、规划指标'!$C$9)</f>
        <v>0</v>
      </c>
      <c r="AN27" s="370">
        <f>IF('1、规划指标'!$C$9=0,0,AN8*'1、规划指标'!$D$9/'1、规划指标'!$C$9)</f>
        <v>0</v>
      </c>
      <c r="AO27" s="370">
        <f>IF('1、规划指标'!$C$9=0,0,AO8*'1、规划指标'!$D$9/'1、规划指标'!$C$9)</f>
        <v>0</v>
      </c>
      <c r="AP27" s="370">
        <f>IF('1、规划指标'!$C$9=0,0,AP8*'1、规划指标'!$D$9/'1、规划指标'!$C$9)</f>
        <v>0</v>
      </c>
      <c r="AQ27" s="370">
        <f>IF('1、规划指标'!$C$9=0,0,AQ8*'1、规划指标'!$D$9/'1、规划指标'!$C$9)</f>
        <v>0</v>
      </c>
      <c r="AR27" s="370">
        <f>IF('1、规划指标'!$C$9=0,0,AR8*'1、规划指标'!$D$9/'1、规划指标'!$C$9)</f>
        <v>0</v>
      </c>
      <c r="AS27" s="370">
        <f>IF('1、规划指标'!$C$9=0,0,AS8*'1、规划指标'!$D$9/'1、规划指标'!$C$9)</f>
        <v>0</v>
      </c>
      <c r="AT27" s="370">
        <f>IF('1、规划指标'!$C$9=0,0,AT8*'1、规划指标'!$D$9/'1、规划指标'!$C$9)</f>
        <v>0</v>
      </c>
      <c r="AU27" s="370">
        <f>IF('1、规划指标'!$C$9=0,0,AU8*'1、规划指标'!$D$9/'1、规划指标'!$C$9)</f>
        <v>0</v>
      </c>
      <c r="AV27" s="370">
        <f>IF('1、规划指标'!$C$9=0,0,AV8*'1、规划指标'!$D$9/'1、规划指标'!$C$9)</f>
        <v>0</v>
      </c>
      <c r="AW27" s="370">
        <f>IF('1、规划指标'!$C$9=0,0,AW8*'1、规划指标'!$D$9/'1、规划指标'!$C$9)</f>
        <v>0</v>
      </c>
      <c r="AX27" s="370">
        <f>IF('1、规划指标'!$C$9=0,0,AX8*'1、规划指标'!$D$9/'1、规划指标'!$C$9)</f>
        <v>0</v>
      </c>
      <c r="AY27" s="370">
        <f>IF('1、规划指标'!$C$9=0,0,AY8*'1、规划指标'!$D$9/'1、规划指标'!$C$9)</f>
        <v>0</v>
      </c>
      <c r="AZ27" s="370">
        <f>IF('1、规划指标'!$C$9=0,0,AZ8*'1、规划指标'!$D$9/'1、规划指标'!$C$9)</f>
        <v>0</v>
      </c>
      <c r="BA27" s="370">
        <f>IF('1、规划指标'!$C$9=0,0,BA8*'1、规划指标'!$D$9/'1、规划指标'!$C$9)</f>
        <v>0</v>
      </c>
      <c r="BB27" s="370">
        <f>IF('1、规划指标'!$C$9=0,0,BB8*'1、规划指标'!$D$9/'1、规划指标'!$C$9)</f>
        <v>0</v>
      </c>
      <c r="BC27" s="370">
        <f>IF('1、规划指标'!$C$9=0,0,BC8*'1、规划指标'!$D$9/'1、规划指标'!$C$9)</f>
        <v>0</v>
      </c>
      <c r="BD27" s="370">
        <f>IF('1、规划指标'!$C$9=0,0,BD8*'1、规划指标'!$D$9/'1、规划指标'!$C$9)</f>
        <v>0</v>
      </c>
      <c r="BE27" s="370">
        <f>IF('1、规划指标'!$C$9=0,0,BE8*'1、规划指标'!$D$9/'1、规划指标'!$C$9)</f>
        <v>0</v>
      </c>
      <c r="BF27" s="370">
        <f>IF('1、规划指标'!$C$9=0,0,BF8*'1、规划指标'!$D$9/'1、规划指标'!$C$9)</f>
        <v>0</v>
      </c>
      <c r="BG27" s="370">
        <f>IF('1、规划指标'!$C$9=0,0,BG8*'1、规划指标'!$D$9/'1、规划指标'!$C$9)</f>
        <v>0</v>
      </c>
      <c r="BH27" s="370">
        <f>IF('1、规划指标'!$C$9=0,0,BH8*'1、规划指标'!$D$9/'1、规划指标'!$C$9)</f>
        <v>0</v>
      </c>
      <c r="BI27" s="370">
        <f>IF('1、规划指标'!$C$9=0,0,BI8*'1、规划指标'!$D$9/'1、规划指标'!$C$9)</f>
        <v>0</v>
      </c>
      <c r="BJ27" s="370">
        <f>IF('1、规划指标'!$C$9=0,0,BJ8*'1、规划指标'!$D$9/'1、规划指标'!$C$9)</f>
        <v>0</v>
      </c>
      <c r="BK27" s="370">
        <f>IF('1、规划指标'!$C$9=0,0,BK8*'1、规划指标'!$D$9/'1、规划指标'!$C$9)</f>
        <v>0</v>
      </c>
      <c r="BL27" s="370">
        <f>IF('1、规划指标'!$C$9=0,0,BL8*'1、规划指标'!$D$9/'1、规划指标'!$C$9)</f>
        <v>0</v>
      </c>
      <c r="BM27" s="370">
        <f>IF('1、规划指标'!$C$9=0,0,BM8*'1、规划指标'!$D$9/'1、规划指标'!$C$9)</f>
        <v>0</v>
      </c>
      <c r="BN27" s="370">
        <f>IF('1、规划指标'!$C$9=0,0,BN8*'1、规划指标'!$D$9/'1、规划指标'!$C$9)</f>
        <v>0</v>
      </c>
      <c r="BO27" s="370">
        <f>IF('1、规划指标'!$C$9=0,0,BO8*'1、规划指标'!$D$9/'1、规划指标'!$C$9)</f>
        <v>0</v>
      </c>
      <c r="BP27" s="370">
        <f>IF('1、规划指标'!$C$9=0,0,BP8*'1、规划指标'!$D$9/'1、规划指标'!$C$9)</f>
        <v>0</v>
      </c>
      <c r="BQ27" s="370">
        <f>IF('1、规划指标'!$C$9=0,0,BQ8*'1、规划指标'!$D$9/'1、规划指标'!$C$9)</f>
        <v>0</v>
      </c>
      <c r="BR27" s="370">
        <f>IF('1、规划指标'!$C$9=0,0,BR8*'1、规划指标'!$D$9/'1、规划指标'!$C$9)</f>
        <v>0</v>
      </c>
      <c r="BS27" s="370">
        <f>IF('1、规划指标'!$C$9=0,0,BS8*'1、规划指标'!$D$9/'1、规划指标'!$C$9)</f>
        <v>0</v>
      </c>
      <c r="BT27" s="370">
        <f>IF('1、规划指标'!$C$9=0,0,BT8*'1、规划指标'!$D$9/'1、规划指标'!$C$9)</f>
        <v>0</v>
      </c>
      <c r="BU27" s="370">
        <f>IF('1、规划指标'!$C$9=0,0,BU8*'1、规划指标'!$D$9/'1、规划指标'!$C$9)</f>
        <v>0</v>
      </c>
      <c r="BV27" s="370">
        <f>IF('1、规划指标'!$C$9=0,0,BV8*'1、规划指标'!$D$9/'1、规划指标'!$C$9)</f>
        <v>0</v>
      </c>
      <c r="BW27" s="370">
        <f>IF('1、规划指标'!$C$9=0,0,BW8*'1、规划指标'!$D$9/'1、规划指标'!$C$9)</f>
        <v>0</v>
      </c>
      <c r="BX27" s="370">
        <f>IF('1、规划指标'!$C$9=0,0,BX8*'1、规划指标'!$D$9/'1、规划指标'!$C$9)</f>
        <v>0</v>
      </c>
      <c r="BY27" s="370">
        <f>IF('1、规划指标'!$C$9=0,0,BY8*'1、规划指标'!$D$9/'1、规划指标'!$C$9)</f>
        <v>0</v>
      </c>
      <c r="BZ27" s="370">
        <f>IF('1、规划指标'!$C$9=0,0,BZ8*'1、规划指标'!$D$9/'1、规划指标'!$C$9)</f>
        <v>0</v>
      </c>
      <c r="CA27" s="370">
        <f>IF('1、规划指标'!$C$9=0,0,CA8*'1、规划指标'!$D$9/'1、规划指标'!$C$9)</f>
        <v>0</v>
      </c>
      <c r="CB27" s="370">
        <f>IF('1、规划指标'!$C$9=0,0,CB8*'1、规划指标'!$D$9/'1、规划指标'!$C$9)</f>
        <v>0</v>
      </c>
      <c r="CC27" s="370">
        <f>IF('1、规划指标'!$C$9=0,0,CC8*'1、规划指标'!$D$9/'1、规划指标'!$C$9)</f>
        <v>0</v>
      </c>
      <c r="CD27" s="370">
        <f>IF('1、规划指标'!$C$9=0,0,CD8*'1、规划指标'!$D$9/'1、规划指标'!$C$9)</f>
        <v>0</v>
      </c>
      <c r="CE27" s="370">
        <f>IF('1、规划指标'!$C$9=0,0,CE8*'1、规划指标'!$D$9/'1、规划指标'!$C$9)</f>
        <v>0</v>
      </c>
      <c r="CF27" s="370">
        <f>IF('1、规划指标'!$C$9=0,0,CF8*'1、规划指标'!$D$9/'1、规划指标'!$C$9)</f>
        <v>0</v>
      </c>
      <c r="CG27" s="370">
        <f>IF('1、规划指标'!$C$9=0,0,CG8*'1、规划指标'!$D$9/'1、规划指标'!$C$9)</f>
        <v>0</v>
      </c>
      <c r="CH27" s="370">
        <f>IF('1、规划指标'!$C$9=0,0,CH8*'1、规划指标'!$D$9/'1、规划指标'!$C$9)</f>
        <v>0</v>
      </c>
      <c r="CI27" s="370">
        <f>IF('1、规划指标'!$C$9=0,0,CI8*'1、规划指标'!$D$9/'1、规划指标'!$C$9)</f>
        <v>0</v>
      </c>
      <c r="CJ27" s="370">
        <f>IF('1、规划指标'!$C$9=0,0,CJ8*'1、规划指标'!$D$9/'1、规划指标'!$C$9)</f>
        <v>0</v>
      </c>
      <c r="CK27" s="370">
        <f>IF('1、规划指标'!$C$9=0,0,CK8*'1、规划指标'!$D$9/'1、规划指标'!$C$9)</f>
        <v>0</v>
      </c>
      <c r="CL27" s="370">
        <f>IF('1、规划指标'!$C$9=0,0,CL8*'1、规划指标'!$D$9/'1、规划指标'!$C$9)</f>
        <v>0</v>
      </c>
      <c r="CM27" s="370">
        <f>IF('1、规划指标'!$C$9=0,0,CM8*'1、规划指标'!$D$9/'1、规划指标'!$C$9)</f>
        <v>0</v>
      </c>
      <c r="CN27" s="370">
        <f>IF('1、规划指标'!$C$9=0,0,CN8*'1、规划指标'!$D$9/'1、规划指标'!$C$9)</f>
        <v>0</v>
      </c>
      <c r="CO27" s="370">
        <f>IF('1、规划指标'!$C$9=0,0,CO8*'1、规划指标'!$D$9/'1、规划指标'!$C$9)</f>
        <v>0</v>
      </c>
      <c r="CP27" s="370">
        <f>IF('1、规划指标'!$C$9=0,0,CP8*'1、规划指标'!$D$9/'1、规划指标'!$C$9)</f>
        <v>0</v>
      </c>
      <c r="CQ27" s="370">
        <f>IF('1、规划指标'!$C$9=0,0,CQ8*'1、规划指标'!$D$9/'1、规划指标'!$C$9)</f>
        <v>0</v>
      </c>
      <c r="CR27" s="370">
        <f>IF('1、规划指标'!$C$9=0,0,CR8*'1、规划指标'!$D$9/'1、规划指标'!$C$9)</f>
        <v>0</v>
      </c>
      <c r="CS27" s="370">
        <f>IF('1、规划指标'!$C$9=0,0,CS8*'1、规划指标'!$D$9/'1、规划指标'!$C$9)</f>
        <v>0</v>
      </c>
      <c r="CT27" s="370">
        <f>IF('1、规划指标'!$C$9=0,0,CT8*'1、规划指标'!$D$9/'1、规划指标'!$C$9)</f>
        <v>0</v>
      </c>
      <c r="CU27" s="370">
        <f>IF('1、规划指标'!$C$9=0,0,CU8*'1、规划指标'!$D$9/'1、规划指标'!$C$9)</f>
        <v>0</v>
      </c>
      <c r="CV27" s="370">
        <f>IF('1、规划指标'!$C$9=0,0,CV8*'1、规划指标'!$D$9/'1、规划指标'!$C$9)</f>
        <v>0</v>
      </c>
      <c r="CW27" s="382"/>
    </row>
    <row r="28" spans="1:101" ht="16.5" customHeight="1">
      <c r="A28" s="364">
        <v>1.3</v>
      </c>
      <c r="B28" s="368" t="s">
        <v>324</v>
      </c>
      <c r="C28" s="785"/>
      <c r="D28" s="370">
        <f t="shared" si="19"/>
        <v>4153.1540602994955</v>
      </c>
      <c r="E28" s="370">
        <f>IF('1、规划指标'!$C$9=0,0,E9*'1、规划指标'!$D$9/'1、规划指标'!$C$9)</f>
        <v>0</v>
      </c>
      <c r="F28" s="370">
        <f>IF('1、规划指标'!$C$9=0,0,F9*'1、规划指标'!$D$9/'1、规划指标'!$C$9)</f>
        <v>0</v>
      </c>
      <c r="G28" s="370">
        <f>IF('1、规划指标'!$C$9=0,0,G9*'1、规划指标'!$D$9/'1、规划指标'!$C$9)</f>
        <v>0</v>
      </c>
      <c r="H28" s="370">
        <f>IF('1、规划指标'!$C$9=0,0,H9*'1、规划指标'!$D$9/'1、规划指标'!$C$9)</f>
        <v>4153.1540602994955</v>
      </c>
      <c r="I28" s="370">
        <f>IF('1、规划指标'!$C$9=0,0,I9*'1、规划指标'!$D$9/'1、规划指标'!$C$9)</f>
        <v>0</v>
      </c>
      <c r="J28" s="370">
        <f>IF('1、规划指标'!$C$9=0,0,J9*'1、规划指标'!$D$9/'1、规划指标'!$C$9)</f>
        <v>0</v>
      </c>
      <c r="K28" s="370">
        <f>IF('1、规划指标'!$C$9=0,0,K9*'1、规划指标'!$D$9/'1、规划指标'!$C$9)</f>
        <v>0</v>
      </c>
      <c r="L28" s="370">
        <f>IF('1、规划指标'!$C$9=0,0,L9*'1、规划指标'!$D$9/'1、规划指标'!$C$9)</f>
        <v>0</v>
      </c>
      <c r="M28" s="370">
        <f>IF('1、规划指标'!$C$9=0,0,M9*'1、规划指标'!$D$9/'1、规划指标'!$C$9)</f>
        <v>0</v>
      </c>
      <c r="N28" s="370">
        <f>IF('1、规划指标'!$C$9=0,0,N9*'1、规划指标'!$D$9/'1、规划指标'!$C$9)</f>
        <v>0</v>
      </c>
      <c r="O28" s="370">
        <f>IF('1、规划指标'!$C$9=0,0,O9*'1、规划指标'!$D$9/'1、规划指标'!$C$9)</f>
        <v>0</v>
      </c>
      <c r="P28" s="370">
        <f>IF('1、规划指标'!$C$9=0,0,P9*'1、规划指标'!$D$9/'1、规划指标'!$C$9)</f>
        <v>0</v>
      </c>
      <c r="Q28" s="370">
        <f>IF('1、规划指标'!$C$9=0,0,Q9*'1、规划指标'!$D$9/'1、规划指标'!$C$9)</f>
        <v>0</v>
      </c>
      <c r="R28" s="370">
        <f>IF('1、规划指标'!$C$9=0,0,R9*'1、规划指标'!$D$9/'1、规划指标'!$C$9)</f>
        <v>0</v>
      </c>
      <c r="S28" s="370">
        <f>IF('1、规划指标'!$C$9=0,0,S9*'1、规划指标'!$D$9/'1、规划指标'!$C$9)</f>
        <v>0</v>
      </c>
      <c r="T28" s="370">
        <f>IF('1、规划指标'!$C$9=0,0,T9*'1、规划指标'!$D$9/'1、规划指标'!$C$9)</f>
        <v>0</v>
      </c>
      <c r="U28" s="370">
        <f>IF('1、规划指标'!$C$9=0,0,U9*'1、规划指标'!$D$9/'1、规划指标'!$C$9)</f>
        <v>0</v>
      </c>
      <c r="V28" s="370">
        <f>IF('1、规划指标'!$C$9=0,0,V9*'1、规划指标'!$D$9/'1、规划指标'!$C$9)</f>
        <v>0</v>
      </c>
      <c r="W28" s="370">
        <f>IF('1、规划指标'!$C$9=0,0,W9*'1、规划指标'!$D$9/'1、规划指标'!$C$9)</f>
        <v>0</v>
      </c>
      <c r="X28" s="370">
        <f>IF('1、规划指标'!$C$9=0,0,X9*'1、规划指标'!$D$9/'1、规划指标'!$C$9)</f>
        <v>0</v>
      </c>
      <c r="Y28" s="370">
        <f>IF('1、规划指标'!$C$9=0,0,Y9*'1、规划指标'!$D$9/'1、规划指标'!$C$9)</f>
        <v>0</v>
      </c>
      <c r="Z28" s="370">
        <f>IF('1、规划指标'!$C$9=0,0,Z9*'1、规划指标'!$D$9/'1、规划指标'!$C$9)</f>
        <v>0</v>
      </c>
      <c r="AA28" s="370">
        <f>IF('1、规划指标'!$C$9=0,0,AA9*'1、规划指标'!$D$9/'1、规划指标'!$C$9)</f>
        <v>0</v>
      </c>
      <c r="AB28" s="370">
        <f>IF('1、规划指标'!$C$9=0,0,AB9*'1、规划指标'!$D$9/'1、规划指标'!$C$9)</f>
        <v>0</v>
      </c>
      <c r="AC28" s="370">
        <f>IF('1、规划指标'!$C$9=0,0,AC9*'1、规划指标'!$D$9/'1、规划指标'!$C$9)</f>
        <v>0</v>
      </c>
      <c r="AD28" s="370">
        <f>IF('1、规划指标'!$C$9=0,0,AD9*'1、规划指标'!$D$9/'1、规划指标'!$C$9)</f>
        <v>0</v>
      </c>
      <c r="AE28" s="370">
        <f>IF('1、规划指标'!$C$9=0,0,AE9*'1、规划指标'!$D$9/'1、规划指标'!$C$9)</f>
        <v>0</v>
      </c>
      <c r="AF28" s="370">
        <f>IF('1、规划指标'!$C$9=0,0,AF9*'1、规划指标'!$D$9/'1、规划指标'!$C$9)</f>
        <v>0</v>
      </c>
      <c r="AG28" s="370">
        <f>IF('1、规划指标'!$C$9=0,0,AG9*'1、规划指标'!$D$9/'1、规划指标'!$C$9)</f>
        <v>0</v>
      </c>
      <c r="AH28" s="370">
        <f>IF('1、规划指标'!$C$9=0,0,AH9*'1、规划指标'!$D$9/'1、规划指标'!$C$9)</f>
        <v>0</v>
      </c>
      <c r="AI28" s="370">
        <f>IF('1、规划指标'!$C$9=0,0,AI9*'1、规划指标'!$D$9/'1、规划指标'!$C$9)</f>
        <v>0</v>
      </c>
      <c r="AJ28" s="370">
        <f>IF('1、规划指标'!$C$9=0,0,AJ9*'1、规划指标'!$D$9/'1、规划指标'!$C$9)</f>
        <v>0</v>
      </c>
      <c r="AK28" s="370">
        <f>IF('1、规划指标'!$C$9=0,0,AK9*'1、规划指标'!$D$9/'1、规划指标'!$C$9)</f>
        <v>0</v>
      </c>
      <c r="AL28" s="370">
        <f>IF('1、规划指标'!$C$9=0,0,AL9*'1、规划指标'!$D$9/'1、规划指标'!$C$9)</f>
        <v>0</v>
      </c>
      <c r="AM28" s="370">
        <f>IF('1、规划指标'!$C$9=0,0,AM9*'1、规划指标'!$D$9/'1、规划指标'!$C$9)</f>
        <v>0</v>
      </c>
      <c r="AN28" s="370">
        <f>IF('1、规划指标'!$C$9=0,0,AN9*'1、规划指标'!$D$9/'1、规划指标'!$C$9)</f>
        <v>0</v>
      </c>
      <c r="AO28" s="370">
        <f>IF('1、规划指标'!$C$9=0,0,AO9*'1、规划指标'!$D$9/'1、规划指标'!$C$9)</f>
        <v>0</v>
      </c>
      <c r="AP28" s="370">
        <f>IF('1、规划指标'!$C$9=0,0,AP9*'1、规划指标'!$D$9/'1、规划指标'!$C$9)</f>
        <v>0</v>
      </c>
      <c r="AQ28" s="370">
        <f>IF('1、规划指标'!$C$9=0,0,AQ9*'1、规划指标'!$D$9/'1、规划指标'!$C$9)</f>
        <v>0</v>
      </c>
      <c r="AR28" s="370">
        <f>IF('1、规划指标'!$C$9=0,0,AR9*'1、规划指标'!$D$9/'1、规划指标'!$C$9)</f>
        <v>0</v>
      </c>
      <c r="AS28" s="370">
        <f>IF('1、规划指标'!$C$9=0,0,AS9*'1、规划指标'!$D$9/'1、规划指标'!$C$9)</f>
        <v>0</v>
      </c>
      <c r="AT28" s="370">
        <f>IF('1、规划指标'!$C$9=0,0,AT9*'1、规划指标'!$D$9/'1、规划指标'!$C$9)</f>
        <v>0</v>
      </c>
      <c r="AU28" s="370">
        <f>IF('1、规划指标'!$C$9=0,0,AU9*'1、规划指标'!$D$9/'1、规划指标'!$C$9)</f>
        <v>0</v>
      </c>
      <c r="AV28" s="370">
        <f>IF('1、规划指标'!$C$9=0,0,AV9*'1、规划指标'!$D$9/'1、规划指标'!$C$9)</f>
        <v>0</v>
      </c>
      <c r="AW28" s="370">
        <f>IF('1、规划指标'!$C$9=0,0,AW9*'1、规划指标'!$D$9/'1、规划指标'!$C$9)</f>
        <v>0</v>
      </c>
      <c r="AX28" s="370">
        <f>IF('1、规划指标'!$C$9=0,0,AX9*'1、规划指标'!$D$9/'1、规划指标'!$C$9)</f>
        <v>0</v>
      </c>
      <c r="AY28" s="370">
        <f>IF('1、规划指标'!$C$9=0,0,AY9*'1、规划指标'!$D$9/'1、规划指标'!$C$9)</f>
        <v>0</v>
      </c>
      <c r="AZ28" s="370">
        <f>IF('1、规划指标'!$C$9=0,0,AZ9*'1、规划指标'!$D$9/'1、规划指标'!$C$9)</f>
        <v>0</v>
      </c>
      <c r="BA28" s="370">
        <f>IF('1、规划指标'!$C$9=0,0,BA9*'1、规划指标'!$D$9/'1、规划指标'!$C$9)</f>
        <v>0</v>
      </c>
      <c r="BB28" s="370">
        <f>IF('1、规划指标'!$C$9=0,0,BB9*'1、规划指标'!$D$9/'1、规划指标'!$C$9)</f>
        <v>0</v>
      </c>
      <c r="BC28" s="370">
        <f>IF('1、规划指标'!$C$9=0,0,BC9*'1、规划指标'!$D$9/'1、规划指标'!$C$9)</f>
        <v>0</v>
      </c>
      <c r="BD28" s="370">
        <f>IF('1、规划指标'!$C$9=0,0,BD9*'1、规划指标'!$D$9/'1、规划指标'!$C$9)</f>
        <v>0</v>
      </c>
      <c r="BE28" s="370">
        <f>IF('1、规划指标'!$C$9=0,0,BE9*'1、规划指标'!$D$9/'1、规划指标'!$C$9)</f>
        <v>0</v>
      </c>
      <c r="BF28" s="370">
        <f>IF('1、规划指标'!$C$9=0,0,BF9*'1、规划指标'!$D$9/'1、规划指标'!$C$9)</f>
        <v>0</v>
      </c>
      <c r="BG28" s="370">
        <f>IF('1、规划指标'!$C$9=0,0,BG9*'1、规划指标'!$D$9/'1、规划指标'!$C$9)</f>
        <v>0</v>
      </c>
      <c r="BH28" s="370">
        <f>IF('1、规划指标'!$C$9=0,0,BH9*'1、规划指标'!$D$9/'1、规划指标'!$C$9)</f>
        <v>0</v>
      </c>
      <c r="BI28" s="370">
        <f>IF('1、规划指标'!$C$9=0,0,BI9*'1、规划指标'!$D$9/'1、规划指标'!$C$9)</f>
        <v>0</v>
      </c>
      <c r="BJ28" s="370">
        <f>IF('1、规划指标'!$C$9=0,0,BJ9*'1、规划指标'!$D$9/'1、规划指标'!$C$9)</f>
        <v>0</v>
      </c>
      <c r="BK28" s="370">
        <f>IF('1、规划指标'!$C$9=0,0,BK9*'1、规划指标'!$D$9/'1、规划指标'!$C$9)</f>
        <v>0</v>
      </c>
      <c r="BL28" s="370">
        <f>IF('1、规划指标'!$C$9=0,0,BL9*'1、规划指标'!$D$9/'1、规划指标'!$C$9)</f>
        <v>0</v>
      </c>
      <c r="BM28" s="370">
        <f>IF('1、规划指标'!$C$9=0,0,BM9*'1、规划指标'!$D$9/'1、规划指标'!$C$9)</f>
        <v>0</v>
      </c>
      <c r="BN28" s="370">
        <f>IF('1、规划指标'!$C$9=0,0,BN9*'1、规划指标'!$D$9/'1、规划指标'!$C$9)</f>
        <v>0</v>
      </c>
      <c r="BO28" s="370">
        <f>IF('1、规划指标'!$C$9=0,0,BO9*'1、规划指标'!$D$9/'1、规划指标'!$C$9)</f>
        <v>0</v>
      </c>
      <c r="BP28" s="370">
        <f>IF('1、规划指标'!$C$9=0,0,BP9*'1、规划指标'!$D$9/'1、规划指标'!$C$9)</f>
        <v>0</v>
      </c>
      <c r="BQ28" s="370">
        <f>IF('1、规划指标'!$C$9=0,0,BQ9*'1、规划指标'!$D$9/'1、规划指标'!$C$9)</f>
        <v>0</v>
      </c>
      <c r="BR28" s="370">
        <f>IF('1、规划指标'!$C$9=0,0,BR9*'1、规划指标'!$D$9/'1、规划指标'!$C$9)</f>
        <v>0</v>
      </c>
      <c r="BS28" s="370">
        <f>IF('1、规划指标'!$C$9=0,0,BS9*'1、规划指标'!$D$9/'1、规划指标'!$C$9)</f>
        <v>0</v>
      </c>
      <c r="BT28" s="370">
        <f>IF('1、规划指标'!$C$9=0,0,BT9*'1、规划指标'!$D$9/'1、规划指标'!$C$9)</f>
        <v>0</v>
      </c>
      <c r="BU28" s="370">
        <f>IF('1、规划指标'!$C$9=0,0,BU9*'1、规划指标'!$D$9/'1、规划指标'!$C$9)</f>
        <v>0</v>
      </c>
      <c r="BV28" s="370">
        <f>IF('1、规划指标'!$C$9=0,0,BV9*'1、规划指标'!$D$9/'1、规划指标'!$C$9)</f>
        <v>0</v>
      </c>
      <c r="BW28" s="370">
        <f>IF('1、规划指标'!$C$9=0,0,BW9*'1、规划指标'!$D$9/'1、规划指标'!$C$9)</f>
        <v>0</v>
      </c>
      <c r="BX28" s="370">
        <f>IF('1、规划指标'!$C$9=0,0,BX9*'1、规划指标'!$D$9/'1、规划指标'!$C$9)</f>
        <v>0</v>
      </c>
      <c r="BY28" s="370">
        <f>IF('1、规划指标'!$C$9=0,0,BY9*'1、规划指标'!$D$9/'1、规划指标'!$C$9)</f>
        <v>0</v>
      </c>
      <c r="BZ28" s="370">
        <f>IF('1、规划指标'!$C$9=0,0,BZ9*'1、规划指标'!$D$9/'1、规划指标'!$C$9)</f>
        <v>0</v>
      </c>
      <c r="CA28" s="370">
        <f>IF('1、规划指标'!$C$9=0,0,CA9*'1、规划指标'!$D$9/'1、规划指标'!$C$9)</f>
        <v>0</v>
      </c>
      <c r="CB28" s="370">
        <f>IF('1、规划指标'!$C$9=0,0,CB9*'1、规划指标'!$D$9/'1、规划指标'!$C$9)</f>
        <v>0</v>
      </c>
      <c r="CC28" s="370">
        <f>IF('1、规划指标'!$C$9=0,0,CC9*'1、规划指标'!$D$9/'1、规划指标'!$C$9)</f>
        <v>0</v>
      </c>
      <c r="CD28" s="370">
        <f>IF('1、规划指标'!$C$9=0,0,CD9*'1、规划指标'!$D$9/'1、规划指标'!$C$9)</f>
        <v>0</v>
      </c>
      <c r="CE28" s="370">
        <f>IF('1、规划指标'!$C$9=0,0,CE9*'1、规划指标'!$D$9/'1、规划指标'!$C$9)</f>
        <v>0</v>
      </c>
      <c r="CF28" s="370">
        <f>IF('1、规划指标'!$C$9=0,0,CF9*'1、规划指标'!$D$9/'1、规划指标'!$C$9)</f>
        <v>0</v>
      </c>
      <c r="CG28" s="370">
        <f>IF('1、规划指标'!$C$9=0,0,CG9*'1、规划指标'!$D$9/'1、规划指标'!$C$9)</f>
        <v>0</v>
      </c>
      <c r="CH28" s="370">
        <f>IF('1、规划指标'!$C$9=0,0,CH9*'1、规划指标'!$D$9/'1、规划指标'!$C$9)</f>
        <v>0</v>
      </c>
      <c r="CI28" s="370">
        <f>IF('1、规划指标'!$C$9=0,0,CI9*'1、规划指标'!$D$9/'1、规划指标'!$C$9)</f>
        <v>0</v>
      </c>
      <c r="CJ28" s="370">
        <f>IF('1、规划指标'!$C$9=0,0,CJ9*'1、规划指标'!$D$9/'1、规划指标'!$C$9)</f>
        <v>0</v>
      </c>
      <c r="CK28" s="370">
        <f>IF('1、规划指标'!$C$9=0,0,CK9*'1、规划指标'!$D$9/'1、规划指标'!$C$9)</f>
        <v>0</v>
      </c>
      <c r="CL28" s="370">
        <f>IF('1、规划指标'!$C$9=0,0,CL9*'1、规划指标'!$D$9/'1、规划指标'!$C$9)</f>
        <v>0</v>
      </c>
      <c r="CM28" s="370">
        <f>IF('1、规划指标'!$C$9=0,0,CM9*'1、规划指标'!$D$9/'1、规划指标'!$C$9)</f>
        <v>0</v>
      </c>
      <c r="CN28" s="370">
        <f>IF('1、规划指标'!$C$9=0,0,CN9*'1、规划指标'!$D$9/'1、规划指标'!$C$9)</f>
        <v>0</v>
      </c>
      <c r="CO28" s="370">
        <f>IF('1、规划指标'!$C$9=0,0,CO9*'1、规划指标'!$D$9/'1、规划指标'!$C$9)</f>
        <v>0</v>
      </c>
      <c r="CP28" s="370">
        <f>IF('1、规划指标'!$C$9=0,0,CP9*'1、规划指标'!$D$9/'1、规划指标'!$C$9)</f>
        <v>0</v>
      </c>
      <c r="CQ28" s="370">
        <f>IF('1、规划指标'!$C$9=0,0,CQ9*'1、规划指标'!$D$9/'1、规划指标'!$C$9)</f>
        <v>0</v>
      </c>
      <c r="CR28" s="370">
        <f>IF('1、规划指标'!$C$9=0,0,CR9*'1、规划指标'!$D$9/'1、规划指标'!$C$9)</f>
        <v>0</v>
      </c>
      <c r="CS28" s="370">
        <f>IF('1、规划指标'!$C$9=0,0,CS9*'1、规划指标'!$D$9/'1、规划指标'!$C$9)</f>
        <v>0</v>
      </c>
      <c r="CT28" s="370">
        <f>IF('1、规划指标'!$C$9=0,0,CT9*'1、规划指标'!$D$9/'1、规划指标'!$C$9)</f>
        <v>0</v>
      </c>
      <c r="CU28" s="370">
        <f>IF('1、规划指标'!$C$9=0,0,CU9*'1、规划指标'!$D$9/'1、规划指标'!$C$9)</f>
        <v>0</v>
      </c>
      <c r="CV28" s="370">
        <f>IF('1、规划指标'!$C$9=0,0,CV9*'1、规划指标'!$D$9/'1、规划指标'!$C$9)</f>
        <v>0</v>
      </c>
      <c r="CW28" s="382"/>
    </row>
    <row r="29" spans="1:101" ht="16.5" customHeight="1">
      <c r="A29" s="364">
        <v>1.4</v>
      </c>
      <c r="B29" s="368" t="s">
        <v>326</v>
      </c>
      <c r="C29" s="785"/>
      <c r="D29" s="370">
        <f t="shared" si="19"/>
        <v>1.9619999999999997</v>
      </c>
      <c r="E29" s="370">
        <f>IF('1、规划指标'!$C$9=0,0,E10*'1、规划指标'!$D$9/'1、规划指标'!$C$9)</f>
        <v>1.9619999999999997</v>
      </c>
      <c r="F29" s="370">
        <f>IF('1、规划指标'!$C$9=0,0,F10*'1、规划指标'!$D$9/'1、规划指标'!$C$9)</f>
        <v>0</v>
      </c>
      <c r="G29" s="370">
        <f>IF('1、规划指标'!$C$9=0,0,G10*'1、规划指标'!$D$9/'1、规划指标'!$C$9)</f>
        <v>0</v>
      </c>
      <c r="H29" s="370">
        <f>IF('1、规划指标'!$C$9=0,0,H10*'1、规划指标'!$D$9/'1、规划指标'!$C$9)</f>
        <v>0</v>
      </c>
      <c r="I29" s="370">
        <f>IF('1、规划指标'!$C$9=0,0,I10*'1、规划指标'!$D$9/'1、规划指标'!$C$9)</f>
        <v>0</v>
      </c>
      <c r="J29" s="370">
        <f>IF('1、规划指标'!$C$9=0,0,J10*'1、规划指标'!$D$9/'1、规划指标'!$C$9)</f>
        <v>0</v>
      </c>
      <c r="K29" s="370">
        <f>IF('1、规划指标'!$C$9=0,0,K10*'1、规划指标'!$D$9/'1、规划指标'!$C$9)</f>
        <v>0</v>
      </c>
      <c r="L29" s="370">
        <f>IF('1、规划指标'!$C$9=0,0,L10*'1、规划指标'!$D$9/'1、规划指标'!$C$9)</f>
        <v>0</v>
      </c>
      <c r="M29" s="370">
        <f>IF('1、规划指标'!$C$9=0,0,M10*'1、规划指标'!$D$9/'1、规划指标'!$C$9)</f>
        <v>0</v>
      </c>
      <c r="N29" s="370">
        <f>IF('1、规划指标'!$C$9=0,0,N10*'1、规划指标'!$D$9/'1、规划指标'!$C$9)</f>
        <v>0</v>
      </c>
      <c r="O29" s="370">
        <f>IF('1、规划指标'!$C$9=0,0,O10*'1、规划指标'!$D$9/'1、规划指标'!$C$9)</f>
        <v>0</v>
      </c>
      <c r="P29" s="370">
        <f>IF('1、规划指标'!$C$9=0,0,P10*'1、规划指标'!$D$9/'1、规划指标'!$C$9)</f>
        <v>0</v>
      </c>
      <c r="Q29" s="370">
        <f>IF('1、规划指标'!$C$9=0,0,Q10*'1、规划指标'!$D$9/'1、规划指标'!$C$9)</f>
        <v>0</v>
      </c>
      <c r="R29" s="370">
        <f>IF('1、规划指标'!$C$9=0,0,R10*'1、规划指标'!$D$9/'1、规划指标'!$C$9)</f>
        <v>0</v>
      </c>
      <c r="S29" s="370">
        <f>IF('1、规划指标'!$C$9=0,0,S10*'1、规划指标'!$D$9/'1、规划指标'!$C$9)</f>
        <v>0</v>
      </c>
      <c r="T29" s="370">
        <f>IF('1、规划指标'!$C$9=0,0,T10*'1、规划指标'!$D$9/'1、规划指标'!$C$9)</f>
        <v>0</v>
      </c>
      <c r="U29" s="370">
        <f>IF('1、规划指标'!$C$9=0,0,U10*'1、规划指标'!$D$9/'1、规划指标'!$C$9)</f>
        <v>0</v>
      </c>
      <c r="V29" s="370">
        <f>IF('1、规划指标'!$C$9=0,0,V10*'1、规划指标'!$D$9/'1、规划指标'!$C$9)</f>
        <v>0</v>
      </c>
      <c r="W29" s="370">
        <f>IF('1、规划指标'!$C$9=0,0,W10*'1、规划指标'!$D$9/'1、规划指标'!$C$9)</f>
        <v>0</v>
      </c>
      <c r="X29" s="370">
        <f>IF('1、规划指标'!$C$9=0,0,X10*'1、规划指标'!$D$9/'1、规划指标'!$C$9)</f>
        <v>0</v>
      </c>
      <c r="Y29" s="370">
        <f>IF('1、规划指标'!$C$9=0,0,Y10*'1、规划指标'!$D$9/'1、规划指标'!$C$9)</f>
        <v>0</v>
      </c>
      <c r="Z29" s="370">
        <f>IF('1、规划指标'!$C$9=0,0,Z10*'1、规划指标'!$D$9/'1、规划指标'!$C$9)</f>
        <v>0</v>
      </c>
      <c r="AA29" s="370">
        <f>IF('1、规划指标'!$C$9=0,0,AA10*'1、规划指标'!$D$9/'1、规划指标'!$C$9)</f>
        <v>0</v>
      </c>
      <c r="AB29" s="370">
        <f>IF('1、规划指标'!$C$9=0,0,AB10*'1、规划指标'!$D$9/'1、规划指标'!$C$9)</f>
        <v>0</v>
      </c>
      <c r="AC29" s="370">
        <f>IF('1、规划指标'!$C$9=0,0,AC10*'1、规划指标'!$D$9/'1、规划指标'!$C$9)</f>
        <v>0</v>
      </c>
      <c r="AD29" s="370">
        <f>IF('1、规划指标'!$C$9=0,0,AD10*'1、规划指标'!$D$9/'1、规划指标'!$C$9)</f>
        <v>0</v>
      </c>
      <c r="AE29" s="370">
        <f>IF('1、规划指标'!$C$9=0,0,AE10*'1、规划指标'!$D$9/'1、规划指标'!$C$9)</f>
        <v>0</v>
      </c>
      <c r="AF29" s="370">
        <f>IF('1、规划指标'!$C$9=0,0,AF10*'1、规划指标'!$D$9/'1、规划指标'!$C$9)</f>
        <v>0</v>
      </c>
      <c r="AG29" s="370">
        <f>IF('1、规划指标'!$C$9=0,0,AG10*'1、规划指标'!$D$9/'1、规划指标'!$C$9)</f>
        <v>0</v>
      </c>
      <c r="AH29" s="370">
        <f>IF('1、规划指标'!$C$9=0,0,AH10*'1、规划指标'!$D$9/'1、规划指标'!$C$9)</f>
        <v>0</v>
      </c>
      <c r="AI29" s="370">
        <f>IF('1、规划指标'!$C$9=0,0,AI10*'1、规划指标'!$D$9/'1、规划指标'!$C$9)</f>
        <v>0</v>
      </c>
      <c r="AJ29" s="370">
        <f>IF('1、规划指标'!$C$9=0,0,AJ10*'1、规划指标'!$D$9/'1、规划指标'!$C$9)</f>
        <v>0</v>
      </c>
      <c r="AK29" s="370">
        <f>IF('1、规划指标'!$C$9=0,0,AK10*'1、规划指标'!$D$9/'1、规划指标'!$C$9)</f>
        <v>0</v>
      </c>
      <c r="AL29" s="370">
        <f>IF('1、规划指标'!$C$9=0,0,AL10*'1、规划指标'!$D$9/'1、规划指标'!$C$9)</f>
        <v>0</v>
      </c>
      <c r="AM29" s="370">
        <f>IF('1、规划指标'!$C$9=0,0,AM10*'1、规划指标'!$D$9/'1、规划指标'!$C$9)</f>
        <v>0</v>
      </c>
      <c r="AN29" s="370">
        <f>IF('1、规划指标'!$C$9=0,0,AN10*'1、规划指标'!$D$9/'1、规划指标'!$C$9)</f>
        <v>0</v>
      </c>
      <c r="AO29" s="370">
        <f>IF('1、规划指标'!$C$9=0,0,AO10*'1、规划指标'!$D$9/'1、规划指标'!$C$9)</f>
        <v>0</v>
      </c>
      <c r="AP29" s="370">
        <f>IF('1、规划指标'!$C$9=0,0,AP10*'1、规划指标'!$D$9/'1、规划指标'!$C$9)</f>
        <v>0</v>
      </c>
      <c r="AQ29" s="370">
        <f>IF('1、规划指标'!$C$9=0,0,AQ10*'1、规划指标'!$D$9/'1、规划指标'!$C$9)</f>
        <v>0</v>
      </c>
      <c r="AR29" s="370">
        <f>IF('1、规划指标'!$C$9=0,0,AR10*'1、规划指标'!$D$9/'1、规划指标'!$C$9)</f>
        <v>0</v>
      </c>
      <c r="AS29" s="370">
        <f>IF('1、规划指标'!$C$9=0,0,AS10*'1、规划指标'!$D$9/'1、规划指标'!$C$9)</f>
        <v>0</v>
      </c>
      <c r="AT29" s="370">
        <f>IF('1、规划指标'!$C$9=0,0,AT10*'1、规划指标'!$D$9/'1、规划指标'!$C$9)</f>
        <v>0</v>
      </c>
      <c r="AU29" s="370">
        <f>IF('1、规划指标'!$C$9=0,0,AU10*'1、规划指标'!$D$9/'1、规划指标'!$C$9)</f>
        <v>0</v>
      </c>
      <c r="AV29" s="370">
        <f>IF('1、规划指标'!$C$9=0,0,AV10*'1、规划指标'!$D$9/'1、规划指标'!$C$9)</f>
        <v>0</v>
      </c>
      <c r="AW29" s="370">
        <f>IF('1、规划指标'!$C$9=0,0,AW10*'1、规划指标'!$D$9/'1、规划指标'!$C$9)</f>
        <v>0</v>
      </c>
      <c r="AX29" s="370">
        <f>IF('1、规划指标'!$C$9=0,0,AX10*'1、规划指标'!$D$9/'1、规划指标'!$C$9)</f>
        <v>0</v>
      </c>
      <c r="AY29" s="370">
        <f>IF('1、规划指标'!$C$9=0,0,AY10*'1、规划指标'!$D$9/'1、规划指标'!$C$9)</f>
        <v>0</v>
      </c>
      <c r="AZ29" s="370">
        <f>IF('1、规划指标'!$C$9=0,0,AZ10*'1、规划指标'!$D$9/'1、规划指标'!$C$9)</f>
        <v>0</v>
      </c>
      <c r="BA29" s="370">
        <f>IF('1、规划指标'!$C$9=0,0,BA10*'1、规划指标'!$D$9/'1、规划指标'!$C$9)</f>
        <v>0</v>
      </c>
      <c r="BB29" s="370">
        <f>IF('1、规划指标'!$C$9=0,0,BB10*'1、规划指标'!$D$9/'1、规划指标'!$C$9)</f>
        <v>0</v>
      </c>
      <c r="BC29" s="370">
        <f>IF('1、规划指标'!$C$9=0,0,BC10*'1、规划指标'!$D$9/'1、规划指标'!$C$9)</f>
        <v>0</v>
      </c>
      <c r="BD29" s="370">
        <f>IF('1、规划指标'!$C$9=0,0,BD10*'1、规划指标'!$D$9/'1、规划指标'!$C$9)</f>
        <v>0</v>
      </c>
      <c r="BE29" s="370">
        <f>IF('1、规划指标'!$C$9=0,0,BE10*'1、规划指标'!$D$9/'1、规划指标'!$C$9)</f>
        <v>0</v>
      </c>
      <c r="BF29" s="370">
        <f>IF('1、规划指标'!$C$9=0,0,BF10*'1、规划指标'!$D$9/'1、规划指标'!$C$9)</f>
        <v>0</v>
      </c>
      <c r="BG29" s="370">
        <f>IF('1、规划指标'!$C$9=0,0,BG10*'1、规划指标'!$D$9/'1、规划指标'!$C$9)</f>
        <v>0</v>
      </c>
      <c r="BH29" s="370">
        <f>IF('1、规划指标'!$C$9=0,0,BH10*'1、规划指标'!$D$9/'1、规划指标'!$C$9)</f>
        <v>0</v>
      </c>
      <c r="BI29" s="370">
        <f>IF('1、规划指标'!$C$9=0,0,BI10*'1、规划指标'!$D$9/'1、规划指标'!$C$9)</f>
        <v>0</v>
      </c>
      <c r="BJ29" s="370">
        <f>IF('1、规划指标'!$C$9=0,0,BJ10*'1、规划指标'!$D$9/'1、规划指标'!$C$9)</f>
        <v>0</v>
      </c>
      <c r="BK29" s="370">
        <f>IF('1、规划指标'!$C$9=0,0,BK10*'1、规划指标'!$D$9/'1、规划指标'!$C$9)</f>
        <v>0</v>
      </c>
      <c r="BL29" s="370">
        <f>IF('1、规划指标'!$C$9=0,0,BL10*'1、规划指标'!$D$9/'1、规划指标'!$C$9)</f>
        <v>0</v>
      </c>
      <c r="BM29" s="370">
        <f>IF('1、规划指标'!$C$9=0,0,BM10*'1、规划指标'!$D$9/'1、规划指标'!$C$9)</f>
        <v>0</v>
      </c>
      <c r="BN29" s="370">
        <f>IF('1、规划指标'!$C$9=0,0,BN10*'1、规划指标'!$D$9/'1、规划指标'!$C$9)</f>
        <v>0</v>
      </c>
      <c r="BO29" s="370">
        <f>IF('1、规划指标'!$C$9=0,0,BO10*'1、规划指标'!$D$9/'1、规划指标'!$C$9)</f>
        <v>0</v>
      </c>
      <c r="BP29" s="370">
        <f>IF('1、规划指标'!$C$9=0,0,BP10*'1、规划指标'!$D$9/'1、规划指标'!$C$9)</f>
        <v>0</v>
      </c>
      <c r="BQ29" s="370">
        <f>IF('1、规划指标'!$C$9=0,0,BQ10*'1、规划指标'!$D$9/'1、规划指标'!$C$9)</f>
        <v>0</v>
      </c>
      <c r="BR29" s="370">
        <f>IF('1、规划指标'!$C$9=0,0,BR10*'1、规划指标'!$D$9/'1、规划指标'!$C$9)</f>
        <v>0</v>
      </c>
      <c r="BS29" s="370">
        <f>IF('1、规划指标'!$C$9=0,0,BS10*'1、规划指标'!$D$9/'1、规划指标'!$C$9)</f>
        <v>0</v>
      </c>
      <c r="BT29" s="370">
        <f>IF('1、规划指标'!$C$9=0,0,BT10*'1、规划指标'!$D$9/'1、规划指标'!$C$9)</f>
        <v>0</v>
      </c>
      <c r="BU29" s="370">
        <f>IF('1、规划指标'!$C$9=0,0,BU10*'1、规划指标'!$D$9/'1、规划指标'!$C$9)</f>
        <v>0</v>
      </c>
      <c r="BV29" s="370">
        <f>IF('1、规划指标'!$C$9=0,0,BV10*'1、规划指标'!$D$9/'1、规划指标'!$C$9)</f>
        <v>0</v>
      </c>
      <c r="BW29" s="370">
        <f>IF('1、规划指标'!$C$9=0,0,BW10*'1、规划指标'!$D$9/'1、规划指标'!$C$9)</f>
        <v>0</v>
      </c>
      <c r="BX29" s="370">
        <f>IF('1、规划指标'!$C$9=0,0,BX10*'1、规划指标'!$D$9/'1、规划指标'!$C$9)</f>
        <v>0</v>
      </c>
      <c r="BY29" s="370">
        <f>IF('1、规划指标'!$C$9=0,0,BY10*'1、规划指标'!$D$9/'1、规划指标'!$C$9)</f>
        <v>0</v>
      </c>
      <c r="BZ29" s="370">
        <f>IF('1、规划指标'!$C$9=0,0,BZ10*'1、规划指标'!$D$9/'1、规划指标'!$C$9)</f>
        <v>0</v>
      </c>
      <c r="CA29" s="370">
        <f>IF('1、规划指标'!$C$9=0,0,CA10*'1、规划指标'!$D$9/'1、规划指标'!$C$9)</f>
        <v>0</v>
      </c>
      <c r="CB29" s="370">
        <f>IF('1、规划指标'!$C$9=0,0,CB10*'1、规划指标'!$D$9/'1、规划指标'!$C$9)</f>
        <v>0</v>
      </c>
      <c r="CC29" s="370">
        <f>IF('1、规划指标'!$C$9=0,0,CC10*'1、规划指标'!$D$9/'1、规划指标'!$C$9)</f>
        <v>0</v>
      </c>
      <c r="CD29" s="370">
        <f>IF('1、规划指标'!$C$9=0,0,CD10*'1、规划指标'!$D$9/'1、规划指标'!$C$9)</f>
        <v>0</v>
      </c>
      <c r="CE29" s="370">
        <f>IF('1、规划指标'!$C$9=0,0,CE10*'1、规划指标'!$D$9/'1、规划指标'!$C$9)</f>
        <v>0</v>
      </c>
      <c r="CF29" s="370">
        <f>IF('1、规划指标'!$C$9=0,0,CF10*'1、规划指标'!$D$9/'1、规划指标'!$C$9)</f>
        <v>0</v>
      </c>
      <c r="CG29" s="370">
        <f>IF('1、规划指标'!$C$9=0,0,CG10*'1、规划指标'!$D$9/'1、规划指标'!$C$9)</f>
        <v>0</v>
      </c>
      <c r="CH29" s="370">
        <f>IF('1、规划指标'!$C$9=0,0,CH10*'1、规划指标'!$D$9/'1、规划指标'!$C$9)</f>
        <v>0</v>
      </c>
      <c r="CI29" s="370">
        <f>IF('1、规划指标'!$C$9=0,0,CI10*'1、规划指标'!$D$9/'1、规划指标'!$C$9)</f>
        <v>0</v>
      </c>
      <c r="CJ29" s="370">
        <f>IF('1、规划指标'!$C$9=0,0,CJ10*'1、规划指标'!$D$9/'1、规划指标'!$C$9)</f>
        <v>0</v>
      </c>
      <c r="CK29" s="370">
        <f>IF('1、规划指标'!$C$9=0,0,CK10*'1、规划指标'!$D$9/'1、规划指标'!$C$9)</f>
        <v>0</v>
      </c>
      <c r="CL29" s="370">
        <f>IF('1、规划指标'!$C$9=0,0,CL10*'1、规划指标'!$D$9/'1、规划指标'!$C$9)</f>
        <v>0</v>
      </c>
      <c r="CM29" s="370">
        <f>IF('1、规划指标'!$C$9=0,0,CM10*'1、规划指标'!$D$9/'1、规划指标'!$C$9)</f>
        <v>0</v>
      </c>
      <c r="CN29" s="370">
        <f>IF('1、规划指标'!$C$9=0,0,CN10*'1、规划指标'!$D$9/'1、规划指标'!$C$9)</f>
        <v>0</v>
      </c>
      <c r="CO29" s="370">
        <f>IF('1、规划指标'!$C$9=0,0,CO10*'1、规划指标'!$D$9/'1、规划指标'!$C$9)</f>
        <v>0</v>
      </c>
      <c r="CP29" s="370">
        <f>IF('1、规划指标'!$C$9=0,0,CP10*'1、规划指标'!$D$9/'1、规划指标'!$C$9)</f>
        <v>0</v>
      </c>
      <c r="CQ29" s="370">
        <f>IF('1、规划指标'!$C$9=0,0,CQ10*'1、规划指标'!$D$9/'1、规划指标'!$C$9)</f>
        <v>0</v>
      </c>
      <c r="CR29" s="370">
        <f>IF('1、规划指标'!$C$9=0,0,CR10*'1、规划指标'!$D$9/'1、规划指标'!$C$9)</f>
        <v>0</v>
      </c>
      <c r="CS29" s="370">
        <f>IF('1、规划指标'!$C$9=0,0,CS10*'1、规划指标'!$D$9/'1、规划指标'!$C$9)</f>
        <v>0</v>
      </c>
      <c r="CT29" s="370">
        <f>IF('1、规划指标'!$C$9=0,0,CT10*'1、规划指标'!$D$9/'1、规划指标'!$C$9)</f>
        <v>0</v>
      </c>
      <c r="CU29" s="370">
        <f>IF('1、规划指标'!$C$9=0,0,CU10*'1、规划指标'!$D$9/'1、规划指标'!$C$9)</f>
        <v>0</v>
      </c>
      <c r="CV29" s="370">
        <f>IF('1、规划指标'!$C$9=0,0,CV10*'1、规划指标'!$D$9/'1、规划指标'!$C$9)</f>
        <v>0</v>
      </c>
      <c r="CW29" s="382"/>
    </row>
    <row r="30" spans="1:101" ht="16.5" customHeight="1">
      <c r="A30" s="364">
        <v>1.5</v>
      </c>
      <c r="B30" s="368" t="s">
        <v>328</v>
      </c>
      <c r="C30" s="785"/>
      <c r="D30" s="370">
        <f t="shared" si="19"/>
        <v>1.4874724794847067</v>
      </c>
      <c r="E30" s="370">
        <f>IF('1、规划指标'!$C$9=0,0,E11*'1、规划指标'!$D$9/'1、规划指标'!$C$9)</f>
        <v>1.4874724794847067</v>
      </c>
      <c r="F30" s="370">
        <f>IF('1、规划指标'!$C$9=0,0,F11*'1、规划指标'!$D$9/'1、规划指标'!$C$9)</f>
        <v>0</v>
      </c>
      <c r="G30" s="370">
        <f>IF('1、规划指标'!$C$9=0,0,G11*'1、规划指标'!$D$9/'1、规划指标'!$C$9)</f>
        <v>0</v>
      </c>
      <c r="H30" s="370">
        <f>IF('1、规划指标'!$C$9=0,0,H11*'1、规划指标'!$D$9/'1、规划指标'!$C$9)</f>
        <v>0</v>
      </c>
      <c r="I30" s="370">
        <f>IF('1、规划指标'!$C$9=0,0,I11*'1、规划指标'!$D$9/'1、规划指标'!$C$9)</f>
        <v>0</v>
      </c>
      <c r="J30" s="370">
        <f>IF('1、规划指标'!$C$9=0,0,J11*'1、规划指标'!$D$9/'1、规划指标'!$C$9)</f>
        <v>0</v>
      </c>
      <c r="K30" s="370">
        <f>IF('1、规划指标'!$C$9=0,0,K11*'1、规划指标'!$D$9/'1、规划指标'!$C$9)</f>
        <v>0</v>
      </c>
      <c r="L30" s="370">
        <f>IF('1、规划指标'!$C$9=0,0,L11*'1、规划指标'!$D$9/'1、规划指标'!$C$9)</f>
        <v>0</v>
      </c>
      <c r="M30" s="370">
        <f>IF('1、规划指标'!$C$9=0,0,M11*'1、规划指标'!$D$9/'1、规划指标'!$C$9)</f>
        <v>0</v>
      </c>
      <c r="N30" s="370">
        <f>IF('1、规划指标'!$C$9=0,0,N11*'1、规划指标'!$D$9/'1、规划指标'!$C$9)</f>
        <v>0</v>
      </c>
      <c r="O30" s="370">
        <f>IF('1、规划指标'!$C$9=0,0,O11*'1、规划指标'!$D$9/'1、规划指标'!$C$9)</f>
        <v>0</v>
      </c>
      <c r="P30" s="370">
        <f>IF('1、规划指标'!$C$9=0,0,P11*'1、规划指标'!$D$9/'1、规划指标'!$C$9)</f>
        <v>0</v>
      </c>
      <c r="Q30" s="370">
        <f>IF('1、规划指标'!$C$9=0,0,Q11*'1、规划指标'!$D$9/'1、规划指标'!$C$9)</f>
        <v>0</v>
      </c>
      <c r="R30" s="370">
        <f>IF('1、规划指标'!$C$9=0,0,R11*'1、规划指标'!$D$9/'1、规划指标'!$C$9)</f>
        <v>0</v>
      </c>
      <c r="S30" s="370">
        <f>IF('1、规划指标'!$C$9=0,0,S11*'1、规划指标'!$D$9/'1、规划指标'!$C$9)</f>
        <v>0</v>
      </c>
      <c r="T30" s="370">
        <f>IF('1、规划指标'!$C$9=0,0,T11*'1、规划指标'!$D$9/'1、规划指标'!$C$9)</f>
        <v>0</v>
      </c>
      <c r="U30" s="370">
        <f>IF('1、规划指标'!$C$9=0,0,U11*'1、规划指标'!$D$9/'1、规划指标'!$C$9)</f>
        <v>0</v>
      </c>
      <c r="V30" s="370">
        <f>IF('1、规划指标'!$C$9=0,0,V11*'1、规划指标'!$D$9/'1、规划指标'!$C$9)</f>
        <v>0</v>
      </c>
      <c r="W30" s="370">
        <f>IF('1、规划指标'!$C$9=0,0,W11*'1、规划指标'!$D$9/'1、规划指标'!$C$9)</f>
        <v>0</v>
      </c>
      <c r="X30" s="370">
        <f>IF('1、规划指标'!$C$9=0,0,X11*'1、规划指标'!$D$9/'1、规划指标'!$C$9)</f>
        <v>0</v>
      </c>
      <c r="Y30" s="370">
        <f>IF('1、规划指标'!$C$9=0,0,Y11*'1、规划指标'!$D$9/'1、规划指标'!$C$9)</f>
        <v>0</v>
      </c>
      <c r="Z30" s="370">
        <f>IF('1、规划指标'!$C$9=0,0,Z11*'1、规划指标'!$D$9/'1、规划指标'!$C$9)</f>
        <v>0</v>
      </c>
      <c r="AA30" s="370">
        <f>IF('1、规划指标'!$C$9=0,0,AA11*'1、规划指标'!$D$9/'1、规划指标'!$C$9)</f>
        <v>0</v>
      </c>
      <c r="AB30" s="370">
        <f>IF('1、规划指标'!$C$9=0,0,AB11*'1、规划指标'!$D$9/'1、规划指标'!$C$9)</f>
        <v>0</v>
      </c>
      <c r="AC30" s="370">
        <f>IF('1、规划指标'!$C$9=0,0,AC11*'1、规划指标'!$D$9/'1、规划指标'!$C$9)</f>
        <v>0</v>
      </c>
      <c r="AD30" s="370">
        <f>IF('1、规划指标'!$C$9=0,0,AD11*'1、规划指标'!$D$9/'1、规划指标'!$C$9)</f>
        <v>0</v>
      </c>
      <c r="AE30" s="370">
        <f>IF('1、规划指标'!$C$9=0,0,AE11*'1、规划指标'!$D$9/'1、规划指标'!$C$9)</f>
        <v>0</v>
      </c>
      <c r="AF30" s="370">
        <f>IF('1、规划指标'!$C$9=0,0,AF11*'1、规划指标'!$D$9/'1、规划指标'!$C$9)</f>
        <v>0</v>
      </c>
      <c r="AG30" s="370">
        <f>IF('1、规划指标'!$C$9=0,0,AG11*'1、规划指标'!$D$9/'1、规划指标'!$C$9)</f>
        <v>0</v>
      </c>
      <c r="AH30" s="370">
        <f>IF('1、规划指标'!$C$9=0,0,AH11*'1、规划指标'!$D$9/'1、规划指标'!$C$9)</f>
        <v>0</v>
      </c>
      <c r="AI30" s="370">
        <f>IF('1、规划指标'!$C$9=0,0,AI11*'1、规划指标'!$D$9/'1、规划指标'!$C$9)</f>
        <v>0</v>
      </c>
      <c r="AJ30" s="370">
        <f>IF('1、规划指标'!$C$9=0,0,AJ11*'1、规划指标'!$D$9/'1、规划指标'!$C$9)</f>
        <v>0</v>
      </c>
      <c r="AK30" s="370">
        <f>IF('1、规划指标'!$C$9=0,0,AK11*'1、规划指标'!$D$9/'1、规划指标'!$C$9)</f>
        <v>0</v>
      </c>
      <c r="AL30" s="370">
        <f>IF('1、规划指标'!$C$9=0,0,AL11*'1、规划指标'!$D$9/'1、规划指标'!$C$9)</f>
        <v>0</v>
      </c>
      <c r="AM30" s="370">
        <f>IF('1、规划指标'!$C$9=0,0,AM11*'1、规划指标'!$D$9/'1、规划指标'!$C$9)</f>
        <v>0</v>
      </c>
      <c r="AN30" s="370">
        <f>IF('1、规划指标'!$C$9=0,0,AN11*'1、规划指标'!$D$9/'1、规划指标'!$C$9)</f>
        <v>0</v>
      </c>
      <c r="AO30" s="370">
        <f>IF('1、规划指标'!$C$9=0,0,AO11*'1、规划指标'!$D$9/'1、规划指标'!$C$9)</f>
        <v>0</v>
      </c>
      <c r="AP30" s="370">
        <f>IF('1、规划指标'!$C$9=0,0,AP11*'1、规划指标'!$D$9/'1、规划指标'!$C$9)</f>
        <v>0</v>
      </c>
      <c r="AQ30" s="370">
        <f>IF('1、规划指标'!$C$9=0,0,AQ11*'1、规划指标'!$D$9/'1、规划指标'!$C$9)</f>
        <v>0</v>
      </c>
      <c r="AR30" s="370">
        <f>IF('1、规划指标'!$C$9=0,0,AR11*'1、规划指标'!$D$9/'1、规划指标'!$C$9)</f>
        <v>0</v>
      </c>
      <c r="AS30" s="370">
        <f>IF('1、规划指标'!$C$9=0,0,AS11*'1、规划指标'!$D$9/'1、规划指标'!$C$9)</f>
        <v>0</v>
      </c>
      <c r="AT30" s="370">
        <f>IF('1、规划指标'!$C$9=0,0,AT11*'1、规划指标'!$D$9/'1、规划指标'!$C$9)</f>
        <v>0</v>
      </c>
      <c r="AU30" s="370">
        <f>IF('1、规划指标'!$C$9=0,0,AU11*'1、规划指标'!$D$9/'1、规划指标'!$C$9)</f>
        <v>0</v>
      </c>
      <c r="AV30" s="370">
        <f>IF('1、规划指标'!$C$9=0,0,AV11*'1、规划指标'!$D$9/'1、规划指标'!$C$9)</f>
        <v>0</v>
      </c>
      <c r="AW30" s="370">
        <f>IF('1、规划指标'!$C$9=0,0,AW11*'1、规划指标'!$D$9/'1、规划指标'!$C$9)</f>
        <v>0</v>
      </c>
      <c r="AX30" s="370">
        <f>IF('1、规划指标'!$C$9=0,0,AX11*'1、规划指标'!$D$9/'1、规划指标'!$C$9)</f>
        <v>0</v>
      </c>
      <c r="AY30" s="370">
        <f>IF('1、规划指标'!$C$9=0,0,AY11*'1、规划指标'!$D$9/'1、规划指标'!$C$9)</f>
        <v>0</v>
      </c>
      <c r="AZ30" s="370">
        <f>IF('1、规划指标'!$C$9=0,0,AZ11*'1、规划指标'!$D$9/'1、规划指标'!$C$9)</f>
        <v>0</v>
      </c>
      <c r="BA30" s="370">
        <f>IF('1、规划指标'!$C$9=0,0,BA11*'1、规划指标'!$D$9/'1、规划指标'!$C$9)</f>
        <v>0</v>
      </c>
      <c r="BB30" s="370">
        <f>IF('1、规划指标'!$C$9=0,0,BB11*'1、规划指标'!$D$9/'1、规划指标'!$C$9)</f>
        <v>0</v>
      </c>
      <c r="BC30" s="370">
        <f>IF('1、规划指标'!$C$9=0,0,BC11*'1、规划指标'!$D$9/'1、规划指标'!$C$9)</f>
        <v>0</v>
      </c>
      <c r="BD30" s="370">
        <f>IF('1、规划指标'!$C$9=0,0,BD11*'1、规划指标'!$D$9/'1、规划指标'!$C$9)</f>
        <v>0</v>
      </c>
      <c r="BE30" s="370">
        <f>IF('1、规划指标'!$C$9=0,0,BE11*'1、规划指标'!$D$9/'1、规划指标'!$C$9)</f>
        <v>0</v>
      </c>
      <c r="BF30" s="370">
        <f>IF('1、规划指标'!$C$9=0,0,BF11*'1、规划指标'!$D$9/'1、规划指标'!$C$9)</f>
        <v>0</v>
      </c>
      <c r="BG30" s="370">
        <f>IF('1、规划指标'!$C$9=0,0,BG11*'1、规划指标'!$D$9/'1、规划指标'!$C$9)</f>
        <v>0</v>
      </c>
      <c r="BH30" s="370">
        <f>IF('1、规划指标'!$C$9=0,0,BH11*'1、规划指标'!$D$9/'1、规划指标'!$C$9)</f>
        <v>0</v>
      </c>
      <c r="BI30" s="370">
        <f>IF('1、规划指标'!$C$9=0,0,BI11*'1、规划指标'!$D$9/'1、规划指标'!$C$9)</f>
        <v>0</v>
      </c>
      <c r="BJ30" s="370">
        <f>IF('1、规划指标'!$C$9=0,0,BJ11*'1、规划指标'!$D$9/'1、规划指标'!$C$9)</f>
        <v>0</v>
      </c>
      <c r="BK30" s="370">
        <f>IF('1、规划指标'!$C$9=0,0,BK11*'1、规划指标'!$D$9/'1、规划指标'!$C$9)</f>
        <v>0</v>
      </c>
      <c r="BL30" s="370">
        <f>IF('1、规划指标'!$C$9=0,0,BL11*'1、规划指标'!$D$9/'1、规划指标'!$C$9)</f>
        <v>0</v>
      </c>
      <c r="BM30" s="370">
        <f>IF('1、规划指标'!$C$9=0,0,BM11*'1、规划指标'!$D$9/'1、规划指标'!$C$9)</f>
        <v>0</v>
      </c>
      <c r="BN30" s="370">
        <f>IF('1、规划指标'!$C$9=0,0,BN11*'1、规划指标'!$D$9/'1、规划指标'!$C$9)</f>
        <v>0</v>
      </c>
      <c r="BO30" s="370">
        <f>IF('1、规划指标'!$C$9=0,0,BO11*'1、规划指标'!$D$9/'1、规划指标'!$C$9)</f>
        <v>0</v>
      </c>
      <c r="BP30" s="370">
        <f>IF('1、规划指标'!$C$9=0,0,BP11*'1、规划指标'!$D$9/'1、规划指标'!$C$9)</f>
        <v>0</v>
      </c>
      <c r="BQ30" s="370">
        <f>IF('1、规划指标'!$C$9=0,0,BQ11*'1、规划指标'!$D$9/'1、规划指标'!$C$9)</f>
        <v>0</v>
      </c>
      <c r="BR30" s="370">
        <f>IF('1、规划指标'!$C$9=0,0,BR11*'1、规划指标'!$D$9/'1、规划指标'!$C$9)</f>
        <v>0</v>
      </c>
      <c r="BS30" s="370">
        <f>IF('1、规划指标'!$C$9=0,0,BS11*'1、规划指标'!$D$9/'1、规划指标'!$C$9)</f>
        <v>0</v>
      </c>
      <c r="BT30" s="370">
        <f>IF('1、规划指标'!$C$9=0,0,BT11*'1、规划指标'!$D$9/'1、规划指标'!$C$9)</f>
        <v>0</v>
      </c>
      <c r="BU30" s="370">
        <f>IF('1、规划指标'!$C$9=0,0,BU11*'1、规划指标'!$D$9/'1、规划指标'!$C$9)</f>
        <v>0</v>
      </c>
      <c r="BV30" s="370">
        <f>IF('1、规划指标'!$C$9=0,0,BV11*'1、规划指标'!$D$9/'1、规划指标'!$C$9)</f>
        <v>0</v>
      </c>
      <c r="BW30" s="370">
        <f>IF('1、规划指标'!$C$9=0,0,BW11*'1、规划指标'!$D$9/'1、规划指标'!$C$9)</f>
        <v>0</v>
      </c>
      <c r="BX30" s="370">
        <f>IF('1、规划指标'!$C$9=0,0,BX11*'1、规划指标'!$D$9/'1、规划指标'!$C$9)</f>
        <v>0</v>
      </c>
      <c r="BY30" s="370">
        <f>IF('1、规划指标'!$C$9=0,0,BY11*'1、规划指标'!$D$9/'1、规划指标'!$C$9)</f>
        <v>0</v>
      </c>
      <c r="BZ30" s="370">
        <f>IF('1、规划指标'!$C$9=0,0,BZ11*'1、规划指标'!$D$9/'1、规划指标'!$C$9)</f>
        <v>0</v>
      </c>
      <c r="CA30" s="370">
        <f>IF('1、规划指标'!$C$9=0,0,CA11*'1、规划指标'!$D$9/'1、规划指标'!$C$9)</f>
        <v>0</v>
      </c>
      <c r="CB30" s="370">
        <f>IF('1、规划指标'!$C$9=0,0,CB11*'1、规划指标'!$D$9/'1、规划指标'!$C$9)</f>
        <v>0</v>
      </c>
      <c r="CC30" s="370">
        <f>IF('1、规划指标'!$C$9=0,0,CC11*'1、规划指标'!$D$9/'1、规划指标'!$C$9)</f>
        <v>0</v>
      </c>
      <c r="CD30" s="370">
        <f>IF('1、规划指标'!$C$9=0,0,CD11*'1、规划指标'!$D$9/'1、规划指标'!$C$9)</f>
        <v>0</v>
      </c>
      <c r="CE30" s="370">
        <f>IF('1、规划指标'!$C$9=0,0,CE11*'1、规划指标'!$D$9/'1、规划指标'!$C$9)</f>
        <v>0</v>
      </c>
      <c r="CF30" s="370">
        <f>IF('1、规划指标'!$C$9=0,0,CF11*'1、规划指标'!$D$9/'1、规划指标'!$C$9)</f>
        <v>0</v>
      </c>
      <c r="CG30" s="370">
        <f>IF('1、规划指标'!$C$9=0,0,CG11*'1、规划指标'!$D$9/'1、规划指标'!$C$9)</f>
        <v>0</v>
      </c>
      <c r="CH30" s="370">
        <f>IF('1、规划指标'!$C$9=0,0,CH11*'1、规划指标'!$D$9/'1、规划指标'!$C$9)</f>
        <v>0</v>
      </c>
      <c r="CI30" s="370">
        <f>IF('1、规划指标'!$C$9=0,0,CI11*'1、规划指标'!$D$9/'1、规划指标'!$C$9)</f>
        <v>0</v>
      </c>
      <c r="CJ30" s="370">
        <f>IF('1、规划指标'!$C$9=0,0,CJ11*'1、规划指标'!$D$9/'1、规划指标'!$C$9)</f>
        <v>0</v>
      </c>
      <c r="CK30" s="370">
        <f>IF('1、规划指标'!$C$9=0,0,CK11*'1、规划指标'!$D$9/'1、规划指标'!$C$9)</f>
        <v>0</v>
      </c>
      <c r="CL30" s="370">
        <f>IF('1、规划指标'!$C$9=0,0,CL11*'1、规划指标'!$D$9/'1、规划指标'!$C$9)</f>
        <v>0</v>
      </c>
      <c r="CM30" s="370">
        <f>IF('1、规划指标'!$C$9=0,0,CM11*'1、规划指标'!$D$9/'1、规划指标'!$C$9)</f>
        <v>0</v>
      </c>
      <c r="CN30" s="370">
        <f>IF('1、规划指标'!$C$9=0,0,CN11*'1、规划指标'!$D$9/'1、规划指标'!$C$9)</f>
        <v>0</v>
      </c>
      <c r="CO30" s="370">
        <f>IF('1、规划指标'!$C$9=0,0,CO11*'1、规划指标'!$D$9/'1、规划指标'!$C$9)</f>
        <v>0</v>
      </c>
      <c r="CP30" s="370">
        <f>IF('1、规划指标'!$C$9=0,0,CP11*'1、规划指标'!$D$9/'1、规划指标'!$C$9)</f>
        <v>0</v>
      </c>
      <c r="CQ30" s="370">
        <f>IF('1、规划指标'!$C$9=0,0,CQ11*'1、规划指标'!$D$9/'1、规划指标'!$C$9)</f>
        <v>0</v>
      </c>
      <c r="CR30" s="370">
        <f>IF('1、规划指标'!$C$9=0,0,CR11*'1、规划指标'!$D$9/'1、规划指标'!$C$9)</f>
        <v>0</v>
      </c>
      <c r="CS30" s="370">
        <f>IF('1、规划指标'!$C$9=0,0,CS11*'1、规划指标'!$D$9/'1、规划指标'!$C$9)</f>
        <v>0</v>
      </c>
      <c r="CT30" s="370">
        <f>IF('1、规划指标'!$C$9=0,0,CT11*'1、规划指标'!$D$9/'1、规划指标'!$C$9)</f>
        <v>0</v>
      </c>
      <c r="CU30" s="370">
        <f>IF('1、规划指标'!$C$9=0,0,CU11*'1、规划指标'!$D$9/'1、规划指标'!$C$9)</f>
        <v>0</v>
      </c>
      <c r="CV30" s="370">
        <f>IF('1、规划指标'!$C$9=0,0,CV11*'1、规划指标'!$D$9/'1、规划指标'!$C$9)</f>
        <v>0</v>
      </c>
      <c r="CW30" s="382"/>
    </row>
    <row r="31" spans="1:101" ht="16.5" customHeight="1">
      <c r="A31" s="364">
        <v>2</v>
      </c>
      <c r="B31" s="374" t="s">
        <v>329</v>
      </c>
      <c r="C31" s="785"/>
      <c r="D31" s="370">
        <f t="shared" si="19"/>
        <v>0</v>
      </c>
      <c r="E31" s="370">
        <f>IF('1、规划指标'!$C$9=0,0,E12*'1、规划指标'!$D$9/'1、规划指标'!$C$9)</f>
        <v>0</v>
      </c>
      <c r="F31" s="370">
        <f>IF('1、规划指标'!$C$9=0,0,F12*'1、规划指标'!$D$9/'1、规划指标'!$C$9)</f>
        <v>0</v>
      </c>
      <c r="G31" s="370">
        <f>IF('1、规划指标'!$C$9=0,0,G12*'1、规划指标'!$D$9/'1、规划指标'!$C$9)</f>
        <v>0</v>
      </c>
      <c r="H31" s="370">
        <f>IF('1、规划指标'!$C$9=0,0,H12*'1、规划指标'!$D$9/'1、规划指标'!$C$9)</f>
        <v>0</v>
      </c>
      <c r="I31" s="370">
        <f>IF('1、规划指标'!$C$9=0,0,I12*'1、规划指标'!$D$9/'1、规划指标'!$C$9)</f>
        <v>0</v>
      </c>
      <c r="J31" s="370">
        <f>IF('1、规划指标'!$C$9=0,0,J12*'1、规划指标'!$D$9/'1、规划指标'!$C$9)</f>
        <v>0</v>
      </c>
      <c r="K31" s="370">
        <f>IF('1、规划指标'!$C$9=0,0,K12*'1、规划指标'!$D$9/'1、规划指标'!$C$9)</f>
        <v>0</v>
      </c>
      <c r="L31" s="370">
        <f>IF('1、规划指标'!$C$9=0,0,L12*'1、规划指标'!$D$9/'1、规划指标'!$C$9)</f>
        <v>0</v>
      </c>
      <c r="M31" s="370">
        <f>IF('1、规划指标'!$C$9=0,0,M12*'1、规划指标'!$D$9/'1、规划指标'!$C$9)</f>
        <v>0</v>
      </c>
      <c r="N31" s="370">
        <f>IF('1、规划指标'!$C$9=0,0,N12*'1、规划指标'!$D$9/'1、规划指标'!$C$9)</f>
        <v>0</v>
      </c>
      <c r="O31" s="370">
        <f>IF('1、规划指标'!$C$9=0,0,O12*'1、规划指标'!$D$9/'1、规划指标'!$C$9)</f>
        <v>0</v>
      </c>
      <c r="P31" s="370">
        <f>IF('1、规划指标'!$C$9=0,0,P12*'1、规划指标'!$D$9/'1、规划指标'!$C$9)</f>
        <v>0</v>
      </c>
      <c r="Q31" s="370">
        <f>IF('1、规划指标'!$C$9=0,0,Q12*'1、规划指标'!$D$9/'1、规划指标'!$C$9)</f>
        <v>0</v>
      </c>
      <c r="R31" s="370">
        <f>IF('1、规划指标'!$C$9=0,0,R12*'1、规划指标'!$D$9/'1、规划指标'!$C$9)</f>
        <v>0</v>
      </c>
      <c r="S31" s="370">
        <f>IF('1、规划指标'!$C$9=0,0,S12*'1、规划指标'!$D$9/'1、规划指标'!$C$9)</f>
        <v>0</v>
      </c>
      <c r="T31" s="370">
        <f>IF('1、规划指标'!$C$9=0,0,T12*'1、规划指标'!$D$9/'1、规划指标'!$C$9)</f>
        <v>0</v>
      </c>
      <c r="U31" s="370">
        <f>IF('1、规划指标'!$C$9=0,0,U12*'1、规划指标'!$D$9/'1、规划指标'!$C$9)</f>
        <v>0</v>
      </c>
      <c r="V31" s="370">
        <f>IF('1、规划指标'!$C$9=0,0,V12*'1、规划指标'!$D$9/'1、规划指标'!$C$9)</f>
        <v>0</v>
      </c>
      <c r="W31" s="370">
        <f>IF('1、规划指标'!$C$9=0,0,W12*'1、规划指标'!$D$9/'1、规划指标'!$C$9)</f>
        <v>0</v>
      </c>
      <c r="X31" s="370">
        <f>IF('1、规划指标'!$C$9=0,0,X12*'1、规划指标'!$D$9/'1、规划指标'!$C$9)</f>
        <v>0</v>
      </c>
      <c r="Y31" s="370">
        <f>IF('1、规划指标'!$C$9=0,0,Y12*'1、规划指标'!$D$9/'1、规划指标'!$C$9)</f>
        <v>0</v>
      </c>
      <c r="Z31" s="370">
        <f>IF('1、规划指标'!$C$9=0,0,Z12*'1、规划指标'!$D$9/'1、规划指标'!$C$9)</f>
        <v>0</v>
      </c>
      <c r="AA31" s="370">
        <f>IF('1、规划指标'!$C$9=0,0,AA12*'1、规划指标'!$D$9/'1、规划指标'!$C$9)</f>
        <v>0</v>
      </c>
      <c r="AB31" s="370">
        <f>IF('1、规划指标'!$C$9=0,0,AB12*'1、规划指标'!$D$9/'1、规划指标'!$C$9)</f>
        <v>0</v>
      </c>
      <c r="AC31" s="370">
        <f>IF('1、规划指标'!$C$9=0,0,AC12*'1、规划指标'!$D$9/'1、规划指标'!$C$9)</f>
        <v>0</v>
      </c>
      <c r="AD31" s="370">
        <f>IF('1、规划指标'!$C$9=0,0,AD12*'1、规划指标'!$D$9/'1、规划指标'!$C$9)</f>
        <v>0</v>
      </c>
      <c r="AE31" s="370">
        <f>IF('1、规划指标'!$C$9=0,0,AE12*'1、规划指标'!$D$9/'1、规划指标'!$C$9)</f>
        <v>0</v>
      </c>
      <c r="AF31" s="370">
        <f>IF('1、规划指标'!$C$9=0,0,AF12*'1、规划指标'!$D$9/'1、规划指标'!$C$9)</f>
        <v>0</v>
      </c>
      <c r="AG31" s="370">
        <f>IF('1、规划指标'!$C$9=0,0,AG12*'1、规划指标'!$D$9/'1、规划指标'!$C$9)</f>
        <v>0</v>
      </c>
      <c r="AH31" s="370">
        <f>IF('1、规划指标'!$C$9=0,0,AH12*'1、规划指标'!$D$9/'1、规划指标'!$C$9)</f>
        <v>0</v>
      </c>
      <c r="AI31" s="370">
        <f>IF('1、规划指标'!$C$9=0,0,AI12*'1、规划指标'!$D$9/'1、规划指标'!$C$9)</f>
        <v>0</v>
      </c>
      <c r="AJ31" s="370">
        <f>IF('1、规划指标'!$C$9=0,0,AJ12*'1、规划指标'!$D$9/'1、规划指标'!$C$9)</f>
        <v>0</v>
      </c>
      <c r="AK31" s="370">
        <f>IF('1、规划指标'!$C$9=0,0,AK12*'1、规划指标'!$D$9/'1、规划指标'!$C$9)</f>
        <v>0</v>
      </c>
      <c r="AL31" s="370">
        <f>IF('1、规划指标'!$C$9=0,0,AL12*'1、规划指标'!$D$9/'1、规划指标'!$C$9)</f>
        <v>0</v>
      </c>
      <c r="AM31" s="370">
        <f>IF('1、规划指标'!$C$9=0,0,AM12*'1、规划指标'!$D$9/'1、规划指标'!$C$9)</f>
        <v>0</v>
      </c>
      <c r="AN31" s="370">
        <f>IF('1、规划指标'!$C$9=0,0,AN12*'1、规划指标'!$D$9/'1、规划指标'!$C$9)</f>
        <v>0</v>
      </c>
      <c r="AO31" s="370">
        <f>IF('1、规划指标'!$C$9=0,0,AO12*'1、规划指标'!$D$9/'1、规划指标'!$C$9)</f>
        <v>0</v>
      </c>
      <c r="AP31" s="370">
        <f>IF('1、规划指标'!$C$9=0,0,AP12*'1、规划指标'!$D$9/'1、规划指标'!$C$9)</f>
        <v>0</v>
      </c>
      <c r="AQ31" s="370">
        <f>IF('1、规划指标'!$C$9=0,0,AQ12*'1、规划指标'!$D$9/'1、规划指标'!$C$9)</f>
        <v>0</v>
      </c>
      <c r="AR31" s="370">
        <f>IF('1、规划指标'!$C$9=0,0,AR12*'1、规划指标'!$D$9/'1、规划指标'!$C$9)</f>
        <v>0</v>
      </c>
      <c r="AS31" s="370">
        <f>IF('1、规划指标'!$C$9=0,0,AS12*'1、规划指标'!$D$9/'1、规划指标'!$C$9)</f>
        <v>0</v>
      </c>
      <c r="AT31" s="370">
        <f>IF('1、规划指标'!$C$9=0,0,AT12*'1、规划指标'!$D$9/'1、规划指标'!$C$9)</f>
        <v>0</v>
      </c>
      <c r="AU31" s="370">
        <f>IF('1、规划指标'!$C$9=0,0,AU12*'1、规划指标'!$D$9/'1、规划指标'!$C$9)</f>
        <v>0</v>
      </c>
      <c r="AV31" s="370">
        <f>IF('1、规划指标'!$C$9=0,0,AV12*'1、规划指标'!$D$9/'1、规划指标'!$C$9)</f>
        <v>0</v>
      </c>
      <c r="AW31" s="370">
        <f>IF('1、规划指标'!$C$9=0,0,AW12*'1、规划指标'!$D$9/'1、规划指标'!$C$9)</f>
        <v>0</v>
      </c>
      <c r="AX31" s="370">
        <f>IF('1、规划指标'!$C$9=0,0,AX12*'1、规划指标'!$D$9/'1、规划指标'!$C$9)</f>
        <v>0</v>
      </c>
      <c r="AY31" s="370">
        <f>IF('1、规划指标'!$C$9=0,0,AY12*'1、规划指标'!$D$9/'1、规划指标'!$C$9)</f>
        <v>0</v>
      </c>
      <c r="AZ31" s="370">
        <f>IF('1、规划指标'!$C$9=0,0,AZ12*'1、规划指标'!$D$9/'1、规划指标'!$C$9)</f>
        <v>0</v>
      </c>
      <c r="BA31" s="370">
        <f>IF('1、规划指标'!$C$9=0,0,BA12*'1、规划指标'!$D$9/'1、规划指标'!$C$9)</f>
        <v>0</v>
      </c>
      <c r="BB31" s="370">
        <f>IF('1、规划指标'!$C$9=0,0,BB12*'1、规划指标'!$D$9/'1、规划指标'!$C$9)</f>
        <v>0</v>
      </c>
      <c r="BC31" s="370">
        <f>IF('1、规划指标'!$C$9=0,0,BC12*'1、规划指标'!$D$9/'1、规划指标'!$C$9)</f>
        <v>0</v>
      </c>
      <c r="BD31" s="370">
        <f>IF('1、规划指标'!$C$9=0,0,BD12*'1、规划指标'!$D$9/'1、规划指标'!$C$9)</f>
        <v>0</v>
      </c>
      <c r="BE31" s="370">
        <f>IF('1、规划指标'!$C$9=0,0,BE12*'1、规划指标'!$D$9/'1、规划指标'!$C$9)</f>
        <v>0</v>
      </c>
      <c r="BF31" s="370">
        <f>IF('1、规划指标'!$C$9=0,0,BF12*'1、规划指标'!$D$9/'1、规划指标'!$C$9)</f>
        <v>0</v>
      </c>
      <c r="BG31" s="370">
        <f>IF('1、规划指标'!$C$9=0,0,BG12*'1、规划指标'!$D$9/'1、规划指标'!$C$9)</f>
        <v>0</v>
      </c>
      <c r="BH31" s="370">
        <f>IF('1、规划指标'!$C$9=0,0,BH12*'1、规划指标'!$D$9/'1、规划指标'!$C$9)</f>
        <v>0</v>
      </c>
      <c r="BI31" s="370">
        <f>IF('1、规划指标'!$C$9=0,0,BI12*'1、规划指标'!$D$9/'1、规划指标'!$C$9)</f>
        <v>0</v>
      </c>
      <c r="BJ31" s="370">
        <f>IF('1、规划指标'!$C$9=0,0,BJ12*'1、规划指标'!$D$9/'1、规划指标'!$C$9)</f>
        <v>0</v>
      </c>
      <c r="BK31" s="370">
        <f>IF('1、规划指标'!$C$9=0,0,BK12*'1、规划指标'!$D$9/'1、规划指标'!$C$9)</f>
        <v>0</v>
      </c>
      <c r="BL31" s="370">
        <f>IF('1、规划指标'!$C$9=0,0,BL12*'1、规划指标'!$D$9/'1、规划指标'!$C$9)</f>
        <v>0</v>
      </c>
      <c r="BM31" s="370">
        <f>IF('1、规划指标'!$C$9=0,0,BM12*'1、规划指标'!$D$9/'1、规划指标'!$C$9)</f>
        <v>0</v>
      </c>
      <c r="BN31" s="370">
        <f>IF('1、规划指标'!$C$9=0,0,BN12*'1、规划指标'!$D$9/'1、规划指标'!$C$9)</f>
        <v>0</v>
      </c>
      <c r="BO31" s="370">
        <f>IF('1、规划指标'!$C$9=0,0,BO12*'1、规划指标'!$D$9/'1、规划指标'!$C$9)</f>
        <v>0</v>
      </c>
      <c r="BP31" s="370">
        <f>IF('1、规划指标'!$C$9=0,0,BP12*'1、规划指标'!$D$9/'1、规划指标'!$C$9)</f>
        <v>0</v>
      </c>
      <c r="BQ31" s="370">
        <f>IF('1、规划指标'!$C$9=0,0,BQ12*'1、规划指标'!$D$9/'1、规划指标'!$C$9)</f>
        <v>0</v>
      </c>
      <c r="BR31" s="370">
        <f>IF('1、规划指标'!$C$9=0,0,BR12*'1、规划指标'!$D$9/'1、规划指标'!$C$9)</f>
        <v>0</v>
      </c>
      <c r="BS31" s="370">
        <f>IF('1、规划指标'!$C$9=0,0,BS12*'1、规划指标'!$D$9/'1、规划指标'!$C$9)</f>
        <v>0</v>
      </c>
      <c r="BT31" s="370">
        <f>IF('1、规划指标'!$C$9=0,0,BT12*'1、规划指标'!$D$9/'1、规划指标'!$C$9)</f>
        <v>0</v>
      </c>
      <c r="BU31" s="370">
        <f>IF('1、规划指标'!$C$9=0,0,BU12*'1、规划指标'!$D$9/'1、规划指标'!$C$9)</f>
        <v>0</v>
      </c>
      <c r="BV31" s="370">
        <f>IF('1、规划指标'!$C$9=0,0,BV12*'1、规划指标'!$D$9/'1、规划指标'!$C$9)</f>
        <v>0</v>
      </c>
      <c r="BW31" s="370">
        <f>IF('1、规划指标'!$C$9=0,0,BW12*'1、规划指标'!$D$9/'1、规划指标'!$C$9)</f>
        <v>0</v>
      </c>
      <c r="BX31" s="370">
        <f>IF('1、规划指标'!$C$9=0,0,BX12*'1、规划指标'!$D$9/'1、规划指标'!$C$9)</f>
        <v>0</v>
      </c>
      <c r="BY31" s="370">
        <f>IF('1、规划指标'!$C$9=0,0,BY12*'1、规划指标'!$D$9/'1、规划指标'!$C$9)</f>
        <v>0</v>
      </c>
      <c r="BZ31" s="370">
        <f>IF('1、规划指标'!$C$9=0,0,BZ12*'1、规划指标'!$D$9/'1、规划指标'!$C$9)</f>
        <v>0</v>
      </c>
      <c r="CA31" s="370">
        <f>IF('1、规划指标'!$C$9=0,0,CA12*'1、规划指标'!$D$9/'1、规划指标'!$C$9)</f>
        <v>0</v>
      </c>
      <c r="CB31" s="370">
        <f>IF('1、规划指标'!$C$9=0,0,CB12*'1、规划指标'!$D$9/'1、规划指标'!$C$9)</f>
        <v>0</v>
      </c>
      <c r="CC31" s="370">
        <f>IF('1、规划指标'!$C$9=0,0,CC12*'1、规划指标'!$D$9/'1、规划指标'!$C$9)</f>
        <v>0</v>
      </c>
      <c r="CD31" s="370">
        <f>IF('1、规划指标'!$C$9=0,0,CD12*'1、规划指标'!$D$9/'1、规划指标'!$C$9)</f>
        <v>0</v>
      </c>
      <c r="CE31" s="370">
        <f>IF('1、规划指标'!$C$9=0,0,CE12*'1、规划指标'!$D$9/'1、规划指标'!$C$9)</f>
        <v>0</v>
      </c>
      <c r="CF31" s="370">
        <f>IF('1、规划指标'!$C$9=0,0,CF12*'1、规划指标'!$D$9/'1、规划指标'!$C$9)</f>
        <v>0</v>
      </c>
      <c r="CG31" s="370">
        <f>IF('1、规划指标'!$C$9=0,0,CG12*'1、规划指标'!$D$9/'1、规划指标'!$C$9)</f>
        <v>0</v>
      </c>
      <c r="CH31" s="370">
        <f>IF('1、规划指标'!$C$9=0,0,CH12*'1、规划指标'!$D$9/'1、规划指标'!$C$9)</f>
        <v>0</v>
      </c>
      <c r="CI31" s="370">
        <f>IF('1、规划指标'!$C$9=0,0,CI12*'1、规划指标'!$D$9/'1、规划指标'!$C$9)</f>
        <v>0</v>
      </c>
      <c r="CJ31" s="370">
        <f>IF('1、规划指标'!$C$9=0,0,CJ12*'1、规划指标'!$D$9/'1、规划指标'!$C$9)</f>
        <v>0</v>
      </c>
      <c r="CK31" s="370">
        <f>IF('1、规划指标'!$C$9=0,0,CK12*'1、规划指标'!$D$9/'1、规划指标'!$C$9)</f>
        <v>0</v>
      </c>
      <c r="CL31" s="370">
        <f>IF('1、规划指标'!$C$9=0,0,CL12*'1、规划指标'!$D$9/'1、规划指标'!$C$9)</f>
        <v>0</v>
      </c>
      <c r="CM31" s="370">
        <f>IF('1、规划指标'!$C$9=0,0,CM12*'1、规划指标'!$D$9/'1、规划指标'!$C$9)</f>
        <v>0</v>
      </c>
      <c r="CN31" s="370">
        <f>IF('1、规划指标'!$C$9=0,0,CN12*'1、规划指标'!$D$9/'1、规划指标'!$C$9)</f>
        <v>0</v>
      </c>
      <c r="CO31" s="370">
        <f>IF('1、规划指标'!$C$9=0,0,CO12*'1、规划指标'!$D$9/'1、规划指标'!$C$9)</f>
        <v>0</v>
      </c>
      <c r="CP31" s="370">
        <f>IF('1、规划指标'!$C$9=0,0,CP12*'1、规划指标'!$D$9/'1、规划指标'!$C$9)</f>
        <v>0</v>
      </c>
      <c r="CQ31" s="370">
        <f>IF('1、规划指标'!$C$9=0,0,CQ12*'1、规划指标'!$D$9/'1、规划指标'!$C$9)</f>
        <v>0</v>
      </c>
      <c r="CR31" s="370">
        <f>IF('1、规划指标'!$C$9=0,0,CR12*'1、规划指标'!$D$9/'1、规划指标'!$C$9)</f>
        <v>0</v>
      </c>
      <c r="CS31" s="370">
        <f>IF('1、规划指标'!$C$9=0,0,CS12*'1、规划指标'!$D$9/'1、规划指标'!$C$9)</f>
        <v>0</v>
      </c>
      <c r="CT31" s="370">
        <f>IF('1、规划指标'!$C$9=0,0,CT12*'1、规划指标'!$D$9/'1、规划指标'!$C$9)</f>
        <v>0</v>
      </c>
      <c r="CU31" s="370">
        <f>IF('1、规划指标'!$C$9=0,0,CU12*'1、规划指标'!$D$9/'1、规划指标'!$C$9)</f>
        <v>0</v>
      </c>
      <c r="CV31" s="370">
        <f>IF('1、规划指标'!$C$9=0,0,CV12*'1、规划指标'!$D$9/'1、规划指标'!$C$9)</f>
        <v>0</v>
      </c>
      <c r="CW31" s="382"/>
    </row>
    <row r="32" spans="1:101" ht="16.5" customHeight="1">
      <c r="A32" s="364">
        <v>3</v>
      </c>
      <c r="B32" s="365" t="s">
        <v>330</v>
      </c>
      <c r="C32" s="785"/>
      <c r="D32" s="370">
        <f t="shared" si="19"/>
        <v>0</v>
      </c>
      <c r="E32" s="370">
        <f>IF('1、规划指标'!$C$9=0,0,E13*'1、规划指标'!$D$9/'1、规划指标'!$C$9)</f>
        <v>0</v>
      </c>
      <c r="F32" s="370">
        <f>IF('1、规划指标'!$C$9=0,0,F13*'1、规划指标'!$D$9/'1、规划指标'!$C$9)</f>
        <v>0</v>
      </c>
      <c r="G32" s="370">
        <f>IF('1、规划指标'!$C$9=0,0,G13*'1、规划指标'!$D$9/'1、规划指标'!$C$9)</f>
        <v>0</v>
      </c>
      <c r="H32" s="370">
        <f>IF('1、规划指标'!$C$9=0,0,H13*'1、规划指标'!$D$9/'1、规划指标'!$C$9)</f>
        <v>0</v>
      </c>
      <c r="I32" s="370">
        <f>IF('1、规划指标'!$C$9=0,0,I13*'1、规划指标'!$D$9/'1、规划指标'!$C$9)</f>
        <v>0</v>
      </c>
      <c r="J32" s="370">
        <f>IF('1、规划指标'!$C$9=0,0,J13*'1、规划指标'!$D$9/'1、规划指标'!$C$9)</f>
        <v>0</v>
      </c>
      <c r="K32" s="370">
        <f>IF('1、规划指标'!$C$9=0,0,K13*'1、规划指标'!$D$9/'1、规划指标'!$C$9)</f>
        <v>0</v>
      </c>
      <c r="L32" s="370">
        <f>IF('1、规划指标'!$C$9=0,0,L13*'1、规划指标'!$D$9/'1、规划指标'!$C$9)</f>
        <v>0</v>
      </c>
      <c r="M32" s="370">
        <f>IF('1、规划指标'!$C$9=0,0,M13*'1、规划指标'!$D$9/'1、规划指标'!$C$9)</f>
        <v>0</v>
      </c>
      <c r="N32" s="370">
        <f>IF('1、规划指标'!$C$9=0,0,N13*'1、规划指标'!$D$9/'1、规划指标'!$C$9)</f>
        <v>0</v>
      </c>
      <c r="O32" s="370">
        <f>IF('1、规划指标'!$C$9=0,0,O13*'1、规划指标'!$D$9/'1、规划指标'!$C$9)</f>
        <v>0</v>
      </c>
      <c r="P32" s="370">
        <f>IF('1、规划指标'!$C$9=0,0,P13*'1、规划指标'!$D$9/'1、规划指标'!$C$9)</f>
        <v>0</v>
      </c>
      <c r="Q32" s="370">
        <f>IF('1、规划指标'!$C$9=0,0,Q13*'1、规划指标'!$D$9/'1、规划指标'!$C$9)</f>
        <v>0</v>
      </c>
      <c r="R32" s="370">
        <f>IF('1、规划指标'!$C$9=0,0,R13*'1、规划指标'!$D$9/'1、规划指标'!$C$9)</f>
        <v>0</v>
      </c>
      <c r="S32" s="370">
        <f>IF('1、规划指标'!$C$9=0,0,S13*'1、规划指标'!$D$9/'1、规划指标'!$C$9)</f>
        <v>0</v>
      </c>
      <c r="T32" s="370">
        <f>IF('1、规划指标'!$C$9=0,0,T13*'1、规划指标'!$D$9/'1、规划指标'!$C$9)</f>
        <v>0</v>
      </c>
      <c r="U32" s="370">
        <f>IF('1、规划指标'!$C$9=0,0,U13*'1、规划指标'!$D$9/'1、规划指标'!$C$9)</f>
        <v>0</v>
      </c>
      <c r="V32" s="370">
        <f>IF('1、规划指标'!$C$9=0,0,V13*'1、规划指标'!$D$9/'1、规划指标'!$C$9)</f>
        <v>0</v>
      </c>
      <c r="W32" s="370">
        <f>IF('1、规划指标'!$C$9=0,0,W13*'1、规划指标'!$D$9/'1、规划指标'!$C$9)</f>
        <v>0</v>
      </c>
      <c r="X32" s="370">
        <f>IF('1、规划指标'!$C$9=0,0,X13*'1、规划指标'!$D$9/'1、规划指标'!$C$9)</f>
        <v>0</v>
      </c>
      <c r="Y32" s="370">
        <f>IF('1、规划指标'!$C$9=0,0,Y13*'1、规划指标'!$D$9/'1、规划指标'!$C$9)</f>
        <v>0</v>
      </c>
      <c r="Z32" s="370">
        <f>IF('1、规划指标'!$C$9=0,0,Z13*'1、规划指标'!$D$9/'1、规划指标'!$C$9)</f>
        <v>0</v>
      </c>
      <c r="AA32" s="370">
        <f>IF('1、规划指标'!$C$9=0,0,AA13*'1、规划指标'!$D$9/'1、规划指标'!$C$9)</f>
        <v>0</v>
      </c>
      <c r="AB32" s="370">
        <f>IF('1、规划指标'!$C$9=0,0,AB13*'1、规划指标'!$D$9/'1、规划指标'!$C$9)</f>
        <v>0</v>
      </c>
      <c r="AC32" s="370">
        <f>IF('1、规划指标'!$C$9=0,0,AC13*'1、规划指标'!$D$9/'1、规划指标'!$C$9)</f>
        <v>0</v>
      </c>
      <c r="AD32" s="370">
        <f>IF('1、规划指标'!$C$9=0,0,AD13*'1、规划指标'!$D$9/'1、规划指标'!$C$9)</f>
        <v>0</v>
      </c>
      <c r="AE32" s="370">
        <f>IF('1、规划指标'!$C$9=0,0,AE13*'1、规划指标'!$D$9/'1、规划指标'!$C$9)</f>
        <v>0</v>
      </c>
      <c r="AF32" s="370">
        <f>IF('1、规划指标'!$C$9=0,0,AF13*'1、规划指标'!$D$9/'1、规划指标'!$C$9)</f>
        <v>0</v>
      </c>
      <c r="AG32" s="370">
        <f>IF('1、规划指标'!$C$9=0,0,AG13*'1、规划指标'!$D$9/'1、规划指标'!$C$9)</f>
        <v>0</v>
      </c>
      <c r="AH32" s="370">
        <f>IF('1、规划指标'!$C$9=0,0,AH13*'1、规划指标'!$D$9/'1、规划指标'!$C$9)</f>
        <v>0</v>
      </c>
      <c r="AI32" s="370">
        <f>IF('1、规划指标'!$C$9=0,0,AI13*'1、规划指标'!$D$9/'1、规划指标'!$C$9)</f>
        <v>0</v>
      </c>
      <c r="AJ32" s="370">
        <f>IF('1、规划指标'!$C$9=0,0,AJ13*'1、规划指标'!$D$9/'1、规划指标'!$C$9)</f>
        <v>0</v>
      </c>
      <c r="AK32" s="370">
        <f>IF('1、规划指标'!$C$9=0,0,AK13*'1、规划指标'!$D$9/'1、规划指标'!$C$9)</f>
        <v>0</v>
      </c>
      <c r="AL32" s="370">
        <f>IF('1、规划指标'!$C$9=0,0,AL13*'1、规划指标'!$D$9/'1、规划指标'!$C$9)</f>
        <v>0</v>
      </c>
      <c r="AM32" s="370">
        <f>IF('1、规划指标'!$C$9=0,0,AM13*'1、规划指标'!$D$9/'1、规划指标'!$C$9)</f>
        <v>0</v>
      </c>
      <c r="AN32" s="370">
        <f>IF('1、规划指标'!$C$9=0,0,AN13*'1、规划指标'!$D$9/'1、规划指标'!$C$9)</f>
        <v>0</v>
      </c>
      <c r="AO32" s="370">
        <f>IF('1、规划指标'!$C$9=0,0,AO13*'1、规划指标'!$D$9/'1、规划指标'!$C$9)</f>
        <v>0</v>
      </c>
      <c r="AP32" s="370">
        <f>IF('1、规划指标'!$C$9=0,0,AP13*'1、规划指标'!$D$9/'1、规划指标'!$C$9)</f>
        <v>0</v>
      </c>
      <c r="AQ32" s="370">
        <f>IF('1、规划指标'!$C$9=0,0,AQ13*'1、规划指标'!$D$9/'1、规划指标'!$C$9)</f>
        <v>0</v>
      </c>
      <c r="AR32" s="370">
        <f>IF('1、规划指标'!$C$9=0,0,AR13*'1、规划指标'!$D$9/'1、规划指标'!$C$9)</f>
        <v>0</v>
      </c>
      <c r="AS32" s="370">
        <f>IF('1、规划指标'!$C$9=0,0,AS13*'1、规划指标'!$D$9/'1、规划指标'!$C$9)</f>
        <v>0</v>
      </c>
      <c r="AT32" s="370">
        <f>IF('1、规划指标'!$C$9=0,0,AT13*'1、规划指标'!$D$9/'1、规划指标'!$C$9)</f>
        <v>0</v>
      </c>
      <c r="AU32" s="370">
        <f>IF('1、规划指标'!$C$9=0,0,AU13*'1、规划指标'!$D$9/'1、规划指标'!$C$9)</f>
        <v>0</v>
      </c>
      <c r="AV32" s="370">
        <f>IF('1、规划指标'!$C$9=0,0,AV13*'1、规划指标'!$D$9/'1、规划指标'!$C$9)</f>
        <v>0</v>
      </c>
      <c r="AW32" s="370">
        <f>IF('1、规划指标'!$C$9=0,0,AW13*'1、规划指标'!$D$9/'1、规划指标'!$C$9)</f>
        <v>0</v>
      </c>
      <c r="AX32" s="370">
        <f>IF('1、规划指标'!$C$9=0,0,AX13*'1、规划指标'!$D$9/'1、规划指标'!$C$9)</f>
        <v>0</v>
      </c>
      <c r="AY32" s="370">
        <f>IF('1、规划指标'!$C$9=0,0,AY13*'1、规划指标'!$D$9/'1、规划指标'!$C$9)</f>
        <v>0</v>
      </c>
      <c r="AZ32" s="370">
        <f>IF('1、规划指标'!$C$9=0,0,AZ13*'1、规划指标'!$D$9/'1、规划指标'!$C$9)</f>
        <v>0</v>
      </c>
      <c r="BA32" s="370">
        <f>IF('1、规划指标'!$C$9=0,0,BA13*'1、规划指标'!$D$9/'1、规划指标'!$C$9)</f>
        <v>0</v>
      </c>
      <c r="BB32" s="370">
        <f>IF('1、规划指标'!$C$9=0,0,BB13*'1、规划指标'!$D$9/'1、规划指标'!$C$9)</f>
        <v>0</v>
      </c>
      <c r="BC32" s="370">
        <f>IF('1、规划指标'!$C$9=0,0,BC13*'1、规划指标'!$D$9/'1、规划指标'!$C$9)</f>
        <v>0</v>
      </c>
      <c r="BD32" s="370">
        <f>IF('1、规划指标'!$C$9=0,0,BD13*'1、规划指标'!$D$9/'1、规划指标'!$C$9)</f>
        <v>0</v>
      </c>
      <c r="BE32" s="370">
        <f>IF('1、规划指标'!$C$9=0,0,BE13*'1、规划指标'!$D$9/'1、规划指标'!$C$9)</f>
        <v>0</v>
      </c>
      <c r="BF32" s="370">
        <f>IF('1、规划指标'!$C$9=0,0,BF13*'1、规划指标'!$D$9/'1、规划指标'!$C$9)</f>
        <v>0</v>
      </c>
      <c r="BG32" s="370">
        <f>IF('1、规划指标'!$C$9=0,0,BG13*'1、规划指标'!$D$9/'1、规划指标'!$C$9)</f>
        <v>0</v>
      </c>
      <c r="BH32" s="370">
        <f>IF('1、规划指标'!$C$9=0,0,BH13*'1、规划指标'!$D$9/'1、规划指标'!$C$9)</f>
        <v>0</v>
      </c>
      <c r="BI32" s="370">
        <f>IF('1、规划指标'!$C$9=0,0,BI13*'1、规划指标'!$D$9/'1、规划指标'!$C$9)</f>
        <v>0</v>
      </c>
      <c r="BJ32" s="370">
        <f>IF('1、规划指标'!$C$9=0,0,BJ13*'1、规划指标'!$D$9/'1、规划指标'!$C$9)</f>
        <v>0</v>
      </c>
      <c r="BK32" s="370">
        <f>IF('1、规划指标'!$C$9=0,0,BK13*'1、规划指标'!$D$9/'1、规划指标'!$C$9)</f>
        <v>0</v>
      </c>
      <c r="BL32" s="370">
        <f>IF('1、规划指标'!$C$9=0,0,BL13*'1、规划指标'!$D$9/'1、规划指标'!$C$9)</f>
        <v>0</v>
      </c>
      <c r="BM32" s="370">
        <f>IF('1、规划指标'!$C$9=0,0,BM13*'1、规划指标'!$D$9/'1、规划指标'!$C$9)</f>
        <v>0</v>
      </c>
      <c r="BN32" s="370">
        <f>IF('1、规划指标'!$C$9=0,0,BN13*'1、规划指标'!$D$9/'1、规划指标'!$C$9)</f>
        <v>0</v>
      </c>
      <c r="BO32" s="370">
        <f>IF('1、规划指标'!$C$9=0,0,BO13*'1、规划指标'!$D$9/'1、规划指标'!$C$9)</f>
        <v>0</v>
      </c>
      <c r="BP32" s="370">
        <f>IF('1、规划指标'!$C$9=0,0,BP13*'1、规划指标'!$D$9/'1、规划指标'!$C$9)</f>
        <v>0</v>
      </c>
      <c r="BQ32" s="370">
        <f>IF('1、规划指标'!$C$9=0,0,BQ13*'1、规划指标'!$D$9/'1、规划指标'!$C$9)</f>
        <v>0</v>
      </c>
      <c r="BR32" s="370">
        <f>IF('1、规划指标'!$C$9=0,0,BR13*'1、规划指标'!$D$9/'1、规划指标'!$C$9)</f>
        <v>0</v>
      </c>
      <c r="BS32" s="370">
        <f>IF('1、规划指标'!$C$9=0,0,BS13*'1、规划指标'!$D$9/'1、规划指标'!$C$9)</f>
        <v>0</v>
      </c>
      <c r="BT32" s="370">
        <f>IF('1、规划指标'!$C$9=0,0,BT13*'1、规划指标'!$D$9/'1、规划指标'!$C$9)</f>
        <v>0</v>
      </c>
      <c r="BU32" s="370">
        <f>IF('1、规划指标'!$C$9=0,0,BU13*'1、规划指标'!$D$9/'1、规划指标'!$C$9)</f>
        <v>0</v>
      </c>
      <c r="BV32" s="370">
        <f>IF('1、规划指标'!$C$9=0,0,BV13*'1、规划指标'!$D$9/'1、规划指标'!$C$9)</f>
        <v>0</v>
      </c>
      <c r="BW32" s="370">
        <f>IF('1、规划指标'!$C$9=0,0,BW13*'1、规划指标'!$D$9/'1、规划指标'!$C$9)</f>
        <v>0</v>
      </c>
      <c r="BX32" s="370">
        <f>IF('1、规划指标'!$C$9=0,0,BX13*'1、规划指标'!$D$9/'1、规划指标'!$C$9)</f>
        <v>0</v>
      </c>
      <c r="BY32" s="370">
        <f>IF('1、规划指标'!$C$9=0,0,BY13*'1、规划指标'!$D$9/'1、规划指标'!$C$9)</f>
        <v>0</v>
      </c>
      <c r="BZ32" s="370">
        <f>IF('1、规划指标'!$C$9=0,0,BZ13*'1、规划指标'!$D$9/'1、规划指标'!$C$9)</f>
        <v>0</v>
      </c>
      <c r="CA32" s="370">
        <f>IF('1、规划指标'!$C$9=0,0,CA13*'1、规划指标'!$D$9/'1、规划指标'!$C$9)</f>
        <v>0</v>
      </c>
      <c r="CB32" s="370">
        <f>IF('1、规划指标'!$C$9=0,0,CB13*'1、规划指标'!$D$9/'1、规划指标'!$C$9)</f>
        <v>0</v>
      </c>
      <c r="CC32" s="370">
        <f>IF('1、规划指标'!$C$9=0,0,CC13*'1、规划指标'!$D$9/'1、规划指标'!$C$9)</f>
        <v>0</v>
      </c>
      <c r="CD32" s="370">
        <f>IF('1、规划指标'!$C$9=0,0,CD13*'1、规划指标'!$D$9/'1、规划指标'!$C$9)</f>
        <v>0</v>
      </c>
      <c r="CE32" s="370">
        <f>IF('1、规划指标'!$C$9=0,0,CE13*'1、规划指标'!$D$9/'1、规划指标'!$C$9)</f>
        <v>0</v>
      </c>
      <c r="CF32" s="370">
        <f>IF('1、规划指标'!$C$9=0,0,CF13*'1、规划指标'!$D$9/'1、规划指标'!$C$9)</f>
        <v>0</v>
      </c>
      <c r="CG32" s="370">
        <f>IF('1、规划指标'!$C$9=0,0,CG13*'1、规划指标'!$D$9/'1、规划指标'!$C$9)</f>
        <v>0</v>
      </c>
      <c r="CH32" s="370">
        <f>IF('1、规划指标'!$C$9=0,0,CH13*'1、规划指标'!$D$9/'1、规划指标'!$C$9)</f>
        <v>0</v>
      </c>
      <c r="CI32" s="370">
        <f>IF('1、规划指标'!$C$9=0,0,CI13*'1、规划指标'!$D$9/'1、规划指标'!$C$9)</f>
        <v>0</v>
      </c>
      <c r="CJ32" s="370">
        <f>IF('1、规划指标'!$C$9=0,0,CJ13*'1、规划指标'!$D$9/'1、规划指标'!$C$9)</f>
        <v>0</v>
      </c>
      <c r="CK32" s="370">
        <f>IF('1、规划指标'!$C$9=0,0,CK13*'1、规划指标'!$D$9/'1、规划指标'!$C$9)</f>
        <v>0</v>
      </c>
      <c r="CL32" s="370">
        <f>IF('1、规划指标'!$C$9=0,0,CL13*'1、规划指标'!$D$9/'1、规划指标'!$C$9)</f>
        <v>0</v>
      </c>
      <c r="CM32" s="370">
        <f>IF('1、规划指标'!$C$9=0,0,CM13*'1、规划指标'!$D$9/'1、规划指标'!$C$9)</f>
        <v>0</v>
      </c>
      <c r="CN32" s="370">
        <f>IF('1、规划指标'!$C$9=0,0,CN13*'1、规划指标'!$D$9/'1、规划指标'!$C$9)</f>
        <v>0</v>
      </c>
      <c r="CO32" s="370">
        <f>IF('1、规划指标'!$C$9=0,0,CO13*'1、规划指标'!$D$9/'1、规划指标'!$C$9)</f>
        <v>0</v>
      </c>
      <c r="CP32" s="370">
        <f>IF('1、规划指标'!$C$9=0,0,CP13*'1、规划指标'!$D$9/'1、规划指标'!$C$9)</f>
        <v>0</v>
      </c>
      <c r="CQ32" s="370">
        <f>IF('1、规划指标'!$C$9=0,0,CQ13*'1、规划指标'!$D$9/'1、规划指标'!$C$9)</f>
        <v>0</v>
      </c>
      <c r="CR32" s="370">
        <f>IF('1、规划指标'!$C$9=0,0,CR13*'1、规划指标'!$D$9/'1、规划指标'!$C$9)</f>
        <v>0</v>
      </c>
      <c r="CS32" s="370">
        <f>IF('1、规划指标'!$C$9=0,0,CS13*'1、规划指标'!$D$9/'1、规划指标'!$C$9)</f>
        <v>0</v>
      </c>
      <c r="CT32" s="370">
        <f>IF('1、规划指标'!$C$9=0,0,CT13*'1、规划指标'!$D$9/'1、规划指标'!$C$9)</f>
        <v>0</v>
      </c>
      <c r="CU32" s="370">
        <f>IF('1、规划指标'!$C$9=0,0,CU13*'1、规划指标'!$D$9/'1、规划指标'!$C$9)</f>
        <v>0</v>
      </c>
      <c r="CV32" s="370">
        <f>IF('1、规划指标'!$C$9=0,0,CV13*'1、规划指标'!$D$9/'1、规划指标'!$C$9)</f>
        <v>0</v>
      </c>
      <c r="CW32" s="382"/>
    </row>
    <row r="33" spans="1:101" ht="16.5" customHeight="1">
      <c r="A33" s="364">
        <v>4</v>
      </c>
      <c r="B33" s="365" t="s">
        <v>331</v>
      </c>
      <c r="C33" s="785"/>
      <c r="D33" s="370">
        <f t="shared" si="19"/>
        <v>0</v>
      </c>
      <c r="E33" s="370">
        <f>IF('1、规划指标'!$C$9=0,0,E14*'1、规划指标'!$D$9/'1、规划指标'!$C$9)</f>
        <v>0</v>
      </c>
      <c r="F33" s="370">
        <f>IF('1、规划指标'!$C$9=0,0,F14*'1、规划指标'!$D$9/'1、规划指标'!$C$9)</f>
        <v>0</v>
      </c>
      <c r="G33" s="370">
        <f>IF('1、规划指标'!$C$9=0,0,G14*'1、规划指标'!$D$9/'1、规划指标'!$C$9)</f>
        <v>0</v>
      </c>
      <c r="H33" s="370">
        <f>IF('1、规划指标'!$C$9=0,0,H14*'1、规划指标'!$D$9/'1、规划指标'!$C$9)</f>
        <v>0</v>
      </c>
      <c r="I33" s="370">
        <f>IF('1、规划指标'!$C$9=0,0,I14*'1、规划指标'!$D$9/'1、规划指标'!$C$9)</f>
        <v>0</v>
      </c>
      <c r="J33" s="370">
        <f>IF('1、规划指标'!$C$9=0,0,J14*'1、规划指标'!$D$9/'1、规划指标'!$C$9)</f>
        <v>0</v>
      </c>
      <c r="K33" s="370">
        <f>IF('1、规划指标'!$C$9=0,0,K14*'1、规划指标'!$D$9/'1、规划指标'!$C$9)</f>
        <v>0</v>
      </c>
      <c r="L33" s="370">
        <f>IF('1、规划指标'!$C$9=0,0,L14*'1、规划指标'!$D$9/'1、规划指标'!$C$9)</f>
        <v>0</v>
      </c>
      <c r="M33" s="370">
        <f>IF('1、规划指标'!$C$9=0,0,M14*'1、规划指标'!$D$9/'1、规划指标'!$C$9)</f>
        <v>0</v>
      </c>
      <c r="N33" s="370">
        <f>IF('1、规划指标'!$C$9=0,0,N14*'1、规划指标'!$D$9/'1、规划指标'!$C$9)</f>
        <v>0</v>
      </c>
      <c r="O33" s="370">
        <f>IF('1、规划指标'!$C$9=0,0,O14*'1、规划指标'!$D$9/'1、规划指标'!$C$9)</f>
        <v>0</v>
      </c>
      <c r="P33" s="370">
        <f>IF('1、规划指标'!$C$9=0,0,P14*'1、规划指标'!$D$9/'1、规划指标'!$C$9)</f>
        <v>0</v>
      </c>
      <c r="Q33" s="370">
        <f>IF('1、规划指标'!$C$9=0,0,Q14*'1、规划指标'!$D$9/'1、规划指标'!$C$9)</f>
        <v>0</v>
      </c>
      <c r="R33" s="370">
        <f>IF('1、规划指标'!$C$9=0,0,R14*'1、规划指标'!$D$9/'1、规划指标'!$C$9)</f>
        <v>0</v>
      </c>
      <c r="S33" s="370">
        <f>IF('1、规划指标'!$C$9=0,0,S14*'1、规划指标'!$D$9/'1、规划指标'!$C$9)</f>
        <v>0</v>
      </c>
      <c r="T33" s="370">
        <f>IF('1、规划指标'!$C$9=0,0,T14*'1、规划指标'!$D$9/'1、规划指标'!$C$9)</f>
        <v>0</v>
      </c>
      <c r="U33" s="370">
        <f>IF('1、规划指标'!$C$9=0,0,U14*'1、规划指标'!$D$9/'1、规划指标'!$C$9)</f>
        <v>0</v>
      </c>
      <c r="V33" s="370">
        <f>IF('1、规划指标'!$C$9=0,0,V14*'1、规划指标'!$D$9/'1、规划指标'!$C$9)</f>
        <v>0</v>
      </c>
      <c r="W33" s="370">
        <f>IF('1、规划指标'!$C$9=0,0,W14*'1、规划指标'!$D$9/'1、规划指标'!$C$9)</f>
        <v>0</v>
      </c>
      <c r="X33" s="370">
        <f>IF('1、规划指标'!$C$9=0,0,X14*'1、规划指标'!$D$9/'1、规划指标'!$C$9)</f>
        <v>0</v>
      </c>
      <c r="Y33" s="370">
        <f>IF('1、规划指标'!$C$9=0,0,Y14*'1、规划指标'!$D$9/'1、规划指标'!$C$9)</f>
        <v>0</v>
      </c>
      <c r="Z33" s="370">
        <f>IF('1、规划指标'!$C$9=0,0,Z14*'1、规划指标'!$D$9/'1、规划指标'!$C$9)</f>
        <v>0</v>
      </c>
      <c r="AA33" s="370">
        <f>IF('1、规划指标'!$C$9=0,0,AA14*'1、规划指标'!$D$9/'1、规划指标'!$C$9)</f>
        <v>0</v>
      </c>
      <c r="AB33" s="370">
        <f>IF('1、规划指标'!$C$9=0,0,AB14*'1、规划指标'!$D$9/'1、规划指标'!$C$9)</f>
        <v>0</v>
      </c>
      <c r="AC33" s="370">
        <f>IF('1、规划指标'!$C$9=0,0,AC14*'1、规划指标'!$D$9/'1、规划指标'!$C$9)</f>
        <v>0</v>
      </c>
      <c r="AD33" s="370">
        <f>IF('1、规划指标'!$C$9=0,0,AD14*'1、规划指标'!$D$9/'1、规划指标'!$C$9)</f>
        <v>0</v>
      </c>
      <c r="AE33" s="370">
        <f>IF('1、规划指标'!$C$9=0,0,AE14*'1、规划指标'!$D$9/'1、规划指标'!$C$9)</f>
        <v>0</v>
      </c>
      <c r="AF33" s="370">
        <f>IF('1、规划指标'!$C$9=0,0,AF14*'1、规划指标'!$D$9/'1、规划指标'!$C$9)</f>
        <v>0</v>
      </c>
      <c r="AG33" s="370">
        <f>IF('1、规划指标'!$C$9=0,0,AG14*'1、规划指标'!$D$9/'1、规划指标'!$C$9)</f>
        <v>0</v>
      </c>
      <c r="AH33" s="370">
        <f>IF('1、规划指标'!$C$9=0,0,AH14*'1、规划指标'!$D$9/'1、规划指标'!$C$9)</f>
        <v>0</v>
      </c>
      <c r="AI33" s="370">
        <f>IF('1、规划指标'!$C$9=0,0,AI14*'1、规划指标'!$D$9/'1、规划指标'!$C$9)</f>
        <v>0</v>
      </c>
      <c r="AJ33" s="370">
        <f>IF('1、规划指标'!$C$9=0,0,AJ14*'1、规划指标'!$D$9/'1、规划指标'!$C$9)</f>
        <v>0</v>
      </c>
      <c r="AK33" s="370">
        <f>IF('1、规划指标'!$C$9=0,0,AK14*'1、规划指标'!$D$9/'1、规划指标'!$C$9)</f>
        <v>0</v>
      </c>
      <c r="AL33" s="370">
        <f>IF('1、规划指标'!$C$9=0,0,AL14*'1、规划指标'!$D$9/'1、规划指标'!$C$9)</f>
        <v>0</v>
      </c>
      <c r="AM33" s="370">
        <f>IF('1、规划指标'!$C$9=0,0,AM14*'1、规划指标'!$D$9/'1、规划指标'!$C$9)</f>
        <v>0</v>
      </c>
      <c r="AN33" s="370">
        <f>IF('1、规划指标'!$C$9=0,0,AN14*'1、规划指标'!$D$9/'1、规划指标'!$C$9)</f>
        <v>0</v>
      </c>
      <c r="AO33" s="370">
        <f>IF('1、规划指标'!$C$9=0,0,AO14*'1、规划指标'!$D$9/'1、规划指标'!$C$9)</f>
        <v>0</v>
      </c>
      <c r="AP33" s="370">
        <f>IF('1、规划指标'!$C$9=0,0,AP14*'1、规划指标'!$D$9/'1、规划指标'!$C$9)</f>
        <v>0</v>
      </c>
      <c r="AQ33" s="370">
        <f>IF('1、规划指标'!$C$9=0,0,AQ14*'1、规划指标'!$D$9/'1、规划指标'!$C$9)</f>
        <v>0</v>
      </c>
      <c r="AR33" s="370">
        <f>IF('1、规划指标'!$C$9=0,0,AR14*'1、规划指标'!$D$9/'1、规划指标'!$C$9)</f>
        <v>0</v>
      </c>
      <c r="AS33" s="370">
        <f>IF('1、规划指标'!$C$9=0,0,AS14*'1、规划指标'!$D$9/'1、规划指标'!$C$9)</f>
        <v>0</v>
      </c>
      <c r="AT33" s="370">
        <f>IF('1、规划指标'!$C$9=0,0,AT14*'1、规划指标'!$D$9/'1、规划指标'!$C$9)</f>
        <v>0</v>
      </c>
      <c r="AU33" s="370">
        <f>IF('1、规划指标'!$C$9=0,0,AU14*'1、规划指标'!$D$9/'1、规划指标'!$C$9)</f>
        <v>0</v>
      </c>
      <c r="AV33" s="370">
        <f>IF('1、规划指标'!$C$9=0,0,AV14*'1、规划指标'!$D$9/'1、规划指标'!$C$9)</f>
        <v>0</v>
      </c>
      <c r="AW33" s="370">
        <f>IF('1、规划指标'!$C$9=0,0,AW14*'1、规划指标'!$D$9/'1、规划指标'!$C$9)</f>
        <v>0</v>
      </c>
      <c r="AX33" s="370">
        <f>IF('1、规划指标'!$C$9=0,0,AX14*'1、规划指标'!$D$9/'1、规划指标'!$C$9)</f>
        <v>0</v>
      </c>
      <c r="AY33" s="370">
        <f>IF('1、规划指标'!$C$9=0,0,AY14*'1、规划指标'!$D$9/'1、规划指标'!$C$9)</f>
        <v>0</v>
      </c>
      <c r="AZ33" s="370">
        <f>IF('1、规划指标'!$C$9=0,0,AZ14*'1、规划指标'!$D$9/'1、规划指标'!$C$9)</f>
        <v>0</v>
      </c>
      <c r="BA33" s="370">
        <f>IF('1、规划指标'!$C$9=0,0,BA14*'1、规划指标'!$D$9/'1、规划指标'!$C$9)</f>
        <v>0</v>
      </c>
      <c r="BB33" s="370">
        <f>IF('1、规划指标'!$C$9=0,0,BB14*'1、规划指标'!$D$9/'1、规划指标'!$C$9)</f>
        <v>0</v>
      </c>
      <c r="BC33" s="370">
        <f>IF('1、规划指标'!$C$9=0,0,BC14*'1、规划指标'!$D$9/'1、规划指标'!$C$9)</f>
        <v>0</v>
      </c>
      <c r="BD33" s="370">
        <f>IF('1、规划指标'!$C$9=0,0,BD14*'1、规划指标'!$D$9/'1、规划指标'!$C$9)</f>
        <v>0</v>
      </c>
      <c r="BE33" s="370">
        <f>IF('1、规划指标'!$C$9=0,0,BE14*'1、规划指标'!$D$9/'1、规划指标'!$C$9)</f>
        <v>0</v>
      </c>
      <c r="BF33" s="370">
        <f>IF('1、规划指标'!$C$9=0,0,BF14*'1、规划指标'!$D$9/'1、规划指标'!$C$9)</f>
        <v>0</v>
      </c>
      <c r="BG33" s="370">
        <f>IF('1、规划指标'!$C$9=0,0,BG14*'1、规划指标'!$D$9/'1、规划指标'!$C$9)</f>
        <v>0</v>
      </c>
      <c r="BH33" s="370">
        <f>IF('1、规划指标'!$C$9=0,0,BH14*'1、规划指标'!$D$9/'1、规划指标'!$C$9)</f>
        <v>0</v>
      </c>
      <c r="BI33" s="370">
        <f>IF('1、规划指标'!$C$9=0,0,BI14*'1、规划指标'!$D$9/'1、规划指标'!$C$9)</f>
        <v>0</v>
      </c>
      <c r="BJ33" s="370">
        <f>IF('1、规划指标'!$C$9=0,0,BJ14*'1、规划指标'!$D$9/'1、规划指标'!$C$9)</f>
        <v>0</v>
      </c>
      <c r="BK33" s="370">
        <f>IF('1、规划指标'!$C$9=0,0,BK14*'1、规划指标'!$D$9/'1、规划指标'!$C$9)</f>
        <v>0</v>
      </c>
      <c r="BL33" s="370">
        <f>IF('1、规划指标'!$C$9=0,0,BL14*'1、规划指标'!$D$9/'1、规划指标'!$C$9)</f>
        <v>0</v>
      </c>
      <c r="BM33" s="370">
        <f>IF('1、规划指标'!$C$9=0,0,BM14*'1、规划指标'!$D$9/'1、规划指标'!$C$9)</f>
        <v>0</v>
      </c>
      <c r="BN33" s="370">
        <f>IF('1、规划指标'!$C$9=0,0,BN14*'1、规划指标'!$D$9/'1、规划指标'!$C$9)</f>
        <v>0</v>
      </c>
      <c r="BO33" s="370">
        <f>IF('1、规划指标'!$C$9=0,0,BO14*'1、规划指标'!$D$9/'1、规划指标'!$C$9)</f>
        <v>0</v>
      </c>
      <c r="BP33" s="370">
        <f>IF('1、规划指标'!$C$9=0,0,BP14*'1、规划指标'!$D$9/'1、规划指标'!$C$9)</f>
        <v>0</v>
      </c>
      <c r="BQ33" s="370">
        <f>IF('1、规划指标'!$C$9=0,0,BQ14*'1、规划指标'!$D$9/'1、规划指标'!$C$9)</f>
        <v>0</v>
      </c>
      <c r="BR33" s="370">
        <f>IF('1、规划指标'!$C$9=0,0,BR14*'1、规划指标'!$D$9/'1、规划指标'!$C$9)</f>
        <v>0</v>
      </c>
      <c r="BS33" s="370">
        <f>IF('1、规划指标'!$C$9=0,0,BS14*'1、规划指标'!$D$9/'1、规划指标'!$C$9)</f>
        <v>0</v>
      </c>
      <c r="BT33" s="370">
        <f>IF('1、规划指标'!$C$9=0,0,BT14*'1、规划指标'!$D$9/'1、规划指标'!$C$9)</f>
        <v>0</v>
      </c>
      <c r="BU33" s="370">
        <f>IF('1、规划指标'!$C$9=0,0,BU14*'1、规划指标'!$D$9/'1、规划指标'!$C$9)</f>
        <v>0</v>
      </c>
      <c r="BV33" s="370">
        <f>IF('1、规划指标'!$C$9=0,0,BV14*'1、规划指标'!$D$9/'1、规划指标'!$C$9)</f>
        <v>0</v>
      </c>
      <c r="BW33" s="370">
        <f>IF('1、规划指标'!$C$9=0,0,BW14*'1、规划指标'!$D$9/'1、规划指标'!$C$9)</f>
        <v>0</v>
      </c>
      <c r="BX33" s="370">
        <f>IF('1、规划指标'!$C$9=0,0,BX14*'1、规划指标'!$D$9/'1、规划指标'!$C$9)</f>
        <v>0</v>
      </c>
      <c r="BY33" s="370">
        <f>IF('1、规划指标'!$C$9=0,0,BY14*'1、规划指标'!$D$9/'1、规划指标'!$C$9)</f>
        <v>0</v>
      </c>
      <c r="BZ33" s="370">
        <f>IF('1、规划指标'!$C$9=0,0,BZ14*'1、规划指标'!$D$9/'1、规划指标'!$C$9)</f>
        <v>0</v>
      </c>
      <c r="CA33" s="370">
        <f>IF('1、规划指标'!$C$9=0,0,CA14*'1、规划指标'!$D$9/'1、规划指标'!$C$9)</f>
        <v>0</v>
      </c>
      <c r="CB33" s="370">
        <f>IF('1、规划指标'!$C$9=0,0,CB14*'1、规划指标'!$D$9/'1、规划指标'!$C$9)</f>
        <v>0</v>
      </c>
      <c r="CC33" s="370">
        <f>IF('1、规划指标'!$C$9=0,0,CC14*'1、规划指标'!$D$9/'1、规划指标'!$C$9)</f>
        <v>0</v>
      </c>
      <c r="CD33" s="370">
        <f>IF('1、规划指标'!$C$9=0,0,CD14*'1、规划指标'!$D$9/'1、规划指标'!$C$9)</f>
        <v>0</v>
      </c>
      <c r="CE33" s="370">
        <f>IF('1、规划指标'!$C$9=0,0,CE14*'1、规划指标'!$D$9/'1、规划指标'!$C$9)</f>
        <v>0</v>
      </c>
      <c r="CF33" s="370">
        <f>IF('1、规划指标'!$C$9=0,0,CF14*'1、规划指标'!$D$9/'1、规划指标'!$C$9)</f>
        <v>0</v>
      </c>
      <c r="CG33" s="370">
        <f>IF('1、规划指标'!$C$9=0,0,CG14*'1、规划指标'!$D$9/'1、规划指标'!$C$9)</f>
        <v>0</v>
      </c>
      <c r="CH33" s="370">
        <f>IF('1、规划指标'!$C$9=0,0,CH14*'1、规划指标'!$D$9/'1、规划指标'!$C$9)</f>
        <v>0</v>
      </c>
      <c r="CI33" s="370">
        <f>IF('1、规划指标'!$C$9=0,0,CI14*'1、规划指标'!$D$9/'1、规划指标'!$C$9)</f>
        <v>0</v>
      </c>
      <c r="CJ33" s="370">
        <f>IF('1、规划指标'!$C$9=0,0,CJ14*'1、规划指标'!$D$9/'1、规划指标'!$C$9)</f>
        <v>0</v>
      </c>
      <c r="CK33" s="370">
        <f>IF('1、规划指标'!$C$9=0,0,CK14*'1、规划指标'!$D$9/'1、规划指标'!$C$9)</f>
        <v>0</v>
      </c>
      <c r="CL33" s="370">
        <f>IF('1、规划指标'!$C$9=0,0,CL14*'1、规划指标'!$D$9/'1、规划指标'!$C$9)</f>
        <v>0</v>
      </c>
      <c r="CM33" s="370">
        <f>IF('1、规划指标'!$C$9=0,0,CM14*'1、规划指标'!$D$9/'1、规划指标'!$C$9)</f>
        <v>0</v>
      </c>
      <c r="CN33" s="370">
        <f>IF('1、规划指标'!$C$9=0,0,CN14*'1、规划指标'!$D$9/'1、规划指标'!$C$9)</f>
        <v>0</v>
      </c>
      <c r="CO33" s="370">
        <f>IF('1、规划指标'!$C$9=0,0,CO14*'1、规划指标'!$D$9/'1、规划指标'!$C$9)</f>
        <v>0</v>
      </c>
      <c r="CP33" s="370">
        <f>IF('1、规划指标'!$C$9=0,0,CP14*'1、规划指标'!$D$9/'1、规划指标'!$C$9)</f>
        <v>0</v>
      </c>
      <c r="CQ33" s="370">
        <f>IF('1、规划指标'!$C$9=0,0,CQ14*'1、规划指标'!$D$9/'1、规划指标'!$C$9)</f>
        <v>0</v>
      </c>
      <c r="CR33" s="370">
        <f>IF('1、规划指标'!$C$9=0,0,CR14*'1、规划指标'!$D$9/'1、规划指标'!$C$9)</f>
        <v>0</v>
      </c>
      <c r="CS33" s="370">
        <f>IF('1、规划指标'!$C$9=0,0,CS14*'1、规划指标'!$D$9/'1、规划指标'!$C$9)</f>
        <v>0</v>
      </c>
      <c r="CT33" s="370">
        <f>IF('1、规划指标'!$C$9=0,0,CT14*'1、规划指标'!$D$9/'1、规划指标'!$C$9)</f>
        <v>0</v>
      </c>
      <c r="CU33" s="370">
        <f>IF('1、规划指标'!$C$9=0,0,CU14*'1、规划指标'!$D$9/'1、规划指标'!$C$9)</f>
        <v>0</v>
      </c>
      <c r="CV33" s="370">
        <f>IF('1、规划指标'!$C$9=0,0,CV14*'1、规划指标'!$D$9/'1、规划指标'!$C$9)</f>
        <v>0</v>
      </c>
      <c r="CW33" s="382"/>
    </row>
    <row r="34" spans="1:101" ht="16.5" customHeight="1">
      <c r="A34" s="364">
        <v>5</v>
      </c>
      <c r="B34" s="365" t="s">
        <v>332</v>
      </c>
      <c r="C34" s="786"/>
      <c r="D34" s="370">
        <f t="shared" si="19"/>
        <v>0</v>
      </c>
      <c r="E34" s="370">
        <f>IF('1、规划指标'!$C$9=0,0,E15*'1、规划指标'!$D$9/'1、规划指标'!$C$9)</f>
        <v>0</v>
      </c>
      <c r="F34" s="370">
        <f>IF('1、规划指标'!$C$9=0,0,F15*'1、规划指标'!$D$9/'1、规划指标'!$C$9)</f>
        <v>0</v>
      </c>
      <c r="G34" s="370">
        <f>IF('1、规划指标'!$C$9=0,0,G15*'1、规划指标'!$D$9/'1、规划指标'!$C$9)</f>
        <v>0</v>
      </c>
      <c r="H34" s="370">
        <f>IF('1、规划指标'!$C$9=0,0,H15*'1、规划指标'!$D$9/'1、规划指标'!$C$9)</f>
        <v>0</v>
      </c>
      <c r="I34" s="370">
        <f>IF('1、规划指标'!$C$9=0,0,I15*'1、规划指标'!$D$9/'1、规划指标'!$C$9)</f>
        <v>0</v>
      </c>
      <c r="J34" s="370">
        <f>IF('1、规划指标'!$C$9=0,0,J15*'1、规划指标'!$D$9/'1、规划指标'!$C$9)</f>
        <v>0</v>
      </c>
      <c r="K34" s="370">
        <f>IF('1、规划指标'!$C$9=0,0,K15*'1、规划指标'!$D$9/'1、规划指标'!$C$9)</f>
        <v>0</v>
      </c>
      <c r="L34" s="370">
        <f>IF('1、规划指标'!$C$9=0,0,L15*'1、规划指标'!$D$9/'1、规划指标'!$C$9)</f>
        <v>0</v>
      </c>
      <c r="M34" s="370">
        <f>IF('1、规划指标'!$C$9=0,0,M15*'1、规划指标'!$D$9/'1、规划指标'!$C$9)</f>
        <v>0</v>
      </c>
      <c r="N34" s="370">
        <f>IF('1、规划指标'!$C$9=0,0,N15*'1、规划指标'!$D$9/'1、规划指标'!$C$9)</f>
        <v>0</v>
      </c>
      <c r="O34" s="370">
        <f>IF('1、规划指标'!$C$9=0,0,O15*'1、规划指标'!$D$9/'1、规划指标'!$C$9)</f>
        <v>0</v>
      </c>
      <c r="P34" s="370">
        <f>IF('1、规划指标'!$C$9=0,0,P15*'1、规划指标'!$D$9/'1、规划指标'!$C$9)</f>
        <v>0</v>
      </c>
      <c r="Q34" s="370">
        <f>IF('1、规划指标'!$C$9=0,0,Q15*'1、规划指标'!$D$9/'1、规划指标'!$C$9)</f>
        <v>0</v>
      </c>
      <c r="R34" s="370">
        <f>IF('1、规划指标'!$C$9=0,0,R15*'1、规划指标'!$D$9/'1、规划指标'!$C$9)</f>
        <v>0</v>
      </c>
      <c r="S34" s="370">
        <f>IF('1、规划指标'!$C$9=0,0,S15*'1、规划指标'!$D$9/'1、规划指标'!$C$9)</f>
        <v>0</v>
      </c>
      <c r="T34" s="370">
        <f>IF('1、规划指标'!$C$9=0,0,T15*'1、规划指标'!$D$9/'1、规划指标'!$C$9)</f>
        <v>0</v>
      </c>
      <c r="U34" s="370">
        <f>IF('1、规划指标'!$C$9=0,0,U15*'1、规划指标'!$D$9/'1、规划指标'!$C$9)</f>
        <v>0</v>
      </c>
      <c r="V34" s="370">
        <f>IF('1、规划指标'!$C$9=0,0,V15*'1、规划指标'!$D$9/'1、规划指标'!$C$9)</f>
        <v>0</v>
      </c>
      <c r="W34" s="370">
        <f>IF('1、规划指标'!$C$9=0,0,W15*'1、规划指标'!$D$9/'1、规划指标'!$C$9)</f>
        <v>0</v>
      </c>
      <c r="X34" s="370">
        <f>IF('1、规划指标'!$C$9=0,0,X15*'1、规划指标'!$D$9/'1、规划指标'!$C$9)</f>
        <v>0</v>
      </c>
      <c r="Y34" s="370">
        <f>IF('1、规划指标'!$C$9=0,0,Y15*'1、规划指标'!$D$9/'1、规划指标'!$C$9)</f>
        <v>0</v>
      </c>
      <c r="Z34" s="370">
        <f>IF('1、规划指标'!$C$9=0,0,Z15*'1、规划指标'!$D$9/'1、规划指标'!$C$9)</f>
        <v>0</v>
      </c>
      <c r="AA34" s="370">
        <f>IF('1、规划指标'!$C$9=0,0,AA15*'1、规划指标'!$D$9/'1、规划指标'!$C$9)</f>
        <v>0</v>
      </c>
      <c r="AB34" s="370">
        <f>IF('1、规划指标'!$C$9=0,0,AB15*'1、规划指标'!$D$9/'1、规划指标'!$C$9)</f>
        <v>0</v>
      </c>
      <c r="AC34" s="370">
        <f>IF('1、规划指标'!$C$9=0,0,AC15*'1、规划指标'!$D$9/'1、规划指标'!$C$9)</f>
        <v>0</v>
      </c>
      <c r="AD34" s="370">
        <f>IF('1、规划指标'!$C$9=0,0,AD15*'1、规划指标'!$D$9/'1、规划指标'!$C$9)</f>
        <v>0</v>
      </c>
      <c r="AE34" s="370">
        <f>IF('1、规划指标'!$C$9=0,0,AE15*'1、规划指标'!$D$9/'1、规划指标'!$C$9)</f>
        <v>0</v>
      </c>
      <c r="AF34" s="370">
        <f>IF('1、规划指标'!$C$9=0,0,AF15*'1、规划指标'!$D$9/'1、规划指标'!$C$9)</f>
        <v>0</v>
      </c>
      <c r="AG34" s="370">
        <f>IF('1、规划指标'!$C$9=0,0,AG15*'1、规划指标'!$D$9/'1、规划指标'!$C$9)</f>
        <v>0</v>
      </c>
      <c r="AH34" s="370">
        <f>IF('1、规划指标'!$C$9=0,0,AH15*'1、规划指标'!$D$9/'1、规划指标'!$C$9)</f>
        <v>0</v>
      </c>
      <c r="AI34" s="370">
        <f>IF('1、规划指标'!$C$9=0,0,AI15*'1、规划指标'!$D$9/'1、规划指标'!$C$9)</f>
        <v>0</v>
      </c>
      <c r="AJ34" s="370">
        <f>IF('1、规划指标'!$C$9=0,0,AJ15*'1、规划指标'!$D$9/'1、规划指标'!$C$9)</f>
        <v>0</v>
      </c>
      <c r="AK34" s="370">
        <f>IF('1、规划指标'!$C$9=0,0,AK15*'1、规划指标'!$D$9/'1、规划指标'!$C$9)</f>
        <v>0</v>
      </c>
      <c r="AL34" s="370">
        <f>IF('1、规划指标'!$C$9=0,0,AL15*'1、规划指标'!$D$9/'1、规划指标'!$C$9)</f>
        <v>0</v>
      </c>
      <c r="AM34" s="370">
        <f>IF('1、规划指标'!$C$9=0,0,AM15*'1、规划指标'!$D$9/'1、规划指标'!$C$9)</f>
        <v>0</v>
      </c>
      <c r="AN34" s="370">
        <f>IF('1、规划指标'!$C$9=0,0,AN15*'1、规划指标'!$D$9/'1、规划指标'!$C$9)</f>
        <v>0</v>
      </c>
      <c r="AO34" s="370">
        <f>IF('1、规划指标'!$C$9=0,0,AO15*'1、规划指标'!$D$9/'1、规划指标'!$C$9)</f>
        <v>0</v>
      </c>
      <c r="AP34" s="370">
        <f>IF('1、规划指标'!$C$9=0,0,AP15*'1、规划指标'!$D$9/'1、规划指标'!$C$9)</f>
        <v>0</v>
      </c>
      <c r="AQ34" s="370">
        <f>IF('1、规划指标'!$C$9=0,0,AQ15*'1、规划指标'!$D$9/'1、规划指标'!$C$9)</f>
        <v>0</v>
      </c>
      <c r="AR34" s="370">
        <f>IF('1、规划指标'!$C$9=0,0,AR15*'1、规划指标'!$D$9/'1、规划指标'!$C$9)</f>
        <v>0</v>
      </c>
      <c r="AS34" s="370">
        <f>IF('1、规划指标'!$C$9=0,0,AS15*'1、规划指标'!$D$9/'1、规划指标'!$C$9)</f>
        <v>0</v>
      </c>
      <c r="AT34" s="370">
        <f>IF('1、规划指标'!$C$9=0,0,AT15*'1、规划指标'!$D$9/'1、规划指标'!$C$9)</f>
        <v>0</v>
      </c>
      <c r="AU34" s="370">
        <f>IF('1、规划指标'!$C$9=0,0,AU15*'1、规划指标'!$D$9/'1、规划指标'!$C$9)</f>
        <v>0</v>
      </c>
      <c r="AV34" s="370">
        <f>IF('1、规划指标'!$C$9=0,0,AV15*'1、规划指标'!$D$9/'1、规划指标'!$C$9)</f>
        <v>0</v>
      </c>
      <c r="AW34" s="370">
        <f>IF('1、规划指标'!$C$9=0,0,AW15*'1、规划指标'!$D$9/'1、规划指标'!$C$9)</f>
        <v>0</v>
      </c>
      <c r="AX34" s="370">
        <f>IF('1、规划指标'!$C$9=0,0,AX15*'1、规划指标'!$D$9/'1、规划指标'!$C$9)</f>
        <v>0</v>
      </c>
      <c r="AY34" s="370">
        <f>IF('1、规划指标'!$C$9=0,0,AY15*'1、规划指标'!$D$9/'1、规划指标'!$C$9)</f>
        <v>0</v>
      </c>
      <c r="AZ34" s="370">
        <f>IF('1、规划指标'!$C$9=0,0,AZ15*'1、规划指标'!$D$9/'1、规划指标'!$C$9)</f>
        <v>0</v>
      </c>
      <c r="BA34" s="370">
        <f>IF('1、规划指标'!$C$9=0,0,BA15*'1、规划指标'!$D$9/'1、规划指标'!$C$9)</f>
        <v>0</v>
      </c>
      <c r="BB34" s="370">
        <f>IF('1、规划指标'!$C$9=0,0,BB15*'1、规划指标'!$D$9/'1、规划指标'!$C$9)</f>
        <v>0</v>
      </c>
      <c r="BC34" s="370">
        <f>IF('1、规划指标'!$C$9=0,0,BC15*'1、规划指标'!$D$9/'1、规划指标'!$C$9)</f>
        <v>0</v>
      </c>
      <c r="BD34" s="370">
        <f>IF('1、规划指标'!$C$9=0,0,BD15*'1、规划指标'!$D$9/'1、规划指标'!$C$9)</f>
        <v>0</v>
      </c>
      <c r="BE34" s="370">
        <f>IF('1、规划指标'!$C$9=0,0,BE15*'1、规划指标'!$D$9/'1、规划指标'!$C$9)</f>
        <v>0</v>
      </c>
      <c r="BF34" s="370">
        <f>IF('1、规划指标'!$C$9=0,0,BF15*'1、规划指标'!$D$9/'1、规划指标'!$C$9)</f>
        <v>0</v>
      </c>
      <c r="BG34" s="370">
        <f>IF('1、规划指标'!$C$9=0,0,BG15*'1、规划指标'!$D$9/'1、规划指标'!$C$9)</f>
        <v>0</v>
      </c>
      <c r="BH34" s="370">
        <f>IF('1、规划指标'!$C$9=0,0,BH15*'1、规划指标'!$D$9/'1、规划指标'!$C$9)</f>
        <v>0</v>
      </c>
      <c r="BI34" s="370">
        <f>IF('1、规划指标'!$C$9=0,0,BI15*'1、规划指标'!$D$9/'1、规划指标'!$C$9)</f>
        <v>0</v>
      </c>
      <c r="BJ34" s="370">
        <f>IF('1、规划指标'!$C$9=0,0,BJ15*'1、规划指标'!$D$9/'1、规划指标'!$C$9)</f>
        <v>0</v>
      </c>
      <c r="BK34" s="370">
        <f>IF('1、规划指标'!$C$9=0,0,BK15*'1、规划指标'!$D$9/'1、规划指标'!$C$9)</f>
        <v>0</v>
      </c>
      <c r="BL34" s="370">
        <f>IF('1、规划指标'!$C$9=0,0,BL15*'1、规划指标'!$D$9/'1、规划指标'!$C$9)</f>
        <v>0</v>
      </c>
      <c r="BM34" s="370">
        <f>IF('1、规划指标'!$C$9=0,0,BM15*'1、规划指标'!$D$9/'1、规划指标'!$C$9)</f>
        <v>0</v>
      </c>
      <c r="BN34" s="370">
        <f>IF('1、规划指标'!$C$9=0,0,BN15*'1、规划指标'!$D$9/'1、规划指标'!$C$9)</f>
        <v>0</v>
      </c>
      <c r="BO34" s="370">
        <f>IF('1、规划指标'!$C$9=0,0,BO15*'1、规划指标'!$D$9/'1、规划指标'!$C$9)</f>
        <v>0</v>
      </c>
      <c r="BP34" s="370">
        <f>IF('1、规划指标'!$C$9=0,0,BP15*'1、规划指标'!$D$9/'1、规划指标'!$C$9)</f>
        <v>0</v>
      </c>
      <c r="BQ34" s="370">
        <f>IF('1、规划指标'!$C$9=0,0,BQ15*'1、规划指标'!$D$9/'1、规划指标'!$C$9)</f>
        <v>0</v>
      </c>
      <c r="BR34" s="370">
        <f>IF('1、规划指标'!$C$9=0,0,BR15*'1、规划指标'!$D$9/'1、规划指标'!$C$9)</f>
        <v>0</v>
      </c>
      <c r="BS34" s="370">
        <f>IF('1、规划指标'!$C$9=0,0,BS15*'1、规划指标'!$D$9/'1、规划指标'!$C$9)</f>
        <v>0</v>
      </c>
      <c r="BT34" s="370">
        <f>IF('1、规划指标'!$C$9=0,0,BT15*'1、规划指标'!$D$9/'1、规划指标'!$C$9)</f>
        <v>0</v>
      </c>
      <c r="BU34" s="370">
        <f>IF('1、规划指标'!$C$9=0,0,BU15*'1、规划指标'!$D$9/'1、规划指标'!$C$9)</f>
        <v>0</v>
      </c>
      <c r="BV34" s="370">
        <f>IF('1、规划指标'!$C$9=0,0,BV15*'1、规划指标'!$D$9/'1、规划指标'!$C$9)</f>
        <v>0</v>
      </c>
      <c r="BW34" s="370">
        <f>IF('1、规划指标'!$C$9=0,0,BW15*'1、规划指标'!$D$9/'1、规划指标'!$C$9)</f>
        <v>0</v>
      </c>
      <c r="BX34" s="370">
        <f>IF('1、规划指标'!$C$9=0,0,BX15*'1、规划指标'!$D$9/'1、规划指标'!$C$9)</f>
        <v>0</v>
      </c>
      <c r="BY34" s="370">
        <f>IF('1、规划指标'!$C$9=0,0,BY15*'1、规划指标'!$D$9/'1、规划指标'!$C$9)</f>
        <v>0</v>
      </c>
      <c r="BZ34" s="370">
        <f>IF('1、规划指标'!$C$9=0,0,BZ15*'1、规划指标'!$D$9/'1、规划指标'!$C$9)</f>
        <v>0</v>
      </c>
      <c r="CA34" s="370">
        <f>IF('1、规划指标'!$C$9=0,0,CA15*'1、规划指标'!$D$9/'1、规划指标'!$C$9)</f>
        <v>0</v>
      </c>
      <c r="CB34" s="370">
        <f>IF('1、规划指标'!$C$9=0,0,CB15*'1、规划指标'!$D$9/'1、规划指标'!$C$9)</f>
        <v>0</v>
      </c>
      <c r="CC34" s="370">
        <f>IF('1、规划指标'!$C$9=0,0,CC15*'1、规划指标'!$D$9/'1、规划指标'!$C$9)</f>
        <v>0</v>
      </c>
      <c r="CD34" s="370">
        <f>IF('1、规划指标'!$C$9=0,0,CD15*'1、规划指标'!$D$9/'1、规划指标'!$C$9)</f>
        <v>0</v>
      </c>
      <c r="CE34" s="370">
        <f>IF('1、规划指标'!$C$9=0,0,CE15*'1、规划指标'!$D$9/'1、规划指标'!$C$9)</f>
        <v>0</v>
      </c>
      <c r="CF34" s="370">
        <f>IF('1、规划指标'!$C$9=0,0,CF15*'1、规划指标'!$D$9/'1、规划指标'!$C$9)</f>
        <v>0</v>
      </c>
      <c r="CG34" s="370">
        <f>IF('1、规划指标'!$C$9=0,0,CG15*'1、规划指标'!$D$9/'1、规划指标'!$C$9)</f>
        <v>0</v>
      </c>
      <c r="CH34" s="370">
        <f>IF('1、规划指标'!$C$9=0,0,CH15*'1、规划指标'!$D$9/'1、规划指标'!$C$9)</f>
        <v>0</v>
      </c>
      <c r="CI34" s="370">
        <f>IF('1、规划指标'!$C$9=0,0,CI15*'1、规划指标'!$D$9/'1、规划指标'!$C$9)</f>
        <v>0</v>
      </c>
      <c r="CJ34" s="370">
        <f>IF('1、规划指标'!$C$9=0,0,CJ15*'1、规划指标'!$D$9/'1、规划指标'!$C$9)</f>
        <v>0</v>
      </c>
      <c r="CK34" s="370">
        <f>IF('1、规划指标'!$C$9=0,0,CK15*'1、规划指标'!$D$9/'1、规划指标'!$C$9)</f>
        <v>0</v>
      </c>
      <c r="CL34" s="370">
        <f>IF('1、规划指标'!$C$9=0,0,CL15*'1、规划指标'!$D$9/'1、规划指标'!$C$9)</f>
        <v>0</v>
      </c>
      <c r="CM34" s="370">
        <f>IF('1、规划指标'!$C$9=0,0,CM15*'1、规划指标'!$D$9/'1、规划指标'!$C$9)</f>
        <v>0</v>
      </c>
      <c r="CN34" s="370">
        <f>IF('1、规划指标'!$C$9=0,0,CN15*'1、规划指标'!$D$9/'1、规划指标'!$C$9)</f>
        <v>0</v>
      </c>
      <c r="CO34" s="370">
        <f>IF('1、规划指标'!$C$9=0,0,CO15*'1、规划指标'!$D$9/'1、规划指标'!$C$9)</f>
        <v>0</v>
      </c>
      <c r="CP34" s="370">
        <f>IF('1、规划指标'!$C$9=0,0,CP15*'1、规划指标'!$D$9/'1、规划指标'!$C$9)</f>
        <v>0</v>
      </c>
      <c r="CQ34" s="370">
        <f>IF('1、规划指标'!$C$9=0,0,CQ15*'1、规划指标'!$D$9/'1、规划指标'!$C$9)</f>
        <v>0</v>
      </c>
      <c r="CR34" s="370">
        <f>IF('1、规划指标'!$C$9=0,0,CR15*'1、规划指标'!$D$9/'1、规划指标'!$C$9)</f>
        <v>0</v>
      </c>
      <c r="CS34" s="370">
        <f>IF('1、规划指标'!$C$9=0,0,CS15*'1、规划指标'!$D$9/'1、规划指标'!$C$9)</f>
        <v>0</v>
      </c>
      <c r="CT34" s="370">
        <f>IF('1、规划指标'!$C$9=0,0,CT15*'1、规划指标'!$D$9/'1、规划指标'!$C$9)</f>
        <v>0</v>
      </c>
      <c r="CU34" s="370">
        <f>IF('1、规划指标'!$C$9=0,0,CU15*'1、规划指标'!$D$9/'1、规划指标'!$C$9)</f>
        <v>0</v>
      </c>
      <c r="CV34" s="370">
        <f>IF('1、规划指标'!$C$9=0,0,CV15*'1、规划指标'!$D$9/'1、规划指标'!$C$9)</f>
        <v>0</v>
      </c>
      <c r="CW34" s="382"/>
    </row>
    <row r="35" spans="1:101" s="195" customFormat="1" ht="16.5" customHeight="1">
      <c r="A35" s="357"/>
    </row>
    <row r="36" spans="1:101" s="195" customFormat="1" ht="16.5" customHeight="1">
      <c r="A36" s="357"/>
    </row>
    <row r="37" spans="1:101" s="195" customFormat="1" ht="16.5" customHeight="1">
      <c r="A37" s="357"/>
    </row>
    <row r="38" spans="1:101" s="195" customFormat="1" ht="24" customHeight="1">
      <c r="A38" s="780" t="s">
        <v>335</v>
      </c>
      <c r="B38" s="780"/>
      <c r="C38" s="780"/>
      <c r="D38" s="780"/>
      <c r="E38" s="780"/>
      <c r="F38" s="780"/>
      <c r="G38" s="780"/>
      <c r="H38" s="780"/>
      <c r="I38" s="780"/>
      <c r="J38" s="780"/>
      <c r="K38" s="780"/>
      <c r="L38" s="780"/>
      <c r="M38" s="780"/>
      <c r="N38" s="780"/>
      <c r="O38" s="780"/>
      <c r="P38" s="780"/>
      <c r="Q38" s="780"/>
      <c r="R38" s="780"/>
      <c r="S38" s="780"/>
      <c r="T38" s="780"/>
      <c r="U38" s="780"/>
      <c r="V38" s="780"/>
      <c r="W38" s="780"/>
      <c r="X38" s="780"/>
      <c r="Y38" s="780"/>
      <c r="Z38" s="780"/>
      <c r="AA38" s="780"/>
      <c r="AB38" s="780"/>
      <c r="AC38" s="780"/>
      <c r="AD38" s="780"/>
      <c r="AE38" s="780"/>
      <c r="AF38" s="780"/>
      <c r="AG38" s="780"/>
      <c r="AH38" s="780"/>
      <c r="AI38" s="780"/>
      <c r="AJ38" s="780"/>
      <c r="AK38" s="780"/>
      <c r="AL38" s="780"/>
      <c r="AM38" s="780"/>
      <c r="AN38" s="780"/>
      <c r="AO38" s="780"/>
      <c r="AP38" s="780"/>
      <c r="AQ38" s="780"/>
      <c r="AR38" s="780"/>
      <c r="AS38" s="780"/>
      <c r="AT38" s="780"/>
      <c r="AU38" s="780"/>
      <c r="AV38" s="780"/>
      <c r="AW38" s="780"/>
      <c r="AX38" s="780"/>
      <c r="AY38" s="780"/>
      <c r="AZ38" s="780"/>
      <c r="BA38" s="780"/>
      <c r="BB38" s="780"/>
      <c r="BC38" s="780"/>
      <c r="BD38" s="780"/>
      <c r="BE38" s="780"/>
      <c r="BF38" s="780"/>
      <c r="BG38" s="780"/>
      <c r="BH38" s="780"/>
      <c r="BI38" s="780"/>
      <c r="BJ38" s="780"/>
      <c r="BK38" s="780"/>
      <c r="BL38" s="780"/>
      <c r="BM38" s="780"/>
      <c r="BN38" s="780"/>
      <c r="BO38" s="780"/>
      <c r="BP38" s="780"/>
      <c r="BQ38" s="780"/>
      <c r="BR38" s="780"/>
      <c r="BS38" s="780"/>
      <c r="BT38" s="780"/>
      <c r="BU38" s="780"/>
      <c r="BV38" s="780"/>
      <c r="BW38" s="780"/>
      <c r="BX38" s="780"/>
      <c r="BY38" s="780"/>
      <c r="BZ38" s="780"/>
      <c r="CA38" s="780"/>
      <c r="CB38" s="780"/>
      <c r="CC38" s="780"/>
      <c r="CD38" s="780"/>
      <c r="CE38" s="780"/>
      <c r="CF38" s="780"/>
      <c r="CG38" s="780"/>
      <c r="CH38" s="780"/>
      <c r="CI38" s="780"/>
      <c r="CJ38" s="780"/>
      <c r="CK38" s="780"/>
      <c r="CL38" s="780"/>
      <c r="CM38" s="780"/>
      <c r="CN38" s="780"/>
      <c r="CO38" s="780"/>
      <c r="CP38" s="780"/>
      <c r="CQ38" s="780"/>
      <c r="CR38" s="780"/>
      <c r="CS38" s="780"/>
      <c r="CT38" s="780"/>
      <c r="CU38" s="780"/>
      <c r="CV38" s="780"/>
      <c r="CW38" s="193"/>
    </row>
    <row r="39" spans="1:101" s="195" customFormat="1" ht="16.5" customHeight="1">
      <c r="A39" s="781" t="s">
        <v>142</v>
      </c>
      <c r="B39" s="781" t="s">
        <v>316</v>
      </c>
      <c r="C39" s="781" t="s">
        <v>317</v>
      </c>
      <c r="D39" s="781" t="s">
        <v>318</v>
      </c>
      <c r="E39" s="777" t="s">
        <v>319</v>
      </c>
      <c r="F39" s="777"/>
      <c r="G39" s="777"/>
      <c r="H39" s="777"/>
      <c r="I39" s="777"/>
      <c r="J39" s="777"/>
      <c r="K39" s="777"/>
      <c r="L39" s="777"/>
      <c r="M39" s="777"/>
      <c r="N39" s="777"/>
      <c r="O39" s="777"/>
      <c r="P39" s="777"/>
      <c r="Q39" s="777"/>
      <c r="R39" s="777"/>
      <c r="S39" s="777"/>
      <c r="T39" s="777"/>
      <c r="U39" s="777"/>
      <c r="V39" s="777"/>
      <c r="W39" s="777"/>
      <c r="X39" s="777"/>
      <c r="Y39" s="777"/>
      <c r="Z39" s="777"/>
      <c r="AA39" s="777"/>
      <c r="AB39" s="777"/>
      <c r="AC39" s="777"/>
      <c r="AD39" s="777"/>
      <c r="AE39" s="777"/>
      <c r="AF39" s="777"/>
      <c r="AG39" s="777"/>
      <c r="AH39" s="777"/>
      <c r="AI39" s="777"/>
      <c r="AJ39" s="777"/>
      <c r="AK39" s="777"/>
      <c r="AL39" s="777"/>
      <c r="AM39" s="777"/>
      <c r="AN39" s="777"/>
      <c r="AO39" s="777"/>
      <c r="AP39" s="777"/>
      <c r="AQ39" s="777"/>
      <c r="AR39" s="777"/>
      <c r="AS39" s="777"/>
      <c r="AT39" s="777"/>
      <c r="AU39" s="777"/>
      <c r="AV39" s="777"/>
      <c r="AW39" s="777"/>
      <c r="AX39" s="777"/>
      <c r="AY39" s="777"/>
      <c r="AZ39" s="777"/>
      <c r="BA39" s="777"/>
      <c r="BB39" s="777"/>
      <c r="BC39" s="777"/>
      <c r="BD39" s="777"/>
      <c r="BE39" s="777"/>
      <c r="BF39" s="777"/>
      <c r="BG39" s="777"/>
      <c r="BH39" s="777"/>
      <c r="BI39" s="777"/>
      <c r="BJ39" s="777"/>
      <c r="BK39" s="777"/>
      <c r="BL39" s="777"/>
      <c r="BM39" s="777"/>
      <c r="BN39" s="777"/>
      <c r="BO39" s="777"/>
      <c r="BP39" s="777"/>
      <c r="BQ39" s="777"/>
      <c r="BR39" s="777"/>
      <c r="BS39" s="777"/>
      <c r="BT39" s="777"/>
      <c r="BU39" s="777"/>
      <c r="BV39" s="777"/>
      <c r="BW39" s="777"/>
      <c r="BX39" s="777"/>
      <c r="BY39" s="777"/>
      <c r="BZ39" s="777"/>
      <c r="CA39" s="777"/>
      <c r="CB39" s="777"/>
      <c r="CC39" s="777"/>
      <c r="CD39" s="777"/>
      <c r="CE39" s="777"/>
      <c r="CF39" s="777"/>
      <c r="CG39" s="777"/>
      <c r="CH39" s="777"/>
      <c r="CI39" s="777"/>
      <c r="CJ39" s="777"/>
      <c r="CK39" s="777"/>
      <c r="CL39" s="777"/>
      <c r="CM39" s="777"/>
      <c r="CN39" s="777"/>
      <c r="CO39" s="777"/>
      <c r="CP39" s="777"/>
      <c r="CQ39" s="777"/>
      <c r="CR39" s="777"/>
      <c r="CS39" s="777"/>
      <c r="CT39" s="777"/>
      <c r="CU39" s="777"/>
      <c r="CV39" s="777"/>
      <c r="CW39" s="379" t="s">
        <v>77</v>
      </c>
    </row>
    <row r="40" spans="1:101" s="197" customFormat="1" ht="16.5" customHeight="1">
      <c r="A40" s="782"/>
      <c r="B40" s="782"/>
      <c r="C40" s="782"/>
      <c r="D40" s="782"/>
      <c r="E40" s="245">
        <v>1</v>
      </c>
      <c r="F40" s="245">
        <v>2</v>
      </c>
      <c r="G40" s="245">
        <v>3</v>
      </c>
      <c r="H40" s="245">
        <v>4</v>
      </c>
      <c r="I40" s="245">
        <v>5</v>
      </c>
      <c r="J40" s="245">
        <v>6</v>
      </c>
      <c r="K40" s="245">
        <v>7</v>
      </c>
      <c r="L40" s="245">
        <v>8</v>
      </c>
      <c r="M40" s="245">
        <v>9</v>
      </c>
      <c r="N40" s="245">
        <v>10</v>
      </c>
      <c r="O40" s="245">
        <v>11</v>
      </c>
      <c r="P40" s="245">
        <v>12</v>
      </c>
      <c r="Q40" s="245">
        <v>13</v>
      </c>
      <c r="R40" s="245">
        <v>14</v>
      </c>
      <c r="S40" s="245">
        <v>15</v>
      </c>
      <c r="T40" s="245">
        <v>16</v>
      </c>
      <c r="U40" s="245">
        <v>17</v>
      </c>
      <c r="V40" s="245">
        <v>18</v>
      </c>
      <c r="W40" s="245">
        <v>19</v>
      </c>
      <c r="X40" s="245">
        <v>20</v>
      </c>
      <c r="Y40" s="245">
        <v>21</v>
      </c>
      <c r="Z40" s="245">
        <v>22</v>
      </c>
      <c r="AA40" s="245">
        <v>23</v>
      </c>
      <c r="AB40" s="245">
        <v>24</v>
      </c>
      <c r="AC40" s="245">
        <v>25</v>
      </c>
      <c r="AD40" s="245">
        <v>26</v>
      </c>
      <c r="AE40" s="245">
        <v>27</v>
      </c>
      <c r="AF40" s="245">
        <v>28</v>
      </c>
      <c r="AG40" s="245">
        <v>29</v>
      </c>
      <c r="AH40" s="245">
        <v>30</v>
      </c>
      <c r="AI40" s="245">
        <v>31</v>
      </c>
      <c r="AJ40" s="245">
        <v>32</v>
      </c>
      <c r="AK40" s="245">
        <v>33</v>
      </c>
      <c r="AL40" s="245">
        <v>34</v>
      </c>
      <c r="AM40" s="245">
        <v>35</v>
      </c>
      <c r="AN40" s="245">
        <v>36</v>
      </c>
      <c r="AO40" s="245">
        <v>37</v>
      </c>
      <c r="AP40" s="245">
        <v>38</v>
      </c>
      <c r="AQ40" s="245">
        <v>39</v>
      </c>
      <c r="AR40" s="245">
        <v>40</v>
      </c>
      <c r="AS40" s="245">
        <v>41</v>
      </c>
      <c r="AT40" s="245">
        <v>42</v>
      </c>
      <c r="AU40" s="245">
        <v>43</v>
      </c>
      <c r="AV40" s="245">
        <v>44</v>
      </c>
      <c r="AW40" s="245">
        <v>45</v>
      </c>
      <c r="AX40" s="245">
        <v>46</v>
      </c>
      <c r="AY40" s="245">
        <v>47</v>
      </c>
      <c r="AZ40" s="245">
        <v>48</v>
      </c>
      <c r="BA40" s="245">
        <v>49</v>
      </c>
      <c r="BB40" s="245">
        <v>50</v>
      </c>
      <c r="BC40" s="245">
        <v>51</v>
      </c>
      <c r="BD40" s="245">
        <v>52</v>
      </c>
      <c r="BE40" s="245">
        <v>53</v>
      </c>
      <c r="BF40" s="245">
        <v>54</v>
      </c>
      <c r="BG40" s="245">
        <v>55</v>
      </c>
      <c r="BH40" s="245">
        <v>56</v>
      </c>
      <c r="BI40" s="245">
        <v>57</v>
      </c>
      <c r="BJ40" s="245">
        <v>58</v>
      </c>
      <c r="BK40" s="245">
        <v>59</v>
      </c>
      <c r="BL40" s="245">
        <v>60</v>
      </c>
      <c r="BM40" s="245">
        <v>61</v>
      </c>
      <c r="BN40" s="245">
        <v>62</v>
      </c>
      <c r="BO40" s="245">
        <v>63</v>
      </c>
      <c r="BP40" s="245">
        <v>64</v>
      </c>
      <c r="BQ40" s="245">
        <v>65</v>
      </c>
      <c r="BR40" s="245">
        <v>66</v>
      </c>
      <c r="BS40" s="245">
        <v>67</v>
      </c>
      <c r="BT40" s="245">
        <v>68</v>
      </c>
      <c r="BU40" s="245">
        <v>69</v>
      </c>
      <c r="BV40" s="245">
        <v>70</v>
      </c>
      <c r="BW40" s="245">
        <v>71</v>
      </c>
      <c r="BX40" s="245">
        <v>72</v>
      </c>
      <c r="BY40" s="245">
        <v>73</v>
      </c>
      <c r="BZ40" s="245">
        <v>74</v>
      </c>
      <c r="CA40" s="245">
        <v>75</v>
      </c>
      <c r="CB40" s="245">
        <v>76</v>
      </c>
      <c r="CC40" s="245">
        <v>77</v>
      </c>
      <c r="CD40" s="245">
        <v>78</v>
      </c>
      <c r="CE40" s="245">
        <v>79</v>
      </c>
      <c r="CF40" s="245">
        <v>80</v>
      </c>
      <c r="CG40" s="245">
        <v>81</v>
      </c>
      <c r="CH40" s="245">
        <v>82</v>
      </c>
      <c r="CI40" s="245">
        <v>83</v>
      </c>
      <c r="CJ40" s="245">
        <v>84</v>
      </c>
      <c r="CK40" s="245">
        <v>85</v>
      </c>
      <c r="CL40" s="245">
        <v>86</v>
      </c>
      <c r="CM40" s="245">
        <v>87</v>
      </c>
      <c r="CN40" s="245">
        <v>88</v>
      </c>
      <c r="CO40" s="245">
        <v>89</v>
      </c>
      <c r="CP40" s="245">
        <v>90</v>
      </c>
      <c r="CQ40" s="245">
        <v>91</v>
      </c>
      <c r="CR40" s="245">
        <v>92</v>
      </c>
      <c r="CS40" s="245">
        <v>93</v>
      </c>
      <c r="CT40" s="245">
        <v>94</v>
      </c>
      <c r="CU40" s="245">
        <v>95</v>
      </c>
      <c r="CV40" s="245">
        <v>96</v>
      </c>
      <c r="CW40" s="380"/>
    </row>
    <row r="41" spans="1:101" s="197" customFormat="1" ht="16.5" customHeight="1">
      <c r="A41" s="783"/>
      <c r="B41" s="783"/>
      <c r="C41" s="783"/>
      <c r="D41" s="783"/>
      <c r="E41" s="363">
        <f>主要假设阐述!$B$5</f>
        <v>42491</v>
      </c>
      <c r="F41" s="363">
        <f>E41+31</f>
        <v>42522</v>
      </c>
      <c r="G41" s="363">
        <f t="shared" ref="G41:BR41" si="20">F41+31</f>
        <v>42553</v>
      </c>
      <c r="H41" s="363">
        <f t="shared" si="20"/>
        <v>42584</v>
      </c>
      <c r="I41" s="363">
        <f t="shared" si="20"/>
        <v>42615</v>
      </c>
      <c r="J41" s="363">
        <f t="shared" si="20"/>
        <v>42646</v>
      </c>
      <c r="K41" s="363">
        <f t="shared" si="20"/>
        <v>42677</v>
      </c>
      <c r="L41" s="363">
        <f t="shared" si="20"/>
        <v>42708</v>
      </c>
      <c r="M41" s="363">
        <f t="shared" si="20"/>
        <v>42739</v>
      </c>
      <c r="N41" s="363">
        <f t="shared" si="20"/>
        <v>42770</v>
      </c>
      <c r="O41" s="363">
        <f t="shared" si="20"/>
        <v>42801</v>
      </c>
      <c r="P41" s="363">
        <f t="shared" si="20"/>
        <v>42832</v>
      </c>
      <c r="Q41" s="363">
        <f t="shared" si="20"/>
        <v>42863</v>
      </c>
      <c r="R41" s="363">
        <f t="shared" si="20"/>
        <v>42894</v>
      </c>
      <c r="S41" s="363">
        <f t="shared" si="20"/>
        <v>42925</v>
      </c>
      <c r="T41" s="363">
        <f t="shared" si="20"/>
        <v>42956</v>
      </c>
      <c r="U41" s="363">
        <f t="shared" si="20"/>
        <v>42987</v>
      </c>
      <c r="V41" s="363">
        <f t="shared" si="20"/>
        <v>43018</v>
      </c>
      <c r="W41" s="363">
        <f t="shared" si="20"/>
        <v>43049</v>
      </c>
      <c r="X41" s="363">
        <f t="shared" si="20"/>
        <v>43080</v>
      </c>
      <c r="Y41" s="363">
        <f t="shared" si="20"/>
        <v>43111</v>
      </c>
      <c r="Z41" s="363">
        <f t="shared" si="20"/>
        <v>43142</v>
      </c>
      <c r="AA41" s="363">
        <f t="shared" si="20"/>
        <v>43173</v>
      </c>
      <c r="AB41" s="363">
        <f t="shared" si="20"/>
        <v>43204</v>
      </c>
      <c r="AC41" s="363">
        <f t="shared" si="20"/>
        <v>43235</v>
      </c>
      <c r="AD41" s="363">
        <f t="shared" si="20"/>
        <v>43266</v>
      </c>
      <c r="AE41" s="363">
        <f t="shared" si="20"/>
        <v>43297</v>
      </c>
      <c r="AF41" s="363">
        <f t="shared" si="20"/>
        <v>43328</v>
      </c>
      <c r="AG41" s="363">
        <f t="shared" si="20"/>
        <v>43359</v>
      </c>
      <c r="AH41" s="363">
        <f t="shared" si="20"/>
        <v>43390</v>
      </c>
      <c r="AI41" s="363">
        <f t="shared" si="20"/>
        <v>43421</v>
      </c>
      <c r="AJ41" s="363">
        <f t="shared" si="20"/>
        <v>43452</v>
      </c>
      <c r="AK41" s="363">
        <f t="shared" si="20"/>
        <v>43483</v>
      </c>
      <c r="AL41" s="363">
        <f t="shared" si="20"/>
        <v>43514</v>
      </c>
      <c r="AM41" s="363">
        <f t="shared" si="20"/>
        <v>43545</v>
      </c>
      <c r="AN41" s="363">
        <f t="shared" si="20"/>
        <v>43576</v>
      </c>
      <c r="AO41" s="363">
        <f t="shared" si="20"/>
        <v>43607</v>
      </c>
      <c r="AP41" s="363">
        <f t="shared" si="20"/>
        <v>43638</v>
      </c>
      <c r="AQ41" s="363">
        <f t="shared" si="20"/>
        <v>43669</v>
      </c>
      <c r="AR41" s="363">
        <f t="shared" si="20"/>
        <v>43700</v>
      </c>
      <c r="AS41" s="363">
        <f t="shared" si="20"/>
        <v>43731</v>
      </c>
      <c r="AT41" s="363">
        <f t="shared" si="20"/>
        <v>43762</v>
      </c>
      <c r="AU41" s="363">
        <f t="shared" si="20"/>
        <v>43793</v>
      </c>
      <c r="AV41" s="363">
        <f t="shared" si="20"/>
        <v>43824</v>
      </c>
      <c r="AW41" s="363">
        <f t="shared" si="20"/>
        <v>43855</v>
      </c>
      <c r="AX41" s="363">
        <f t="shared" si="20"/>
        <v>43886</v>
      </c>
      <c r="AY41" s="363">
        <f t="shared" si="20"/>
        <v>43917</v>
      </c>
      <c r="AZ41" s="363">
        <f t="shared" si="20"/>
        <v>43948</v>
      </c>
      <c r="BA41" s="363">
        <f t="shared" si="20"/>
        <v>43979</v>
      </c>
      <c r="BB41" s="363">
        <f t="shared" si="20"/>
        <v>44010</v>
      </c>
      <c r="BC41" s="363">
        <f t="shared" si="20"/>
        <v>44041</v>
      </c>
      <c r="BD41" s="363">
        <f t="shared" si="20"/>
        <v>44072</v>
      </c>
      <c r="BE41" s="363">
        <f t="shared" si="20"/>
        <v>44103</v>
      </c>
      <c r="BF41" s="363">
        <f t="shared" si="20"/>
        <v>44134</v>
      </c>
      <c r="BG41" s="363">
        <f t="shared" si="20"/>
        <v>44165</v>
      </c>
      <c r="BH41" s="363">
        <f t="shared" si="20"/>
        <v>44196</v>
      </c>
      <c r="BI41" s="363">
        <f t="shared" si="20"/>
        <v>44227</v>
      </c>
      <c r="BJ41" s="363">
        <f t="shared" si="20"/>
        <v>44258</v>
      </c>
      <c r="BK41" s="363">
        <f t="shared" si="20"/>
        <v>44289</v>
      </c>
      <c r="BL41" s="363">
        <f t="shared" si="20"/>
        <v>44320</v>
      </c>
      <c r="BM41" s="363">
        <f t="shared" si="20"/>
        <v>44351</v>
      </c>
      <c r="BN41" s="363">
        <f t="shared" si="20"/>
        <v>44382</v>
      </c>
      <c r="BO41" s="363">
        <f t="shared" si="20"/>
        <v>44413</v>
      </c>
      <c r="BP41" s="363">
        <f t="shared" si="20"/>
        <v>44444</v>
      </c>
      <c r="BQ41" s="363">
        <f t="shared" si="20"/>
        <v>44475</v>
      </c>
      <c r="BR41" s="363">
        <f t="shared" si="20"/>
        <v>44506</v>
      </c>
      <c r="BS41" s="363">
        <f t="shared" ref="BS41:CV41" si="21">BR41+31</f>
        <v>44537</v>
      </c>
      <c r="BT41" s="363">
        <f t="shared" si="21"/>
        <v>44568</v>
      </c>
      <c r="BU41" s="363">
        <f t="shared" si="21"/>
        <v>44599</v>
      </c>
      <c r="BV41" s="363">
        <f t="shared" si="21"/>
        <v>44630</v>
      </c>
      <c r="BW41" s="363">
        <f t="shared" si="21"/>
        <v>44661</v>
      </c>
      <c r="BX41" s="363">
        <f t="shared" si="21"/>
        <v>44692</v>
      </c>
      <c r="BY41" s="363">
        <f t="shared" si="21"/>
        <v>44723</v>
      </c>
      <c r="BZ41" s="363">
        <f t="shared" si="21"/>
        <v>44754</v>
      </c>
      <c r="CA41" s="363">
        <f t="shared" si="21"/>
        <v>44785</v>
      </c>
      <c r="CB41" s="363">
        <f t="shared" si="21"/>
        <v>44816</v>
      </c>
      <c r="CC41" s="363">
        <f t="shared" si="21"/>
        <v>44847</v>
      </c>
      <c r="CD41" s="363">
        <f t="shared" si="21"/>
        <v>44878</v>
      </c>
      <c r="CE41" s="363">
        <f t="shared" si="21"/>
        <v>44909</v>
      </c>
      <c r="CF41" s="363">
        <f t="shared" si="21"/>
        <v>44940</v>
      </c>
      <c r="CG41" s="363">
        <f t="shared" si="21"/>
        <v>44971</v>
      </c>
      <c r="CH41" s="363">
        <f t="shared" si="21"/>
        <v>45002</v>
      </c>
      <c r="CI41" s="363">
        <f t="shared" si="21"/>
        <v>45033</v>
      </c>
      <c r="CJ41" s="363">
        <f t="shared" si="21"/>
        <v>45064</v>
      </c>
      <c r="CK41" s="363">
        <f t="shared" si="21"/>
        <v>45095</v>
      </c>
      <c r="CL41" s="363">
        <f t="shared" si="21"/>
        <v>45126</v>
      </c>
      <c r="CM41" s="363">
        <f t="shared" si="21"/>
        <v>45157</v>
      </c>
      <c r="CN41" s="363">
        <f t="shared" si="21"/>
        <v>45188</v>
      </c>
      <c r="CO41" s="363">
        <f t="shared" si="21"/>
        <v>45219</v>
      </c>
      <c r="CP41" s="363">
        <f t="shared" si="21"/>
        <v>45250</v>
      </c>
      <c r="CQ41" s="363">
        <f t="shared" si="21"/>
        <v>45281</v>
      </c>
      <c r="CR41" s="363">
        <f t="shared" si="21"/>
        <v>45312</v>
      </c>
      <c r="CS41" s="363">
        <f t="shared" si="21"/>
        <v>45343</v>
      </c>
      <c r="CT41" s="363">
        <f t="shared" si="21"/>
        <v>45374</v>
      </c>
      <c r="CU41" s="363">
        <f t="shared" si="21"/>
        <v>45405</v>
      </c>
      <c r="CV41" s="363">
        <f t="shared" si="21"/>
        <v>45436</v>
      </c>
      <c r="CW41" s="380"/>
    </row>
    <row r="42" spans="1:101" s="360" customFormat="1" ht="16.5" customHeight="1">
      <c r="A42" s="364" t="s">
        <v>320</v>
      </c>
      <c r="B42" s="365" t="s">
        <v>209</v>
      </c>
      <c r="C42" s="784" t="s">
        <v>334</v>
      </c>
      <c r="D42" s="47">
        <f>SUM(D43,D50:D52)</f>
        <v>144996.94883857117</v>
      </c>
      <c r="E42" s="47">
        <f>SUM(E43,E50:E52)</f>
        <v>86032.442876381116</v>
      </c>
      <c r="F42" s="47">
        <f t="shared" ref="F42:N42" si="22">SUM(F43,F50:F52)</f>
        <v>0</v>
      </c>
      <c r="G42" s="47">
        <f t="shared" si="22"/>
        <v>0</v>
      </c>
      <c r="H42" s="47">
        <f t="shared" si="22"/>
        <v>58964.505962190036</v>
      </c>
      <c r="I42" s="47">
        <f t="shared" si="22"/>
        <v>0</v>
      </c>
      <c r="J42" s="47">
        <f t="shared" si="22"/>
        <v>0</v>
      </c>
      <c r="K42" s="47">
        <f t="shared" si="22"/>
        <v>0</v>
      </c>
      <c r="L42" s="47">
        <f t="shared" si="22"/>
        <v>0</v>
      </c>
      <c r="M42" s="47">
        <f t="shared" si="22"/>
        <v>0</v>
      </c>
      <c r="N42" s="47">
        <f t="shared" si="22"/>
        <v>0</v>
      </c>
      <c r="O42" s="47">
        <f t="shared" ref="O42:BZ42" si="23">SUM(O43,O50:O52)</f>
        <v>0</v>
      </c>
      <c r="P42" s="47">
        <f t="shared" si="23"/>
        <v>0</v>
      </c>
      <c r="Q42" s="47">
        <f t="shared" si="23"/>
        <v>0</v>
      </c>
      <c r="R42" s="47">
        <f t="shared" si="23"/>
        <v>0</v>
      </c>
      <c r="S42" s="47">
        <f t="shared" si="23"/>
        <v>0</v>
      </c>
      <c r="T42" s="47">
        <f t="shared" si="23"/>
        <v>0</v>
      </c>
      <c r="U42" s="47">
        <f t="shared" si="23"/>
        <v>0</v>
      </c>
      <c r="V42" s="47">
        <f t="shared" si="23"/>
        <v>0</v>
      </c>
      <c r="W42" s="47">
        <f t="shared" si="23"/>
        <v>0</v>
      </c>
      <c r="X42" s="47">
        <f t="shared" si="23"/>
        <v>0</v>
      </c>
      <c r="Y42" s="47">
        <f t="shared" si="23"/>
        <v>0</v>
      </c>
      <c r="Z42" s="47">
        <f t="shared" si="23"/>
        <v>0</v>
      </c>
      <c r="AA42" s="47">
        <f t="shared" si="23"/>
        <v>0</v>
      </c>
      <c r="AB42" s="47">
        <f t="shared" si="23"/>
        <v>0</v>
      </c>
      <c r="AC42" s="47">
        <f t="shared" si="23"/>
        <v>0</v>
      </c>
      <c r="AD42" s="47">
        <f t="shared" si="23"/>
        <v>0</v>
      </c>
      <c r="AE42" s="47">
        <f t="shared" si="23"/>
        <v>0</v>
      </c>
      <c r="AF42" s="47">
        <f t="shared" si="23"/>
        <v>0</v>
      </c>
      <c r="AG42" s="47">
        <f t="shared" si="23"/>
        <v>0</v>
      </c>
      <c r="AH42" s="47">
        <f t="shared" si="23"/>
        <v>0</v>
      </c>
      <c r="AI42" s="47">
        <f t="shared" si="23"/>
        <v>0</v>
      </c>
      <c r="AJ42" s="47">
        <f t="shared" si="23"/>
        <v>0</v>
      </c>
      <c r="AK42" s="47">
        <f t="shared" si="23"/>
        <v>0</v>
      </c>
      <c r="AL42" s="47">
        <f t="shared" si="23"/>
        <v>0</v>
      </c>
      <c r="AM42" s="47">
        <f t="shared" si="23"/>
        <v>0</v>
      </c>
      <c r="AN42" s="47">
        <f t="shared" si="23"/>
        <v>0</v>
      </c>
      <c r="AO42" s="47">
        <f t="shared" si="23"/>
        <v>0</v>
      </c>
      <c r="AP42" s="47">
        <f t="shared" si="23"/>
        <v>0</v>
      </c>
      <c r="AQ42" s="47">
        <f t="shared" si="23"/>
        <v>0</v>
      </c>
      <c r="AR42" s="47">
        <f t="shared" si="23"/>
        <v>0</v>
      </c>
      <c r="AS42" s="47">
        <f t="shared" si="23"/>
        <v>0</v>
      </c>
      <c r="AT42" s="47">
        <f t="shared" si="23"/>
        <v>0</v>
      </c>
      <c r="AU42" s="47">
        <f t="shared" si="23"/>
        <v>0</v>
      </c>
      <c r="AV42" s="47">
        <f t="shared" si="23"/>
        <v>0</v>
      </c>
      <c r="AW42" s="47">
        <f t="shared" si="23"/>
        <v>0</v>
      </c>
      <c r="AX42" s="47">
        <f t="shared" si="23"/>
        <v>0</v>
      </c>
      <c r="AY42" s="47">
        <f t="shared" si="23"/>
        <v>0</v>
      </c>
      <c r="AZ42" s="47">
        <f t="shared" si="23"/>
        <v>0</v>
      </c>
      <c r="BA42" s="47">
        <f t="shared" si="23"/>
        <v>0</v>
      </c>
      <c r="BB42" s="47">
        <f t="shared" si="23"/>
        <v>0</v>
      </c>
      <c r="BC42" s="47">
        <f t="shared" si="23"/>
        <v>0</v>
      </c>
      <c r="BD42" s="47">
        <f t="shared" si="23"/>
        <v>0</v>
      </c>
      <c r="BE42" s="47">
        <f t="shared" si="23"/>
        <v>0</v>
      </c>
      <c r="BF42" s="47">
        <f t="shared" si="23"/>
        <v>0</v>
      </c>
      <c r="BG42" s="47">
        <f t="shared" si="23"/>
        <v>0</v>
      </c>
      <c r="BH42" s="47">
        <f t="shared" si="23"/>
        <v>0</v>
      </c>
      <c r="BI42" s="47">
        <f t="shared" si="23"/>
        <v>0</v>
      </c>
      <c r="BJ42" s="47">
        <f t="shared" si="23"/>
        <v>0</v>
      </c>
      <c r="BK42" s="47">
        <f t="shared" si="23"/>
        <v>0</v>
      </c>
      <c r="BL42" s="47">
        <f t="shared" si="23"/>
        <v>0</v>
      </c>
      <c r="BM42" s="47">
        <f t="shared" si="23"/>
        <v>0</v>
      </c>
      <c r="BN42" s="47">
        <f t="shared" si="23"/>
        <v>0</v>
      </c>
      <c r="BO42" s="47">
        <f t="shared" si="23"/>
        <v>0</v>
      </c>
      <c r="BP42" s="47">
        <f t="shared" si="23"/>
        <v>0</v>
      </c>
      <c r="BQ42" s="47">
        <f t="shared" si="23"/>
        <v>0</v>
      </c>
      <c r="BR42" s="47">
        <f t="shared" si="23"/>
        <v>0</v>
      </c>
      <c r="BS42" s="47">
        <f t="shared" si="23"/>
        <v>0</v>
      </c>
      <c r="BT42" s="47">
        <f t="shared" si="23"/>
        <v>0</v>
      </c>
      <c r="BU42" s="47">
        <f t="shared" si="23"/>
        <v>0</v>
      </c>
      <c r="BV42" s="47">
        <f t="shared" si="23"/>
        <v>0</v>
      </c>
      <c r="BW42" s="47">
        <f t="shared" si="23"/>
        <v>0</v>
      </c>
      <c r="BX42" s="47">
        <f t="shared" si="23"/>
        <v>0</v>
      </c>
      <c r="BY42" s="47">
        <f t="shared" si="23"/>
        <v>0</v>
      </c>
      <c r="BZ42" s="47">
        <f t="shared" si="23"/>
        <v>0</v>
      </c>
      <c r="CA42" s="47">
        <f t="shared" ref="CA42:CV42" si="24">SUM(CA43,CA50:CA52)</f>
        <v>0</v>
      </c>
      <c r="CB42" s="47">
        <f t="shared" si="24"/>
        <v>0</v>
      </c>
      <c r="CC42" s="47">
        <f t="shared" si="24"/>
        <v>0</v>
      </c>
      <c r="CD42" s="47">
        <f t="shared" si="24"/>
        <v>0</v>
      </c>
      <c r="CE42" s="47">
        <f t="shared" si="24"/>
        <v>0</v>
      </c>
      <c r="CF42" s="47">
        <f t="shared" si="24"/>
        <v>0</v>
      </c>
      <c r="CG42" s="47">
        <f t="shared" si="24"/>
        <v>0</v>
      </c>
      <c r="CH42" s="47">
        <f t="shared" si="24"/>
        <v>0</v>
      </c>
      <c r="CI42" s="47">
        <f t="shared" si="24"/>
        <v>0</v>
      </c>
      <c r="CJ42" s="47">
        <f t="shared" si="24"/>
        <v>0</v>
      </c>
      <c r="CK42" s="47">
        <f t="shared" si="24"/>
        <v>0</v>
      </c>
      <c r="CL42" s="47">
        <f t="shared" si="24"/>
        <v>0</v>
      </c>
      <c r="CM42" s="47">
        <f t="shared" si="24"/>
        <v>0</v>
      </c>
      <c r="CN42" s="47">
        <f t="shared" si="24"/>
        <v>0</v>
      </c>
      <c r="CO42" s="47">
        <f t="shared" si="24"/>
        <v>0</v>
      </c>
      <c r="CP42" s="47">
        <f t="shared" si="24"/>
        <v>0</v>
      </c>
      <c r="CQ42" s="47">
        <f t="shared" si="24"/>
        <v>0</v>
      </c>
      <c r="CR42" s="47">
        <f t="shared" si="24"/>
        <v>0</v>
      </c>
      <c r="CS42" s="47">
        <f t="shared" si="24"/>
        <v>0</v>
      </c>
      <c r="CT42" s="47">
        <f t="shared" si="24"/>
        <v>0</v>
      </c>
      <c r="CU42" s="47">
        <f t="shared" si="24"/>
        <v>0</v>
      </c>
      <c r="CV42" s="47">
        <f t="shared" si="24"/>
        <v>0</v>
      </c>
      <c r="CW42" s="381">
        <f>SUM(E42:CV42)-D42</f>
        <v>0</v>
      </c>
    </row>
    <row r="43" spans="1:101" s="360" customFormat="1" ht="16.5" customHeight="1">
      <c r="A43" s="364">
        <v>1</v>
      </c>
      <c r="B43" s="365" t="s">
        <v>321</v>
      </c>
      <c r="C43" s="785"/>
      <c r="D43" s="367">
        <f>SUM(D44:D49)</f>
        <v>144996.94883857117</v>
      </c>
      <c r="E43" s="367">
        <f>SUM(E44:E49)</f>
        <v>86032.442876381116</v>
      </c>
      <c r="F43" s="367">
        <f t="shared" ref="F43:N43" si="25">SUM(F44:F49)</f>
        <v>0</v>
      </c>
      <c r="G43" s="367">
        <f t="shared" si="25"/>
        <v>0</v>
      </c>
      <c r="H43" s="367">
        <f t="shared" si="25"/>
        <v>58964.505962190036</v>
      </c>
      <c r="I43" s="367">
        <f t="shared" si="25"/>
        <v>0</v>
      </c>
      <c r="J43" s="367">
        <f t="shared" si="25"/>
        <v>0</v>
      </c>
      <c r="K43" s="367">
        <f t="shared" si="25"/>
        <v>0</v>
      </c>
      <c r="L43" s="367">
        <f t="shared" si="25"/>
        <v>0</v>
      </c>
      <c r="M43" s="367">
        <f t="shared" si="25"/>
        <v>0</v>
      </c>
      <c r="N43" s="367">
        <f t="shared" si="25"/>
        <v>0</v>
      </c>
      <c r="O43" s="367">
        <f t="shared" ref="O43:BZ43" si="26">SUM(O44:O49)</f>
        <v>0</v>
      </c>
      <c r="P43" s="367">
        <f t="shared" si="26"/>
        <v>0</v>
      </c>
      <c r="Q43" s="367">
        <f t="shared" si="26"/>
        <v>0</v>
      </c>
      <c r="R43" s="367">
        <f t="shared" si="26"/>
        <v>0</v>
      </c>
      <c r="S43" s="367">
        <f t="shared" si="26"/>
        <v>0</v>
      </c>
      <c r="T43" s="367">
        <f t="shared" si="26"/>
        <v>0</v>
      </c>
      <c r="U43" s="367">
        <f t="shared" si="26"/>
        <v>0</v>
      </c>
      <c r="V43" s="367">
        <f t="shared" si="26"/>
        <v>0</v>
      </c>
      <c r="W43" s="367">
        <f t="shared" si="26"/>
        <v>0</v>
      </c>
      <c r="X43" s="367">
        <f t="shared" si="26"/>
        <v>0</v>
      </c>
      <c r="Y43" s="367">
        <f t="shared" si="26"/>
        <v>0</v>
      </c>
      <c r="Z43" s="367">
        <f t="shared" si="26"/>
        <v>0</v>
      </c>
      <c r="AA43" s="367">
        <f t="shared" si="26"/>
        <v>0</v>
      </c>
      <c r="AB43" s="367">
        <f t="shared" si="26"/>
        <v>0</v>
      </c>
      <c r="AC43" s="367">
        <f t="shared" si="26"/>
        <v>0</v>
      </c>
      <c r="AD43" s="367">
        <f t="shared" si="26"/>
        <v>0</v>
      </c>
      <c r="AE43" s="367">
        <f t="shared" si="26"/>
        <v>0</v>
      </c>
      <c r="AF43" s="367">
        <f t="shared" si="26"/>
        <v>0</v>
      </c>
      <c r="AG43" s="367">
        <f t="shared" si="26"/>
        <v>0</v>
      </c>
      <c r="AH43" s="367">
        <f t="shared" si="26"/>
        <v>0</v>
      </c>
      <c r="AI43" s="367">
        <f t="shared" si="26"/>
        <v>0</v>
      </c>
      <c r="AJ43" s="367">
        <f t="shared" si="26"/>
        <v>0</v>
      </c>
      <c r="AK43" s="367">
        <f t="shared" si="26"/>
        <v>0</v>
      </c>
      <c r="AL43" s="367">
        <f t="shared" si="26"/>
        <v>0</v>
      </c>
      <c r="AM43" s="367">
        <f t="shared" si="26"/>
        <v>0</v>
      </c>
      <c r="AN43" s="367">
        <f t="shared" si="26"/>
        <v>0</v>
      </c>
      <c r="AO43" s="367">
        <f t="shared" si="26"/>
        <v>0</v>
      </c>
      <c r="AP43" s="367">
        <f t="shared" si="26"/>
        <v>0</v>
      </c>
      <c r="AQ43" s="367">
        <f t="shared" si="26"/>
        <v>0</v>
      </c>
      <c r="AR43" s="367">
        <f t="shared" si="26"/>
        <v>0</v>
      </c>
      <c r="AS43" s="367">
        <f t="shared" si="26"/>
        <v>0</v>
      </c>
      <c r="AT43" s="367">
        <f t="shared" si="26"/>
        <v>0</v>
      </c>
      <c r="AU43" s="367">
        <f t="shared" si="26"/>
        <v>0</v>
      </c>
      <c r="AV43" s="367">
        <f t="shared" si="26"/>
        <v>0</v>
      </c>
      <c r="AW43" s="367">
        <f t="shared" si="26"/>
        <v>0</v>
      </c>
      <c r="AX43" s="367">
        <f t="shared" si="26"/>
        <v>0</v>
      </c>
      <c r="AY43" s="367">
        <f t="shared" si="26"/>
        <v>0</v>
      </c>
      <c r="AZ43" s="367">
        <f t="shared" si="26"/>
        <v>0</v>
      </c>
      <c r="BA43" s="367">
        <f t="shared" si="26"/>
        <v>0</v>
      </c>
      <c r="BB43" s="367">
        <f t="shared" si="26"/>
        <v>0</v>
      </c>
      <c r="BC43" s="367">
        <f t="shared" si="26"/>
        <v>0</v>
      </c>
      <c r="BD43" s="367">
        <f t="shared" si="26"/>
        <v>0</v>
      </c>
      <c r="BE43" s="367">
        <f t="shared" si="26"/>
        <v>0</v>
      </c>
      <c r="BF43" s="367">
        <f t="shared" si="26"/>
        <v>0</v>
      </c>
      <c r="BG43" s="367">
        <f t="shared" si="26"/>
        <v>0</v>
      </c>
      <c r="BH43" s="367">
        <f t="shared" si="26"/>
        <v>0</v>
      </c>
      <c r="BI43" s="367">
        <f t="shared" si="26"/>
        <v>0</v>
      </c>
      <c r="BJ43" s="367">
        <f t="shared" si="26"/>
        <v>0</v>
      </c>
      <c r="BK43" s="367">
        <f t="shared" si="26"/>
        <v>0</v>
      </c>
      <c r="BL43" s="367">
        <f t="shared" si="26"/>
        <v>0</v>
      </c>
      <c r="BM43" s="367">
        <f t="shared" si="26"/>
        <v>0</v>
      </c>
      <c r="BN43" s="367">
        <f t="shared" si="26"/>
        <v>0</v>
      </c>
      <c r="BO43" s="367">
        <f t="shared" si="26"/>
        <v>0</v>
      </c>
      <c r="BP43" s="367">
        <f t="shared" si="26"/>
        <v>0</v>
      </c>
      <c r="BQ43" s="367">
        <f t="shared" si="26"/>
        <v>0</v>
      </c>
      <c r="BR43" s="367">
        <f t="shared" si="26"/>
        <v>0</v>
      </c>
      <c r="BS43" s="367">
        <f t="shared" si="26"/>
        <v>0</v>
      </c>
      <c r="BT43" s="367">
        <f t="shared" si="26"/>
        <v>0</v>
      </c>
      <c r="BU43" s="367">
        <f t="shared" si="26"/>
        <v>0</v>
      </c>
      <c r="BV43" s="367">
        <f t="shared" si="26"/>
        <v>0</v>
      </c>
      <c r="BW43" s="367">
        <f t="shared" si="26"/>
        <v>0</v>
      </c>
      <c r="BX43" s="367">
        <f t="shared" si="26"/>
        <v>0</v>
      </c>
      <c r="BY43" s="367">
        <f t="shared" si="26"/>
        <v>0</v>
      </c>
      <c r="BZ43" s="367">
        <f t="shared" si="26"/>
        <v>0</v>
      </c>
      <c r="CA43" s="367">
        <f t="shared" ref="CA43:CV43" si="27">SUM(CA44:CA49)</f>
        <v>0</v>
      </c>
      <c r="CB43" s="367">
        <f t="shared" si="27"/>
        <v>0</v>
      </c>
      <c r="CC43" s="367">
        <f t="shared" si="27"/>
        <v>0</v>
      </c>
      <c r="CD43" s="367">
        <f t="shared" si="27"/>
        <v>0</v>
      </c>
      <c r="CE43" s="367">
        <f t="shared" si="27"/>
        <v>0</v>
      </c>
      <c r="CF43" s="367">
        <f t="shared" si="27"/>
        <v>0</v>
      </c>
      <c r="CG43" s="367">
        <f t="shared" si="27"/>
        <v>0</v>
      </c>
      <c r="CH43" s="367">
        <f t="shared" si="27"/>
        <v>0</v>
      </c>
      <c r="CI43" s="367">
        <f t="shared" si="27"/>
        <v>0</v>
      </c>
      <c r="CJ43" s="367">
        <f t="shared" si="27"/>
        <v>0</v>
      </c>
      <c r="CK43" s="367">
        <f t="shared" si="27"/>
        <v>0</v>
      </c>
      <c r="CL43" s="367">
        <f t="shared" si="27"/>
        <v>0</v>
      </c>
      <c r="CM43" s="367">
        <f t="shared" si="27"/>
        <v>0</v>
      </c>
      <c r="CN43" s="367">
        <f t="shared" si="27"/>
        <v>0</v>
      </c>
      <c r="CO43" s="367">
        <f t="shared" si="27"/>
        <v>0</v>
      </c>
      <c r="CP43" s="367">
        <f t="shared" si="27"/>
        <v>0</v>
      </c>
      <c r="CQ43" s="367">
        <f t="shared" si="27"/>
        <v>0</v>
      </c>
      <c r="CR43" s="367">
        <f t="shared" si="27"/>
        <v>0</v>
      </c>
      <c r="CS43" s="367">
        <f t="shared" si="27"/>
        <v>0</v>
      </c>
      <c r="CT43" s="367">
        <f t="shared" si="27"/>
        <v>0</v>
      </c>
      <c r="CU43" s="367">
        <f t="shared" si="27"/>
        <v>0</v>
      </c>
      <c r="CV43" s="367">
        <f t="shared" si="27"/>
        <v>0</v>
      </c>
      <c r="CW43" s="381"/>
    </row>
    <row r="44" spans="1:101" ht="16.5" customHeight="1">
      <c r="A44" s="364">
        <v>1.1000000000000001</v>
      </c>
      <c r="B44" s="368" t="s">
        <v>322</v>
      </c>
      <c r="C44" s="785"/>
      <c r="D44" s="370">
        <f t="shared" ref="D44:D52" si="28">SUM(E44:CV44)</f>
        <v>140770.33132335014</v>
      </c>
      <c r="E44" s="370">
        <f>IF('1、规划指标'!$C$9=0,0,E7*'1、规划指标'!$E$9/'1、规划指标'!$C$9)</f>
        <v>86028.935300860598</v>
      </c>
      <c r="F44" s="370">
        <f>IF('1、规划指标'!$C$9=0,0,F7*'1、规划指标'!$E$9/'1、规划指标'!$C$9)</f>
        <v>0</v>
      </c>
      <c r="G44" s="370">
        <f>IF('1、规划指标'!$C$9=0,0,G7*'1、规划指标'!$E$9/'1、规划指标'!$C$9)</f>
        <v>0</v>
      </c>
      <c r="H44" s="370">
        <f>IF('1、规划指标'!$C$9=0,0,H7*'1、规划指标'!$E$9/'1、规划指标'!$C$9)</f>
        <v>54741.396022489535</v>
      </c>
      <c r="I44" s="370">
        <f>IF('1、规划指标'!$C$9=0,0,I7*'1、规划指标'!$E$9/'1、规划指标'!$C$9)</f>
        <v>0</v>
      </c>
      <c r="J44" s="370">
        <f>IF('1、规划指标'!$C$9=0,0,J7*'1、规划指标'!$E$9/'1、规划指标'!$C$9)</f>
        <v>0</v>
      </c>
      <c r="K44" s="370">
        <f>IF('1、规划指标'!$C$9=0,0,K7*'1、规划指标'!$E$9/'1、规划指标'!$C$9)</f>
        <v>0</v>
      </c>
      <c r="L44" s="370">
        <f>IF('1、规划指标'!$C$9=0,0,L7*'1、规划指标'!$E$9/'1、规划指标'!$C$9)</f>
        <v>0</v>
      </c>
      <c r="M44" s="370">
        <f>IF('1、规划指标'!$C$9=0,0,M7*'1、规划指标'!$E$9/'1、规划指标'!$C$9)</f>
        <v>0</v>
      </c>
      <c r="N44" s="370">
        <f>IF('1、规划指标'!$C$9=0,0,N7*'1、规划指标'!$E$9/'1、规划指标'!$C$9)</f>
        <v>0</v>
      </c>
      <c r="O44" s="370">
        <f>IF('1、规划指标'!$C$9=0,0,O7*'1、规划指标'!$E$9/'1、规划指标'!$C$9)</f>
        <v>0</v>
      </c>
      <c r="P44" s="370">
        <f>IF('1、规划指标'!$C$9=0,0,P7*'1、规划指标'!$E$9/'1、规划指标'!$C$9)</f>
        <v>0</v>
      </c>
      <c r="Q44" s="370">
        <f>IF('1、规划指标'!$C$9=0,0,Q7*'1、规划指标'!$E$9/'1、规划指标'!$C$9)</f>
        <v>0</v>
      </c>
      <c r="R44" s="370">
        <f>IF('1、规划指标'!$C$9=0,0,R7*'1、规划指标'!$E$9/'1、规划指标'!$C$9)</f>
        <v>0</v>
      </c>
      <c r="S44" s="370">
        <f>IF('1、规划指标'!$C$9=0,0,S7*'1、规划指标'!$E$9/'1、规划指标'!$C$9)</f>
        <v>0</v>
      </c>
      <c r="T44" s="370">
        <f>IF('1、规划指标'!$C$9=0,0,T7*'1、规划指标'!$E$9/'1、规划指标'!$C$9)</f>
        <v>0</v>
      </c>
      <c r="U44" s="370">
        <f>IF('1、规划指标'!$C$9=0,0,U7*'1、规划指标'!$E$9/'1、规划指标'!$C$9)</f>
        <v>0</v>
      </c>
      <c r="V44" s="370">
        <f>IF('1、规划指标'!$C$9=0,0,V7*'1、规划指标'!$E$9/'1、规划指标'!$C$9)</f>
        <v>0</v>
      </c>
      <c r="W44" s="370">
        <f>IF('1、规划指标'!$C$9=0,0,W7*'1、规划指标'!$E$9/'1、规划指标'!$C$9)</f>
        <v>0</v>
      </c>
      <c r="X44" s="370">
        <f>IF('1、规划指标'!$C$9=0,0,X7*'1、规划指标'!$E$9/'1、规划指标'!$C$9)</f>
        <v>0</v>
      </c>
      <c r="Y44" s="370">
        <f>IF('1、规划指标'!$C$9=0,0,Y7*'1、规划指标'!$E$9/'1、规划指标'!$C$9)</f>
        <v>0</v>
      </c>
      <c r="Z44" s="370">
        <f>IF('1、规划指标'!$C$9=0,0,Z7*'1、规划指标'!$E$9/'1、规划指标'!$C$9)</f>
        <v>0</v>
      </c>
      <c r="AA44" s="370">
        <f>IF('1、规划指标'!$C$9=0,0,AA7*'1、规划指标'!$E$9/'1、规划指标'!$C$9)</f>
        <v>0</v>
      </c>
      <c r="AB44" s="370">
        <f>IF('1、规划指标'!$C$9=0,0,AB7*'1、规划指标'!$E$9/'1、规划指标'!$C$9)</f>
        <v>0</v>
      </c>
      <c r="AC44" s="370">
        <f>IF('1、规划指标'!$C$9=0,0,AC7*'1、规划指标'!$E$9/'1、规划指标'!$C$9)</f>
        <v>0</v>
      </c>
      <c r="AD44" s="370">
        <f>IF('1、规划指标'!$C$9=0,0,AD7*'1、规划指标'!$E$9/'1、规划指标'!$C$9)</f>
        <v>0</v>
      </c>
      <c r="AE44" s="370">
        <f>IF('1、规划指标'!$C$9=0,0,AE7*'1、规划指标'!$E$9/'1、规划指标'!$C$9)</f>
        <v>0</v>
      </c>
      <c r="AF44" s="370">
        <f>IF('1、规划指标'!$C$9=0,0,AF7*'1、规划指标'!$E$9/'1、规划指标'!$C$9)</f>
        <v>0</v>
      </c>
      <c r="AG44" s="370">
        <f>IF('1、规划指标'!$C$9=0,0,AG7*'1、规划指标'!$E$9/'1、规划指标'!$C$9)</f>
        <v>0</v>
      </c>
      <c r="AH44" s="370">
        <f>IF('1、规划指标'!$C$9=0,0,AH7*'1、规划指标'!$E$9/'1、规划指标'!$C$9)</f>
        <v>0</v>
      </c>
      <c r="AI44" s="370">
        <f>IF('1、规划指标'!$C$9=0,0,AI7*'1、规划指标'!$E$9/'1、规划指标'!$C$9)</f>
        <v>0</v>
      </c>
      <c r="AJ44" s="370">
        <f>IF('1、规划指标'!$C$9=0,0,AJ7*'1、规划指标'!$E$9/'1、规划指标'!$C$9)</f>
        <v>0</v>
      </c>
      <c r="AK44" s="370">
        <f>IF('1、规划指标'!$C$9=0,0,AK7*'1、规划指标'!$E$9/'1、规划指标'!$C$9)</f>
        <v>0</v>
      </c>
      <c r="AL44" s="370">
        <f>IF('1、规划指标'!$C$9=0,0,AL7*'1、规划指标'!$E$9/'1、规划指标'!$C$9)</f>
        <v>0</v>
      </c>
      <c r="AM44" s="370">
        <f>IF('1、规划指标'!$C$9=0,0,AM7*'1、规划指标'!$E$9/'1、规划指标'!$C$9)</f>
        <v>0</v>
      </c>
      <c r="AN44" s="370">
        <f>IF('1、规划指标'!$C$9=0,0,AN7*'1、规划指标'!$E$9/'1、规划指标'!$C$9)</f>
        <v>0</v>
      </c>
      <c r="AO44" s="370">
        <f>IF('1、规划指标'!$C$9=0,0,AO7*'1、规划指标'!$E$9/'1、规划指标'!$C$9)</f>
        <v>0</v>
      </c>
      <c r="AP44" s="370">
        <f>IF('1、规划指标'!$C$9=0,0,AP7*'1、规划指标'!$E$9/'1、规划指标'!$C$9)</f>
        <v>0</v>
      </c>
      <c r="AQ44" s="370">
        <f>IF('1、规划指标'!$C$9=0,0,AQ7*'1、规划指标'!$E$9/'1、规划指标'!$C$9)</f>
        <v>0</v>
      </c>
      <c r="AR44" s="370">
        <f>IF('1、规划指标'!$C$9=0,0,AR7*'1、规划指标'!$E$9/'1、规划指标'!$C$9)</f>
        <v>0</v>
      </c>
      <c r="AS44" s="370">
        <f>IF('1、规划指标'!$C$9=0,0,AS7*'1、规划指标'!$E$9/'1、规划指标'!$C$9)</f>
        <v>0</v>
      </c>
      <c r="AT44" s="370">
        <f>IF('1、规划指标'!$C$9=0,0,AT7*'1、规划指标'!$E$9/'1、规划指标'!$C$9)</f>
        <v>0</v>
      </c>
      <c r="AU44" s="370">
        <f>IF('1、规划指标'!$C$9=0,0,AU7*'1、规划指标'!$E$9/'1、规划指标'!$C$9)</f>
        <v>0</v>
      </c>
      <c r="AV44" s="370">
        <f>IF('1、规划指标'!$C$9=0,0,AV7*'1、规划指标'!$E$9/'1、规划指标'!$C$9)</f>
        <v>0</v>
      </c>
      <c r="AW44" s="370">
        <f>IF('1、规划指标'!$C$9=0,0,AW7*'1、规划指标'!$E$9/'1、规划指标'!$C$9)</f>
        <v>0</v>
      </c>
      <c r="AX44" s="370">
        <f>IF('1、规划指标'!$C$9=0,0,AX7*'1、规划指标'!$E$9/'1、规划指标'!$C$9)</f>
        <v>0</v>
      </c>
      <c r="AY44" s="370">
        <f>IF('1、规划指标'!$C$9=0,0,AY7*'1、规划指标'!$E$9/'1、规划指标'!$C$9)</f>
        <v>0</v>
      </c>
      <c r="AZ44" s="370">
        <f>IF('1、规划指标'!$C$9=0,0,AZ7*'1、规划指标'!$E$9/'1、规划指标'!$C$9)</f>
        <v>0</v>
      </c>
      <c r="BA44" s="370">
        <f>IF('1、规划指标'!$C$9=0,0,BA7*'1、规划指标'!$E$9/'1、规划指标'!$C$9)</f>
        <v>0</v>
      </c>
      <c r="BB44" s="370">
        <f>IF('1、规划指标'!$C$9=0,0,BB7*'1、规划指标'!$E$9/'1、规划指标'!$C$9)</f>
        <v>0</v>
      </c>
      <c r="BC44" s="370">
        <f>IF('1、规划指标'!$C$9=0,0,BC7*'1、规划指标'!$E$9/'1、规划指标'!$C$9)</f>
        <v>0</v>
      </c>
      <c r="BD44" s="370">
        <f>IF('1、规划指标'!$C$9=0,0,BD7*'1、规划指标'!$E$9/'1、规划指标'!$C$9)</f>
        <v>0</v>
      </c>
      <c r="BE44" s="370">
        <f>IF('1、规划指标'!$C$9=0,0,BE7*'1、规划指标'!$E$9/'1、规划指标'!$C$9)</f>
        <v>0</v>
      </c>
      <c r="BF44" s="370">
        <f>IF('1、规划指标'!$C$9=0,0,BF7*'1、规划指标'!$E$9/'1、规划指标'!$C$9)</f>
        <v>0</v>
      </c>
      <c r="BG44" s="370">
        <f>IF('1、规划指标'!$C$9=0,0,BG7*'1、规划指标'!$E$9/'1、规划指标'!$C$9)</f>
        <v>0</v>
      </c>
      <c r="BH44" s="370">
        <f>IF('1、规划指标'!$C$9=0,0,BH7*'1、规划指标'!$E$9/'1、规划指标'!$C$9)</f>
        <v>0</v>
      </c>
      <c r="BI44" s="370">
        <f>IF('1、规划指标'!$C$9=0,0,BI7*'1、规划指标'!$E$9/'1、规划指标'!$C$9)</f>
        <v>0</v>
      </c>
      <c r="BJ44" s="370">
        <f>IF('1、规划指标'!$C$9=0,0,BJ7*'1、规划指标'!$E$9/'1、规划指标'!$C$9)</f>
        <v>0</v>
      </c>
      <c r="BK44" s="370">
        <f>IF('1、规划指标'!$C$9=0,0,BK7*'1、规划指标'!$E$9/'1、规划指标'!$C$9)</f>
        <v>0</v>
      </c>
      <c r="BL44" s="370">
        <f>IF('1、规划指标'!$C$9=0,0,BL7*'1、规划指标'!$E$9/'1、规划指标'!$C$9)</f>
        <v>0</v>
      </c>
      <c r="BM44" s="370">
        <f>IF('1、规划指标'!$C$9=0,0,BM7*'1、规划指标'!$E$9/'1、规划指标'!$C$9)</f>
        <v>0</v>
      </c>
      <c r="BN44" s="370">
        <f>IF('1、规划指标'!$C$9=0,0,BN7*'1、规划指标'!$E$9/'1、规划指标'!$C$9)</f>
        <v>0</v>
      </c>
      <c r="BO44" s="370">
        <f>IF('1、规划指标'!$C$9=0,0,BO7*'1、规划指标'!$E$9/'1、规划指标'!$C$9)</f>
        <v>0</v>
      </c>
      <c r="BP44" s="370">
        <f>IF('1、规划指标'!$C$9=0,0,BP7*'1、规划指标'!$E$9/'1、规划指标'!$C$9)</f>
        <v>0</v>
      </c>
      <c r="BQ44" s="370">
        <f>IF('1、规划指标'!$C$9=0,0,BQ7*'1、规划指标'!$E$9/'1、规划指标'!$C$9)</f>
        <v>0</v>
      </c>
      <c r="BR44" s="370">
        <f>IF('1、规划指标'!$C$9=0,0,BR7*'1、规划指标'!$E$9/'1、规划指标'!$C$9)</f>
        <v>0</v>
      </c>
      <c r="BS44" s="370">
        <f>IF('1、规划指标'!$C$9=0,0,BS7*'1、规划指标'!$E$9/'1、规划指标'!$C$9)</f>
        <v>0</v>
      </c>
      <c r="BT44" s="370">
        <f>IF('1、规划指标'!$C$9=0,0,BT7*'1、规划指标'!$E$9/'1、规划指标'!$C$9)</f>
        <v>0</v>
      </c>
      <c r="BU44" s="370">
        <f>IF('1、规划指标'!$C$9=0,0,BU7*'1、规划指标'!$E$9/'1、规划指标'!$C$9)</f>
        <v>0</v>
      </c>
      <c r="BV44" s="370">
        <f>IF('1、规划指标'!$C$9=0,0,BV7*'1、规划指标'!$E$9/'1、规划指标'!$C$9)</f>
        <v>0</v>
      </c>
      <c r="BW44" s="370">
        <f>IF('1、规划指标'!$C$9=0,0,BW7*'1、规划指标'!$E$9/'1、规划指标'!$C$9)</f>
        <v>0</v>
      </c>
      <c r="BX44" s="370">
        <f>IF('1、规划指标'!$C$9=0,0,BX7*'1、规划指标'!$E$9/'1、规划指标'!$C$9)</f>
        <v>0</v>
      </c>
      <c r="BY44" s="370">
        <f>IF('1、规划指标'!$C$9=0,0,BY7*'1、规划指标'!$E$9/'1、规划指标'!$C$9)</f>
        <v>0</v>
      </c>
      <c r="BZ44" s="370">
        <f>IF('1、规划指标'!$C$9=0,0,BZ7*'1、规划指标'!$E$9/'1、规划指标'!$C$9)</f>
        <v>0</v>
      </c>
      <c r="CA44" s="370">
        <f>IF('1、规划指标'!$C$9=0,0,CA7*'1、规划指标'!$E$9/'1、规划指标'!$C$9)</f>
        <v>0</v>
      </c>
      <c r="CB44" s="370">
        <f>IF('1、规划指标'!$C$9=0,0,CB7*'1、规划指标'!$E$9/'1、规划指标'!$C$9)</f>
        <v>0</v>
      </c>
      <c r="CC44" s="370">
        <f>IF('1、规划指标'!$C$9=0,0,CC7*'1、规划指标'!$E$9/'1、规划指标'!$C$9)</f>
        <v>0</v>
      </c>
      <c r="CD44" s="370">
        <f>IF('1、规划指标'!$C$9=0,0,CD7*'1、规划指标'!$E$9/'1、规划指标'!$C$9)</f>
        <v>0</v>
      </c>
      <c r="CE44" s="370">
        <f>IF('1、规划指标'!$C$9=0,0,CE7*'1、规划指标'!$E$9/'1、规划指标'!$C$9)</f>
        <v>0</v>
      </c>
      <c r="CF44" s="370">
        <f>IF('1、规划指标'!$C$9=0,0,CF7*'1、规划指标'!$E$9/'1、规划指标'!$C$9)</f>
        <v>0</v>
      </c>
      <c r="CG44" s="370">
        <f>IF('1、规划指标'!$C$9=0,0,CG7*'1、规划指标'!$E$9/'1、规划指标'!$C$9)</f>
        <v>0</v>
      </c>
      <c r="CH44" s="370">
        <f>IF('1、规划指标'!$C$9=0,0,CH7*'1、规划指标'!$E$9/'1、规划指标'!$C$9)</f>
        <v>0</v>
      </c>
      <c r="CI44" s="370">
        <f>IF('1、规划指标'!$C$9=0,0,CI7*'1、规划指标'!$E$9/'1、规划指标'!$C$9)</f>
        <v>0</v>
      </c>
      <c r="CJ44" s="370">
        <f>IF('1、规划指标'!$C$9=0,0,CJ7*'1、规划指标'!$E$9/'1、规划指标'!$C$9)</f>
        <v>0</v>
      </c>
      <c r="CK44" s="370">
        <f>IF('1、规划指标'!$C$9=0,0,CK7*'1、规划指标'!$E$9/'1、规划指标'!$C$9)</f>
        <v>0</v>
      </c>
      <c r="CL44" s="370">
        <f>IF('1、规划指标'!$C$9=0,0,CL7*'1、规划指标'!$E$9/'1、规划指标'!$C$9)</f>
        <v>0</v>
      </c>
      <c r="CM44" s="370">
        <f>IF('1、规划指标'!$C$9=0,0,CM7*'1、规划指标'!$E$9/'1、规划指标'!$C$9)</f>
        <v>0</v>
      </c>
      <c r="CN44" s="370">
        <f>IF('1、规划指标'!$C$9=0,0,CN7*'1、规划指标'!$E$9/'1、规划指标'!$C$9)</f>
        <v>0</v>
      </c>
      <c r="CO44" s="370">
        <f>IF('1、规划指标'!$C$9=0,0,CO7*'1、规划指标'!$E$9/'1、规划指标'!$C$9)</f>
        <v>0</v>
      </c>
      <c r="CP44" s="370">
        <f>IF('1、规划指标'!$C$9=0,0,CP7*'1、规划指标'!$E$9/'1、规划指标'!$C$9)</f>
        <v>0</v>
      </c>
      <c r="CQ44" s="370">
        <f>IF('1、规划指标'!$C$9=0,0,CQ7*'1、规划指标'!$E$9/'1、规划指标'!$C$9)</f>
        <v>0</v>
      </c>
      <c r="CR44" s="370">
        <f>IF('1、规划指标'!$C$9=0,0,CR7*'1、规划指标'!$E$9/'1、规划指标'!$C$9)</f>
        <v>0</v>
      </c>
      <c r="CS44" s="370">
        <f>IF('1、规划指标'!$C$9=0,0,CS7*'1、规划指标'!$E$9/'1、规划指标'!$C$9)</f>
        <v>0</v>
      </c>
      <c r="CT44" s="370">
        <f>IF('1、规划指标'!$C$9=0,0,CT7*'1、规划指标'!$E$9/'1、规划指标'!$C$9)</f>
        <v>0</v>
      </c>
      <c r="CU44" s="370">
        <f>IF('1、规划指标'!$C$9=0,0,CU7*'1、规划指标'!$E$9/'1、规划指标'!$C$9)</f>
        <v>0</v>
      </c>
      <c r="CV44" s="370">
        <f>IF('1、规划指标'!$C$9=0,0,CV7*'1、规划指标'!$E$9/'1、规划指标'!$C$9)</f>
        <v>0</v>
      </c>
      <c r="CW44" s="382"/>
    </row>
    <row r="45" spans="1:101" ht="16.5" customHeight="1">
      <c r="A45" s="364">
        <v>1.2</v>
      </c>
      <c r="B45" s="368" t="s">
        <v>323</v>
      </c>
      <c r="C45" s="785"/>
      <c r="D45" s="370">
        <f t="shared" si="28"/>
        <v>0</v>
      </c>
      <c r="E45" s="370">
        <f>IF('1、规划指标'!$C$9=0,0,E8*'1、规划指标'!$E$9/'1、规划指标'!$C$9)</f>
        <v>0</v>
      </c>
      <c r="F45" s="370">
        <f>IF('1、规划指标'!$C$9=0,0,F8*'1、规划指标'!$E$9/'1、规划指标'!$C$9)</f>
        <v>0</v>
      </c>
      <c r="G45" s="370">
        <f>IF('1、规划指标'!$C$9=0,0,G8*'1、规划指标'!$E$9/'1、规划指标'!$C$9)</f>
        <v>0</v>
      </c>
      <c r="H45" s="370">
        <f>IF('1、规划指标'!$C$9=0,0,H8*'1、规划指标'!$E$9/'1、规划指标'!$C$9)</f>
        <v>0</v>
      </c>
      <c r="I45" s="370">
        <f>IF('1、规划指标'!$C$9=0,0,I8*'1、规划指标'!$E$9/'1、规划指标'!$C$9)</f>
        <v>0</v>
      </c>
      <c r="J45" s="370">
        <f>IF('1、规划指标'!$C$9=0,0,J8*'1、规划指标'!$E$9/'1、规划指标'!$C$9)</f>
        <v>0</v>
      </c>
      <c r="K45" s="370">
        <f>IF('1、规划指标'!$C$9=0,0,K8*'1、规划指标'!$E$9/'1、规划指标'!$C$9)</f>
        <v>0</v>
      </c>
      <c r="L45" s="370">
        <f>IF('1、规划指标'!$C$9=0,0,L8*'1、规划指标'!$E$9/'1、规划指标'!$C$9)</f>
        <v>0</v>
      </c>
      <c r="M45" s="370">
        <f>IF('1、规划指标'!$C$9=0,0,M8*'1、规划指标'!$E$9/'1、规划指标'!$C$9)</f>
        <v>0</v>
      </c>
      <c r="N45" s="370">
        <f>IF('1、规划指标'!$C$9=0,0,N8*'1、规划指标'!$E$9/'1、规划指标'!$C$9)</f>
        <v>0</v>
      </c>
      <c r="O45" s="370">
        <f>IF('1、规划指标'!$C$9=0,0,O8*'1、规划指标'!$E$9/'1、规划指标'!$C$9)</f>
        <v>0</v>
      </c>
      <c r="P45" s="370">
        <f>IF('1、规划指标'!$C$9=0,0,P8*'1、规划指标'!$E$9/'1、规划指标'!$C$9)</f>
        <v>0</v>
      </c>
      <c r="Q45" s="370">
        <f>IF('1、规划指标'!$C$9=0,0,Q8*'1、规划指标'!$E$9/'1、规划指标'!$C$9)</f>
        <v>0</v>
      </c>
      <c r="R45" s="370">
        <f>IF('1、规划指标'!$C$9=0,0,R8*'1、规划指标'!$E$9/'1、规划指标'!$C$9)</f>
        <v>0</v>
      </c>
      <c r="S45" s="370">
        <f>IF('1、规划指标'!$C$9=0,0,S8*'1、规划指标'!$E$9/'1、规划指标'!$C$9)</f>
        <v>0</v>
      </c>
      <c r="T45" s="370">
        <f>IF('1、规划指标'!$C$9=0,0,T8*'1、规划指标'!$E$9/'1、规划指标'!$C$9)</f>
        <v>0</v>
      </c>
      <c r="U45" s="370">
        <f>IF('1、规划指标'!$C$9=0,0,U8*'1、规划指标'!$E$9/'1、规划指标'!$C$9)</f>
        <v>0</v>
      </c>
      <c r="V45" s="370">
        <f>IF('1、规划指标'!$C$9=0,0,V8*'1、规划指标'!$E$9/'1、规划指标'!$C$9)</f>
        <v>0</v>
      </c>
      <c r="W45" s="370">
        <f>IF('1、规划指标'!$C$9=0,0,W8*'1、规划指标'!$E$9/'1、规划指标'!$C$9)</f>
        <v>0</v>
      </c>
      <c r="X45" s="370">
        <f>IF('1、规划指标'!$C$9=0,0,X8*'1、规划指标'!$E$9/'1、规划指标'!$C$9)</f>
        <v>0</v>
      </c>
      <c r="Y45" s="370">
        <f>IF('1、规划指标'!$C$9=0,0,Y8*'1、规划指标'!$E$9/'1、规划指标'!$C$9)</f>
        <v>0</v>
      </c>
      <c r="Z45" s="370">
        <f>IF('1、规划指标'!$C$9=0,0,Z8*'1、规划指标'!$E$9/'1、规划指标'!$C$9)</f>
        <v>0</v>
      </c>
      <c r="AA45" s="370">
        <f>IF('1、规划指标'!$C$9=0,0,AA8*'1、规划指标'!$E$9/'1、规划指标'!$C$9)</f>
        <v>0</v>
      </c>
      <c r="AB45" s="370">
        <f>IF('1、规划指标'!$C$9=0,0,AB8*'1、规划指标'!$E$9/'1、规划指标'!$C$9)</f>
        <v>0</v>
      </c>
      <c r="AC45" s="370">
        <f>IF('1、规划指标'!$C$9=0,0,AC8*'1、规划指标'!$E$9/'1、规划指标'!$C$9)</f>
        <v>0</v>
      </c>
      <c r="AD45" s="370">
        <f>IF('1、规划指标'!$C$9=0,0,AD8*'1、规划指标'!$E$9/'1、规划指标'!$C$9)</f>
        <v>0</v>
      </c>
      <c r="AE45" s="370">
        <f>IF('1、规划指标'!$C$9=0,0,AE8*'1、规划指标'!$E$9/'1、规划指标'!$C$9)</f>
        <v>0</v>
      </c>
      <c r="AF45" s="370">
        <f>IF('1、规划指标'!$C$9=0,0,AF8*'1、规划指标'!$E$9/'1、规划指标'!$C$9)</f>
        <v>0</v>
      </c>
      <c r="AG45" s="370">
        <f>IF('1、规划指标'!$C$9=0,0,AG8*'1、规划指标'!$E$9/'1、规划指标'!$C$9)</f>
        <v>0</v>
      </c>
      <c r="AH45" s="370">
        <f>IF('1、规划指标'!$C$9=0,0,AH8*'1、规划指标'!$E$9/'1、规划指标'!$C$9)</f>
        <v>0</v>
      </c>
      <c r="AI45" s="370">
        <f>IF('1、规划指标'!$C$9=0,0,AI8*'1、规划指标'!$E$9/'1、规划指标'!$C$9)</f>
        <v>0</v>
      </c>
      <c r="AJ45" s="370">
        <f>IF('1、规划指标'!$C$9=0,0,AJ8*'1、规划指标'!$E$9/'1、规划指标'!$C$9)</f>
        <v>0</v>
      </c>
      <c r="AK45" s="370">
        <f>IF('1、规划指标'!$C$9=0,0,AK8*'1、规划指标'!$E$9/'1、规划指标'!$C$9)</f>
        <v>0</v>
      </c>
      <c r="AL45" s="370">
        <f>IF('1、规划指标'!$C$9=0,0,AL8*'1、规划指标'!$E$9/'1、规划指标'!$C$9)</f>
        <v>0</v>
      </c>
      <c r="AM45" s="370">
        <f>IF('1、规划指标'!$C$9=0,0,AM8*'1、规划指标'!$E$9/'1、规划指标'!$C$9)</f>
        <v>0</v>
      </c>
      <c r="AN45" s="370">
        <f>IF('1、规划指标'!$C$9=0,0,AN8*'1、规划指标'!$E$9/'1、规划指标'!$C$9)</f>
        <v>0</v>
      </c>
      <c r="AO45" s="370">
        <f>IF('1、规划指标'!$C$9=0,0,AO8*'1、规划指标'!$E$9/'1、规划指标'!$C$9)</f>
        <v>0</v>
      </c>
      <c r="AP45" s="370">
        <f>IF('1、规划指标'!$C$9=0,0,AP8*'1、规划指标'!$E$9/'1、规划指标'!$C$9)</f>
        <v>0</v>
      </c>
      <c r="AQ45" s="370">
        <f>IF('1、规划指标'!$C$9=0,0,AQ8*'1、规划指标'!$E$9/'1、规划指标'!$C$9)</f>
        <v>0</v>
      </c>
      <c r="AR45" s="370">
        <f>IF('1、规划指标'!$C$9=0,0,AR8*'1、规划指标'!$E$9/'1、规划指标'!$C$9)</f>
        <v>0</v>
      </c>
      <c r="AS45" s="370">
        <f>IF('1、规划指标'!$C$9=0,0,AS8*'1、规划指标'!$E$9/'1、规划指标'!$C$9)</f>
        <v>0</v>
      </c>
      <c r="AT45" s="370">
        <f>IF('1、规划指标'!$C$9=0,0,AT8*'1、规划指标'!$E$9/'1、规划指标'!$C$9)</f>
        <v>0</v>
      </c>
      <c r="AU45" s="370">
        <f>IF('1、规划指标'!$C$9=0,0,AU8*'1、规划指标'!$E$9/'1、规划指标'!$C$9)</f>
        <v>0</v>
      </c>
      <c r="AV45" s="370">
        <f>IF('1、规划指标'!$C$9=0,0,AV8*'1、规划指标'!$E$9/'1、规划指标'!$C$9)</f>
        <v>0</v>
      </c>
      <c r="AW45" s="370">
        <f>IF('1、规划指标'!$C$9=0,0,AW8*'1、规划指标'!$E$9/'1、规划指标'!$C$9)</f>
        <v>0</v>
      </c>
      <c r="AX45" s="370">
        <f>IF('1、规划指标'!$C$9=0,0,AX8*'1、规划指标'!$E$9/'1、规划指标'!$C$9)</f>
        <v>0</v>
      </c>
      <c r="AY45" s="370">
        <f>IF('1、规划指标'!$C$9=0,0,AY8*'1、规划指标'!$E$9/'1、规划指标'!$C$9)</f>
        <v>0</v>
      </c>
      <c r="AZ45" s="370">
        <f>IF('1、规划指标'!$C$9=0,0,AZ8*'1、规划指标'!$E$9/'1、规划指标'!$C$9)</f>
        <v>0</v>
      </c>
      <c r="BA45" s="370">
        <f>IF('1、规划指标'!$C$9=0,0,BA8*'1、规划指标'!$E$9/'1、规划指标'!$C$9)</f>
        <v>0</v>
      </c>
      <c r="BB45" s="370">
        <f>IF('1、规划指标'!$C$9=0,0,BB8*'1、规划指标'!$E$9/'1、规划指标'!$C$9)</f>
        <v>0</v>
      </c>
      <c r="BC45" s="370">
        <f>IF('1、规划指标'!$C$9=0,0,BC8*'1、规划指标'!$E$9/'1、规划指标'!$C$9)</f>
        <v>0</v>
      </c>
      <c r="BD45" s="370">
        <f>IF('1、规划指标'!$C$9=0,0,BD8*'1、规划指标'!$E$9/'1、规划指标'!$C$9)</f>
        <v>0</v>
      </c>
      <c r="BE45" s="370">
        <f>IF('1、规划指标'!$C$9=0,0,BE8*'1、规划指标'!$E$9/'1、规划指标'!$C$9)</f>
        <v>0</v>
      </c>
      <c r="BF45" s="370">
        <f>IF('1、规划指标'!$C$9=0,0,BF8*'1、规划指标'!$E$9/'1、规划指标'!$C$9)</f>
        <v>0</v>
      </c>
      <c r="BG45" s="370">
        <f>IF('1、规划指标'!$C$9=0,0,BG8*'1、规划指标'!$E$9/'1、规划指标'!$C$9)</f>
        <v>0</v>
      </c>
      <c r="BH45" s="370">
        <f>IF('1、规划指标'!$C$9=0,0,BH8*'1、规划指标'!$E$9/'1、规划指标'!$C$9)</f>
        <v>0</v>
      </c>
      <c r="BI45" s="370">
        <f>IF('1、规划指标'!$C$9=0,0,BI8*'1、规划指标'!$E$9/'1、规划指标'!$C$9)</f>
        <v>0</v>
      </c>
      <c r="BJ45" s="370">
        <f>IF('1、规划指标'!$C$9=0,0,BJ8*'1、规划指标'!$E$9/'1、规划指标'!$C$9)</f>
        <v>0</v>
      </c>
      <c r="BK45" s="370">
        <f>IF('1、规划指标'!$C$9=0,0,BK8*'1、规划指标'!$E$9/'1、规划指标'!$C$9)</f>
        <v>0</v>
      </c>
      <c r="BL45" s="370">
        <f>IF('1、规划指标'!$C$9=0,0,BL8*'1、规划指标'!$E$9/'1、规划指标'!$C$9)</f>
        <v>0</v>
      </c>
      <c r="BM45" s="370">
        <f>IF('1、规划指标'!$C$9=0,0,BM8*'1、规划指标'!$E$9/'1、规划指标'!$C$9)</f>
        <v>0</v>
      </c>
      <c r="BN45" s="370">
        <f>IF('1、规划指标'!$C$9=0,0,BN8*'1、规划指标'!$E$9/'1、规划指标'!$C$9)</f>
        <v>0</v>
      </c>
      <c r="BO45" s="370">
        <f>IF('1、规划指标'!$C$9=0,0,BO8*'1、规划指标'!$E$9/'1、规划指标'!$C$9)</f>
        <v>0</v>
      </c>
      <c r="BP45" s="370">
        <f>IF('1、规划指标'!$C$9=0,0,BP8*'1、规划指标'!$E$9/'1、规划指标'!$C$9)</f>
        <v>0</v>
      </c>
      <c r="BQ45" s="370">
        <f>IF('1、规划指标'!$C$9=0,0,BQ8*'1、规划指标'!$E$9/'1、规划指标'!$C$9)</f>
        <v>0</v>
      </c>
      <c r="BR45" s="370">
        <f>IF('1、规划指标'!$C$9=0,0,BR8*'1、规划指标'!$E$9/'1、规划指标'!$C$9)</f>
        <v>0</v>
      </c>
      <c r="BS45" s="370">
        <f>IF('1、规划指标'!$C$9=0,0,BS8*'1、规划指标'!$E$9/'1、规划指标'!$C$9)</f>
        <v>0</v>
      </c>
      <c r="BT45" s="370">
        <f>IF('1、规划指标'!$C$9=0,0,BT8*'1、规划指标'!$E$9/'1、规划指标'!$C$9)</f>
        <v>0</v>
      </c>
      <c r="BU45" s="370">
        <f>IF('1、规划指标'!$C$9=0,0,BU8*'1、规划指标'!$E$9/'1、规划指标'!$C$9)</f>
        <v>0</v>
      </c>
      <c r="BV45" s="370">
        <f>IF('1、规划指标'!$C$9=0,0,BV8*'1、规划指标'!$E$9/'1、规划指标'!$C$9)</f>
        <v>0</v>
      </c>
      <c r="BW45" s="370">
        <f>IF('1、规划指标'!$C$9=0,0,BW8*'1、规划指标'!$E$9/'1、规划指标'!$C$9)</f>
        <v>0</v>
      </c>
      <c r="BX45" s="370">
        <f>IF('1、规划指标'!$C$9=0,0,BX8*'1、规划指标'!$E$9/'1、规划指标'!$C$9)</f>
        <v>0</v>
      </c>
      <c r="BY45" s="370">
        <f>IF('1、规划指标'!$C$9=0,0,BY8*'1、规划指标'!$E$9/'1、规划指标'!$C$9)</f>
        <v>0</v>
      </c>
      <c r="BZ45" s="370">
        <f>IF('1、规划指标'!$C$9=0,0,BZ8*'1、规划指标'!$E$9/'1、规划指标'!$C$9)</f>
        <v>0</v>
      </c>
      <c r="CA45" s="370">
        <f>IF('1、规划指标'!$C$9=0,0,CA8*'1、规划指标'!$E$9/'1、规划指标'!$C$9)</f>
        <v>0</v>
      </c>
      <c r="CB45" s="370">
        <f>IF('1、规划指标'!$C$9=0,0,CB8*'1、规划指标'!$E$9/'1、规划指标'!$C$9)</f>
        <v>0</v>
      </c>
      <c r="CC45" s="370">
        <f>IF('1、规划指标'!$C$9=0,0,CC8*'1、规划指标'!$E$9/'1、规划指标'!$C$9)</f>
        <v>0</v>
      </c>
      <c r="CD45" s="370">
        <f>IF('1、规划指标'!$C$9=0,0,CD8*'1、规划指标'!$E$9/'1、规划指标'!$C$9)</f>
        <v>0</v>
      </c>
      <c r="CE45" s="370">
        <f>IF('1、规划指标'!$C$9=0,0,CE8*'1、规划指标'!$E$9/'1、规划指标'!$C$9)</f>
        <v>0</v>
      </c>
      <c r="CF45" s="370">
        <f>IF('1、规划指标'!$C$9=0,0,CF8*'1、规划指标'!$E$9/'1、规划指标'!$C$9)</f>
        <v>0</v>
      </c>
      <c r="CG45" s="370">
        <f>IF('1、规划指标'!$C$9=0,0,CG8*'1、规划指标'!$E$9/'1、规划指标'!$C$9)</f>
        <v>0</v>
      </c>
      <c r="CH45" s="370">
        <f>IF('1、规划指标'!$C$9=0,0,CH8*'1、规划指标'!$E$9/'1、规划指标'!$C$9)</f>
        <v>0</v>
      </c>
      <c r="CI45" s="370">
        <f>IF('1、规划指标'!$C$9=0,0,CI8*'1、规划指标'!$E$9/'1、规划指标'!$C$9)</f>
        <v>0</v>
      </c>
      <c r="CJ45" s="370">
        <f>IF('1、规划指标'!$C$9=0,0,CJ8*'1、规划指标'!$E$9/'1、规划指标'!$C$9)</f>
        <v>0</v>
      </c>
      <c r="CK45" s="370">
        <f>IF('1、规划指标'!$C$9=0,0,CK8*'1、规划指标'!$E$9/'1、规划指标'!$C$9)</f>
        <v>0</v>
      </c>
      <c r="CL45" s="370">
        <f>IF('1、规划指标'!$C$9=0,0,CL8*'1、规划指标'!$E$9/'1、规划指标'!$C$9)</f>
        <v>0</v>
      </c>
      <c r="CM45" s="370">
        <f>IF('1、规划指标'!$C$9=0,0,CM8*'1、规划指标'!$E$9/'1、规划指标'!$C$9)</f>
        <v>0</v>
      </c>
      <c r="CN45" s="370">
        <f>IF('1、规划指标'!$C$9=0,0,CN8*'1、规划指标'!$E$9/'1、规划指标'!$C$9)</f>
        <v>0</v>
      </c>
      <c r="CO45" s="370">
        <f>IF('1、规划指标'!$C$9=0,0,CO8*'1、规划指标'!$E$9/'1、规划指标'!$C$9)</f>
        <v>0</v>
      </c>
      <c r="CP45" s="370">
        <f>IF('1、规划指标'!$C$9=0,0,CP8*'1、规划指标'!$E$9/'1、规划指标'!$C$9)</f>
        <v>0</v>
      </c>
      <c r="CQ45" s="370">
        <f>IF('1、规划指标'!$C$9=0,0,CQ8*'1、规划指标'!$E$9/'1、规划指标'!$C$9)</f>
        <v>0</v>
      </c>
      <c r="CR45" s="370">
        <f>IF('1、规划指标'!$C$9=0,0,CR8*'1、规划指标'!$E$9/'1、规划指标'!$C$9)</f>
        <v>0</v>
      </c>
      <c r="CS45" s="370">
        <f>IF('1、规划指标'!$C$9=0,0,CS8*'1、规划指标'!$E$9/'1、规划指标'!$C$9)</f>
        <v>0</v>
      </c>
      <c r="CT45" s="370">
        <f>IF('1、规划指标'!$C$9=0,0,CT8*'1、规划指标'!$E$9/'1、规划指标'!$C$9)</f>
        <v>0</v>
      </c>
      <c r="CU45" s="370">
        <f>IF('1、规划指标'!$C$9=0,0,CU8*'1、规划指标'!$E$9/'1、规划指标'!$C$9)</f>
        <v>0</v>
      </c>
      <c r="CV45" s="370">
        <f>IF('1、规划指标'!$C$9=0,0,CV8*'1、规划指标'!$E$9/'1、规划指标'!$C$9)</f>
        <v>0</v>
      </c>
      <c r="CW45" s="382"/>
    </row>
    <row r="46" spans="1:101" ht="16.5" customHeight="1">
      <c r="A46" s="364">
        <v>1.3</v>
      </c>
      <c r="B46" s="368" t="s">
        <v>324</v>
      </c>
      <c r="C46" s="785"/>
      <c r="D46" s="370">
        <f t="shared" si="28"/>
        <v>4223.1099397005037</v>
      </c>
      <c r="E46" s="370">
        <f>IF('1、规划指标'!$C$9=0,0,E9*'1、规划指标'!$E$9/'1、规划指标'!$C$9)</f>
        <v>0</v>
      </c>
      <c r="F46" s="370">
        <f>IF('1、规划指标'!$C$9=0,0,F9*'1、规划指标'!$E$9/'1、规划指标'!$C$9)</f>
        <v>0</v>
      </c>
      <c r="G46" s="370">
        <f>IF('1、规划指标'!$C$9=0,0,G9*'1、规划指标'!$E$9/'1、规划指标'!$C$9)</f>
        <v>0</v>
      </c>
      <c r="H46" s="370">
        <f>IF('1、规划指标'!$C$9=0,0,H9*'1、规划指标'!$E$9/'1、规划指标'!$C$9)</f>
        <v>4223.1099397005037</v>
      </c>
      <c r="I46" s="370">
        <f>IF('1、规划指标'!$C$9=0,0,I9*'1、规划指标'!$E$9/'1、规划指标'!$C$9)</f>
        <v>0</v>
      </c>
      <c r="J46" s="370">
        <f>IF('1、规划指标'!$C$9=0,0,J9*'1、规划指标'!$E$9/'1、规划指标'!$C$9)</f>
        <v>0</v>
      </c>
      <c r="K46" s="370">
        <f>IF('1、规划指标'!$C$9=0,0,K9*'1、规划指标'!$E$9/'1、规划指标'!$C$9)</f>
        <v>0</v>
      </c>
      <c r="L46" s="370">
        <f>IF('1、规划指标'!$C$9=0,0,L9*'1、规划指标'!$E$9/'1、规划指标'!$C$9)</f>
        <v>0</v>
      </c>
      <c r="M46" s="370">
        <f>IF('1、规划指标'!$C$9=0,0,M9*'1、规划指标'!$E$9/'1、规划指标'!$C$9)</f>
        <v>0</v>
      </c>
      <c r="N46" s="370">
        <f>IF('1、规划指标'!$C$9=0,0,N9*'1、规划指标'!$E$9/'1、规划指标'!$C$9)</f>
        <v>0</v>
      </c>
      <c r="O46" s="370">
        <f>IF('1、规划指标'!$C$9=0,0,O9*'1、规划指标'!$E$9/'1、规划指标'!$C$9)</f>
        <v>0</v>
      </c>
      <c r="P46" s="370">
        <f>IF('1、规划指标'!$C$9=0,0,P9*'1、规划指标'!$E$9/'1、规划指标'!$C$9)</f>
        <v>0</v>
      </c>
      <c r="Q46" s="370">
        <f>IF('1、规划指标'!$C$9=0,0,Q9*'1、规划指标'!$E$9/'1、规划指标'!$C$9)</f>
        <v>0</v>
      </c>
      <c r="R46" s="370">
        <f>IF('1、规划指标'!$C$9=0,0,R9*'1、规划指标'!$E$9/'1、规划指标'!$C$9)</f>
        <v>0</v>
      </c>
      <c r="S46" s="370">
        <f>IF('1、规划指标'!$C$9=0,0,S9*'1、规划指标'!$E$9/'1、规划指标'!$C$9)</f>
        <v>0</v>
      </c>
      <c r="T46" s="370">
        <f>IF('1、规划指标'!$C$9=0,0,T9*'1、规划指标'!$E$9/'1、规划指标'!$C$9)</f>
        <v>0</v>
      </c>
      <c r="U46" s="370">
        <f>IF('1、规划指标'!$C$9=0,0,U9*'1、规划指标'!$E$9/'1、规划指标'!$C$9)</f>
        <v>0</v>
      </c>
      <c r="V46" s="370">
        <f>IF('1、规划指标'!$C$9=0,0,V9*'1、规划指标'!$E$9/'1、规划指标'!$C$9)</f>
        <v>0</v>
      </c>
      <c r="W46" s="370">
        <f>IF('1、规划指标'!$C$9=0,0,W9*'1、规划指标'!$E$9/'1、规划指标'!$C$9)</f>
        <v>0</v>
      </c>
      <c r="X46" s="370">
        <f>IF('1、规划指标'!$C$9=0,0,X9*'1、规划指标'!$E$9/'1、规划指标'!$C$9)</f>
        <v>0</v>
      </c>
      <c r="Y46" s="370">
        <f>IF('1、规划指标'!$C$9=0,0,Y9*'1、规划指标'!$E$9/'1、规划指标'!$C$9)</f>
        <v>0</v>
      </c>
      <c r="Z46" s="370">
        <f>IF('1、规划指标'!$C$9=0,0,Z9*'1、规划指标'!$E$9/'1、规划指标'!$C$9)</f>
        <v>0</v>
      </c>
      <c r="AA46" s="370">
        <f>IF('1、规划指标'!$C$9=0,0,AA9*'1、规划指标'!$E$9/'1、规划指标'!$C$9)</f>
        <v>0</v>
      </c>
      <c r="AB46" s="370">
        <f>IF('1、规划指标'!$C$9=0,0,AB9*'1、规划指标'!$E$9/'1、规划指标'!$C$9)</f>
        <v>0</v>
      </c>
      <c r="AC46" s="370">
        <f>IF('1、规划指标'!$C$9=0,0,AC9*'1、规划指标'!$E$9/'1、规划指标'!$C$9)</f>
        <v>0</v>
      </c>
      <c r="AD46" s="370">
        <f>IF('1、规划指标'!$C$9=0,0,AD9*'1、规划指标'!$E$9/'1、规划指标'!$C$9)</f>
        <v>0</v>
      </c>
      <c r="AE46" s="370">
        <f>IF('1、规划指标'!$C$9=0,0,AE9*'1、规划指标'!$E$9/'1、规划指标'!$C$9)</f>
        <v>0</v>
      </c>
      <c r="AF46" s="370">
        <f>IF('1、规划指标'!$C$9=0,0,AF9*'1、规划指标'!$E$9/'1、规划指标'!$C$9)</f>
        <v>0</v>
      </c>
      <c r="AG46" s="370">
        <f>IF('1、规划指标'!$C$9=0,0,AG9*'1、规划指标'!$E$9/'1、规划指标'!$C$9)</f>
        <v>0</v>
      </c>
      <c r="AH46" s="370">
        <f>IF('1、规划指标'!$C$9=0,0,AH9*'1、规划指标'!$E$9/'1、规划指标'!$C$9)</f>
        <v>0</v>
      </c>
      <c r="AI46" s="370">
        <f>IF('1、规划指标'!$C$9=0,0,AI9*'1、规划指标'!$E$9/'1、规划指标'!$C$9)</f>
        <v>0</v>
      </c>
      <c r="AJ46" s="370">
        <f>IF('1、规划指标'!$C$9=0,0,AJ9*'1、规划指标'!$E$9/'1、规划指标'!$C$9)</f>
        <v>0</v>
      </c>
      <c r="AK46" s="370">
        <f>IF('1、规划指标'!$C$9=0,0,AK9*'1、规划指标'!$E$9/'1、规划指标'!$C$9)</f>
        <v>0</v>
      </c>
      <c r="AL46" s="370">
        <f>IF('1、规划指标'!$C$9=0,0,AL9*'1、规划指标'!$E$9/'1、规划指标'!$C$9)</f>
        <v>0</v>
      </c>
      <c r="AM46" s="370">
        <f>IF('1、规划指标'!$C$9=0,0,AM9*'1、规划指标'!$E$9/'1、规划指标'!$C$9)</f>
        <v>0</v>
      </c>
      <c r="AN46" s="370">
        <f>IF('1、规划指标'!$C$9=0,0,AN9*'1、规划指标'!$E$9/'1、规划指标'!$C$9)</f>
        <v>0</v>
      </c>
      <c r="AO46" s="370">
        <f>IF('1、规划指标'!$C$9=0,0,AO9*'1、规划指标'!$E$9/'1、规划指标'!$C$9)</f>
        <v>0</v>
      </c>
      <c r="AP46" s="370">
        <f>IF('1、规划指标'!$C$9=0,0,AP9*'1、规划指标'!$E$9/'1、规划指标'!$C$9)</f>
        <v>0</v>
      </c>
      <c r="AQ46" s="370">
        <f>IF('1、规划指标'!$C$9=0,0,AQ9*'1、规划指标'!$E$9/'1、规划指标'!$C$9)</f>
        <v>0</v>
      </c>
      <c r="AR46" s="370">
        <f>IF('1、规划指标'!$C$9=0,0,AR9*'1、规划指标'!$E$9/'1、规划指标'!$C$9)</f>
        <v>0</v>
      </c>
      <c r="AS46" s="370">
        <f>IF('1、规划指标'!$C$9=0,0,AS9*'1、规划指标'!$E$9/'1、规划指标'!$C$9)</f>
        <v>0</v>
      </c>
      <c r="AT46" s="370">
        <f>IF('1、规划指标'!$C$9=0,0,AT9*'1、规划指标'!$E$9/'1、规划指标'!$C$9)</f>
        <v>0</v>
      </c>
      <c r="AU46" s="370">
        <f>IF('1、规划指标'!$C$9=0,0,AU9*'1、规划指标'!$E$9/'1、规划指标'!$C$9)</f>
        <v>0</v>
      </c>
      <c r="AV46" s="370">
        <f>IF('1、规划指标'!$C$9=0,0,AV9*'1、规划指标'!$E$9/'1、规划指标'!$C$9)</f>
        <v>0</v>
      </c>
      <c r="AW46" s="370">
        <f>IF('1、规划指标'!$C$9=0,0,AW9*'1、规划指标'!$E$9/'1、规划指标'!$C$9)</f>
        <v>0</v>
      </c>
      <c r="AX46" s="370">
        <f>IF('1、规划指标'!$C$9=0,0,AX9*'1、规划指标'!$E$9/'1、规划指标'!$C$9)</f>
        <v>0</v>
      </c>
      <c r="AY46" s="370">
        <f>IF('1、规划指标'!$C$9=0,0,AY9*'1、规划指标'!$E$9/'1、规划指标'!$C$9)</f>
        <v>0</v>
      </c>
      <c r="AZ46" s="370">
        <f>IF('1、规划指标'!$C$9=0,0,AZ9*'1、规划指标'!$E$9/'1、规划指标'!$C$9)</f>
        <v>0</v>
      </c>
      <c r="BA46" s="370">
        <f>IF('1、规划指标'!$C$9=0,0,BA9*'1、规划指标'!$E$9/'1、规划指标'!$C$9)</f>
        <v>0</v>
      </c>
      <c r="BB46" s="370">
        <f>IF('1、规划指标'!$C$9=0,0,BB9*'1、规划指标'!$E$9/'1、规划指标'!$C$9)</f>
        <v>0</v>
      </c>
      <c r="BC46" s="370">
        <f>IF('1、规划指标'!$C$9=0,0,BC9*'1、规划指标'!$E$9/'1、规划指标'!$C$9)</f>
        <v>0</v>
      </c>
      <c r="BD46" s="370">
        <f>IF('1、规划指标'!$C$9=0,0,BD9*'1、规划指标'!$E$9/'1、规划指标'!$C$9)</f>
        <v>0</v>
      </c>
      <c r="BE46" s="370">
        <f>IF('1、规划指标'!$C$9=0,0,BE9*'1、规划指标'!$E$9/'1、规划指标'!$C$9)</f>
        <v>0</v>
      </c>
      <c r="BF46" s="370">
        <f>IF('1、规划指标'!$C$9=0,0,BF9*'1、规划指标'!$E$9/'1、规划指标'!$C$9)</f>
        <v>0</v>
      </c>
      <c r="BG46" s="370">
        <f>IF('1、规划指标'!$C$9=0,0,BG9*'1、规划指标'!$E$9/'1、规划指标'!$C$9)</f>
        <v>0</v>
      </c>
      <c r="BH46" s="370">
        <f>IF('1、规划指标'!$C$9=0,0,BH9*'1、规划指标'!$E$9/'1、规划指标'!$C$9)</f>
        <v>0</v>
      </c>
      <c r="BI46" s="370">
        <f>IF('1、规划指标'!$C$9=0,0,BI9*'1、规划指标'!$E$9/'1、规划指标'!$C$9)</f>
        <v>0</v>
      </c>
      <c r="BJ46" s="370">
        <f>IF('1、规划指标'!$C$9=0,0,BJ9*'1、规划指标'!$E$9/'1、规划指标'!$C$9)</f>
        <v>0</v>
      </c>
      <c r="BK46" s="370">
        <f>IF('1、规划指标'!$C$9=0,0,BK9*'1、规划指标'!$E$9/'1、规划指标'!$C$9)</f>
        <v>0</v>
      </c>
      <c r="BL46" s="370">
        <f>IF('1、规划指标'!$C$9=0,0,BL9*'1、规划指标'!$E$9/'1、规划指标'!$C$9)</f>
        <v>0</v>
      </c>
      <c r="BM46" s="370">
        <f>IF('1、规划指标'!$C$9=0,0,BM9*'1、规划指标'!$E$9/'1、规划指标'!$C$9)</f>
        <v>0</v>
      </c>
      <c r="BN46" s="370">
        <f>IF('1、规划指标'!$C$9=0,0,BN9*'1、规划指标'!$E$9/'1、规划指标'!$C$9)</f>
        <v>0</v>
      </c>
      <c r="BO46" s="370">
        <f>IF('1、规划指标'!$C$9=0,0,BO9*'1、规划指标'!$E$9/'1、规划指标'!$C$9)</f>
        <v>0</v>
      </c>
      <c r="BP46" s="370">
        <f>IF('1、规划指标'!$C$9=0,0,BP9*'1、规划指标'!$E$9/'1、规划指标'!$C$9)</f>
        <v>0</v>
      </c>
      <c r="BQ46" s="370">
        <f>IF('1、规划指标'!$C$9=0,0,BQ9*'1、规划指标'!$E$9/'1、规划指标'!$C$9)</f>
        <v>0</v>
      </c>
      <c r="BR46" s="370">
        <f>IF('1、规划指标'!$C$9=0,0,BR9*'1、规划指标'!$E$9/'1、规划指标'!$C$9)</f>
        <v>0</v>
      </c>
      <c r="BS46" s="370">
        <f>IF('1、规划指标'!$C$9=0,0,BS9*'1、规划指标'!$E$9/'1、规划指标'!$C$9)</f>
        <v>0</v>
      </c>
      <c r="BT46" s="370">
        <f>IF('1、规划指标'!$C$9=0,0,BT9*'1、规划指标'!$E$9/'1、规划指标'!$C$9)</f>
        <v>0</v>
      </c>
      <c r="BU46" s="370">
        <f>IF('1、规划指标'!$C$9=0,0,BU9*'1、规划指标'!$E$9/'1、规划指标'!$C$9)</f>
        <v>0</v>
      </c>
      <c r="BV46" s="370">
        <f>IF('1、规划指标'!$C$9=0,0,BV9*'1、规划指标'!$E$9/'1、规划指标'!$C$9)</f>
        <v>0</v>
      </c>
      <c r="BW46" s="370">
        <f>IF('1、规划指标'!$C$9=0,0,BW9*'1、规划指标'!$E$9/'1、规划指标'!$C$9)</f>
        <v>0</v>
      </c>
      <c r="BX46" s="370">
        <f>IF('1、规划指标'!$C$9=0,0,BX9*'1、规划指标'!$E$9/'1、规划指标'!$C$9)</f>
        <v>0</v>
      </c>
      <c r="BY46" s="370">
        <f>IF('1、规划指标'!$C$9=0,0,BY9*'1、规划指标'!$E$9/'1、规划指标'!$C$9)</f>
        <v>0</v>
      </c>
      <c r="BZ46" s="370">
        <f>IF('1、规划指标'!$C$9=0,0,BZ9*'1、规划指标'!$E$9/'1、规划指标'!$C$9)</f>
        <v>0</v>
      </c>
      <c r="CA46" s="370">
        <f>IF('1、规划指标'!$C$9=0,0,CA9*'1、规划指标'!$E$9/'1、规划指标'!$C$9)</f>
        <v>0</v>
      </c>
      <c r="CB46" s="370">
        <f>IF('1、规划指标'!$C$9=0,0,CB9*'1、规划指标'!$E$9/'1、规划指标'!$C$9)</f>
        <v>0</v>
      </c>
      <c r="CC46" s="370">
        <f>IF('1、规划指标'!$C$9=0,0,CC9*'1、规划指标'!$E$9/'1、规划指标'!$C$9)</f>
        <v>0</v>
      </c>
      <c r="CD46" s="370">
        <f>IF('1、规划指标'!$C$9=0,0,CD9*'1、规划指标'!$E$9/'1、规划指标'!$C$9)</f>
        <v>0</v>
      </c>
      <c r="CE46" s="370">
        <f>IF('1、规划指标'!$C$9=0,0,CE9*'1、规划指标'!$E$9/'1、规划指标'!$C$9)</f>
        <v>0</v>
      </c>
      <c r="CF46" s="370">
        <f>IF('1、规划指标'!$C$9=0,0,CF9*'1、规划指标'!$E$9/'1、规划指标'!$C$9)</f>
        <v>0</v>
      </c>
      <c r="CG46" s="370">
        <f>IF('1、规划指标'!$C$9=0,0,CG9*'1、规划指标'!$E$9/'1、规划指标'!$C$9)</f>
        <v>0</v>
      </c>
      <c r="CH46" s="370">
        <f>IF('1、规划指标'!$C$9=0,0,CH9*'1、规划指标'!$E$9/'1、规划指标'!$C$9)</f>
        <v>0</v>
      </c>
      <c r="CI46" s="370">
        <f>IF('1、规划指标'!$C$9=0,0,CI9*'1、规划指标'!$E$9/'1、规划指标'!$C$9)</f>
        <v>0</v>
      </c>
      <c r="CJ46" s="370">
        <f>IF('1、规划指标'!$C$9=0,0,CJ9*'1、规划指标'!$E$9/'1、规划指标'!$C$9)</f>
        <v>0</v>
      </c>
      <c r="CK46" s="370">
        <f>IF('1、规划指标'!$C$9=0,0,CK9*'1、规划指标'!$E$9/'1、规划指标'!$C$9)</f>
        <v>0</v>
      </c>
      <c r="CL46" s="370">
        <f>IF('1、规划指标'!$C$9=0,0,CL9*'1、规划指标'!$E$9/'1、规划指标'!$C$9)</f>
        <v>0</v>
      </c>
      <c r="CM46" s="370">
        <f>IF('1、规划指标'!$C$9=0,0,CM9*'1、规划指标'!$E$9/'1、规划指标'!$C$9)</f>
        <v>0</v>
      </c>
      <c r="CN46" s="370">
        <f>IF('1、规划指标'!$C$9=0,0,CN9*'1、规划指标'!$E$9/'1、规划指标'!$C$9)</f>
        <v>0</v>
      </c>
      <c r="CO46" s="370">
        <f>IF('1、规划指标'!$C$9=0,0,CO9*'1、规划指标'!$E$9/'1、规划指标'!$C$9)</f>
        <v>0</v>
      </c>
      <c r="CP46" s="370">
        <f>IF('1、规划指标'!$C$9=0,0,CP9*'1、规划指标'!$E$9/'1、规划指标'!$C$9)</f>
        <v>0</v>
      </c>
      <c r="CQ46" s="370">
        <f>IF('1、规划指标'!$C$9=0,0,CQ9*'1、规划指标'!$E$9/'1、规划指标'!$C$9)</f>
        <v>0</v>
      </c>
      <c r="CR46" s="370">
        <f>IF('1、规划指标'!$C$9=0,0,CR9*'1、规划指标'!$E$9/'1、规划指标'!$C$9)</f>
        <v>0</v>
      </c>
      <c r="CS46" s="370">
        <f>IF('1、规划指标'!$C$9=0,0,CS9*'1、规划指标'!$E$9/'1、规划指标'!$C$9)</f>
        <v>0</v>
      </c>
      <c r="CT46" s="370">
        <f>IF('1、规划指标'!$C$9=0,0,CT9*'1、规划指标'!$E$9/'1、规划指标'!$C$9)</f>
        <v>0</v>
      </c>
      <c r="CU46" s="370">
        <f>IF('1、规划指标'!$C$9=0,0,CU9*'1、规划指标'!$E$9/'1、规划指标'!$C$9)</f>
        <v>0</v>
      </c>
      <c r="CV46" s="370">
        <f>IF('1、规划指标'!$C$9=0,0,CV9*'1、规划指标'!$E$9/'1、规划指标'!$C$9)</f>
        <v>0</v>
      </c>
      <c r="CW46" s="382"/>
    </row>
    <row r="47" spans="1:101" ht="16.5" customHeight="1">
      <c r="A47" s="364">
        <v>1.4</v>
      </c>
      <c r="B47" s="368" t="s">
        <v>326</v>
      </c>
      <c r="C47" s="785"/>
      <c r="D47" s="370">
        <f t="shared" si="28"/>
        <v>1.9950479999999997</v>
      </c>
      <c r="E47" s="370">
        <f>IF('1、规划指标'!$C$9=0,0,E10*'1、规划指标'!$E$9/'1、规划指标'!$C$9)</f>
        <v>1.9950479999999997</v>
      </c>
      <c r="F47" s="370">
        <f>IF('1、规划指标'!$C$9=0,0,F10*'1、规划指标'!$E$9/'1、规划指标'!$C$9)</f>
        <v>0</v>
      </c>
      <c r="G47" s="370">
        <f>IF('1、规划指标'!$C$9=0,0,G10*'1、规划指标'!$E$9/'1、规划指标'!$C$9)</f>
        <v>0</v>
      </c>
      <c r="H47" s="370">
        <f>IF('1、规划指标'!$C$9=0,0,H10*'1、规划指标'!$E$9/'1、规划指标'!$C$9)</f>
        <v>0</v>
      </c>
      <c r="I47" s="370">
        <f>IF('1、规划指标'!$C$9=0,0,I10*'1、规划指标'!$E$9/'1、规划指标'!$C$9)</f>
        <v>0</v>
      </c>
      <c r="J47" s="370">
        <f>IF('1、规划指标'!$C$9=0,0,J10*'1、规划指标'!$E$9/'1、规划指标'!$C$9)</f>
        <v>0</v>
      </c>
      <c r="K47" s="370">
        <f>IF('1、规划指标'!$C$9=0,0,K10*'1、规划指标'!$E$9/'1、规划指标'!$C$9)</f>
        <v>0</v>
      </c>
      <c r="L47" s="370">
        <f>IF('1、规划指标'!$C$9=0,0,L10*'1、规划指标'!$E$9/'1、规划指标'!$C$9)</f>
        <v>0</v>
      </c>
      <c r="M47" s="370">
        <f>IF('1、规划指标'!$C$9=0,0,M10*'1、规划指标'!$E$9/'1、规划指标'!$C$9)</f>
        <v>0</v>
      </c>
      <c r="N47" s="370">
        <f>IF('1、规划指标'!$C$9=0,0,N10*'1、规划指标'!$E$9/'1、规划指标'!$C$9)</f>
        <v>0</v>
      </c>
      <c r="O47" s="370">
        <f>IF('1、规划指标'!$C$9=0,0,O10*'1、规划指标'!$E$9/'1、规划指标'!$C$9)</f>
        <v>0</v>
      </c>
      <c r="P47" s="370">
        <f>IF('1、规划指标'!$C$9=0,0,P10*'1、规划指标'!$E$9/'1、规划指标'!$C$9)</f>
        <v>0</v>
      </c>
      <c r="Q47" s="370">
        <f>IF('1、规划指标'!$C$9=0,0,Q10*'1、规划指标'!$E$9/'1、规划指标'!$C$9)</f>
        <v>0</v>
      </c>
      <c r="R47" s="370">
        <f>IF('1、规划指标'!$C$9=0,0,R10*'1、规划指标'!$E$9/'1、规划指标'!$C$9)</f>
        <v>0</v>
      </c>
      <c r="S47" s="370">
        <f>IF('1、规划指标'!$C$9=0,0,S10*'1、规划指标'!$E$9/'1、规划指标'!$C$9)</f>
        <v>0</v>
      </c>
      <c r="T47" s="370">
        <f>IF('1、规划指标'!$C$9=0,0,T10*'1、规划指标'!$E$9/'1、规划指标'!$C$9)</f>
        <v>0</v>
      </c>
      <c r="U47" s="370">
        <f>IF('1、规划指标'!$C$9=0,0,U10*'1、规划指标'!$E$9/'1、规划指标'!$C$9)</f>
        <v>0</v>
      </c>
      <c r="V47" s="370">
        <f>IF('1、规划指标'!$C$9=0,0,V10*'1、规划指标'!$E$9/'1、规划指标'!$C$9)</f>
        <v>0</v>
      </c>
      <c r="W47" s="370">
        <f>IF('1、规划指标'!$C$9=0,0,W10*'1、规划指标'!$E$9/'1、规划指标'!$C$9)</f>
        <v>0</v>
      </c>
      <c r="X47" s="370">
        <f>IF('1、规划指标'!$C$9=0,0,X10*'1、规划指标'!$E$9/'1、规划指标'!$C$9)</f>
        <v>0</v>
      </c>
      <c r="Y47" s="370">
        <f>IF('1、规划指标'!$C$9=0,0,Y10*'1、规划指标'!$E$9/'1、规划指标'!$C$9)</f>
        <v>0</v>
      </c>
      <c r="Z47" s="370">
        <f>IF('1、规划指标'!$C$9=0,0,Z10*'1、规划指标'!$E$9/'1、规划指标'!$C$9)</f>
        <v>0</v>
      </c>
      <c r="AA47" s="370">
        <f>IF('1、规划指标'!$C$9=0,0,AA10*'1、规划指标'!$E$9/'1、规划指标'!$C$9)</f>
        <v>0</v>
      </c>
      <c r="AB47" s="370">
        <f>IF('1、规划指标'!$C$9=0,0,AB10*'1、规划指标'!$E$9/'1、规划指标'!$C$9)</f>
        <v>0</v>
      </c>
      <c r="AC47" s="370">
        <f>IF('1、规划指标'!$C$9=0,0,AC10*'1、规划指标'!$E$9/'1、规划指标'!$C$9)</f>
        <v>0</v>
      </c>
      <c r="AD47" s="370">
        <f>IF('1、规划指标'!$C$9=0,0,AD10*'1、规划指标'!$E$9/'1、规划指标'!$C$9)</f>
        <v>0</v>
      </c>
      <c r="AE47" s="370">
        <f>IF('1、规划指标'!$C$9=0,0,AE10*'1、规划指标'!$E$9/'1、规划指标'!$C$9)</f>
        <v>0</v>
      </c>
      <c r="AF47" s="370">
        <f>IF('1、规划指标'!$C$9=0,0,AF10*'1、规划指标'!$E$9/'1、规划指标'!$C$9)</f>
        <v>0</v>
      </c>
      <c r="AG47" s="370">
        <f>IF('1、规划指标'!$C$9=0,0,AG10*'1、规划指标'!$E$9/'1、规划指标'!$C$9)</f>
        <v>0</v>
      </c>
      <c r="AH47" s="370">
        <f>IF('1、规划指标'!$C$9=0,0,AH10*'1、规划指标'!$E$9/'1、规划指标'!$C$9)</f>
        <v>0</v>
      </c>
      <c r="AI47" s="370">
        <f>IF('1、规划指标'!$C$9=0,0,AI10*'1、规划指标'!$E$9/'1、规划指标'!$C$9)</f>
        <v>0</v>
      </c>
      <c r="AJ47" s="370">
        <f>IF('1、规划指标'!$C$9=0,0,AJ10*'1、规划指标'!$E$9/'1、规划指标'!$C$9)</f>
        <v>0</v>
      </c>
      <c r="AK47" s="370">
        <f>IF('1、规划指标'!$C$9=0,0,AK10*'1、规划指标'!$E$9/'1、规划指标'!$C$9)</f>
        <v>0</v>
      </c>
      <c r="AL47" s="370">
        <f>IF('1、规划指标'!$C$9=0,0,AL10*'1、规划指标'!$E$9/'1、规划指标'!$C$9)</f>
        <v>0</v>
      </c>
      <c r="AM47" s="370">
        <f>IF('1、规划指标'!$C$9=0,0,AM10*'1、规划指标'!$E$9/'1、规划指标'!$C$9)</f>
        <v>0</v>
      </c>
      <c r="AN47" s="370">
        <f>IF('1、规划指标'!$C$9=0,0,AN10*'1、规划指标'!$E$9/'1、规划指标'!$C$9)</f>
        <v>0</v>
      </c>
      <c r="AO47" s="370">
        <f>IF('1、规划指标'!$C$9=0,0,AO10*'1、规划指标'!$E$9/'1、规划指标'!$C$9)</f>
        <v>0</v>
      </c>
      <c r="AP47" s="370">
        <f>IF('1、规划指标'!$C$9=0,0,AP10*'1、规划指标'!$E$9/'1、规划指标'!$C$9)</f>
        <v>0</v>
      </c>
      <c r="AQ47" s="370">
        <f>IF('1、规划指标'!$C$9=0,0,AQ10*'1、规划指标'!$E$9/'1、规划指标'!$C$9)</f>
        <v>0</v>
      </c>
      <c r="AR47" s="370">
        <f>IF('1、规划指标'!$C$9=0,0,AR10*'1、规划指标'!$E$9/'1、规划指标'!$C$9)</f>
        <v>0</v>
      </c>
      <c r="AS47" s="370">
        <f>IF('1、规划指标'!$C$9=0,0,AS10*'1、规划指标'!$E$9/'1、规划指标'!$C$9)</f>
        <v>0</v>
      </c>
      <c r="AT47" s="370">
        <f>IF('1、规划指标'!$C$9=0,0,AT10*'1、规划指标'!$E$9/'1、规划指标'!$C$9)</f>
        <v>0</v>
      </c>
      <c r="AU47" s="370">
        <f>IF('1、规划指标'!$C$9=0,0,AU10*'1、规划指标'!$E$9/'1、规划指标'!$C$9)</f>
        <v>0</v>
      </c>
      <c r="AV47" s="370">
        <f>IF('1、规划指标'!$C$9=0,0,AV10*'1、规划指标'!$E$9/'1、规划指标'!$C$9)</f>
        <v>0</v>
      </c>
      <c r="AW47" s="370">
        <f>IF('1、规划指标'!$C$9=0,0,AW10*'1、规划指标'!$E$9/'1、规划指标'!$C$9)</f>
        <v>0</v>
      </c>
      <c r="AX47" s="370">
        <f>IF('1、规划指标'!$C$9=0,0,AX10*'1、规划指标'!$E$9/'1、规划指标'!$C$9)</f>
        <v>0</v>
      </c>
      <c r="AY47" s="370">
        <f>IF('1、规划指标'!$C$9=0,0,AY10*'1、规划指标'!$E$9/'1、规划指标'!$C$9)</f>
        <v>0</v>
      </c>
      <c r="AZ47" s="370">
        <f>IF('1、规划指标'!$C$9=0,0,AZ10*'1、规划指标'!$E$9/'1、规划指标'!$C$9)</f>
        <v>0</v>
      </c>
      <c r="BA47" s="370">
        <f>IF('1、规划指标'!$C$9=0,0,BA10*'1、规划指标'!$E$9/'1、规划指标'!$C$9)</f>
        <v>0</v>
      </c>
      <c r="BB47" s="370">
        <f>IF('1、规划指标'!$C$9=0,0,BB10*'1、规划指标'!$E$9/'1、规划指标'!$C$9)</f>
        <v>0</v>
      </c>
      <c r="BC47" s="370">
        <f>IF('1、规划指标'!$C$9=0,0,BC10*'1、规划指标'!$E$9/'1、规划指标'!$C$9)</f>
        <v>0</v>
      </c>
      <c r="BD47" s="370">
        <f>IF('1、规划指标'!$C$9=0,0,BD10*'1、规划指标'!$E$9/'1、规划指标'!$C$9)</f>
        <v>0</v>
      </c>
      <c r="BE47" s="370">
        <f>IF('1、规划指标'!$C$9=0,0,BE10*'1、规划指标'!$E$9/'1、规划指标'!$C$9)</f>
        <v>0</v>
      </c>
      <c r="BF47" s="370">
        <f>IF('1、规划指标'!$C$9=0,0,BF10*'1、规划指标'!$E$9/'1、规划指标'!$C$9)</f>
        <v>0</v>
      </c>
      <c r="BG47" s="370">
        <f>IF('1、规划指标'!$C$9=0,0,BG10*'1、规划指标'!$E$9/'1、规划指标'!$C$9)</f>
        <v>0</v>
      </c>
      <c r="BH47" s="370">
        <f>IF('1、规划指标'!$C$9=0,0,BH10*'1、规划指标'!$E$9/'1、规划指标'!$C$9)</f>
        <v>0</v>
      </c>
      <c r="BI47" s="370">
        <f>IF('1、规划指标'!$C$9=0,0,BI10*'1、规划指标'!$E$9/'1、规划指标'!$C$9)</f>
        <v>0</v>
      </c>
      <c r="BJ47" s="370">
        <f>IF('1、规划指标'!$C$9=0,0,BJ10*'1、规划指标'!$E$9/'1、规划指标'!$C$9)</f>
        <v>0</v>
      </c>
      <c r="BK47" s="370">
        <f>IF('1、规划指标'!$C$9=0,0,BK10*'1、规划指标'!$E$9/'1、规划指标'!$C$9)</f>
        <v>0</v>
      </c>
      <c r="BL47" s="370">
        <f>IF('1、规划指标'!$C$9=0,0,BL10*'1、规划指标'!$E$9/'1、规划指标'!$C$9)</f>
        <v>0</v>
      </c>
      <c r="BM47" s="370">
        <f>IF('1、规划指标'!$C$9=0,0,BM10*'1、规划指标'!$E$9/'1、规划指标'!$C$9)</f>
        <v>0</v>
      </c>
      <c r="BN47" s="370">
        <f>IF('1、规划指标'!$C$9=0,0,BN10*'1、规划指标'!$E$9/'1、规划指标'!$C$9)</f>
        <v>0</v>
      </c>
      <c r="BO47" s="370">
        <f>IF('1、规划指标'!$C$9=0,0,BO10*'1、规划指标'!$E$9/'1、规划指标'!$C$9)</f>
        <v>0</v>
      </c>
      <c r="BP47" s="370">
        <f>IF('1、规划指标'!$C$9=0,0,BP10*'1、规划指标'!$E$9/'1、规划指标'!$C$9)</f>
        <v>0</v>
      </c>
      <c r="BQ47" s="370">
        <f>IF('1、规划指标'!$C$9=0,0,BQ10*'1、规划指标'!$E$9/'1、规划指标'!$C$9)</f>
        <v>0</v>
      </c>
      <c r="BR47" s="370">
        <f>IF('1、规划指标'!$C$9=0,0,BR10*'1、规划指标'!$E$9/'1、规划指标'!$C$9)</f>
        <v>0</v>
      </c>
      <c r="BS47" s="370">
        <f>IF('1、规划指标'!$C$9=0,0,BS10*'1、规划指标'!$E$9/'1、规划指标'!$C$9)</f>
        <v>0</v>
      </c>
      <c r="BT47" s="370">
        <f>IF('1、规划指标'!$C$9=0,0,BT10*'1、规划指标'!$E$9/'1、规划指标'!$C$9)</f>
        <v>0</v>
      </c>
      <c r="BU47" s="370">
        <f>IF('1、规划指标'!$C$9=0,0,BU10*'1、规划指标'!$E$9/'1、规划指标'!$C$9)</f>
        <v>0</v>
      </c>
      <c r="BV47" s="370">
        <f>IF('1、规划指标'!$C$9=0,0,BV10*'1、规划指标'!$E$9/'1、规划指标'!$C$9)</f>
        <v>0</v>
      </c>
      <c r="BW47" s="370">
        <f>IF('1、规划指标'!$C$9=0,0,BW10*'1、规划指标'!$E$9/'1、规划指标'!$C$9)</f>
        <v>0</v>
      </c>
      <c r="BX47" s="370">
        <f>IF('1、规划指标'!$C$9=0,0,BX10*'1、规划指标'!$E$9/'1、规划指标'!$C$9)</f>
        <v>0</v>
      </c>
      <c r="BY47" s="370">
        <f>IF('1、规划指标'!$C$9=0,0,BY10*'1、规划指标'!$E$9/'1、规划指标'!$C$9)</f>
        <v>0</v>
      </c>
      <c r="BZ47" s="370">
        <f>IF('1、规划指标'!$C$9=0,0,BZ10*'1、规划指标'!$E$9/'1、规划指标'!$C$9)</f>
        <v>0</v>
      </c>
      <c r="CA47" s="370">
        <f>IF('1、规划指标'!$C$9=0,0,CA10*'1、规划指标'!$E$9/'1、规划指标'!$C$9)</f>
        <v>0</v>
      </c>
      <c r="CB47" s="370">
        <f>IF('1、规划指标'!$C$9=0,0,CB10*'1、规划指标'!$E$9/'1、规划指标'!$C$9)</f>
        <v>0</v>
      </c>
      <c r="CC47" s="370">
        <f>IF('1、规划指标'!$C$9=0,0,CC10*'1、规划指标'!$E$9/'1、规划指标'!$C$9)</f>
        <v>0</v>
      </c>
      <c r="CD47" s="370">
        <f>IF('1、规划指标'!$C$9=0,0,CD10*'1、规划指标'!$E$9/'1、规划指标'!$C$9)</f>
        <v>0</v>
      </c>
      <c r="CE47" s="370">
        <f>IF('1、规划指标'!$C$9=0,0,CE10*'1、规划指标'!$E$9/'1、规划指标'!$C$9)</f>
        <v>0</v>
      </c>
      <c r="CF47" s="370">
        <f>IF('1、规划指标'!$C$9=0,0,CF10*'1、规划指标'!$E$9/'1、规划指标'!$C$9)</f>
        <v>0</v>
      </c>
      <c r="CG47" s="370">
        <f>IF('1、规划指标'!$C$9=0,0,CG10*'1、规划指标'!$E$9/'1、规划指标'!$C$9)</f>
        <v>0</v>
      </c>
      <c r="CH47" s="370">
        <f>IF('1、规划指标'!$C$9=0,0,CH10*'1、规划指标'!$E$9/'1、规划指标'!$C$9)</f>
        <v>0</v>
      </c>
      <c r="CI47" s="370">
        <f>IF('1、规划指标'!$C$9=0,0,CI10*'1、规划指标'!$E$9/'1、规划指标'!$C$9)</f>
        <v>0</v>
      </c>
      <c r="CJ47" s="370">
        <f>IF('1、规划指标'!$C$9=0,0,CJ10*'1、规划指标'!$E$9/'1、规划指标'!$C$9)</f>
        <v>0</v>
      </c>
      <c r="CK47" s="370">
        <f>IF('1、规划指标'!$C$9=0,0,CK10*'1、规划指标'!$E$9/'1、规划指标'!$C$9)</f>
        <v>0</v>
      </c>
      <c r="CL47" s="370">
        <f>IF('1、规划指标'!$C$9=0,0,CL10*'1、规划指标'!$E$9/'1、规划指标'!$C$9)</f>
        <v>0</v>
      </c>
      <c r="CM47" s="370">
        <f>IF('1、规划指标'!$C$9=0,0,CM10*'1、规划指标'!$E$9/'1、规划指标'!$C$9)</f>
        <v>0</v>
      </c>
      <c r="CN47" s="370">
        <f>IF('1、规划指标'!$C$9=0,0,CN10*'1、规划指标'!$E$9/'1、规划指标'!$C$9)</f>
        <v>0</v>
      </c>
      <c r="CO47" s="370">
        <f>IF('1、规划指标'!$C$9=0,0,CO10*'1、规划指标'!$E$9/'1、规划指标'!$C$9)</f>
        <v>0</v>
      </c>
      <c r="CP47" s="370">
        <f>IF('1、规划指标'!$C$9=0,0,CP10*'1、规划指标'!$E$9/'1、规划指标'!$C$9)</f>
        <v>0</v>
      </c>
      <c r="CQ47" s="370">
        <f>IF('1、规划指标'!$C$9=0,0,CQ10*'1、规划指标'!$E$9/'1、规划指标'!$C$9)</f>
        <v>0</v>
      </c>
      <c r="CR47" s="370">
        <f>IF('1、规划指标'!$C$9=0,0,CR10*'1、规划指标'!$E$9/'1、规划指标'!$C$9)</f>
        <v>0</v>
      </c>
      <c r="CS47" s="370">
        <f>IF('1、规划指标'!$C$9=0,0,CS10*'1、规划指标'!$E$9/'1、规划指标'!$C$9)</f>
        <v>0</v>
      </c>
      <c r="CT47" s="370">
        <f>IF('1、规划指标'!$C$9=0,0,CT10*'1、规划指标'!$E$9/'1、规划指标'!$C$9)</f>
        <v>0</v>
      </c>
      <c r="CU47" s="370">
        <f>IF('1、规划指标'!$C$9=0,0,CU10*'1、规划指标'!$E$9/'1、规划指标'!$C$9)</f>
        <v>0</v>
      </c>
      <c r="CV47" s="370">
        <f>IF('1、规划指标'!$C$9=0,0,CV10*'1、规划指标'!$E$9/'1、规划指标'!$C$9)</f>
        <v>0</v>
      </c>
      <c r="CW47" s="382"/>
    </row>
    <row r="48" spans="1:101" ht="16.5" customHeight="1">
      <c r="A48" s="364">
        <v>1.5</v>
      </c>
      <c r="B48" s="368" t="s">
        <v>328</v>
      </c>
      <c r="C48" s="785"/>
      <c r="D48" s="370">
        <f t="shared" si="28"/>
        <v>1.5125275205152933</v>
      </c>
      <c r="E48" s="370">
        <f>IF('1、规划指标'!$C$9=0,0,E11*'1、规划指标'!$E$9/'1、规划指标'!$C$9)</f>
        <v>1.5125275205152933</v>
      </c>
      <c r="F48" s="370">
        <f>IF('1、规划指标'!$C$9=0,0,F11*'1、规划指标'!$E$9/'1、规划指标'!$C$9)</f>
        <v>0</v>
      </c>
      <c r="G48" s="370">
        <f>IF('1、规划指标'!$C$9=0,0,G11*'1、规划指标'!$E$9/'1、规划指标'!$C$9)</f>
        <v>0</v>
      </c>
      <c r="H48" s="370">
        <f>IF('1、规划指标'!$C$9=0,0,H11*'1、规划指标'!$E$9/'1、规划指标'!$C$9)</f>
        <v>0</v>
      </c>
      <c r="I48" s="370">
        <f>IF('1、规划指标'!$C$9=0,0,I11*'1、规划指标'!$E$9/'1、规划指标'!$C$9)</f>
        <v>0</v>
      </c>
      <c r="J48" s="370">
        <f>IF('1、规划指标'!$C$9=0,0,J11*'1、规划指标'!$E$9/'1、规划指标'!$C$9)</f>
        <v>0</v>
      </c>
      <c r="K48" s="370">
        <f>IF('1、规划指标'!$C$9=0,0,K11*'1、规划指标'!$E$9/'1、规划指标'!$C$9)</f>
        <v>0</v>
      </c>
      <c r="L48" s="370">
        <f>IF('1、规划指标'!$C$9=0,0,L11*'1、规划指标'!$E$9/'1、规划指标'!$C$9)</f>
        <v>0</v>
      </c>
      <c r="M48" s="370">
        <f>IF('1、规划指标'!$C$9=0,0,M11*'1、规划指标'!$E$9/'1、规划指标'!$C$9)</f>
        <v>0</v>
      </c>
      <c r="N48" s="370">
        <f>IF('1、规划指标'!$C$9=0,0,N11*'1、规划指标'!$E$9/'1、规划指标'!$C$9)</f>
        <v>0</v>
      </c>
      <c r="O48" s="370">
        <f>IF('1、规划指标'!$C$9=0,0,O11*'1、规划指标'!$E$9/'1、规划指标'!$C$9)</f>
        <v>0</v>
      </c>
      <c r="P48" s="370">
        <f>IF('1、规划指标'!$C$9=0,0,P11*'1、规划指标'!$E$9/'1、规划指标'!$C$9)</f>
        <v>0</v>
      </c>
      <c r="Q48" s="370">
        <f>IF('1、规划指标'!$C$9=0,0,Q11*'1、规划指标'!$E$9/'1、规划指标'!$C$9)</f>
        <v>0</v>
      </c>
      <c r="R48" s="370">
        <f>IF('1、规划指标'!$C$9=0,0,R11*'1、规划指标'!$E$9/'1、规划指标'!$C$9)</f>
        <v>0</v>
      </c>
      <c r="S48" s="370">
        <f>IF('1、规划指标'!$C$9=0,0,S11*'1、规划指标'!$E$9/'1、规划指标'!$C$9)</f>
        <v>0</v>
      </c>
      <c r="T48" s="370">
        <f>IF('1、规划指标'!$C$9=0,0,T11*'1、规划指标'!$E$9/'1、规划指标'!$C$9)</f>
        <v>0</v>
      </c>
      <c r="U48" s="370">
        <f>IF('1、规划指标'!$C$9=0,0,U11*'1、规划指标'!$E$9/'1、规划指标'!$C$9)</f>
        <v>0</v>
      </c>
      <c r="V48" s="370">
        <f>IF('1、规划指标'!$C$9=0,0,V11*'1、规划指标'!$E$9/'1、规划指标'!$C$9)</f>
        <v>0</v>
      </c>
      <c r="W48" s="370">
        <f>IF('1、规划指标'!$C$9=0,0,W11*'1、规划指标'!$E$9/'1、规划指标'!$C$9)</f>
        <v>0</v>
      </c>
      <c r="X48" s="370">
        <f>IF('1、规划指标'!$C$9=0,0,X11*'1、规划指标'!$E$9/'1、规划指标'!$C$9)</f>
        <v>0</v>
      </c>
      <c r="Y48" s="370">
        <f>IF('1、规划指标'!$C$9=0,0,Y11*'1、规划指标'!$E$9/'1、规划指标'!$C$9)</f>
        <v>0</v>
      </c>
      <c r="Z48" s="370">
        <f>IF('1、规划指标'!$C$9=0,0,Z11*'1、规划指标'!$E$9/'1、规划指标'!$C$9)</f>
        <v>0</v>
      </c>
      <c r="AA48" s="370">
        <f>IF('1、规划指标'!$C$9=0,0,AA11*'1、规划指标'!$E$9/'1、规划指标'!$C$9)</f>
        <v>0</v>
      </c>
      <c r="AB48" s="370">
        <f>IF('1、规划指标'!$C$9=0,0,AB11*'1、规划指标'!$E$9/'1、规划指标'!$C$9)</f>
        <v>0</v>
      </c>
      <c r="AC48" s="370">
        <f>IF('1、规划指标'!$C$9=0,0,AC11*'1、规划指标'!$E$9/'1、规划指标'!$C$9)</f>
        <v>0</v>
      </c>
      <c r="AD48" s="370">
        <f>IF('1、规划指标'!$C$9=0,0,AD11*'1、规划指标'!$E$9/'1、规划指标'!$C$9)</f>
        <v>0</v>
      </c>
      <c r="AE48" s="370">
        <f>IF('1、规划指标'!$C$9=0,0,AE11*'1、规划指标'!$E$9/'1、规划指标'!$C$9)</f>
        <v>0</v>
      </c>
      <c r="AF48" s="370">
        <f>IF('1、规划指标'!$C$9=0,0,AF11*'1、规划指标'!$E$9/'1、规划指标'!$C$9)</f>
        <v>0</v>
      </c>
      <c r="AG48" s="370">
        <f>IF('1、规划指标'!$C$9=0,0,AG11*'1、规划指标'!$E$9/'1、规划指标'!$C$9)</f>
        <v>0</v>
      </c>
      <c r="AH48" s="370">
        <f>IF('1、规划指标'!$C$9=0,0,AH11*'1、规划指标'!$E$9/'1、规划指标'!$C$9)</f>
        <v>0</v>
      </c>
      <c r="AI48" s="370">
        <f>IF('1、规划指标'!$C$9=0,0,AI11*'1、规划指标'!$E$9/'1、规划指标'!$C$9)</f>
        <v>0</v>
      </c>
      <c r="AJ48" s="370">
        <f>IF('1、规划指标'!$C$9=0,0,AJ11*'1、规划指标'!$E$9/'1、规划指标'!$C$9)</f>
        <v>0</v>
      </c>
      <c r="AK48" s="370">
        <f>IF('1、规划指标'!$C$9=0,0,AK11*'1、规划指标'!$E$9/'1、规划指标'!$C$9)</f>
        <v>0</v>
      </c>
      <c r="AL48" s="370">
        <f>IF('1、规划指标'!$C$9=0,0,AL11*'1、规划指标'!$E$9/'1、规划指标'!$C$9)</f>
        <v>0</v>
      </c>
      <c r="AM48" s="370">
        <f>IF('1、规划指标'!$C$9=0,0,AM11*'1、规划指标'!$E$9/'1、规划指标'!$C$9)</f>
        <v>0</v>
      </c>
      <c r="AN48" s="370">
        <f>IF('1、规划指标'!$C$9=0,0,AN11*'1、规划指标'!$E$9/'1、规划指标'!$C$9)</f>
        <v>0</v>
      </c>
      <c r="AO48" s="370">
        <f>IF('1、规划指标'!$C$9=0,0,AO11*'1、规划指标'!$E$9/'1、规划指标'!$C$9)</f>
        <v>0</v>
      </c>
      <c r="AP48" s="370">
        <f>IF('1、规划指标'!$C$9=0,0,AP11*'1、规划指标'!$E$9/'1、规划指标'!$C$9)</f>
        <v>0</v>
      </c>
      <c r="AQ48" s="370">
        <f>IF('1、规划指标'!$C$9=0,0,AQ11*'1、规划指标'!$E$9/'1、规划指标'!$C$9)</f>
        <v>0</v>
      </c>
      <c r="AR48" s="370">
        <f>IF('1、规划指标'!$C$9=0,0,AR11*'1、规划指标'!$E$9/'1、规划指标'!$C$9)</f>
        <v>0</v>
      </c>
      <c r="AS48" s="370">
        <f>IF('1、规划指标'!$C$9=0,0,AS11*'1、规划指标'!$E$9/'1、规划指标'!$C$9)</f>
        <v>0</v>
      </c>
      <c r="AT48" s="370">
        <f>IF('1、规划指标'!$C$9=0,0,AT11*'1、规划指标'!$E$9/'1、规划指标'!$C$9)</f>
        <v>0</v>
      </c>
      <c r="AU48" s="370">
        <f>IF('1、规划指标'!$C$9=0,0,AU11*'1、规划指标'!$E$9/'1、规划指标'!$C$9)</f>
        <v>0</v>
      </c>
      <c r="AV48" s="370">
        <f>IF('1、规划指标'!$C$9=0,0,AV11*'1、规划指标'!$E$9/'1、规划指标'!$C$9)</f>
        <v>0</v>
      </c>
      <c r="AW48" s="370">
        <f>IF('1、规划指标'!$C$9=0,0,AW11*'1、规划指标'!$E$9/'1、规划指标'!$C$9)</f>
        <v>0</v>
      </c>
      <c r="AX48" s="370">
        <f>IF('1、规划指标'!$C$9=0,0,AX11*'1、规划指标'!$E$9/'1、规划指标'!$C$9)</f>
        <v>0</v>
      </c>
      <c r="AY48" s="370">
        <f>IF('1、规划指标'!$C$9=0,0,AY11*'1、规划指标'!$E$9/'1、规划指标'!$C$9)</f>
        <v>0</v>
      </c>
      <c r="AZ48" s="370">
        <f>IF('1、规划指标'!$C$9=0,0,AZ11*'1、规划指标'!$E$9/'1、规划指标'!$C$9)</f>
        <v>0</v>
      </c>
      <c r="BA48" s="370">
        <f>IF('1、规划指标'!$C$9=0,0,BA11*'1、规划指标'!$E$9/'1、规划指标'!$C$9)</f>
        <v>0</v>
      </c>
      <c r="BB48" s="370">
        <f>IF('1、规划指标'!$C$9=0,0,BB11*'1、规划指标'!$E$9/'1、规划指标'!$C$9)</f>
        <v>0</v>
      </c>
      <c r="BC48" s="370">
        <f>IF('1、规划指标'!$C$9=0,0,BC11*'1、规划指标'!$E$9/'1、规划指标'!$C$9)</f>
        <v>0</v>
      </c>
      <c r="BD48" s="370">
        <f>IF('1、规划指标'!$C$9=0,0,BD11*'1、规划指标'!$E$9/'1、规划指标'!$C$9)</f>
        <v>0</v>
      </c>
      <c r="BE48" s="370">
        <f>IF('1、规划指标'!$C$9=0,0,BE11*'1、规划指标'!$E$9/'1、规划指标'!$C$9)</f>
        <v>0</v>
      </c>
      <c r="BF48" s="370">
        <f>IF('1、规划指标'!$C$9=0,0,BF11*'1、规划指标'!$E$9/'1、规划指标'!$C$9)</f>
        <v>0</v>
      </c>
      <c r="BG48" s="370">
        <f>IF('1、规划指标'!$C$9=0,0,BG11*'1、规划指标'!$E$9/'1、规划指标'!$C$9)</f>
        <v>0</v>
      </c>
      <c r="BH48" s="370">
        <f>IF('1、规划指标'!$C$9=0,0,BH11*'1、规划指标'!$E$9/'1、规划指标'!$C$9)</f>
        <v>0</v>
      </c>
      <c r="BI48" s="370">
        <f>IF('1、规划指标'!$C$9=0,0,BI11*'1、规划指标'!$E$9/'1、规划指标'!$C$9)</f>
        <v>0</v>
      </c>
      <c r="BJ48" s="370">
        <f>IF('1、规划指标'!$C$9=0,0,BJ11*'1、规划指标'!$E$9/'1、规划指标'!$C$9)</f>
        <v>0</v>
      </c>
      <c r="BK48" s="370">
        <f>IF('1、规划指标'!$C$9=0,0,BK11*'1、规划指标'!$E$9/'1、规划指标'!$C$9)</f>
        <v>0</v>
      </c>
      <c r="BL48" s="370">
        <f>IF('1、规划指标'!$C$9=0,0,BL11*'1、规划指标'!$E$9/'1、规划指标'!$C$9)</f>
        <v>0</v>
      </c>
      <c r="BM48" s="370">
        <f>IF('1、规划指标'!$C$9=0,0,BM11*'1、规划指标'!$E$9/'1、规划指标'!$C$9)</f>
        <v>0</v>
      </c>
      <c r="BN48" s="370">
        <f>IF('1、规划指标'!$C$9=0,0,BN11*'1、规划指标'!$E$9/'1、规划指标'!$C$9)</f>
        <v>0</v>
      </c>
      <c r="BO48" s="370">
        <f>IF('1、规划指标'!$C$9=0,0,BO11*'1、规划指标'!$E$9/'1、规划指标'!$C$9)</f>
        <v>0</v>
      </c>
      <c r="BP48" s="370">
        <f>IF('1、规划指标'!$C$9=0,0,BP11*'1、规划指标'!$E$9/'1、规划指标'!$C$9)</f>
        <v>0</v>
      </c>
      <c r="BQ48" s="370">
        <f>IF('1、规划指标'!$C$9=0,0,BQ11*'1、规划指标'!$E$9/'1、规划指标'!$C$9)</f>
        <v>0</v>
      </c>
      <c r="BR48" s="370">
        <f>IF('1、规划指标'!$C$9=0,0,BR11*'1、规划指标'!$E$9/'1、规划指标'!$C$9)</f>
        <v>0</v>
      </c>
      <c r="BS48" s="370">
        <f>IF('1、规划指标'!$C$9=0,0,BS11*'1、规划指标'!$E$9/'1、规划指标'!$C$9)</f>
        <v>0</v>
      </c>
      <c r="BT48" s="370">
        <f>IF('1、规划指标'!$C$9=0,0,BT11*'1、规划指标'!$E$9/'1、规划指标'!$C$9)</f>
        <v>0</v>
      </c>
      <c r="BU48" s="370">
        <f>IF('1、规划指标'!$C$9=0,0,BU11*'1、规划指标'!$E$9/'1、规划指标'!$C$9)</f>
        <v>0</v>
      </c>
      <c r="BV48" s="370">
        <f>IF('1、规划指标'!$C$9=0,0,BV11*'1、规划指标'!$E$9/'1、规划指标'!$C$9)</f>
        <v>0</v>
      </c>
      <c r="BW48" s="370">
        <f>IF('1、规划指标'!$C$9=0,0,BW11*'1、规划指标'!$E$9/'1、规划指标'!$C$9)</f>
        <v>0</v>
      </c>
      <c r="BX48" s="370">
        <f>IF('1、规划指标'!$C$9=0,0,BX11*'1、规划指标'!$E$9/'1、规划指标'!$C$9)</f>
        <v>0</v>
      </c>
      <c r="BY48" s="370">
        <f>IF('1、规划指标'!$C$9=0,0,BY11*'1、规划指标'!$E$9/'1、规划指标'!$C$9)</f>
        <v>0</v>
      </c>
      <c r="BZ48" s="370">
        <f>IF('1、规划指标'!$C$9=0,0,BZ11*'1、规划指标'!$E$9/'1、规划指标'!$C$9)</f>
        <v>0</v>
      </c>
      <c r="CA48" s="370">
        <f>IF('1、规划指标'!$C$9=0,0,CA11*'1、规划指标'!$E$9/'1、规划指标'!$C$9)</f>
        <v>0</v>
      </c>
      <c r="CB48" s="370">
        <f>IF('1、规划指标'!$C$9=0,0,CB11*'1、规划指标'!$E$9/'1、规划指标'!$C$9)</f>
        <v>0</v>
      </c>
      <c r="CC48" s="370">
        <f>IF('1、规划指标'!$C$9=0,0,CC11*'1、规划指标'!$E$9/'1、规划指标'!$C$9)</f>
        <v>0</v>
      </c>
      <c r="CD48" s="370">
        <f>IF('1、规划指标'!$C$9=0,0,CD11*'1、规划指标'!$E$9/'1、规划指标'!$C$9)</f>
        <v>0</v>
      </c>
      <c r="CE48" s="370">
        <f>IF('1、规划指标'!$C$9=0,0,CE11*'1、规划指标'!$E$9/'1、规划指标'!$C$9)</f>
        <v>0</v>
      </c>
      <c r="CF48" s="370">
        <f>IF('1、规划指标'!$C$9=0,0,CF11*'1、规划指标'!$E$9/'1、规划指标'!$C$9)</f>
        <v>0</v>
      </c>
      <c r="CG48" s="370">
        <f>IF('1、规划指标'!$C$9=0,0,CG11*'1、规划指标'!$E$9/'1、规划指标'!$C$9)</f>
        <v>0</v>
      </c>
      <c r="CH48" s="370">
        <f>IF('1、规划指标'!$C$9=0,0,CH11*'1、规划指标'!$E$9/'1、规划指标'!$C$9)</f>
        <v>0</v>
      </c>
      <c r="CI48" s="370">
        <f>IF('1、规划指标'!$C$9=0,0,CI11*'1、规划指标'!$E$9/'1、规划指标'!$C$9)</f>
        <v>0</v>
      </c>
      <c r="CJ48" s="370">
        <f>IF('1、规划指标'!$C$9=0,0,CJ11*'1、规划指标'!$E$9/'1、规划指标'!$C$9)</f>
        <v>0</v>
      </c>
      <c r="CK48" s="370">
        <f>IF('1、规划指标'!$C$9=0,0,CK11*'1、规划指标'!$E$9/'1、规划指标'!$C$9)</f>
        <v>0</v>
      </c>
      <c r="CL48" s="370">
        <f>IF('1、规划指标'!$C$9=0,0,CL11*'1、规划指标'!$E$9/'1、规划指标'!$C$9)</f>
        <v>0</v>
      </c>
      <c r="CM48" s="370">
        <f>IF('1、规划指标'!$C$9=0,0,CM11*'1、规划指标'!$E$9/'1、规划指标'!$C$9)</f>
        <v>0</v>
      </c>
      <c r="CN48" s="370">
        <f>IF('1、规划指标'!$C$9=0,0,CN11*'1、规划指标'!$E$9/'1、规划指标'!$C$9)</f>
        <v>0</v>
      </c>
      <c r="CO48" s="370">
        <f>IF('1、规划指标'!$C$9=0,0,CO11*'1、规划指标'!$E$9/'1、规划指标'!$C$9)</f>
        <v>0</v>
      </c>
      <c r="CP48" s="370">
        <f>IF('1、规划指标'!$C$9=0,0,CP11*'1、规划指标'!$E$9/'1、规划指标'!$C$9)</f>
        <v>0</v>
      </c>
      <c r="CQ48" s="370">
        <f>IF('1、规划指标'!$C$9=0,0,CQ11*'1、规划指标'!$E$9/'1、规划指标'!$C$9)</f>
        <v>0</v>
      </c>
      <c r="CR48" s="370">
        <f>IF('1、规划指标'!$C$9=0,0,CR11*'1、规划指标'!$E$9/'1、规划指标'!$C$9)</f>
        <v>0</v>
      </c>
      <c r="CS48" s="370">
        <f>IF('1、规划指标'!$C$9=0,0,CS11*'1、规划指标'!$E$9/'1、规划指标'!$C$9)</f>
        <v>0</v>
      </c>
      <c r="CT48" s="370">
        <f>IF('1、规划指标'!$C$9=0,0,CT11*'1、规划指标'!$E$9/'1、规划指标'!$C$9)</f>
        <v>0</v>
      </c>
      <c r="CU48" s="370">
        <f>IF('1、规划指标'!$C$9=0,0,CU11*'1、规划指标'!$E$9/'1、规划指标'!$C$9)</f>
        <v>0</v>
      </c>
      <c r="CV48" s="370">
        <f>IF('1、规划指标'!$C$9=0,0,CV11*'1、规划指标'!$E$9/'1、规划指标'!$C$9)</f>
        <v>0</v>
      </c>
      <c r="CW48" s="382"/>
    </row>
    <row r="49" spans="1:101" ht="16.5" customHeight="1">
      <c r="A49" s="364">
        <v>2</v>
      </c>
      <c r="B49" s="374" t="s">
        <v>329</v>
      </c>
      <c r="C49" s="785"/>
      <c r="D49" s="370">
        <f t="shared" si="28"/>
        <v>0</v>
      </c>
      <c r="E49" s="370">
        <f>IF('1、规划指标'!$C$9=0,0,E12*'1、规划指标'!$E$9/'1、规划指标'!$C$9)</f>
        <v>0</v>
      </c>
      <c r="F49" s="370">
        <f>IF('1、规划指标'!$C$9=0,0,F12*'1、规划指标'!$E$9/'1、规划指标'!$C$9)</f>
        <v>0</v>
      </c>
      <c r="G49" s="370">
        <f>IF('1、规划指标'!$C$9=0,0,G12*'1、规划指标'!$E$9/'1、规划指标'!$C$9)</f>
        <v>0</v>
      </c>
      <c r="H49" s="370">
        <f>IF('1、规划指标'!$C$9=0,0,H12*'1、规划指标'!$E$9/'1、规划指标'!$C$9)</f>
        <v>0</v>
      </c>
      <c r="I49" s="370">
        <f>IF('1、规划指标'!$C$9=0,0,I12*'1、规划指标'!$E$9/'1、规划指标'!$C$9)</f>
        <v>0</v>
      </c>
      <c r="J49" s="370">
        <f>IF('1、规划指标'!$C$9=0,0,J12*'1、规划指标'!$E$9/'1、规划指标'!$C$9)</f>
        <v>0</v>
      </c>
      <c r="K49" s="370">
        <f>IF('1、规划指标'!$C$9=0,0,K12*'1、规划指标'!$E$9/'1、规划指标'!$C$9)</f>
        <v>0</v>
      </c>
      <c r="L49" s="370">
        <f>IF('1、规划指标'!$C$9=0,0,L12*'1、规划指标'!$E$9/'1、规划指标'!$C$9)</f>
        <v>0</v>
      </c>
      <c r="M49" s="370">
        <f>IF('1、规划指标'!$C$9=0,0,M12*'1、规划指标'!$E$9/'1、规划指标'!$C$9)</f>
        <v>0</v>
      </c>
      <c r="N49" s="370">
        <f>IF('1、规划指标'!$C$9=0,0,N12*'1、规划指标'!$E$9/'1、规划指标'!$C$9)</f>
        <v>0</v>
      </c>
      <c r="O49" s="370">
        <f>IF('1、规划指标'!$C$9=0,0,O12*'1、规划指标'!$E$9/'1、规划指标'!$C$9)</f>
        <v>0</v>
      </c>
      <c r="P49" s="370">
        <f>IF('1、规划指标'!$C$9=0,0,P12*'1、规划指标'!$E$9/'1、规划指标'!$C$9)</f>
        <v>0</v>
      </c>
      <c r="Q49" s="370">
        <f>IF('1、规划指标'!$C$9=0,0,Q12*'1、规划指标'!$E$9/'1、规划指标'!$C$9)</f>
        <v>0</v>
      </c>
      <c r="R49" s="370">
        <f>IF('1、规划指标'!$C$9=0,0,R12*'1、规划指标'!$E$9/'1、规划指标'!$C$9)</f>
        <v>0</v>
      </c>
      <c r="S49" s="370">
        <f>IF('1、规划指标'!$C$9=0,0,S12*'1、规划指标'!$E$9/'1、规划指标'!$C$9)</f>
        <v>0</v>
      </c>
      <c r="T49" s="370">
        <f>IF('1、规划指标'!$C$9=0,0,T12*'1、规划指标'!$E$9/'1、规划指标'!$C$9)</f>
        <v>0</v>
      </c>
      <c r="U49" s="370">
        <f>IF('1、规划指标'!$C$9=0,0,U12*'1、规划指标'!$E$9/'1、规划指标'!$C$9)</f>
        <v>0</v>
      </c>
      <c r="V49" s="370">
        <f>IF('1、规划指标'!$C$9=0,0,V12*'1、规划指标'!$E$9/'1、规划指标'!$C$9)</f>
        <v>0</v>
      </c>
      <c r="W49" s="370">
        <f>IF('1、规划指标'!$C$9=0,0,W12*'1、规划指标'!$E$9/'1、规划指标'!$C$9)</f>
        <v>0</v>
      </c>
      <c r="X49" s="370">
        <f>IF('1、规划指标'!$C$9=0,0,X12*'1、规划指标'!$E$9/'1、规划指标'!$C$9)</f>
        <v>0</v>
      </c>
      <c r="Y49" s="370">
        <f>IF('1、规划指标'!$C$9=0,0,Y12*'1、规划指标'!$E$9/'1、规划指标'!$C$9)</f>
        <v>0</v>
      </c>
      <c r="Z49" s="370">
        <f>IF('1、规划指标'!$C$9=0,0,Z12*'1、规划指标'!$E$9/'1、规划指标'!$C$9)</f>
        <v>0</v>
      </c>
      <c r="AA49" s="370">
        <f>IF('1、规划指标'!$C$9=0,0,AA12*'1、规划指标'!$E$9/'1、规划指标'!$C$9)</f>
        <v>0</v>
      </c>
      <c r="AB49" s="370">
        <f>IF('1、规划指标'!$C$9=0,0,AB12*'1、规划指标'!$E$9/'1、规划指标'!$C$9)</f>
        <v>0</v>
      </c>
      <c r="AC49" s="370">
        <f>IF('1、规划指标'!$C$9=0,0,AC12*'1、规划指标'!$E$9/'1、规划指标'!$C$9)</f>
        <v>0</v>
      </c>
      <c r="AD49" s="370">
        <f>IF('1、规划指标'!$C$9=0,0,AD12*'1、规划指标'!$E$9/'1、规划指标'!$C$9)</f>
        <v>0</v>
      </c>
      <c r="AE49" s="370">
        <f>IF('1、规划指标'!$C$9=0,0,AE12*'1、规划指标'!$E$9/'1、规划指标'!$C$9)</f>
        <v>0</v>
      </c>
      <c r="AF49" s="370">
        <f>IF('1、规划指标'!$C$9=0,0,AF12*'1、规划指标'!$E$9/'1、规划指标'!$C$9)</f>
        <v>0</v>
      </c>
      <c r="AG49" s="370">
        <f>IF('1、规划指标'!$C$9=0,0,AG12*'1、规划指标'!$E$9/'1、规划指标'!$C$9)</f>
        <v>0</v>
      </c>
      <c r="AH49" s="370">
        <f>IF('1、规划指标'!$C$9=0,0,AH12*'1、规划指标'!$E$9/'1、规划指标'!$C$9)</f>
        <v>0</v>
      </c>
      <c r="AI49" s="370">
        <f>IF('1、规划指标'!$C$9=0,0,AI12*'1、规划指标'!$E$9/'1、规划指标'!$C$9)</f>
        <v>0</v>
      </c>
      <c r="AJ49" s="370">
        <f>IF('1、规划指标'!$C$9=0,0,AJ12*'1、规划指标'!$E$9/'1、规划指标'!$C$9)</f>
        <v>0</v>
      </c>
      <c r="AK49" s="370">
        <f>IF('1、规划指标'!$C$9=0,0,AK12*'1、规划指标'!$E$9/'1、规划指标'!$C$9)</f>
        <v>0</v>
      </c>
      <c r="AL49" s="370">
        <f>IF('1、规划指标'!$C$9=0,0,AL12*'1、规划指标'!$E$9/'1、规划指标'!$C$9)</f>
        <v>0</v>
      </c>
      <c r="AM49" s="370">
        <f>IF('1、规划指标'!$C$9=0,0,AM12*'1、规划指标'!$E$9/'1、规划指标'!$C$9)</f>
        <v>0</v>
      </c>
      <c r="AN49" s="370">
        <f>IF('1、规划指标'!$C$9=0,0,AN12*'1、规划指标'!$E$9/'1、规划指标'!$C$9)</f>
        <v>0</v>
      </c>
      <c r="AO49" s="370">
        <f>IF('1、规划指标'!$C$9=0,0,AO12*'1、规划指标'!$E$9/'1、规划指标'!$C$9)</f>
        <v>0</v>
      </c>
      <c r="AP49" s="370">
        <f>IF('1、规划指标'!$C$9=0,0,AP12*'1、规划指标'!$E$9/'1、规划指标'!$C$9)</f>
        <v>0</v>
      </c>
      <c r="AQ49" s="370">
        <f>IF('1、规划指标'!$C$9=0,0,AQ12*'1、规划指标'!$E$9/'1、规划指标'!$C$9)</f>
        <v>0</v>
      </c>
      <c r="AR49" s="370">
        <f>IF('1、规划指标'!$C$9=0,0,AR12*'1、规划指标'!$E$9/'1、规划指标'!$C$9)</f>
        <v>0</v>
      </c>
      <c r="AS49" s="370">
        <f>IF('1、规划指标'!$C$9=0,0,AS12*'1、规划指标'!$E$9/'1、规划指标'!$C$9)</f>
        <v>0</v>
      </c>
      <c r="AT49" s="370">
        <f>IF('1、规划指标'!$C$9=0,0,AT12*'1、规划指标'!$E$9/'1、规划指标'!$C$9)</f>
        <v>0</v>
      </c>
      <c r="AU49" s="370">
        <f>IF('1、规划指标'!$C$9=0,0,AU12*'1、规划指标'!$E$9/'1、规划指标'!$C$9)</f>
        <v>0</v>
      </c>
      <c r="AV49" s="370">
        <f>IF('1、规划指标'!$C$9=0,0,AV12*'1、规划指标'!$E$9/'1、规划指标'!$C$9)</f>
        <v>0</v>
      </c>
      <c r="AW49" s="370">
        <f>IF('1、规划指标'!$C$9=0,0,AW12*'1、规划指标'!$E$9/'1、规划指标'!$C$9)</f>
        <v>0</v>
      </c>
      <c r="AX49" s="370">
        <f>IF('1、规划指标'!$C$9=0,0,AX12*'1、规划指标'!$E$9/'1、规划指标'!$C$9)</f>
        <v>0</v>
      </c>
      <c r="AY49" s="370">
        <f>IF('1、规划指标'!$C$9=0,0,AY12*'1、规划指标'!$E$9/'1、规划指标'!$C$9)</f>
        <v>0</v>
      </c>
      <c r="AZ49" s="370">
        <f>IF('1、规划指标'!$C$9=0,0,AZ12*'1、规划指标'!$E$9/'1、规划指标'!$C$9)</f>
        <v>0</v>
      </c>
      <c r="BA49" s="370">
        <f>IF('1、规划指标'!$C$9=0,0,BA12*'1、规划指标'!$E$9/'1、规划指标'!$C$9)</f>
        <v>0</v>
      </c>
      <c r="BB49" s="370">
        <f>IF('1、规划指标'!$C$9=0,0,BB12*'1、规划指标'!$E$9/'1、规划指标'!$C$9)</f>
        <v>0</v>
      </c>
      <c r="BC49" s="370">
        <f>IF('1、规划指标'!$C$9=0,0,BC12*'1、规划指标'!$E$9/'1、规划指标'!$C$9)</f>
        <v>0</v>
      </c>
      <c r="BD49" s="370">
        <f>IF('1、规划指标'!$C$9=0,0,BD12*'1、规划指标'!$E$9/'1、规划指标'!$C$9)</f>
        <v>0</v>
      </c>
      <c r="BE49" s="370">
        <f>IF('1、规划指标'!$C$9=0,0,BE12*'1、规划指标'!$E$9/'1、规划指标'!$C$9)</f>
        <v>0</v>
      </c>
      <c r="BF49" s="370">
        <f>IF('1、规划指标'!$C$9=0,0,BF12*'1、规划指标'!$E$9/'1、规划指标'!$C$9)</f>
        <v>0</v>
      </c>
      <c r="BG49" s="370">
        <f>IF('1、规划指标'!$C$9=0,0,BG12*'1、规划指标'!$E$9/'1、规划指标'!$C$9)</f>
        <v>0</v>
      </c>
      <c r="BH49" s="370">
        <f>IF('1、规划指标'!$C$9=0,0,BH12*'1、规划指标'!$E$9/'1、规划指标'!$C$9)</f>
        <v>0</v>
      </c>
      <c r="BI49" s="370">
        <f>IF('1、规划指标'!$C$9=0,0,BI12*'1、规划指标'!$E$9/'1、规划指标'!$C$9)</f>
        <v>0</v>
      </c>
      <c r="BJ49" s="370">
        <f>IF('1、规划指标'!$C$9=0,0,BJ12*'1、规划指标'!$E$9/'1、规划指标'!$C$9)</f>
        <v>0</v>
      </c>
      <c r="BK49" s="370">
        <f>IF('1、规划指标'!$C$9=0,0,BK12*'1、规划指标'!$E$9/'1、规划指标'!$C$9)</f>
        <v>0</v>
      </c>
      <c r="BL49" s="370">
        <f>IF('1、规划指标'!$C$9=0,0,BL12*'1、规划指标'!$E$9/'1、规划指标'!$C$9)</f>
        <v>0</v>
      </c>
      <c r="BM49" s="370">
        <f>IF('1、规划指标'!$C$9=0,0,BM12*'1、规划指标'!$E$9/'1、规划指标'!$C$9)</f>
        <v>0</v>
      </c>
      <c r="BN49" s="370">
        <f>IF('1、规划指标'!$C$9=0,0,BN12*'1、规划指标'!$E$9/'1、规划指标'!$C$9)</f>
        <v>0</v>
      </c>
      <c r="BO49" s="370">
        <f>IF('1、规划指标'!$C$9=0,0,BO12*'1、规划指标'!$E$9/'1、规划指标'!$C$9)</f>
        <v>0</v>
      </c>
      <c r="BP49" s="370">
        <f>IF('1、规划指标'!$C$9=0,0,BP12*'1、规划指标'!$E$9/'1、规划指标'!$C$9)</f>
        <v>0</v>
      </c>
      <c r="BQ49" s="370">
        <f>IF('1、规划指标'!$C$9=0,0,BQ12*'1、规划指标'!$E$9/'1、规划指标'!$C$9)</f>
        <v>0</v>
      </c>
      <c r="BR49" s="370">
        <f>IF('1、规划指标'!$C$9=0,0,BR12*'1、规划指标'!$E$9/'1、规划指标'!$C$9)</f>
        <v>0</v>
      </c>
      <c r="BS49" s="370">
        <f>IF('1、规划指标'!$C$9=0,0,BS12*'1、规划指标'!$E$9/'1、规划指标'!$C$9)</f>
        <v>0</v>
      </c>
      <c r="BT49" s="370">
        <f>IF('1、规划指标'!$C$9=0,0,BT12*'1、规划指标'!$E$9/'1、规划指标'!$C$9)</f>
        <v>0</v>
      </c>
      <c r="BU49" s="370">
        <f>IF('1、规划指标'!$C$9=0,0,BU12*'1、规划指标'!$E$9/'1、规划指标'!$C$9)</f>
        <v>0</v>
      </c>
      <c r="BV49" s="370">
        <f>IF('1、规划指标'!$C$9=0,0,BV12*'1、规划指标'!$E$9/'1、规划指标'!$C$9)</f>
        <v>0</v>
      </c>
      <c r="BW49" s="370">
        <f>IF('1、规划指标'!$C$9=0,0,BW12*'1、规划指标'!$E$9/'1、规划指标'!$C$9)</f>
        <v>0</v>
      </c>
      <c r="BX49" s="370">
        <f>IF('1、规划指标'!$C$9=0,0,BX12*'1、规划指标'!$E$9/'1、规划指标'!$C$9)</f>
        <v>0</v>
      </c>
      <c r="BY49" s="370">
        <f>IF('1、规划指标'!$C$9=0,0,BY12*'1、规划指标'!$E$9/'1、规划指标'!$C$9)</f>
        <v>0</v>
      </c>
      <c r="BZ49" s="370">
        <f>IF('1、规划指标'!$C$9=0,0,BZ12*'1、规划指标'!$E$9/'1、规划指标'!$C$9)</f>
        <v>0</v>
      </c>
      <c r="CA49" s="370">
        <f>IF('1、规划指标'!$C$9=0,0,CA12*'1、规划指标'!$E$9/'1、规划指标'!$C$9)</f>
        <v>0</v>
      </c>
      <c r="CB49" s="370">
        <f>IF('1、规划指标'!$C$9=0,0,CB12*'1、规划指标'!$E$9/'1、规划指标'!$C$9)</f>
        <v>0</v>
      </c>
      <c r="CC49" s="370">
        <f>IF('1、规划指标'!$C$9=0,0,CC12*'1、规划指标'!$E$9/'1、规划指标'!$C$9)</f>
        <v>0</v>
      </c>
      <c r="CD49" s="370">
        <f>IF('1、规划指标'!$C$9=0,0,CD12*'1、规划指标'!$E$9/'1、规划指标'!$C$9)</f>
        <v>0</v>
      </c>
      <c r="CE49" s="370">
        <f>IF('1、规划指标'!$C$9=0,0,CE12*'1、规划指标'!$E$9/'1、规划指标'!$C$9)</f>
        <v>0</v>
      </c>
      <c r="CF49" s="370">
        <f>IF('1、规划指标'!$C$9=0,0,CF12*'1、规划指标'!$E$9/'1、规划指标'!$C$9)</f>
        <v>0</v>
      </c>
      <c r="CG49" s="370">
        <f>IF('1、规划指标'!$C$9=0,0,CG12*'1、规划指标'!$E$9/'1、规划指标'!$C$9)</f>
        <v>0</v>
      </c>
      <c r="CH49" s="370">
        <f>IF('1、规划指标'!$C$9=0,0,CH12*'1、规划指标'!$E$9/'1、规划指标'!$C$9)</f>
        <v>0</v>
      </c>
      <c r="CI49" s="370">
        <f>IF('1、规划指标'!$C$9=0,0,CI12*'1、规划指标'!$E$9/'1、规划指标'!$C$9)</f>
        <v>0</v>
      </c>
      <c r="CJ49" s="370">
        <f>IF('1、规划指标'!$C$9=0,0,CJ12*'1、规划指标'!$E$9/'1、规划指标'!$C$9)</f>
        <v>0</v>
      </c>
      <c r="CK49" s="370">
        <f>IF('1、规划指标'!$C$9=0,0,CK12*'1、规划指标'!$E$9/'1、规划指标'!$C$9)</f>
        <v>0</v>
      </c>
      <c r="CL49" s="370">
        <f>IF('1、规划指标'!$C$9=0,0,CL12*'1、规划指标'!$E$9/'1、规划指标'!$C$9)</f>
        <v>0</v>
      </c>
      <c r="CM49" s="370">
        <f>IF('1、规划指标'!$C$9=0,0,CM12*'1、规划指标'!$E$9/'1、规划指标'!$C$9)</f>
        <v>0</v>
      </c>
      <c r="CN49" s="370">
        <f>IF('1、规划指标'!$C$9=0,0,CN12*'1、规划指标'!$E$9/'1、规划指标'!$C$9)</f>
        <v>0</v>
      </c>
      <c r="CO49" s="370">
        <f>IF('1、规划指标'!$C$9=0,0,CO12*'1、规划指标'!$E$9/'1、规划指标'!$C$9)</f>
        <v>0</v>
      </c>
      <c r="CP49" s="370">
        <f>IF('1、规划指标'!$C$9=0,0,CP12*'1、规划指标'!$E$9/'1、规划指标'!$C$9)</f>
        <v>0</v>
      </c>
      <c r="CQ49" s="370">
        <f>IF('1、规划指标'!$C$9=0,0,CQ12*'1、规划指标'!$E$9/'1、规划指标'!$C$9)</f>
        <v>0</v>
      </c>
      <c r="CR49" s="370">
        <f>IF('1、规划指标'!$C$9=0,0,CR12*'1、规划指标'!$E$9/'1、规划指标'!$C$9)</f>
        <v>0</v>
      </c>
      <c r="CS49" s="370">
        <f>IF('1、规划指标'!$C$9=0,0,CS12*'1、规划指标'!$E$9/'1、规划指标'!$C$9)</f>
        <v>0</v>
      </c>
      <c r="CT49" s="370">
        <f>IF('1、规划指标'!$C$9=0,0,CT12*'1、规划指标'!$E$9/'1、规划指标'!$C$9)</f>
        <v>0</v>
      </c>
      <c r="CU49" s="370">
        <f>IF('1、规划指标'!$C$9=0,0,CU12*'1、规划指标'!$E$9/'1、规划指标'!$C$9)</f>
        <v>0</v>
      </c>
      <c r="CV49" s="370">
        <f>IF('1、规划指标'!$C$9=0,0,CV12*'1、规划指标'!$E$9/'1、规划指标'!$C$9)</f>
        <v>0</v>
      </c>
      <c r="CW49" s="382"/>
    </row>
    <row r="50" spans="1:101" ht="16.5" customHeight="1">
      <c r="A50" s="364">
        <v>3</v>
      </c>
      <c r="B50" s="365" t="s">
        <v>330</v>
      </c>
      <c r="C50" s="785"/>
      <c r="D50" s="370">
        <f t="shared" si="28"/>
        <v>0</v>
      </c>
      <c r="E50" s="370">
        <f>IF('1、规划指标'!$C$9=0,0,E13*'1、规划指标'!$E$9/'1、规划指标'!$C$9)</f>
        <v>0</v>
      </c>
      <c r="F50" s="370">
        <f>IF('1、规划指标'!$C$9=0,0,F13*'1、规划指标'!$E$9/'1、规划指标'!$C$9)</f>
        <v>0</v>
      </c>
      <c r="G50" s="370">
        <f>IF('1、规划指标'!$C$9=0,0,G13*'1、规划指标'!$E$9/'1、规划指标'!$C$9)</f>
        <v>0</v>
      </c>
      <c r="H50" s="370">
        <f>IF('1、规划指标'!$C$9=0,0,H13*'1、规划指标'!$E$9/'1、规划指标'!$C$9)</f>
        <v>0</v>
      </c>
      <c r="I50" s="370">
        <f>IF('1、规划指标'!$C$9=0,0,I13*'1、规划指标'!$E$9/'1、规划指标'!$C$9)</f>
        <v>0</v>
      </c>
      <c r="J50" s="370">
        <f>IF('1、规划指标'!$C$9=0,0,J13*'1、规划指标'!$E$9/'1、规划指标'!$C$9)</f>
        <v>0</v>
      </c>
      <c r="K50" s="370">
        <f>IF('1、规划指标'!$C$9=0,0,K13*'1、规划指标'!$E$9/'1、规划指标'!$C$9)</f>
        <v>0</v>
      </c>
      <c r="L50" s="370">
        <f>IF('1、规划指标'!$C$9=0,0,L13*'1、规划指标'!$E$9/'1、规划指标'!$C$9)</f>
        <v>0</v>
      </c>
      <c r="M50" s="370">
        <f>IF('1、规划指标'!$C$9=0,0,M13*'1、规划指标'!$E$9/'1、规划指标'!$C$9)</f>
        <v>0</v>
      </c>
      <c r="N50" s="370">
        <f>IF('1、规划指标'!$C$9=0,0,N13*'1、规划指标'!$E$9/'1、规划指标'!$C$9)</f>
        <v>0</v>
      </c>
      <c r="O50" s="370">
        <f>IF('1、规划指标'!$C$9=0,0,O13*'1、规划指标'!$E$9/'1、规划指标'!$C$9)</f>
        <v>0</v>
      </c>
      <c r="P50" s="370">
        <f>IF('1、规划指标'!$C$9=0,0,P13*'1、规划指标'!$E$9/'1、规划指标'!$C$9)</f>
        <v>0</v>
      </c>
      <c r="Q50" s="370">
        <f>IF('1、规划指标'!$C$9=0,0,Q13*'1、规划指标'!$E$9/'1、规划指标'!$C$9)</f>
        <v>0</v>
      </c>
      <c r="R50" s="370">
        <f>IF('1、规划指标'!$C$9=0,0,R13*'1、规划指标'!$E$9/'1、规划指标'!$C$9)</f>
        <v>0</v>
      </c>
      <c r="S50" s="370">
        <f>IF('1、规划指标'!$C$9=0,0,S13*'1、规划指标'!$E$9/'1、规划指标'!$C$9)</f>
        <v>0</v>
      </c>
      <c r="T50" s="370">
        <f>IF('1、规划指标'!$C$9=0,0,T13*'1、规划指标'!$E$9/'1、规划指标'!$C$9)</f>
        <v>0</v>
      </c>
      <c r="U50" s="370">
        <f>IF('1、规划指标'!$C$9=0,0,U13*'1、规划指标'!$E$9/'1、规划指标'!$C$9)</f>
        <v>0</v>
      </c>
      <c r="V50" s="370">
        <f>IF('1、规划指标'!$C$9=0,0,V13*'1、规划指标'!$E$9/'1、规划指标'!$C$9)</f>
        <v>0</v>
      </c>
      <c r="W50" s="370">
        <f>IF('1、规划指标'!$C$9=0,0,W13*'1、规划指标'!$E$9/'1、规划指标'!$C$9)</f>
        <v>0</v>
      </c>
      <c r="X50" s="370">
        <f>IF('1、规划指标'!$C$9=0,0,X13*'1、规划指标'!$E$9/'1、规划指标'!$C$9)</f>
        <v>0</v>
      </c>
      <c r="Y50" s="370">
        <f>IF('1、规划指标'!$C$9=0,0,Y13*'1、规划指标'!$E$9/'1、规划指标'!$C$9)</f>
        <v>0</v>
      </c>
      <c r="Z50" s="370">
        <f>IF('1、规划指标'!$C$9=0,0,Z13*'1、规划指标'!$E$9/'1、规划指标'!$C$9)</f>
        <v>0</v>
      </c>
      <c r="AA50" s="370">
        <f>IF('1、规划指标'!$C$9=0,0,AA13*'1、规划指标'!$E$9/'1、规划指标'!$C$9)</f>
        <v>0</v>
      </c>
      <c r="AB50" s="370">
        <f>IF('1、规划指标'!$C$9=0,0,AB13*'1、规划指标'!$E$9/'1、规划指标'!$C$9)</f>
        <v>0</v>
      </c>
      <c r="AC50" s="370">
        <f>IF('1、规划指标'!$C$9=0,0,AC13*'1、规划指标'!$E$9/'1、规划指标'!$C$9)</f>
        <v>0</v>
      </c>
      <c r="AD50" s="370">
        <f>IF('1、规划指标'!$C$9=0,0,AD13*'1、规划指标'!$E$9/'1、规划指标'!$C$9)</f>
        <v>0</v>
      </c>
      <c r="AE50" s="370">
        <f>IF('1、规划指标'!$C$9=0,0,AE13*'1、规划指标'!$E$9/'1、规划指标'!$C$9)</f>
        <v>0</v>
      </c>
      <c r="AF50" s="370">
        <f>IF('1、规划指标'!$C$9=0,0,AF13*'1、规划指标'!$E$9/'1、规划指标'!$C$9)</f>
        <v>0</v>
      </c>
      <c r="AG50" s="370">
        <f>IF('1、规划指标'!$C$9=0,0,AG13*'1、规划指标'!$E$9/'1、规划指标'!$C$9)</f>
        <v>0</v>
      </c>
      <c r="AH50" s="370">
        <f>IF('1、规划指标'!$C$9=0,0,AH13*'1、规划指标'!$E$9/'1、规划指标'!$C$9)</f>
        <v>0</v>
      </c>
      <c r="AI50" s="370">
        <f>IF('1、规划指标'!$C$9=0,0,AI13*'1、规划指标'!$E$9/'1、规划指标'!$C$9)</f>
        <v>0</v>
      </c>
      <c r="AJ50" s="370">
        <f>IF('1、规划指标'!$C$9=0,0,AJ13*'1、规划指标'!$E$9/'1、规划指标'!$C$9)</f>
        <v>0</v>
      </c>
      <c r="AK50" s="370">
        <f>IF('1、规划指标'!$C$9=0,0,AK13*'1、规划指标'!$E$9/'1、规划指标'!$C$9)</f>
        <v>0</v>
      </c>
      <c r="AL50" s="370">
        <f>IF('1、规划指标'!$C$9=0,0,AL13*'1、规划指标'!$E$9/'1、规划指标'!$C$9)</f>
        <v>0</v>
      </c>
      <c r="AM50" s="370">
        <f>IF('1、规划指标'!$C$9=0,0,AM13*'1、规划指标'!$E$9/'1、规划指标'!$C$9)</f>
        <v>0</v>
      </c>
      <c r="AN50" s="370">
        <f>IF('1、规划指标'!$C$9=0,0,AN13*'1、规划指标'!$E$9/'1、规划指标'!$C$9)</f>
        <v>0</v>
      </c>
      <c r="AO50" s="370">
        <f>IF('1、规划指标'!$C$9=0,0,AO13*'1、规划指标'!$E$9/'1、规划指标'!$C$9)</f>
        <v>0</v>
      </c>
      <c r="AP50" s="370">
        <f>IF('1、规划指标'!$C$9=0,0,AP13*'1、规划指标'!$E$9/'1、规划指标'!$C$9)</f>
        <v>0</v>
      </c>
      <c r="AQ50" s="370">
        <f>IF('1、规划指标'!$C$9=0,0,AQ13*'1、规划指标'!$E$9/'1、规划指标'!$C$9)</f>
        <v>0</v>
      </c>
      <c r="AR50" s="370">
        <f>IF('1、规划指标'!$C$9=0,0,AR13*'1、规划指标'!$E$9/'1、规划指标'!$C$9)</f>
        <v>0</v>
      </c>
      <c r="AS50" s="370">
        <f>IF('1、规划指标'!$C$9=0,0,AS13*'1、规划指标'!$E$9/'1、规划指标'!$C$9)</f>
        <v>0</v>
      </c>
      <c r="AT50" s="370">
        <f>IF('1、规划指标'!$C$9=0,0,AT13*'1、规划指标'!$E$9/'1、规划指标'!$C$9)</f>
        <v>0</v>
      </c>
      <c r="AU50" s="370">
        <f>IF('1、规划指标'!$C$9=0,0,AU13*'1、规划指标'!$E$9/'1、规划指标'!$C$9)</f>
        <v>0</v>
      </c>
      <c r="AV50" s="370">
        <f>IF('1、规划指标'!$C$9=0,0,AV13*'1、规划指标'!$E$9/'1、规划指标'!$C$9)</f>
        <v>0</v>
      </c>
      <c r="AW50" s="370">
        <f>IF('1、规划指标'!$C$9=0,0,AW13*'1、规划指标'!$E$9/'1、规划指标'!$C$9)</f>
        <v>0</v>
      </c>
      <c r="AX50" s="370">
        <f>IF('1、规划指标'!$C$9=0,0,AX13*'1、规划指标'!$E$9/'1、规划指标'!$C$9)</f>
        <v>0</v>
      </c>
      <c r="AY50" s="370">
        <f>IF('1、规划指标'!$C$9=0,0,AY13*'1、规划指标'!$E$9/'1、规划指标'!$C$9)</f>
        <v>0</v>
      </c>
      <c r="AZ50" s="370">
        <f>IF('1、规划指标'!$C$9=0,0,AZ13*'1、规划指标'!$E$9/'1、规划指标'!$C$9)</f>
        <v>0</v>
      </c>
      <c r="BA50" s="370">
        <f>IF('1、规划指标'!$C$9=0,0,BA13*'1、规划指标'!$E$9/'1、规划指标'!$C$9)</f>
        <v>0</v>
      </c>
      <c r="BB50" s="370">
        <f>IF('1、规划指标'!$C$9=0,0,BB13*'1、规划指标'!$E$9/'1、规划指标'!$C$9)</f>
        <v>0</v>
      </c>
      <c r="BC50" s="370">
        <f>IF('1、规划指标'!$C$9=0,0,BC13*'1、规划指标'!$E$9/'1、规划指标'!$C$9)</f>
        <v>0</v>
      </c>
      <c r="BD50" s="370">
        <f>IF('1、规划指标'!$C$9=0,0,BD13*'1、规划指标'!$E$9/'1、规划指标'!$C$9)</f>
        <v>0</v>
      </c>
      <c r="BE50" s="370">
        <f>IF('1、规划指标'!$C$9=0,0,BE13*'1、规划指标'!$E$9/'1、规划指标'!$C$9)</f>
        <v>0</v>
      </c>
      <c r="BF50" s="370">
        <f>IF('1、规划指标'!$C$9=0,0,BF13*'1、规划指标'!$E$9/'1、规划指标'!$C$9)</f>
        <v>0</v>
      </c>
      <c r="BG50" s="370">
        <f>IF('1、规划指标'!$C$9=0,0,BG13*'1、规划指标'!$E$9/'1、规划指标'!$C$9)</f>
        <v>0</v>
      </c>
      <c r="BH50" s="370">
        <f>IF('1、规划指标'!$C$9=0,0,BH13*'1、规划指标'!$E$9/'1、规划指标'!$C$9)</f>
        <v>0</v>
      </c>
      <c r="BI50" s="370">
        <f>IF('1、规划指标'!$C$9=0,0,BI13*'1、规划指标'!$E$9/'1、规划指标'!$C$9)</f>
        <v>0</v>
      </c>
      <c r="BJ50" s="370">
        <f>IF('1、规划指标'!$C$9=0,0,BJ13*'1、规划指标'!$E$9/'1、规划指标'!$C$9)</f>
        <v>0</v>
      </c>
      <c r="BK50" s="370">
        <f>IF('1、规划指标'!$C$9=0,0,BK13*'1、规划指标'!$E$9/'1、规划指标'!$C$9)</f>
        <v>0</v>
      </c>
      <c r="BL50" s="370">
        <f>IF('1、规划指标'!$C$9=0,0,BL13*'1、规划指标'!$E$9/'1、规划指标'!$C$9)</f>
        <v>0</v>
      </c>
      <c r="BM50" s="370">
        <f>IF('1、规划指标'!$C$9=0,0,BM13*'1、规划指标'!$E$9/'1、规划指标'!$C$9)</f>
        <v>0</v>
      </c>
      <c r="BN50" s="370">
        <f>IF('1、规划指标'!$C$9=0,0,BN13*'1、规划指标'!$E$9/'1、规划指标'!$C$9)</f>
        <v>0</v>
      </c>
      <c r="BO50" s="370">
        <f>IF('1、规划指标'!$C$9=0,0,BO13*'1、规划指标'!$E$9/'1、规划指标'!$C$9)</f>
        <v>0</v>
      </c>
      <c r="BP50" s="370">
        <f>IF('1、规划指标'!$C$9=0,0,BP13*'1、规划指标'!$E$9/'1、规划指标'!$C$9)</f>
        <v>0</v>
      </c>
      <c r="BQ50" s="370">
        <f>IF('1、规划指标'!$C$9=0,0,BQ13*'1、规划指标'!$E$9/'1、规划指标'!$C$9)</f>
        <v>0</v>
      </c>
      <c r="BR50" s="370">
        <f>IF('1、规划指标'!$C$9=0,0,BR13*'1、规划指标'!$E$9/'1、规划指标'!$C$9)</f>
        <v>0</v>
      </c>
      <c r="BS50" s="370">
        <f>IF('1、规划指标'!$C$9=0,0,BS13*'1、规划指标'!$E$9/'1、规划指标'!$C$9)</f>
        <v>0</v>
      </c>
      <c r="BT50" s="370">
        <f>IF('1、规划指标'!$C$9=0,0,BT13*'1、规划指标'!$E$9/'1、规划指标'!$C$9)</f>
        <v>0</v>
      </c>
      <c r="BU50" s="370">
        <f>IF('1、规划指标'!$C$9=0,0,BU13*'1、规划指标'!$E$9/'1、规划指标'!$C$9)</f>
        <v>0</v>
      </c>
      <c r="BV50" s="370">
        <f>IF('1、规划指标'!$C$9=0,0,BV13*'1、规划指标'!$E$9/'1、规划指标'!$C$9)</f>
        <v>0</v>
      </c>
      <c r="BW50" s="370">
        <f>IF('1、规划指标'!$C$9=0,0,BW13*'1、规划指标'!$E$9/'1、规划指标'!$C$9)</f>
        <v>0</v>
      </c>
      <c r="BX50" s="370">
        <f>IF('1、规划指标'!$C$9=0,0,BX13*'1、规划指标'!$E$9/'1、规划指标'!$C$9)</f>
        <v>0</v>
      </c>
      <c r="BY50" s="370">
        <f>IF('1、规划指标'!$C$9=0,0,BY13*'1、规划指标'!$E$9/'1、规划指标'!$C$9)</f>
        <v>0</v>
      </c>
      <c r="BZ50" s="370">
        <f>IF('1、规划指标'!$C$9=0,0,BZ13*'1、规划指标'!$E$9/'1、规划指标'!$C$9)</f>
        <v>0</v>
      </c>
      <c r="CA50" s="370">
        <f>IF('1、规划指标'!$C$9=0,0,CA13*'1、规划指标'!$E$9/'1、规划指标'!$C$9)</f>
        <v>0</v>
      </c>
      <c r="CB50" s="370">
        <f>IF('1、规划指标'!$C$9=0,0,CB13*'1、规划指标'!$E$9/'1、规划指标'!$C$9)</f>
        <v>0</v>
      </c>
      <c r="CC50" s="370">
        <f>IF('1、规划指标'!$C$9=0,0,CC13*'1、规划指标'!$E$9/'1、规划指标'!$C$9)</f>
        <v>0</v>
      </c>
      <c r="CD50" s="370">
        <f>IF('1、规划指标'!$C$9=0,0,CD13*'1、规划指标'!$E$9/'1、规划指标'!$C$9)</f>
        <v>0</v>
      </c>
      <c r="CE50" s="370">
        <f>IF('1、规划指标'!$C$9=0,0,CE13*'1、规划指标'!$E$9/'1、规划指标'!$C$9)</f>
        <v>0</v>
      </c>
      <c r="CF50" s="370">
        <f>IF('1、规划指标'!$C$9=0,0,CF13*'1、规划指标'!$E$9/'1、规划指标'!$C$9)</f>
        <v>0</v>
      </c>
      <c r="CG50" s="370">
        <f>IF('1、规划指标'!$C$9=0,0,CG13*'1、规划指标'!$E$9/'1、规划指标'!$C$9)</f>
        <v>0</v>
      </c>
      <c r="CH50" s="370">
        <f>IF('1、规划指标'!$C$9=0,0,CH13*'1、规划指标'!$E$9/'1、规划指标'!$C$9)</f>
        <v>0</v>
      </c>
      <c r="CI50" s="370">
        <f>IF('1、规划指标'!$C$9=0,0,CI13*'1、规划指标'!$E$9/'1、规划指标'!$C$9)</f>
        <v>0</v>
      </c>
      <c r="CJ50" s="370">
        <f>IF('1、规划指标'!$C$9=0,0,CJ13*'1、规划指标'!$E$9/'1、规划指标'!$C$9)</f>
        <v>0</v>
      </c>
      <c r="CK50" s="370">
        <f>IF('1、规划指标'!$C$9=0,0,CK13*'1、规划指标'!$E$9/'1、规划指标'!$C$9)</f>
        <v>0</v>
      </c>
      <c r="CL50" s="370">
        <f>IF('1、规划指标'!$C$9=0,0,CL13*'1、规划指标'!$E$9/'1、规划指标'!$C$9)</f>
        <v>0</v>
      </c>
      <c r="CM50" s="370">
        <f>IF('1、规划指标'!$C$9=0,0,CM13*'1、规划指标'!$E$9/'1、规划指标'!$C$9)</f>
        <v>0</v>
      </c>
      <c r="CN50" s="370">
        <f>IF('1、规划指标'!$C$9=0,0,CN13*'1、规划指标'!$E$9/'1、规划指标'!$C$9)</f>
        <v>0</v>
      </c>
      <c r="CO50" s="370">
        <f>IF('1、规划指标'!$C$9=0,0,CO13*'1、规划指标'!$E$9/'1、规划指标'!$C$9)</f>
        <v>0</v>
      </c>
      <c r="CP50" s="370">
        <f>IF('1、规划指标'!$C$9=0,0,CP13*'1、规划指标'!$E$9/'1、规划指标'!$C$9)</f>
        <v>0</v>
      </c>
      <c r="CQ50" s="370">
        <f>IF('1、规划指标'!$C$9=0,0,CQ13*'1、规划指标'!$E$9/'1、规划指标'!$C$9)</f>
        <v>0</v>
      </c>
      <c r="CR50" s="370">
        <f>IF('1、规划指标'!$C$9=0,0,CR13*'1、规划指标'!$E$9/'1、规划指标'!$C$9)</f>
        <v>0</v>
      </c>
      <c r="CS50" s="370">
        <f>IF('1、规划指标'!$C$9=0,0,CS13*'1、规划指标'!$E$9/'1、规划指标'!$C$9)</f>
        <v>0</v>
      </c>
      <c r="CT50" s="370">
        <f>IF('1、规划指标'!$C$9=0,0,CT13*'1、规划指标'!$E$9/'1、规划指标'!$C$9)</f>
        <v>0</v>
      </c>
      <c r="CU50" s="370">
        <f>IF('1、规划指标'!$C$9=0,0,CU13*'1、规划指标'!$E$9/'1、规划指标'!$C$9)</f>
        <v>0</v>
      </c>
      <c r="CV50" s="370">
        <f>IF('1、规划指标'!$C$9=0,0,CV13*'1、规划指标'!$E$9/'1、规划指标'!$C$9)</f>
        <v>0</v>
      </c>
      <c r="CW50" s="382"/>
    </row>
    <row r="51" spans="1:101" ht="16.5" customHeight="1">
      <c r="A51" s="364">
        <v>4</v>
      </c>
      <c r="B51" s="365" t="s">
        <v>331</v>
      </c>
      <c r="C51" s="785"/>
      <c r="D51" s="370">
        <f t="shared" si="28"/>
        <v>0</v>
      </c>
      <c r="E51" s="370">
        <f>IF('1、规划指标'!$C$9=0,0,E14*'1、规划指标'!$E$9/'1、规划指标'!$C$9)</f>
        <v>0</v>
      </c>
      <c r="F51" s="370">
        <f>IF('1、规划指标'!$C$9=0,0,F14*'1、规划指标'!$E$9/'1、规划指标'!$C$9)</f>
        <v>0</v>
      </c>
      <c r="G51" s="370">
        <f>IF('1、规划指标'!$C$9=0,0,G14*'1、规划指标'!$E$9/'1、规划指标'!$C$9)</f>
        <v>0</v>
      </c>
      <c r="H51" s="370">
        <f>IF('1、规划指标'!$C$9=0,0,H14*'1、规划指标'!$E$9/'1、规划指标'!$C$9)</f>
        <v>0</v>
      </c>
      <c r="I51" s="370">
        <f>IF('1、规划指标'!$C$9=0,0,I14*'1、规划指标'!$E$9/'1、规划指标'!$C$9)</f>
        <v>0</v>
      </c>
      <c r="J51" s="370">
        <f>IF('1、规划指标'!$C$9=0,0,J14*'1、规划指标'!$E$9/'1、规划指标'!$C$9)</f>
        <v>0</v>
      </c>
      <c r="K51" s="370">
        <f>IF('1、规划指标'!$C$9=0,0,K14*'1、规划指标'!$E$9/'1、规划指标'!$C$9)</f>
        <v>0</v>
      </c>
      <c r="L51" s="370">
        <f>IF('1、规划指标'!$C$9=0,0,L14*'1、规划指标'!$E$9/'1、规划指标'!$C$9)</f>
        <v>0</v>
      </c>
      <c r="M51" s="370">
        <f>IF('1、规划指标'!$C$9=0,0,M14*'1、规划指标'!$E$9/'1、规划指标'!$C$9)</f>
        <v>0</v>
      </c>
      <c r="N51" s="370">
        <f>IF('1、规划指标'!$C$9=0,0,N14*'1、规划指标'!$E$9/'1、规划指标'!$C$9)</f>
        <v>0</v>
      </c>
      <c r="O51" s="370">
        <f>IF('1、规划指标'!$C$9=0,0,O14*'1、规划指标'!$E$9/'1、规划指标'!$C$9)</f>
        <v>0</v>
      </c>
      <c r="P51" s="370">
        <f>IF('1、规划指标'!$C$9=0,0,P14*'1、规划指标'!$E$9/'1、规划指标'!$C$9)</f>
        <v>0</v>
      </c>
      <c r="Q51" s="370">
        <f>IF('1、规划指标'!$C$9=0,0,Q14*'1、规划指标'!$E$9/'1、规划指标'!$C$9)</f>
        <v>0</v>
      </c>
      <c r="R51" s="370">
        <f>IF('1、规划指标'!$C$9=0,0,R14*'1、规划指标'!$E$9/'1、规划指标'!$C$9)</f>
        <v>0</v>
      </c>
      <c r="S51" s="370">
        <f>IF('1、规划指标'!$C$9=0,0,S14*'1、规划指标'!$E$9/'1、规划指标'!$C$9)</f>
        <v>0</v>
      </c>
      <c r="T51" s="370">
        <f>IF('1、规划指标'!$C$9=0,0,T14*'1、规划指标'!$E$9/'1、规划指标'!$C$9)</f>
        <v>0</v>
      </c>
      <c r="U51" s="370">
        <f>IF('1、规划指标'!$C$9=0,0,U14*'1、规划指标'!$E$9/'1、规划指标'!$C$9)</f>
        <v>0</v>
      </c>
      <c r="V51" s="370">
        <f>IF('1、规划指标'!$C$9=0,0,V14*'1、规划指标'!$E$9/'1、规划指标'!$C$9)</f>
        <v>0</v>
      </c>
      <c r="W51" s="370">
        <f>IF('1、规划指标'!$C$9=0,0,W14*'1、规划指标'!$E$9/'1、规划指标'!$C$9)</f>
        <v>0</v>
      </c>
      <c r="X51" s="370">
        <f>IF('1、规划指标'!$C$9=0,0,X14*'1、规划指标'!$E$9/'1、规划指标'!$C$9)</f>
        <v>0</v>
      </c>
      <c r="Y51" s="370">
        <f>IF('1、规划指标'!$C$9=0,0,Y14*'1、规划指标'!$E$9/'1、规划指标'!$C$9)</f>
        <v>0</v>
      </c>
      <c r="Z51" s="370">
        <f>IF('1、规划指标'!$C$9=0,0,Z14*'1、规划指标'!$E$9/'1、规划指标'!$C$9)</f>
        <v>0</v>
      </c>
      <c r="AA51" s="370">
        <f>IF('1、规划指标'!$C$9=0,0,AA14*'1、规划指标'!$E$9/'1、规划指标'!$C$9)</f>
        <v>0</v>
      </c>
      <c r="AB51" s="370">
        <f>IF('1、规划指标'!$C$9=0,0,AB14*'1、规划指标'!$E$9/'1、规划指标'!$C$9)</f>
        <v>0</v>
      </c>
      <c r="AC51" s="370">
        <f>IF('1、规划指标'!$C$9=0,0,AC14*'1、规划指标'!$E$9/'1、规划指标'!$C$9)</f>
        <v>0</v>
      </c>
      <c r="AD51" s="370">
        <f>IF('1、规划指标'!$C$9=0,0,AD14*'1、规划指标'!$E$9/'1、规划指标'!$C$9)</f>
        <v>0</v>
      </c>
      <c r="AE51" s="370">
        <f>IF('1、规划指标'!$C$9=0,0,AE14*'1、规划指标'!$E$9/'1、规划指标'!$C$9)</f>
        <v>0</v>
      </c>
      <c r="AF51" s="370">
        <f>IF('1、规划指标'!$C$9=0,0,AF14*'1、规划指标'!$E$9/'1、规划指标'!$C$9)</f>
        <v>0</v>
      </c>
      <c r="AG51" s="370">
        <f>IF('1、规划指标'!$C$9=0,0,AG14*'1、规划指标'!$E$9/'1、规划指标'!$C$9)</f>
        <v>0</v>
      </c>
      <c r="AH51" s="370">
        <f>IF('1、规划指标'!$C$9=0,0,AH14*'1、规划指标'!$E$9/'1、规划指标'!$C$9)</f>
        <v>0</v>
      </c>
      <c r="AI51" s="370">
        <f>IF('1、规划指标'!$C$9=0,0,AI14*'1、规划指标'!$E$9/'1、规划指标'!$C$9)</f>
        <v>0</v>
      </c>
      <c r="AJ51" s="370">
        <f>IF('1、规划指标'!$C$9=0,0,AJ14*'1、规划指标'!$E$9/'1、规划指标'!$C$9)</f>
        <v>0</v>
      </c>
      <c r="AK51" s="370">
        <f>IF('1、规划指标'!$C$9=0,0,AK14*'1、规划指标'!$E$9/'1、规划指标'!$C$9)</f>
        <v>0</v>
      </c>
      <c r="AL51" s="370">
        <f>IF('1、规划指标'!$C$9=0,0,AL14*'1、规划指标'!$E$9/'1、规划指标'!$C$9)</f>
        <v>0</v>
      </c>
      <c r="AM51" s="370">
        <f>IF('1、规划指标'!$C$9=0,0,AM14*'1、规划指标'!$E$9/'1、规划指标'!$C$9)</f>
        <v>0</v>
      </c>
      <c r="AN51" s="370">
        <f>IF('1、规划指标'!$C$9=0,0,AN14*'1、规划指标'!$E$9/'1、规划指标'!$C$9)</f>
        <v>0</v>
      </c>
      <c r="AO51" s="370">
        <f>IF('1、规划指标'!$C$9=0,0,AO14*'1、规划指标'!$E$9/'1、规划指标'!$C$9)</f>
        <v>0</v>
      </c>
      <c r="AP51" s="370">
        <f>IF('1、规划指标'!$C$9=0,0,AP14*'1、规划指标'!$E$9/'1、规划指标'!$C$9)</f>
        <v>0</v>
      </c>
      <c r="AQ51" s="370">
        <f>IF('1、规划指标'!$C$9=0,0,AQ14*'1、规划指标'!$E$9/'1、规划指标'!$C$9)</f>
        <v>0</v>
      </c>
      <c r="AR51" s="370">
        <f>IF('1、规划指标'!$C$9=0,0,AR14*'1、规划指标'!$E$9/'1、规划指标'!$C$9)</f>
        <v>0</v>
      </c>
      <c r="AS51" s="370">
        <f>IF('1、规划指标'!$C$9=0,0,AS14*'1、规划指标'!$E$9/'1、规划指标'!$C$9)</f>
        <v>0</v>
      </c>
      <c r="AT51" s="370">
        <f>IF('1、规划指标'!$C$9=0,0,AT14*'1、规划指标'!$E$9/'1、规划指标'!$C$9)</f>
        <v>0</v>
      </c>
      <c r="AU51" s="370">
        <f>IF('1、规划指标'!$C$9=0,0,AU14*'1、规划指标'!$E$9/'1、规划指标'!$C$9)</f>
        <v>0</v>
      </c>
      <c r="AV51" s="370">
        <f>IF('1、规划指标'!$C$9=0,0,AV14*'1、规划指标'!$E$9/'1、规划指标'!$C$9)</f>
        <v>0</v>
      </c>
      <c r="AW51" s="370">
        <f>IF('1、规划指标'!$C$9=0,0,AW14*'1、规划指标'!$E$9/'1、规划指标'!$C$9)</f>
        <v>0</v>
      </c>
      <c r="AX51" s="370">
        <f>IF('1、规划指标'!$C$9=0,0,AX14*'1、规划指标'!$E$9/'1、规划指标'!$C$9)</f>
        <v>0</v>
      </c>
      <c r="AY51" s="370">
        <f>IF('1、规划指标'!$C$9=0,0,AY14*'1、规划指标'!$E$9/'1、规划指标'!$C$9)</f>
        <v>0</v>
      </c>
      <c r="AZ51" s="370">
        <f>IF('1、规划指标'!$C$9=0,0,AZ14*'1、规划指标'!$E$9/'1、规划指标'!$C$9)</f>
        <v>0</v>
      </c>
      <c r="BA51" s="370">
        <f>IF('1、规划指标'!$C$9=0,0,BA14*'1、规划指标'!$E$9/'1、规划指标'!$C$9)</f>
        <v>0</v>
      </c>
      <c r="BB51" s="370">
        <f>IF('1、规划指标'!$C$9=0,0,BB14*'1、规划指标'!$E$9/'1、规划指标'!$C$9)</f>
        <v>0</v>
      </c>
      <c r="BC51" s="370">
        <f>IF('1、规划指标'!$C$9=0,0,BC14*'1、规划指标'!$E$9/'1、规划指标'!$C$9)</f>
        <v>0</v>
      </c>
      <c r="BD51" s="370">
        <f>IF('1、规划指标'!$C$9=0,0,BD14*'1、规划指标'!$E$9/'1、规划指标'!$C$9)</f>
        <v>0</v>
      </c>
      <c r="BE51" s="370">
        <f>IF('1、规划指标'!$C$9=0,0,BE14*'1、规划指标'!$E$9/'1、规划指标'!$C$9)</f>
        <v>0</v>
      </c>
      <c r="BF51" s="370">
        <f>IF('1、规划指标'!$C$9=0,0,BF14*'1、规划指标'!$E$9/'1、规划指标'!$C$9)</f>
        <v>0</v>
      </c>
      <c r="BG51" s="370">
        <f>IF('1、规划指标'!$C$9=0,0,BG14*'1、规划指标'!$E$9/'1、规划指标'!$C$9)</f>
        <v>0</v>
      </c>
      <c r="BH51" s="370">
        <f>IF('1、规划指标'!$C$9=0,0,BH14*'1、规划指标'!$E$9/'1、规划指标'!$C$9)</f>
        <v>0</v>
      </c>
      <c r="BI51" s="370">
        <f>IF('1、规划指标'!$C$9=0,0,BI14*'1、规划指标'!$E$9/'1、规划指标'!$C$9)</f>
        <v>0</v>
      </c>
      <c r="BJ51" s="370">
        <f>IF('1、规划指标'!$C$9=0,0,BJ14*'1、规划指标'!$E$9/'1、规划指标'!$C$9)</f>
        <v>0</v>
      </c>
      <c r="BK51" s="370">
        <f>IF('1、规划指标'!$C$9=0,0,BK14*'1、规划指标'!$E$9/'1、规划指标'!$C$9)</f>
        <v>0</v>
      </c>
      <c r="BL51" s="370">
        <f>IF('1、规划指标'!$C$9=0,0,BL14*'1、规划指标'!$E$9/'1、规划指标'!$C$9)</f>
        <v>0</v>
      </c>
      <c r="BM51" s="370">
        <f>IF('1、规划指标'!$C$9=0,0,BM14*'1、规划指标'!$E$9/'1、规划指标'!$C$9)</f>
        <v>0</v>
      </c>
      <c r="BN51" s="370">
        <f>IF('1、规划指标'!$C$9=0,0,BN14*'1、规划指标'!$E$9/'1、规划指标'!$C$9)</f>
        <v>0</v>
      </c>
      <c r="BO51" s="370">
        <f>IF('1、规划指标'!$C$9=0,0,BO14*'1、规划指标'!$E$9/'1、规划指标'!$C$9)</f>
        <v>0</v>
      </c>
      <c r="BP51" s="370">
        <f>IF('1、规划指标'!$C$9=0,0,BP14*'1、规划指标'!$E$9/'1、规划指标'!$C$9)</f>
        <v>0</v>
      </c>
      <c r="BQ51" s="370">
        <f>IF('1、规划指标'!$C$9=0,0,BQ14*'1、规划指标'!$E$9/'1、规划指标'!$C$9)</f>
        <v>0</v>
      </c>
      <c r="BR51" s="370">
        <f>IF('1、规划指标'!$C$9=0,0,BR14*'1、规划指标'!$E$9/'1、规划指标'!$C$9)</f>
        <v>0</v>
      </c>
      <c r="BS51" s="370">
        <f>IF('1、规划指标'!$C$9=0,0,BS14*'1、规划指标'!$E$9/'1、规划指标'!$C$9)</f>
        <v>0</v>
      </c>
      <c r="BT51" s="370">
        <f>IF('1、规划指标'!$C$9=0,0,BT14*'1、规划指标'!$E$9/'1、规划指标'!$C$9)</f>
        <v>0</v>
      </c>
      <c r="BU51" s="370">
        <f>IF('1、规划指标'!$C$9=0,0,BU14*'1、规划指标'!$E$9/'1、规划指标'!$C$9)</f>
        <v>0</v>
      </c>
      <c r="BV51" s="370">
        <f>IF('1、规划指标'!$C$9=0,0,BV14*'1、规划指标'!$E$9/'1、规划指标'!$C$9)</f>
        <v>0</v>
      </c>
      <c r="BW51" s="370">
        <f>IF('1、规划指标'!$C$9=0,0,BW14*'1、规划指标'!$E$9/'1、规划指标'!$C$9)</f>
        <v>0</v>
      </c>
      <c r="BX51" s="370">
        <f>IF('1、规划指标'!$C$9=0,0,BX14*'1、规划指标'!$E$9/'1、规划指标'!$C$9)</f>
        <v>0</v>
      </c>
      <c r="BY51" s="370">
        <f>IF('1、规划指标'!$C$9=0,0,BY14*'1、规划指标'!$E$9/'1、规划指标'!$C$9)</f>
        <v>0</v>
      </c>
      <c r="BZ51" s="370">
        <f>IF('1、规划指标'!$C$9=0,0,BZ14*'1、规划指标'!$E$9/'1、规划指标'!$C$9)</f>
        <v>0</v>
      </c>
      <c r="CA51" s="370">
        <f>IF('1、规划指标'!$C$9=0,0,CA14*'1、规划指标'!$E$9/'1、规划指标'!$C$9)</f>
        <v>0</v>
      </c>
      <c r="CB51" s="370">
        <f>IF('1、规划指标'!$C$9=0,0,CB14*'1、规划指标'!$E$9/'1、规划指标'!$C$9)</f>
        <v>0</v>
      </c>
      <c r="CC51" s="370">
        <f>IF('1、规划指标'!$C$9=0,0,CC14*'1、规划指标'!$E$9/'1、规划指标'!$C$9)</f>
        <v>0</v>
      </c>
      <c r="CD51" s="370">
        <f>IF('1、规划指标'!$C$9=0,0,CD14*'1、规划指标'!$E$9/'1、规划指标'!$C$9)</f>
        <v>0</v>
      </c>
      <c r="CE51" s="370">
        <f>IF('1、规划指标'!$C$9=0,0,CE14*'1、规划指标'!$E$9/'1、规划指标'!$C$9)</f>
        <v>0</v>
      </c>
      <c r="CF51" s="370">
        <f>IF('1、规划指标'!$C$9=0,0,CF14*'1、规划指标'!$E$9/'1、规划指标'!$C$9)</f>
        <v>0</v>
      </c>
      <c r="CG51" s="370">
        <f>IF('1、规划指标'!$C$9=0,0,CG14*'1、规划指标'!$E$9/'1、规划指标'!$C$9)</f>
        <v>0</v>
      </c>
      <c r="CH51" s="370">
        <f>IF('1、规划指标'!$C$9=0,0,CH14*'1、规划指标'!$E$9/'1、规划指标'!$C$9)</f>
        <v>0</v>
      </c>
      <c r="CI51" s="370">
        <f>IF('1、规划指标'!$C$9=0,0,CI14*'1、规划指标'!$E$9/'1、规划指标'!$C$9)</f>
        <v>0</v>
      </c>
      <c r="CJ51" s="370">
        <f>IF('1、规划指标'!$C$9=0,0,CJ14*'1、规划指标'!$E$9/'1、规划指标'!$C$9)</f>
        <v>0</v>
      </c>
      <c r="CK51" s="370">
        <f>IF('1、规划指标'!$C$9=0,0,CK14*'1、规划指标'!$E$9/'1、规划指标'!$C$9)</f>
        <v>0</v>
      </c>
      <c r="CL51" s="370">
        <f>IF('1、规划指标'!$C$9=0,0,CL14*'1、规划指标'!$E$9/'1、规划指标'!$C$9)</f>
        <v>0</v>
      </c>
      <c r="CM51" s="370">
        <f>IF('1、规划指标'!$C$9=0,0,CM14*'1、规划指标'!$E$9/'1、规划指标'!$C$9)</f>
        <v>0</v>
      </c>
      <c r="CN51" s="370">
        <f>IF('1、规划指标'!$C$9=0,0,CN14*'1、规划指标'!$E$9/'1、规划指标'!$C$9)</f>
        <v>0</v>
      </c>
      <c r="CO51" s="370">
        <f>IF('1、规划指标'!$C$9=0,0,CO14*'1、规划指标'!$E$9/'1、规划指标'!$C$9)</f>
        <v>0</v>
      </c>
      <c r="CP51" s="370">
        <f>IF('1、规划指标'!$C$9=0,0,CP14*'1、规划指标'!$E$9/'1、规划指标'!$C$9)</f>
        <v>0</v>
      </c>
      <c r="CQ51" s="370">
        <f>IF('1、规划指标'!$C$9=0,0,CQ14*'1、规划指标'!$E$9/'1、规划指标'!$C$9)</f>
        <v>0</v>
      </c>
      <c r="CR51" s="370">
        <f>IF('1、规划指标'!$C$9=0,0,CR14*'1、规划指标'!$E$9/'1、规划指标'!$C$9)</f>
        <v>0</v>
      </c>
      <c r="CS51" s="370">
        <f>IF('1、规划指标'!$C$9=0,0,CS14*'1、规划指标'!$E$9/'1、规划指标'!$C$9)</f>
        <v>0</v>
      </c>
      <c r="CT51" s="370">
        <f>IF('1、规划指标'!$C$9=0,0,CT14*'1、规划指标'!$E$9/'1、规划指标'!$C$9)</f>
        <v>0</v>
      </c>
      <c r="CU51" s="370">
        <f>IF('1、规划指标'!$C$9=0,0,CU14*'1、规划指标'!$E$9/'1、规划指标'!$C$9)</f>
        <v>0</v>
      </c>
      <c r="CV51" s="370">
        <f>IF('1、规划指标'!$C$9=0,0,CV14*'1、规划指标'!$E$9/'1、规划指标'!$C$9)</f>
        <v>0</v>
      </c>
      <c r="CW51" s="382"/>
    </row>
    <row r="52" spans="1:101" ht="16.5" customHeight="1">
      <c r="A52" s="364">
        <v>5</v>
      </c>
      <c r="B52" s="365" t="s">
        <v>332</v>
      </c>
      <c r="C52" s="786"/>
      <c r="D52" s="370">
        <f t="shared" si="28"/>
        <v>0</v>
      </c>
      <c r="E52" s="370">
        <f>IF('1、规划指标'!$C$9=0,0,E15*'1、规划指标'!$E$9/'1、规划指标'!$C$9)</f>
        <v>0</v>
      </c>
      <c r="F52" s="370">
        <f>IF('1、规划指标'!$C$9=0,0,F15*'1、规划指标'!$E$9/'1、规划指标'!$C$9)</f>
        <v>0</v>
      </c>
      <c r="G52" s="370">
        <f>IF('1、规划指标'!$C$9=0,0,G15*'1、规划指标'!$E$9/'1、规划指标'!$C$9)</f>
        <v>0</v>
      </c>
      <c r="H52" s="370">
        <f>IF('1、规划指标'!$C$9=0,0,H15*'1、规划指标'!$E$9/'1、规划指标'!$C$9)</f>
        <v>0</v>
      </c>
      <c r="I52" s="370">
        <f>IF('1、规划指标'!$C$9=0,0,I15*'1、规划指标'!$E$9/'1、规划指标'!$C$9)</f>
        <v>0</v>
      </c>
      <c r="J52" s="370">
        <f>IF('1、规划指标'!$C$9=0,0,J15*'1、规划指标'!$E$9/'1、规划指标'!$C$9)</f>
        <v>0</v>
      </c>
      <c r="K52" s="370">
        <f>IF('1、规划指标'!$C$9=0,0,K15*'1、规划指标'!$E$9/'1、规划指标'!$C$9)</f>
        <v>0</v>
      </c>
      <c r="L52" s="370">
        <f>IF('1、规划指标'!$C$9=0,0,L15*'1、规划指标'!$E$9/'1、规划指标'!$C$9)</f>
        <v>0</v>
      </c>
      <c r="M52" s="370">
        <f>IF('1、规划指标'!$C$9=0,0,M15*'1、规划指标'!$E$9/'1、规划指标'!$C$9)</f>
        <v>0</v>
      </c>
      <c r="N52" s="370">
        <f>IF('1、规划指标'!$C$9=0,0,N15*'1、规划指标'!$E$9/'1、规划指标'!$C$9)</f>
        <v>0</v>
      </c>
      <c r="O52" s="370">
        <f>IF('1、规划指标'!$C$9=0,0,O15*'1、规划指标'!$E$9/'1、规划指标'!$C$9)</f>
        <v>0</v>
      </c>
      <c r="P52" s="370">
        <f>IF('1、规划指标'!$C$9=0,0,P15*'1、规划指标'!$E$9/'1、规划指标'!$C$9)</f>
        <v>0</v>
      </c>
      <c r="Q52" s="370">
        <f>IF('1、规划指标'!$C$9=0,0,Q15*'1、规划指标'!$E$9/'1、规划指标'!$C$9)</f>
        <v>0</v>
      </c>
      <c r="R52" s="370">
        <f>IF('1、规划指标'!$C$9=0,0,R15*'1、规划指标'!$E$9/'1、规划指标'!$C$9)</f>
        <v>0</v>
      </c>
      <c r="S52" s="370">
        <f>IF('1、规划指标'!$C$9=0,0,S15*'1、规划指标'!$E$9/'1、规划指标'!$C$9)</f>
        <v>0</v>
      </c>
      <c r="T52" s="370">
        <f>IF('1、规划指标'!$C$9=0,0,T15*'1、规划指标'!$E$9/'1、规划指标'!$C$9)</f>
        <v>0</v>
      </c>
      <c r="U52" s="370">
        <f>IF('1、规划指标'!$C$9=0,0,U15*'1、规划指标'!$E$9/'1、规划指标'!$C$9)</f>
        <v>0</v>
      </c>
      <c r="V52" s="370">
        <f>IF('1、规划指标'!$C$9=0,0,V15*'1、规划指标'!$E$9/'1、规划指标'!$C$9)</f>
        <v>0</v>
      </c>
      <c r="W52" s="370">
        <f>IF('1、规划指标'!$C$9=0,0,W15*'1、规划指标'!$E$9/'1、规划指标'!$C$9)</f>
        <v>0</v>
      </c>
      <c r="X52" s="370">
        <f>IF('1、规划指标'!$C$9=0,0,X15*'1、规划指标'!$E$9/'1、规划指标'!$C$9)</f>
        <v>0</v>
      </c>
      <c r="Y52" s="370">
        <f>IF('1、规划指标'!$C$9=0,0,Y15*'1、规划指标'!$E$9/'1、规划指标'!$C$9)</f>
        <v>0</v>
      </c>
      <c r="Z52" s="370">
        <f>IF('1、规划指标'!$C$9=0,0,Z15*'1、规划指标'!$E$9/'1、规划指标'!$C$9)</f>
        <v>0</v>
      </c>
      <c r="AA52" s="370">
        <f>IF('1、规划指标'!$C$9=0,0,AA15*'1、规划指标'!$E$9/'1、规划指标'!$C$9)</f>
        <v>0</v>
      </c>
      <c r="AB52" s="370">
        <f>IF('1、规划指标'!$C$9=0,0,AB15*'1、规划指标'!$E$9/'1、规划指标'!$C$9)</f>
        <v>0</v>
      </c>
      <c r="AC52" s="370">
        <f>IF('1、规划指标'!$C$9=0,0,AC15*'1、规划指标'!$E$9/'1、规划指标'!$C$9)</f>
        <v>0</v>
      </c>
      <c r="AD52" s="370">
        <f>IF('1、规划指标'!$C$9=0,0,AD15*'1、规划指标'!$E$9/'1、规划指标'!$C$9)</f>
        <v>0</v>
      </c>
      <c r="AE52" s="370">
        <f>IF('1、规划指标'!$C$9=0,0,AE15*'1、规划指标'!$E$9/'1、规划指标'!$C$9)</f>
        <v>0</v>
      </c>
      <c r="AF52" s="370">
        <f>IF('1、规划指标'!$C$9=0,0,AF15*'1、规划指标'!$E$9/'1、规划指标'!$C$9)</f>
        <v>0</v>
      </c>
      <c r="AG52" s="370">
        <f>IF('1、规划指标'!$C$9=0,0,AG15*'1、规划指标'!$E$9/'1、规划指标'!$C$9)</f>
        <v>0</v>
      </c>
      <c r="AH52" s="370">
        <f>IF('1、规划指标'!$C$9=0,0,AH15*'1、规划指标'!$E$9/'1、规划指标'!$C$9)</f>
        <v>0</v>
      </c>
      <c r="AI52" s="370">
        <f>IF('1、规划指标'!$C$9=0,0,AI15*'1、规划指标'!$E$9/'1、规划指标'!$C$9)</f>
        <v>0</v>
      </c>
      <c r="AJ52" s="370">
        <f>IF('1、规划指标'!$C$9=0,0,AJ15*'1、规划指标'!$E$9/'1、规划指标'!$C$9)</f>
        <v>0</v>
      </c>
      <c r="AK52" s="370">
        <f>IF('1、规划指标'!$C$9=0,0,AK15*'1、规划指标'!$E$9/'1、规划指标'!$C$9)</f>
        <v>0</v>
      </c>
      <c r="AL52" s="370">
        <f>IF('1、规划指标'!$C$9=0,0,AL15*'1、规划指标'!$E$9/'1、规划指标'!$C$9)</f>
        <v>0</v>
      </c>
      <c r="AM52" s="370">
        <f>IF('1、规划指标'!$C$9=0,0,AM15*'1、规划指标'!$E$9/'1、规划指标'!$C$9)</f>
        <v>0</v>
      </c>
      <c r="AN52" s="370">
        <f>IF('1、规划指标'!$C$9=0,0,AN15*'1、规划指标'!$E$9/'1、规划指标'!$C$9)</f>
        <v>0</v>
      </c>
      <c r="AO52" s="370">
        <f>IF('1、规划指标'!$C$9=0,0,AO15*'1、规划指标'!$E$9/'1、规划指标'!$C$9)</f>
        <v>0</v>
      </c>
      <c r="AP52" s="370">
        <f>IF('1、规划指标'!$C$9=0,0,AP15*'1、规划指标'!$E$9/'1、规划指标'!$C$9)</f>
        <v>0</v>
      </c>
      <c r="AQ52" s="370">
        <f>IF('1、规划指标'!$C$9=0,0,AQ15*'1、规划指标'!$E$9/'1、规划指标'!$C$9)</f>
        <v>0</v>
      </c>
      <c r="AR52" s="370">
        <f>IF('1、规划指标'!$C$9=0,0,AR15*'1、规划指标'!$E$9/'1、规划指标'!$C$9)</f>
        <v>0</v>
      </c>
      <c r="AS52" s="370">
        <f>IF('1、规划指标'!$C$9=0,0,AS15*'1、规划指标'!$E$9/'1、规划指标'!$C$9)</f>
        <v>0</v>
      </c>
      <c r="AT52" s="370">
        <f>IF('1、规划指标'!$C$9=0,0,AT15*'1、规划指标'!$E$9/'1、规划指标'!$C$9)</f>
        <v>0</v>
      </c>
      <c r="AU52" s="370">
        <f>IF('1、规划指标'!$C$9=0,0,AU15*'1、规划指标'!$E$9/'1、规划指标'!$C$9)</f>
        <v>0</v>
      </c>
      <c r="AV52" s="370">
        <f>IF('1、规划指标'!$C$9=0,0,AV15*'1、规划指标'!$E$9/'1、规划指标'!$C$9)</f>
        <v>0</v>
      </c>
      <c r="AW52" s="370">
        <f>IF('1、规划指标'!$C$9=0,0,AW15*'1、规划指标'!$E$9/'1、规划指标'!$C$9)</f>
        <v>0</v>
      </c>
      <c r="AX52" s="370">
        <f>IF('1、规划指标'!$C$9=0,0,AX15*'1、规划指标'!$E$9/'1、规划指标'!$C$9)</f>
        <v>0</v>
      </c>
      <c r="AY52" s="370">
        <f>IF('1、规划指标'!$C$9=0,0,AY15*'1、规划指标'!$E$9/'1、规划指标'!$C$9)</f>
        <v>0</v>
      </c>
      <c r="AZ52" s="370">
        <f>IF('1、规划指标'!$C$9=0,0,AZ15*'1、规划指标'!$E$9/'1、规划指标'!$C$9)</f>
        <v>0</v>
      </c>
      <c r="BA52" s="370">
        <f>IF('1、规划指标'!$C$9=0,0,BA15*'1、规划指标'!$E$9/'1、规划指标'!$C$9)</f>
        <v>0</v>
      </c>
      <c r="BB52" s="370">
        <f>IF('1、规划指标'!$C$9=0,0,BB15*'1、规划指标'!$E$9/'1、规划指标'!$C$9)</f>
        <v>0</v>
      </c>
      <c r="BC52" s="370">
        <f>IF('1、规划指标'!$C$9=0,0,BC15*'1、规划指标'!$E$9/'1、规划指标'!$C$9)</f>
        <v>0</v>
      </c>
      <c r="BD52" s="370">
        <f>IF('1、规划指标'!$C$9=0,0,BD15*'1、规划指标'!$E$9/'1、规划指标'!$C$9)</f>
        <v>0</v>
      </c>
      <c r="BE52" s="370">
        <f>IF('1、规划指标'!$C$9=0,0,BE15*'1、规划指标'!$E$9/'1、规划指标'!$C$9)</f>
        <v>0</v>
      </c>
      <c r="BF52" s="370">
        <f>IF('1、规划指标'!$C$9=0,0,BF15*'1、规划指标'!$E$9/'1、规划指标'!$C$9)</f>
        <v>0</v>
      </c>
      <c r="BG52" s="370">
        <f>IF('1、规划指标'!$C$9=0,0,BG15*'1、规划指标'!$E$9/'1、规划指标'!$C$9)</f>
        <v>0</v>
      </c>
      <c r="BH52" s="370">
        <f>IF('1、规划指标'!$C$9=0,0,BH15*'1、规划指标'!$E$9/'1、规划指标'!$C$9)</f>
        <v>0</v>
      </c>
      <c r="BI52" s="370">
        <f>IF('1、规划指标'!$C$9=0,0,BI15*'1、规划指标'!$E$9/'1、规划指标'!$C$9)</f>
        <v>0</v>
      </c>
      <c r="BJ52" s="370">
        <f>IF('1、规划指标'!$C$9=0,0,BJ15*'1、规划指标'!$E$9/'1、规划指标'!$C$9)</f>
        <v>0</v>
      </c>
      <c r="BK52" s="370">
        <f>IF('1、规划指标'!$C$9=0,0,BK15*'1、规划指标'!$E$9/'1、规划指标'!$C$9)</f>
        <v>0</v>
      </c>
      <c r="BL52" s="370">
        <f>IF('1、规划指标'!$C$9=0,0,BL15*'1、规划指标'!$E$9/'1、规划指标'!$C$9)</f>
        <v>0</v>
      </c>
      <c r="BM52" s="370">
        <f>IF('1、规划指标'!$C$9=0,0,BM15*'1、规划指标'!$E$9/'1、规划指标'!$C$9)</f>
        <v>0</v>
      </c>
      <c r="BN52" s="370">
        <f>IF('1、规划指标'!$C$9=0,0,BN15*'1、规划指标'!$E$9/'1、规划指标'!$C$9)</f>
        <v>0</v>
      </c>
      <c r="BO52" s="370">
        <f>IF('1、规划指标'!$C$9=0,0,BO15*'1、规划指标'!$E$9/'1、规划指标'!$C$9)</f>
        <v>0</v>
      </c>
      <c r="BP52" s="370">
        <f>IF('1、规划指标'!$C$9=0,0,BP15*'1、规划指标'!$E$9/'1、规划指标'!$C$9)</f>
        <v>0</v>
      </c>
      <c r="BQ52" s="370">
        <f>IF('1、规划指标'!$C$9=0,0,BQ15*'1、规划指标'!$E$9/'1、规划指标'!$C$9)</f>
        <v>0</v>
      </c>
      <c r="BR52" s="370">
        <f>IF('1、规划指标'!$C$9=0,0,BR15*'1、规划指标'!$E$9/'1、规划指标'!$C$9)</f>
        <v>0</v>
      </c>
      <c r="BS52" s="370">
        <f>IF('1、规划指标'!$C$9=0,0,BS15*'1、规划指标'!$E$9/'1、规划指标'!$C$9)</f>
        <v>0</v>
      </c>
      <c r="BT52" s="370">
        <f>IF('1、规划指标'!$C$9=0,0,BT15*'1、规划指标'!$E$9/'1、规划指标'!$C$9)</f>
        <v>0</v>
      </c>
      <c r="BU52" s="370">
        <f>IF('1、规划指标'!$C$9=0,0,BU15*'1、规划指标'!$E$9/'1、规划指标'!$C$9)</f>
        <v>0</v>
      </c>
      <c r="BV52" s="370">
        <f>IF('1、规划指标'!$C$9=0,0,BV15*'1、规划指标'!$E$9/'1、规划指标'!$C$9)</f>
        <v>0</v>
      </c>
      <c r="BW52" s="370">
        <f>IF('1、规划指标'!$C$9=0,0,BW15*'1、规划指标'!$E$9/'1、规划指标'!$C$9)</f>
        <v>0</v>
      </c>
      <c r="BX52" s="370">
        <f>IF('1、规划指标'!$C$9=0,0,BX15*'1、规划指标'!$E$9/'1、规划指标'!$C$9)</f>
        <v>0</v>
      </c>
      <c r="BY52" s="370">
        <f>IF('1、规划指标'!$C$9=0,0,BY15*'1、规划指标'!$E$9/'1、规划指标'!$C$9)</f>
        <v>0</v>
      </c>
      <c r="BZ52" s="370">
        <f>IF('1、规划指标'!$C$9=0,0,BZ15*'1、规划指标'!$E$9/'1、规划指标'!$C$9)</f>
        <v>0</v>
      </c>
      <c r="CA52" s="370">
        <f>IF('1、规划指标'!$C$9=0,0,CA15*'1、规划指标'!$E$9/'1、规划指标'!$C$9)</f>
        <v>0</v>
      </c>
      <c r="CB52" s="370">
        <f>IF('1、规划指标'!$C$9=0,0,CB15*'1、规划指标'!$E$9/'1、规划指标'!$C$9)</f>
        <v>0</v>
      </c>
      <c r="CC52" s="370">
        <f>IF('1、规划指标'!$C$9=0,0,CC15*'1、规划指标'!$E$9/'1、规划指标'!$C$9)</f>
        <v>0</v>
      </c>
      <c r="CD52" s="370">
        <f>IF('1、规划指标'!$C$9=0,0,CD15*'1、规划指标'!$E$9/'1、规划指标'!$C$9)</f>
        <v>0</v>
      </c>
      <c r="CE52" s="370">
        <f>IF('1、规划指标'!$C$9=0,0,CE15*'1、规划指标'!$E$9/'1、规划指标'!$C$9)</f>
        <v>0</v>
      </c>
      <c r="CF52" s="370">
        <f>IF('1、规划指标'!$C$9=0,0,CF15*'1、规划指标'!$E$9/'1、规划指标'!$C$9)</f>
        <v>0</v>
      </c>
      <c r="CG52" s="370">
        <f>IF('1、规划指标'!$C$9=0,0,CG15*'1、规划指标'!$E$9/'1、规划指标'!$C$9)</f>
        <v>0</v>
      </c>
      <c r="CH52" s="370">
        <f>IF('1、规划指标'!$C$9=0,0,CH15*'1、规划指标'!$E$9/'1、规划指标'!$C$9)</f>
        <v>0</v>
      </c>
      <c r="CI52" s="370">
        <f>IF('1、规划指标'!$C$9=0,0,CI15*'1、规划指标'!$E$9/'1、规划指标'!$C$9)</f>
        <v>0</v>
      </c>
      <c r="CJ52" s="370">
        <f>IF('1、规划指标'!$C$9=0,0,CJ15*'1、规划指标'!$E$9/'1、规划指标'!$C$9)</f>
        <v>0</v>
      </c>
      <c r="CK52" s="370">
        <f>IF('1、规划指标'!$C$9=0,0,CK15*'1、规划指标'!$E$9/'1、规划指标'!$C$9)</f>
        <v>0</v>
      </c>
      <c r="CL52" s="370">
        <f>IF('1、规划指标'!$C$9=0,0,CL15*'1、规划指标'!$E$9/'1、规划指标'!$C$9)</f>
        <v>0</v>
      </c>
      <c r="CM52" s="370">
        <f>IF('1、规划指标'!$C$9=0,0,CM15*'1、规划指标'!$E$9/'1、规划指标'!$C$9)</f>
        <v>0</v>
      </c>
      <c r="CN52" s="370">
        <f>IF('1、规划指标'!$C$9=0,0,CN15*'1、规划指标'!$E$9/'1、规划指标'!$C$9)</f>
        <v>0</v>
      </c>
      <c r="CO52" s="370">
        <f>IF('1、规划指标'!$C$9=0,0,CO15*'1、规划指标'!$E$9/'1、规划指标'!$C$9)</f>
        <v>0</v>
      </c>
      <c r="CP52" s="370">
        <f>IF('1、规划指标'!$C$9=0,0,CP15*'1、规划指标'!$E$9/'1、规划指标'!$C$9)</f>
        <v>0</v>
      </c>
      <c r="CQ52" s="370">
        <f>IF('1、规划指标'!$C$9=0,0,CQ15*'1、规划指标'!$E$9/'1、规划指标'!$C$9)</f>
        <v>0</v>
      </c>
      <c r="CR52" s="370">
        <f>IF('1、规划指标'!$C$9=0,0,CR15*'1、规划指标'!$E$9/'1、规划指标'!$C$9)</f>
        <v>0</v>
      </c>
      <c r="CS52" s="370">
        <f>IF('1、规划指标'!$C$9=0,0,CS15*'1、规划指标'!$E$9/'1、规划指标'!$C$9)</f>
        <v>0</v>
      </c>
      <c r="CT52" s="370">
        <f>IF('1、规划指标'!$C$9=0,0,CT15*'1、规划指标'!$E$9/'1、规划指标'!$C$9)</f>
        <v>0</v>
      </c>
      <c r="CU52" s="370">
        <f>IF('1、规划指标'!$C$9=0,0,CU15*'1、规划指标'!$E$9/'1、规划指标'!$C$9)</f>
        <v>0</v>
      </c>
      <c r="CV52" s="370">
        <f>IF('1、规划指标'!$C$9=0,0,CV15*'1、规划指标'!$E$9/'1、规划指标'!$C$9)</f>
        <v>0</v>
      </c>
      <c r="CW52" s="382"/>
    </row>
    <row r="53" spans="1:101" s="195" customFormat="1" ht="16.5" customHeight="1">
      <c r="A53" s="357"/>
    </row>
    <row r="54" spans="1:101" s="195" customFormat="1" ht="16.5" customHeight="1">
      <c r="A54" s="357"/>
    </row>
    <row r="55" spans="1:101" s="195" customFormat="1" ht="16.5" customHeight="1">
      <c r="A55" s="357"/>
    </row>
    <row r="56" spans="1:101" s="195" customFormat="1" ht="24" customHeight="1">
      <c r="A56" s="780" t="s">
        <v>336</v>
      </c>
      <c r="B56" s="780"/>
      <c r="C56" s="780"/>
      <c r="D56" s="780"/>
      <c r="E56" s="780"/>
      <c r="F56" s="780"/>
      <c r="G56" s="780"/>
      <c r="H56" s="780"/>
      <c r="I56" s="780"/>
      <c r="J56" s="780"/>
      <c r="K56" s="780"/>
      <c r="L56" s="780"/>
      <c r="M56" s="780"/>
      <c r="N56" s="780"/>
      <c r="O56" s="780"/>
      <c r="P56" s="780"/>
      <c r="Q56" s="780"/>
      <c r="R56" s="780"/>
      <c r="S56" s="780"/>
      <c r="T56" s="780"/>
      <c r="U56" s="780"/>
      <c r="V56" s="780"/>
      <c r="W56" s="780"/>
      <c r="X56" s="780"/>
      <c r="Y56" s="780"/>
      <c r="Z56" s="780"/>
      <c r="AA56" s="780"/>
      <c r="AB56" s="780"/>
      <c r="AC56" s="780"/>
      <c r="AD56" s="780"/>
      <c r="AE56" s="780"/>
      <c r="AF56" s="780"/>
      <c r="AG56" s="780"/>
      <c r="AH56" s="780"/>
      <c r="AI56" s="780"/>
      <c r="AJ56" s="780"/>
      <c r="AK56" s="780"/>
      <c r="AL56" s="780"/>
      <c r="AM56" s="780"/>
      <c r="AN56" s="780"/>
      <c r="AO56" s="780"/>
      <c r="AP56" s="780"/>
      <c r="AQ56" s="780"/>
      <c r="AR56" s="780"/>
      <c r="AS56" s="780"/>
      <c r="AT56" s="780"/>
      <c r="AU56" s="780"/>
      <c r="AV56" s="780"/>
      <c r="AW56" s="780"/>
      <c r="AX56" s="780"/>
      <c r="AY56" s="780"/>
      <c r="AZ56" s="780"/>
      <c r="BA56" s="780"/>
      <c r="BB56" s="780"/>
      <c r="BC56" s="780"/>
      <c r="BD56" s="780"/>
      <c r="BE56" s="780"/>
      <c r="BF56" s="780"/>
      <c r="BG56" s="780"/>
      <c r="BH56" s="780"/>
      <c r="BI56" s="780"/>
      <c r="BJ56" s="780"/>
      <c r="BK56" s="780"/>
      <c r="BL56" s="780"/>
      <c r="BM56" s="780"/>
      <c r="BN56" s="780"/>
      <c r="BO56" s="780"/>
      <c r="BP56" s="780"/>
      <c r="BQ56" s="780"/>
      <c r="BR56" s="780"/>
      <c r="BS56" s="780"/>
      <c r="BT56" s="780"/>
      <c r="BU56" s="780"/>
      <c r="BV56" s="780"/>
      <c r="BW56" s="780"/>
      <c r="BX56" s="780"/>
      <c r="BY56" s="780"/>
      <c r="BZ56" s="780"/>
      <c r="CA56" s="780"/>
      <c r="CB56" s="780"/>
      <c r="CC56" s="780"/>
      <c r="CD56" s="780"/>
      <c r="CE56" s="780"/>
      <c r="CF56" s="780"/>
      <c r="CG56" s="780"/>
      <c r="CH56" s="780"/>
      <c r="CI56" s="780"/>
      <c r="CJ56" s="780"/>
      <c r="CK56" s="780"/>
      <c r="CL56" s="780"/>
      <c r="CM56" s="780"/>
      <c r="CN56" s="780"/>
      <c r="CO56" s="780"/>
      <c r="CP56" s="780"/>
      <c r="CQ56" s="780"/>
      <c r="CR56" s="780"/>
      <c r="CS56" s="780"/>
      <c r="CT56" s="780"/>
      <c r="CU56" s="780"/>
      <c r="CV56" s="780"/>
      <c r="CW56" s="193"/>
    </row>
    <row r="57" spans="1:101" s="195" customFormat="1" ht="16.5" customHeight="1">
      <c r="A57" s="781" t="s">
        <v>142</v>
      </c>
      <c r="B57" s="781" t="s">
        <v>316</v>
      </c>
      <c r="C57" s="781" t="s">
        <v>317</v>
      </c>
      <c r="D57" s="781" t="s">
        <v>318</v>
      </c>
      <c r="E57" s="777" t="s">
        <v>319</v>
      </c>
      <c r="F57" s="777"/>
      <c r="G57" s="777"/>
      <c r="H57" s="777"/>
      <c r="I57" s="777"/>
      <c r="J57" s="777"/>
      <c r="K57" s="777"/>
      <c r="L57" s="777"/>
      <c r="M57" s="777"/>
      <c r="N57" s="777"/>
      <c r="O57" s="777"/>
      <c r="P57" s="777"/>
      <c r="Q57" s="777"/>
      <c r="R57" s="777"/>
      <c r="S57" s="777"/>
      <c r="T57" s="777"/>
      <c r="U57" s="777"/>
      <c r="V57" s="777"/>
      <c r="W57" s="777"/>
      <c r="X57" s="777"/>
      <c r="Y57" s="777"/>
      <c r="Z57" s="777"/>
      <c r="AA57" s="777"/>
      <c r="AB57" s="777"/>
      <c r="AC57" s="777"/>
      <c r="AD57" s="777"/>
      <c r="AE57" s="777"/>
      <c r="AF57" s="777"/>
      <c r="AG57" s="777"/>
      <c r="AH57" s="777"/>
      <c r="AI57" s="777"/>
      <c r="AJ57" s="777"/>
      <c r="AK57" s="777"/>
      <c r="AL57" s="777"/>
      <c r="AM57" s="777"/>
      <c r="AN57" s="777"/>
      <c r="AO57" s="777"/>
      <c r="AP57" s="777"/>
      <c r="AQ57" s="777"/>
      <c r="AR57" s="777"/>
      <c r="AS57" s="777"/>
      <c r="AT57" s="777"/>
      <c r="AU57" s="777"/>
      <c r="AV57" s="777"/>
      <c r="AW57" s="777"/>
      <c r="AX57" s="777"/>
      <c r="AY57" s="777"/>
      <c r="AZ57" s="777"/>
      <c r="BA57" s="777"/>
      <c r="BB57" s="777"/>
      <c r="BC57" s="777"/>
      <c r="BD57" s="777"/>
      <c r="BE57" s="777"/>
      <c r="BF57" s="777"/>
      <c r="BG57" s="777"/>
      <c r="BH57" s="777"/>
      <c r="BI57" s="777"/>
      <c r="BJ57" s="777"/>
      <c r="BK57" s="777"/>
      <c r="BL57" s="777"/>
      <c r="BM57" s="777"/>
      <c r="BN57" s="777"/>
      <c r="BO57" s="777"/>
      <c r="BP57" s="777"/>
      <c r="BQ57" s="777"/>
      <c r="BR57" s="777"/>
      <c r="BS57" s="777"/>
      <c r="BT57" s="777"/>
      <c r="BU57" s="777"/>
      <c r="BV57" s="777"/>
      <c r="BW57" s="777"/>
      <c r="BX57" s="777"/>
      <c r="BY57" s="777"/>
      <c r="BZ57" s="777"/>
      <c r="CA57" s="777"/>
      <c r="CB57" s="777"/>
      <c r="CC57" s="777"/>
      <c r="CD57" s="777"/>
      <c r="CE57" s="777"/>
      <c r="CF57" s="777"/>
      <c r="CG57" s="777"/>
      <c r="CH57" s="777"/>
      <c r="CI57" s="777"/>
      <c r="CJ57" s="777"/>
      <c r="CK57" s="777"/>
      <c r="CL57" s="777"/>
      <c r="CM57" s="777"/>
      <c r="CN57" s="777"/>
      <c r="CO57" s="777"/>
      <c r="CP57" s="777"/>
      <c r="CQ57" s="777"/>
      <c r="CR57" s="777"/>
      <c r="CS57" s="777"/>
      <c r="CT57" s="777"/>
      <c r="CU57" s="777"/>
      <c r="CV57" s="777"/>
      <c r="CW57" s="379" t="s">
        <v>77</v>
      </c>
    </row>
    <row r="58" spans="1:101" s="197" customFormat="1" ht="16.5" customHeight="1">
      <c r="A58" s="782"/>
      <c r="B58" s="782"/>
      <c r="C58" s="782"/>
      <c r="D58" s="782"/>
      <c r="E58" s="245">
        <v>1</v>
      </c>
      <c r="F58" s="245">
        <v>2</v>
      </c>
      <c r="G58" s="245">
        <v>3</v>
      </c>
      <c r="H58" s="245">
        <v>4</v>
      </c>
      <c r="I58" s="245">
        <v>5</v>
      </c>
      <c r="J58" s="245">
        <v>6</v>
      </c>
      <c r="K58" s="245">
        <v>7</v>
      </c>
      <c r="L58" s="245">
        <v>8</v>
      </c>
      <c r="M58" s="245">
        <v>9</v>
      </c>
      <c r="N58" s="245">
        <v>10</v>
      </c>
      <c r="O58" s="245">
        <v>11</v>
      </c>
      <c r="P58" s="245">
        <v>12</v>
      </c>
      <c r="Q58" s="245">
        <v>13</v>
      </c>
      <c r="R58" s="245">
        <v>14</v>
      </c>
      <c r="S58" s="245">
        <v>15</v>
      </c>
      <c r="T58" s="245">
        <v>16</v>
      </c>
      <c r="U58" s="245">
        <v>17</v>
      </c>
      <c r="V58" s="245">
        <v>18</v>
      </c>
      <c r="W58" s="245">
        <v>19</v>
      </c>
      <c r="X58" s="245">
        <v>20</v>
      </c>
      <c r="Y58" s="245">
        <v>21</v>
      </c>
      <c r="Z58" s="245">
        <v>22</v>
      </c>
      <c r="AA58" s="245">
        <v>23</v>
      </c>
      <c r="AB58" s="245">
        <v>24</v>
      </c>
      <c r="AC58" s="245">
        <v>25</v>
      </c>
      <c r="AD58" s="245">
        <v>26</v>
      </c>
      <c r="AE58" s="245">
        <v>27</v>
      </c>
      <c r="AF58" s="245">
        <v>28</v>
      </c>
      <c r="AG58" s="245">
        <v>29</v>
      </c>
      <c r="AH58" s="245">
        <v>30</v>
      </c>
      <c r="AI58" s="245">
        <v>31</v>
      </c>
      <c r="AJ58" s="245">
        <v>32</v>
      </c>
      <c r="AK58" s="245">
        <v>33</v>
      </c>
      <c r="AL58" s="245">
        <v>34</v>
      </c>
      <c r="AM58" s="245">
        <v>35</v>
      </c>
      <c r="AN58" s="245">
        <v>36</v>
      </c>
      <c r="AO58" s="245">
        <v>37</v>
      </c>
      <c r="AP58" s="245">
        <v>38</v>
      </c>
      <c r="AQ58" s="245">
        <v>39</v>
      </c>
      <c r="AR58" s="245">
        <v>40</v>
      </c>
      <c r="AS58" s="245">
        <v>41</v>
      </c>
      <c r="AT58" s="245">
        <v>42</v>
      </c>
      <c r="AU58" s="245">
        <v>43</v>
      </c>
      <c r="AV58" s="245">
        <v>44</v>
      </c>
      <c r="AW58" s="245">
        <v>45</v>
      </c>
      <c r="AX58" s="245">
        <v>46</v>
      </c>
      <c r="AY58" s="245">
        <v>47</v>
      </c>
      <c r="AZ58" s="245">
        <v>48</v>
      </c>
      <c r="BA58" s="245">
        <v>49</v>
      </c>
      <c r="BB58" s="245">
        <v>50</v>
      </c>
      <c r="BC58" s="245">
        <v>51</v>
      </c>
      <c r="BD58" s="245">
        <v>52</v>
      </c>
      <c r="BE58" s="245">
        <v>53</v>
      </c>
      <c r="BF58" s="245">
        <v>54</v>
      </c>
      <c r="BG58" s="245">
        <v>55</v>
      </c>
      <c r="BH58" s="245">
        <v>56</v>
      </c>
      <c r="BI58" s="245">
        <v>57</v>
      </c>
      <c r="BJ58" s="245">
        <v>58</v>
      </c>
      <c r="BK58" s="245">
        <v>59</v>
      </c>
      <c r="BL58" s="245">
        <v>60</v>
      </c>
      <c r="BM58" s="245">
        <v>61</v>
      </c>
      <c r="BN58" s="245">
        <v>62</v>
      </c>
      <c r="BO58" s="245">
        <v>63</v>
      </c>
      <c r="BP58" s="245">
        <v>64</v>
      </c>
      <c r="BQ58" s="245">
        <v>65</v>
      </c>
      <c r="BR58" s="245">
        <v>66</v>
      </c>
      <c r="BS58" s="245">
        <v>67</v>
      </c>
      <c r="BT58" s="245">
        <v>68</v>
      </c>
      <c r="BU58" s="245">
        <v>69</v>
      </c>
      <c r="BV58" s="245">
        <v>70</v>
      </c>
      <c r="BW58" s="245">
        <v>71</v>
      </c>
      <c r="BX58" s="245">
        <v>72</v>
      </c>
      <c r="BY58" s="245">
        <v>73</v>
      </c>
      <c r="BZ58" s="245">
        <v>74</v>
      </c>
      <c r="CA58" s="245">
        <v>75</v>
      </c>
      <c r="CB58" s="245">
        <v>76</v>
      </c>
      <c r="CC58" s="245">
        <v>77</v>
      </c>
      <c r="CD58" s="245">
        <v>78</v>
      </c>
      <c r="CE58" s="245">
        <v>79</v>
      </c>
      <c r="CF58" s="245">
        <v>80</v>
      </c>
      <c r="CG58" s="245">
        <v>81</v>
      </c>
      <c r="CH58" s="245">
        <v>82</v>
      </c>
      <c r="CI58" s="245">
        <v>83</v>
      </c>
      <c r="CJ58" s="245">
        <v>84</v>
      </c>
      <c r="CK58" s="245">
        <v>85</v>
      </c>
      <c r="CL58" s="245">
        <v>86</v>
      </c>
      <c r="CM58" s="245">
        <v>87</v>
      </c>
      <c r="CN58" s="245">
        <v>88</v>
      </c>
      <c r="CO58" s="245">
        <v>89</v>
      </c>
      <c r="CP58" s="245">
        <v>90</v>
      </c>
      <c r="CQ58" s="245">
        <v>91</v>
      </c>
      <c r="CR58" s="245">
        <v>92</v>
      </c>
      <c r="CS58" s="245">
        <v>93</v>
      </c>
      <c r="CT58" s="245">
        <v>94</v>
      </c>
      <c r="CU58" s="245">
        <v>95</v>
      </c>
      <c r="CV58" s="245">
        <v>96</v>
      </c>
      <c r="CW58" s="380"/>
    </row>
    <row r="59" spans="1:101" s="197" customFormat="1" ht="16.5" customHeight="1">
      <c r="A59" s="783"/>
      <c r="B59" s="783"/>
      <c r="C59" s="783"/>
      <c r="D59" s="783"/>
      <c r="E59" s="363">
        <f>主要假设阐述!$B$5</f>
        <v>42491</v>
      </c>
      <c r="F59" s="363">
        <f>E59+31</f>
        <v>42522</v>
      </c>
      <c r="G59" s="363">
        <f t="shared" ref="G59:BR59" si="29">F59+31</f>
        <v>42553</v>
      </c>
      <c r="H59" s="363">
        <f t="shared" si="29"/>
        <v>42584</v>
      </c>
      <c r="I59" s="363">
        <f t="shared" si="29"/>
        <v>42615</v>
      </c>
      <c r="J59" s="363">
        <f t="shared" si="29"/>
        <v>42646</v>
      </c>
      <c r="K59" s="363">
        <f t="shared" si="29"/>
        <v>42677</v>
      </c>
      <c r="L59" s="363">
        <f t="shared" si="29"/>
        <v>42708</v>
      </c>
      <c r="M59" s="363">
        <f t="shared" si="29"/>
        <v>42739</v>
      </c>
      <c r="N59" s="363">
        <f t="shared" si="29"/>
        <v>42770</v>
      </c>
      <c r="O59" s="363">
        <f t="shared" si="29"/>
        <v>42801</v>
      </c>
      <c r="P59" s="363">
        <f t="shared" si="29"/>
        <v>42832</v>
      </c>
      <c r="Q59" s="363">
        <f t="shared" si="29"/>
        <v>42863</v>
      </c>
      <c r="R59" s="363">
        <f t="shared" si="29"/>
        <v>42894</v>
      </c>
      <c r="S59" s="363">
        <f t="shared" si="29"/>
        <v>42925</v>
      </c>
      <c r="T59" s="363">
        <f t="shared" si="29"/>
        <v>42956</v>
      </c>
      <c r="U59" s="363">
        <f t="shared" si="29"/>
        <v>42987</v>
      </c>
      <c r="V59" s="363">
        <f t="shared" si="29"/>
        <v>43018</v>
      </c>
      <c r="W59" s="363">
        <f t="shared" si="29"/>
        <v>43049</v>
      </c>
      <c r="X59" s="363">
        <f t="shared" si="29"/>
        <v>43080</v>
      </c>
      <c r="Y59" s="363">
        <f t="shared" si="29"/>
        <v>43111</v>
      </c>
      <c r="Z59" s="363">
        <f t="shared" si="29"/>
        <v>43142</v>
      </c>
      <c r="AA59" s="363">
        <f t="shared" si="29"/>
        <v>43173</v>
      </c>
      <c r="AB59" s="363">
        <f t="shared" si="29"/>
        <v>43204</v>
      </c>
      <c r="AC59" s="363">
        <f t="shared" si="29"/>
        <v>43235</v>
      </c>
      <c r="AD59" s="363">
        <f t="shared" si="29"/>
        <v>43266</v>
      </c>
      <c r="AE59" s="363">
        <f t="shared" si="29"/>
        <v>43297</v>
      </c>
      <c r="AF59" s="363">
        <f t="shared" si="29"/>
        <v>43328</v>
      </c>
      <c r="AG59" s="363">
        <f t="shared" si="29"/>
        <v>43359</v>
      </c>
      <c r="AH59" s="363">
        <f t="shared" si="29"/>
        <v>43390</v>
      </c>
      <c r="AI59" s="363">
        <f t="shared" si="29"/>
        <v>43421</v>
      </c>
      <c r="AJ59" s="363">
        <f t="shared" si="29"/>
        <v>43452</v>
      </c>
      <c r="AK59" s="363">
        <f t="shared" si="29"/>
        <v>43483</v>
      </c>
      <c r="AL59" s="363">
        <f t="shared" si="29"/>
        <v>43514</v>
      </c>
      <c r="AM59" s="363">
        <f t="shared" si="29"/>
        <v>43545</v>
      </c>
      <c r="AN59" s="363">
        <f t="shared" si="29"/>
        <v>43576</v>
      </c>
      <c r="AO59" s="363">
        <f t="shared" si="29"/>
        <v>43607</v>
      </c>
      <c r="AP59" s="363">
        <f t="shared" si="29"/>
        <v>43638</v>
      </c>
      <c r="AQ59" s="363">
        <f t="shared" si="29"/>
        <v>43669</v>
      </c>
      <c r="AR59" s="363">
        <f t="shared" si="29"/>
        <v>43700</v>
      </c>
      <c r="AS59" s="363">
        <f t="shared" si="29"/>
        <v>43731</v>
      </c>
      <c r="AT59" s="363">
        <f t="shared" si="29"/>
        <v>43762</v>
      </c>
      <c r="AU59" s="363">
        <f t="shared" si="29"/>
        <v>43793</v>
      </c>
      <c r="AV59" s="363">
        <f t="shared" si="29"/>
        <v>43824</v>
      </c>
      <c r="AW59" s="363">
        <f t="shared" si="29"/>
        <v>43855</v>
      </c>
      <c r="AX59" s="363">
        <f t="shared" si="29"/>
        <v>43886</v>
      </c>
      <c r="AY59" s="363">
        <f t="shared" si="29"/>
        <v>43917</v>
      </c>
      <c r="AZ59" s="363">
        <f t="shared" si="29"/>
        <v>43948</v>
      </c>
      <c r="BA59" s="363">
        <f t="shared" si="29"/>
        <v>43979</v>
      </c>
      <c r="BB59" s="363">
        <f t="shared" si="29"/>
        <v>44010</v>
      </c>
      <c r="BC59" s="363">
        <f t="shared" si="29"/>
        <v>44041</v>
      </c>
      <c r="BD59" s="363">
        <f t="shared" si="29"/>
        <v>44072</v>
      </c>
      <c r="BE59" s="363">
        <f t="shared" si="29"/>
        <v>44103</v>
      </c>
      <c r="BF59" s="363">
        <f t="shared" si="29"/>
        <v>44134</v>
      </c>
      <c r="BG59" s="363">
        <f t="shared" si="29"/>
        <v>44165</v>
      </c>
      <c r="BH59" s="363">
        <f t="shared" si="29"/>
        <v>44196</v>
      </c>
      <c r="BI59" s="363">
        <f t="shared" si="29"/>
        <v>44227</v>
      </c>
      <c r="BJ59" s="363">
        <f t="shared" si="29"/>
        <v>44258</v>
      </c>
      <c r="BK59" s="363">
        <f t="shared" si="29"/>
        <v>44289</v>
      </c>
      <c r="BL59" s="363">
        <f t="shared" si="29"/>
        <v>44320</v>
      </c>
      <c r="BM59" s="363">
        <f t="shared" si="29"/>
        <v>44351</v>
      </c>
      <c r="BN59" s="363">
        <f t="shared" si="29"/>
        <v>44382</v>
      </c>
      <c r="BO59" s="363">
        <f t="shared" si="29"/>
        <v>44413</v>
      </c>
      <c r="BP59" s="363">
        <f t="shared" si="29"/>
        <v>44444</v>
      </c>
      <c r="BQ59" s="363">
        <f t="shared" si="29"/>
        <v>44475</v>
      </c>
      <c r="BR59" s="363">
        <f t="shared" si="29"/>
        <v>44506</v>
      </c>
      <c r="BS59" s="363">
        <f t="shared" ref="BS59:CV59" si="30">BR59+31</f>
        <v>44537</v>
      </c>
      <c r="BT59" s="363">
        <f t="shared" si="30"/>
        <v>44568</v>
      </c>
      <c r="BU59" s="363">
        <f t="shared" si="30"/>
        <v>44599</v>
      </c>
      <c r="BV59" s="363">
        <f t="shared" si="30"/>
        <v>44630</v>
      </c>
      <c r="BW59" s="363">
        <f t="shared" si="30"/>
        <v>44661</v>
      </c>
      <c r="BX59" s="363">
        <f t="shared" si="30"/>
        <v>44692</v>
      </c>
      <c r="BY59" s="363">
        <f t="shared" si="30"/>
        <v>44723</v>
      </c>
      <c r="BZ59" s="363">
        <f t="shared" si="30"/>
        <v>44754</v>
      </c>
      <c r="CA59" s="363">
        <f t="shared" si="30"/>
        <v>44785</v>
      </c>
      <c r="CB59" s="363">
        <f t="shared" si="30"/>
        <v>44816</v>
      </c>
      <c r="CC59" s="363">
        <f t="shared" si="30"/>
        <v>44847</v>
      </c>
      <c r="CD59" s="363">
        <f t="shared" si="30"/>
        <v>44878</v>
      </c>
      <c r="CE59" s="363">
        <f t="shared" si="30"/>
        <v>44909</v>
      </c>
      <c r="CF59" s="363">
        <f t="shared" si="30"/>
        <v>44940</v>
      </c>
      <c r="CG59" s="363">
        <f t="shared" si="30"/>
        <v>44971</v>
      </c>
      <c r="CH59" s="363">
        <f t="shared" si="30"/>
        <v>45002</v>
      </c>
      <c r="CI59" s="363">
        <f t="shared" si="30"/>
        <v>45033</v>
      </c>
      <c r="CJ59" s="363">
        <f t="shared" si="30"/>
        <v>45064</v>
      </c>
      <c r="CK59" s="363">
        <f t="shared" si="30"/>
        <v>45095</v>
      </c>
      <c r="CL59" s="363">
        <f t="shared" si="30"/>
        <v>45126</v>
      </c>
      <c r="CM59" s="363">
        <f t="shared" si="30"/>
        <v>45157</v>
      </c>
      <c r="CN59" s="363">
        <f t="shared" si="30"/>
        <v>45188</v>
      </c>
      <c r="CO59" s="363">
        <f t="shared" si="30"/>
        <v>45219</v>
      </c>
      <c r="CP59" s="363">
        <f t="shared" si="30"/>
        <v>45250</v>
      </c>
      <c r="CQ59" s="363">
        <f t="shared" si="30"/>
        <v>45281</v>
      </c>
      <c r="CR59" s="363">
        <f t="shared" si="30"/>
        <v>45312</v>
      </c>
      <c r="CS59" s="363">
        <f t="shared" si="30"/>
        <v>45343</v>
      </c>
      <c r="CT59" s="363">
        <f t="shared" si="30"/>
        <v>45374</v>
      </c>
      <c r="CU59" s="363">
        <f t="shared" si="30"/>
        <v>45405</v>
      </c>
      <c r="CV59" s="363">
        <f t="shared" si="30"/>
        <v>45436</v>
      </c>
      <c r="CW59" s="380"/>
    </row>
    <row r="60" spans="1:101" s="360" customFormat="1" ht="16.5" customHeight="1">
      <c r="A60" s="364" t="s">
        <v>320</v>
      </c>
      <c r="B60" s="365" t="s">
        <v>209</v>
      </c>
      <c r="C60" s="784" t="s">
        <v>334</v>
      </c>
      <c r="D60" s="47">
        <f>SUM(D61,D68:D70)</f>
        <v>0</v>
      </c>
      <c r="E60" s="47">
        <f>SUM(E61,E68:E70)</f>
        <v>0</v>
      </c>
      <c r="F60" s="47">
        <f t="shared" ref="F60:N60" si="31">SUM(F61,F68:F70)</f>
        <v>0</v>
      </c>
      <c r="G60" s="47">
        <f t="shared" si="31"/>
        <v>0</v>
      </c>
      <c r="H60" s="47">
        <f t="shared" si="31"/>
        <v>0</v>
      </c>
      <c r="I60" s="47">
        <f t="shared" si="31"/>
        <v>0</v>
      </c>
      <c r="J60" s="47">
        <f t="shared" si="31"/>
        <v>0</v>
      </c>
      <c r="K60" s="47">
        <f t="shared" si="31"/>
        <v>0</v>
      </c>
      <c r="L60" s="47">
        <f t="shared" si="31"/>
        <v>0</v>
      </c>
      <c r="M60" s="47">
        <f t="shared" si="31"/>
        <v>0</v>
      </c>
      <c r="N60" s="47">
        <f t="shared" si="31"/>
        <v>0</v>
      </c>
      <c r="O60" s="47">
        <f t="shared" ref="O60:BZ60" si="32">SUM(O61,O68:O70)</f>
        <v>0</v>
      </c>
      <c r="P60" s="47">
        <f t="shared" si="32"/>
        <v>0</v>
      </c>
      <c r="Q60" s="47">
        <f t="shared" si="32"/>
        <v>0</v>
      </c>
      <c r="R60" s="47">
        <f t="shared" si="32"/>
        <v>0</v>
      </c>
      <c r="S60" s="47">
        <f t="shared" si="32"/>
        <v>0</v>
      </c>
      <c r="T60" s="47">
        <f t="shared" si="32"/>
        <v>0</v>
      </c>
      <c r="U60" s="47">
        <f t="shared" si="32"/>
        <v>0</v>
      </c>
      <c r="V60" s="47">
        <f t="shared" si="32"/>
        <v>0</v>
      </c>
      <c r="W60" s="47">
        <f t="shared" si="32"/>
        <v>0</v>
      </c>
      <c r="X60" s="47">
        <f t="shared" si="32"/>
        <v>0</v>
      </c>
      <c r="Y60" s="47">
        <f t="shared" si="32"/>
        <v>0</v>
      </c>
      <c r="Z60" s="47">
        <f t="shared" si="32"/>
        <v>0</v>
      </c>
      <c r="AA60" s="47">
        <f t="shared" si="32"/>
        <v>0</v>
      </c>
      <c r="AB60" s="47">
        <f t="shared" si="32"/>
        <v>0</v>
      </c>
      <c r="AC60" s="47">
        <f t="shared" si="32"/>
        <v>0</v>
      </c>
      <c r="AD60" s="47">
        <f t="shared" si="32"/>
        <v>0</v>
      </c>
      <c r="AE60" s="47">
        <f t="shared" si="32"/>
        <v>0</v>
      </c>
      <c r="AF60" s="47">
        <f t="shared" si="32"/>
        <v>0</v>
      </c>
      <c r="AG60" s="47">
        <f t="shared" si="32"/>
        <v>0</v>
      </c>
      <c r="AH60" s="47">
        <f t="shared" si="32"/>
        <v>0</v>
      </c>
      <c r="AI60" s="47">
        <f t="shared" si="32"/>
        <v>0</v>
      </c>
      <c r="AJ60" s="47">
        <f t="shared" si="32"/>
        <v>0</v>
      </c>
      <c r="AK60" s="47">
        <f t="shared" si="32"/>
        <v>0</v>
      </c>
      <c r="AL60" s="47">
        <f t="shared" si="32"/>
        <v>0</v>
      </c>
      <c r="AM60" s="47">
        <f t="shared" si="32"/>
        <v>0</v>
      </c>
      <c r="AN60" s="47">
        <f t="shared" si="32"/>
        <v>0</v>
      </c>
      <c r="AO60" s="47">
        <f t="shared" si="32"/>
        <v>0</v>
      </c>
      <c r="AP60" s="47">
        <f t="shared" si="32"/>
        <v>0</v>
      </c>
      <c r="AQ60" s="47">
        <f t="shared" si="32"/>
        <v>0</v>
      </c>
      <c r="AR60" s="47">
        <f t="shared" si="32"/>
        <v>0</v>
      </c>
      <c r="AS60" s="47">
        <f t="shared" si="32"/>
        <v>0</v>
      </c>
      <c r="AT60" s="47">
        <f t="shared" si="32"/>
        <v>0</v>
      </c>
      <c r="AU60" s="47">
        <f t="shared" si="32"/>
        <v>0</v>
      </c>
      <c r="AV60" s="47">
        <f t="shared" si="32"/>
        <v>0</v>
      </c>
      <c r="AW60" s="47">
        <f t="shared" si="32"/>
        <v>0</v>
      </c>
      <c r="AX60" s="47">
        <f t="shared" si="32"/>
        <v>0</v>
      </c>
      <c r="AY60" s="47">
        <f t="shared" si="32"/>
        <v>0</v>
      </c>
      <c r="AZ60" s="47">
        <f t="shared" si="32"/>
        <v>0</v>
      </c>
      <c r="BA60" s="47">
        <f t="shared" si="32"/>
        <v>0</v>
      </c>
      <c r="BB60" s="47">
        <f t="shared" si="32"/>
        <v>0</v>
      </c>
      <c r="BC60" s="47">
        <f t="shared" si="32"/>
        <v>0</v>
      </c>
      <c r="BD60" s="47">
        <f t="shared" si="32"/>
        <v>0</v>
      </c>
      <c r="BE60" s="47">
        <f t="shared" si="32"/>
        <v>0</v>
      </c>
      <c r="BF60" s="47">
        <f t="shared" si="32"/>
        <v>0</v>
      </c>
      <c r="BG60" s="47">
        <f t="shared" si="32"/>
        <v>0</v>
      </c>
      <c r="BH60" s="47">
        <f t="shared" si="32"/>
        <v>0</v>
      </c>
      <c r="BI60" s="47">
        <f t="shared" si="32"/>
        <v>0</v>
      </c>
      <c r="BJ60" s="47">
        <f t="shared" si="32"/>
        <v>0</v>
      </c>
      <c r="BK60" s="47">
        <f t="shared" si="32"/>
        <v>0</v>
      </c>
      <c r="BL60" s="47">
        <f t="shared" si="32"/>
        <v>0</v>
      </c>
      <c r="BM60" s="47">
        <f t="shared" si="32"/>
        <v>0</v>
      </c>
      <c r="BN60" s="47">
        <f t="shared" si="32"/>
        <v>0</v>
      </c>
      <c r="BO60" s="47">
        <f t="shared" si="32"/>
        <v>0</v>
      </c>
      <c r="BP60" s="47">
        <f t="shared" si="32"/>
        <v>0</v>
      </c>
      <c r="BQ60" s="47">
        <f t="shared" si="32"/>
        <v>0</v>
      </c>
      <c r="BR60" s="47">
        <f t="shared" si="32"/>
        <v>0</v>
      </c>
      <c r="BS60" s="47">
        <f t="shared" si="32"/>
        <v>0</v>
      </c>
      <c r="BT60" s="47">
        <f t="shared" si="32"/>
        <v>0</v>
      </c>
      <c r="BU60" s="47">
        <f t="shared" si="32"/>
        <v>0</v>
      </c>
      <c r="BV60" s="47">
        <f t="shared" si="32"/>
        <v>0</v>
      </c>
      <c r="BW60" s="47">
        <f t="shared" si="32"/>
        <v>0</v>
      </c>
      <c r="BX60" s="47">
        <f t="shared" si="32"/>
        <v>0</v>
      </c>
      <c r="BY60" s="47">
        <f t="shared" si="32"/>
        <v>0</v>
      </c>
      <c r="BZ60" s="47">
        <f t="shared" si="32"/>
        <v>0</v>
      </c>
      <c r="CA60" s="47">
        <f t="shared" ref="CA60:CV60" si="33">SUM(CA61,CA68:CA70)</f>
        <v>0</v>
      </c>
      <c r="CB60" s="47">
        <f t="shared" si="33"/>
        <v>0</v>
      </c>
      <c r="CC60" s="47">
        <f t="shared" si="33"/>
        <v>0</v>
      </c>
      <c r="CD60" s="47">
        <f t="shared" si="33"/>
        <v>0</v>
      </c>
      <c r="CE60" s="47">
        <f t="shared" si="33"/>
        <v>0</v>
      </c>
      <c r="CF60" s="47">
        <f t="shared" si="33"/>
        <v>0</v>
      </c>
      <c r="CG60" s="47">
        <f t="shared" si="33"/>
        <v>0</v>
      </c>
      <c r="CH60" s="47">
        <f t="shared" si="33"/>
        <v>0</v>
      </c>
      <c r="CI60" s="47">
        <f t="shared" si="33"/>
        <v>0</v>
      </c>
      <c r="CJ60" s="47">
        <f t="shared" si="33"/>
        <v>0</v>
      </c>
      <c r="CK60" s="47">
        <f t="shared" si="33"/>
        <v>0</v>
      </c>
      <c r="CL60" s="47">
        <f t="shared" si="33"/>
        <v>0</v>
      </c>
      <c r="CM60" s="47">
        <f t="shared" si="33"/>
        <v>0</v>
      </c>
      <c r="CN60" s="47">
        <f t="shared" si="33"/>
        <v>0</v>
      </c>
      <c r="CO60" s="47">
        <f t="shared" si="33"/>
        <v>0</v>
      </c>
      <c r="CP60" s="47">
        <f t="shared" si="33"/>
        <v>0</v>
      </c>
      <c r="CQ60" s="47">
        <f t="shared" si="33"/>
        <v>0</v>
      </c>
      <c r="CR60" s="47">
        <f t="shared" si="33"/>
        <v>0</v>
      </c>
      <c r="CS60" s="47">
        <f t="shared" si="33"/>
        <v>0</v>
      </c>
      <c r="CT60" s="47">
        <f t="shared" si="33"/>
        <v>0</v>
      </c>
      <c r="CU60" s="47">
        <f t="shared" si="33"/>
        <v>0</v>
      </c>
      <c r="CV60" s="47">
        <f t="shared" si="33"/>
        <v>0</v>
      </c>
      <c r="CW60" s="381">
        <f>SUM(E60:CV60)-D60</f>
        <v>0</v>
      </c>
    </row>
    <row r="61" spans="1:101" s="360" customFormat="1" ht="16.5" customHeight="1">
      <c r="A61" s="364">
        <v>1</v>
      </c>
      <c r="B61" s="365" t="s">
        <v>321</v>
      </c>
      <c r="C61" s="785"/>
      <c r="D61" s="367">
        <f>SUM(D62:D67)</f>
        <v>0</v>
      </c>
      <c r="E61" s="367">
        <f>SUM(E62:E67)</f>
        <v>0</v>
      </c>
      <c r="F61" s="367">
        <f t="shared" ref="F61:N61" si="34">SUM(F62:F67)</f>
        <v>0</v>
      </c>
      <c r="G61" s="367">
        <f t="shared" si="34"/>
        <v>0</v>
      </c>
      <c r="H61" s="367">
        <f t="shared" si="34"/>
        <v>0</v>
      </c>
      <c r="I61" s="367">
        <f t="shared" si="34"/>
        <v>0</v>
      </c>
      <c r="J61" s="367">
        <f t="shared" si="34"/>
        <v>0</v>
      </c>
      <c r="K61" s="367">
        <f t="shared" si="34"/>
        <v>0</v>
      </c>
      <c r="L61" s="367">
        <f t="shared" si="34"/>
        <v>0</v>
      </c>
      <c r="M61" s="367">
        <f t="shared" si="34"/>
        <v>0</v>
      </c>
      <c r="N61" s="367">
        <f t="shared" si="34"/>
        <v>0</v>
      </c>
      <c r="O61" s="367">
        <f t="shared" ref="O61:BZ61" si="35">SUM(O62:O67)</f>
        <v>0</v>
      </c>
      <c r="P61" s="367">
        <f t="shared" si="35"/>
        <v>0</v>
      </c>
      <c r="Q61" s="367">
        <f t="shared" si="35"/>
        <v>0</v>
      </c>
      <c r="R61" s="367">
        <f t="shared" si="35"/>
        <v>0</v>
      </c>
      <c r="S61" s="367">
        <f t="shared" si="35"/>
        <v>0</v>
      </c>
      <c r="T61" s="367">
        <f t="shared" si="35"/>
        <v>0</v>
      </c>
      <c r="U61" s="367">
        <f t="shared" si="35"/>
        <v>0</v>
      </c>
      <c r="V61" s="367">
        <f t="shared" si="35"/>
        <v>0</v>
      </c>
      <c r="W61" s="367">
        <f t="shared" si="35"/>
        <v>0</v>
      </c>
      <c r="X61" s="367">
        <f t="shared" si="35"/>
        <v>0</v>
      </c>
      <c r="Y61" s="367">
        <f t="shared" si="35"/>
        <v>0</v>
      </c>
      <c r="Z61" s="367">
        <f t="shared" si="35"/>
        <v>0</v>
      </c>
      <c r="AA61" s="367">
        <f t="shared" si="35"/>
        <v>0</v>
      </c>
      <c r="AB61" s="367">
        <f t="shared" si="35"/>
        <v>0</v>
      </c>
      <c r="AC61" s="367">
        <f t="shared" si="35"/>
        <v>0</v>
      </c>
      <c r="AD61" s="367">
        <f t="shared" si="35"/>
        <v>0</v>
      </c>
      <c r="AE61" s="367">
        <f t="shared" si="35"/>
        <v>0</v>
      </c>
      <c r="AF61" s="367">
        <f t="shared" si="35"/>
        <v>0</v>
      </c>
      <c r="AG61" s="367">
        <f t="shared" si="35"/>
        <v>0</v>
      </c>
      <c r="AH61" s="367">
        <f t="shared" si="35"/>
        <v>0</v>
      </c>
      <c r="AI61" s="367">
        <f t="shared" si="35"/>
        <v>0</v>
      </c>
      <c r="AJ61" s="367">
        <f t="shared" si="35"/>
        <v>0</v>
      </c>
      <c r="AK61" s="367">
        <f t="shared" si="35"/>
        <v>0</v>
      </c>
      <c r="AL61" s="367">
        <f t="shared" si="35"/>
        <v>0</v>
      </c>
      <c r="AM61" s="367">
        <f t="shared" si="35"/>
        <v>0</v>
      </c>
      <c r="AN61" s="367">
        <f t="shared" si="35"/>
        <v>0</v>
      </c>
      <c r="AO61" s="367">
        <f t="shared" si="35"/>
        <v>0</v>
      </c>
      <c r="AP61" s="367">
        <f t="shared" si="35"/>
        <v>0</v>
      </c>
      <c r="AQ61" s="367">
        <f t="shared" si="35"/>
        <v>0</v>
      </c>
      <c r="AR61" s="367">
        <f t="shared" si="35"/>
        <v>0</v>
      </c>
      <c r="AS61" s="367">
        <f t="shared" si="35"/>
        <v>0</v>
      </c>
      <c r="AT61" s="367">
        <f t="shared" si="35"/>
        <v>0</v>
      </c>
      <c r="AU61" s="367">
        <f t="shared" si="35"/>
        <v>0</v>
      </c>
      <c r="AV61" s="367">
        <f t="shared" si="35"/>
        <v>0</v>
      </c>
      <c r="AW61" s="367">
        <f t="shared" si="35"/>
        <v>0</v>
      </c>
      <c r="AX61" s="367">
        <f t="shared" si="35"/>
        <v>0</v>
      </c>
      <c r="AY61" s="367">
        <f t="shared" si="35"/>
        <v>0</v>
      </c>
      <c r="AZ61" s="367">
        <f t="shared" si="35"/>
        <v>0</v>
      </c>
      <c r="BA61" s="367">
        <f t="shared" si="35"/>
        <v>0</v>
      </c>
      <c r="BB61" s="367">
        <f t="shared" si="35"/>
        <v>0</v>
      </c>
      <c r="BC61" s="367">
        <f t="shared" si="35"/>
        <v>0</v>
      </c>
      <c r="BD61" s="367">
        <f t="shared" si="35"/>
        <v>0</v>
      </c>
      <c r="BE61" s="367">
        <f t="shared" si="35"/>
        <v>0</v>
      </c>
      <c r="BF61" s="367">
        <f t="shared" si="35"/>
        <v>0</v>
      </c>
      <c r="BG61" s="367">
        <f t="shared" si="35"/>
        <v>0</v>
      </c>
      <c r="BH61" s="367">
        <f t="shared" si="35"/>
        <v>0</v>
      </c>
      <c r="BI61" s="367">
        <f t="shared" si="35"/>
        <v>0</v>
      </c>
      <c r="BJ61" s="367">
        <f t="shared" si="35"/>
        <v>0</v>
      </c>
      <c r="BK61" s="367">
        <f t="shared" si="35"/>
        <v>0</v>
      </c>
      <c r="BL61" s="367">
        <f t="shared" si="35"/>
        <v>0</v>
      </c>
      <c r="BM61" s="367">
        <f t="shared" si="35"/>
        <v>0</v>
      </c>
      <c r="BN61" s="367">
        <f t="shared" si="35"/>
        <v>0</v>
      </c>
      <c r="BO61" s="367">
        <f t="shared" si="35"/>
        <v>0</v>
      </c>
      <c r="BP61" s="367">
        <f t="shared" si="35"/>
        <v>0</v>
      </c>
      <c r="BQ61" s="367">
        <f t="shared" si="35"/>
        <v>0</v>
      </c>
      <c r="BR61" s="367">
        <f t="shared" si="35"/>
        <v>0</v>
      </c>
      <c r="BS61" s="367">
        <f t="shared" si="35"/>
        <v>0</v>
      </c>
      <c r="BT61" s="367">
        <f t="shared" si="35"/>
        <v>0</v>
      </c>
      <c r="BU61" s="367">
        <f t="shared" si="35"/>
        <v>0</v>
      </c>
      <c r="BV61" s="367">
        <f t="shared" si="35"/>
        <v>0</v>
      </c>
      <c r="BW61" s="367">
        <f t="shared" si="35"/>
        <v>0</v>
      </c>
      <c r="BX61" s="367">
        <f t="shared" si="35"/>
        <v>0</v>
      </c>
      <c r="BY61" s="367">
        <f t="shared" si="35"/>
        <v>0</v>
      </c>
      <c r="BZ61" s="367">
        <f t="shared" si="35"/>
        <v>0</v>
      </c>
      <c r="CA61" s="367">
        <f t="shared" ref="CA61:CV61" si="36">SUM(CA62:CA67)</f>
        <v>0</v>
      </c>
      <c r="CB61" s="367">
        <f t="shared" si="36"/>
        <v>0</v>
      </c>
      <c r="CC61" s="367">
        <f t="shared" si="36"/>
        <v>0</v>
      </c>
      <c r="CD61" s="367">
        <f t="shared" si="36"/>
        <v>0</v>
      </c>
      <c r="CE61" s="367">
        <f t="shared" si="36"/>
        <v>0</v>
      </c>
      <c r="CF61" s="367">
        <f t="shared" si="36"/>
        <v>0</v>
      </c>
      <c r="CG61" s="367">
        <f t="shared" si="36"/>
        <v>0</v>
      </c>
      <c r="CH61" s="367">
        <f t="shared" si="36"/>
        <v>0</v>
      </c>
      <c r="CI61" s="367">
        <f t="shared" si="36"/>
        <v>0</v>
      </c>
      <c r="CJ61" s="367">
        <f t="shared" si="36"/>
        <v>0</v>
      </c>
      <c r="CK61" s="367">
        <f t="shared" si="36"/>
        <v>0</v>
      </c>
      <c r="CL61" s="367">
        <f t="shared" si="36"/>
        <v>0</v>
      </c>
      <c r="CM61" s="367">
        <f t="shared" si="36"/>
        <v>0</v>
      </c>
      <c r="CN61" s="367">
        <f t="shared" si="36"/>
        <v>0</v>
      </c>
      <c r="CO61" s="367">
        <f t="shared" si="36"/>
        <v>0</v>
      </c>
      <c r="CP61" s="367">
        <f t="shared" si="36"/>
        <v>0</v>
      </c>
      <c r="CQ61" s="367">
        <f t="shared" si="36"/>
        <v>0</v>
      </c>
      <c r="CR61" s="367">
        <f t="shared" si="36"/>
        <v>0</v>
      </c>
      <c r="CS61" s="367">
        <f t="shared" si="36"/>
        <v>0</v>
      </c>
      <c r="CT61" s="367">
        <f t="shared" si="36"/>
        <v>0</v>
      </c>
      <c r="CU61" s="367">
        <f t="shared" si="36"/>
        <v>0</v>
      </c>
      <c r="CV61" s="367">
        <f t="shared" si="36"/>
        <v>0</v>
      </c>
      <c r="CW61" s="381"/>
    </row>
    <row r="62" spans="1:101" ht="16.5" customHeight="1">
      <c r="A62" s="364">
        <v>1.1000000000000001</v>
      </c>
      <c r="B62" s="368" t="s">
        <v>322</v>
      </c>
      <c r="C62" s="785"/>
      <c r="D62" s="370">
        <f>SUM(E62:CV62)</f>
        <v>0</v>
      </c>
      <c r="E62" s="370">
        <f>IF('1、规划指标'!$C$9=0,0,E7*'1、规划指标'!$F$9/'1、规划指标'!$C$9)</f>
        <v>0</v>
      </c>
      <c r="F62" s="370">
        <f>IF('1、规划指标'!$C$9=0,0,F7*'1、规划指标'!$F$9/'1、规划指标'!$C$9)</f>
        <v>0</v>
      </c>
      <c r="G62" s="370">
        <f>IF('1、规划指标'!$C$9=0,0,G7*'1、规划指标'!$F$9/'1、规划指标'!$C$9)</f>
        <v>0</v>
      </c>
      <c r="H62" s="370">
        <f>IF('1、规划指标'!$C$9=0,0,H7*'1、规划指标'!$F$9/'1、规划指标'!$C$9)</f>
        <v>0</v>
      </c>
      <c r="I62" s="370">
        <f>IF('1、规划指标'!$C$9=0,0,I7*'1、规划指标'!$F$9/'1、规划指标'!$C$9)</f>
        <v>0</v>
      </c>
      <c r="J62" s="370">
        <f>IF('1、规划指标'!$C$9=0,0,J7*'1、规划指标'!$F$9/'1、规划指标'!$C$9)</f>
        <v>0</v>
      </c>
      <c r="K62" s="370">
        <f>IF('1、规划指标'!$C$9=0,0,K7*'1、规划指标'!$F$9/'1、规划指标'!$C$9)</f>
        <v>0</v>
      </c>
      <c r="L62" s="370">
        <f>IF('1、规划指标'!$C$9=0,0,L7*'1、规划指标'!$F$9/'1、规划指标'!$C$9)</f>
        <v>0</v>
      </c>
      <c r="M62" s="370">
        <f>IF('1、规划指标'!$C$9=0,0,M7*'1、规划指标'!$F$9/'1、规划指标'!$C$9)</f>
        <v>0</v>
      </c>
      <c r="N62" s="370">
        <f>IF('1、规划指标'!$C$9=0,0,N7*'1、规划指标'!$F$9/'1、规划指标'!$C$9)</f>
        <v>0</v>
      </c>
      <c r="O62" s="370">
        <f>IF('1、规划指标'!$C$9=0,0,O7*'1、规划指标'!$F$9/'1、规划指标'!$C$9)</f>
        <v>0</v>
      </c>
      <c r="P62" s="370">
        <f>IF('1、规划指标'!$C$9=0,0,P7*'1、规划指标'!$F$9/'1、规划指标'!$C$9)</f>
        <v>0</v>
      </c>
      <c r="Q62" s="370">
        <f>IF('1、规划指标'!$C$9=0,0,Q7*'1、规划指标'!$F$9/'1、规划指标'!$C$9)</f>
        <v>0</v>
      </c>
      <c r="R62" s="370">
        <f>IF('1、规划指标'!$C$9=0,0,R7*'1、规划指标'!$F$9/'1、规划指标'!$C$9)</f>
        <v>0</v>
      </c>
      <c r="S62" s="370">
        <f>IF('1、规划指标'!$C$9=0,0,S7*'1、规划指标'!$F$9/'1、规划指标'!$C$9)</f>
        <v>0</v>
      </c>
      <c r="T62" s="370">
        <f>IF('1、规划指标'!$C$9=0,0,T7*'1、规划指标'!$F$9/'1、规划指标'!$C$9)</f>
        <v>0</v>
      </c>
      <c r="U62" s="370">
        <f>IF('1、规划指标'!$C$9=0,0,U7*'1、规划指标'!$F$9/'1、规划指标'!$C$9)</f>
        <v>0</v>
      </c>
      <c r="V62" s="370">
        <f>IF('1、规划指标'!$C$9=0,0,V7*'1、规划指标'!$F$9/'1、规划指标'!$C$9)</f>
        <v>0</v>
      </c>
      <c r="W62" s="370">
        <f>IF('1、规划指标'!$C$9=0,0,W7*'1、规划指标'!$F$9/'1、规划指标'!$C$9)</f>
        <v>0</v>
      </c>
      <c r="X62" s="370">
        <f>IF('1、规划指标'!$C$9=0,0,X7*'1、规划指标'!$F$9/'1、规划指标'!$C$9)</f>
        <v>0</v>
      </c>
      <c r="Y62" s="370">
        <f>IF('1、规划指标'!$C$9=0,0,Y7*'1、规划指标'!$F$9/'1、规划指标'!$C$9)</f>
        <v>0</v>
      </c>
      <c r="Z62" s="370">
        <f>IF('1、规划指标'!$C$9=0,0,Z7*'1、规划指标'!$F$9/'1、规划指标'!$C$9)</f>
        <v>0</v>
      </c>
      <c r="AA62" s="370">
        <f>IF('1、规划指标'!$C$9=0,0,AA7*'1、规划指标'!$F$9/'1、规划指标'!$C$9)</f>
        <v>0</v>
      </c>
      <c r="AB62" s="370">
        <f>IF('1、规划指标'!$C$9=0,0,AB7*'1、规划指标'!$F$9/'1、规划指标'!$C$9)</f>
        <v>0</v>
      </c>
      <c r="AC62" s="370">
        <f>IF('1、规划指标'!$C$9=0,0,AC7*'1、规划指标'!$F$9/'1、规划指标'!$C$9)</f>
        <v>0</v>
      </c>
      <c r="AD62" s="370">
        <f>IF('1、规划指标'!$C$9=0,0,AD7*'1、规划指标'!$F$9/'1、规划指标'!$C$9)</f>
        <v>0</v>
      </c>
      <c r="AE62" s="370">
        <f>IF('1、规划指标'!$C$9=0,0,AE7*'1、规划指标'!$F$9/'1、规划指标'!$C$9)</f>
        <v>0</v>
      </c>
      <c r="AF62" s="370">
        <f>IF('1、规划指标'!$C$9=0,0,AF7*'1、规划指标'!$F$9/'1、规划指标'!$C$9)</f>
        <v>0</v>
      </c>
      <c r="AG62" s="370">
        <f>IF('1、规划指标'!$C$9=0,0,AG7*'1、规划指标'!$F$9/'1、规划指标'!$C$9)</f>
        <v>0</v>
      </c>
      <c r="AH62" s="370">
        <f>IF('1、规划指标'!$C$9=0,0,AH7*'1、规划指标'!$F$9/'1、规划指标'!$C$9)</f>
        <v>0</v>
      </c>
      <c r="AI62" s="370">
        <f>IF('1、规划指标'!$C$9=0,0,AI7*'1、规划指标'!$F$9/'1、规划指标'!$C$9)</f>
        <v>0</v>
      </c>
      <c r="AJ62" s="370">
        <f>IF('1、规划指标'!$C$9=0,0,AJ7*'1、规划指标'!$F$9/'1、规划指标'!$C$9)</f>
        <v>0</v>
      </c>
      <c r="AK62" s="370">
        <f>IF('1、规划指标'!$C$9=0,0,AK7*'1、规划指标'!$F$9/'1、规划指标'!$C$9)</f>
        <v>0</v>
      </c>
      <c r="AL62" s="370">
        <f>IF('1、规划指标'!$C$9=0,0,AL7*'1、规划指标'!$F$9/'1、规划指标'!$C$9)</f>
        <v>0</v>
      </c>
      <c r="AM62" s="370">
        <f>IF('1、规划指标'!$C$9=0,0,AM7*'1、规划指标'!$F$9/'1、规划指标'!$C$9)</f>
        <v>0</v>
      </c>
      <c r="AN62" s="370">
        <f>IF('1、规划指标'!$C$9=0,0,AN7*'1、规划指标'!$F$9/'1、规划指标'!$C$9)</f>
        <v>0</v>
      </c>
      <c r="AO62" s="370">
        <f>IF('1、规划指标'!$C$9=0,0,AO7*'1、规划指标'!$F$9/'1、规划指标'!$C$9)</f>
        <v>0</v>
      </c>
      <c r="AP62" s="370">
        <f>IF('1、规划指标'!$C$9=0,0,AP7*'1、规划指标'!$F$9/'1、规划指标'!$C$9)</f>
        <v>0</v>
      </c>
      <c r="AQ62" s="370">
        <f>IF('1、规划指标'!$C$9=0,0,AQ7*'1、规划指标'!$F$9/'1、规划指标'!$C$9)</f>
        <v>0</v>
      </c>
      <c r="AR62" s="370">
        <f>IF('1、规划指标'!$C$9=0,0,AR7*'1、规划指标'!$F$9/'1、规划指标'!$C$9)</f>
        <v>0</v>
      </c>
      <c r="AS62" s="370">
        <f>IF('1、规划指标'!$C$9=0,0,AS7*'1、规划指标'!$F$9/'1、规划指标'!$C$9)</f>
        <v>0</v>
      </c>
      <c r="AT62" s="370">
        <f>IF('1、规划指标'!$C$9=0,0,AT7*'1、规划指标'!$F$9/'1、规划指标'!$C$9)</f>
        <v>0</v>
      </c>
      <c r="AU62" s="370">
        <f>IF('1、规划指标'!$C$9=0,0,AU7*'1、规划指标'!$F$9/'1、规划指标'!$C$9)</f>
        <v>0</v>
      </c>
      <c r="AV62" s="370">
        <f>IF('1、规划指标'!$C$9=0,0,AV7*'1、规划指标'!$F$9/'1、规划指标'!$C$9)</f>
        <v>0</v>
      </c>
      <c r="AW62" s="370">
        <f>IF('1、规划指标'!$C$9=0,0,AW7*'1、规划指标'!$F$9/'1、规划指标'!$C$9)</f>
        <v>0</v>
      </c>
      <c r="AX62" s="370">
        <f>IF('1、规划指标'!$C$9=0,0,AX7*'1、规划指标'!$F$9/'1、规划指标'!$C$9)</f>
        <v>0</v>
      </c>
      <c r="AY62" s="370">
        <f>IF('1、规划指标'!$C$9=0,0,AY7*'1、规划指标'!$F$9/'1、规划指标'!$C$9)</f>
        <v>0</v>
      </c>
      <c r="AZ62" s="370">
        <f>IF('1、规划指标'!$C$9=0,0,AZ7*'1、规划指标'!$F$9/'1、规划指标'!$C$9)</f>
        <v>0</v>
      </c>
      <c r="BA62" s="370">
        <f>IF('1、规划指标'!$C$9=0,0,BA7*'1、规划指标'!$F$9/'1、规划指标'!$C$9)</f>
        <v>0</v>
      </c>
      <c r="BB62" s="370">
        <f>IF('1、规划指标'!$C$9=0,0,BB7*'1、规划指标'!$F$9/'1、规划指标'!$C$9)</f>
        <v>0</v>
      </c>
      <c r="BC62" s="370">
        <f>IF('1、规划指标'!$C$9=0,0,BC7*'1、规划指标'!$F$9/'1、规划指标'!$C$9)</f>
        <v>0</v>
      </c>
      <c r="BD62" s="370">
        <f>IF('1、规划指标'!$C$9=0,0,BD7*'1、规划指标'!$F$9/'1、规划指标'!$C$9)</f>
        <v>0</v>
      </c>
      <c r="BE62" s="370">
        <f>IF('1、规划指标'!$C$9=0,0,BE7*'1、规划指标'!$F$9/'1、规划指标'!$C$9)</f>
        <v>0</v>
      </c>
      <c r="BF62" s="370">
        <f>IF('1、规划指标'!$C$9=0,0,BF7*'1、规划指标'!$F$9/'1、规划指标'!$C$9)</f>
        <v>0</v>
      </c>
      <c r="BG62" s="370">
        <f>IF('1、规划指标'!$C$9=0,0,BG7*'1、规划指标'!$F$9/'1、规划指标'!$C$9)</f>
        <v>0</v>
      </c>
      <c r="BH62" s="370">
        <f>IF('1、规划指标'!$C$9=0,0,BH7*'1、规划指标'!$F$9/'1、规划指标'!$C$9)</f>
        <v>0</v>
      </c>
      <c r="BI62" s="370">
        <f>IF('1、规划指标'!$C$9=0,0,BI7*'1、规划指标'!$F$9/'1、规划指标'!$C$9)</f>
        <v>0</v>
      </c>
      <c r="BJ62" s="370">
        <f>IF('1、规划指标'!$C$9=0,0,BJ7*'1、规划指标'!$F$9/'1、规划指标'!$C$9)</f>
        <v>0</v>
      </c>
      <c r="BK62" s="370">
        <f>IF('1、规划指标'!$C$9=0,0,BK7*'1、规划指标'!$F$9/'1、规划指标'!$C$9)</f>
        <v>0</v>
      </c>
      <c r="BL62" s="370">
        <f>IF('1、规划指标'!$C$9=0,0,BL7*'1、规划指标'!$F$9/'1、规划指标'!$C$9)</f>
        <v>0</v>
      </c>
      <c r="BM62" s="370">
        <f>IF('1、规划指标'!$C$9=0,0,BM7*'1、规划指标'!$F$9/'1、规划指标'!$C$9)</f>
        <v>0</v>
      </c>
      <c r="BN62" s="370">
        <f>IF('1、规划指标'!$C$9=0,0,BN7*'1、规划指标'!$F$9/'1、规划指标'!$C$9)</f>
        <v>0</v>
      </c>
      <c r="BO62" s="370">
        <f>IF('1、规划指标'!$C$9=0,0,BO7*'1、规划指标'!$F$9/'1、规划指标'!$C$9)</f>
        <v>0</v>
      </c>
      <c r="BP62" s="370">
        <f>IF('1、规划指标'!$C$9=0,0,BP7*'1、规划指标'!$F$9/'1、规划指标'!$C$9)</f>
        <v>0</v>
      </c>
      <c r="BQ62" s="370">
        <f>IF('1、规划指标'!$C$9=0,0,BQ7*'1、规划指标'!$F$9/'1、规划指标'!$C$9)</f>
        <v>0</v>
      </c>
      <c r="BR62" s="370">
        <f>IF('1、规划指标'!$C$9=0,0,BR7*'1、规划指标'!$F$9/'1、规划指标'!$C$9)</f>
        <v>0</v>
      </c>
      <c r="BS62" s="370">
        <f>IF('1、规划指标'!$C$9=0,0,BS7*'1、规划指标'!$F$9/'1、规划指标'!$C$9)</f>
        <v>0</v>
      </c>
      <c r="BT62" s="370">
        <f>IF('1、规划指标'!$C$9=0,0,BT7*'1、规划指标'!$F$9/'1、规划指标'!$C$9)</f>
        <v>0</v>
      </c>
      <c r="BU62" s="370">
        <f>IF('1、规划指标'!$C$9=0,0,BU7*'1、规划指标'!$F$9/'1、规划指标'!$C$9)</f>
        <v>0</v>
      </c>
      <c r="BV62" s="370">
        <f>IF('1、规划指标'!$C$9=0,0,BV7*'1、规划指标'!$F$9/'1、规划指标'!$C$9)</f>
        <v>0</v>
      </c>
      <c r="BW62" s="370">
        <f>IF('1、规划指标'!$C$9=0,0,BW7*'1、规划指标'!$F$9/'1、规划指标'!$C$9)</f>
        <v>0</v>
      </c>
      <c r="BX62" s="370">
        <f>IF('1、规划指标'!$C$9=0,0,BX7*'1、规划指标'!$F$9/'1、规划指标'!$C$9)</f>
        <v>0</v>
      </c>
      <c r="BY62" s="370">
        <f>IF('1、规划指标'!$C$9=0,0,BY7*'1、规划指标'!$F$9/'1、规划指标'!$C$9)</f>
        <v>0</v>
      </c>
      <c r="BZ62" s="370">
        <f>IF('1、规划指标'!$C$9=0,0,BZ7*'1、规划指标'!$F$9/'1、规划指标'!$C$9)</f>
        <v>0</v>
      </c>
      <c r="CA62" s="370">
        <f>IF('1、规划指标'!$C$9=0,0,CA7*'1、规划指标'!$F$9/'1、规划指标'!$C$9)</f>
        <v>0</v>
      </c>
      <c r="CB62" s="370">
        <f>IF('1、规划指标'!$C$9=0,0,CB7*'1、规划指标'!$F$9/'1、规划指标'!$C$9)</f>
        <v>0</v>
      </c>
      <c r="CC62" s="370">
        <f>IF('1、规划指标'!$C$9=0,0,CC7*'1、规划指标'!$F$9/'1、规划指标'!$C$9)</f>
        <v>0</v>
      </c>
      <c r="CD62" s="370">
        <f>IF('1、规划指标'!$C$9=0,0,CD7*'1、规划指标'!$F$9/'1、规划指标'!$C$9)</f>
        <v>0</v>
      </c>
      <c r="CE62" s="370">
        <f>IF('1、规划指标'!$C$9=0,0,CE7*'1、规划指标'!$F$9/'1、规划指标'!$C$9)</f>
        <v>0</v>
      </c>
      <c r="CF62" s="370">
        <f>IF('1、规划指标'!$C$9=0,0,CF7*'1、规划指标'!$F$9/'1、规划指标'!$C$9)</f>
        <v>0</v>
      </c>
      <c r="CG62" s="370">
        <f>IF('1、规划指标'!$C$9=0,0,CG7*'1、规划指标'!$F$9/'1、规划指标'!$C$9)</f>
        <v>0</v>
      </c>
      <c r="CH62" s="370">
        <f>IF('1、规划指标'!$C$9=0,0,CH7*'1、规划指标'!$F$9/'1、规划指标'!$C$9)</f>
        <v>0</v>
      </c>
      <c r="CI62" s="370">
        <f>IF('1、规划指标'!$C$9=0,0,CI7*'1、规划指标'!$F$9/'1、规划指标'!$C$9)</f>
        <v>0</v>
      </c>
      <c r="CJ62" s="370">
        <f>IF('1、规划指标'!$C$9=0,0,CJ7*'1、规划指标'!$F$9/'1、规划指标'!$C$9)</f>
        <v>0</v>
      </c>
      <c r="CK62" s="370">
        <f>IF('1、规划指标'!$C$9=0,0,CK7*'1、规划指标'!$F$9/'1、规划指标'!$C$9)</f>
        <v>0</v>
      </c>
      <c r="CL62" s="370">
        <f>IF('1、规划指标'!$C$9=0,0,CL7*'1、规划指标'!$F$9/'1、规划指标'!$C$9)</f>
        <v>0</v>
      </c>
      <c r="CM62" s="370">
        <f>IF('1、规划指标'!$C$9=0,0,CM7*'1、规划指标'!$F$9/'1、规划指标'!$C$9)</f>
        <v>0</v>
      </c>
      <c r="CN62" s="370">
        <f>IF('1、规划指标'!$C$9=0,0,CN7*'1、规划指标'!$F$9/'1、规划指标'!$C$9)</f>
        <v>0</v>
      </c>
      <c r="CO62" s="370">
        <f>IF('1、规划指标'!$C$9=0,0,CO7*'1、规划指标'!$F$9/'1、规划指标'!$C$9)</f>
        <v>0</v>
      </c>
      <c r="CP62" s="370">
        <f>IF('1、规划指标'!$C$9=0,0,CP7*'1、规划指标'!$F$9/'1、规划指标'!$C$9)</f>
        <v>0</v>
      </c>
      <c r="CQ62" s="370">
        <f>IF('1、规划指标'!$C$9=0,0,CQ7*'1、规划指标'!$F$9/'1、规划指标'!$C$9)</f>
        <v>0</v>
      </c>
      <c r="CR62" s="370">
        <f>IF('1、规划指标'!$C$9=0,0,CR7*'1、规划指标'!$F$9/'1、规划指标'!$C$9)</f>
        <v>0</v>
      </c>
      <c r="CS62" s="370">
        <f>IF('1、规划指标'!$C$9=0,0,CS7*'1、规划指标'!$F$9/'1、规划指标'!$C$9)</f>
        <v>0</v>
      </c>
      <c r="CT62" s="370">
        <f>IF('1、规划指标'!$C$9=0,0,CT7*'1、规划指标'!$F$9/'1、规划指标'!$C$9)</f>
        <v>0</v>
      </c>
      <c r="CU62" s="370">
        <f>IF('1、规划指标'!$C$9=0,0,CU7*'1、规划指标'!$F$9/'1、规划指标'!$C$9)</f>
        <v>0</v>
      </c>
      <c r="CV62" s="370">
        <f>IF('1、规划指标'!$C$9=0,0,CV7*'1、规划指标'!$F$9/'1、规划指标'!$C$9)</f>
        <v>0</v>
      </c>
      <c r="CW62" s="382"/>
    </row>
    <row r="63" spans="1:101" ht="16.5" customHeight="1">
      <c r="A63" s="364">
        <v>1.2</v>
      </c>
      <c r="B63" s="368" t="s">
        <v>323</v>
      </c>
      <c r="C63" s="785"/>
      <c r="D63" s="370">
        <f t="shared" ref="D63:D70" si="37">SUM(E63:CV63)</f>
        <v>0</v>
      </c>
      <c r="E63" s="370">
        <f>IF('1、规划指标'!$C$9=0,0,E8*'1、规划指标'!$F$9/'1、规划指标'!$C$9)</f>
        <v>0</v>
      </c>
      <c r="F63" s="370">
        <f>IF('1、规划指标'!$C$9=0,0,F8*'1、规划指标'!$F$9/'1、规划指标'!$C$9)</f>
        <v>0</v>
      </c>
      <c r="G63" s="370">
        <f>IF('1、规划指标'!$C$9=0,0,G8*'1、规划指标'!$F$9/'1、规划指标'!$C$9)</f>
        <v>0</v>
      </c>
      <c r="H63" s="370">
        <f>IF('1、规划指标'!$C$9=0,0,H8*'1、规划指标'!$F$9/'1、规划指标'!$C$9)</f>
        <v>0</v>
      </c>
      <c r="I63" s="370">
        <f>IF('1、规划指标'!$C$9=0,0,I8*'1、规划指标'!$F$9/'1、规划指标'!$C$9)</f>
        <v>0</v>
      </c>
      <c r="J63" s="370">
        <f>IF('1、规划指标'!$C$9=0,0,J8*'1、规划指标'!$F$9/'1、规划指标'!$C$9)</f>
        <v>0</v>
      </c>
      <c r="K63" s="370">
        <f>IF('1、规划指标'!$C$9=0,0,K8*'1、规划指标'!$F$9/'1、规划指标'!$C$9)</f>
        <v>0</v>
      </c>
      <c r="L63" s="370">
        <f>IF('1、规划指标'!$C$9=0,0,L8*'1、规划指标'!$F$9/'1、规划指标'!$C$9)</f>
        <v>0</v>
      </c>
      <c r="M63" s="370">
        <f>IF('1、规划指标'!$C$9=0,0,M8*'1、规划指标'!$F$9/'1、规划指标'!$C$9)</f>
        <v>0</v>
      </c>
      <c r="N63" s="370">
        <f>IF('1、规划指标'!$C$9=0,0,N8*'1、规划指标'!$F$9/'1、规划指标'!$C$9)</f>
        <v>0</v>
      </c>
      <c r="O63" s="370">
        <f>IF('1、规划指标'!$C$9=0,0,O8*'1、规划指标'!$F$9/'1、规划指标'!$C$9)</f>
        <v>0</v>
      </c>
      <c r="P63" s="370">
        <f>IF('1、规划指标'!$C$9=0,0,P8*'1、规划指标'!$F$9/'1、规划指标'!$C$9)</f>
        <v>0</v>
      </c>
      <c r="Q63" s="370">
        <f>IF('1、规划指标'!$C$9=0,0,Q8*'1、规划指标'!$F$9/'1、规划指标'!$C$9)</f>
        <v>0</v>
      </c>
      <c r="R63" s="370">
        <f>IF('1、规划指标'!$C$9=0,0,R8*'1、规划指标'!$F$9/'1、规划指标'!$C$9)</f>
        <v>0</v>
      </c>
      <c r="S63" s="370">
        <f>IF('1、规划指标'!$C$9=0,0,S8*'1、规划指标'!$F$9/'1、规划指标'!$C$9)</f>
        <v>0</v>
      </c>
      <c r="T63" s="370">
        <f>IF('1、规划指标'!$C$9=0,0,T8*'1、规划指标'!$F$9/'1、规划指标'!$C$9)</f>
        <v>0</v>
      </c>
      <c r="U63" s="370">
        <f>IF('1、规划指标'!$C$9=0,0,U8*'1、规划指标'!$F$9/'1、规划指标'!$C$9)</f>
        <v>0</v>
      </c>
      <c r="V63" s="370">
        <f>IF('1、规划指标'!$C$9=0,0,V8*'1、规划指标'!$F$9/'1、规划指标'!$C$9)</f>
        <v>0</v>
      </c>
      <c r="W63" s="370">
        <f>IF('1、规划指标'!$C$9=0,0,W8*'1、规划指标'!$F$9/'1、规划指标'!$C$9)</f>
        <v>0</v>
      </c>
      <c r="X63" s="370">
        <f>IF('1、规划指标'!$C$9=0,0,X8*'1、规划指标'!$F$9/'1、规划指标'!$C$9)</f>
        <v>0</v>
      </c>
      <c r="Y63" s="370">
        <f>IF('1、规划指标'!$C$9=0,0,Y8*'1、规划指标'!$F$9/'1、规划指标'!$C$9)</f>
        <v>0</v>
      </c>
      <c r="Z63" s="370">
        <f>IF('1、规划指标'!$C$9=0,0,Z8*'1、规划指标'!$F$9/'1、规划指标'!$C$9)</f>
        <v>0</v>
      </c>
      <c r="AA63" s="370">
        <f>IF('1、规划指标'!$C$9=0,0,AA8*'1、规划指标'!$F$9/'1、规划指标'!$C$9)</f>
        <v>0</v>
      </c>
      <c r="AB63" s="370">
        <f>IF('1、规划指标'!$C$9=0,0,AB8*'1、规划指标'!$F$9/'1、规划指标'!$C$9)</f>
        <v>0</v>
      </c>
      <c r="AC63" s="370">
        <f>IF('1、规划指标'!$C$9=0,0,AC8*'1、规划指标'!$F$9/'1、规划指标'!$C$9)</f>
        <v>0</v>
      </c>
      <c r="AD63" s="370">
        <f>IF('1、规划指标'!$C$9=0,0,AD8*'1、规划指标'!$F$9/'1、规划指标'!$C$9)</f>
        <v>0</v>
      </c>
      <c r="AE63" s="370">
        <f>IF('1、规划指标'!$C$9=0,0,AE8*'1、规划指标'!$F$9/'1、规划指标'!$C$9)</f>
        <v>0</v>
      </c>
      <c r="AF63" s="370">
        <f>IF('1、规划指标'!$C$9=0,0,AF8*'1、规划指标'!$F$9/'1、规划指标'!$C$9)</f>
        <v>0</v>
      </c>
      <c r="AG63" s="370">
        <f>IF('1、规划指标'!$C$9=0,0,AG8*'1、规划指标'!$F$9/'1、规划指标'!$C$9)</f>
        <v>0</v>
      </c>
      <c r="AH63" s="370">
        <f>IF('1、规划指标'!$C$9=0,0,AH8*'1、规划指标'!$F$9/'1、规划指标'!$C$9)</f>
        <v>0</v>
      </c>
      <c r="AI63" s="370">
        <f>IF('1、规划指标'!$C$9=0,0,AI8*'1、规划指标'!$F$9/'1、规划指标'!$C$9)</f>
        <v>0</v>
      </c>
      <c r="AJ63" s="370">
        <f>IF('1、规划指标'!$C$9=0,0,AJ8*'1、规划指标'!$F$9/'1、规划指标'!$C$9)</f>
        <v>0</v>
      </c>
      <c r="AK63" s="370">
        <f>IF('1、规划指标'!$C$9=0,0,AK8*'1、规划指标'!$F$9/'1、规划指标'!$C$9)</f>
        <v>0</v>
      </c>
      <c r="AL63" s="370">
        <f>IF('1、规划指标'!$C$9=0,0,AL8*'1、规划指标'!$F$9/'1、规划指标'!$C$9)</f>
        <v>0</v>
      </c>
      <c r="AM63" s="370">
        <f>IF('1、规划指标'!$C$9=0,0,AM8*'1、规划指标'!$F$9/'1、规划指标'!$C$9)</f>
        <v>0</v>
      </c>
      <c r="AN63" s="370">
        <f>IF('1、规划指标'!$C$9=0,0,AN8*'1、规划指标'!$F$9/'1、规划指标'!$C$9)</f>
        <v>0</v>
      </c>
      <c r="AO63" s="370">
        <f>IF('1、规划指标'!$C$9=0,0,AO8*'1、规划指标'!$F$9/'1、规划指标'!$C$9)</f>
        <v>0</v>
      </c>
      <c r="AP63" s="370">
        <f>IF('1、规划指标'!$C$9=0,0,AP8*'1、规划指标'!$F$9/'1、规划指标'!$C$9)</f>
        <v>0</v>
      </c>
      <c r="AQ63" s="370">
        <f>IF('1、规划指标'!$C$9=0,0,AQ8*'1、规划指标'!$F$9/'1、规划指标'!$C$9)</f>
        <v>0</v>
      </c>
      <c r="AR63" s="370">
        <f>IF('1、规划指标'!$C$9=0,0,AR8*'1、规划指标'!$F$9/'1、规划指标'!$C$9)</f>
        <v>0</v>
      </c>
      <c r="AS63" s="370">
        <f>IF('1、规划指标'!$C$9=0,0,AS8*'1、规划指标'!$F$9/'1、规划指标'!$C$9)</f>
        <v>0</v>
      </c>
      <c r="AT63" s="370">
        <f>IF('1、规划指标'!$C$9=0,0,AT8*'1、规划指标'!$F$9/'1、规划指标'!$C$9)</f>
        <v>0</v>
      </c>
      <c r="AU63" s="370">
        <f>IF('1、规划指标'!$C$9=0,0,AU8*'1、规划指标'!$F$9/'1、规划指标'!$C$9)</f>
        <v>0</v>
      </c>
      <c r="AV63" s="370">
        <f>IF('1、规划指标'!$C$9=0,0,AV8*'1、规划指标'!$F$9/'1、规划指标'!$C$9)</f>
        <v>0</v>
      </c>
      <c r="AW63" s="370">
        <f>IF('1、规划指标'!$C$9=0,0,AW8*'1、规划指标'!$F$9/'1、规划指标'!$C$9)</f>
        <v>0</v>
      </c>
      <c r="AX63" s="370">
        <f>IF('1、规划指标'!$C$9=0,0,AX8*'1、规划指标'!$F$9/'1、规划指标'!$C$9)</f>
        <v>0</v>
      </c>
      <c r="AY63" s="370">
        <f>IF('1、规划指标'!$C$9=0,0,AY8*'1、规划指标'!$F$9/'1、规划指标'!$C$9)</f>
        <v>0</v>
      </c>
      <c r="AZ63" s="370">
        <f>IF('1、规划指标'!$C$9=0,0,AZ8*'1、规划指标'!$F$9/'1、规划指标'!$C$9)</f>
        <v>0</v>
      </c>
      <c r="BA63" s="370">
        <f>IF('1、规划指标'!$C$9=0,0,BA8*'1、规划指标'!$F$9/'1、规划指标'!$C$9)</f>
        <v>0</v>
      </c>
      <c r="BB63" s="370">
        <f>IF('1、规划指标'!$C$9=0,0,BB8*'1、规划指标'!$F$9/'1、规划指标'!$C$9)</f>
        <v>0</v>
      </c>
      <c r="BC63" s="370">
        <f>IF('1、规划指标'!$C$9=0,0,BC8*'1、规划指标'!$F$9/'1、规划指标'!$C$9)</f>
        <v>0</v>
      </c>
      <c r="BD63" s="370">
        <f>IF('1、规划指标'!$C$9=0,0,BD8*'1、规划指标'!$F$9/'1、规划指标'!$C$9)</f>
        <v>0</v>
      </c>
      <c r="BE63" s="370">
        <f>IF('1、规划指标'!$C$9=0,0,BE8*'1、规划指标'!$F$9/'1、规划指标'!$C$9)</f>
        <v>0</v>
      </c>
      <c r="BF63" s="370">
        <f>IF('1、规划指标'!$C$9=0,0,BF8*'1、规划指标'!$F$9/'1、规划指标'!$C$9)</f>
        <v>0</v>
      </c>
      <c r="BG63" s="370">
        <f>IF('1、规划指标'!$C$9=0,0,BG8*'1、规划指标'!$F$9/'1、规划指标'!$C$9)</f>
        <v>0</v>
      </c>
      <c r="BH63" s="370">
        <f>IF('1、规划指标'!$C$9=0,0,BH8*'1、规划指标'!$F$9/'1、规划指标'!$C$9)</f>
        <v>0</v>
      </c>
      <c r="BI63" s="370">
        <f>IF('1、规划指标'!$C$9=0,0,BI8*'1、规划指标'!$F$9/'1、规划指标'!$C$9)</f>
        <v>0</v>
      </c>
      <c r="BJ63" s="370">
        <f>IF('1、规划指标'!$C$9=0,0,BJ8*'1、规划指标'!$F$9/'1、规划指标'!$C$9)</f>
        <v>0</v>
      </c>
      <c r="BK63" s="370">
        <f>IF('1、规划指标'!$C$9=0,0,BK8*'1、规划指标'!$F$9/'1、规划指标'!$C$9)</f>
        <v>0</v>
      </c>
      <c r="BL63" s="370">
        <f>IF('1、规划指标'!$C$9=0,0,BL8*'1、规划指标'!$F$9/'1、规划指标'!$C$9)</f>
        <v>0</v>
      </c>
      <c r="BM63" s="370">
        <f>IF('1、规划指标'!$C$9=0,0,BM8*'1、规划指标'!$F$9/'1、规划指标'!$C$9)</f>
        <v>0</v>
      </c>
      <c r="BN63" s="370">
        <f>IF('1、规划指标'!$C$9=0,0,BN8*'1、规划指标'!$F$9/'1、规划指标'!$C$9)</f>
        <v>0</v>
      </c>
      <c r="BO63" s="370">
        <f>IF('1、规划指标'!$C$9=0,0,BO8*'1、规划指标'!$F$9/'1、规划指标'!$C$9)</f>
        <v>0</v>
      </c>
      <c r="BP63" s="370">
        <f>IF('1、规划指标'!$C$9=0,0,BP8*'1、规划指标'!$F$9/'1、规划指标'!$C$9)</f>
        <v>0</v>
      </c>
      <c r="BQ63" s="370">
        <f>IF('1、规划指标'!$C$9=0,0,BQ8*'1、规划指标'!$F$9/'1、规划指标'!$C$9)</f>
        <v>0</v>
      </c>
      <c r="BR63" s="370">
        <f>IF('1、规划指标'!$C$9=0,0,BR8*'1、规划指标'!$F$9/'1、规划指标'!$C$9)</f>
        <v>0</v>
      </c>
      <c r="BS63" s="370">
        <f>IF('1、规划指标'!$C$9=0,0,BS8*'1、规划指标'!$F$9/'1、规划指标'!$C$9)</f>
        <v>0</v>
      </c>
      <c r="BT63" s="370">
        <f>IF('1、规划指标'!$C$9=0,0,BT8*'1、规划指标'!$F$9/'1、规划指标'!$C$9)</f>
        <v>0</v>
      </c>
      <c r="BU63" s="370">
        <f>IF('1、规划指标'!$C$9=0,0,BU8*'1、规划指标'!$F$9/'1、规划指标'!$C$9)</f>
        <v>0</v>
      </c>
      <c r="BV63" s="370">
        <f>IF('1、规划指标'!$C$9=0,0,BV8*'1、规划指标'!$F$9/'1、规划指标'!$C$9)</f>
        <v>0</v>
      </c>
      <c r="BW63" s="370">
        <f>IF('1、规划指标'!$C$9=0,0,BW8*'1、规划指标'!$F$9/'1、规划指标'!$C$9)</f>
        <v>0</v>
      </c>
      <c r="BX63" s="370">
        <f>IF('1、规划指标'!$C$9=0,0,BX8*'1、规划指标'!$F$9/'1、规划指标'!$C$9)</f>
        <v>0</v>
      </c>
      <c r="BY63" s="370">
        <f>IF('1、规划指标'!$C$9=0,0,BY8*'1、规划指标'!$F$9/'1、规划指标'!$C$9)</f>
        <v>0</v>
      </c>
      <c r="BZ63" s="370">
        <f>IF('1、规划指标'!$C$9=0,0,BZ8*'1、规划指标'!$F$9/'1、规划指标'!$C$9)</f>
        <v>0</v>
      </c>
      <c r="CA63" s="370">
        <f>IF('1、规划指标'!$C$9=0,0,CA8*'1、规划指标'!$F$9/'1、规划指标'!$C$9)</f>
        <v>0</v>
      </c>
      <c r="CB63" s="370">
        <f>IF('1、规划指标'!$C$9=0,0,CB8*'1、规划指标'!$F$9/'1、规划指标'!$C$9)</f>
        <v>0</v>
      </c>
      <c r="CC63" s="370">
        <f>IF('1、规划指标'!$C$9=0,0,CC8*'1、规划指标'!$F$9/'1、规划指标'!$C$9)</f>
        <v>0</v>
      </c>
      <c r="CD63" s="370">
        <f>IF('1、规划指标'!$C$9=0,0,CD8*'1、规划指标'!$F$9/'1、规划指标'!$C$9)</f>
        <v>0</v>
      </c>
      <c r="CE63" s="370">
        <f>IF('1、规划指标'!$C$9=0,0,CE8*'1、规划指标'!$F$9/'1、规划指标'!$C$9)</f>
        <v>0</v>
      </c>
      <c r="CF63" s="370">
        <f>IF('1、规划指标'!$C$9=0,0,CF8*'1、规划指标'!$F$9/'1、规划指标'!$C$9)</f>
        <v>0</v>
      </c>
      <c r="CG63" s="370">
        <f>IF('1、规划指标'!$C$9=0,0,CG8*'1、规划指标'!$F$9/'1、规划指标'!$C$9)</f>
        <v>0</v>
      </c>
      <c r="CH63" s="370">
        <f>IF('1、规划指标'!$C$9=0,0,CH8*'1、规划指标'!$F$9/'1、规划指标'!$C$9)</f>
        <v>0</v>
      </c>
      <c r="CI63" s="370">
        <f>IF('1、规划指标'!$C$9=0,0,CI8*'1、规划指标'!$F$9/'1、规划指标'!$C$9)</f>
        <v>0</v>
      </c>
      <c r="CJ63" s="370">
        <f>IF('1、规划指标'!$C$9=0,0,CJ8*'1、规划指标'!$F$9/'1、规划指标'!$C$9)</f>
        <v>0</v>
      </c>
      <c r="CK63" s="370">
        <f>IF('1、规划指标'!$C$9=0,0,CK8*'1、规划指标'!$F$9/'1、规划指标'!$C$9)</f>
        <v>0</v>
      </c>
      <c r="CL63" s="370">
        <f>IF('1、规划指标'!$C$9=0,0,CL8*'1、规划指标'!$F$9/'1、规划指标'!$C$9)</f>
        <v>0</v>
      </c>
      <c r="CM63" s="370">
        <f>IF('1、规划指标'!$C$9=0,0,CM8*'1、规划指标'!$F$9/'1、规划指标'!$C$9)</f>
        <v>0</v>
      </c>
      <c r="CN63" s="370">
        <f>IF('1、规划指标'!$C$9=0,0,CN8*'1、规划指标'!$F$9/'1、规划指标'!$C$9)</f>
        <v>0</v>
      </c>
      <c r="CO63" s="370">
        <f>IF('1、规划指标'!$C$9=0,0,CO8*'1、规划指标'!$F$9/'1、规划指标'!$C$9)</f>
        <v>0</v>
      </c>
      <c r="CP63" s="370">
        <f>IF('1、规划指标'!$C$9=0,0,CP8*'1、规划指标'!$F$9/'1、规划指标'!$C$9)</f>
        <v>0</v>
      </c>
      <c r="CQ63" s="370">
        <f>IF('1、规划指标'!$C$9=0,0,CQ8*'1、规划指标'!$F$9/'1、规划指标'!$C$9)</f>
        <v>0</v>
      </c>
      <c r="CR63" s="370">
        <f>IF('1、规划指标'!$C$9=0,0,CR8*'1、规划指标'!$F$9/'1、规划指标'!$C$9)</f>
        <v>0</v>
      </c>
      <c r="CS63" s="370">
        <f>IF('1、规划指标'!$C$9=0,0,CS8*'1、规划指标'!$F$9/'1、规划指标'!$C$9)</f>
        <v>0</v>
      </c>
      <c r="CT63" s="370">
        <f>IF('1、规划指标'!$C$9=0,0,CT8*'1、规划指标'!$F$9/'1、规划指标'!$C$9)</f>
        <v>0</v>
      </c>
      <c r="CU63" s="370">
        <f>IF('1、规划指标'!$C$9=0,0,CU8*'1、规划指标'!$F$9/'1、规划指标'!$C$9)</f>
        <v>0</v>
      </c>
      <c r="CV63" s="370">
        <f>IF('1、规划指标'!$C$9=0,0,CV8*'1、规划指标'!$F$9/'1、规划指标'!$C$9)</f>
        <v>0</v>
      </c>
      <c r="CW63" s="382"/>
    </row>
    <row r="64" spans="1:101" ht="16.5" customHeight="1">
      <c r="A64" s="364">
        <v>1.3</v>
      </c>
      <c r="B64" s="368" t="s">
        <v>324</v>
      </c>
      <c r="C64" s="785"/>
      <c r="D64" s="370">
        <f t="shared" si="37"/>
        <v>0</v>
      </c>
      <c r="E64" s="370">
        <f>IF('1、规划指标'!$C$9=0,0,E9*'1、规划指标'!$F$9/'1、规划指标'!$C$9)</f>
        <v>0</v>
      </c>
      <c r="F64" s="370">
        <f>IF('1、规划指标'!$C$9=0,0,F9*'1、规划指标'!$F$9/'1、规划指标'!$C$9)</f>
        <v>0</v>
      </c>
      <c r="G64" s="370">
        <f>IF('1、规划指标'!$C$9=0,0,G9*'1、规划指标'!$F$9/'1、规划指标'!$C$9)</f>
        <v>0</v>
      </c>
      <c r="H64" s="370">
        <f>IF('1、规划指标'!$C$9=0,0,H9*'1、规划指标'!$F$9/'1、规划指标'!$C$9)</f>
        <v>0</v>
      </c>
      <c r="I64" s="370">
        <f>IF('1、规划指标'!$C$9=0,0,I9*'1、规划指标'!$F$9/'1、规划指标'!$C$9)</f>
        <v>0</v>
      </c>
      <c r="J64" s="370">
        <f>IF('1、规划指标'!$C$9=0,0,J9*'1、规划指标'!$F$9/'1、规划指标'!$C$9)</f>
        <v>0</v>
      </c>
      <c r="K64" s="370">
        <f>IF('1、规划指标'!$C$9=0,0,K9*'1、规划指标'!$F$9/'1、规划指标'!$C$9)</f>
        <v>0</v>
      </c>
      <c r="L64" s="370">
        <f>IF('1、规划指标'!$C$9=0,0,L9*'1、规划指标'!$F$9/'1、规划指标'!$C$9)</f>
        <v>0</v>
      </c>
      <c r="M64" s="370">
        <f>IF('1、规划指标'!$C$9=0,0,M9*'1、规划指标'!$F$9/'1、规划指标'!$C$9)</f>
        <v>0</v>
      </c>
      <c r="N64" s="370">
        <f>IF('1、规划指标'!$C$9=0,0,N9*'1、规划指标'!$F$9/'1、规划指标'!$C$9)</f>
        <v>0</v>
      </c>
      <c r="O64" s="370">
        <f>IF('1、规划指标'!$C$9=0,0,O9*'1、规划指标'!$F$9/'1、规划指标'!$C$9)</f>
        <v>0</v>
      </c>
      <c r="P64" s="370">
        <f>IF('1、规划指标'!$C$9=0,0,P9*'1、规划指标'!$F$9/'1、规划指标'!$C$9)</f>
        <v>0</v>
      </c>
      <c r="Q64" s="370">
        <f>IF('1、规划指标'!$C$9=0,0,Q9*'1、规划指标'!$F$9/'1、规划指标'!$C$9)</f>
        <v>0</v>
      </c>
      <c r="R64" s="370">
        <f>IF('1、规划指标'!$C$9=0,0,R9*'1、规划指标'!$F$9/'1、规划指标'!$C$9)</f>
        <v>0</v>
      </c>
      <c r="S64" s="370">
        <f>IF('1、规划指标'!$C$9=0,0,S9*'1、规划指标'!$F$9/'1、规划指标'!$C$9)</f>
        <v>0</v>
      </c>
      <c r="T64" s="370">
        <f>IF('1、规划指标'!$C$9=0,0,T9*'1、规划指标'!$F$9/'1、规划指标'!$C$9)</f>
        <v>0</v>
      </c>
      <c r="U64" s="370">
        <f>IF('1、规划指标'!$C$9=0,0,U9*'1、规划指标'!$F$9/'1、规划指标'!$C$9)</f>
        <v>0</v>
      </c>
      <c r="V64" s="370">
        <f>IF('1、规划指标'!$C$9=0,0,V9*'1、规划指标'!$F$9/'1、规划指标'!$C$9)</f>
        <v>0</v>
      </c>
      <c r="W64" s="370">
        <f>IF('1、规划指标'!$C$9=0,0,W9*'1、规划指标'!$F$9/'1、规划指标'!$C$9)</f>
        <v>0</v>
      </c>
      <c r="X64" s="370">
        <f>IF('1、规划指标'!$C$9=0,0,X9*'1、规划指标'!$F$9/'1、规划指标'!$C$9)</f>
        <v>0</v>
      </c>
      <c r="Y64" s="370">
        <f>IF('1、规划指标'!$C$9=0,0,Y9*'1、规划指标'!$F$9/'1、规划指标'!$C$9)</f>
        <v>0</v>
      </c>
      <c r="Z64" s="370">
        <f>IF('1、规划指标'!$C$9=0,0,Z9*'1、规划指标'!$F$9/'1、规划指标'!$C$9)</f>
        <v>0</v>
      </c>
      <c r="AA64" s="370">
        <f>IF('1、规划指标'!$C$9=0,0,AA9*'1、规划指标'!$F$9/'1、规划指标'!$C$9)</f>
        <v>0</v>
      </c>
      <c r="AB64" s="370">
        <f>IF('1、规划指标'!$C$9=0,0,AB9*'1、规划指标'!$F$9/'1、规划指标'!$C$9)</f>
        <v>0</v>
      </c>
      <c r="AC64" s="370">
        <f>IF('1、规划指标'!$C$9=0,0,AC9*'1、规划指标'!$F$9/'1、规划指标'!$C$9)</f>
        <v>0</v>
      </c>
      <c r="AD64" s="370">
        <f>IF('1、规划指标'!$C$9=0,0,AD9*'1、规划指标'!$F$9/'1、规划指标'!$C$9)</f>
        <v>0</v>
      </c>
      <c r="AE64" s="370">
        <f>IF('1、规划指标'!$C$9=0,0,AE9*'1、规划指标'!$F$9/'1、规划指标'!$C$9)</f>
        <v>0</v>
      </c>
      <c r="AF64" s="370">
        <f>IF('1、规划指标'!$C$9=0,0,AF9*'1、规划指标'!$F$9/'1、规划指标'!$C$9)</f>
        <v>0</v>
      </c>
      <c r="AG64" s="370">
        <f>IF('1、规划指标'!$C$9=0,0,AG9*'1、规划指标'!$F$9/'1、规划指标'!$C$9)</f>
        <v>0</v>
      </c>
      <c r="AH64" s="370">
        <f>IF('1、规划指标'!$C$9=0,0,AH9*'1、规划指标'!$F$9/'1、规划指标'!$C$9)</f>
        <v>0</v>
      </c>
      <c r="AI64" s="370">
        <f>IF('1、规划指标'!$C$9=0,0,AI9*'1、规划指标'!$F$9/'1、规划指标'!$C$9)</f>
        <v>0</v>
      </c>
      <c r="AJ64" s="370">
        <f>IF('1、规划指标'!$C$9=0,0,AJ9*'1、规划指标'!$F$9/'1、规划指标'!$C$9)</f>
        <v>0</v>
      </c>
      <c r="AK64" s="370">
        <f>IF('1、规划指标'!$C$9=0,0,AK9*'1、规划指标'!$F$9/'1、规划指标'!$C$9)</f>
        <v>0</v>
      </c>
      <c r="AL64" s="370">
        <f>IF('1、规划指标'!$C$9=0,0,AL9*'1、规划指标'!$F$9/'1、规划指标'!$C$9)</f>
        <v>0</v>
      </c>
      <c r="AM64" s="370">
        <f>IF('1、规划指标'!$C$9=0,0,AM9*'1、规划指标'!$F$9/'1、规划指标'!$C$9)</f>
        <v>0</v>
      </c>
      <c r="AN64" s="370">
        <f>IF('1、规划指标'!$C$9=0,0,AN9*'1、规划指标'!$F$9/'1、规划指标'!$C$9)</f>
        <v>0</v>
      </c>
      <c r="AO64" s="370">
        <f>IF('1、规划指标'!$C$9=0,0,AO9*'1、规划指标'!$F$9/'1、规划指标'!$C$9)</f>
        <v>0</v>
      </c>
      <c r="AP64" s="370">
        <f>IF('1、规划指标'!$C$9=0,0,AP9*'1、规划指标'!$F$9/'1、规划指标'!$C$9)</f>
        <v>0</v>
      </c>
      <c r="AQ64" s="370">
        <f>IF('1、规划指标'!$C$9=0,0,AQ9*'1、规划指标'!$F$9/'1、规划指标'!$C$9)</f>
        <v>0</v>
      </c>
      <c r="AR64" s="370">
        <f>IF('1、规划指标'!$C$9=0,0,AR9*'1、规划指标'!$F$9/'1、规划指标'!$C$9)</f>
        <v>0</v>
      </c>
      <c r="AS64" s="370">
        <f>IF('1、规划指标'!$C$9=0,0,AS9*'1、规划指标'!$F$9/'1、规划指标'!$C$9)</f>
        <v>0</v>
      </c>
      <c r="AT64" s="370">
        <f>IF('1、规划指标'!$C$9=0,0,AT9*'1、规划指标'!$F$9/'1、规划指标'!$C$9)</f>
        <v>0</v>
      </c>
      <c r="AU64" s="370">
        <f>IF('1、规划指标'!$C$9=0,0,AU9*'1、规划指标'!$F$9/'1、规划指标'!$C$9)</f>
        <v>0</v>
      </c>
      <c r="AV64" s="370">
        <f>IF('1、规划指标'!$C$9=0,0,AV9*'1、规划指标'!$F$9/'1、规划指标'!$C$9)</f>
        <v>0</v>
      </c>
      <c r="AW64" s="370">
        <f>IF('1、规划指标'!$C$9=0,0,AW9*'1、规划指标'!$F$9/'1、规划指标'!$C$9)</f>
        <v>0</v>
      </c>
      <c r="AX64" s="370">
        <f>IF('1、规划指标'!$C$9=0,0,AX9*'1、规划指标'!$F$9/'1、规划指标'!$C$9)</f>
        <v>0</v>
      </c>
      <c r="AY64" s="370">
        <f>IF('1、规划指标'!$C$9=0,0,AY9*'1、规划指标'!$F$9/'1、规划指标'!$C$9)</f>
        <v>0</v>
      </c>
      <c r="AZ64" s="370">
        <f>IF('1、规划指标'!$C$9=0,0,AZ9*'1、规划指标'!$F$9/'1、规划指标'!$C$9)</f>
        <v>0</v>
      </c>
      <c r="BA64" s="370">
        <f>IF('1、规划指标'!$C$9=0,0,BA9*'1、规划指标'!$F$9/'1、规划指标'!$C$9)</f>
        <v>0</v>
      </c>
      <c r="BB64" s="370">
        <f>IF('1、规划指标'!$C$9=0,0,BB9*'1、规划指标'!$F$9/'1、规划指标'!$C$9)</f>
        <v>0</v>
      </c>
      <c r="BC64" s="370">
        <f>IF('1、规划指标'!$C$9=0,0,BC9*'1、规划指标'!$F$9/'1、规划指标'!$C$9)</f>
        <v>0</v>
      </c>
      <c r="BD64" s="370">
        <f>IF('1、规划指标'!$C$9=0,0,BD9*'1、规划指标'!$F$9/'1、规划指标'!$C$9)</f>
        <v>0</v>
      </c>
      <c r="BE64" s="370">
        <f>IF('1、规划指标'!$C$9=0,0,BE9*'1、规划指标'!$F$9/'1、规划指标'!$C$9)</f>
        <v>0</v>
      </c>
      <c r="BF64" s="370">
        <f>IF('1、规划指标'!$C$9=0,0,BF9*'1、规划指标'!$F$9/'1、规划指标'!$C$9)</f>
        <v>0</v>
      </c>
      <c r="BG64" s="370">
        <f>IF('1、规划指标'!$C$9=0,0,BG9*'1、规划指标'!$F$9/'1、规划指标'!$C$9)</f>
        <v>0</v>
      </c>
      <c r="BH64" s="370">
        <f>IF('1、规划指标'!$C$9=0,0,BH9*'1、规划指标'!$F$9/'1、规划指标'!$C$9)</f>
        <v>0</v>
      </c>
      <c r="BI64" s="370">
        <f>IF('1、规划指标'!$C$9=0,0,BI9*'1、规划指标'!$F$9/'1、规划指标'!$C$9)</f>
        <v>0</v>
      </c>
      <c r="BJ64" s="370">
        <f>IF('1、规划指标'!$C$9=0,0,BJ9*'1、规划指标'!$F$9/'1、规划指标'!$C$9)</f>
        <v>0</v>
      </c>
      <c r="BK64" s="370">
        <f>IF('1、规划指标'!$C$9=0,0,BK9*'1、规划指标'!$F$9/'1、规划指标'!$C$9)</f>
        <v>0</v>
      </c>
      <c r="BL64" s="370">
        <f>IF('1、规划指标'!$C$9=0,0,BL9*'1、规划指标'!$F$9/'1、规划指标'!$C$9)</f>
        <v>0</v>
      </c>
      <c r="BM64" s="370">
        <f>IF('1、规划指标'!$C$9=0,0,BM9*'1、规划指标'!$F$9/'1、规划指标'!$C$9)</f>
        <v>0</v>
      </c>
      <c r="BN64" s="370">
        <f>IF('1、规划指标'!$C$9=0,0,BN9*'1、规划指标'!$F$9/'1、规划指标'!$C$9)</f>
        <v>0</v>
      </c>
      <c r="BO64" s="370">
        <f>IF('1、规划指标'!$C$9=0,0,BO9*'1、规划指标'!$F$9/'1、规划指标'!$C$9)</f>
        <v>0</v>
      </c>
      <c r="BP64" s="370">
        <f>IF('1、规划指标'!$C$9=0,0,BP9*'1、规划指标'!$F$9/'1、规划指标'!$C$9)</f>
        <v>0</v>
      </c>
      <c r="BQ64" s="370">
        <f>IF('1、规划指标'!$C$9=0,0,BQ9*'1、规划指标'!$F$9/'1、规划指标'!$C$9)</f>
        <v>0</v>
      </c>
      <c r="BR64" s="370">
        <f>IF('1、规划指标'!$C$9=0,0,BR9*'1、规划指标'!$F$9/'1、规划指标'!$C$9)</f>
        <v>0</v>
      </c>
      <c r="BS64" s="370">
        <f>IF('1、规划指标'!$C$9=0,0,BS9*'1、规划指标'!$F$9/'1、规划指标'!$C$9)</f>
        <v>0</v>
      </c>
      <c r="BT64" s="370">
        <f>IF('1、规划指标'!$C$9=0,0,BT9*'1、规划指标'!$F$9/'1、规划指标'!$C$9)</f>
        <v>0</v>
      </c>
      <c r="BU64" s="370">
        <f>IF('1、规划指标'!$C$9=0,0,BU9*'1、规划指标'!$F$9/'1、规划指标'!$C$9)</f>
        <v>0</v>
      </c>
      <c r="BV64" s="370">
        <f>IF('1、规划指标'!$C$9=0,0,BV9*'1、规划指标'!$F$9/'1、规划指标'!$C$9)</f>
        <v>0</v>
      </c>
      <c r="BW64" s="370">
        <f>IF('1、规划指标'!$C$9=0,0,BW9*'1、规划指标'!$F$9/'1、规划指标'!$C$9)</f>
        <v>0</v>
      </c>
      <c r="BX64" s="370">
        <f>IF('1、规划指标'!$C$9=0,0,BX9*'1、规划指标'!$F$9/'1、规划指标'!$C$9)</f>
        <v>0</v>
      </c>
      <c r="BY64" s="370">
        <f>IF('1、规划指标'!$C$9=0,0,BY9*'1、规划指标'!$F$9/'1、规划指标'!$C$9)</f>
        <v>0</v>
      </c>
      <c r="BZ64" s="370">
        <f>IF('1、规划指标'!$C$9=0,0,BZ9*'1、规划指标'!$F$9/'1、规划指标'!$C$9)</f>
        <v>0</v>
      </c>
      <c r="CA64" s="370">
        <f>IF('1、规划指标'!$C$9=0,0,CA9*'1、规划指标'!$F$9/'1、规划指标'!$C$9)</f>
        <v>0</v>
      </c>
      <c r="CB64" s="370">
        <f>IF('1、规划指标'!$C$9=0,0,CB9*'1、规划指标'!$F$9/'1、规划指标'!$C$9)</f>
        <v>0</v>
      </c>
      <c r="CC64" s="370">
        <f>IF('1、规划指标'!$C$9=0,0,CC9*'1、规划指标'!$F$9/'1、规划指标'!$C$9)</f>
        <v>0</v>
      </c>
      <c r="CD64" s="370">
        <f>IF('1、规划指标'!$C$9=0,0,CD9*'1、规划指标'!$F$9/'1、规划指标'!$C$9)</f>
        <v>0</v>
      </c>
      <c r="CE64" s="370">
        <f>IF('1、规划指标'!$C$9=0,0,CE9*'1、规划指标'!$F$9/'1、规划指标'!$C$9)</f>
        <v>0</v>
      </c>
      <c r="CF64" s="370">
        <f>IF('1、规划指标'!$C$9=0,0,CF9*'1、规划指标'!$F$9/'1、规划指标'!$C$9)</f>
        <v>0</v>
      </c>
      <c r="CG64" s="370">
        <f>IF('1、规划指标'!$C$9=0,0,CG9*'1、规划指标'!$F$9/'1、规划指标'!$C$9)</f>
        <v>0</v>
      </c>
      <c r="CH64" s="370">
        <f>IF('1、规划指标'!$C$9=0,0,CH9*'1、规划指标'!$F$9/'1、规划指标'!$C$9)</f>
        <v>0</v>
      </c>
      <c r="CI64" s="370">
        <f>IF('1、规划指标'!$C$9=0,0,CI9*'1、规划指标'!$F$9/'1、规划指标'!$C$9)</f>
        <v>0</v>
      </c>
      <c r="CJ64" s="370">
        <f>IF('1、规划指标'!$C$9=0,0,CJ9*'1、规划指标'!$F$9/'1、规划指标'!$C$9)</f>
        <v>0</v>
      </c>
      <c r="CK64" s="370">
        <f>IF('1、规划指标'!$C$9=0,0,CK9*'1、规划指标'!$F$9/'1、规划指标'!$C$9)</f>
        <v>0</v>
      </c>
      <c r="CL64" s="370">
        <f>IF('1、规划指标'!$C$9=0,0,CL9*'1、规划指标'!$F$9/'1、规划指标'!$C$9)</f>
        <v>0</v>
      </c>
      <c r="CM64" s="370">
        <f>IF('1、规划指标'!$C$9=0,0,CM9*'1、规划指标'!$F$9/'1、规划指标'!$C$9)</f>
        <v>0</v>
      </c>
      <c r="CN64" s="370">
        <f>IF('1、规划指标'!$C$9=0,0,CN9*'1、规划指标'!$F$9/'1、规划指标'!$C$9)</f>
        <v>0</v>
      </c>
      <c r="CO64" s="370">
        <f>IF('1、规划指标'!$C$9=0,0,CO9*'1、规划指标'!$F$9/'1、规划指标'!$C$9)</f>
        <v>0</v>
      </c>
      <c r="CP64" s="370">
        <f>IF('1、规划指标'!$C$9=0,0,CP9*'1、规划指标'!$F$9/'1、规划指标'!$C$9)</f>
        <v>0</v>
      </c>
      <c r="CQ64" s="370">
        <f>IF('1、规划指标'!$C$9=0,0,CQ9*'1、规划指标'!$F$9/'1、规划指标'!$C$9)</f>
        <v>0</v>
      </c>
      <c r="CR64" s="370">
        <f>IF('1、规划指标'!$C$9=0,0,CR9*'1、规划指标'!$F$9/'1、规划指标'!$C$9)</f>
        <v>0</v>
      </c>
      <c r="CS64" s="370">
        <f>IF('1、规划指标'!$C$9=0,0,CS9*'1、规划指标'!$F$9/'1、规划指标'!$C$9)</f>
        <v>0</v>
      </c>
      <c r="CT64" s="370">
        <f>IF('1、规划指标'!$C$9=0,0,CT9*'1、规划指标'!$F$9/'1、规划指标'!$C$9)</f>
        <v>0</v>
      </c>
      <c r="CU64" s="370">
        <f>IF('1、规划指标'!$C$9=0,0,CU9*'1、规划指标'!$F$9/'1、规划指标'!$C$9)</f>
        <v>0</v>
      </c>
      <c r="CV64" s="370">
        <f>IF('1、规划指标'!$C$9=0,0,CV9*'1、规划指标'!$F$9/'1、规划指标'!$C$9)</f>
        <v>0</v>
      </c>
      <c r="CW64" s="382"/>
    </row>
    <row r="65" spans="1:101" ht="16.5" customHeight="1">
      <c r="A65" s="364">
        <v>1.4</v>
      </c>
      <c r="B65" s="368" t="s">
        <v>326</v>
      </c>
      <c r="C65" s="785"/>
      <c r="D65" s="370">
        <f t="shared" si="37"/>
        <v>0</v>
      </c>
      <c r="E65" s="370">
        <f>IF('1、规划指标'!$C$9=0,0,E10*'1、规划指标'!$F$9/'1、规划指标'!$C$9)</f>
        <v>0</v>
      </c>
      <c r="F65" s="370">
        <f>IF('1、规划指标'!$C$9=0,0,F10*'1、规划指标'!$F$9/'1、规划指标'!$C$9)</f>
        <v>0</v>
      </c>
      <c r="G65" s="370">
        <f>IF('1、规划指标'!$C$9=0,0,G10*'1、规划指标'!$F$9/'1、规划指标'!$C$9)</f>
        <v>0</v>
      </c>
      <c r="H65" s="370">
        <f>IF('1、规划指标'!$C$9=0,0,H10*'1、规划指标'!$F$9/'1、规划指标'!$C$9)</f>
        <v>0</v>
      </c>
      <c r="I65" s="370">
        <f>IF('1、规划指标'!$C$9=0,0,I10*'1、规划指标'!$F$9/'1、规划指标'!$C$9)</f>
        <v>0</v>
      </c>
      <c r="J65" s="370">
        <f>IF('1、规划指标'!$C$9=0,0,J10*'1、规划指标'!$F$9/'1、规划指标'!$C$9)</f>
        <v>0</v>
      </c>
      <c r="K65" s="370">
        <f>IF('1、规划指标'!$C$9=0,0,K10*'1、规划指标'!$F$9/'1、规划指标'!$C$9)</f>
        <v>0</v>
      </c>
      <c r="L65" s="370">
        <f>IF('1、规划指标'!$C$9=0,0,L10*'1、规划指标'!$F$9/'1、规划指标'!$C$9)</f>
        <v>0</v>
      </c>
      <c r="M65" s="370">
        <f>IF('1、规划指标'!$C$9=0,0,M10*'1、规划指标'!$F$9/'1、规划指标'!$C$9)</f>
        <v>0</v>
      </c>
      <c r="N65" s="370">
        <f>IF('1、规划指标'!$C$9=0,0,N10*'1、规划指标'!$F$9/'1、规划指标'!$C$9)</f>
        <v>0</v>
      </c>
      <c r="O65" s="370">
        <f>IF('1、规划指标'!$C$9=0,0,O10*'1、规划指标'!$F$9/'1、规划指标'!$C$9)</f>
        <v>0</v>
      </c>
      <c r="P65" s="370">
        <f>IF('1、规划指标'!$C$9=0,0,P10*'1、规划指标'!$F$9/'1、规划指标'!$C$9)</f>
        <v>0</v>
      </c>
      <c r="Q65" s="370">
        <f>IF('1、规划指标'!$C$9=0,0,Q10*'1、规划指标'!$F$9/'1、规划指标'!$C$9)</f>
        <v>0</v>
      </c>
      <c r="R65" s="370">
        <f>IF('1、规划指标'!$C$9=0,0,R10*'1、规划指标'!$F$9/'1、规划指标'!$C$9)</f>
        <v>0</v>
      </c>
      <c r="S65" s="370">
        <f>IF('1、规划指标'!$C$9=0,0,S10*'1、规划指标'!$F$9/'1、规划指标'!$C$9)</f>
        <v>0</v>
      </c>
      <c r="T65" s="370">
        <f>IF('1、规划指标'!$C$9=0,0,T10*'1、规划指标'!$F$9/'1、规划指标'!$C$9)</f>
        <v>0</v>
      </c>
      <c r="U65" s="370">
        <f>IF('1、规划指标'!$C$9=0,0,U10*'1、规划指标'!$F$9/'1、规划指标'!$C$9)</f>
        <v>0</v>
      </c>
      <c r="V65" s="370">
        <f>IF('1、规划指标'!$C$9=0,0,V10*'1、规划指标'!$F$9/'1、规划指标'!$C$9)</f>
        <v>0</v>
      </c>
      <c r="W65" s="370">
        <f>IF('1、规划指标'!$C$9=0,0,W10*'1、规划指标'!$F$9/'1、规划指标'!$C$9)</f>
        <v>0</v>
      </c>
      <c r="X65" s="370">
        <f>IF('1、规划指标'!$C$9=0,0,X10*'1、规划指标'!$F$9/'1、规划指标'!$C$9)</f>
        <v>0</v>
      </c>
      <c r="Y65" s="370">
        <f>IF('1、规划指标'!$C$9=0,0,Y10*'1、规划指标'!$F$9/'1、规划指标'!$C$9)</f>
        <v>0</v>
      </c>
      <c r="Z65" s="370">
        <f>IF('1、规划指标'!$C$9=0,0,Z10*'1、规划指标'!$F$9/'1、规划指标'!$C$9)</f>
        <v>0</v>
      </c>
      <c r="AA65" s="370">
        <f>IF('1、规划指标'!$C$9=0,0,AA10*'1、规划指标'!$F$9/'1、规划指标'!$C$9)</f>
        <v>0</v>
      </c>
      <c r="AB65" s="370">
        <f>IF('1、规划指标'!$C$9=0,0,AB10*'1、规划指标'!$F$9/'1、规划指标'!$C$9)</f>
        <v>0</v>
      </c>
      <c r="AC65" s="370">
        <f>IF('1、规划指标'!$C$9=0,0,AC10*'1、规划指标'!$F$9/'1、规划指标'!$C$9)</f>
        <v>0</v>
      </c>
      <c r="AD65" s="370">
        <f>IF('1、规划指标'!$C$9=0,0,AD10*'1、规划指标'!$F$9/'1、规划指标'!$C$9)</f>
        <v>0</v>
      </c>
      <c r="AE65" s="370">
        <f>IF('1、规划指标'!$C$9=0,0,AE10*'1、规划指标'!$F$9/'1、规划指标'!$C$9)</f>
        <v>0</v>
      </c>
      <c r="AF65" s="370">
        <f>IF('1、规划指标'!$C$9=0,0,AF10*'1、规划指标'!$F$9/'1、规划指标'!$C$9)</f>
        <v>0</v>
      </c>
      <c r="AG65" s="370">
        <f>IF('1、规划指标'!$C$9=0,0,AG10*'1、规划指标'!$F$9/'1、规划指标'!$C$9)</f>
        <v>0</v>
      </c>
      <c r="AH65" s="370">
        <f>IF('1、规划指标'!$C$9=0,0,AH10*'1、规划指标'!$F$9/'1、规划指标'!$C$9)</f>
        <v>0</v>
      </c>
      <c r="AI65" s="370">
        <f>IF('1、规划指标'!$C$9=0,0,AI10*'1、规划指标'!$F$9/'1、规划指标'!$C$9)</f>
        <v>0</v>
      </c>
      <c r="AJ65" s="370">
        <f>IF('1、规划指标'!$C$9=0,0,AJ10*'1、规划指标'!$F$9/'1、规划指标'!$C$9)</f>
        <v>0</v>
      </c>
      <c r="AK65" s="370">
        <f>IF('1、规划指标'!$C$9=0,0,AK10*'1、规划指标'!$F$9/'1、规划指标'!$C$9)</f>
        <v>0</v>
      </c>
      <c r="AL65" s="370">
        <f>IF('1、规划指标'!$C$9=0,0,AL10*'1、规划指标'!$F$9/'1、规划指标'!$C$9)</f>
        <v>0</v>
      </c>
      <c r="AM65" s="370">
        <f>IF('1、规划指标'!$C$9=0,0,AM10*'1、规划指标'!$F$9/'1、规划指标'!$C$9)</f>
        <v>0</v>
      </c>
      <c r="AN65" s="370">
        <f>IF('1、规划指标'!$C$9=0,0,AN10*'1、规划指标'!$F$9/'1、规划指标'!$C$9)</f>
        <v>0</v>
      </c>
      <c r="AO65" s="370">
        <f>IF('1、规划指标'!$C$9=0,0,AO10*'1、规划指标'!$F$9/'1、规划指标'!$C$9)</f>
        <v>0</v>
      </c>
      <c r="AP65" s="370">
        <f>IF('1、规划指标'!$C$9=0,0,AP10*'1、规划指标'!$F$9/'1、规划指标'!$C$9)</f>
        <v>0</v>
      </c>
      <c r="AQ65" s="370">
        <f>IF('1、规划指标'!$C$9=0,0,AQ10*'1、规划指标'!$F$9/'1、规划指标'!$C$9)</f>
        <v>0</v>
      </c>
      <c r="AR65" s="370">
        <f>IF('1、规划指标'!$C$9=0,0,AR10*'1、规划指标'!$F$9/'1、规划指标'!$C$9)</f>
        <v>0</v>
      </c>
      <c r="AS65" s="370">
        <f>IF('1、规划指标'!$C$9=0,0,AS10*'1、规划指标'!$F$9/'1、规划指标'!$C$9)</f>
        <v>0</v>
      </c>
      <c r="AT65" s="370">
        <f>IF('1、规划指标'!$C$9=0,0,AT10*'1、规划指标'!$F$9/'1、规划指标'!$C$9)</f>
        <v>0</v>
      </c>
      <c r="AU65" s="370">
        <f>IF('1、规划指标'!$C$9=0,0,AU10*'1、规划指标'!$F$9/'1、规划指标'!$C$9)</f>
        <v>0</v>
      </c>
      <c r="AV65" s="370">
        <f>IF('1、规划指标'!$C$9=0,0,AV10*'1、规划指标'!$F$9/'1、规划指标'!$C$9)</f>
        <v>0</v>
      </c>
      <c r="AW65" s="370">
        <f>IF('1、规划指标'!$C$9=0,0,AW10*'1、规划指标'!$F$9/'1、规划指标'!$C$9)</f>
        <v>0</v>
      </c>
      <c r="AX65" s="370">
        <f>IF('1、规划指标'!$C$9=0,0,AX10*'1、规划指标'!$F$9/'1、规划指标'!$C$9)</f>
        <v>0</v>
      </c>
      <c r="AY65" s="370">
        <f>IF('1、规划指标'!$C$9=0,0,AY10*'1、规划指标'!$F$9/'1、规划指标'!$C$9)</f>
        <v>0</v>
      </c>
      <c r="AZ65" s="370">
        <f>IF('1、规划指标'!$C$9=0,0,AZ10*'1、规划指标'!$F$9/'1、规划指标'!$C$9)</f>
        <v>0</v>
      </c>
      <c r="BA65" s="370">
        <f>IF('1、规划指标'!$C$9=0,0,BA10*'1、规划指标'!$F$9/'1、规划指标'!$C$9)</f>
        <v>0</v>
      </c>
      <c r="BB65" s="370">
        <f>IF('1、规划指标'!$C$9=0,0,BB10*'1、规划指标'!$F$9/'1、规划指标'!$C$9)</f>
        <v>0</v>
      </c>
      <c r="BC65" s="370">
        <f>IF('1、规划指标'!$C$9=0,0,BC10*'1、规划指标'!$F$9/'1、规划指标'!$C$9)</f>
        <v>0</v>
      </c>
      <c r="BD65" s="370">
        <f>IF('1、规划指标'!$C$9=0,0,BD10*'1、规划指标'!$F$9/'1、规划指标'!$C$9)</f>
        <v>0</v>
      </c>
      <c r="BE65" s="370">
        <f>IF('1、规划指标'!$C$9=0,0,BE10*'1、规划指标'!$F$9/'1、规划指标'!$C$9)</f>
        <v>0</v>
      </c>
      <c r="BF65" s="370">
        <f>IF('1、规划指标'!$C$9=0,0,BF10*'1、规划指标'!$F$9/'1、规划指标'!$C$9)</f>
        <v>0</v>
      </c>
      <c r="BG65" s="370">
        <f>IF('1、规划指标'!$C$9=0,0,BG10*'1、规划指标'!$F$9/'1、规划指标'!$C$9)</f>
        <v>0</v>
      </c>
      <c r="BH65" s="370">
        <f>IF('1、规划指标'!$C$9=0,0,BH10*'1、规划指标'!$F$9/'1、规划指标'!$C$9)</f>
        <v>0</v>
      </c>
      <c r="BI65" s="370">
        <f>IF('1、规划指标'!$C$9=0,0,BI10*'1、规划指标'!$F$9/'1、规划指标'!$C$9)</f>
        <v>0</v>
      </c>
      <c r="BJ65" s="370">
        <f>IF('1、规划指标'!$C$9=0,0,BJ10*'1、规划指标'!$F$9/'1、规划指标'!$C$9)</f>
        <v>0</v>
      </c>
      <c r="BK65" s="370">
        <f>IF('1、规划指标'!$C$9=0,0,BK10*'1、规划指标'!$F$9/'1、规划指标'!$C$9)</f>
        <v>0</v>
      </c>
      <c r="BL65" s="370">
        <f>IF('1、规划指标'!$C$9=0,0,BL10*'1、规划指标'!$F$9/'1、规划指标'!$C$9)</f>
        <v>0</v>
      </c>
      <c r="BM65" s="370">
        <f>IF('1、规划指标'!$C$9=0,0,BM10*'1、规划指标'!$F$9/'1、规划指标'!$C$9)</f>
        <v>0</v>
      </c>
      <c r="BN65" s="370">
        <f>IF('1、规划指标'!$C$9=0,0,BN10*'1、规划指标'!$F$9/'1、规划指标'!$C$9)</f>
        <v>0</v>
      </c>
      <c r="BO65" s="370">
        <f>IF('1、规划指标'!$C$9=0,0,BO10*'1、规划指标'!$F$9/'1、规划指标'!$C$9)</f>
        <v>0</v>
      </c>
      <c r="BP65" s="370">
        <f>IF('1、规划指标'!$C$9=0,0,BP10*'1、规划指标'!$F$9/'1、规划指标'!$C$9)</f>
        <v>0</v>
      </c>
      <c r="BQ65" s="370">
        <f>IF('1、规划指标'!$C$9=0,0,BQ10*'1、规划指标'!$F$9/'1、规划指标'!$C$9)</f>
        <v>0</v>
      </c>
      <c r="BR65" s="370">
        <f>IF('1、规划指标'!$C$9=0,0,BR10*'1、规划指标'!$F$9/'1、规划指标'!$C$9)</f>
        <v>0</v>
      </c>
      <c r="BS65" s="370">
        <f>IF('1、规划指标'!$C$9=0,0,BS10*'1、规划指标'!$F$9/'1、规划指标'!$C$9)</f>
        <v>0</v>
      </c>
      <c r="BT65" s="370">
        <f>IF('1、规划指标'!$C$9=0,0,BT10*'1、规划指标'!$F$9/'1、规划指标'!$C$9)</f>
        <v>0</v>
      </c>
      <c r="BU65" s="370">
        <f>IF('1、规划指标'!$C$9=0,0,BU10*'1、规划指标'!$F$9/'1、规划指标'!$C$9)</f>
        <v>0</v>
      </c>
      <c r="BV65" s="370">
        <f>IF('1、规划指标'!$C$9=0,0,BV10*'1、规划指标'!$F$9/'1、规划指标'!$C$9)</f>
        <v>0</v>
      </c>
      <c r="BW65" s="370">
        <f>IF('1、规划指标'!$C$9=0,0,BW10*'1、规划指标'!$F$9/'1、规划指标'!$C$9)</f>
        <v>0</v>
      </c>
      <c r="BX65" s="370">
        <f>IF('1、规划指标'!$C$9=0,0,BX10*'1、规划指标'!$F$9/'1、规划指标'!$C$9)</f>
        <v>0</v>
      </c>
      <c r="BY65" s="370">
        <f>IF('1、规划指标'!$C$9=0,0,BY10*'1、规划指标'!$F$9/'1、规划指标'!$C$9)</f>
        <v>0</v>
      </c>
      <c r="BZ65" s="370">
        <f>IF('1、规划指标'!$C$9=0,0,BZ10*'1、规划指标'!$F$9/'1、规划指标'!$C$9)</f>
        <v>0</v>
      </c>
      <c r="CA65" s="370">
        <f>IF('1、规划指标'!$C$9=0,0,CA10*'1、规划指标'!$F$9/'1、规划指标'!$C$9)</f>
        <v>0</v>
      </c>
      <c r="CB65" s="370">
        <f>IF('1、规划指标'!$C$9=0,0,CB10*'1、规划指标'!$F$9/'1、规划指标'!$C$9)</f>
        <v>0</v>
      </c>
      <c r="CC65" s="370">
        <f>IF('1、规划指标'!$C$9=0,0,CC10*'1、规划指标'!$F$9/'1、规划指标'!$C$9)</f>
        <v>0</v>
      </c>
      <c r="CD65" s="370">
        <f>IF('1、规划指标'!$C$9=0,0,CD10*'1、规划指标'!$F$9/'1、规划指标'!$C$9)</f>
        <v>0</v>
      </c>
      <c r="CE65" s="370">
        <f>IF('1、规划指标'!$C$9=0,0,CE10*'1、规划指标'!$F$9/'1、规划指标'!$C$9)</f>
        <v>0</v>
      </c>
      <c r="CF65" s="370">
        <f>IF('1、规划指标'!$C$9=0,0,CF10*'1、规划指标'!$F$9/'1、规划指标'!$C$9)</f>
        <v>0</v>
      </c>
      <c r="CG65" s="370">
        <f>IF('1、规划指标'!$C$9=0,0,CG10*'1、规划指标'!$F$9/'1、规划指标'!$C$9)</f>
        <v>0</v>
      </c>
      <c r="CH65" s="370">
        <f>IF('1、规划指标'!$C$9=0,0,CH10*'1、规划指标'!$F$9/'1、规划指标'!$C$9)</f>
        <v>0</v>
      </c>
      <c r="CI65" s="370">
        <f>IF('1、规划指标'!$C$9=0,0,CI10*'1、规划指标'!$F$9/'1、规划指标'!$C$9)</f>
        <v>0</v>
      </c>
      <c r="CJ65" s="370">
        <f>IF('1、规划指标'!$C$9=0,0,CJ10*'1、规划指标'!$F$9/'1、规划指标'!$C$9)</f>
        <v>0</v>
      </c>
      <c r="CK65" s="370">
        <f>IF('1、规划指标'!$C$9=0,0,CK10*'1、规划指标'!$F$9/'1、规划指标'!$C$9)</f>
        <v>0</v>
      </c>
      <c r="CL65" s="370">
        <f>IF('1、规划指标'!$C$9=0,0,CL10*'1、规划指标'!$F$9/'1、规划指标'!$C$9)</f>
        <v>0</v>
      </c>
      <c r="CM65" s="370">
        <f>IF('1、规划指标'!$C$9=0,0,CM10*'1、规划指标'!$F$9/'1、规划指标'!$C$9)</f>
        <v>0</v>
      </c>
      <c r="CN65" s="370">
        <f>IF('1、规划指标'!$C$9=0,0,CN10*'1、规划指标'!$F$9/'1、规划指标'!$C$9)</f>
        <v>0</v>
      </c>
      <c r="CO65" s="370">
        <f>IF('1、规划指标'!$C$9=0,0,CO10*'1、规划指标'!$F$9/'1、规划指标'!$C$9)</f>
        <v>0</v>
      </c>
      <c r="CP65" s="370">
        <f>IF('1、规划指标'!$C$9=0,0,CP10*'1、规划指标'!$F$9/'1、规划指标'!$C$9)</f>
        <v>0</v>
      </c>
      <c r="CQ65" s="370">
        <f>IF('1、规划指标'!$C$9=0,0,CQ10*'1、规划指标'!$F$9/'1、规划指标'!$C$9)</f>
        <v>0</v>
      </c>
      <c r="CR65" s="370">
        <f>IF('1、规划指标'!$C$9=0,0,CR10*'1、规划指标'!$F$9/'1、规划指标'!$C$9)</f>
        <v>0</v>
      </c>
      <c r="CS65" s="370">
        <f>IF('1、规划指标'!$C$9=0,0,CS10*'1、规划指标'!$F$9/'1、规划指标'!$C$9)</f>
        <v>0</v>
      </c>
      <c r="CT65" s="370">
        <f>IF('1、规划指标'!$C$9=0,0,CT10*'1、规划指标'!$F$9/'1、规划指标'!$C$9)</f>
        <v>0</v>
      </c>
      <c r="CU65" s="370">
        <f>IF('1、规划指标'!$C$9=0,0,CU10*'1、规划指标'!$F$9/'1、规划指标'!$C$9)</f>
        <v>0</v>
      </c>
      <c r="CV65" s="370">
        <f>IF('1、规划指标'!$C$9=0,0,CV10*'1、规划指标'!$F$9/'1、规划指标'!$C$9)</f>
        <v>0</v>
      </c>
      <c r="CW65" s="382"/>
    </row>
    <row r="66" spans="1:101" ht="16.5" customHeight="1">
      <c r="A66" s="364">
        <v>1.5</v>
      </c>
      <c r="B66" s="368" t="s">
        <v>328</v>
      </c>
      <c r="C66" s="785"/>
      <c r="D66" s="370">
        <f t="shared" si="37"/>
        <v>0</v>
      </c>
      <c r="E66" s="370">
        <f>IF('1、规划指标'!$C$9=0,0,E11*'1、规划指标'!$F$9/'1、规划指标'!$C$9)</f>
        <v>0</v>
      </c>
      <c r="F66" s="370">
        <f>IF('1、规划指标'!$C$9=0,0,F11*'1、规划指标'!$F$9/'1、规划指标'!$C$9)</f>
        <v>0</v>
      </c>
      <c r="G66" s="370">
        <f>IF('1、规划指标'!$C$9=0,0,G11*'1、规划指标'!$F$9/'1、规划指标'!$C$9)</f>
        <v>0</v>
      </c>
      <c r="H66" s="370">
        <f>IF('1、规划指标'!$C$9=0,0,H11*'1、规划指标'!$F$9/'1、规划指标'!$C$9)</f>
        <v>0</v>
      </c>
      <c r="I66" s="370">
        <f>IF('1、规划指标'!$C$9=0,0,I11*'1、规划指标'!$F$9/'1、规划指标'!$C$9)</f>
        <v>0</v>
      </c>
      <c r="J66" s="370">
        <f>IF('1、规划指标'!$C$9=0,0,J11*'1、规划指标'!$F$9/'1、规划指标'!$C$9)</f>
        <v>0</v>
      </c>
      <c r="K66" s="370">
        <f>IF('1、规划指标'!$C$9=0,0,K11*'1、规划指标'!$F$9/'1、规划指标'!$C$9)</f>
        <v>0</v>
      </c>
      <c r="L66" s="370">
        <f>IF('1、规划指标'!$C$9=0,0,L11*'1、规划指标'!$F$9/'1、规划指标'!$C$9)</f>
        <v>0</v>
      </c>
      <c r="M66" s="370">
        <f>IF('1、规划指标'!$C$9=0,0,M11*'1、规划指标'!$F$9/'1、规划指标'!$C$9)</f>
        <v>0</v>
      </c>
      <c r="N66" s="370">
        <f>IF('1、规划指标'!$C$9=0,0,N11*'1、规划指标'!$F$9/'1、规划指标'!$C$9)</f>
        <v>0</v>
      </c>
      <c r="O66" s="370">
        <f>IF('1、规划指标'!$C$9=0,0,O11*'1、规划指标'!$F$9/'1、规划指标'!$C$9)</f>
        <v>0</v>
      </c>
      <c r="P66" s="370">
        <f>IF('1、规划指标'!$C$9=0,0,P11*'1、规划指标'!$F$9/'1、规划指标'!$C$9)</f>
        <v>0</v>
      </c>
      <c r="Q66" s="370">
        <f>IF('1、规划指标'!$C$9=0,0,Q11*'1、规划指标'!$F$9/'1、规划指标'!$C$9)</f>
        <v>0</v>
      </c>
      <c r="R66" s="370">
        <f>IF('1、规划指标'!$C$9=0,0,R11*'1、规划指标'!$F$9/'1、规划指标'!$C$9)</f>
        <v>0</v>
      </c>
      <c r="S66" s="370">
        <f>IF('1、规划指标'!$C$9=0,0,S11*'1、规划指标'!$F$9/'1、规划指标'!$C$9)</f>
        <v>0</v>
      </c>
      <c r="T66" s="370">
        <f>IF('1、规划指标'!$C$9=0,0,T11*'1、规划指标'!$F$9/'1、规划指标'!$C$9)</f>
        <v>0</v>
      </c>
      <c r="U66" s="370">
        <f>IF('1、规划指标'!$C$9=0,0,U11*'1、规划指标'!$F$9/'1、规划指标'!$C$9)</f>
        <v>0</v>
      </c>
      <c r="V66" s="370">
        <f>IF('1、规划指标'!$C$9=0,0,V11*'1、规划指标'!$F$9/'1、规划指标'!$C$9)</f>
        <v>0</v>
      </c>
      <c r="W66" s="370">
        <f>IF('1、规划指标'!$C$9=0,0,W11*'1、规划指标'!$F$9/'1、规划指标'!$C$9)</f>
        <v>0</v>
      </c>
      <c r="X66" s="370">
        <f>IF('1、规划指标'!$C$9=0,0,X11*'1、规划指标'!$F$9/'1、规划指标'!$C$9)</f>
        <v>0</v>
      </c>
      <c r="Y66" s="370">
        <f>IF('1、规划指标'!$C$9=0,0,Y11*'1、规划指标'!$F$9/'1、规划指标'!$C$9)</f>
        <v>0</v>
      </c>
      <c r="Z66" s="370">
        <f>IF('1、规划指标'!$C$9=0,0,Z11*'1、规划指标'!$F$9/'1、规划指标'!$C$9)</f>
        <v>0</v>
      </c>
      <c r="AA66" s="370">
        <f>IF('1、规划指标'!$C$9=0,0,AA11*'1、规划指标'!$F$9/'1、规划指标'!$C$9)</f>
        <v>0</v>
      </c>
      <c r="AB66" s="370">
        <f>IF('1、规划指标'!$C$9=0,0,AB11*'1、规划指标'!$F$9/'1、规划指标'!$C$9)</f>
        <v>0</v>
      </c>
      <c r="AC66" s="370">
        <f>IF('1、规划指标'!$C$9=0,0,AC11*'1、规划指标'!$F$9/'1、规划指标'!$C$9)</f>
        <v>0</v>
      </c>
      <c r="AD66" s="370">
        <f>IF('1、规划指标'!$C$9=0,0,AD11*'1、规划指标'!$F$9/'1、规划指标'!$C$9)</f>
        <v>0</v>
      </c>
      <c r="AE66" s="370">
        <f>IF('1、规划指标'!$C$9=0,0,AE11*'1、规划指标'!$F$9/'1、规划指标'!$C$9)</f>
        <v>0</v>
      </c>
      <c r="AF66" s="370">
        <f>IF('1、规划指标'!$C$9=0,0,AF11*'1、规划指标'!$F$9/'1、规划指标'!$C$9)</f>
        <v>0</v>
      </c>
      <c r="AG66" s="370">
        <f>IF('1、规划指标'!$C$9=0,0,AG11*'1、规划指标'!$F$9/'1、规划指标'!$C$9)</f>
        <v>0</v>
      </c>
      <c r="AH66" s="370">
        <f>IF('1、规划指标'!$C$9=0,0,AH11*'1、规划指标'!$F$9/'1、规划指标'!$C$9)</f>
        <v>0</v>
      </c>
      <c r="AI66" s="370">
        <f>IF('1、规划指标'!$C$9=0,0,AI11*'1、规划指标'!$F$9/'1、规划指标'!$C$9)</f>
        <v>0</v>
      </c>
      <c r="AJ66" s="370">
        <f>IF('1、规划指标'!$C$9=0,0,AJ11*'1、规划指标'!$F$9/'1、规划指标'!$C$9)</f>
        <v>0</v>
      </c>
      <c r="AK66" s="370">
        <f>IF('1、规划指标'!$C$9=0,0,AK11*'1、规划指标'!$F$9/'1、规划指标'!$C$9)</f>
        <v>0</v>
      </c>
      <c r="AL66" s="370">
        <f>IF('1、规划指标'!$C$9=0,0,AL11*'1、规划指标'!$F$9/'1、规划指标'!$C$9)</f>
        <v>0</v>
      </c>
      <c r="AM66" s="370">
        <f>IF('1、规划指标'!$C$9=0,0,AM11*'1、规划指标'!$F$9/'1、规划指标'!$C$9)</f>
        <v>0</v>
      </c>
      <c r="AN66" s="370">
        <f>IF('1、规划指标'!$C$9=0,0,AN11*'1、规划指标'!$F$9/'1、规划指标'!$C$9)</f>
        <v>0</v>
      </c>
      <c r="AO66" s="370">
        <f>IF('1、规划指标'!$C$9=0,0,AO11*'1、规划指标'!$F$9/'1、规划指标'!$C$9)</f>
        <v>0</v>
      </c>
      <c r="AP66" s="370">
        <f>IF('1、规划指标'!$C$9=0,0,AP11*'1、规划指标'!$F$9/'1、规划指标'!$C$9)</f>
        <v>0</v>
      </c>
      <c r="AQ66" s="370">
        <f>IF('1、规划指标'!$C$9=0,0,AQ11*'1、规划指标'!$F$9/'1、规划指标'!$C$9)</f>
        <v>0</v>
      </c>
      <c r="AR66" s="370">
        <f>IF('1、规划指标'!$C$9=0,0,AR11*'1、规划指标'!$F$9/'1、规划指标'!$C$9)</f>
        <v>0</v>
      </c>
      <c r="AS66" s="370">
        <f>IF('1、规划指标'!$C$9=0,0,AS11*'1、规划指标'!$F$9/'1、规划指标'!$C$9)</f>
        <v>0</v>
      </c>
      <c r="AT66" s="370">
        <f>IF('1、规划指标'!$C$9=0,0,AT11*'1、规划指标'!$F$9/'1、规划指标'!$C$9)</f>
        <v>0</v>
      </c>
      <c r="AU66" s="370">
        <f>IF('1、规划指标'!$C$9=0,0,AU11*'1、规划指标'!$F$9/'1、规划指标'!$C$9)</f>
        <v>0</v>
      </c>
      <c r="AV66" s="370">
        <f>IF('1、规划指标'!$C$9=0,0,AV11*'1、规划指标'!$F$9/'1、规划指标'!$C$9)</f>
        <v>0</v>
      </c>
      <c r="AW66" s="370">
        <f>IF('1、规划指标'!$C$9=0,0,AW11*'1、规划指标'!$F$9/'1、规划指标'!$C$9)</f>
        <v>0</v>
      </c>
      <c r="AX66" s="370">
        <f>IF('1、规划指标'!$C$9=0,0,AX11*'1、规划指标'!$F$9/'1、规划指标'!$C$9)</f>
        <v>0</v>
      </c>
      <c r="AY66" s="370">
        <f>IF('1、规划指标'!$C$9=0,0,AY11*'1、规划指标'!$F$9/'1、规划指标'!$C$9)</f>
        <v>0</v>
      </c>
      <c r="AZ66" s="370">
        <f>IF('1、规划指标'!$C$9=0,0,AZ11*'1、规划指标'!$F$9/'1、规划指标'!$C$9)</f>
        <v>0</v>
      </c>
      <c r="BA66" s="370">
        <f>IF('1、规划指标'!$C$9=0,0,BA11*'1、规划指标'!$F$9/'1、规划指标'!$C$9)</f>
        <v>0</v>
      </c>
      <c r="BB66" s="370">
        <f>IF('1、规划指标'!$C$9=0,0,BB11*'1、规划指标'!$F$9/'1、规划指标'!$C$9)</f>
        <v>0</v>
      </c>
      <c r="BC66" s="370">
        <f>IF('1、规划指标'!$C$9=0,0,BC11*'1、规划指标'!$F$9/'1、规划指标'!$C$9)</f>
        <v>0</v>
      </c>
      <c r="BD66" s="370">
        <f>IF('1、规划指标'!$C$9=0,0,BD11*'1、规划指标'!$F$9/'1、规划指标'!$C$9)</f>
        <v>0</v>
      </c>
      <c r="BE66" s="370">
        <f>IF('1、规划指标'!$C$9=0,0,BE11*'1、规划指标'!$F$9/'1、规划指标'!$C$9)</f>
        <v>0</v>
      </c>
      <c r="BF66" s="370">
        <f>IF('1、规划指标'!$C$9=0,0,BF11*'1、规划指标'!$F$9/'1、规划指标'!$C$9)</f>
        <v>0</v>
      </c>
      <c r="BG66" s="370">
        <f>IF('1、规划指标'!$C$9=0,0,BG11*'1、规划指标'!$F$9/'1、规划指标'!$C$9)</f>
        <v>0</v>
      </c>
      <c r="BH66" s="370">
        <f>IF('1、规划指标'!$C$9=0,0,BH11*'1、规划指标'!$F$9/'1、规划指标'!$C$9)</f>
        <v>0</v>
      </c>
      <c r="BI66" s="370">
        <f>IF('1、规划指标'!$C$9=0,0,BI11*'1、规划指标'!$F$9/'1、规划指标'!$C$9)</f>
        <v>0</v>
      </c>
      <c r="BJ66" s="370">
        <f>IF('1、规划指标'!$C$9=0,0,BJ11*'1、规划指标'!$F$9/'1、规划指标'!$C$9)</f>
        <v>0</v>
      </c>
      <c r="BK66" s="370">
        <f>IF('1、规划指标'!$C$9=0,0,BK11*'1、规划指标'!$F$9/'1、规划指标'!$C$9)</f>
        <v>0</v>
      </c>
      <c r="BL66" s="370">
        <f>IF('1、规划指标'!$C$9=0,0,BL11*'1、规划指标'!$F$9/'1、规划指标'!$C$9)</f>
        <v>0</v>
      </c>
      <c r="BM66" s="370">
        <f>IF('1、规划指标'!$C$9=0,0,BM11*'1、规划指标'!$F$9/'1、规划指标'!$C$9)</f>
        <v>0</v>
      </c>
      <c r="BN66" s="370">
        <f>IF('1、规划指标'!$C$9=0,0,BN11*'1、规划指标'!$F$9/'1、规划指标'!$C$9)</f>
        <v>0</v>
      </c>
      <c r="BO66" s="370">
        <f>IF('1、规划指标'!$C$9=0,0,BO11*'1、规划指标'!$F$9/'1、规划指标'!$C$9)</f>
        <v>0</v>
      </c>
      <c r="BP66" s="370">
        <f>IF('1、规划指标'!$C$9=0,0,BP11*'1、规划指标'!$F$9/'1、规划指标'!$C$9)</f>
        <v>0</v>
      </c>
      <c r="BQ66" s="370">
        <f>IF('1、规划指标'!$C$9=0,0,BQ11*'1、规划指标'!$F$9/'1、规划指标'!$C$9)</f>
        <v>0</v>
      </c>
      <c r="BR66" s="370">
        <f>IF('1、规划指标'!$C$9=0,0,BR11*'1、规划指标'!$F$9/'1、规划指标'!$C$9)</f>
        <v>0</v>
      </c>
      <c r="BS66" s="370">
        <f>IF('1、规划指标'!$C$9=0,0,BS11*'1、规划指标'!$F$9/'1、规划指标'!$C$9)</f>
        <v>0</v>
      </c>
      <c r="BT66" s="370">
        <f>IF('1、规划指标'!$C$9=0,0,BT11*'1、规划指标'!$F$9/'1、规划指标'!$C$9)</f>
        <v>0</v>
      </c>
      <c r="BU66" s="370">
        <f>IF('1、规划指标'!$C$9=0,0,BU11*'1、规划指标'!$F$9/'1、规划指标'!$C$9)</f>
        <v>0</v>
      </c>
      <c r="BV66" s="370">
        <f>IF('1、规划指标'!$C$9=0,0,BV11*'1、规划指标'!$F$9/'1、规划指标'!$C$9)</f>
        <v>0</v>
      </c>
      <c r="BW66" s="370">
        <f>IF('1、规划指标'!$C$9=0,0,BW11*'1、规划指标'!$F$9/'1、规划指标'!$C$9)</f>
        <v>0</v>
      </c>
      <c r="BX66" s="370">
        <f>IF('1、规划指标'!$C$9=0,0,BX11*'1、规划指标'!$F$9/'1、规划指标'!$C$9)</f>
        <v>0</v>
      </c>
      <c r="BY66" s="370">
        <f>IF('1、规划指标'!$C$9=0,0,BY11*'1、规划指标'!$F$9/'1、规划指标'!$C$9)</f>
        <v>0</v>
      </c>
      <c r="BZ66" s="370">
        <f>IF('1、规划指标'!$C$9=0,0,BZ11*'1、规划指标'!$F$9/'1、规划指标'!$C$9)</f>
        <v>0</v>
      </c>
      <c r="CA66" s="370">
        <f>IF('1、规划指标'!$C$9=0,0,CA11*'1、规划指标'!$F$9/'1、规划指标'!$C$9)</f>
        <v>0</v>
      </c>
      <c r="CB66" s="370">
        <f>IF('1、规划指标'!$C$9=0,0,CB11*'1、规划指标'!$F$9/'1、规划指标'!$C$9)</f>
        <v>0</v>
      </c>
      <c r="CC66" s="370">
        <f>IF('1、规划指标'!$C$9=0,0,CC11*'1、规划指标'!$F$9/'1、规划指标'!$C$9)</f>
        <v>0</v>
      </c>
      <c r="CD66" s="370">
        <f>IF('1、规划指标'!$C$9=0,0,CD11*'1、规划指标'!$F$9/'1、规划指标'!$C$9)</f>
        <v>0</v>
      </c>
      <c r="CE66" s="370">
        <f>IF('1、规划指标'!$C$9=0,0,CE11*'1、规划指标'!$F$9/'1、规划指标'!$C$9)</f>
        <v>0</v>
      </c>
      <c r="CF66" s="370">
        <f>IF('1、规划指标'!$C$9=0,0,CF11*'1、规划指标'!$F$9/'1、规划指标'!$C$9)</f>
        <v>0</v>
      </c>
      <c r="CG66" s="370">
        <f>IF('1、规划指标'!$C$9=0,0,CG11*'1、规划指标'!$F$9/'1、规划指标'!$C$9)</f>
        <v>0</v>
      </c>
      <c r="CH66" s="370">
        <f>IF('1、规划指标'!$C$9=0,0,CH11*'1、规划指标'!$F$9/'1、规划指标'!$C$9)</f>
        <v>0</v>
      </c>
      <c r="CI66" s="370">
        <f>IF('1、规划指标'!$C$9=0,0,CI11*'1、规划指标'!$F$9/'1、规划指标'!$C$9)</f>
        <v>0</v>
      </c>
      <c r="CJ66" s="370">
        <f>IF('1、规划指标'!$C$9=0,0,CJ11*'1、规划指标'!$F$9/'1、规划指标'!$C$9)</f>
        <v>0</v>
      </c>
      <c r="CK66" s="370">
        <f>IF('1、规划指标'!$C$9=0,0,CK11*'1、规划指标'!$F$9/'1、规划指标'!$C$9)</f>
        <v>0</v>
      </c>
      <c r="CL66" s="370">
        <f>IF('1、规划指标'!$C$9=0,0,CL11*'1、规划指标'!$F$9/'1、规划指标'!$C$9)</f>
        <v>0</v>
      </c>
      <c r="CM66" s="370">
        <f>IF('1、规划指标'!$C$9=0,0,CM11*'1、规划指标'!$F$9/'1、规划指标'!$C$9)</f>
        <v>0</v>
      </c>
      <c r="CN66" s="370">
        <f>IF('1、规划指标'!$C$9=0,0,CN11*'1、规划指标'!$F$9/'1、规划指标'!$C$9)</f>
        <v>0</v>
      </c>
      <c r="CO66" s="370">
        <f>IF('1、规划指标'!$C$9=0,0,CO11*'1、规划指标'!$F$9/'1、规划指标'!$C$9)</f>
        <v>0</v>
      </c>
      <c r="CP66" s="370">
        <f>IF('1、规划指标'!$C$9=0,0,CP11*'1、规划指标'!$F$9/'1、规划指标'!$C$9)</f>
        <v>0</v>
      </c>
      <c r="CQ66" s="370">
        <f>IF('1、规划指标'!$C$9=0,0,CQ11*'1、规划指标'!$F$9/'1、规划指标'!$C$9)</f>
        <v>0</v>
      </c>
      <c r="CR66" s="370">
        <f>IF('1、规划指标'!$C$9=0,0,CR11*'1、规划指标'!$F$9/'1、规划指标'!$C$9)</f>
        <v>0</v>
      </c>
      <c r="CS66" s="370">
        <f>IF('1、规划指标'!$C$9=0,0,CS11*'1、规划指标'!$F$9/'1、规划指标'!$C$9)</f>
        <v>0</v>
      </c>
      <c r="CT66" s="370">
        <f>IF('1、规划指标'!$C$9=0,0,CT11*'1、规划指标'!$F$9/'1、规划指标'!$C$9)</f>
        <v>0</v>
      </c>
      <c r="CU66" s="370">
        <f>IF('1、规划指标'!$C$9=0,0,CU11*'1、规划指标'!$F$9/'1、规划指标'!$C$9)</f>
        <v>0</v>
      </c>
      <c r="CV66" s="370">
        <f>IF('1、规划指标'!$C$9=0,0,CV11*'1、规划指标'!$F$9/'1、规划指标'!$C$9)</f>
        <v>0</v>
      </c>
      <c r="CW66" s="382"/>
    </row>
    <row r="67" spans="1:101" ht="16.5" customHeight="1">
      <c r="A67" s="364">
        <v>2</v>
      </c>
      <c r="B67" s="374" t="s">
        <v>329</v>
      </c>
      <c r="C67" s="785"/>
      <c r="D67" s="370">
        <f t="shared" si="37"/>
        <v>0</v>
      </c>
      <c r="E67" s="370">
        <f>IF('1、规划指标'!$C$9=0,0,E12*'1、规划指标'!$F$9/'1、规划指标'!$C$9)</f>
        <v>0</v>
      </c>
      <c r="F67" s="370">
        <f>IF('1、规划指标'!$C$9=0,0,F12*'1、规划指标'!$F$9/'1、规划指标'!$C$9)</f>
        <v>0</v>
      </c>
      <c r="G67" s="370">
        <f>IF('1、规划指标'!$C$9=0,0,G12*'1、规划指标'!$F$9/'1、规划指标'!$C$9)</f>
        <v>0</v>
      </c>
      <c r="H67" s="370">
        <f>IF('1、规划指标'!$C$9=0,0,H12*'1、规划指标'!$F$9/'1、规划指标'!$C$9)</f>
        <v>0</v>
      </c>
      <c r="I67" s="370">
        <f>IF('1、规划指标'!$C$9=0,0,I12*'1、规划指标'!$F$9/'1、规划指标'!$C$9)</f>
        <v>0</v>
      </c>
      <c r="J67" s="370">
        <f>IF('1、规划指标'!$C$9=0,0,J12*'1、规划指标'!$F$9/'1、规划指标'!$C$9)</f>
        <v>0</v>
      </c>
      <c r="K67" s="370">
        <f>IF('1、规划指标'!$C$9=0,0,K12*'1、规划指标'!$F$9/'1、规划指标'!$C$9)</f>
        <v>0</v>
      </c>
      <c r="L67" s="370">
        <f>IF('1、规划指标'!$C$9=0,0,L12*'1、规划指标'!$F$9/'1、规划指标'!$C$9)</f>
        <v>0</v>
      </c>
      <c r="M67" s="370">
        <f>IF('1、规划指标'!$C$9=0,0,M12*'1、规划指标'!$F$9/'1、规划指标'!$C$9)</f>
        <v>0</v>
      </c>
      <c r="N67" s="370">
        <f>IF('1、规划指标'!$C$9=0,0,N12*'1、规划指标'!$F$9/'1、规划指标'!$C$9)</f>
        <v>0</v>
      </c>
      <c r="O67" s="370">
        <f>IF('1、规划指标'!$C$9=0,0,O12*'1、规划指标'!$F$9/'1、规划指标'!$C$9)</f>
        <v>0</v>
      </c>
      <c r="P67" s="370">
        <f>IF('1、规划指标'!$C$9=0,0,P12*'1、规划指标'!$F$9/'1、规划指标'!$C$9)</f>
        <v>0</v>
      </c>
      <c r="Q67" s="370">
        <f>IF('1、规划指标'!$C$9=0,0,Q12*'1、规划指标'!$F$9/'1、规划指标'!$C$9)</f>
        <v>0</v>
      </c>
      <c r="R67" s="370">
        <f>IF('1、规划指标'!$C$9=0,0,R12*'1、规划指标'!$F$9/'1、规划指标'!$C$9)</f>
        <v>0</v>
      </c>
      <c r="S67" s="370">
        <f>IF('1、规划指标'!$C$9=0,0,S12*'1、规划指标'!$F$9/'1、规划指标'!$C$9)</f>
        <v>0</v>
      </c>
      <c r="T67" s="370">
        <f>IF('1、规划指标'!$C$9=0,0,T12*'1、规划指标'!$F$9/'1、规划指标'!$C$9)</f>
        <v>0</v>
      </c>
      <c r="U67" s="370">
        <f>IF('1、规划指标'!$C$9=0,0,U12*'1、规划指标'!$F$9/'1、规划指标'!$C$9)</f>
        <v>0</v>
      </c>
      <c r="V67" s="370">
        <f>IF('1、规划指标'!$C$9=0,0,V12*'1、规划指标'!$F$9/'1、规划指标'!$C$9)</f>
        <v>0</v>
      </c>
      <c r="W67" s="370">
        <f>IF('1、规划指标'!$C$9=0,0,W12*'1、规划指标'!$F$9/'1、规划指标'!$C$9)</f>
        <v>0</v>
      </c>
      <c r="X67" s="370">
        <f>IF('1、规划指标'!$C$9=0,0,X12*'1、规划指标'!$F$9/'1、规划指标'!$C$9)</f>
        <v>0</v>
      </c>
      <c r="Y67" s="370">
        <f>IF('1、规划指标'!$C$9=0,0,Y12*'1、规划指标'!$F$9/'1、规划指标'!$C$9)</f>
        <v>0</v>
      </c>
      <c r="Z67" s="370">
        <f>IF('1、规划指标'!$C$9=0,0,Z12*'1、规划指标'!$F$9/'1、规划指标'!$C$9)</f>
        <v>0</v>
      </c>
      <c r="AA67" s="370">
        <f>IF('1、规划指标'!$C$9=0,0,AA12*'1、规划指标'!$F$9/'1、规划指标'!$C$9)</f>
        <v>0</v>
      </c>
      <c r="AB67" s="370">
        <f>IF('1、规划指标'!$C$9=0,0,AB12*'1、规划指标'!$F$9/'1、规划指标'!$C$9)</f>
        <v>0</v>
      </c>
      <c r="AC67" s="370">
        <f>IF('1、规划指标'!$C$9=0,0,AC12*'1、规划指标'!$F$9/'1、规划指标'!$C$9)</f>
        <v>0</v>
      </c>
      <c r="AD67" s="370">
        <f>IF('1、规划指标'!$C$9=0,0,AD12*'1、规划指标'!$F$9/'1、规划指标'!$C$9)</f>
        <v>0</v>
      </c>
      <c r="AE67" s="370">
        <f>IF('1、规划指标'!$C$9=0,0,AE12*'1、规划指标'!$F$9/'1、规划指标'!$C$9)</f>
        <v>0</v>
      </c>
      <c r="AF67" s="370">
        <f>IF('1、规划指标'!$C$9=0,0,AF12*'1、规划指标'!$F$9/'1、规划指标'!$C$9)</f>
        <v>0</v>
      </c>
      <c r="AG67" s="370">
        <f>IF('1、规划指标'!$C$9=0,0,AG12*'1、规划指标'!$F$9/'1、规划指标'!$C$9)</f>
        <v>0</v>
      </c>
      <c r="AH67" s="370">
        <f>IF('1、规划指标'!$C$9=0,0,AH12*'1、规划指标'!$F$9/'1、规划指标'!$C$9)</f>
        <v>0</v>
      </c>
      <c r="AI67" s="370">
        <f>IF('1、规划指标'!$C$9=0,0,AI12*'1、规划指标'!$F$9/'1、规划指标'!$C$9)</f>
        <v>0</v>
      </c>
      <c r="AJ67" s="370">
        <f>IF('1、规划指标'!$C$9=0,0,AJ12*'1、规划指标'!$F$9/'1、规划指标'!$C$9)</f>
        <v>0</v>
      </c>
      <c r="AK67" s="370">
        <f>IF('1、规划指标'!$C$9=0,0,AK12*'1、规划指标'!$F$9/'1、规划指标'!$C$9)</f>
        <v>0</v>
      </c>
      <c r="AL67" s="370">
        <f>IF('1、规划指标'!$C$9=0,0,AL12*'1、规划指标'!$F$9/'1、规划指标'!$C$9)</f>
        <v>0</v>
      </c>
      <c r="AM67" s="370">
        <f>IF('1、规划指标'!$C$9=0,0,AM12*'1、规划指标'!$F$9/'1、规划指标'!$C$9)</f>
        <v>0</v>
      </c>
      <c r="AN67" s="370">
        <f>IF('1、规划指标'!$C$9=0,0,AN12*'1、规划指标'!$F$9/'1、规划指标'!$C$9)</f>
        <v>0</v>
      </c>
      <c r="AO67" s="370">
        <f>IF('1、规划指标'!$C$9=0,0,AO12*'1、规划指标'!$F$9/'1、规划指标'!$C$9)</f>
        <v>0</v>
      </c>
      <c r="AP67" s="370">
        <f>IF('1、规划指标'!$C$9=0,0,AP12*'1、规划指标'!$F$9/'1、规划指标'!$C$9)</f>
        <v>0</v>
      </c>
      <c r="AQ67" s="370">
        <f>IF('1、规划指标'!$C$9=0,0,AQ12*'1、规划指标'!$F$9/'1、规划指标'!$C$9)</f>
        <v>0</v>
      </c>
      <c r="AR67" s="370">
        <f>IF('1、规划指标'!$C$9=0,0,AR12*'1、规划指标'!$F$9/'1、规划指标'!$C$9)</f>
        <v>0</v>
      </c>
      <c r="AS67" s="370">
        <f>IF('1、规划指标'!$C$9=0,0,AS12*'1、规划指标'!$F$9/'1、规划指标'!$C$9)</f>
        <v>0</v>
      </c>
      <c r="AT67" s="370">
        <f>IF('1、规划指标'!$C$9=0,0,AT12*'1、规划指标'!$F$9/'1、规划指标'!$C$9)</f>
        <v>0</v>
      </c>
      <c r="AU67" s="370">
        <f>IF('1、规划指标'!$C$9=0,0,AU12*'1、规划指标'!$F$9/'1、规划指标'!$C$9)</f>
        <v>0</v>
      </c>
      <c r="AV67" s="370">
        <f>IF('1、规划指标'!$C$9=0,0,AV12*'1、规划指标'!$F$9/'1、规划指标'!$C$9)</f>
        <v>0</v>
      </c>
      <c r="AW67" s="370">
        <f>IF('1、规划指标'!$C$9=0,0,AW12*'1、规划指标'!$F$9/'1、规划指标'!$C$9)</f>
        <v>0</v>
      </c>
      <c r="AX67" s="370">
        <f>IF('1、规划指标'!$C$9=0,0,AX12*'1、规划指标'!$F$9/'1、规划指标'!$C$9)</f>
        <v>0</v>
      </c>
      <c r="AY67" s="370">
        <f>IF('1、规划指标'!$C$9=0,0,AY12*'1、规划指标'!$F$9/'1、规划指标'!$C$9)</f>
        <v>0</v>
      </c>
      <c r="AZ67" s="370">
        <f>IF('1、规划指标'!$C$9=0,0,AZ12*'1、规划指标'!$F$9/'1、规划指标'!$C$9)</f>
        <v>0</v>
      </c>
      <c r="BA67" s="370">
        <f>IF('1、规划指标'!$C$9=0,0,BA12*'1、规划指标'!$F$9/'1、规划指标'!$C$9)</f>
        <v>0</v>
      </c>
      <c r="BB67" s="370">
        <f>IF('1、规划指标'!$C$9=0,0,BB12*'1、规划指标'!$F$9/'1、规划指标'!$C$9)</f>
        <v>0</v>
      </c>
      <c r="BC67" s="370">
        <f>IF('1、规划指标'!$C$9=0,0,BC12*'1、规划指标'!$F$9/'1、规划指标'!$C$9)</f>
        <v>0</v>
      </c>
      <c r="BD67" s="370">
        <f>IF('1、规划指标'!$C$9=0,0,BD12*'1、规划指标'!$F$9/'1、规划指标'!$C$9)</f>
        <v>0</v>
      </c>
      <c r="BE67" s="370">
        <f>IF('1、规划指标'!$C$9=0,0,BE12*'1、规划指标'!$F$9/'1、规划指标'!$C$9)</f>
        <v>0</v>
      </c>
      <c r="BF67" s="370">
        <f>IF('1、规划指标'!$C$9=0,0,BF12*'1、规划指标'!$F$9/'1、规划指标'!$C$9)</f>
        <v>0</v>
      </c>
      <c r="BG67" s="370">
        <f>IF('1、规划指标'!$C$9=0,0,BG12*'1、规划指标'!$F$9/'1、规划指标'!$C$9)</f>
        <v>0</v>
      </c>
      <c r="BH67" s="370">
        <f>IF('1、规划指标'!$C$9=0,0,BH12*'1、规划指标'!$F$9/'1、规划指标'!$C$9)</f>
        <v>0</v>
      </c>
      <c r="BI67" s="370">
        <f>IF('1、规划指标'!$C$9=0,0,BI12*'1、规划指标'!$F$9/'1、规划指标'!$C$9)</f>
        <v>0</v>
      </c>
      <c r="BJ67" s="370">
        <f>IF('1、规划指标'!$C$9=0,0,BJ12*'1、规划指标'!$F$9/'1、规划指标'!$C$9)</f>
        <v>0</v>
      </c>
      <c r="BK67" s="370">
        <f>IF('1、规划指标'!$C$9=0,0,BK12*'1、规划指标'!$F$9/'1、规划指标'!$C$9)</f>
        <v>0</v>
      </c>
      <c r="BL67" s="370">
        <f>IF('1、规划指标'!$C$9=0,0,BL12*'1、规划指标'!$F$9/'1、规划指标'!$C$9)</f>
        <v>0</v>
      </c>
      <c r="BM67" s="370">
        <f>IF('1、规划指标'!$C$9=0,0,BM12*'1、规划指标'!$F$9/'1、规划指标'!$C$9)</f>
        <v>0</v>
      </c>
      <c r="BN67" s="370">
        <f>IF('1、规划指标'!$C$9=0,0,BN12*'1、规划指标'!$F$9/'1、规划指标'!$C$9)</f>
        <v>0</v>
      </c>
      <c r="BO67" s="370">
        <f>IF('1、规划指标'!$C$9=0,0,BO12*'1、规划指标'!$F$9/'1、规划指标'!$C$9)</f>
        <v>0</v>
      </c>
      <c r="BP67" s="370">
        <f>IF('1、规划指标'!$C$9=0,0,BP12*'1、规划指标'!$F$9/'1、规划指标'!$C$9)</f>
        <v>0</v>
      </c>
      <c r="BQ67" s="370">
        <f>IF('1、规划指标'!$C$9=0,0,BQ12*'1、规划指标'!$F$9/'1、规划指标'!$C$9)</f>
        <v>0</v>
      </c>
      <c r="BR67" s="370">
        <f>IF('1、规划指标'!$C$9=0,0,BR12*'1、规划指标'!$F$9/'1、规划指标'!$C$9)</f>
        <v>0</v>
      </c>
      <c r="BS67" s="370">
        <f>IF('1、规划指标'!$C$9=0,0,BS12*'1、规划指标'!$F$9/'1、规划指标'!$C$9)</f>
        <v>0</v>
      </c>
      <c r="BT67" s="370">
        <f>IF('1、规划指标'!$C$9=0,0,BT12*'1、规划指标'!$F$9/'1、规划指标'!$C$9)</f>
        <v>0</v>
      </c>
      <c r="BU67" s="370">
        <f>IF('1、规划指标'!$C$9=0,0,BU12*'1、规划指标'!$F$9/'1、规划指标'!$C$9)</f>
        <v>0</v>
      </c>
      <c r="BV67" s="370">
        <f>IF('1、规划指标'!$C$9=0,0,BV12*'1、规划指标'!$F$9/'1、规划指标'!$C$9)</f>
        <v>0</v>
      </c>
      <c r="BW67" s="370">
        <f>IF('1、规划指标'!$C$9=0,0,BW12*'1、规划指标'!$F$9/'1、规划指标'!$C$9)</f>
        <v>0</v>
      </c>
      <c r="BX67" s="370">
        <f>IF('1、规划指标'!$C$9=0,0,BX12*'1、规划指标'!$F$9/'1、规划指标'!$C$9)</f>
        <v>0</v>
      </c>
      <c r="BY67" s="370">
        <f>IF('1、规划指标'!$C$9=0,0,BY12*'1、规划指标'!$F$9/'1、规划指标'!$C$9)</f>
        <v>0</v>
      </c>
      <c r="BZ67" s="370">
        <f>IF('1、规划指标'!$C$9=0,0,BZ12*'1、规划指标'!$F$9/'1、规划指标'!$C$9)</f>
        <v>0</v>
      </c>
      <c r="CA67" s="370">
        <f>IF('1、规划指标'!$C$9=0,0,CA12*'1、规划指标'!$F$9/'1、规划指标'!$C$9)</f>
        <v>0</v>
      </c>
      <c r="CB67" s="370">
        <f>IF('1、规划指标'!$C$9=0,0,CB12*'1、规划指标'!$F$9/'1、规划指标'!$C$9)</f>
        <v>0</v>
      </c>
      <c r="CC67" s="370">
        <f>IF('1、规划指标'!$C$9=0,0,CC12*'1、规划指标'!$F$9/'1、规划指标'!$C$9)</f>
        <v>0</v>
      </c>
      <c r="CD67" s="370">
        <f>IF('1、规划指标'!$C$9=0,0,CD12*'1、规划指标'!$F$9/'1、规划指标'!$C$9)</f>
        <v>0</v>
      </c>
      <c r="CE67" s="370">
        <f>IF('1、规划指标'!$C$9=0,0,CE12*'1、规划指标'!$F$9/'1、规划指标'!$C$9)</f>
        <v>0</v>
      </c>
      <c r="CF67" s="370">
        <f>IF('1、规划指标'!$C$9=0,0,CF12*'1、规划指标'!$F$9/'1、规划指标'!$C$9)</f>
        <v>0</v>
      </c>
      <c r="CG67" s="370">
        <f>IF('1、规划指标'!$C$9=0,0,CG12*'1、规划指标'!$F$9/'1、规划指标'!$C$9)</f>
        <v>0</v>
      </c>
      <c r="CH67" s="370">
        <f>IF('1、规划指标'!$C$9=0,0,CH12*'1、规划指标'!$F$9/'1、规划指标'!$C$9)</f>
        <v>0</v>
      </c>
      <c r="CI67" s="370">
        <f>IF('1、规划指标'!$C$9=0,0,CI12*'1、规划指标'!$F$9/'1、规划指标'!$C$9)</f>
        <v>0</v>
      </c>
      <c r="CJ67" s="370">
        <f>IF('1、规划指标'!$C$9=0,0,CJ12*'1、规划指标'!$F$9/'1、规划指标'!$C$9)</f>
        <v>0</v>
      </c>
      <c r="CK67" s="370">
        <f>IF('1、规划指标'!$C$9=0,0,CK12*'1、规划指标'!$F$9/'1、规划指标'!$C$9)</f>
        <v>0</v>
      </c>
      <c r="CL67" s="370">
        <f>IF('1、规划指标'!$C$9=0,0,CL12*'1、规划指标'!$F$9/'1、规划指标'!$C$9)</f>
        <v>0</v>
      </c>
      <c r="CM67" s="370">
        <f>IF('1、规划指标'!$C$9=0,0,CM12*'1、规划指标'!$F$9/'1、规划指标'!$C$9)</f>
        <v>0</v>
      </c>
      <c r="CN67" s="370">
        <f>IF('1、规划指标'!$C$9=0,0,CN12*'1、规划指标'!$F$9/'1、规划指标'!$C$9)</f>
        <v>0</v>
      </c>
      <c r="CO67" s="370">
        <f>IF('1、规划指标'!$C$9=0,0,CO12*'1、规划指标'!$F$9/'1、规划指标'!$C$9)</f>
        <v>0</v>
      </c>
      <c r="CP67" s="370">
        <f>IF('1、规划指标'!$C$9=0,0,CP12*'1、规划指标'!$F$9/'1、规划指标'!$C$9)</f>
        <v>0</v>
      </c>
      <c r="CQ67" s="370">
        <f>IF('1、规划指标'!$C$9=0,0,CQ12*'1、规划指标'!$F$9/'1、规划指标'!$C$9)</f>
        <v>0</v>
      </c>
      <c r="CR67" s="370">
        <f>IF('1、规划指标'!$C$9=0,0,CR12*'1、规划指标'!$F$9/'1、规划指标'!$C$9)</f>
        <v>0</v>
      </c>
      <c r="CS67" s="370">
        <f>IF('1、规划指标'!$C$9=0,0,CS12*'1、规划指标'!$F$9/'1、规划指标'!$C$9)</f>
        <v>0</v>
      </c>
      <c r="CT67" s="370">
        <f>IF('1、规划指标'!$C$9=0,0,CT12*'1、规划指标'!$F$9/'1、规划指标'!$C$9)</f>
        <v>0</v>
      </c>
      <c r="CU67" s="370">
        <f>IF('1、规划指标'!$C$9=0,0,CU12*'1、规划指标'!$F$9/'1、规划指标'!$C$9)</f>
        <v>0</v>
      </c>
      <c r="CV67" s="370">
        <f>IF('1、规划指标'!$C$9=0,0,CV12*'1、规划指标'!$F$9/'1、规划指标'!$C$9)</f>
        <v>0</v>
      </c>
      <c r="CW67" s="382"/>
    </row>
    <row r="68" spans="1:101" ht="16.5" customHeight="1">
      <c r="A68" s="364">
        <v>3</v>
      </c>
      <c r="B68" s="365" t="s">
        <v>330</v>
      </c>
      <c r="C68" s="785"/>
      <c r="D68" s="370">
        <f t="shared" si="37"/>
        <v>0</v>
      </c>
      <c r="E68" s="370">
        <f>IF('1、规划指标'!$C$9=0,0,E13*'1、规划指标'!$F$9/'1、规划指标'!$C$9)</f>
        <v>0</v>
      </c>
      <c r="F68" s="370">
        <f>IF('1、规划指标'!$C$9=0,0,F13*'1、规划指标'!$F$9/'1、规划指标'!$C$9)</f>
        <v>0</v>
      </c>
      <c r="G68" s="370">
        <f>IF('1、规划指标'!$C$9=0,0,G13*'1、规划指标'!$F$9/'1、规划指标'!$C$9)</f>
        <v>0</v>
      </c>
      <c r="H68" s="370">
        <f>IF('1、规划指标'!$C$9=0,0,H13*'1、规划指标'!$F$9/'1、规划指标'!$C$9)</f>
        <v>0</v>
      </c>
      <c r="I68" s="370">
        <f>IF('1、规划指标'!$C$9=0,0,I13*'1、规划指标'!$F$9/'1、规划指标'!$C$9)</f>
        <v>0</v>
      </c>
      <c r="J68" s="370">
        <f>IF('1、规划指标'!$C$9=0,0,J13*'1、规划指标'!$F$9/'1、规划指标'!$C$9)</f>
        <v>0</v>
      </c>
      <c r="K68" s="370">
        <f>IF('1、规划指标'!$C$9=0,0,K13*'1、规划指标'!$F$9/'1、规划指标'!$C$9)</f>
        <v>0</v>
      </c>
      <c r="L68" s="370">
        <f>IF('1、规划指标'!$C$9=0,0,L13*'1、规划指标'!$F$9/'1、规划指标'!$C$9)</f>
        <v>0</v>
      </c>
      <c r="M68" s="370">
        <f>IF('1、规划指标'!$C$9=0,0,M13*'1、规划指标'!$F$9/'1、规划指标'!$C$9)</f>
        <v>0</v>
      </c>
      <c r="N68" s="370">
        <f>IF('1、规划指标'!$C$9=0,0,N13*'1、规划指标'!$F$9/'1、规划指标'!$C$9)</f>
        <v>0</v>
      </c>
      <c r="O68" s="370">
        <f>IF('1、规划指标'!$C$9=0,0,O13*'1、规划指标'!$F$9/'1、规划指标'!$C$9)</f>
        <v>0</v>
      </c>
      <c r="P68" s="370">
        <f>IF('1、规划指标'!$C$9=0,0,P13*'1、规划指标'!$F$9/'1、规划指标'!$C$9)</f>
        <v>0</v>
      </c>
      <c r="Q68" s="370">
        <f>IF('1、规划指标'!$C$9=0,0,Q13*'1、规划指标'!$F$9/'1、规划指标'!$C$9)</f>
        <v>0</v>
      </c>
      <c r="R68" s="370">
        <f>IF('1、规划指标'!$C$9=0,0,R13*'1、规划指标'!$F$9/'1、规划指标'!$C$9)</f>
        <v>0</v>
      </c>
      <c r="S68" s="370">
        <f>IF('1、规划指标'!$C$9=0,0,S13*'1、规划指标'!$F$9/'1、规划指标'!$C$9)</f>
        <v>0</v>
      </c>
      <c r="T68" s="370">
        <f>IF('1、规划指标'!$C$9=0,0,T13*'1、规划指标'!$F$9/'1、规划指标'!$C$9)</f>
        <v>0</v>
      </c>
      <c r="U68" s="370">
        <f>IF('1、规划指标'!$C$9=0,0,U13*'1、规划指标'!$F$9/'1、规划指标'!$C$9)</f>
        <v>0</v>
      </c>
      <c r="V68" s="370">
        <f>IF('1、规划指标'!$C$9=0,0,V13*'1、规划指标'!$F$9/'1、规划指标'!$C$9)</f>
        <v>0</v>
      </c>
      <c r="W68" s="370">
        <f>IF('1、规划指标'!$C$9=0,0,W13*'1、规划指标'!$F$9/'1、规划指标'!$C$9)</f>
        <v>0</v>
      </c>
      <c r="X68" s="370">
        <f>IF('1、规划指标'!$C$9=0,0,X13*'1、规划指标'!$F$9/'1、规划指标'!$C$9)</f>
        <v>0</v>
      </c>
      <c r="Y68" s="370">
        <f>IF('1、规划指标'!$C$9=0,0,Y13*'1、规划指标'!$F$9/'1、规划指标'!$C$9)</f>
        <v>0</v>
      </c>
      <c r="Z68" s="370">
        <f>IF('1、规划指标'!$C$9=0,0,Z13*'1、规划指标'!$F$9/'1、规划指标'!$C$9)</f>
        <v>0</v>
      </c>
      <c r="AA68" s="370">
        <f>IF('1、规划指标'!$C$9=0,0,AA13*'1、规划指标'!$F$9/'1、规划指标'!$C$9)</f>
        <v>0</v>
      </c>
      <c r="AB68" s="370">
        <f>IF('1、规划指标'!$C$9=0,0,AB13*'1、规划指标'!$F$9/'1、规划指标'!$C$9)</f>
        <v>0</v>
      </c>
      <c r="AC68" s="370">
        <f>IF('1、规划指标'!$C$9=0,0,AC13*'1、规划指标'!$F$9/'1、规划指标'!$C$9)</f>
        <v>0</v>
      </c>
      <c r="AD68" s="370">
        <f>IF('1、规划指标'!$C$9=0,0,AD13*'1、规划指标'!$F$9/'1、规划指标'!$C$9)</f>
        <v>0</v>
      </c>
      <c r="AE68" s="370">
        <f>IF('1、规划指标'!$C$9=0,0,AE13*'1、规划指标'!$F$9/'1、规划指标'!$C$9)</f>
        <v>0</v>
      </c>
      <c r="AF68" s="370">
        <f>IF('1、规划指标'!$C$9=0,0,AF13*'1、规划指标'!$F$9/'1、规划指标'!$C$9)</f>
        <v>0</v>
      </c>
      <c r="AG68" s="370">
        <f>IF('1、规划指标'!$C$9=0,0,AG13*'1、规划指标'!$F$9/'1、规划指标'!$C$9)</f>
        <v>0</v>
      </c>
      <c r="AH68" s="370">
        <f>IF('1、规划指标'!$C$9=0,0,AH13*'1、规划指标'!$F$9/'1、规划指标'!$C$9)</f>
        <v>0</v>
      </c>
      <c r="AI68" s="370">
        <f>IF('1、规划指标'!$C$9=0,0,AI13*'1、规划指标'!$F$9/'1、规划指标'!$C$9)</f>
        <v>0</v>
      </c>
      <c r="AJ68" s="370">
        <f>IF('1、规划指标'!$C$9=0,0,AJ13*'1、规划指标'!$F$9/'1、规划指标'!$C$9)</f>
        <v>0</v>
      </c>
      <c r="AK68" s="370">
        <f>IF('1、规划指标'!$C$9=0,0,AK13*'1、规划指标'!$F$9/'1、规划指标'!$C$9)</f>
        <v>0</v>
      </c>
      <c r="AL68" s="370">
        <f>IF('1、规划指标'!$C$9=0,0,AL13*'1、规划指标'!$F$9/'1、规划指标'!$C$9)</f>
        <v>0</v>
      </c>
      <c r="AM68" s="370">
        <f>IF('1、规划指标'!$C$9=0,0,AM13*'1、规划指标'!$F$9/'1、规划指标'!$C$9)</f>
        <v>0</v>
      </c>
      <c r="AN68" s="370">
        <f>IF('1、规划指标'!$C$9=0,0,AN13*'1、规划指标'!$F$9/'1、规划指标'!$C$9)</f>
        <v>0</v>
      </c>
      <c r="AO68" s="370">
        <f>IF('1、规划指标'!$C$9=0,0,AO13*'1、规划指标'!$F$9/'1、规划指标'!$C$9)</f>
        <v>0</v>
      </c>
      <c r="AP68" s="370">
        <f>IF('1、规划指标'!$C$9=0,0,AP13*'1、规划指标'!$F$9/'1、规划指标'!$C$9)</f>
        <v>0</v>
      </c>
      <c r="AQ68" s="370">
        <f>IF('1、规划指标'!$C$9=0,0,AQ13*'1、规划指标'!$F$9/'1、规划指标'!$C$9)</f>
        <v>0</v>
      </c>
      <c r="AR68" s="370">
        <f>IF('1、规划指标'!$C$9=0,0,AR13*'1、规划指标'!$F$9/'1、规划指标'!$C$9)</f>
        <v>0</v>
      </c>
      <c r="AS68" s="370">
        <f>IF('1、规划指标'!$C$9=0,0,AS13*'1、规划指标'!$F$9/'1、规划指标'!$C$9)</f>
        <v>0</v>
      </c>
      <c r="AT68" s="370">
        <f>IF('1、规划指标'!$C$9=0,0,AT13*'1、规划指标'!$F$9/'1、规划指标'!$C$9)</f>
        <v>0</v>
      </c>
      <c r="AU68" s="370">
        <f>IF('1、规划指标'!$C$9=0,0,AU13*'1、规划指标'!$F$9/'1、规划指标'!$C$9)</f>
        <v>0</v>
      </c>
      <c r="AV68" s="370">
        <f>IF('1、规划指标'!$C$9=0,0,AV13*'1、规划指标'!$F$9/'1、规划指标'!$C$9)</f>
        <v>0</v>
      </c>
      <c r="AW68" s="370">
        <f>IF('1、规划指标'!$C$9=0,0,AW13*'1、规划指标'!$F$9/'1、规划指标'!$C$9)</f>
        <v>0</v>
      </c>
      <c r="AX68" s="370">
        <f>IF('1、规划指标'!$C$9=0,0,AX13*'1、规划指标'!$F$9/'1、规划指标'!$C$9)</f>
        <v>0</v>
      </c>
      <c r="AY68" s="370">
        <f>IF('1、规划指标'!$C$9=0,0,AY13*'1、规划指标'!$F$9/'1、规划指标'!$C$9)</f>
        <v>0</v>
      </c>
      <c r="AZ68" s="370">
        <f>IF('1、规划指标'!$C$9=0,0,AZ13*'1、规划指标'!$F$9/'1、规划指标'!$C$9)</f>
        <v>0</v>
      </c>
      <c r="BA68" s="370">
        <f>IF('1、规划指标'!$C$9=0,0,BA13*'1、规划指标'!$F$9/'1、规划指标'!$C$9)</f>
        <v>0</v>
      </c>
      <c r="BB68" s="370">
        <f>IF('1、规划指标'!$C$9=0,0,BB13*'1、规划指标'!$F$9/'1、规划指标'!$C$9)</f>
        <v>0</v>
      </c>
      <c r="BC68" s="370">
        <f>IF('1、规划指标'!$C$9=0,0,BC13*'1、规划指标'!$F$9/'1、规划指标'!$C$9)</f>
        <v>0</v>
      </c>
      <c r="BD68" s="370">
        <f>IF('1、规划指标'!$C$9=0,0,BD13*'1、规划指标'!$F$9/'1、规划指标'!$C$9)</f>
        <v>0</v>
      </c>
      <c r="BE68" s="370">
        <f>IF('1、规划指标'!$C$9=0,0,BE13*'1、规划指标'!$F$9/'1、规划指标'!$C$9)</f>
        <v>0</v>
      </c>
      <c r="BF68" s="370">
        <f>IF('1、规划指标'!$C$9=0,0,BF13*'1、规划指标'!$F$9/'1、规划指标'!$C$9)</f>
        <v>0</v>
      </c>
      <c r="BG68" s="370">
        <f>IF('1、规划指标'!$C$9=0,0,BG13*'1、规划指标'!$F$9/'1、规划指标'!$C$9)</f>
        <v>0</v>
      </c>
      <c r="BH68" s="370">
        <f>IF('1、规划指标'!$C$9=0,0,BH13*'1、规划指标'!$F$9/'1、规划指标'!$C$9)</f>
        <v>0</v>
      </c>
      <c r="BI68" s="370">
        <f>IF('1、规划指标'!$C$9=0,0,BI13*'1、规划指标'!$F$9/'1、规划指标'!$C$9)</f>
        <v>0</v>
      </c>
      <c r="BJ68" s="370">
        <f>IF('1、规划指标'!$C$9=0,0,BJ13*'1、规划指标'!$F$9/'1、规划指标'!$C$9)</f>
        <v>0</v>
      </c>
      <c r="BK68" s="370">
        <f>IF('1、规划指标'!$C$9=0,0,BK13*'1、规划指标'!$F$9/'1、规划指标'!$C$9)</f>
        <v>0</v>
      </c>
      <c r="BL68" s="370">
        <f>IF('1、规划指标'!$C$9=0,0,BL13*'1、规划指标'!$F$9/'1、规划指标'!$C$9)</f>
        <v>0</v>
      </c>
      <c r="BM68" s="370">
        <f>IF('1、规划指标'!$C$9=0,0,BM13*'1、规划指标'!$F$9/'1、规划指标'!$C$9)</f>
        <v>0</v>
      </c>
      <c r="BN68" s="370">
        <f>IF('1、规划指标'!$C$9=0,0,BN13*'1、规划指标'!$F$9/'1、规划指标'!$C$9)</f>
        <v>0</v>
      </c>
      <c r="BO68" s="370">
        <f>IF('1、规划指标'!$C$9=0,0,BO13*'1、规划指标'!$F$9/'1、规划指标'!$C$9)</f>
        <v>0</v>
      </c>
      <c r="BP68" s="370">
        <f>IF('1、规划指标'!$C$9=0,0,BP13*'1、规划指标'!$F$9/'1、规划指标'!$C$9)</f>
        <v>0</v>
      </c>
      <c r="BQ68" s="370">
        <f>IF('1、规划指标'!$C$9=0,0,BQ13*'1、规划指标'!$F$9/'1、规划指标'!$C$9)</f>
        <v>0</v>
      </c>
      <c r="BR68" s="370">
        <f>IF('1、规划指标'!$C$9=0,0,BR13*'1、规划指标'!$F$9/'1、规划指标'!$C$9)</f>
        <v>0</v>
      </c>
      <c r="BS68" s="370">
        <f>IF('1、规划指标'!$C$9=0,0,BS13*'1、规划指标'!$F$9/'1、规划指标'!$C$9)</f>
        <v>0</v>
      </c>
      <c r="BT68" s="370">
        <f>IF('1、规划指标'!$C$9=0,0,BT13*'1、规划指标'!$F$9/'1、规划指标'!$C$9)</f>
        <v>0</v>
      </c>
      <c r="BU68" s="370">
        <f>IF('1、规划指标'!$C$9=0,0,BU13*'1、规划指标'!$F$9/'1、规划指标'!$C$9)</f>
        <v>0</v>
      </c>
      <c r="BV68" s="370">
        <f>IF('1、规划指标'!$C$9=0,0,BV13*'1、规划指标'!$F$9/'1、规划指标'!$C$9)</f>
        <v>0</v>
      </c>
      <c r="BW68" s="370">
        <f>IF('1、规划指标'!$C$9=0,0,BW13*'1、规划指标'!$F$9/'1、规划指标'!$C$9)</f>
        <v>0</v>
      </c>
      <c r="BX68" s="370">
        <f>IF('1、规划指标'!$C$9=0,0,BX13*'1、规划指标'!$F$9/'1、规划指标'!$C$9)</f>
        <v>0</v>
      </c>
      <c r="BY68" s="370">
        <f>IF('1、规划指标'!$C$9=0,0,BY13*'1、规划指标'!$F$9/'1、规划指标'!$C$9)</f>
        <v>0</v>
      </c>
      <c r="BZ68" s="370">
        <f>IF('1、规划指标'!$C$9=0,0,BZ13*'1、规划指标'!$F$9/'1、规划指标'!$C$9)</f>
        <v>0</v>
      </c>
      <c r="CA68" s="370">
        <f>IF('1、规划指标'!$C$9=0,0,CA13*'1、规划指标'!$F$9/'1、规划指标'!$C$9)</f>
        <v>0</v>
      </c>
      <c r="CB68" s="370">
        <f>IF('1、规划指标'!$C$9=0,0,CB13*'1、规划指标'!$F$9/'1、规划指标'!$C$9)</f>
        <v>0</v>
      </c>
      <c r="CC68" s="370">
        <f>IF('1、规划指标'!$C$9=0,0,CC13*'1、规划指标'!$F$9/'1、规划指标'!$C$9)</f>
        <v>0</v>
      </c>
      <c r="CD68" s="370">
        <f>IF('1、规划指标'!$C$9=0,0,CD13*'1、规划指标'!$F$9/'1、规划指标'!$C$9)</f>
        <v>0</v>
      </c>
      <c r="CE68" s="370">
        <f>IF('1、规划指标'!$C$9=0,0,CE13*'1、规划指标'!$F$9/'1、规划指标'!$C$9)</f>
        <v>0</v>
      </c>
      <c r="CF68" s="370">
        <f>IF('1、规划指标'!$C$9=0,0,CF13*'1、规划指标'!$F$9/'1、规划指标'!$C$9)</f>
        <v>0</v>
      </c>
      <c r="CG68" s="370">
        <f>IF('1、规划指标'!$C$9=0,0,CG13*'1、规划指标'!$F$9/'1、规划指标'!$C$9)</f>
        <v>0</v>
      </c>
      <c r="CH68" s="370">
        <f>IF('1、规划指标'!$C$9=0,0,CH13*'1、规划指标'!$F$9/'1、规划指标'!$C$9)</f>
        <v>0</v>
      </c>
      <c r="CI68" s="370">
        <f>IF('1、规划指标'!$C$9=0,0,CI13*'1、规划指标'!$F$9/'1、规划指标'!$C$9)</f>
        <v>0</v>
      </c>
      <c r="CJ68" s="370">
        <f>IF('1、规划指标'!$C$9=0,0,CJ13*'1、规划指标'!$F$9/'1、规划指标'!$C$9)</f>
        <v>0</v>
      </c>
      <c r="CK68" s="370">
        <f>IF('1、规划指标'!$C$9=0,0,CK13*'1、规划指标'!$F$9/'1、规划指标'!$C$9)</f>
        <v>0</v>
      </c>
      <c r="CL68" s="370">
        <f>IF('1、规划指标'!$C$9=0,0,CL13*'1、规划指标'!$F$9/'1、规划指标'!$C$9)</f>
        <v>0</v>
      </c>
      <c r="CM68" s="370">
        <f>IF('1、规划指标'!$C$9=0,0,CM13*'1、规划指标'!$F$9/'1、规划指标'!$C$9)</f>
        <v>0</v>
      </c>
      <c r="CN68" s="370">
        <f>IF('1、规划指标'!$C$9=0,0,CN13*'1、规划指标'!$F$9/'1、规划指标'!$C$9)</f>
        <v>0</v>
      </c>
      <c r="CO68" s="370">
        <f>IF('1、规划指标'!$C$9=0,0,CO13*'1、规划指标'!$F$9/'1、规划指标'!$C$9)</f>
        <v>0</v>
      </c>
      <c r="CP68" s="370">
        <f>IF('1、规划指标'!$C$9=0,0,CP13*'1、规划指标'!$F$9/'1、规划指标'!$C$9)</f>
        <v>0</v>
      </c>
      <c r="CQ68" s="370">
        <f>IF('1、规划指标'!$C$9=0,0,CQ13*'1、规划指标'!$F$9/'1、规划指标'!$C$9)</f>
        <v>0</v>
      </c>
      <c r="CR68" s="370">
        <f>IF('1、规划指标'!$C$9=0,0,CR13*'1、规划指标'!$F$9/'1、规划指标'!$C$9)</f>
        <v>0</v>
      </c>
      <c r="CS68" s="370">
        <f>IF('1、规划指标'!$C$9=0,0,CS13*'1、规划指标'!$F$9/'1、规划指标'!$C$9)</f>
        <v>0</v>
      </c>
      <c r="CT68" s="370">
        <f>IF('1、规划指标'!$C$9=0,0,CT13*'1、规划指标'!$F$9/'1、规划指标'!$C$9)</f>
        <v>0</v>
      </c>
      <c r="CU68" s="370">
        <f>IF('1、规划指标'!$C$9=0,0,CU13*'1、规划指标'!$F$9/'1、规划指标'!$C$9)</f>
        <v>0</v>
      </c>
      <c r="CV68" s="370">
        <f>IF('1、规划指标'!$C$9=0,0,CV13*'1、规划指标'!$F$9/'1、规划指标'!$C$9)</f>
        <v>0</v>
      </c>
      <c r="CW68" s="382"/>
    </row>
    <row r="69" spans="1:101" ht="16.5" customHeight="1">
      <c r="A69" s="364">
        <v>4</v>
      </c>
      <c r="B69" s="365" t="s">
        <v>331</v>
      </c>
      <c r="C69" s="785"/>
      <c r="D69" s="370">
        <f t="shared" si="37"/>
        <v>0</v>
      </c>
      <c r="E69" s="370">
        <f>IF('1、规划指标'!$C$9=0,0,E14*'1、规划指标'!$F$9/'1、规划指标'!$C$9)</f>
        <v>0</v>
      </c>
      <c r="F69" s="370">
        <f>IF('1、规划指标'!$C$9=0,0,F14*'1、规划指标'!$F$9/'1、规划指标'!$C$9)</f>
        <v>0</v>
      </c>
      <c r="G69" s="370">
        <f>IF('1、规划指标'!$C$9=0,0,G14*'1、规划指标'!$F$9/'1、规划指标'!$C$9)</f>
        <v>0</v>
      </c>
      <c r="H69" s="370">
        <f>IF('1、规划指标'!$C$9=0,0,H14*'1、规划指标'!$F$9/'1、规划指标'!$C$9)</f>
        <v>0</v>
      </c>
      <c r="I69" s="370">
        <f>IF('1、规划指标'!$C$9=0,0,I14*'1、规划指标'!$F$9/'1、规划指标'!$C$9)</f>
        <v>0</v>
      </c>
      <c r="J69" s="370">
        <f>IF('1、规划指标'!$C$9=0,0,J14*'1、规划指标'!$F$9/'1、规划指标'!$C$9)</f>
        <v>0</v>
      </c>
      <c r="K69" s="370">
        <f>IF('1、规划指标'!$C$9=0,0,K14*'1、规划指标'!$F$9/'1、规划指标'!$C$9)</f>
        <v>0</v>
      </c>
      <c r="L69" s="370">
        <f>IF('1、规划指标'!$C$9=0,0,L14*'1、规划指标'!$F$9/'1、规划指标'!$C$9)</f>
        <v>0</v>
      </c>
      <c r="M69" s="370">
        <f>IF('1、规划指标'!$C$9=0,0,M14*'1、规划指标'!$F$9/'1、规划指标'!$C$9)</f>
        <v>0</v>
      </c>
      <c r="N69" s="370">
        <f>IF('1、规划指标'!$C$9=0,0,N14*'1、规划指标'!$F$9/'1、规划指标'!$C$9)</f>
        <v>0</v>
      </c>
      <c r="O69" s="370">
        <f>IF('1、规划指标'!$C$9=0,0,O14*'1、规划指标'!$F$9/'1、规划指标'!$C$9)</f>
        <v>0</v>
      </c>
      <c r="P69" s="370">
        <f>IF('1、规划指标'!$C$9=0,0,P14*'1、规划指标'!$F$9/'1、规划指标'!$C$9)</f>
        <v>0</v>
      </c>
      <c r="Q69" s="370">
        <f>IF('1、规划指标'!$C$9=0,0,Q14*'1、规划指标'!$F$9/'1、规划指标'!$C$9)</f>
        <v>0</v>
      </c>
      <c r="R69" s="370">
        <f>IF('1、规划指标'!$C$9=0,0,R14*'1、规划指标'!$F$9/'1、规划指标'!$C$9)</f>
        <v>0</v>
      </c>
      <c r="S69" s="370">
        <f>IF('1、规划指标'!$C$9=0,0,S14*'1、规划指标'!$F$9/'1、规划指标'!$C$9)</f>
        <v>0</v>
      </c>
      <c r="T69" s="370">
        <f>IF('1、规划指标'!$C$9=0,0,T14*'1、规划指标'!$F$9/'1、规划指标'!$C$9)</f>
        <v>0</v>
      </c>
      <c r="U69" s="370">
        <f>IF('1、规划指标'!$C$9=0,0,U14*'1、规划指标'!$F$9/'1、规划指标'!$C$9)</f>
        <v>0</v>
      </c>
      <c r="V69" s="370">
        <f>IF('1、规划指标'!$C$9=0,0,V14*'1、规划指标'!$F$9/'1、规划指标'!$C$9)</f>
        <v>0</v>
      </c>
      <c r="W69" s="370">
        <f>IF('1、规划指标'!$C$9=0,0,W14*'1、规划指标'!$F$9/'1、规划指标'!$C$9)</f>
        <v>0</v>
      </c>
      <c r="X69" s="370">
        <f>IF('1、规划指标'!$C$9=0,0,X14*'1、规划指标'!$F$9/'1、规划指标'!$C$9)</f>
        <v>0</v>
      </c>
      <c r="Y69" s="370">
        <f>IF('1、规划指标'!$C$9=0,0,Y14*'1、规划指标'!$F$9/'1、规划指标'!$C$9)</f>
        <v>0</v>
      </c>
      <c r="Z69" s="370">
        <f>IF('1、规划指标'!$C$9=0,0,Z14*'1、规划指标'!$F$9/'1、规划指标'!$C$9)</f>
        <v>0</v>
      </c>
      <c r="AA69" s="370">
        <f>IF('1、规划指标'!$C$9=0,0,AA14*'1、规划指标'!$F$9/'1、规划指标'!$C$9)</f>
        <v>0</v>
      </c>
      <c r="AB69" s="370">
        <f>IF('1、规划指标'!$C$9=0,0,AB14*'1、规划指标'!$F$9/'1、规划指标'!$C$9)</f>
        <v>0</v>
      </c>
      <c r="AC69" s="370">
        <f>IF('1、规划指标'!$C$9=0,0,AC14*'1、规划指标'!$F$9/'1、规划指标'!$C$9)</f>
        <v>0</v>
      </c>
      <c r="AD69" s="370">
        <f>IF('1、规划指标'!$C$9=0,0,AD14*'1、规划指标'!$F$9/'1、规划指标'!$C$9)</f>
        <v>0</v>
      </c>
      <c r="AE69" s="370">
        <f>IF('1、规划指标'!$C$9=0,0,AE14*'1、规划指标'!$F$9/'1、规划指标'!$C$9)</f>
        <v>0</v>
      </c>
      <c r="AF69" s="370">
        <f>IF('1、规划指标'!$C$9=0,0,AF14*'1、规划指标'!$F$9/'1、规划指标'!$C$9)</f>
        <v>0</v>
      </c>
      <c r="AG69" s="370">
        <f>IF('1、规划指标'!$C$9=0,0,AG14*'1、规划指标'!$F$9/'1、规划指标'!$C$9)</f>
        <v>0</v>
      </c>
      <c r="AH69" s="370">
        <f>IF('1、规划指标'!$C$9=0,0,AH14*'1、规划指标'!$F$9/'1、规划指标'!$C$9)</f>
        <v>0</v>
      </c>
      <c r="AI69" s="370">
        <f>IF('1、规划指标'!$C$9=0,0,AI14*'1、规划指标'!$F$9/'1、规划指标'!$C$9)</f>
        <v>0</v>
      </c>
      <c r="AJ69" s="370">
        <f>IF('1、规划指标'!$C$9=0,0,AJ14*'1、规划指标'!$F$9/'1、规划指标'!$C$9)</f>
        <v>0</v>
      </c>
      <c r="AK69" s="370">
        <f>IF('1、规划指标'!$C$9=0,0,AK14*'1、规划指标'!$F$9/'1、规划指标'!$C$9)</f>
        <v>0</v>
      </c>
      <c r="AL69" s="370">
        <f>IF('1、规划指标'!$C$9=0,0,AL14*'1、规划指标'!$F$9/'1、规划指标'!$C$9)</f>
        <v>0</v>
      </c>
      <c r="AM69" s="370">
        <f>IF('1、规划指标'!$C$9=0,0,AM14*'1、规划指标'!$F$9/'1、规划指标'!$C$9)</f>
        <v>0</v>
      </c>
      <c r="AN69" s="370">
        <f>IF('1、规划指标'!$C$9=0,0,AN14*'1、规划指标'!$F$9/'1、规划指标'!$C$9)</f>
        <v>0</v>
      </c>
      <c r="AO69" s="370">
        <f>IF('1、规划指标'!$C$9=0,0,AO14*'1、规划指标'!$F$9/'1、规划指标'!$C$9)</f>
        <v>0</v>
      </c>
      <c r="AP69" s="370">
        <f>IF('1、规划指标'!$C$9=0,0,AP14*'1、规划指标'!$F$9/'1、规划指标'!$C$9)</f>
        <v>0</v>
      </c>
      <c r="AQ69" s="370">
        <f>IF('1、规划指标'!$C$9=0,0,AQ14*'1、规划指标'!$F$9/'1、规划指标'!$C$9)</f>
        <v>0</v>
      </c>
      <c r="AR69" s="370">
        <f>IF('1、规划指标'!$C$9=0,0,AR14*'1、规划指标'!$F$9/'1、规划指标'!$C$9)</f>
        <v>0</v>
      </c>
      <c r="AS69" s="370">
        <f>IF('1、规划指标'!$C$9=0,0,AS14*'1、规划指标'!$F$9/'1、规划指标'!$C$9)</f>
        <v>0</v>
      </c>
      <c r="AT69" s="370">
        <f>IF('1、规划指标'!$C$9=0,0,AT14*'1、规划指标'!$F$9/'1、规划指标'!$C$9)</f>
        <v>0</v>
      </c>
      <c r="AU69" s="370">
        <f>IF('1、规划指标'!$C$9=0,0,AU14*'1、规划指标'!$F$9/'1、规划指标'!$C$9)</f>
        <v>0</v>
      </c>
      <c r="AV69" s="370">
        <f>IF('1、规划指标'!$C$9=0,0,AV14*'1、规划指标'!$F$9/'1、规划指标'!$C$9)</f>
        <v>0</v>
      </c>
      <c r="AW69" s="370">
        <f>IF('1、规划指标'!$C$9=0,0,AW14*'1、规划指标'!$F$9/'1、规划指标'!$C$9)</f>
        <v>0</v>
      </c>
      <c r="AX69" s="370">
        <f>IF('1、规划指标'!$C$9=0,0,AX14*'1、规划指标'!$F$9/'1、规划指标'!$C$9)</f>
        <v>0</v>
      </c>
      <c r="AY69" s="370">
        <f>IF('1、规划指标'!$C$9=0,0,AY14*'1、规划指标'!$F$9/'1、规划指标'!$C$9)</f>
        <v>0</v>
      </c>
      <c r="AZ69" s="370">
        <f>IF('1、规划指标'!$C$9=0,0,AZ14*'1、规划指标'!$F$9/'1、规划指标'!$C$9)</f>
        <v>0</v>
      </c>
      <c r="BA69" s="370">
        <f>IF('1、规划指标'!$C$9=0,0,BA14*'1、规划指标'!$F$9/'1、规划指标'!$C$9)</f>
        <v>0</v>
      </c>
      <c r="BB69" s="370">
        <f>IF('1、规划指标'!$C$9=0,0,BB14*'1、规划指标'!$F$9/'1、规划指标'!$C$9)</f>
        <v>0</v>
      </c>
      <c r="BC69" s="370">
        <f>IF('1、规划指标'!$C$9=0,0,BC14*'1、规划指标'!$F$9/'1、规划指标'!$C$9)</f>
        <v>0</v>
      </c>
      <c r="BD69" s="370">
        <f>IF('1、规划指标'!$C$9=0,0,BD14*'1、规划指标'!$F$9/'1、规划指标'!$C$9)</f>
        <v>0</v>
      </c>
      <c r="BE69" s="370">
        <f>IF('1、规划指标'!$C$9=0,0,BE14*'1、规划指标'!$F$9/'1、规划指标'!$C$9)</f>
        <v>0</v>
      </c>
      <c r="BF69" s="370">
        <f>IF('1、规划指标'!$C$9=0,0,BF14*'1、规划指标'!$F$9/'1、规划指标'!$C$9)</f>
        <v>0</v>
      </c>
      <c r="BG69" s="370">
        <f>IF('1、规划指标'!$C$9=0,0,BG14*'1、规划指标'!$F$9/'1、规划指标'!$C$9)</f>
        <v>0</v>
      </c>
      <c r="BH69" s="370">
        <f>IF('1、规划指标'!$C$9=0,0,BH14*'1、规划指标'!$F$9/'1、规划指标'!$C$9)</f>
        <v>0</v>
      </c>
      <c r="BI69" s="370">
        <f>IF('1、规划指标'!$C$9=0,0,BI14*'1、规划指标'!$F$9/'1、规划指标'!$C$9)</f>
        <v>0</v>
      </c>
      <c r="BJ69" s="370">
        <f>IF('1、规划指标'!$C$9=0,0,BJ14*'1、规划指标'!$F$9/'1、规划指标'!$C$9)</f>
        <v>0</v>
      </c>
      <c r="BK69" s="370">
        <f>IF('1、规划指标'!$C$9=0,0,BK14*'1、规划指标'!$F$9/'1、规划指标'!$C$9)</f>
        <v>0</v>
      </c>
      <c r="BL69" s="370">
        <f>IF('1、规划指标'!$C$9=0,0,BL14*'1、规划指标'!$F$9/'1、规划指标'!$C$9)</f>
        <v>0</v>
      </c>
      <c r="BM69" s="370">
        <f>IF('1、规划指标'!$C$9=0,0,BM14*'1、规划指标'!$F$9/'1、规划指标'!$C$9)</f>
        <v>0</v>
      </c>
      <c r="BN69" s="370">
        <f>IF('1、规划指标'!$C$9=0,0,BN14*'1、规划指标'!$F$9/'1、规划指标'!$C$9)</f>
        <v>0</v>
      </c>
      <c r="BO69" s="370">
        <f>IF('1、规划指标'!$C$9=0,0,BO14*'1、规划指标'!$F$9/'1、规划指标'!$C$9)</f>
        <v>0</v>
      </c>
      <c r="BP69" s="370">
        <f>IF('1、规划指标'!$C$9=0,0,BP14*'1、规划指标'!$F$9/'1、规划指标'!$C$9)</f>
        <v>0</v>
      </c>
      <c r="BQ69" s="370">
        <f>IF('1、规划指标'!$C$9=0,0,BQ14*'1、规划指标'!$F$9/'1、规划指标'!$C$9)</f>
        <v>0</v>
      </c>
      <c r="BR69" s="370">
        <f>IF('1、规划指标'!$C$9=0,0,BR14*'1、规划指标'!$F$9/'1、规划指标'!$C$9)</f>
        <v>0</v>
      </c>
      <c r="BS69" s="370">
        <f>IF('1、规划指标'!$C$9=0,0,BS14*'1、规划指标'!$F$9/'1、规划指标'!$C$9)</f>
        <v>0</v>
      </c>
      <c r="BT69" s="370">
        <f>IF('1、规划指标'!$C$9=0,0,BT14*'1、规划指标'!$F$9/'1、规划指标'!$C$9)</f>
        <v>0</v>
      </c>
      <c r="BU69" s="370">
        <f>IF('1、规划指标'!$C$9=0,0,BU14*'1、规划指标'!$F$9/'1、规划指标'!$C$9)</f>
        <v>0</v>
      </c>
      <c r="BV69" s="370">
        <f>IF('1、规划指标'!$C$9=0,0,BV14*'1、规划指标'!$F$9/'1、规划指标'!$C$9)</f>
        <v>0</v>
      </c>
      <c r="BW69" s="370">
        <f>IF('1、规划指标'!$C$9=0,0,BW14*'1、规划指标'!$F$9/'1、规划指标'!$C$9)</f>
        <v>0</v>
      </c>
      <c r="BX69" s="370">
        <f>IF('1、规划指标'!$C$9=0,0,BX14*'1、规划指标'!$F$9/'1、规划指标'!$C$9)</f>
        <v>0</v>
      </c>
      <c r="BY69" s="370">
        <f>IF('1、规划指标'!$C$9=0,0,BY14*'1、规划指标'!$F$9/'1、规划指标'!$C$9)</f>
        <v>0</v>
      </c>
      <c r="BZ69" s="370">
        <f>IF('1、规划指标'!$C$9=0,0,BZ14*'1、规划指标'!$F$9/'1、规划指标'!$C$9)</f>
        <v>0</v>
      </c>
      <c r="CA69" s="370">
        <f>IF('1、规划指标'!$C$9=0,0,CA14*'1、规划指标'!$F$9/'1、规划指标'!$C$9)</f>
        <v>0</v>
      </c>
      <c r="CB69" s="370">
        <f>IF('1、规划指标'!$C$9=0,0,CB14*'1、规划指标'!$F$9/'1、规划指标'!$C$9)</f>
        <v>0</v>
      </c>
      <c r="CC69" s="370">
        <f>IF('1、规划指标'!$C$9=0,0,CC14*'1、规划指标'!$F$9/'1、规划指标'!$C$9)</f>
        <v>0</v>
      </c>
      <c r="CD69" s="370">
        <f>IF('1、规划指标'!$C$9=0,0,CD14*'1、规划指标'!$F$9/'1、规划指标'!$C$9)</f>
        <v>0</v>
      </c>
      <c r="CE69" s="370">
        <f>IF('1、规划指标'!$C$9=0,0,CE14*'1、规划指标'!$F$9/'1、规划指标'!$C$9)</f>
        <v>0</v>
      </c>
      <c r="CF69" s="370">
        <f>IF('1、规划指标'!$C$9=0,0,CF14*'1、规划指标'!$F$9/'1、规划指标'!$C$9)</f>
        <v>0</v>
      </c>
      <c r="CG69" s="370">
        <f>IF('1、规划指标'!$C$9=0,0,CG14*'1、规划指标'!$F$9/'1、规划指标'!$C$9)</f>
        <v>0</v>
      </c>
      <c r="CH69" s="370">
        <f>IF('1、规划指标'!$C$9=0,0,CH14*'1、规划指标'!$F$9/'1、规划指标'!$C$9)</f>
        <v>0</v>
      </c>
      <c r="CI69" s="370">
        <f>IF('1、规划指标'!$C$9=0,0,CI14*'1、规划指标'!$F$9/'1、规划指标'!$C$9)</f>
        <v>0</v>
      </c>
      <c r="CJ69" s="370">
        <f>IF('1、规划指标'!$C$9=0,0,CJ14*'1、规划指标'!$F$9/'1、规划指标'!$C$9)</f>
        <v>0</v>
      </c>
      <c r="CK69" s="370">
        <f>IF('1、规划指标'!$C$9=0,0,CK14*'1、规划指标'!$F$9/'1、规划指标'!$C$9)</f>
        <v>0</v>
      </c>
      <c r="CL69" s="370">
        <f>IF('1、规划指标'!$C$9=0,0,CL14*'1、规划指标'!$F$9/'1、规划指标'!$C$9)</f>
        <v>0</v>
      </c>
      <c r="CM69" s="370">
        <f>IF('1、规划指标'!$C$9=0,0,CM14*'1、规划指标'!$F$9/'1、规划指标'!$C$9)</f>
        <v>0</v>
      </c>
      <c r="CN69" s="370">
        <f>IF('1、规划指标'!$C$9=0,0,CN14*'1、规划指标'!$F$9/'1、规划指标'!$C$9)</f>
        <v>0</v>
      </c>
      <c r="CO69" s="370">
        <f>IF('1、规划指标'!$C$9=0,0,CO14*'1、规划指标'!$F$9/'1、规划指标'!$C$9)</f>
        <v>0</v>
      </c>
      <c r="CP69" s="370">
        <f>IF('1、规划指标'!$C$9=0,0,CP14*'1、规划指标'!$F$9/'1、规划指标'!$C$9)</f>
        <v>0</v>
      </c>
      <c r="CQ69" s="370">
        <f>IF('1、规划指标'!$C$9=0,0,CQ14*'1、规划指标'!$F$9/'1、规划指标'!$C$9)</f>
        <v>0</v>
      </c>
      <c r="CR69" s="370">
        <f>IF('1、规划指标'!$C$9=0,0,CR14*'1、规划指标'!$F$9/'1、规划指标'!$C$9)</f>
        <v>0</v>
      </c>
      <c r="CS69" s="370">
        <f>IF('1、规划指标'!$C$9=0,0,CS14*'1、规划指标'!$F$9/'1、规划指标'!$C$9)</f>
        <v>0</v>
      </c>
      <c r="CT69" s="370">
        <f>IF('1、规划指标'!$C$9=0,0,CT14*'1、规划指标'!$F$9/'1、规划指标'!$C$9)</f>
        <v>0</v>
      </c>
      <c r="CU69" s="370">
        <f>IF('1、规划指标'!$C$9=0,0,CU14*'1、规划指标'!$F$9/'1、规划指标'!$C$9)</f>
        <v>0</v>
      </c>
      <c r="CV69" s="370">
        <f>IF('1、规划指标'!$C$9=0,0,CV14*'1、规划指标'!$F$9/'1、规划指标'!$C$9)</f>
        <v>0</v>
      </c>
      <c r="CW69" s="382"/>
    </row>
    <row r="70" spans="1:101" ht="16.5" customHeight="1">
      <c r="A70" s="364">
        <v>5</v>
      </c>
      <c r="B70" s="365" t="s">
        <v>332</v>
      </c>
      <c r="C70" s="786"/>
      <c r="D70" s="370">
        <f t="shared" si="37"/>
        <v>0</v>
      </c>
      <c r="E70" s="370">
        <f>IF('1、规划指标'!$C$9=0,0,E15*'1、规划指标'!$F$9/'1、规划指标'!$C$9)</f>
        <v>0</v>
      </c>
      <c r="F70" s="370">
        <f>IF('1、规划指标'!$C$9=0,0,F15*'1、规划指标'!$F$9/'1、规划指标'!$C$9)</f>
        <v>0</v>
      </c>
      <c r="G70" s="370">
        <f>IF('1、规划指标'!$C$9=0,0,G15*'1、规划指标'!$F$9/'1、规划指标'!$C$9)</f>
        <v>0</v>
      </c>
      <c r="H70" s="370">
        <f>IF('1、规划指标'!$C$9=0,0,H15*'1、规划指标'!$F$9/'1、规划指标'!$C$9)</f>
        <v>0</v>
      </c>
      <c r="I70" s="370">
        <f>IF('1、规划指标'!$C$9=0,0,I15*'1、规划指标'!$F$9/'1、规划指标'!$C$9)</f>
        <v>0</v>
      </c>
      <c r="J70" s="370">
        <f>IF('1、规划指标'!$C$9=0,0,J15*'1、规划指标'!$F$9/'1、规划指标'!$C$9)</f>
        <v>0</v>
      </c>
      <c r="K70" s="370">
        <f>IF('1、规划指标'!$C$9=0,0,K15*'1、规划指标'!$F$9/'1、规划指标'!$C$9)</f>
        <v>0</v>
      </c>
      <c r="L70" s="370">
        <f>IF('1、规划指标'!$C$9=0,0,L15*'1、规划指标'!$F$9/'1、规划指标'!$C$9)</f>
        <v>0</v>
      </c>
      <c r="M70" s="370">
        <f>IF('1、规划指标'!$C$9=0,0,M15*'1、规划指标'!$F$9/'1、规划指标'!$C$9)</f>
        <v>0</v>
      </c>
      <c r="N70" s="370">
        <f>IF('1、规划指标'!$C$9=0,0,N15*'1、规划指标'!$F$9/'1、规划指标'!$C$9)</f>
        <v>0</v>
      </c>
      <c r="O70" s="370">
        <f>IF('1、规划指标'!$C$9=0,0,O15*'1、规划指标'!$F$9/'1、规划指标'!$C$9)</f>
        <v>0</v>
      </c>
      <c r="P70" s="370">
        <f>IF('1、规划指标'!$C$9=0,0,P15*'1、规划指标'!$F$9/'1、规划指标'!$C$9)</f>
        <v>0</v>
      </c>
      <c r="Q70" s="370">
        <f>IF('1、规划指标'!$C$9=0,0,Q15*'1、规划指标'!$F$9/'1、规划指标'!$C$9)</f>
        <v>0</v>
      </c>
      <c r="R70" s="370">
        <f>IF('1、规划指标'!$C$9=0,0,R15*'1、规划指标'!$F$9/'1、规划指标'!$C$9)</f>
        <v>0</v>
      </c>
      <c r="S70" s="370">
        <f>IF('1、规划指标'!$C$9=0,0,S15*'1、规划指标'!$F$9/'1、规划指标'!$C$9)</f>
        <v>0</v>
      </c>
      <c r="T70" s="370">
        <f>IF('1、规划指标'!$C$9=0,0,T15*'1、规划指标'!$F$9/'1、规划指标'!$C$9)</f>
        <v>0</v>
      </c>
      <c r="U70" s="370">
        <f>IF('1、规划指标'!$C$9=0,0,U15*'1、规划指标'!$F$9/'1、规划指标'!$C$9)</f>
        <v>0</v>
      </c>
      <c r="V70" s="370">
        <f>IF('1、规划指标'!$C$9=0,0,V15*'1、规划指标'!$F$9/'1、规划指标'!$C$9)</f>
        <v>0</v>
      </c>
      <c r="W70" s="370">
        <f>IF('1、规划指标'!$C$9=0,0,W15*'1、规划指标'!$F$9/'1、规划指标'!$C$9)</f>
        <v>0</v>
      </c>
      <c r="X70" s="370">
        <f>IF('1、规划指标'!$C$9=0,0,X15*'1、规划指标'!$F$9/'1、规划指标'!$C$9)</f>
        <v>0</v>
      </c>
      <c r="Y70" s="370">
        <f>IF('1、规划指标'!$C$9=0,0,Y15*'1、规划指标'!$F$9/'1、规划指标'!$C$9)</f>
        <v>0</v>
      </c>
      <c r="Z70" s="370">
        <f>IF('1、规划指标'!$C$9=0,0,Z15*'1、规划指标'!$F$9/'1、规划指标'!$C$9)</f>
        <v>0</v>
      </c>
      <c r="AA70" s="370">
        <f>IF('1、规划指标'!$C$9=0,0,AA15*'1、规划指标'!$F$9/'1、规划指标'!$C$9)</f>
        <v>0</v>
      </c>
      <c r="AB70" s="370">
        <f>IF('1、规划指标'!$C$9=0,0,AB15*'1、规划指标'!$F$9/'1、规划指标'!$C$9)</f>
        <v>0</v>
      </c>
      <c r="AC70" s="370">
        <f>IF('1、规划指标'!$C$9=0,0,AC15*'1、规划指标'!$F$9/'1、规划指标'!$C$9)</f>
        <v>0</v>
      </c>
      <c r="AD70" s="370">
        <f>IF('1、规划指标'!$C$9=0,0,AD15*'1、规划指标'!$F$9/'1、规划指标'!$C$9)</f>
        <v>0</v>
      </c>
      <c r="AE70" s="370">
        <f>IF('1、规划指标'!$C$9=0,0,AE15*'1、规划指标'!$F$9/'1、规划指标'!$C$9)</f>
        <v>0</v>
      </c>
      <c r="AF70" s="370">
        <f>IF('1、规划指标'!$C$9=0,0,AF15*'1、规划指标'!$F$9/'1、规划指标'!$C$9)</f>
        <v>0</v>
      </c>
      <c r="AG70" s="370">
        <f>IF('1、规划指标'!$C$9=0,0,AG15*'1、规划指标'!$F$9/'1、规划指标'!$C$9)</f>
        <v>0</v>
      </c>
      <c r="AH70" s="370">
        <f>IF('1、规划指标'!$C$9=0,0,AH15*'1、规划指标'!$F$9/'1、规划指标'!$C$9)</f>
        <v>0</v>
      </c>
      <c r="AI70" s="370">
        <f>IF('1、规划指标'!$C$9=0,0,AI15*'1、规划指标'!$F$9/'1、规划指标'!$C$9)</f>
        <v>0</v>
      </c>
      <c r="AJ70" s="370">
        <f>IF('1、规划指标'!$C$9=0,0,AJ15*'1、规划指标'!$F$9/'1、规划指标'!$C$9)</f>
        <v>0</v>
      </c>
      <c r="AK70" s="370">
        <f>IF('1、规划指标'!$C$9=0,0,AK15*'1、规划指标'!$F$9/'1、规划指标'!$C$9)</f>
        <v>0</v>
      </c>
      <c r="AL70" s="370">
        <f>IF('1、规划指标'!$C$9=0,0,AL15*'1、规划指标'!$F$9/'1、规划指标'!$C$9)</f>
        <v>0</v>
      </c>
      <c r="AM70" s="370">
        <f>IF('1、规划指标'!$C$9=0,0,AM15*'1、规划指标'!$F$9/'1、规划指标'!$C$9)</f>
        <v>0</v>
      </c>
      <c r="AN70" s="370">
        <f>IF('1、规划指标'!$C$9=0,0,AN15*'1、规划指标'!$F$9/'1、规划指标'!$C$9)</f>
        <v>0</v>
      </c>
      <c r="AO70" s="370">
        <f>IF('1、规划指标'!$C$9=0,0,AO15*'1、规划指标'!$F$9/'1、规划指标'!$C$9)</f>
        <v>0</v>
      </c>
      <c r="AP70" s="370">
        <f>IF('1、规划指标'!$C$9=0,0,AP15*'1、规划指标'!$F$9/'1、规划指标'!$C$9)</f>
        <v>0</v>
      </c>
      <c r="AQ70" s="370">
        <f>IF('1、规划指标'!$C$9=0,0,AQ15*'1、规划指标'!$F$9/'1、规划指标'!$C$9)</f>
        <v>0</v>
      </c>
      <c r="AR70" s="370">
        <f>IF('1、规划指标'!$C$9=0,0,AR15*'1、规划指标'!$F$9/'1、规划指标'!$C$9)</f>
        <v>0</v>
      </c>
      <c r="AS70" s="370">
        <f>IF('1、规划指标'!$C$9=0,0,AS15*'1、规划指标'!$F$9/'1、规划指标'!$C$9)</f>
        <v>0</v>
      </c>
      <c r="AT70" s="370">
        <f>IF('1、规划指标'!$C$9=0,0,AT15*'1、规划指标'!$F$9/'1、规划指标'!$C$9)</f>
        <v>0</v>
      </c>
      <c r="AU70" s="370">
        <f>IF('1、规划指标'!$C$9=0,0,AU15*'1、规划指标'!$F$9/'1、规划指标'!$C$9)</f>
        <v>0</v>
      </c>
      <c r="AV70" s="370">
        <f>IF('1、规划指标'!$C$9=0,0,AV15*'1、规划指标'!$F$9/'1、规划指标'!$C$9)</f>
        <v>0</v>
      </c>
      <c r="AW70" s="370">
        <f>IF('1、规划指标'!$C$9=0,0,AW15*'1、规划指标'!$F$9/'1、规划指标'!$C$9)</f>
        <v>0</v>
      </c>
      <c r="AX70" s="370">
        <f>IF('1、规划指标'!$C$9=0,0,AX15*'1、规划指标'!$F$9/'1、规划指标'!$C$9)</f>
        <v>0</v>
      </c>
      <c r="AY70" s="370">
        <f>IF('1、规划指标'!$C$9=0,0,AY15*'1、规划指标'!$F$9/'1、规划指标'!$C$9)</f>
        <v>0</v>
      </c>
      <c r="AZ70" s="370">
        <f>IF('1、规划指标'!$C$9=0,0,AZ15*'1、规划指标'!$F$9/'1、规划指标'!$C$9)</f>
        <v>0</v>
      </c>
      <c r="BA70" s="370">
        <f>IF('1、规划指标'!$C$9=0,0,BA15*'1、规划指标'!$F$9/'1、规划指标'!$C$9)</f>
        <v>0</v>
      </c>
      <c r="BB70" s="370">
        <f>IF('1、规划指标'!$C$9=0,0,BB15*'1、规划指标'!$F$9/'1、规划指标'!$C$9)</f>
        <v>0</v>
      </c>
      <c r="BC70" s="370">
        <f>IF('1、规划指标'!$C$9=0,0,BC15*'1、规划指标'!$F$9/'1、规划指标'!$C$9)</f>
        <v>0</v>
      </c>
      <c r="BD70" s="370">
        <f>IF('1、规划指标'!$C$9=0,0,BD15*'1、规划指标'!$F$9/'1、规划指标'!$C$9)</f>
        <v>0</v>
      </c>
      <c r="BE70" s="370">
        <f>IF('1、规划指标'!$C$9=0,0,BE15*'1、规划指标'!$F$9/'1、规划指标'!$C$9)</f>
        <v>0</v>
      </c>
      <c r="BF70" s="370">
        <f>IF('1、规划指标'!$C$9=0,0,BF15*'1、规划指标'!$F$9/'1、规划指标'!$C$9)</f>
        <v>0</v>
      </c>
      <c r="BG70" s="370">
        <f>IF('1、规划指标'!$C$9=0,0,BG15*'1、规划指标'!$F$9/'1、规划指标'!$C$9)</f>
        <v>0</v>
      </c>
      <c r="BH70" s="370">
        <f>IF('1、规划指标'!$C$9=0,0,BH15*'1、规划指标'!$F$9/'1、规划指标'!$C$9)</f>
        <v>0</v>
      </c>
      <c r="BI70" s="370">
        <f>IF('1、规划指标'!$C$9=0,0,BI15*'1、规划指标'!$F$9/'1、规划指标'!$C$9)</f>
        <v>0</v>
      </c>
      <c r="BJ70" s="370">
        <f>IF('1、规划指标'!$C$9=0,0,BJ15*'1、规划指标'!$F$9/'1、规划指标'!$C$9)</f>
        <v>0</v>
      </c>
      <c r="BK70" s="370">
        <f>IF('1、规划指标'!$C$9=0,0,BK15*'1、规划指标'!$F$9/'1、规划指标'!$C$9)</f>
        <v>0</v>
      </c>
      <c r="BL70" s="370">
        <f>IF('1、规划指标'!$C$9=0,0,BL15*'1、规划指标'!$F$9/'1、规划指标'!$C$9)</f>
        <v>0</v>
      </c>
      <c r="BM70" s="370">
        <f>IF('1、规划指标'!$C$9=0,0,BM15*'1、规划指标'!$F$9/'1、规划指标'!$C$9)</f>
        <v>0</v>
      </c>
      <c r="BN70" s="370">
        <f>IF('1、规划指标'!$C$9=0,0,BN15*'1、规划指标'!$F$9/'1、规划指标'!$C$9)</f>
        <v>0</v>
      </c>
      <c r="BO70" s="370">
        <f>IF('1、规划指标'!$C$9=0,0,BO15*'1、规划指标'!$F$9/'1、规划指标'!$C$9)</f>
        <v>0</v>
      </c>
      <c r="BP70" s="370">
        <f>IF('1、规划指标'!$C$9=0,0,BP15*'1、规划指标'!$F$9/'1、规划指标'!$C$9)</f>
        <v>0</v>
      </c>
      <c r="BQ70" s="370">
        <f>IF('1、规划指标'!$C$9=0,0,BQ15*'1、规划指标'!$F$9/'1、规划指标'!$C$9)</f>
        <v>0</v>
      </c>
      <c r="BR70" s="370">
        <f>IF('1、规划指标'!$C$9=0,0,BR15*'1、规划指标'!$F$9/'1、规划指标'!$C$9)</f>
        <v>0</v>
      </c>
      <c r="BS70" s="370">
        <f>IF('1、规划指标'!$C$9=0,0,BS15*'1、规划指标'!$F$9/'1、规划指标'!$C$9)</f>
        <v>0</v>
      </c>
      <c r="BT70" s="370">
        <f>IF('1、规划指标'!$C$9=0,0,BT15*'1、规划指标'!$F$9/'1、规划指标'!$C$9)</f>
        <v>0</v>
      </c>
      <c r="BU70" s="370">
        <f>IF('1、规划指标'!$C$9=0,0,BU15*'1、规划指标'!$F$9/'1、规划指标'!$C$9)</f>
        <v>0</v>
      </c>
      <c r="BV70" s="370">
        <f>IF('1、规划指标'!$C$9=0,0,BV15*'1、规划指标'!$F$9/'1、规划指标'!$C$9)</f>
        <v>0</v>
      </c>
      <c r="BW70" s="370">
        <f>IF('1、规划指标'!$C$9=0,0,BW15*'1、规划指标'!$F$9/'1、规划指标'!$C$9)</f>
        <v>0</v>
      </c>
      <c r="BX70" s="370">
        <f>IF('1、规划指标'!$C$9=0,0,BX15*'1、规划指标'!$F$9/'1、规划指标'!$C$9)</f>
        <v>0</v>
      </c>
      <c r="BY70" s="370">
        <f>IF('1、规划指标'!$C$9=0,0,BY15*'1、规划指标'!$F$9/'1、规划指标'!$C$9)</f>
        <v>0</v>
      </c>
      <c r="BZ70" s="370">
        <f>IF('1、规划指标'!$C$9=0,0,BZ15*'1、规划指标'!$F$9/'1、规划指标'!$C$9)</f>
        <v>0</v>
      </c>
      <c r="CA70" s="370">
        <f>IF('1、规划指标'!$C$9=0,0,CA15*'1、规划指标'!$F$9/'1、规划指标'!$C$9)</f>
        <v>0</v>
      </c>
      <c r="CB70" s="370">
        <f>IF('1、规划指标'!$C$9=0,0,CB15*'1、规划指标'!$F$9/'1、规划指标'!$C$9)</f>
        <v>0</v>
      </c>
      <c r="CC70" s="370">
        <f>IF('1、规划指标'!$C$9=0,0,CC15*'1、规划指标'!$F$9/'1、规划指标'!$C$9)</f>
        <v>0</v>
      </c>
      <c r="CD70" s="370">
        <f>IF('1、规划指标'!$C$9=0,0,CD15*'1、规划指标'!$F$9/'1、规划指标'!$C$9)</f>
        <v>0</v>
      </c>
      <c r="CE70" s="370">
        <f>IF('1、规划指标'!$C$9=0,0,CE15*'1、规划指标'!$F$9/'1、规划指标'!$C$9)</f>
        <v>0</v>
      </c>
      <c r="CF70" s="370">
        <f>IF('1、规划指标'!$C$9=0,0,CF15*'1、规划指标'!$F$9/'1、规划指标'!$C$9)</f>
        <v>0</v>
      </c>
      <c r="CG70" s="370">
        <f>IF('1、规划指标'!$C$9=0,0,CG15*'1、规划指标'!$F$9/'1、规划指标'!$C$9)</f>
        <v>0</v>
      </c>
      <c r="CH70" s="370">
        <f>IF('1、规划指标'!$C$9=0,0,CH15*'1、规划指标'!$F$9/'1、规划指标'!$C$9)</f>
        <v>0</v>
      </c>
      <c r="CI70" s="370">
        <f>IF('1、规划指标'!$C$9=0,0,CI15*'1、规划指标'!$F$9/'1、规划指标'!$C$9)</f>
        <v>0</v>
      </c>
      <c r="CJ70" s="370">
        <f>IF('1、规划指标'!$C$9=0,0,CJ15*'1、规划指标'!$F$9/'1、规划指标'!$C$9)</f>
        <v>0</v>
      </c>
      <c r="CK70" s="370">
        <f>IF('1、规划指标'!$C$9=0,0,CK15*'1、规划指标'!$F$9/'1、规划指标'!$C$9)</f>
        <v>0</v>
      </c>
      <c r="CL70" s="370">
        <f>IF('1、规划指标'!$C$9=0,0,CL15*'1、规划指标'!$F$9/'1、规划指标'!$C$9)</f>
        <v>0</v>
      </c>
      <c r="CM70" s="370">
        <f>IF('1、规划指标'!$C$9=0,0,CM15*'1、规划指标'!$F$9/'1、规划指标'!$C$9)</f>
        <v>0</v>
      </c>
      <c r="CN70" s="370">
        <f>IF('1、规划指标'!$C$9=0,0,CN15*'1、规划指标'!$F$9/'1、规划指标'!$C$9)</f>
        <v>0</v>
      </c>
      <c r="CO70" s="370">
        <f>IF('1、规划指标'!$C$9=0,0,CO15*'1、规划指标'!$F$9/'1、规划指标'!$C$9)</f>
        <v>0</v>
      </c>
      <c r="CP70" s="370">
        <f>IF('1、规划指标'!$C$9=0,0,CP15*'1、规划指标'!$F$9/'1、规划指标'!$C$9)</f>
        <v>0</v>
      </c>
      <c r="CQ70" s="370">
        <f>IF('1、规划指标'!$C$9=0,0,CQ15*'1、规划指标'!$F$9/'1、规划指标'!$C$9)</f>
        <v>0</v>
      </c>
      <c r="CR70" s="370">
        <f>IF('1、规划指标'!$C$9=0,0,CR15*'1、规划指标'!$F$9/'1、规划指标'!$C$9)</f>
        <v>0</v>
      </c>
      <c r="CS70" s="370">
        <f>IF('1、规划指标'!$C$9=0,0,CS15*'1、规划指标'!$F$9/'1、规划指标'!$C$9)</f>
        <v>0</v>
      </c>
      <c r="CT70" s="370">
        <f>IF('1、规划指标'!$C$9=0,0,CT15*'1、规划指标'!$F$9/'1、规划指标'!$C$9)</f>
        <v>0</v>
      </c>
      <c r="CU70" s="370">
        <f>IF('1、规划指标'!$C$9=0,0,CU15*'1、规划指标'!$F$9/'1、规划指标'!$C$9)</f>
        <v>0</v>
      </c>
      <c r="CV70" s="370">
        <f>IF('1、规划指标'!$C$9=0,0,CV15*'1、规划指标'!$F$9/'1、规划指标'!$C$9)</f>
        <v>0</v>
      </c>
      <c r="CW70" s="382"/>
    </row>
    <row r="71" spans="1:101" s="195" customFormat="1" ht="16.5" customHeight="1">
      <c r="A71" s="357"/>
    </row>
    <row r="72" spans="1:101" s="195" customFormat="1" ht="16.5" customHeight="1">
      <c r="A72" s="357"/>
    </row>
    <row r="73" spans="1:101" s="195" customFormat="1" ht="16.5" customHeight="1">
      <c r="A73" s="357"/>
    </row>
    <row r="74" spans="1:101" s="195" customFormat="1" ht="24" customHeight="1">
      <c r="A74" s="780" t="s">
        <v>337</v>
      </c>
      <c r="B74" s="780"/>
      <c r="C74" s="780"/>
      <c r="D74" s="780"/>
      <c r="E74" s="780"/>
      <c r="F74" s="780"/>
      <c r="G74" s="780"/>
      <c r="H74" s="780"/>
      <c r="I74" s="780"/>
      <c r="J74" s="780"/>
      <c r="K74" s="780"/>
      <c r="L74" s="780"/>
      <c r="M74" s="780"/>
      <c r="N74" s="780"/>
      <c r="O74" s="780"/>
      <c r="P74" s="780"/>
      <c r="Q74" s="780"/>
      <c r="R74" s="780"/>
      <c r="S74" s="780"/>
      <c r="T74" s="780"/>
      <c r="U74" s="780"/>
      <c r="V74" s="780"/>
      <c r="W74" s="780"/>
      <c r="X74" s="780"/>
      <c r="Y74" s="780"/>
      <c r="Z74" s="780"/>
      <c r="AA74" s="780"/>
      <c r="AB74" s="780"/>
      <c r="AC74" s="780"/>
      <c r="AD74" s="780"/>
      <c r="AE74" s="780"/>
      <c r="AF74" s="780"/>
      <c r="AG74" s="780"/>
      <c r="AH74" s="780"/>
      <c r="AI74" s="780"/>
      <c r="AJ74" s="780"/>
      <c r="AK74" s="780"/>
      <c r="AL74" s="780"/>
      <c r="AM74" s="780"/>
      <c r="AN74" s="780"/>
      <c r="AO74" s="780"/>
      <c r="AP74" s="780"/>
      <c r="AQ74" s="780"/>
      <c r="AR74" s="780"/>
      <c r="AS74" s="780"/>
      <c r="AT74" s="780"/>
      <c r="AU74" s="780"/>
      <c r="AV74" s="780"/>
      <c r="AW74" s="780"/>
      <c r="AX74" s="780"/>
      <c r="AY74" s="780"/>
      <c r="AZ74" s="780"/>
      <c r="BA74" s="780"/>
      <c r="BB74" s="780"/>
      <c r="BC74" s="780"/>
      <c r="BD74" s="780"/>
      <c r="BE74" s="780"/>
      <c r="BF74" s="780"/>
      <c r="BG74" s="780"/>
      <c r="BH74" s="780"/>
      <c r="BI74" s="780"/>
      <c r="BJ74" s="780"/>
      <c r="BK74" s="780"/>
      <c r="BL74" s="780"/>
      <c r="BM74" s="780"/>
      <c r="BN74" s="780"/>
      <c r="BO74" s="780"/>
      <c r="BP74" s="780"/>
      <c r="BQ74" s="780"/>
      <c r="BR74" s="780"/>
      <c r="BS74" s="780"/>
      <c r="BT74" s="780"/>
      <c r="BU74" s="780"/>
      <c r="BV74" s="780"/>
      <c r="BW74" s="780"/>
      <c r="BX74" s="780"/>
      <c r="BY74" s="780"/>
      <c r="BZ74" s="780"/>
      <c r="CA74" s="780"/>
      <c r="CB74" s="780"/>
      <c r="CC74" s="780"/>
      <c r="CD74" s="780"/>
      <c r="CE74" s="780"/>
      <c r="CF74" s="780"/>
      <c r="CG74" s="780"/>
      <c r="CH74" s="780"/>
      <c r="CI74" s="780"/>
      <c r="CJ74" s="780"/>
      <c r="CK74" s="780"/>
      <c r="CL74" s="780"/>
      <c r="CM74" s="780"/>
      <c r="CN74" s="780"/>
      <c r="CO74" s="780"/>
      <c r="CP74" s="780"/>
      <c r="CQ74" s="780"/>
      <c r="CR74" s="780"/>
      <c r="CS74" s="780"/>
      <c r="CT74" s="780"/>
      <c r="CU74" s="780"/>
      <c r="CV74" s="780"/>
      <c r="CW74" s="193"/>
    </row>
    <row r="75" spans="1:101" s="195" customFormat="1" ht="16.5" customHeight="1">
      <c r="A75" s="781" t="s">
        <v>142</v>
      </c>
      <c r="B75" s="781" t="s">
        <v>316</v>
      </c>
      <c r="C75" s="781" t="s">
        <v>317</v>
      </c>
      <c r="D75" s="781" t="s">
        <v>318</v>
      </c>
      <c r="E75" s="777" t="s">
        <v>319</v>
      </c>
      <c r="F75" s="777"/>
      <c r="G75" s="777"/>
      <c r="H75" s="777"/>
      <c r="I75" s="777"/>
      <c r="J75" s="777"/>
      <c r="K75" s="777"/>
      <c r="L75" s="777"/>
      <c r="M75" s="777"/>
      <c r="N75" s="777"/>
      <c r="O75" s="777"/>
      <c r="P75" s="777"/>
      <c r="Q75" s="777"/>
      <c r="R75" s="777"/>
      <c r="S75" s="777"/>
      <c r="T75" s="777"/>
      <c r="U75" s="777"/>
      <c r="V75" s="777"/>
      <c r="W75" s="777"/>
      <c r="X75" s="777"/>
      <c r="Y75" s="777"/>
      <c r="Z75" s="777"/>
      <c r="AA75" s="777"/>
      <c r="AB75" s="777"/>
      <c r="AC75" s="777"/>
      <c r="AD75" s="777"/>
      <c r="AE75" s="777"/>
      <c r="AF75" s="777"/>
      <c r="AG75" s="777"/>
      <c r="AH75" s="777"/>
      <c r="AI75" s="777"/>
      <c r="AJ75" s="777"/>
      <c r="AK75" s="777"/>
      <c r="AL75" s="777"/>
      <c r="AM75" s="777"/>
      <c r="AN75" s="777"/>
      <c r="AO75" s="777"/>
      <c r="AP75" s="777"/>
      <c r="AQ75" s="777"/>
      <c r="AR75" s="777"/>
      <c r="AS75" s="777"/>
      <c r="AT75" s="777"/>
      <c r="AU75" s="777"/>
      <c r="AV75" s="777"/>
      <c r="AW75" s="777"/>
      <c r="AX75" s="777"/>
      <c r="AY75" s="777"/>
      <c r="AZ75" s="777"/>
      <c r="BA75" s="777"/>
      <c r="BB75" s="777"/>
      <c r="BC75" s="777"/>
      <c r="BD75" s="777"/>
      <c r="BE75" s="777"/>
      <c r="BF75" s="777"/>
      <c r="BG75" s="777"/>
      <c r="BH75" s="777"/>
      <c r="BI75" s="777"/>
      <c r="BJ75" s="777"/>
      <c r="BK75" s="777"/>
      <c r="BL75" s="777"/>
      <c r="BM75" s="777"/>
      <c r="BN75" s="777"/>
      <c r="BO75" s="777"/>
      <c r="BP75" s="777"/>
      <c r="BQ75" s="777"/>
      <c r="BR75" s="777"/>
      <c r="BS75" s="777"/>
      <c r="BT75" s="777"/>
      <c r="BU75" s="777"/>
      <c r="BV75" s="777"/>
      <c r="BW75" s="777"/>
      <c r="BX75" s="777"/>
      <c r="BY75" s="777"/>
      <c r="BZ75" s="777"/>
      <c r="CA75" s="777"/>
      <c r="CB75" s="777"/>
      <c r="CC75" s="777"/>
      <c r="CD75" s="777"/>
      <c r="CE75" s="777"/>
      <c r="CF75" s="777"/>
      <c r="CG75" s="777"/>
      <c r="CH75" s="777"/>
      <c r="CI75" s="777"/>
      <c r="CJ75" s="777"/>
      <c r="CK75" s="777"/>
      <c r="CL75" s="777"/>
      <c r="CM75" s="777"/>
      <c r="CN75" s="777"/>
      <c r="CO75" s="777"/>
      <c r="CP75" s="777"/>
      <c r="CQ75" s="777"/>
      <c r="CR75" s="777"/>
      <c r="CS75" s="777"/>
      <c r="CT75" s="777"/>
      <c r="CU75" s="777"/>
      <c r="CV75" s="777"/>
      <c r="CW75" s="379" t="s">
        <v>77</v>
      </c>
    </row>
    <row r="76" spans="1:101" s="197" customFormat="1" ht="16.5" customHeight="1">
      <c r="A76" s="782"/>
      <c r="B76" s="782"/>
      <c r="C76" s="782"/>
      <c r="D76" s="782"/>
      <c r="E76" s="245">
        <v>1</v>
      </c>
      <c r="F76" s="245">
        <v>2</v>
      </c>
      <c r="G76" s="245">
        <v>3</v>
      </c>
      <c r="H76" s="245">
        <v>4</v>
      </c>
      <c r="I76" s="245">
        <v>5</v>
      </c>
      <c r="J76" s="245">
        <v>6</v>
      </c>
      <c r="K76" s="245">
        <v>7</v>
      </c>
      <c r="L76" s="245">
        <v>8</v>
      </c>
      <c r="M76" s="245">
        <v>9</v>
      </c>
      <c r="N76" s="245">
        <v>10</v>
      </c>
      <c r="O76" s="245">
        <v>11</v>
      </c>
      <c r="P76" s="245">
        <v>12</v>
      </c>
      <c r="Q76" s="245">
        <v>13</v>
      </c>
      <c r="R76" s="245">
        <v>14</v>
      </c>
      <c r="S76" s="245">
        <v>15</v>
      </c>
      <c r="T76" s="245">
        <v>16</v>
      </c>
      <c r="U76" s="245">
        <v>17</v>
      </c>
      <c r="V76" s="245">
        <v>18</v>
      </c>
      <c r="W76" s="245">
        <v>19</v>
      </c>
      <c r="X76" s="245">
        <v>20</v>
      </c>
      <c r="Y76" s="245">
        <v>21</v>
      </c>
      <c r="Z76" s="245">
        <v>22</v>
      </c>
      <c r="AA76" s="245">
        <v>23</v>
      </c>
      <c r="AB76" s="245">
        <v>24</v>
      </c>
      <c r="AC76" s="245">
        <v>25</v>
      </c>
      <c r="AD76" s="245">
        <v>26</v>
      </c>
      <c r="AE76" s="245">
        <v>27</v>
      </c>
      <c r="AF76" s="245">
        <v>28</v>
      </c>
      <c r="AG76" s="245">
        <v>29</v>
      </c>
      <c r="AH76" s="245">
        <v>30</v>
      </c>
      <c r="AI76" s="245">
        <v>31</v>
      </c>
      <c r="AJ76" s="245">
        <v>32</v>
      </c>
      <c r="AK76" s="245">
        <v>33</v>
      </c>
      <c r="AL76" s="245">
        <v>34</v>
      </c>
      <c r="AM76" s="245">
        <v>35</v>
      </c>
      <c r="AN76" s="245">
        <v>36</v>
      </c>
      <c r="AO76" s="245">
        <v>37</v>
      </c>
      <c r="AP76" s="245">
        <v>38</v>
      </c>
      <c r="AQ76" s="245">
        <v>39</v>
      </c>
      <c r="AR76" s="245">
        <v>40</v>
      </c>
      <c r="AS76" s="245">
        <v>41</v>
      </c>
      <c r="AT76" s="245">
        <v>42</v>
      </c>
      <c r="AU76" s="245">
        <v>43</v>
      </c>
      <c r="AV76" s="245">
        <v>44</v>
      </c>
      <c r="AW76" s="245">
        <v>45</v>
      </c>
      <c r="AX76" s="245">
        <v>46</v>
      </c>
      <c r="AY76" s="245">
        <v>47</v>
      </c>
      <c r="AZ76" s="245">
        <v>48</v>
      </c>
      <c r="BA76" s="245">
        <v>49</v>
      </c>
      <c r="BB76" s="245">
        <v>50</v>
      </c>
      <c r="BC76" s="245">
        <v>51</v>
      </c>
      <c r="BD76" s="245">
        <v>52</v>
      </c>
      <c r="BE76" s="245">
        <v>53</v>
      </c>
      <c r="BF76" s="245">
        <v>54</v>
      </c>
      <c r="BG76" s="245">
        <v>55</v>
      </c>
      <c r="BH76" s="245">
        <v>56</v>
      </c>
      <c r="BI76" s="245">
        <v>57</v>
      </c>
      <c r="BJ76" s="245">
        <v>58</v>
      </c>
      <c r="BK76" s="245">
        <v>59</v>
      </c>
      <c r="BL76" s="245">
        <v>60</v>
      </c>
      <c r="BM76" s="245">
        <v>61</v>
      </c>
      <c r="BN76" s="245">
        <v>62</v>
      </c>
      <c r="BO76" s="245">
        <v>63</v>
      </c>
      <c r="BP76" s="245">
        <v>64</v>
      </c>
      <c r="BQ76" s="245">
        <v>65</v>
      </c>
      <c r="BR76" s="245">
        <v>66</v>
      </c>
      <c r="BS76" s="245">
        <v>67</v>
      </c>
      <c r="BT76" s="245">
        <v>68</v>
      </c>
      <c r="BU76" s="245">
        <v>69</v>
      </c>
      <c r="BV76" s="245">
        <v>70</v>
      </c>
      <c r="BW76" s="245">
        <v>71</v>
      </c>
      <c r="BX76" s="245">
        <v>72</v>
      </c>
      <c r="BY76" s="245">
        <v>73</v>
      </c>
      <c r="BZ76" s="245">
        <v>74</v>
      </c>
      <c r="CA76" s="245">
        <v>75</v>
      </c>
      <c r="CB76" s="245">
        <v>76</v>
      </c>
      <c r="CC76" s="245">
        <v>77</v>
      </c>
      <c r="CD76" s="245">
        <v>78</v>
      </c>
      <c r="CE76" s="245">
        <v>79</v>
      </c>
      <c r="CF76" s="245">
        <v>80</v>
      </c>
      <c r="CG76" s="245">
        <v>81</v>
      </c>
      <c r="CH76" s="245">
        <v>82</v>
      </c>
      <c r="CI76" s="245">
        <v>83</v>
      </c>
      <c r="CJ76" s="245">
        <v>84</v>
      </c>
      <c r="CK76" s="245">
        <v>85</v>
      </c>
      <c r="CL76" s="245">
        <v>86</v>
      </c>
      <c r="CM76" s="245">
        <v>87</v>
      </c>
      <c r="CN76" s="245">
        <v>88</v>
      </c>
      <c r="CO76" s="245">
        <v>89</v>
      </c>
      <c r="CP76" s="245">
        <v>90</v>
      </c>
      <c r="CQ76" s="245">
        <v>91</v>
      </c>
      <c r="CR76" s="245">
        <v>92</v>
      </c>
      <c r="CS76" s="245">
        <v>93</v>
      </c>
      <c r="CT76" s="245">
        <v>94</v>
      </c>
      <c r="CU76" s="245">
        <v>95</v>
      </c>
      <c r="CV76" s="245">
        <v>96</v>
      </c>
      <c r="CW76" s="380"/>
    </row>
    <row r="77" spans="1:101" s="197" customFormat="1" ht="16.5" customHeight="1">
      <c r="A77" s="783"/>
      <c r="B77" s="783"/>
      <c r="C77" s="783"/>
      <c r="D77" s="783"/>
      <c r="E77" s="363">
        <f>主要假设阐述!$B$5</f>
        <v>42491</v>
      </c>
      <c r="F77" s="363">
        <f>E77+31</f>
        <v>42522</v>
      </c>
      <c r="G77" s="363">
        <f t="shared" ref="G77:BR77" si="38">F77+31</f>
        <v>42553</v>
      </c>
      <c r="H77" s="363">
        <f t="shared" si="38"/>
        <v>42584</v>
      </c>
      <c r="I77" s="363">
        <f t="shared" si="38"/>
        <v>42615</v>
      </c>
      <c r="J77" s="363">
        <f t="shared" si="38"/>
        <v>42646</v>
      </c>
      <c r="K77" s="363">
        <f t="shared" si="38"/>
        <v>42677</v>
      </c>
      <c r="L77" s="363">
        <f t="shared" si="38"/>
        <v>42708</v>
      </c>
      <c r="M77" s="363">
        <f t="shared" si="38"/>
        <v>42739</v>
      </c>
      <c r="N77" s="363">
        <f t="shared" si="38"/>
        <v>42770</v>
      </c>
      <c r="O77" s="363">
        <f t="shared" si="38"/>
        <v>42801</v>
      </c>
      <c r="P77" s="363">
        <f t="shared" si="38"/>
        <v>42832</v>
      </c>
      <c r="Q77" s="363">
        <f t="shared" si="38"/>
        <v>42863</v>
      </c>
      <c r="R77" s="363">
        <f t="shared" si="38"/>
        <v>42894</v>
      </c>
      <c r="S77" s="363">
        <f t="shared" si="38"/>
        <v>42925</v>
      </c>
      <c r="T77" s="363">
        <f t="shared" si="38"/>
        <v>42956</v>
      </c>
      <c r="U77" s="363">
        <f t="shared" si="38"/>
        <v>42987</v>
      </c>
      <c r="V77" s="363">
        <f t="shared" si="38"/>
        <v>43018</v>
      </c>
      <c r="W77" s="363">
        <f t="shared" si="38"/>
        <v>43049</v>
      </c>
      <c r="X77" s="363">
        <f t="shared" si="38"/>
        <v>43080</v>
      </c>
      <c r="Y77" s="363">
        <f t="shared" si="38"/>
        <v>43111</v>
      </c>
      <c r="Z77" s="363">
        <f t="shared" si="38"/>
        <v>43142</v>
      </c>
      <c r="AA77" s="363">
        <f t="shared" si="38"/>
        <v>43173</v>
      </c>
      <c r="AB77" s="363">
        <f t="shared" si="38"/>
        <v>43204</v>
      </c>
      <c r="AC77" s="363">
        <f t="shared" si="38"/>
        <v>43235</v>
      </c>
      <c r="AD77" s="363">
        <f t="shared" si="38"/>
        <v>43266</v>
      </c>
      <c r="AE77" s="363">
        <f t="shared" si="38"/>
        <v>43297</v>
      </c>
      <c r="AF77" s="363">
        <f t="shared" si="38"/>
        <v>43328</v>
      </c>
      <c r="AG77" s="363">
        <f t="shared" si="38"/>
        <v>43359</v>
      </c>
      <c r="AH77" s="363">
        <f t="shared" si="38"/>
        <v>43390</v>
      </c>
      <c r="AI77" s="363">
        <f t="shared" si="38"/>
        <v>43421</v>
      </c>
      <c r="AJ77" s="363">
        <f t="shared" si="38"/>
        <v>43452</v>
      </c>
      <c r="AK77" s="363">
        <f t="shared" si="38"/>
        <v>43483</v>
      </c>
      <c r="AL77" s="363">
        <f t="shared" si="38"/>
        <v>43514</v>
      </c>
      <c r="AM77" s="363">
        <f t="shared" si="38"/>
        <v>43545</v>
      </c>
      <c r="AN77" s="363">
        <f t="shared" si="38"/>
        <v>43576</v>
      </c>
      <c r="AO77" s="363">
        <f t="shared" si="38"/>
        <v>43607</v>
      </c>
      <c r="AP77" s="363">
        <f t="shared" si="38"/>
        <v>43638</v>
      </c>
      <c r="AQ77" s="363">
        <f t="shared" si="38"/>
        <v>43669</v>
      </c>
      <c r="AR77" s="363">
        <f t="shared" si="38"/>
        <v>43700</v>
      </c>
      <c r="AS77" s="363">
        <f t="shared" si="38"/>
        <v>43731</v>
      </c>
      <c r="AT77" s="363">
        <f t="shared" si="38"/>
        <v>43762</v>
      </c>
      <c r="AU77" s="363">
        <f t="shared" si="38"/>
        <v>43793</v>
      </c>
      <c r="AV77" s="363">
        <f t="shared" si="38"/>
        <v>43824</v>
      </c>
      <c r="AW77" s="363">
        <f t="shared" si="38"/>
        <v>43855</v>
      </c>
      <c r="AX77" s="363">
        <f t="shared" si="38"/>
        <v>43886</v>
      </c>
      <c r="AY77" s="363">
        <f t="shared" si="38"/>
        <v>43917</v>
      </c>
      <c r="AZ77" s="363">
        <f t="shared" si="38"/>
        <v>43948</v>
      </c>
      <c r="BA77" s="363">
        <f t="shared" si="38"/>
        <v>43979</v>
      </c>
      <c r="BB77" s="363">
        <f t="shared" si="38"/>
        <v>44010</v>
      </c>
      <c r="BC77" s="363">
        <f t="shared" si="38"/>
        <v>44041</v>
      </c>
      <c r="BD77" s="363">
        <f t="shared" si="38"/>
        <v>44072</v>
      </c>
      <c r="BE77" s="363">
        <f t="shared" si="38"/>
        <v>44103</v>
      </c>
      <c r="BF77" s="363">
        <f t="shared" si="38"/>
        <v>44134</v>
      </c>
      <c r="BG77" s="363">
        <f t="shared" si="38"/>
        <v>44165</v>
      </c>
      <c r="BH77" s="363">
        <f t="shared" si="38"/>
        <v>44196</v>
      </c>
      <c r="BI77" s="363">
        <f t="shared" si="38"/>
        <v>44227</v>
      </c>
      <c r="BJ77" s="363">
        <f t="shared" si="38"/>
        <v>44258</v>
      </c>
      <c r="BK77" s="363">
        <f t="shared" si="38"/>
        <v>44289</v>
      </c>
      <c r="BL77" s="363">
        <f t="shared" si="38"/>
        <v>44320</v>
      </c>
      <c r="BM77" s="363">
        <f t="shared" si="38"/>
        <v>44351</v>
      </c>
      <c r="BN77" s="363">
        <f t="shared" si="38"/>
        <v>44382</v>
      </c>
      <c r="BO77" s="363">
        <f t="shared" si="38"/>
        <v>44413</v>
      </c>
      <c r="BP77" s="363">
        <f t="shared" si="38"/>
        <v>44444</v>
      </c>
      <c r="BQ77" s="363">
        <f t="shared" si="38"/>
        <v>44475</v>
      </c>
      <c r="BR77" s="363">
        <f t="shared" si="38"/>
        <v>44506</v>
      </c>
      <c r="BS77" s="363">
        <f t="shared" ref="BS77:CV77" si="39">BR77+31</f>
        <v>44537</v>
      </c>
      <c r="BT77" s="363">
        <f t="shared" si="39"/>
        <v>44568</v>
      </c>
      <c r="BU77" s="363">
        <f t="shared" si="39"/>
        <v>44599</v>
      </c>
      <c r="BV77" s="363">
        <f t="shared" si="39"/>
        <v>44630</v>
      </c>
      <c r="BW77" s="363">
        <f t="shared" si="39"/>
        <v>44661</v>
      </c>
      <c r="BX77" s="363">
        <f t="shared" si="39"/>
        <v>44692</v>
      </c>
      <c r="BY77" s="363">
        <f t="shared" si="39"/>
        <v>44723</v>
      </c>
      <c r="BZ77" s="363">
        <f t="shared" si="39"/>
        <v>44754</v>
      </c>
      <c r="CA77" s="363">
        <f t="shared" si="39"/>
        <v>44785</v>
      </c>
      <c r="CB77" s="363">
        <f t="shared" si="39"/>
        <v>44816</v>
      </c>
      <c r="CC77" s="363">
        <f t="shared" si="39"/>
        <v>44847</v>
      </c>
      <c r="CD77" s="363">
        <f t="shared" si="39"/>
        <v>44878</v>
      </c>
      <c r="CE77" s="363">
        <f t="shared" si="39"/>
        <v>44909</v>
      </c>
      <c r="CF77" s="363">
        <f t="shared" si="39"/>
        <v>44940</v>
      </c>
      <c r="CG77" s="363">
        <f t="shared" si="39"/>
        <v>44971</v>
      </c>
      <c r="CH77" s="363">
        <f t="shared" si="39"/>
        <v>45002</v>
      </c>
      <c r="CI77" s="363">
        <f t="shared" si="39"/>
        <v>45033</v>
      </c>
      <c r="CJ77" s="363">
        <f t="shared" si="39"/>
        <v>45064</v>
      </c>
      <c r="CK77" s="363">
        <f t="shared" si="39"/>
        <v>45095</v>
      </c>
      <c r="CL77" s="363">
        <f t="shared" si="39"/>
        <v>45126</v>
      </c>
      <c r="CM77" s="363">
        <f t="shared" si="39"/>
        <v>45157</v>
      </c>
      <c r="CN77" s="363">
        <f t="shared" si="39"/>
        <v>45188</v>
      </c>
      <c r="CO77" s="363">
        <f t="shared" si="39"/>
        <v>45219</v>
      </c>
      <c r="CP77" s="363">
        <f t="shared" si="39"/>
        <v>45250</v>
      </c>
      <c r="CQ77" s="363">
        <f t="shared" si="39"/>
        <v>45281</v>
      </c>
      <c r="CR77" s="363">
        <f t="shared" si="39"/>
        <v>45312</v>
      </c>
      <c r="CS77" s="363">
        <f t="shared" si="39"/>
        <v>45343</v>
      </c>
      <c r="CT77" s="363">
        <f t="shared" si="39"/>
        <v>45374</v>
      </c>
      <c r="CU77" s="363">
        <f t="shared" si="39"/>
        <v>45405</v>
      </c>
      <c r="CV77" s="363">
        <f t="shared" si="39"/>
        <v>45436</v>
      </c>
      <c r="CW77" s="380"/>
    </row>
    <row r="78" spans="1:101" s="360" customFormat="1" ht="16.5" customHeight="1">
      <c r="A78" s="364" t="s">
        <v>320</v>
      </c>
      <c r="B78" s="365" t="s">
        <v>209</v>
      </c>
      <c r="C78" s="784" t="s">
        <v>334</v>
      </c>
      <c r="D78" s="47">
        <f>SUM(D79,D86:D88)</f>
        <v>0</v>
      </c>
      <c r="E78" s="47">
        <f>SUM(E79,E86:E88)</f>
        <v>0</v>
      </c>
      <c r="F78" s="47">
        <f t="shared" ref="F78:N78" si="40">SUM(F79,F86:F88)</f>
        <v>0</v>
      </c>
      <c r="G78" s="47">
        <f t="shared" si="40"/>
        <v>0</v>
      </c>
      <c r="H78" s="47">
        <f t="shared" si="40"/>
        <v>0</v>
      </c>
      <c r="I78" s="47">
        <f t="shared" si="40"/>
        <v>0</v>
      </c>
      <c r="J78" s="47">
        <f t="shared" si="40"/>
        <v>0</v>
      </c>
      <c r="K78" s="47">
        <f t="shared" si="40"/>
        <v>0</v>
      </c>
      <c r="L78" s="47">
        <f t="shared" si="40"/>
        <v>0</v>
      </c>
      <c r="M78" s="47">
        <f t="shared" si="40"/>
        <v>0</v>
      </c>
      <c r="N78" s="47">
        <f t="shared" si="40"/>
        <v>0</v>
      </c>
      <c r="O78" s="47">
        <f t="shared" ref="O78:BZ78" si="41">SUM(O79,O86:O88)</f>
        <v>0</v>
      </c>
      <c r="P78" s="47">
        <f t="shared" si="41"/>
        <v>0</v>
      </c>
      <c r="Q78" s="47">
        <f t="shared" si="41"/>
        <v>0</v>
      </c>
      <c r="R78" s="47">
        <f t="shared" si="41"/>
        <v>0</v>
      </c>
      <c r="S78" s="47">
        <f t="shared" si="41"/>
        <v>0</v>
      </c>
      <c r="T78" s="47">
        <f t="shared" si="41"/>
        <v>0</v>
      </c>
      <c r="U78" s="47">
        <f t="shared" si="41"/>
        <v>0</v>
      </c>
      <c r="V78" s="47">
        <f t="shared" si="41"/>
        <v>0</v>
      </c>
      <c r="W78" s="47">
        <f t="shared" si="41"/>
        <v>0</v>
      </c>
      <c r="X78" s="47">
        <f t="shared" si="41"/>
        <v>0</v>
      </c>
      <c r="Y78" s="47">
        <f t="shared" si="41"/>
        <v>0</v>
      </c>
      <c r="Z78" s="47">
        <f t="shared" si="41"/>
        <v>0</v>
      </c>
      <c r="AA78" s="47">
        <f t="shared" si="41"/>
        <v>0</v>
      </c>
      <c r="AB78" s="47">
        <f t="shared" si="41"/>
        <v>0</v>
      </c>
      <c r="AC78" s="47">
        <f t="shared" si="41"/>
        <v>0</v>
      </c>
      <c r="AD78" s="47">
        <f t="shared" si="41"/>
        <v>0</v>
      </c>
      <c r="AE78" s="47">
        <f t="shared" si="41"/>
        <v>0</v>
      </c>
      <c r="AF78" s="47">
        <f t="shared" si="41"/>
        <v>0</v>
      </c>
      <c r="AG78" s="47">
        <f t="shared" si="41"/>
        <v>0</v>
      </c>
      <c r="AH78" s="47">
        <f t="shared" si="41"/>
        <v>0</v>
      </c>
      <c r="AI78" s="47">
        <f t="shared" si="41"/>
        <v>0</v>
      </c>
      <c r="AJ78" s="47">
        <f t="shared" si="41"/>
        <v>0</v>
      </c>
      <c r="AK78" s="47">
        <f t="shared" si="41"/>
        <v>0</v>
      </c>
      <c r="AL78" s="47">
        <f t="shared" si="41"/>
        <v>0</v>
      </c>
      <c r="AM78" s="47">
        <f t="shared" si="41"/>
        <v>0</v>
      </c>
      <c r="AN78" s="47">
        <f t="shared" si="41"/>
        <v>0</v>
      </c>
      <c r="AO78" s="47">
        <f t="shared" si="41"/>
        <v>0</v>
      </c>
      <c r="AP78" s="47">
        <f t="shared" si="41"/>
        <v>0</v>
      </c>
      <c r="AQ78" s="47">
        <f t="shared" si="41"/>
        <v>0</v>
      </c>
      <c r="AR78" s="47">
        <f t="shared" si="41"/>
        <v>0</v>
      </c>
      <c r="AS78" s="47">
        <f t="shared" si="41"/>
        <v>0</v>
      </c>
      <c r="AT78" s="47">
        <f t="shared" si="41"/>
        <v>0</v>
      </c>
      <c r="AU78" s="47">
        <f t="shared" si="41"/>
        <v>0</v>
      </c>
      <c r="AV78" s="47">
        <f t="shared" si="41"/>
        <v>0</v>
      </c>
      <c r="AW78" s="47">
        <f t="shared" si="41"/>
        <v>0</v>
      </c>
      <c r="AX78" s="47">
        <f t="shared" si="41"/>
        <v>0</v>
      </c>
      <c r="AY78" s="47">
        <f t="shared" si="41"/>
        <v>0</v>
      </c>
      <c r="AZ78" s="47">
        <f t="shared" si="41"/>
        <v>0</v>
      </c>
      <c r="BA78" s="47">
        <f t="shared" si="41"/>
        <v>0</v>
      </c>
      <c r="BB78" s="47">
        <f t="shared" si="41"/>
        <v>0</v>
      </c>
      <c r="BC78" s="47">
        <f t="shared" si="41"/>
        <v>0</v>
      </c>
      <c r="BD78" s="47">
        <f t="shared" si="41"/>
        <v>0</v>
      </c>
      <c r="BE78" s="47">
        <f t="shared" si="41"/>
        <v>0</v>
      </c>
      <c r="BF78" s="47">
        <f t="shared" si="41"/>
        <v>0</v>
      </c>
      <c r="BG78" s="47">
        <f t="shared" si="41"/>
        <v>0</v>
      </c>
      <c r="BH78" s="47">
        <f t="shared" si="41"/>
        <v>0</v>
      </c>
      <c r="BI78" s="47">
        <f t="shared" si="41"/>
        <v>0</v>
      </c>
      <c r="BJ78" s="47">
        <f t="shared" si="41"/>
        <v>0</v>
      </c>
      <c r="BK78" s="47">
        <f t="shared" si="41"/>
        <v>0</v>
      </c>
      <c r="BL78" s="47">
        <f t="shared" si="41"/>
        <v>0</v>
      </c>
      <c r="BM78" s="47">
        <f t="shared" si="41"/>
        <v>0</v>
      </c>
      <c r="BN78" s="47">
        <f t="shared" si="41"/>
        <v>0</v>
      </c>
      <c r="BO78" s="47">
        <f t="shared" si="41"/>
        <v>0</v>
      </c>
      <c r="BP78" s="47">
        <f t="shared" si="41"/>
        <v>0</v>
      </c>
      <c r="BQ78" s="47">
        <f t="shared" si="41"/>
        <v>0</v>
      </c>
      <c r="BR78" s="47">
        <f t="shared" si="41"/>
        <v>0</v>
      </c>
      <c r="BS78" s="47">
        <f t="shared" si="41"/>
        <v>0</v>
      </c>
      <c r="BT78" s="47">
        <f t="shared" si="41"/>
        <v>0</v>
      </c>
      <c r="BU78" s="47">
        <f t="shared" si="41"/>
        <v>0</v>
      </c>
      <c r="BV78" s="47">
        <f t="shared" si="41"/>
        <v>0</v>
      </c>
      <c r="BW78" s="47">
        <f t="shared" si="41"/>
        <v>0</v>
      </c>
      <c r="BX78" s="47">
        <f t="shared" si="41"/>
        <v>0</v>
      </c>
      <c r="BY78" s="47">
        <f t="shared" si="41"/>
        <v>0</v>
      </c>
      <c r="BZ78" s="47">
        <f t="shared" si="41"/>
        <v>0</v>
      </c>
      <c r="CA78" s="47">
        <f t="shared" ref="CA78:CV78" si="42">SUM(CA79,CA86:CA88)</f>
        <v>0</v>
      </c>
      <c r="CB78" s="47">
        <f t="shared" si="42"/>
        <v>0</v>
      </c>
      <c r="CC78" s="47">
        <f t="shared" si="42"/>
        <v>0</v>
      </c>
      <c r="CD78" s="47">
        <f t="shared" si="42"/>
        <v>0</v>
      </c>
      <c r="CE78" s="47">
        <f t="shared" si="42"/>
        <v>0</v>
      </c>
      <c r="CF78" s="47">
        <f t="shared" si="42"/>
        <v>0</v>
      </c>
      <c r="CG78" s="47">
        <f t="shared" si="42"/>
        <v>0</v>
      </c>
      <c r="CH78" s="47">
        <f t="shared" si="42"/>
        <v>0</v>
      </c>
      <c r="CI78" s="47">
        <f t="shared" si="42"/>
        <v>0</v>
      </c>
      <c r="CJ78" s="47">
        <f t="shared" si="42"/>
        <v>0</v>
      </c>
      <c r="CK78" s="47">
        <f t="shared" si="42"/>
        <v>0</v>
      </c>
      <c r="CL78" s="47">
        <f t="shared" si="42"/>
        <v>0</v>
      </c>
      <c r="CM78" s="47">
        <f t="shared" si="42"/>
        <v>0</v>
      </c>
      <c r="CN78" s="47">
        <f t="shared" si="42"/>
        <v>0</v>
      </c>
      <c r="CO78" s="47">
        <f t="shared" si="42"/>
        <v>0</v>
      </c>
      <c r="CP78" s="47">
        <f t="shared" si="42"/>
        <v>0</v>
      </c>
      <c r="CQ78" s="47">
        <f t="shared" si="42"/>
        <v>0</v>
      </c>
      <c r="CR78" s="47">
        <f t="shared" si="42"/>
        <v>0</v>
      </c>
      <c r="CS78" s="47">
        <f t="shared" si="42"/>
        <v>0</v>
      </c>
      <c r="CT78" s="47">
        <f t="shared" si="42"/>
        <v>0</v>
      </c>
      <c r="CU78" s="47">
        <f t="shared" si="42"/>
        <v>0</v>
      </c>
      <c r="CV78" s="47">
        <f t="shared" si="42"/>
        <v>0</v>
      </c>
      <c r="CW78" s="381">
        <f>SUM(E78:CV78)-D78</f>
        <v>0</v>
      </c>
    </row>
    <row r="79" spans="1:101" s="360" customFormat="1" ht="16.5" customHeight="1">
      <c r="A79" s="364">
        <v>1</v>
      </c>
      <c r="B79" s="365" t="s">
        <v>321</v>
      </c>
      <c r="C79" s="785"/>
      <c r="D79" s="367">
        <f>SUM(D80:D85)</f>
        <v>0</v>
      </c>
      <c r="E79" s="367">
        <f>SUM(E80:E85)</f>
        <v>0</v>
      </c>
      <c r="F79" s="367">
        <f t="shared" ref="F79:N79" si="43">SUM(F80:F85)</f>
        <v>0</v>
      </c>
      <c r="G79" s="367">
        <f t="shared" si="43"/>
        <v>0</v>
      </c>
      <c r="H79" s="367">
        <f t="shared" si="43"/>
        <v>0</v>
      </c>
      <c r="I79" s="367">
        <f t="shared" si="43"/>
        <v>0</v>
      </c>
      <c r="J79" s="367">
        <f t="shared" si="43"/>
        <v>0</v>
      </c>
      <c r="K79" s="367">
        <f t="shared" si="43"/>
        <v>0</v>
      </c>
      <c r="L79" s="367">
        <f t="shared" si="43"/>
        <v>0</v>
      </c>
      <c r="M79" s="367">
        <f t="shared" si="43"/>
        <v>0</v>
      </c>
      <c r="N79" s="367">
        <f t="shared" si="43"/>
        <v>0</v>
      </c>
      <c r="O79" s="367">
        <f t="shared" ref="O79:BZ79" si="44">SUM(O80:O85)</f>
        <v>0</v>
      </c>
      <c r="P79" s="367">
        <f t="shared" si="44"/>
        <v>0</v>
      </c>
      <c r="Q79" s="367">
        <f t="shared" si="44"/>
        <v>0</v>
      </c>
      <c r="R79" s="367">
        <f t="shared" si="44"/>
        <v>0</v>
      </c>
      <c r="S79" s="367">
        <f t="shared" si="44"/>
        <v>0</v>
      </c>
      <c r="T79" s="367">
        <f t="shared" si="44"/>
        <v>0</v>
      </c>
      <c r="U79" s="367">
        <f t="shared" si="44"/>
        <v>0</v>
      </c>
      <c r="V79" s="367">
        <f t="shared" si="44"/>
        <v>0</v>
      </c>
      <c r="W79" s="367">
        <f t="shared" si="44"/>
        <v>0</v>
      </c>
      <c r="X79" s="367">
        <f t="shared" si="44"/>
        <v>0</v>
      </c>
      <c r="Y79" s="367">
        <f t="shared" si="44"/>
        <v>0</v>
      </c>
      <c r="Z79" s="367">
        <f t="shared" si="44"/>
        <v>0</v>
      </c>
      <c r="AA79" s="367">
        <f t="shared" si="44"/>
        <v>0</v>
      </c>
      <c r="AB79" s="367">
        <f t="shared" si="44"/>
        <v>0</v>
      </c>
      <c r="AC79" s="367">
        <f t="shared" si="44"/>
        <v>0</v>
      </c>
      <c r="AD79" s="367">
        <f t="shared" si="44"/>
        <v>0</v>
      </c>
      <c r="AE79" s="367">
        <f t="shared" si="44"/>
        <v>0</v>
      </c>
      <c r="AF79" s="367">
        <f t="shared" si="44"/>
        <v>0</v>
      </c>
      <c r="AG79" s="367">
        <f t="shared" si="44"/>
        <v>0</v>
      </c>
      <c r="AH79" s="367">
        <f t="shared" si="44"/>
        <v>0</v>
      </c>
      <c r="AI79" s="367">
        <f t="shared" si="44"/>
        <v>0</v>
      </c>
      <c r="AJ79" s="367">
        <f t="shared" si="44"/>
        <v>0</v>
      </c>
      <c r="AK79" s="367">
        <f t="shared" si="44"/>
        <v>0</v>
      </c>
      <c r="AL79" s="367">
        <f t="shared" si="44"/>
        <v>0</v>
      </c>
      <c r="AM79" s="367">
        <f t="shared" si="44"/>
        <v>0</v>
      </c>
      <c r="AN79" s="367">
        <f t="shared" si="44"/>
        <v>0</v>
      </c>
      <c r="AO79" s="367">
        <f t="shared" si="44"/>
        <v>0</v>
      </c>
      <c r="AP79" s="367">
        <f t="shared" si="44"/>
        <v>0</v>
      </c>
      <c r="AQ79" s="367">
        <f t="shared" si="44"/>
        <v>0</v>
      </c>
      <c r="AR79" s="367">
        <f t="shared" si="44"/>
        <v>0</v>
      </c>
      <c r="AS79" s="367">
        <f t="shared" si="44"/>
        <v>0</v>
      </c>
      <c r="AT79" s="367">
        <f t="shared" si="44"/>
        <v>0</v>
      </c>
      <c r="AU79" s="367">
        <f t="shared" si="44"/>
        <v>0</v>
      </c>
      <c r="AV79" s="367">
        <f t="shared" si="44"/>
        <v>0</v>
      </c>
      <c r="AW79" s="367">
        <f t="shared" si="44"/>
        <v>0</v>
      </c>
      <c r="AX79" s="367">
        <f t="shared" si="44"/>
        <v>0</v>
      </c>
      <c r="AY79" s="367">
        <f t="shared" si="44"/>
        <v>0</v>
      </c>
      <c r="AZ79" s="367">
        <f t="shared" si="44"/>
        <v>0</v>
      </c>
      <c r="BA79" s="367">
        <f t="shared" si="44"/>
        <v>0</v>
      </c>
      <c r="BB79" s="367">
        <f t="shared" si="44"/>
        <v>0</v>
      </c>
      <c r="BC79" s="367">
        <f t="shared" si="44"/>
        <v>0</v>
      </c>
      <c r="BD79" s="367">
        <f t="shared" si="44"/>
        <v>0</v>
      </c>
      <c r="BE79" s="367">
        <f t="shared" si="44"/>
        <v>0</v>
      </c>
      <c r="BF79" s="367">
        <f t="shared" si="44"/>
        <v>0</v>
      </c>
      <c r="BG79" s="367">
        <f t="shared" si="44"/>
        <v>0</v>
      </c>
      <c r="BH79" s="367">
        <f t="shared" si="44"/>
        <v>0</v>
      </c>
      <c r="BI79" s="367">
        <f t="shared" si="44"/>
        <v>0</v>
      </c>
      <c r="BJ79" s="367">
        <f t="shared" si="44"/>
        <v>0</v>
      </c>
      <c r="BK79" s="367">
        <f t="shared" si="44"/>
        <v>0</v>
      </c>
      <c r="BL79" s="367">
        <f t="shared" si="44"/>
        <v>0</v>
      </c>
      <c r="BM79" s="367">
        <f t="shared" si="44"/>
        <v>0</v>
      </c>
      <c r="BN79" s="367">
        <f t="shared" si="44"/>
        <v>0</v>
      </c>
      <c r="BO79" s="367">
        <f t="shared" si="44"/>
        <v>0</v>
      </c>
      <c r="BP79" s="367">
        <f t="shared" si="44"/>
        <v>0</v>
      </c>
      <c r="BQ79" s="367">
        <f t="shared" si="44"/>
        <v>0</v>
      </c>
      <c r="BR79" s="367">
        <f t="shared" si="44"/>
        <v>0</v>
      </c>
      <c r="BS79" s="367">
        <f t="shared" si="44"/>
        <v>0</v>
      </c>
      <c r="BT79" s="367">
        <f t="shared" si="44"/>
        <v>0</v>
      </c>
      <c r="BU79" s="367">
        <f t="shared" si="44"/>
        <v>0</v>
      </c>
      <c r="BV79" s="367">
        <f t="shared" si="44"/>
        <v>0</v>
      </c>
      <c r="BW79" s="367">
        <f t="shared" si="44"/>
        <v>0</v>
      </c>
      <c r="BX79" s="367">
        <f t="shared" si="44"/>
        <v>0</v>
      </c>
      <c r="BY79" s="367">
        <f t="shared" si="44"/>
        <v>0</v>
      </c>
      <c r="BZ79" s="367">
        <f t="shared" si="44"/>
        <v>0</v>
      </c>
      <c r="CA79" s="367">
        <f t="shared" ref="CA79:CV79" si="45">SUM(CA80:CA85)</f>
        <v>0</v>
      </c>
      <c r="CB79" s="367">
        <f t="shared" si="45"/>
        <v>0</v>
      </c>
      <c r="CC79" s="367">
        <f t="shared" si="45"/>
        <v>0</v>
      </c>
      <c r="CD79" s="367">
        <f t="shared" si="45"/>
        <v>0</v>
      </c>
      <c r="CE79" s="367">
        <f t="shared" si="45"/>
        <v>0</v>
      </c>
      <c r="CF79" s="367">
        <f t="shared" si="45"/>
        <v>0</v>
      </c>
      <c r="CG79" s="367">
        <f t="shared" si="45"/>
        <v>0</v>
      </c>
      <c r="CH79" s="367">
        <f t="shared" si="45"/>
        <v>0</v>
      </c>
      <c r="CI79" s="367">
        <f t="shared" si="45"/>
        <v>0</v>
      </c>
      <c r="CJ79" s="367">
        <f t="shared" si="45"/>
        <v>0</v>
      </c>
      <c r="CK79" s="367">
        <f t="shared" si="45"/>
        <v>0</v>
      </c>
      <c r="CL79" s="367">
        <f t="shared" si="45"/>
        <v>0</v>
      </c>
      <c r="CM79" s="367">
        <f t="shared" si="45"/>
        <v>0</v>
      </c>
      <c r="CN79" s="367">
        <f t="shared" si="45"/>
        <v>0</v>
      </c>
      <c r="CO79" s="367">
        <f t="shared" si="45"/>
        <v>0</v>
      </c>
      <c r="CP79" s="367">
        <f t="shared" si="45"/>
        <v>0</v>
      </c>
      <c r="CQ79" s="367">
        <f t="shared" si="45"/>
        <v>0</v>
      </c>
      <c r="CR79" s="367">
        <f t="shared" si="45"/>
        <v>0</v>
      </c>
      <c r="CS79" s="367">
        <f t="shared" si="45"/>
        <v>0</v>
      </c>
      <c r="CT79" s="367">
        <f t="shared" si="45"/>
        <v>0</v>
      </c>
      <c r="CU79" s="367">
        <f t="shared" si="45"/>
        <v>0</v>
      </c>
      <c r="CV79" s="367">
        <f t="shared" si="45"/>
        <v>0</v>
      </c>
      <c r="CW79" s="381"/>
    </row>
    <row r="80" spans="1:101" ht="16.5" customHeight="1">
      <c r="A80" s="364">
        <v>1.1000000000000001</v>
      </c>
      <c r="B80" s="368" t="s">
        <v>322</v>
      </c>
      <c r="C80" s="785"/>
      <c r="D80" s="370">
        <f>SUM(E80:CV80)</f>
        <v>0</v>
      </c>
      <c r="E80" s="370">
        <f>IF('1、规划指标'!$C$9=0,0,E7*'1、规划指标'!$G$9/'1、规划指标'!$C$9)</f>
        <v>0</v>
      </c>
      <c r="F80" s="370">
        <f>IF('1、规划指标'!$C$9=0,0,F7*'1、规划指标'!$G$9/'1、规划指标'!$C$9)</f>
        <v>0</v>
      </c>
      <c r="G80" s="370">
        <f>IF('1、规划指标'!$C$9=0,0,G7*'1、规划指标'!$G$9/'1、规划指标'!$C$9)</f>
        <v>0</v>
      </c>
      <c r="H80" s="370">
        <f>IF('1、规划指标'!$C$9=0,0,H7*'1、规划指标'!$G$9/'1、规划指标'!$C$9)</f>
        <v>0</v>
      </c>
      <c r="I80" s="370">
        <f>IF('1、规划指标'!$C$9=0,0,I7*'1、规划指标'!$G$9/'1、规划指标'!$C$9)</f>
        <v>0</v>
      </c>
      <c r="J80" s="370">
        <f>IF('1、规划指标'!$C$9=0,0,J7*'1、规划指标'!$G$9/'1、规划指标'!$C$9)</f>
        <v>0</v>
      </c>
      <c r="K80" s="370">
        <f>IF('1、规划指标'!$C$9=0,0,K7*'1、规划指标'!$G$9/'1、规划指标'!$C$9)</f>
        <v>0</v>
      </c>
      <c r="L80" s="370">
        <f>IF('1、规划指标'!$C$9=0,0,L7*'1、规划指标'!$G$9/'1、规划指标'!$C$9)</f>
        <v>0</v>
      </c>
      <c r="M80" s="370">
        <f>IF('1、规划指标'!$C$9=0,0,M7*'1、规划指标'!$G$9/'1、规划指标'!$C$9)</f>
        <v>0</v>
      </c>
      <c r="N80" s="370">
        <f>IF('1、规划指标'!$C$9=0,0,N7*'1、规划指标'!$G$9/'1、规划指标'!$C$9)</f>
        <v>0</v>
      </c>
      <c r="O80" s="370">
        <f>IF('1、规划指标'!$C$9=0,0,O7*'1、规划指标'!$G$9/'1、规划指标'!$C$9)</f>
        <v>0</v>
      </c>
      <c r="P80" s="370">
        <f>IF('1、规划指标'!$C$9=0,0,P7*'1、规划指标'!$G$9/'1、规划指标'!$C$9)</f>
        <v>0</v>
      </c>
      <c r="Q80" s="370">
        <f>IF('1、规划指标'!$C$9=0,0,Q7*'1、规划指标'!$G$9/'1、规划指标'!$C$9)</f>
        <v>0</v>
      </c>
      <c r="R80" s="370">
        <f>IF('1、规划指标'!$C$9=0,0,R7*'1、规划指标'!$G$9/'1、规划指标'!$C$9)</f>
        <v>0</v>
      </c>
      <c r="S80" s="370">
        <f>IF('1、规划指标'!$C$9=0,0,S7*'1、规划指标'!$G$9/'1、规划指标'!$C$9)</f>
        <v>0</v>
      </c>
      <c r="T80" s="370">
        <f>IF('1、规划指标'!$C$9=0,0,T7*'1、规划指标'!$G$9/'1、规划指标'!$C$9)</f>
        <v>0</v>
      </c>
      <c r="U80" s="370">
        <f>IF('1、规划指标'!$C$9=0,0,U7*'1、规划指标'!$G$9/'1、规划指标'!$C$9)</f>
        <v>0</v>
      </c>
      <c r="V80" s="370">
        <f>IF('1、规划指标'!$C$9=0,0,V7*'1、规划指标'!$G$9/'1、规划指标'!$C$9)</f>
        <v>0</v>
      </c>
      <c r="W80" s="370">
        <f>IF('1、规划指标'!$C$9=0,0,W7*'1、规划指标'!$G$9/'1、规划指标'!$C$9)</f>
        <v>0</v>
      </c>
      <c r="X80" s="370">
        <f>IF('1、规划指标'!$C$9=0,0,X7*'1、规划指标'!$G$9/'1、规划指标'!$C$9)</f>
        <v>0</v>
      </c>
      <c r="Y80" s="370">
        <f>IF('1、规划指标'!$C$9=0,0,Y7*'1、规划指标'!$G$9/'1、规划指标'!$C$9)</f>
        <v>0</v>
      </c>
      <c r="Z80" s="370">
        <f>IF('1、规划指标'!$C$9=0,0,Z7*'1、规划指标'!$G$9/'1、规划指标'!$C$9)</f>
        <v>0</v>
      </c>
      <c r="AA80" s="370">
        <f>IF('1、规划指标'!$C$9=0,0,AA7*'1、规划指标'!$G$9/'1、规划指标'!$C$9)</f>
        <v>0</v>
      </c>
      <c r="AB80" s="370">
        <f>IF('1、规划指标'!$C$9=0,0,AB7*'1、规划指标'!$G$9/'1、规划指标'!$C$9)</f>
        <v>0</v>
      </c>
      <c r="AC80" s="370">
        <f>IF('1、规划指标'!$C$9=0,0,AC7*'1、规划指标'!$G$9/'1、规划指标'!$C$9)</f>
        <v>0</v>
      </c>
      <c r="AD80" s="370">
        <f>IF('1、规划指标'!$C$9=0,0,AD7*'1、规划指标'!$G$9/'1、规划指标'!$C$9)</f>
        <v>0</v>
      </c>
      <c r="AE80" s="370">
        <f>IF('1、规划指标'!$C$9=0,0,AE7*'1、规划指标'!$G$9/'1、规划指标'!$C$9)</f>
        <v>0</v>
      </c>
      <c r="AF80" s="370">
        <f>IF('1、规划指标'!$C$9=0,0,AF7*'1、规划指标'!$G$9/'1、规划指标'!$C$9)</f>
        <v>0</v>
      </c>
      <c r="AG80" s="370">
        <f>IF('1、规划指标'!$C$9=0,0,AG7*'1、规划指标'!$G$9/'1、规划指标'!$C$9)</f>
        <v>0</v>
      </c>
      <c r="AH80" s="370">
        <f>IF('1、规划指标'!$C$9=0,0,AH7*'1、规划指标'!$G$9/'1、规划指标'!$C$9)</f>
        <v>0</v>
      </c>
      <c r="AI80" s="370">
        <f>IF('1、规划指标'!$C$9=0,0,AI7*'1、规划指标'!$G$9/'1、规划指标'!$C$9)</f>
        <v>0</v>
      </c>
      <c r="AJ80" s="370">
        <f>IF('1、规划指标'!$C$9=0,0,AJ7*'1、规划指标'!$G$9/'1、规划指标'!$C$9)</f>
        <v>0</v>
      </c>
      <c r="AK80" s="370">
        <f>IF('1、规划指标'!$C$9=0,0,AK7*'1、规划指标'!$G$9/'1、规划指标'!$C$9)</f>
        <v>0</v>
      </c>
      <c r="AL80" s="370">
        <f>IF('1、规划指标'!$C$9=0,0,AL7*'1、规划指标'!$G$9/'1、规划指标'!$C$9)</f>
        <v>0</v>
      </c>
      <c r="AM80" s="370">
        <f>IF('1、规划指标'!$C$9=0,0,AM7*'1、规划指标'!$G$9/'1、规划指标'!$C$9)</f>
        <v>0</v>
      </c>
      <c r="AN80" s="370">
        <f>IF('1、规划指标'!$C$9=0,0,AN7*'1、规划指标'!$G$9/'1、规划指标'!$C$9)</f>
        <v>0</v>
      </c>
      <c r="AO80" s="370">
        <f>IF('1、规划指标'!$C$9=0,0,AO7*'1、规划指标'!$G$9/'1、规划指标'!$C$9)</f>
        <v>0</v>
      </c>
      <c r="AP80" s="370">
        <f>IF('1、规划指标'!$C$9=0,0,AP7*'1、规划指标'!$G$9/'1、规划指标'!$C$9)</f>
        <v>0</v>
      </c>
      <c r="AQ80" s="370">
        <f>IF('1、规划指标'!$C$9=0,0,AQ7*'1、规划指标'!$G$9/'1、规划指标'!$C$9)</f>
        <v>0</v>
      </c>
      <c r="AR80" s="370">
        <f>IF('1、规划指标'!$C$9=0,0,AR7*'1、规划指标'!$G$9/'1、规划指标'!$C$9)</f>
        <v>0</v>
      </c>
      <c r="AS80" s="370">
        <f>IF('1、规划指标'!$C$9=0,0,AS7*'1、规划指标'!$G$9/'1、规划指标'!$C$9)</f>
        <v>0</v>
      </c>
      <c r="AT80" s="370">
        <f>IF('1、规划指标'!$C$9=0,0,AT7*'1、规划指标'!$G$9/'1、规划指标'!$C$9)</f>
        <v>0</v>
      </c>
      <c r="AU80" s="370">
        <f>IF('1、规划指标'!$C$9=0,0,AU7*'1、规划指标'!$G$9/'1、规划指标'!$C$9)</f>
        <v>0</v>
      </c>
      <c r="AV80" s="370">
        <f>IF('1、规划指标'!$C$9=0,0,AV7*'1、规划指标'!$G$9/'1、规划指标'!$C$9)</f>
        <v>0</v>
      </c>
      <c r="AW80" s="370">
        <f>IF('1、规划指标'!$C$9=0,0,AW7*'1、规划指标'!$G$9/'1、规划指标'!$C$9)</f>
        <v>0</v>
      </c>
      <c r="AX80" s="370">
        <f>IF('1、规划指标'!$C$9=0,0,AX7*'1、规划指标'!$G$9/'1、规划指标'!$C$9)</f>
        <v>0</v>
      </c>
      <c r="AY80" s="370">
        <f>IF('1、规划指标'!$C$9=0,0,AY7*'1、规划指标'!$G$9/'1、规划指标'!$C$9)</f>
        <v>0</v>
      </c>
      <c r="AZ80" s="370">
        <f>IF('1、规划指标'!$C$9=0,0,AZ7*'1、规划指标'!$G$9/'1、规划指标'!$C$9)</f>
        <v>0</v>
      </c>
      <c r="BA80" s="370">
        <f>IF('1、规划指标'!$C$9=0,0,BA7*'1、规划指标'!$G$9/'1、规划指标'!$C$9)</f>
        <v>0</v>
      </c>
      <c r="BB80" s="370">
        <f>IF('1、规划指标'!$C$9=0,0,BB7*'1、规划指标'!$G$9/'1、规划指标'!$C$9)</f>
        <v>0</v>
      </c>
      <c r="BC80" s="370">
        <f>IF('1、规划指标'!$C$9=0,0,BC7*'1、规划指标'!$G$9/'1、规划指标'!$C$9)</f>
        <v>0</v>
      </c>
      <c r="BD80" s="370">
        <f>IF('1、规划指标'!$C$9=0,0,BD7*'1、规划指标'!$G$9/'1、规划指标'!$C$9)</f>
        <v>0</v>
      </c>
      <c r="BE80" s="370">
        <f>IF('1、规划指标'!$C$9=0,0,BE7*'1、规划指标'!$G$9/'1、规划指标'!$C$9)</f>
        <v>0</v>
      </c>
      <c r="BF80" s="370">
        <f>IF('1、规划指标'!$C$9=0,0,BF7*'1、规划指标'!$G$9/'1、规划指标'!$C$9)</f>
        <v>0</v>
      </c>
      <c r="BG80" s="370">
        <f>IF('1、规划指标'!$C$9=0,0,BG7*'1、规划指标'!$G$9/'1、规划指标'!$C$9)</f>
        <v>0</v>
      </c>
      <c r="BH80" s="370">
        <f>IF('1、规划指标'!$C$9=0,0,BH7*'1、规划指标'!$G$9/'1、规划指标'!$C$9)</f>
        <v>0</v>
      </c>
      <c r="BI80" s="370">
        <f>IF('1、规划指标'!$C$9=0,0,BI7*'1、规划指标'!$G$9/'1、规划指标'!$C$9)</f>
        <v>0</v>
      </c>
      <c r="BJ80" s="370">
        <f>IF('1、规划指标'!$C$9=0,0,BJ7*'1、规划指标'!$G$9/'1、规划指标'!$C$9)</f>
        <v>0</v>
      </c>
      <c r="BK80" s="370">
        <f>IF('1、规划指标'!$C$9=0,0,BK7*'1、规划指标'!$G$9/'1、规划指标'!$C$9)</f>
        <v>0</v>
      </c>
      <c r="BL80" s="370">
        <f>IF('1、规划指标'!$C$9=0,0,BL7*'1、规划指标'!$G$9/'1、规划指标'!$C$9)</f>
        <v>0</v>
      </c>
      <c r="BM80" s="370">
        <f>IF('1、规划指标'!$C$9=0,0,BM7*'1、规划指标'!$G$9/'1、规划指标'!$C$9)</f>
        <v>0</v>
      </c>
      <c r="BN80" s="370">
        <f>IF('1、规划指标'!$C$9=0,0,BN7*'1、规划指标'!$G$9/'1、规划指标'!$C$9)</f>
        <v>0</v>
      </c>
      <c r="BO80" s="370">
        <f>IF('1、规划指标'!$C$9=0,0,BO7*'1、规划指标'!$G$9/'1、规划指标'!$C$9)</f>
        <v>0</v>
      </c>
      <c r="BP80" s="370">
        <f>IF('1、规划指标'!$C$9=0,0,BP7*'1、规划指标'!$G$9/'1、规划指标'!$C$9)</f>
        <v>0</v>
      </c>
      <c r="BQ80" s="370">
        <f>IF('1、规划指标'!$C$9=0,0,BQ7*'1、规划指标'!$G$9/'1、规划指标'!$C$9)</f>
        <v>0</v>
      </c>
      <c r="BR80" s="370">
        <f>IF('1、规划指标'!$C$9=0,0,BR7*'1、规划指标'!$G$9/'1、规划指标'!$C$9)</f>
        <v>0</v>
      </c>
      <c r="BS80" s="370">
        <f>IF('1、规划指标'!$C$9=0,0,BS7*'1、规划指标'!$G$9/'1、规划指标'!$C$9)</f>
        <v>0</v>
      </c>
      <c r="BT80" s="370">
        <f>IF('1、规划指标'!$C$9=0,0,BT7*'1、规划指标'!$G$9/'1、规划指标'!$C$9)</f>
        <v>0</v>
      </c>
      <c r="BU80" s="370">
        <f>IF('1、规划指标'!$C$9=0,0,BU7*'1、规划指标'!$G$9/'1、规划指标'!$C$9)</f>
        <v>0</v>
      </c>
      <c r="BV80" s="370">
        <f>IF('1、规划指标'!$C$9=0,0,BV7*'1、规划指标'!$G$9/'1、规划指标'!$C$9)</f>
        <v>0</v>
      </c>
      <c r="BW80" s="370">
        <f>IF('1、规划指标'!$C$9=0,0,BW7*'1、规划指标'!$G$9/'1、规划指标'!$C$9)</f>
        <v>0</v>
      </c>
      <c r="BX80" s="370">
        <f>IF('1、规划指标'!$C$9=0,0,BX7*'1、规划指标'!$G$9/'1、规划指标'!$C$9)</f>
        <v>0</v>
      </c>
      <c r="BY80" s="370">
        <f>IF('1、规划指标'!$C$9=0,0,BY7*'1、规划指标'!$G$9/'1、规划指标'!$C$9)</f>
        <v>0</v>
      </c>
      <c r="BZ80" s="370">
        <f>IF('1、规划指标'!$C$9=0,0,BZ7*'1、规划指标'!$G$9/'1、规划指标'!$C$9)</f>
        <v>0</v>
      </c>
      <c r="CA80" s="370">
        <f>IF('1、规划指标'!$C$9=0,0,CA7*'1、规划指标'!$G$9/'1、规划指标'!$C$9)</f>
        <v>0</v>
      </c>
      <c r="CB80" s="370">
        <f>IF('1、规划指标'!$C$9=0,0,CB7*'1、规划指标'!$G$9/'1、规划指标'!$C$9)</f>
        <v>0</v>
      </c>
      <c r="CC80" s="370">
        <f>IF('1、规划指标'!$C$9=0,0,CC7*'1、规划指标'!$G$9/'1、规划指标'!$C$9)</f>
        <v>0</v>
      </c>
      <c r="CD80" s="370">
        <f>IF('1、规划指标'!$C$9=0,0,CD7*'1、规划指标'!$G$9/'1、规划指标'!$C$9)</f>
        <v>0</v>
      </c>
      <c r="CE80" s="370">
        <f>IF('1、规划指标'!$C$9=0,0,CE7*'1、规划指标'!$G$9/'1、规划指标'!$C$9)</f>
        <v>0</v>
      </c>
      <c r="CF80" s="370">
        <f>IF('1、规划指标'!$C$9=0,0,CF7*'1、规划指标'!$G$9/'1、规划指标'!$C$9)</f>
        <v>0</v>
      </c>
      <c r="CG80" s="370">
        <f>IF('1、规划指标'!$C$9=0,0,CG7*'1、规划指标'!$G$9/'1、规划指标'!$C$9)</f>
        <v>0</v>
      </c>
      <c r="CH80" s="370">
        <f>IF('1、规划指标'!$C$9=0,0,CH7*'1、规划指标'!$G$9/'1、规划指标'!$C$9)</f>
        <v>0</v>
      </c>
      <c r="CI80" s="370">
        <f>IF('1、规划指标'!$C$9=0,0,CI7*'1、规划指标'!$G$9/'1、规划指标'!$C$9)</f>
        <v>0</v>
      </c>
      <c r="CJ80" s="370">
        <f>IF('1、规划指标'!$C$9=0,0,CJ7*'1、规划指标'!$G$9/'1、规划指标'!$C$9)</f>
        <v>0</v>
      </c>
      <c r="CK80" s="370">
        <f>IF('1、规划指标'!$C$9=0,0,CK7*'1、规划指标'!$G$9/'1、规划指标'!$C$9)</f>
        <v>0</v>
      </c>
      <c r="CL80" s="370">
        <f>IF('1、规划指标'!$C$9=0,0,CL7*'1、规划指标'!$G$9/'1、规划指标'!$C$9)</f>
        <v>0</v>
      </c>
      <c r="CM80" s="370">
        <f>IF('1、规划指标'!$C$9=0,0,CM7*'1、规划指标'!$G$9/'1、规划指标'!$C$9)</f>
        <v>0</v>
      </c>
      <c r="CN80" s="370">
        <f>IF('1、规划指标'!$C$9=0,0,CN7*'1、规划指标'!$G$9/'1、规划指标'!$C$9)</f>
        <v>0</v>
      </c>
      <c r="CO80" s="370">
        <f>IF('1、规划指标'!$C$9=0,0,CO7*'1、规划指标'!$G$9/'1、规划指标'!$C$9)</f>
        <v>0</v>
      </c>
      <c r="CP80" s="370">
        <f>IF('1、规划指标'!$C$9=0,0,CP7*'1、规划指标'!$G$9/'1、规划指标'!$C$9)</f>
        <v>0</v>
      </c>
      <c r="CQ80" s="370">
        <f>IF('1、规划指标'!$C$9=0,0,CQ7*'1、规划指标'!$G$9/'1、规划指标'!$C$9)</f>
        <v>0</v>
      </c>
      <c r="CR80" s="370">
        <f>IF('1、规划指标'!$C$9=0,0,CR7*'1、规划指标'!$G$9/'1、规划指标'!$C$9)</f>
        <v>0</v>
      </c>
      <c r="CS80" s="370">
        <f>IF('1、规划指标'!$C$9=0,0,CS7*'1、规划指标'!$G$9/'1、规划指标'!$C$9)</f>
        <v>0</v>
      </c>
      <c r="CT80" s="370">
        <f>IF('1、规划指标'!$C$9=0,0,CT7*'1、规划指标'!$G$9/'1、规划指标'!$C$9)</f>
        <v>0</v>
      </c>
      <c r="CU80" s="370">
        <f>IF('1、规划指标'!$C$9=0,0,CU7*'1、规划指标'!$G$9/'1、规划指标'!$C$9)</f>
        <v>0</v>
      </c>
      <c r="CV80" s="370">
        <f>IF('1、规划指标'!$C$9=0,0,CV7*'1、规划指标'!$G$9/'1、规划指标'!$C$9)</f>
        <v>0</v>
      </c>
      <c r="CW80" s="382"/>
    </row>
    <row r="81" spans="1:101" ht="16.5" customHeight="1">
      <c r="A81" s="364">
        <v>1.2</v>
      </c>
      <c r="B81" s="368" t="s">
        <v>323</v>
      </c>
      <c r="C81" s="785"/>
      <c r="D81" s="370">
        <f t="shared" ref="D81:D88" si="46">SUM(E81:CV81)</f>
        <v>0</v>
      </c>
      <c r="E81" s="370">
        <f>IF('1、规划指标'!$C$9=0,0,E8*'1、规划指标'!$G$9/'1、规划指标'!$C$9)</f>
        <v>0</v>
      </c>
      <c r="F81" s="370">
        <f>IF('1、规划指标'!$C$9=0,0,F8*'1、规划指标'!$G$9/'1、规划指标'!$C$9)</f>
        <v>0</v>
      </c>
      <c r="G81" s="370">
        <f>IF('1、规划指标'!$C$9=0,0,G8*'1、规划指标'!$G$9/'1、规划指标'!$C$9)</f>
        <v>0</v>
      </c>
      <c r="H81" s="370">
        <f>IF('1、规划指标'!$C$9=0,0,H8*'1、规划指标'!$G$9/'1、规划指标'!$C$9)</f>
        <v>0</v>
      </c>
      <c r="I81" s="370">
        <f>IF('1、规划指标'!$C$9=0,0,I8*'1、规划指标'!$G$9/'1、规划指标'!$C$9)</f>
        <v>0</v>
      </c>
      <c r="J81" s="370">
        <f>IF('1、规划指标'!$C$9=0,0,J8*'1、规划指标'!$G$9/'1、规划指标'!$C$9)</f>
        <v>0</v>
      </c>
      <c r="K81" s="370">
        <f>IF('1、规划指标'!$C$9=0,0,K8*'1、规划指标'!$G$9/'1、规划指标'!$C$9)</f>
        <v>0</v>
      </c>
      <c r="L81" s="370">
        <f>IF('1、规划指标'!$C$9=0,0,L8*'1、规划指标'!$G$9/'1、规划指标'!$C$9)</f>
        <v>0</v>
      </c>
      <c r="M81" s="370">
        <f>IF('1、规划指标'!$C$9=0,0,M8*'1、规划指标'!$G$9/'1、规划指标'!$C$9)</f>
        <v>0</v>
      </c>
      <c r="N81" s="370">
        <f>IF('1、规划指标'!$C$9=0,0,N8*'1、规划指标'!$G$9/'1、规划指标'!$C$9)</f>
        <v>0</v>
      </c>
      <c r="O81" s="370">
        <f>IF('1、规划指标'!$C$9=0,0,O8*'1、规划指标'!$G$9/'1、规划指标'!$C$9)</f>
        <v>0</v>
      </c>
      <c r="P81" s="370">
        <f>IF('1、规划指标'!$C$9=0,0,P8*'1、规划指标'!$G$9/'1、规划指标'!$C$9)</f>
        <v>0</v>
      </c>
      <c r="Q81" s="370">
        <f>IF('1、规划指标'!$C$9=0,0,Q8*'1、规划指标'!$G$9/'1、规划指标'!$C$9)</f>
        <v>0</v>
      </c>
      <c r="R81" s="370">
        <f>IF('1、规划指标'!$C$9=0,0,R8*'1、规划指标'!$G$9/'1、规划指标'!$C$9)</f>
        <v>0</v>
      </c>
      <c r="S81" s="370">
        <f>IF('1、规划指标'!$C$9=0,0,S8*'1、规划指标'!$G$9/'1、规划指标'!$C$9)</f>
        <v>0</v>
      </c>
      <c r="T81" s="370">
        <f>IF('1、规划指标'!$C$9=0,0,T8*'1、规划指标'!$G$9/'1、规划指标'!$C$9)</f>
        <v>0</v>
      </c>
      <c r="U81" s="370">
        <f>IF('1、规划指标'!$C$9=0,0,U8*'1、规划指标'!$G$9/'1、规划指标'!$C$9)</f>
        <v>0</v>
      </c>
      <c r="V81" s="370">
        <f>IF('1、规划指标'!$C$9=0,0,V8*'1、规划指标'!$G$9/'1、规划指标'!$C$9)</f>
        <v>0</v>
      </c>
      <c r="W81" s="370">
        <f>IF('1、规划指标'!$C$9=0,0,W8*'1、规划指标'!$G$9/'1、规划指标'!$C$9)</f>
        <v>0</v>
      </c>
      <c r="X81" s="370">
        <f>IF('1、规划指标'!$C$9=0,0,X8*'1、规划指标'!$G$9/'1、规划指标'!$C$9)</f>
        <v>0</v>
      </c>
      <c r="Y81" s="370">
        <f>IF('1、规划指标'!$C$9=0,0,Y8*'1、规划指标'!$G$9/'1、规划指标'!$C$9)</f>
        <v>0</v>
      </c>
      <c r="Z81" s="370">
        <f>IF('1、规划指标'!$C$9=0,0,Z8*'1、规划指标'!$G$9/'1、规划指标'!$C$9)</f>
        <v>0</v>
      </c>
      <c r="AA81" s="370">
        <f>IF('1、规划指标'!$C$9=0,0,AA8*'1、规划指标'!$G$9/'1、规划指标'!$C$9)</f>
        <v>0</v>
      </c>
      <c r="AB81" s="370">
        <f>IF('1、规划指标'!$C$9=0,0,AB8*'1、规划指标'!$G$9/'1、规划指标'!$C$9)</f>
        <v>0</v>
      </c>
      <c r="AC81" s="370">
        <f>IF('1、规划指标'!$C$9=0,0,AC8*'1、规划指标'!$G$9/'1、规划指标'!$C$9)</f>
        <v>0</v>
      </c>
      <c r="AD81" s="370">
        <f>IF('1、规划指标'!$C$9=0,0,AD8*'1、规划指标'!$G$9/'1、规划指标'!$C$9)</f>
        <v>0</v>
      </c>
      <c r="AE81" s="370">
        <f>IF('1、规划指标'!$C$9=0,0,AE8*'1、规划指标'!$G$9/'1、规划指标'!$C$9)</f>
        <v>0</v>
      </c>
      <c r="AF81" s="370">
        <f>IF('1、规划指标'!$C$9=0,0,AF8*'1、规划指标'!$G$9/'1、规划指标'!$C$9)</f>
        <v>0</v>
      </c>
      <c r="AG81" s="370">
        <f>IF('1、规划指标'!$C$9=0,0,AG8*'1、规划指标'!$G$9/'1、规划指标'!$C$9)</f>
        <v>0</v>
      </c>
      <c r="AH81" s="370">
        <f>IF('1、规划指标'!$C$9=0,0,AH8*'1、规划指标'!$G$9/'1、规划指标'!$C$9)</f>
        <v>0</v>
      </c>
      <c r="AI81" s="370">
        <f>IF('1、规划指标'!$C$9=0,0,AI8*'1、规划指标'!$G$9/'1、规划指标'!$C$9)</f>
        <v>0</v>
      </c>
      <c r="AJ81" s="370">
        <f>IF('1、规划指标'!$C$9=0,0,AJ8*'1、规划指标'!$G$9/'1、规划指标'!$C$9)</f>
        <v>0</v>
      </c>
      <c r="AK81" s="370">
        <f>IF('1、规划指标'!$C$9=0,0,AK8*'1、规划指标'!$G$9/'1、规划指标'!$C$9)</f>
        <v>0</v>
      </c>
      <c r="AL81" s="370">
        <f>IF('1、规划指标'!$C$9=0,0,AL8*'1、规划指标'!$G$9/'1、规划指标'!$C$9)</f>
        <v>0</v>
      </c>
      <c r="AM81" s="370">
        <f>IF('1、规划指标'!$C$9=0,0,AM8*'1、规划指标'!$G$9/'1、规划指标'!$C$9)</f>
        <v>0</v>
      </c>
      <c r="AN81" s="370">
        <f>IF('1、规划指标'!$C$9=0,0,AN8*'1、规划指标'!$G$9/'1、规划指标'!$C$9)</f>
        <v>0</v>
      </c>
      <c r="AO81" s="370">
        <f>IF('1、规划指标'!$C$9=0,0,AO8*'1、规划指标'!$G$9/'1、规划指标'!$C$9)</f>
        <v>0</v>
      </c>
      <c r="AP81" s="370">
        <f>IF('1、规划指标'!$C$9=0,0,AP8*'1、规划指标'!$G$9/'1、规划指标'!$C$9)</f>
        <v>0</v>
      </c>
      <c r="AQ81" s="370">
        <f>IF('1、规划指标'!$C$9=0,0,AQ8*'1、规划指标'!$G$9/'1、规划指标'!$C$9)</f>
        <v>0</v>
      </c>
      <c r="AR81" s="370">
        <f>IF('1、规划指标'!$C$9=0,0,AR8*'1、规划指标'!$G$9/'1、规划指标'!$C$9)</f>
        <v>0</v>
      </c>
      <c r="AS81" s="370">
        <f>IF('1、规划指标'!$C$9=0,0,AS8*'1、规划指标'!$G$9/'1、规划指标'!$C$9)</f>
        <v>0</v>
      </c>
      <c r="AT81" s="370">
        <f>IF('1、规划指标'!$C$9=0,0,AT8*'1、规划指标'!$G$9/'1、规划指标'!$C$9)</f>
        <v>0</v>
      </c>
      <c r="AU81" s="370">
        <f>IF('1、规划指标'!$C$9=0,0,AU8*'1、规划指标'!$G$9/'1、规划指标'!$C$9)</f>
        <v>0</v>
      </c>
      <c r="AV81" s="370">
        <f>IF('1、规划指标'!$C$9=0,0,AV8*'1、规划指标'!$G$9/'1、规划指标'!$C$9)</f>
        <v>0</v>
      </c>
      <c r="AW81" s="370">
        <f>IF('1、规划指标'!$C$9=0,0,AW8*'1、规划指标'!$G$9/'1、规划指标'!$C$9)</f>
        <v>0</v>
      </c>
      <c r="AX81" s="370">
        <f>IF('1、规划指标'!$C$9=0,0,AX8*'1、规划指标'!$G$9/'1、规划指标'!$C$9)</f>
        <v>0</v>
      </c>
      <c r="AY81" s="370">
        <f>IF('1、规划指标'!$C$9=0,0,AY8*'1、规划指标'!$G$9/'1、规划指标'!$C$9)</f>
        <v>0</v>
      </c>
      <c r="AZ81" s="370">
        <f>IF('1、规划指标'!$C$9=0,0,AZ8*'1、规划指标'!$G$9/'1、规划指标'!$C$9)</f>
        <v>0</v>
      </c>
      <c r="BA81" s="370">
        <f>IF('1、规划指标'!$C$9=0,0,BA8*'1、规划指标'!$G$9/'1、规划指标'!$C$9)</f>
        <v>0</v>
      </c>
      <c r="BB81" s="370">
        <f>IF('1、规划指标'!$C$9=0,0,BB8*'1、规划指标'!$G$9/'1、规划指标'!$C$9)</f>
        <v>0</v>
      </c>
      <c r="BC81" s="370">
        <f>IF('1、规划指标'!$C$9=0,0,BC8*'1、规划指标'!$G$9/'1、规划指标'!$C$9)</f>
        <v>0</v>
      </c>
      <c r="BD81" s="370">
        <f>IF('1、规划指标'!$C$9=0,0,BD8*'1、规划指标'!$G$9/'1、规划指标'!$C$9)</f>
        <v>0</v>
      </c>
      <c r="BE81" s="370">
        <f>IF('1、规划指标'!$C$9=0,0,BE8*'1、规划指标'!$G$9/'1、规划指标'!$C$9)</f>
        <v>0</v>
      </c>
      <c r="BF81" s="370">
        <f>IF('1、规划指标'!$C$9=0,0,BF8*'1、规划指标'!$G$9/'1、规划指标'!$C$9)</f>
        <v>0</v>
      </c>
      <c r="BG81" s="370">
        <f>IF('1、规划指标'!$C$9=0,0,BG8*'1、规划指标'!$G$9/'1、规划指标'!$C$9)</f>
        <v>0</v>
      </c>
      <c r="BH81" s="370">
        <f>IF('1、规划指标'!$C$9=0,0,BH8*'1、规划指标'!$G$9/'1、规划指标'!$C$9)</f>
        <v>0</v>
      </c>
      <c r="BI81" s="370">
        <f>IF('1、规划指标'!$C$9=0,0,BI8*'1、规划指标'!$G$9/'1、规划指标'!$C$9)</f>
        <v>0</v>
      </c>
      <c r="BJ81" s="370">
        <f>IF('1、规划指标'!$C$9=0,0,BJ8*'1、规划指标'!$G$9/'1、规划指标'!$C$9)</f>
        <v>0</v>
      </c>
      <c r="BK81" s="370">
        <f>IF('1、规划指标'!$C$9=0,0,BK8*'1、规划指标'!$G$9/'1、规划指标'!$C$9)</f>
        <v>0</v>
      </c>
      <c r="BL81" s="370">
        <f>IF('1、规划指标'!$C$9=0,0,BL8*'1、规划指标'!$G$9/'1、规划指标'!$C$9)</f>
        <v>0</v>
      </c>
      <c r="BM81" s="370">
        <f>IF('1、规划指标'!$C$9=0,0,BM8*'1、规划指标'!$G$9/'1、规划指标'!$C$9)</f>
        <v>0</v>
      </c>
      <c r="BN81" s="370">
        <f>IF('1、规划指标'!$C$9=0,0,BN8*'1、规划指标'!$G$9/'1、规划指标'!$C$9)</f>
        <v>0</v>
      </c>
      <c r="BO81" s="370">
        <f>IF('1、规划指标'!$C$9=0,0,BO8*'1、规划指标'!$G$9/'1、规划指标'!$C$9)</f>
        <v>0</v>
      </c>
      <c r="BP81" s="370">
        <f>IF('1、规划指标'!$C$9=0,0,BP8*'1、规划指标'!$G$9/'1、规划指标'!$C$9)</f>
        <v>0</v>
      </c>
      <c r="BQ81" s="370">
        <f>IF('1、规划指标'!$C$9=0,0,BQ8*'1、规划指标'!$G$9/'1、规划指标'!$C$9)</f>
        <v>0</v>
      </c>
      <c r="BR81" s="370">
        <f>IF('1、规划指标'!$C$9=0,0,BR8*'1、规划指标'!$G$9/'1、规划指标'!$C$9)</f>
        <v>0</v>
      </c>
      <c r="BS81" s="370">
        <f>IF('1、规划指标'!$C$9=0,0,BS8*'1、规划指标'!$G$9/'1、规划指标'!$C$9)</f>
        <v>0</v>
      </c>
      <c r="BT81" s="370">
        <f>IF('1、规划指标'!$C$9=0,0,BT8*'1、规划指标'!$G$9/'1、规划指标'!$C$9)</f>
        <v>0</v>
      </c>
      <c r="BU81" s="370">
        <f>IF('1、规划指标'!$C$9=0,0,BU8*'1、规划指标'!$G$9/'1、规划指标'!$C$9)</f>
        <v>0</v>
      </c>
      <c r="BV81" s="370">
        <f>IF('1、规划指标'!$C$9=0,0,BV8*'1、规划指标'!$G$9/'1、规划指标'!$C$9)</f>
        <v>0</v>
      </c>
      <c r="BW81" s="370">
        <f>IF('1、规划指标'!$C$9=0,0,BW8*'1、规划指标'!$G$9/'1、规划指标'!$C$9)</f>
        <v>0</v>
      </c>
      <c r="BX81" s="370">
        <f>IF('1、规划指标'!$C$9=0,0,BX8*'1、规划指标'!$G$9/'1、规划指标'!$C$9)</f>
        <v>0</v>
      </c>
      <c r="BY81" s="370">
        <f>IF('1、规划指标'!$C$9=0,0,BY8*'1、规划指标'!$G$9/'1、规划指标'!$C$9)</f>
        <v>0</v>
      </c>
      <c r="BZ81" s="370">
        <f>IF('1、规划指标'!$C$9=0,0,BZ8*'1、规划指标'!$G$9/'1、规划指标'!$C$9)</f>
        <v>0</v>
      </c>
      <c r="CA81" s="370">
        <f>IF('1、规划指标'!$C$9=0,0,CA8*'1、规划指标'!$G$9/'1、规划指标'!$C$9)</f>
        <v>0</v>
      </c>
      <c r="CB81" s="370">
        <f>IF('1、规划指标'!$C$9=0,0,CB8*'1、规划指标'!$G$9/'1、规划指标'!$C$9)</f>
        <v>0</v>
      </c>
      <c r="CC81" s="370">
        <f>IF('1、规划指标'!$C$9=0,0,CC8*'1、规划指标'!$G$9/'1、规划指标'!$C$9)</f>
        <v>0</v>
      </c>
      <c r="CD81" s="370">
        <f>IF('1、规划指标'!$C$9=0,0,CD8*'1、规划指标'!$G$9/'1、规划指标'!$C$9)</f>
        <v>0</v>
      </c>
      <c r="CE81" s="370">
        <f>IF('1、规划指标'!$C$9=0,0,CE8*'1、规划指标'!$G$9/'1、规划指标'!$C$9)</f>
        <v>0</v>
      </c>
      <c r="CF81" s="370">
        <f>IF('1、规划指标'!$C$9=0,0,CF8*'1、规划指标'!$G$9/'1、规划指标'!$C$9)</f>
        <v>0</v>
      </c>
      <c r="CG81" s="370">
        <f>IF('1、规划指标'!$C$9=0,0,CG8*'1、规划指标'!$G$9/'1、规划指标'!$C$9)</f>
        <v>0</v>
      </c>
      <c r="CH81" s="370">
        <f>IF('1、规划指标'!$C$9=0,0,CH8*'1、规划指标'!$G$9/'1、规划指标'!$C$9)</f>
        <v>0</v>
      </c>
      <c r="CI81" s="370">
        <f>IF('1、规划指标'!$C$9=0,0,CI8*'1、规划指标'!$G$9/'1、规划指标'!$C$9)</f>
        <v>0</v>
      </c>
      <c r="CJ81" s="370">
        <f>IF('1、规划指标'!$C$9=0,0,CJ8*'1、规划指标'!$G$9/'1、规划指标'!$C$9)</f>
        <v>0</v>
      </c>
      <c r="CK81" s="370">
        <f>IF('1、规划指标'!$C$9=0,0,CK8*'1、规划指标'!$G$9/'1、规划指标'!$C$9)</f>
        <v>0</v>
      </c>
      <c r="CL81" s="370">
        <f>IF('1、规划指标'!$C$9=0,0,CL8*'1、规划指标'!$G$9/'1、规划指标'!$C$9)</f>
        <v>0</v>
      </c>
      <c r="CM81" s="370">
        <f>IF('1、规划指标'!$C$9=0,0,CM8*'1、规划指标'!$G$9/'1、规划指标'!$C$9)</f>
        <v>0</v>
      </c>
      <c r="CN81" s="370">
        <f>IF('1、规划指标'!$C$9=0,0,CN8*'1、规划指标'!$G$9/'1、规划指标'!$C$9)</f>
        <v>0</v>
      </c>
      <c r="CO81" s="370">
        <f>IF('1、规划指标'!$C$9=0,0,CO8*'1、规划指标'!$G$9/'1、规划指标'!$C$9)</f>
        <v>0</v>
      </c>
      <c r="CP81" s="370">
        <f>IF('1、规划指标'!$C$9=0,0,CP8*'1、规划指标'!$G$9/'1、规划指标'!$C$9)</f>
        <v>0</v>
      </c>
      <c r="CQ81" s="370">
        <f>IF('1、规划指标'!$C$9=0,0,CQ8*'1、规划指标'!$G$9/'1、规划指标'!$C$9)</f>
        <v>0</v>
      </c>
      <c r="CR81" s="370">
        <f>IF('1、规划指标'!$C$9=0,0,CR8*'1、规划指标'!$G$9/'1、规划指标'!$C$9)</f>
        <v>0</v>
      </c>
      <c r="CS81" s="370">
        <f>IF('1、规划指标'!$C$9=0,0,CS8*'1、规划指标'!$G$9/'1、规划指标'!$C$9)</f>
        <v>0</v>
      </c>
      <c r="CT81" s="370">
        <f>IF('1、规划指标'!$C$9=0,0,CT8*'1、规划指标'!$G$9/'1、规划指标'!$C$9)</f>
        <v>0</v>
      </c>
      <c r="CU81" s="370">
        <f>IF('1、规划指标'!$C$9=0,0,CU8*'1、规划指标'!$G$9/'1、规划指标'!$C$9)</f>
        <v>0</v>
      </c>
      <c r="CV81" s="370">
        <f>IF('1、规划指标'!$C$9=0,0,CV8*'1、规划指标'!$G$9/'1、规划指标'!$C$9)</f>
        <v>0</v>
      </c>
      <c r="CW81" s="382"/>
    </row>
    <row r="82" spans="1:101" ht="16.5" customHeight="1">
      <c r="A82" s="364">
        <v>1.3</v>
      </c>
      <c r="B82" s="368" t="s">
        <v>324</v>
      </c>
      <c r="C82" s="785"/>
      <c r="D82" s="370">
        <f t="shared" si="46"/>
        <v>0</v>
      </c>
      <c r="E82" s="370">
        <f>IF('1、规划指标'!$C$9=0,0,E9*'1、规划指标'!$G$9/'1、规划指标'!$C$9)</f>
        <v>0</v>
      </c>
      <c r="F82" s="370">
        <f>IF('1、规划指标'!$C$9=0,0,F9*'1、规划指标'!$G$9/'1、规划指标'!$C$9)</f>
        <v>0</v>
      </c>
      <c r="G82" s="370">
        <f>IF('1、规划指标'!$C$9=0,0,G9*'1、规划指标'!$G$9/'1、规划指标'!$C$9)</f>
        <v>0</v>
      </c>
      <c r="H82" s="370">
        <f>IF('1、规划指标'!$C$9=0,0,H9*'1、规划指标'!$G$9/'1、规划指标'!$C$9)</f>
        <v>0</v>
      </c>
      <c r="I82" s="370">
        <f>IF('1、规划指标'!$C$9=0,0,I9*'1、规划指标'!$G$9/'1、规划指标'!$C$9)</f>
        <v>0</v>
      </c>
      <c r="J82" s="370">
        <f>IF('1、规划指标'!$C$9=0,0,J9*'1、规划指标'!$G$9/'1、规划指标'!$C$9)</f>
        <v>0</v>
      </c>
      <c r="K82" s="370">
        <f>IF('1、规划指标'!$C$9=0,0,K9*'1、规划指标'!$G$9/'1、规划指标'!$C$9)</f>
        <v>0</v>
      </c>
      <c r="L82" s="370">
        <f>IF('1、规划指标'!$C$9=0,0,L9*'1、规划指标'!$G$9/'1、规划指标'!$C$9)</f>
        <v>0</v>
      </c>
      <c r="M82" s="370">
        <f>IF('1、规划指标'!$C$9=0,0,M9*'1、规划指标'!$G$9/'1、规划指标'!$C$9)</f>
        <v>0</v>
      </c>
      <c r="N82" s="370">
        <f>IF('1、规划指标'!$C$9=0,0,N9*'1、规划指标'!$G$9/'1、规划指标'!$C$9)</f>
        <v>0</v>
      </c>
      <c r="O82" s="370">
        <f>IF('1、规划指标'!$C$9=0,0,O9*'1、规划指标'!$G$9/'1、规划指标'!$C$9)</f>
        <v>0</v>
      </c>
      <c r="P82" s="370">
        <f>IF('1、规划指标'!$C$9=0,0,P9*'1、规划指标'!$G$9/'1、规划指标'!$C$9)</f>
        <v>0</v>
      </c>
      <c r="Q82" s="370">
        <f>IF('1、规划指标'!$C$9=0,0,Q9*'1、规划指标'!$G$9/'1、规划指标'!$C$9)</f>
        <v>0</v>
      </c>
      <c r="R82" s="370">
        <f>IF('1、规划指标'!$C$9=0,0,R9*'1、规划指标'!$G$9/'1、规划指标'!$C$9)</f>
        <v>0</v>
      </c>
      <c r="S82" s="370">
        <f>IF('1、规划指标'!$C$9=0,0,S9*'1、规划指标'!$G$9/'1、规划指标'!$C$9)</f>
        <v>0</v>
      </c>
      <c r="T82" s="370">
        <f>IF('1、规划指标'!$C$9=0,0,T9*'1、规划指标'!$G$9/'1、规划指标'!$C$9)</f>
        <v>0</v>
      </c>
      <c r="U82" s="370">
        <f>IF('1、规划指标'!$C$9=0,0,U9*'1、规划指标'!$G$9/'1、规划指标'!$C$9)</f>
        <v>0</v>
      </c>
      <c r="V82" s="370">
        <f>IF('1、规划指标'!$C$9=0,0,V9*'1、规划指标'!$G$9/'1、规划指标'!$C$9)</f>
        <v>0</v>
      </c>
      <c r="W82" s="370">
        <f>IF('1、规划指标'!$C$9=0,0,W9*'1、规划指标'!$G$9/'1、规划指标'!$C$9)</f>
        <v>0</v>
      </c>
      <c r="X82" s="370">
        <f>IF('1、规划指标'!$C$9=0,0,X9*'1、规划指标'!$G$9/'1、规划指标'!$C$9)</f>
        <v>0</v>
      </c>
      <c r="Y82" s="370">
        <f>IF('1、规划指标'!$C$9=0,0,Y9*'1、规划指标'!$G$9/'1、规划指标'!$C$9)</f>
        <v>0</v>
      </c>
      <c r="Z82" s="370">
        <f>IF('1、规划指标'!$C$9=0,0,Z9*'1、规划指标'!$G$9/'1、规划指标'!$C$9)</f>
        <v>0</v>
      </c>
      <c r="AA82" s="370">
        <f>IF('1、规划指标'!$C$9=0,0,AA9*'1、规划指标'!$G$9/'1、规划指标'!$C$9)</f>
        <v>0</v>
      </c>
      <c r="AB82" s="370">
        <f>IF('1、规划指标'!$C$9=0,0,AB9*'1、规划指标'!$G$9/'1、规划指标'!$C$9)</f>
        <v>0</v>
      </c>
      <c r="AC82" s="370">
        <f>IF('1、规划指标'!$C$9=0,0,AC9*'1、规划指标'!$G$9/'1、规划指标'!$C$9)</f>
        <v>0</v>
      </c>
      <c r="AD82" s="370">
        <f>IF('1、规划指标'!$C$9=0,0,AD9*'1、规划指标'!$G$9/'1、规划指标'!$C$9)</f>
        <v>0</v>
      </c>
      <c r="AE82" s="370">
        <f>IF('1、规划指标'!$C$9=0,0,AE9*'1、规划指标'!$G$9/'1、规划指标'!$C$9)</f>
        <v>0</v>
      </c>
      <c r="AF82" s="370">
        <f>IF('1、规划指标'!$C$9=0,0,AF9*'1、规划指标'!$G$9/'1、规划指标'!$C$9)</f>
        <v>0</v>
      </c>
      <c r="AG82" s="370">
        <f>IF('1、规划指标'!$C$9=0,0,AG9*'1、规划指标'!$G$9/'1、规划指标'!$C$9)</f>
        <v>0</v>
      </c>
      <c r="AH82" s="370">
        <f>IF('1、规划指标'!$C$9=0,0,AH9*'1、规划指标'!$G$9/'1、规划指标'!$C$9)</f>
        <v>0</v>
      </c>
      <c r="AI82" s="370">
        <f>IF('1、规划指标'!$C$9=0,0,AI9*'1、规划指标'!$G$9/'1、规划指标'!$C$9)</f>
        <v>0</v>
      </c>
      <c r="AJ82" s="370">
        <f>IF('1、规划指标'!$C$9=0,0,AJ9*'1、规划指标'!$G$9/'1、规划指标'!$C$9)</f>
        <v>0</v>
      </c>
      <c r="AK82" s="370">
        <f>IF('1、规划指标'!$C$9=0,0,AK9*'1、规划指标'!$G$9/'1、规划指标'!$C$9)</f>
        <v>0</v>
      </c>
      <c r="AL82" s="370">
        <f>IF('1、规划指标'!$C$9=0,0,AL9*'1、规划指标'!$G$9/'1、规划指标'!$C$9)</f>
        <v>0</v>
      </c>
      <c r="AM82" s="370">
        <f>IF('1、规划指标'!$C$9=0,0,AM9*'1、规划指标'!$G$9/'1、规划指标'!$C$9)</f>
        <v>0</v>
      </c>
      <c r="AN82" s="370">
        <f>IF('1、规划指标'!$C$9=0,0,AN9*'1、规划指标'!$G$9/'1、规划指标'!$C$9)</f>
        <v>0</v>
      </c>
      <c r="AO82" s="370">
        <f>IF('1、规划指标'!$C$9=0,0,AO9*'1、规划指标'!$G$9/'1、规划指标'!$C$9)</f>
        <v>0</v>
      </c>
      <c r="AP82" s="370">
        <f>IF('1、规划指标'!$C$9=0,0,AP9*'1、规划指标'!$G$9/'1、规划指标'!$C$9)</f>
        <v>0</v>
      </c>
      <c r="AQ82" s="370">
        <f>IF('1、规划指标'!$C$9=0,0,AQ9*'1、规划指标'!$G$9/'1、规划指标'!$C$9)</f>
        <v>0</v>
      </c>
      <c r="AR82" s="370">
        <f>IF('1、规划指标'!$C$9=0,0,AR9*'1、规划指标'!$G$9/'1、规划指标'!$C$9)</f>
        <v>0</v>
      </c>
      <c r="AS82" s="370">
        <f>IF('1、规划指标'!$C$9=0,0,AS9*'1、规划指标'!$G$9/'1、规划指标'!$C$9)</f>
        <v>0</v>
      </c>
      <c r="AT82" s="370">
        <f>IF('1、规划指标'!$C$9=0,0,AT9*'1、规划指标'!$G$9/'1、规划指标'!$C$9)</f>
        <v>0</v>
      </c>
      <c r="AU82" s="370">
        <f>IF('1、规划指标'!$C$9=0,0,AU9*'1、规划指标'!$G$9/'1、规划指标'!$C$9)</f>
        <v>0</v>
      </c>
      <c r="AV82" s="370">
        <f>IF('1、规划指标'!$C$9=0,0,AV9*'1、规划指标'!$G$9/'1、规划指标'!$C$9)</f>
        <v>0</v>
      </c>
      <c r="AW82" s="370">
        <f>IF('1、规划指标'!$C$9=0,0,AW9*'1、规划指标'!$G$9/'1、规划指标'!$C$9)</f>
        <v>0</v>
      </c>
      <c r="AX82" s="370">
        <f>IF('1、规划指标'!$C$9=0,0,AX9*'1、规划指标'!$G$9/'1、规划指标'!$C$9)</f>
        <v>0</v>
      </c>
      <c r="AY82" s="370">
        <f>IF('1、规划指标'!$C$9=0,0,AY9*'1、规划指标'!$G$9/'1、规划指标'!$C$9)</f>
        <v>0</v>
      </c>
      <c r="AZ82" s="370">
        <f>IF('1、规划指标'!$C$9=0,0,AZ9*'1、规划指标'!$G$9/'1、规划指标'!$C$9)</f>
        <v>0</v>
      </c>
      <c r="BA82" s="370">
        <f>IF('1、规划指标'!$C$9=0,0,BA9*'1、规划指标'!$G$9/'1、规划指标'!$C$9)</f>
        <v>0</v>
      </c>
      <c r="BB82" s="370">
        <f>IF('1、规划指标'!$C$9=0,0,BB9*'1、规划指标'!$G$9/'1、规划指标'!$C$9)</f>
        <v>0</v>
      </c>
      <c r="BC82" s="370">
        <f>IF('1、规划指标'!$C$9=0,0,BC9*'1、规划指标'!$G$9/'1、规划指标'!$C$9)</f>
        <v>0</v>
      </c>
      <c r="BD82" s="370">
        <f>IF('1、规划指标'!$C$9=0,0,BD9*'1、规划指标'!$G$9/'1、规划指标'!$C$9)</f>
        <v>0</v>
      </c>
      <c r="BE82" s="370">
        <f>IF('1、规划指标'!$C$9=0,0,BE9*'1、规划指标'!$G$9/'1、规划指标'!$C$9)</f>
        <v>0</v>
      </c>
      <c r="BF82" s="370">
        <f>IF('1、规划指标'!$C$9=0,0,BF9*'1、规划指标'!$G$9/'1、规划指标'!$C$9)</f>
        <v>0</v>
      </c>
      <c r="BG82" s="370">
        <f>IF('1、规划指标'!$C$9=0,0,BG9*'1、规划指标'!$G$9/'1、规划指标'!$C$9)</f>
        <v>0</v>
      </c>
      <c r="BH82" s="370">
        <f>IF('1、规划指标'!$C$9=0,0,BH9*'1、规划指标'!$G$9/'1、规划指标'!$C$9)</f>
        <v>0</v>
      </c>
      <c r="BI82" s="370">
        <f>IF('1、规划指标'!$C$9=0,0,BI9*'1、规划指标'!$G$9/'1、规划指标'!$C$9)</f>
        <v>0</v>
      </c>
      <c r="BJ82" s="370">
        <f>IF('1、规划指标'!$C$9=0,0,BJ9*'1、规划指标'!$G$9/'1、规划指标'!$C$9)</f>
        <v>0</v>
      </c>
      <c r="BK82" s="370">
        <f>IF('1、规划指标'!$C$9=0,0,BK9*'1、规划指标'!$G$9/'1、规划指标'!$C$9)</f>
        <v>0</v>
      </c>
      <c r="BL82" s="370">
        <f>IF('1、规划指标'!$C$9=0,0,BL9*'1、规划指标'!$G$9/'1、规划指标'!$C$9)</f>
        <v>0</v>
      </c>
      <c r="BM82" s="370">
        <f>IF('1、规划指标'!$C$9=0,0,BM9*'1、规划指标'!$G$9/'1、规划指标'!$C$9)</f>
        <v>0</v>
      </c>
      <c r="BN82" s="370">
        <f>IF('1、规划指标'!$C$9=0,0,BN9*'1、规划指标'!$G$9/'1、规划指标'!$C$9)</f>
        <v>0</v>
      </c>
      <c r="BO82" s="370">
        <f>IF('1、规划指标'!$C$9=0,0,BO9*'1、规划指标'!$G$9/'1、规划指标'!$C$9)</f>
        <v>0</v>
      </c>
      <c r="BP82" s="370">
        <f>IF('1、规划指标'!$C$9=0,0,BP9*'1、规划指标'!$G$9/'1、规划指标'!$C$9)</f>
        <v>0</v>
      </c>
      <c r="BQ82" s="370">
        <f>IF('1、规划指标'!$C$9=0,0,BQ9*'1、规划指标'!$G$9/'1、规划指标'!$C$9)</f>
        <v>0</v>
      </c>
      <c r="BR82" s="370">
        <f>IF('1、规划指标'!$C$9=0,0,BR9*'1、规划指标'!$G$9/'1、规划指标'!$C$9)</f>
        <v>0</v>
      </c>
      <c r="BS82" s="370">
        <f>IF('1、规划指标'!$C$9=0,0,BS9*'1、规划指标'!$G$9/'1、规划指标'!$C$9)</f>
        <v>0</v>
      </c>
      <c r="BT82" s="370">
        <f>IF('1、规划指标'!$C$9=0,0,BT9*'1、规划指标'!$G$9/'1、规划指标'!$C$9)</f>
        <v>0</v>
      </c>
      <c r="BU82" s="370">
        <f>IF('1、规划指标'!$C$9=0,0,BU9*'1、规划指标'!$G$9/'1、规划指标'!$C$9)</f>
        <v>0</v>
      </c>
      <c r="BV82" s="370">
        <f>IF('1、规划指标'!$C$9=0,0,BV9*'1、规划指标'!$G$9/'1、规划指标'!$C$9)</f>
        <v>0</v>
      </c>
      <c r="BW82" s="370">
        <f>IF('1、规划指标'!$C$9=0,0,BW9*'1、规划指标'!$G$9/'1、规划指标'!$C$9)</f>
        <v>0</v>
      </c>
      <c r="BX82" s="370">
        <f>IF('1、规划指标'!$C$9=0,0,BX9*'1、规划指标'!$G$9/'1、规划指标'!$C$9)</f>
        <v>0</v>
      </c>
      <c r="BY82" s="370">
        <f>IF('1、规划指标'!$C$9=0,0,BY9*'1、规划指标'!$G$9/'1、规划指标'!$C$9)</f>
        <v>0</v>
      </c>
      <c r="BZ82" s="370">
        <f>IF('1、规划指标'!$C$9=0,0,BZ9*'1、规划指标'!$G$9/'1、规划指标'!$C$9)</f>
        <v>0</v>
      </c>
      <c r="CA82" s="370">
        <f>IF('1、规划指标'!$C$9=0,0,CA9*'1、规划指标'!$G$9/'1、规划指标'!$C$9)</f>
        <v>0</v>
      </c>
      <c r="CB82" s="370">
        <f>IF('1、规划指标'!$C$9=0,0,CB9*'1、规划指标'!$G$9/'1、规划指标'!$C$9)</f>
        <v>0</v>
      </c>
      <c r="CC82" s="370">
        <f>IF('1、规划指标'!$C$9=0,0,CC9*'1、规划指标'!$G$9/'1、规划指标'!$C$9)</f>
        <v>0</v>
      </c>
      <c r="CD82" s="370">
        <f>IF('1、规划指标'!$C$9=0,0,CD9*'1、规划指标'!$G$9/'1、规划指标'!$C$9)</f>
        <v>0</v>
      </c>
      <c r="CE82" s="370">
        <f>IF('1、规划指标'!$C$9=0,0,CE9*'1、规划指标'!$G$9/'1、规划指标'!$C$9)</f>
        <v>0</v>
      </c>
      <c r="CF82" s="370">
        <f>IF('1、规划指标'!$C$9=0,0,CF9*'1、规划指标'!$G$9/'1、规划指标'!$C$9)</f>
        <v>0</v>
      </c>
      <c r="CG82" s="370">
        <f>IF('1、规划指标'!$C$9=0,0,CG9*'1、规划指标'!$G$9/'1、规划指标'!$C$9)</f>
        <v>0</v>
      </c>
      <c r="CH82" s="370">
        <f>IF('1、规划指标'!$C$9=0,0,CH9*'1、规划指标'!$G$9/'1、规划指标'!$C$9)</f>
        <v>0</v>
      </c>
      <c r="CI82" s="370">
        <f>IF('1、规划指标'!$C$9=0,0,CI9*'1、规划指标'!$G$9/'1、规划指标'!$C$9)</f>
        <v>0</v>
      </c>
      <c r="CJ82" s="370">
        <f>IF('1、规划指标'!$C$9=0,0,CJ9*'1、规划指标'!$G$9/'1、规划指标'!$C$9)</f>
        <v>0</v>
      </c>
      <c r="CK82" s="370">
        <f>IF('1、规划指标'!$C$9=0,0,CK9*'1、规划指标'!$G$9/'1、规划指标'!$C$9)</f>
        <v>0</v>
      </c>
      <c r="CL82" s="370">
        <f>IF('1、规划指标'!$C$9=0,0,CL9*'1、规划指标'!$G$9/'1、规划指标'!$C$9)</f>
        <v>0</v>
      </c>
      <c r="CM82" s="370">
        <f>IF('1、规划指标'!$C$9=0,0,CM9*'1、规划指标'!$G$9/'1、规划指标'!$C$9)</f>
        <v>0</v>
      </c>
      <c r="CN82" s="370">
        <f>IF('1、规划指标'!$C$9=0,0,CN9*'1、规划指标'!$G$9/'1、规划指标'!$C$9)</f>
        <v>0</v>
      </c>
      <c r="CO82" s="370">
        <f>IF('1、规划指标'!$C$9=0,0,CO9*'1、规划指标'!$G$9/'1、规划指标'!$C$9)</f>
        <v>0</v>
      </c>
      <c r="CP82" s="370">
        <f>IF('1、规划指标'!$C$9=0,0,CP9*'1、规划指标'!$G$9/'1、规划指标'!$C$9)</f>
        <v>0</v>
      </c>
      <c r="CQ82" s="370">
        <f>IF('1、规划指标'!$C$9=0,0,CQ9*'1、规划指标'!$G$9/'1、规划指标'!$C$9)</f>
        <v>0</v>
      </c>
      <c r="CR82" s="370">
        <f>IF('1、规划指标'!$C$9=0,0,CR9*'1、规划指标'!$G$9/'1、规划指标'!$C$9)</f>
        <v>0</v>
      </c>
      <c r="CS82" s="370">
        <f>IF('1、规划指标'!$C$9=0,0,CS9*'1、规划指标'!$G$9/'1、规划指标'!$C$9)</f>
        <v>0</v>
      </c>
      <c r="CT82" s="370">
        <f>IF('1、规划指标'!$C$9=0,0,CT9*'1、规划指标'!$G$9/'1、规划指标'!$C$9)</f>
        <v>0</v>
      </c>
      <c r="CU82" s="370">
        <f>IF('1、规划指标'!$C$9=0,0,CU9*'1、规划指标'!$G$9/'1、规划指标'!$C$9)</f>
        <v>0</v>
      </c>
      <c r="CV82" s="370">
        <f>IF('1、规划指标'!$C$9=0,0,CV9*'1、规划指标'!$G$9/'1、规划指标'!$C$9)</f>
        <v>0</v>
      </c>
      <c r="CW82" s="382"/>
    </row>
    <row r="83" spans="1:101" ht="16.5" customHeight="1">
      <c r="A83" s="364">
        <v>1.4</v>
      </c>
      <c r="B83" s="368" t="s">
        <v>326</v>
      </c>
      <c r="C83" s="785"/>
      <c r="D83" s="370">
        <f t="shared" si="46"/>
        <v>0</v>
      </c>
      <c r="E83" s="370">
        <f>IF('1、规划指标'!$C$9=0,0,E10*'1、规划指标'!$G$9/'1、规划指标'!$C$9)</f>
        <v>0</v>
      </c>
      <c r="F83" s="370">
        <f>IF('1、规划指标'!$C$9=0,0,F10*'1、规划指标'!$G$9/'1、规划指标'!$C$9)</f>
        <v>0</v>
      </c>
      <c r="G83" s="370">
        <f>IF('1、规划指标'!$C$9=0,0,G10*'1、规划指标'!$G$9/'1、规划指标'!$C$9)</f>
        <v>0</v>
      </c>
      <c r="H83" s="370">
        <f>IF('1、规划指标'!$C$9=0,0,H10*'1、规划指标'!$G$9/'1、规划指标'!$C$9)</f>
        <v>0</v>
      </c>
      <c r="I83" s="370">
        <f>IF('1、规划指标'!$C$9=0,0,I10*'1、规划指标'!$G$9/'1、规划指标'!$C$9)</f>
        <v>0</v>
      </c>
      <c r="J83" s="370">
        <f>IF('1、规划指标'!$C$9=0,0,J10*'1、规划指标'!$G$9/'1、规划指标'!$C$9)</f>
        <v>0</v>
      </c>
      <c r="K83" s="370">
        <f>IF('1、规划指标'!$C$9=0,0,K10*'1、规划指标'!$G$9/'1、规划指标'!$C$9)</f>
        <v>0</v>
      </c>
      <c r="L83" s="370">
        <f>IF('1、规划指标'!$C$9=0,0,L10*'1、规划指标'!$G$9/'1、规划指标'!$C$9)</f>
        <v>0</v>
      </c>
      <c r="M83" s="370">
        <f>IF('1、规划指标'!$C$9=0,0,M10*'1、规划指标'!$G$9/'1、规划指标'!$C$9)</f>
        <v>0</v>
      </c>
      <c r="N83" s="370">
        <f>IF('1、规划指标'!$C$9=0,0,N10*'1、规划指标'!$G$9/'1、规划指标'!$C$9)</f>
        <v>0</v>
      </c>
      <c r="O83" s="370">
        <f>IF('1、规划指标'!$C$9=0,0,O10*'1、规划指标'!$G$9/'1、规划指标'!$C$9)</f>
        <v>0</v>
      </c>
      <c r="P83" s="370">
        <f>IF('1、规划指标'!$C$9=0,0,P10*'1、规划指标'!$G$9/'1、规划指标'!$C$9)</f>
        <v>0</v>
      </c>
      <c r="Q83" s="370">
        <f>IF('1、规划指标'!$C$9=0,0,Q10*'1、规划指标'!$G$9/'1、规划指标'!$C$9)</f>
        <v>0</v>
      </c>
      <c r="R83" s="370">
        <f>IF('1、规划指标'!$C$9=0,0,R10*'1、规划指标'!$G$9/'1、规划指标'!$C$9)</f>
        <v>0</v>
      </c>
      <c r="S83" s="370">
        <f>IF('1、规划指标'!$C$9=0,0,S10*'1、规划指标'!$G$9/'1、规划指标'!$C$9)</f>
        <v>0</v>
      </c>
      <c r="T83" s="370">
        <f>IF('1、规划指标'!$C$9=0,0,T10*'1、规划指标'!$G$9/'1、规划指标'!$C$9)</f>
        <v>0</v>
      </c>
      <c r="U83" s="370">
        <f>IF('1、规划指标'!$C$9=0,0,U10*'1、规划指标'!$G$9/'1、规划指标'!$C$9)</f>
        <v>0</v>
      </c>
      <c r="V83" s="370">
        <f>IF('1、规划指标'!$C$9=0,0,V10*'1、规划指标'!$G$9/'1、规划指标'!$C$9)</f>
        <v>0</v>
      </c>
      <c r="W83" s="370">
        <f>IF('1、规划指标'!$C$9=0,0,W10*'1、规划指标'!$G$9/'1、规划指标'!$C$9)</f>
        <v>0</v>
      </c>
      <c r="X83" s="370">
        <f>IF('1、规划指标'!$C$9=0,0,X10*'1、规划指标'!$G$9/'1、规划指标'!$C$9)</f>
        <v>0</v>
      </c>
      <c r="Y83" s="370">
        <f>IF('1、规划指标'!$C$9=0,0,Y10*'1、规划指标'!$G$9/'1、规划指标'!$C$9)</f>
        <v>0</v>
      </c>
      <c r="Z83" s="370">
        <f>IF('1、规划指标'!$C$9=0,0,Z10*'1、规划指标'!$G$9/'1、规划指标'!$C$9)</f>
        <v>0</v>
      </c>
      <c r="AA83" s="370">
        <f>IF('1、规划指标'!$C$9=0,0,AA10*'1、规划指标'!$G$9/'1、规划指标'!$C$9)</f>
        <v>0</v>
      </c>
      <c r="AB83" s="370">
        <f>IF('1、规划指标'!$C$9=0,0,AB10*'1、规划指标'!$G$9/'1、规划指标'!$C$9)</f>
        <v>0</v>
      </c>
      <c r="AC83" s="370">
        <f>IF('1、规划指标'!$C$9=0,0,AC10*'1、规划指标'!$G$9/'1、规划指标'!$C$9)</f>
        <v>0</v>
      </c>
      <c r="AD83" s="370">
        <f>IF('1、规划指标'!$C$9=0,0,AD10*'1、规划指标'!$G$9/'1、规划指标'!$C$9)</f>
        <v>0</v>
      </c>
      <c r="AE83" s="370">
        <f>IF('1、规划指标'!$C$9=0,0,AE10*'1、规划指标'!$G$9/'1、规划指标'!$C$9)</f>
        <v>0</v>
      </c>
      <c r="AF83" s="370">
        <f>IF('1、规划指标'!$C$9=0,0,AF10*'1、规划指标'!$G$9/'1、规划指标'!$C$9)</f>
        <v>0</v>
      </c>
      <c r="AG83" s="370">
        <f>IF('1、规划指标'!$C$9=0,0,AG10*'1、规划指标'!$G$9/'1、规划指标'!$C$9)</f>
        <v>0</v>
      </c>
      <c r="AH83" s="370">
        <f>IF('1、规划指标'!$C$9=0,0,AH10*'1、规划指标'!$G$9/'1、规划指标'!$C$9)</f>
        <v>0</v>
      </c>
      <c r="AI83" s="370">
        <f>IF('1、规划指标'!$C$9=0,0,AI10*'1、规划指标'!$G$9/'1、规划指标'!$C$9)</f>
        <v>0</v>
      </c>
      <c r="AJ83" s="370">
        <f>IF('1、规划指标'!$C$9=0,0,AJ10*'1、规划指标'!$G$9/'1、规划指标'!$C$9)</f>
        <v>0</v>
      </c>
      <c r="AK83" s="370">
        <f>IF('1、规划指标'!$C$9=0,0,AK10*'1、规划指标'!$G$9/'1、规划指标'!$C$9)</f>
        <v>0</v>
      </c>
      <c r="AL83" s="370">
        <f>IF('1、规划指标'!$C$9=0,0,AL10*'1、规划指标'!$G$9/'1、规划指标'!$C$9)</f>
        <v>0</v>
      </c>
      <c r="AM83" s="370">
        <f>IF('1、规划指标'!$C$9=0,0,AM10*'1、规划指标'!$G$9/'1、规划指标'!$C$9)</f>
        <v>0</v>
      </c>
      <c r="AN83" s="370">
        <f>IF('1、规划指标'!$C$9=0,0,AN10*'1、规划指标'!$G$9/'1、规划指标'!$C$9)</f>
        <v>0</v>
      </c>
      <c r="AO83" s="370">
        <f>IF('1、规划指标'!$C$9=0,0,AO10*'1、规划指标'!$G$9/'1、规划指标'!$C$9)</f>
        <v>0</v>
      </c>
      <c r="AP83" s="370">
        <f>IF('1、规划指标'!$C$9=0,0,AP10*'1、规划指标'!$G$9/'1、规划指标'!$C$9)</f>
        <v>0</v>
      </c>
      <c r="AQ83" s="370">
        <f>IF('1、规划指标'!$C$9=0,0,AQ10*'1、规划指标'!$G$9/'1、规划指标'!$C$9)</f>
        <v>0</v>
      </c>
      <c r="AR83" s="370">
        <f>IF('1、规划指标'!$C$9=0,0,AR10*'1、规划指标'!$G$9/'1、规划指标'!$C$9)</f>
        <v>0</v>
      </c>
      <c r="AS83" s="370">
        <f>IF('1、规划指标'!$C$9=0,0,AS10*'1、规划指标'!$G$9/'1、规划指标'!$C$9)</f>
        <v>0</v>
      </c>
      <c r="AT83" s="370">
        <f>IF('1、规划指标'!$C$9=0,0,AT10*'1、规划指标'!$G$9/'1、规划指标'!$C$9)</f>
        <v>0</v>
      </c>
      <c r="AU83" s="370">
        <f>IF('1、规划指标'!$C$9=0,0,AU10*'1、规划指标'!$G$9/'1、规划指标'!$C$9)</f>
        <v>0</v>
      </c>
      <c r="AV83" s="370">
        <f>IF('1、规划指标'!$C$9=0,0,AV10*'1、规划指标'!$G$9/'1、规划指标'!$C$9)</f>
        <v>0</v>
      </c>
      <c r="AW83" s="370">
        <f>IF('1、规划指标'!$C$9=0,0,AW10*'1、规划指标'!$G$9/'1、规划指标'!$C$9)</f>
        <v>0</v>
      </c>
      <c r="AX83" s="370">
        <f>IF('1、规划指标'!$C$9=0,0,AX10*'1、规划指标'!$G$9/'1、规划指标'!$C$9)</f>
        <v>0</v>
      </c>
      <c r="AY83" s="370">
        <f>IF('1、规划指标'!$C$9=0,0,AY10*'1、规划指标'!$G$9/'1、规划指标'!$C$9)</f>
        <v>0</v>
      </c>
      <c r="AZ83" s="370">
        <f>IF('1、规划指标'!$C$9=0,0,AZ10*'1、规划指标'!$G$9/'1、规划指标'!$C$9)</f>
        <v>0</v>
      </c>
      <c r="BA83" s="370">
        <f>IF('1、规划指标'!$C$9=0,0,BA10*'1、规划指标'!$G$9/'1、规划指标'!$C$9)</f>
        <v>0</v>
      </c>
      <c r="BB83" s="370">
        <f>IF('1、规划指标'!$C$9=0,0,BB10*'1、规划指标'!$G$9/'1、规划指标'!$C$9)</f>
        <v>0</v>
      </c>
      <c r="BC83" s="370">
        <f>IF('1、规划指标'!$C$9=0,0,BC10*'1、规划指标'!$G$9/'1、规划指标'!$C$9)</f>
        <v>0</v>
      </c>
      <c r="BD83" s="370">
        <f>IF('1、规划指标'!$C$9=0,0,BD10*'1、规划指标'!$G$9/'1、规划指标'!$C$9)</f>
        <v>0</v>
      </c>
      <c r="BE83" s="370">
        <f>IF('1、规划指标'!$C$9=0,0,BE10*'1、规划指标'!$G$9/'1、规划指标'!$C$9)</f>
        <v>0</v>
      </c>
      <c r="BF83" s="370">
        <f>IF('1、规划指标'!$C$9=0,0,BF10*'1、规划指标'!$G$9/'1、规划指标'!$C$9)</f>
        <v>0</v>
      </c>
      <c r="BG83" s="370">
        <f>IF('1、规划指标'!$C$9=0,0,BG10*'1、规划指标'!$G$9/'1、规划指标'!$C$9)</f>
        <v>0</v>
      </c>
      <c r="BH83" s="370">
        <f>IF('1、规划指标'!$C$9=0,0,BH10*'1、规划指标'!$G$9/'1、规划指标'!$C$9)</f>
        <v>0</v>
      </c>
      <c r="BI83" s="370">
        <f>IF('1、规划指标'!$C$9=0,0,BI10*'1、规划指标'!$G$9/'1、规划指标'!$C$9)</f>
        <v>0</v>
      </c>
      <c r="BJ83" s="370">
        <f>IF('1、规划指标'!$C$9=0,0,BJ10*'1、规划指标'!$G$9/'1、规划指标'!$C$9)</f>
        <v>0</v>
      </c>
      <c r="BK83" s="370">
        <f>IF('1、规划指标'!$C$9=0,0,BK10*'1、规划指标'!$G$9/'1、规划指标'!$C$9)</f>
        <v>0</v>
      </c>
      <c r="BL83" s="370">
        <f>IF('1、规划指标'!$C$9=0,0,BL10*'1、规划指标'!$G$9/'1、规划指标'!$C$9)</f>
        <v>0</v>
      </c>
      <c r="BM83" s="370">
        <f>IF('1、规划指标'!$C$9=0,0,BM10*'1、规划指标'!$G$9/'1、规划指标'!$C$9)</f>
        <v>0</v>
      </c>
      <c r="BN83" s="370">
        <f>IF('1、规划指标'!$C$9=0,0,BN10*'1、规划指标'!$G$9/'1、规划指标'!$C$9)</f>
        <v>0</v>
      </c>
      <c r="BO83" s="370">
        <f>IF('1、规划指标'!$C$9=0,0,BO10*'1、规划指标'!$G$9/'1、规划指标'!$C$9)</f>
        <v>0</v>
      </c>
      <c r="BP83" s="370">
        <f>IF('1、规划指标'!$C$9=0,0,BP10*'1、规划指标'!$G$9/'1、规划指标'!$C$9)</f>
        <v>0</v>
      </c>
      <c r="BQ83" s="370">
        <f>IF('1、规划指标'!$C$9=0,0,BQ10*'1、规划指标'!$G$9/'1、规划指标'!$C$9)</f>
        <v>0</v>
      </c>
      <c r="BR83" s="370">
        <f>IF('1、规划指标'!$C$9=0,0,BR10*'1、规划指标'!$G$9/'1、规划指标'!$C$9)</f>
        <v>0</v>
      </c>
      <c r="BS83" s="370">
        <f>IF('1、规划指标'!$C$9=0,0,BS10*'1、规划指标'!$G$9/'1、规划指标'!$C$9)</f>
        <v>0</v>
      </c>
      <c r="BT83" s="370">
        <f>IF('1、规划指标'!$C$9=0,0,BT10*'1、规划指标'!$G$9/'1、规划指标'!$C$9)</f>
        <v>0</v>
      </c>
      <c r="BU83" s="370">
        <f>IF('1、规划指标'!$C$9=0,0,BU10*'1、规划指标'!$G$9/'1、规划指标'!$C$9)</f>
        <v>0</v>
      </c>
      <c r="BV83" s="370">
        <f>IF('1、规划指标'!$C$9=0,0,BV10*'1、规划指标'!$G$9/'1、规划指标'!$C$9)</f>
        <v>0</v>
      </c>
      <c r="BW83" s="370">
        <f>IF('1、规划指标'!$C$9=0,0,BW10*'1、规划指标'!$G$9/'1、规划指标'!$C$9)</f>
        <v>0</v>
      </c>
      <c r="BX83" s="370">
        <f>IF('1、规划指标'!$C$9=0,0,BX10*'1、规划指标'!$G$9/'1、规划指标'!$C$9)</f>
        <v>0</v>
      </c>
      <c r="BY83" s="370">
        <f>IF('1、规划指标'!$C$9=0,0,BY10*'1、规划指标'!$G$9/'1、规划指标'!$C$9)</f>
        <v>0</v>
      </c>
      <c r="BZ83" s="370">
        <f>IF('1、规划指标'!$C$9=0,0,BZ10*'1、规划指标'!$G$9/'1、规划指标'!$C$9)</f>
        <v>0</v>
      </c>
      <c r="CA83" s="370">
        <f>IF('1、规划指标'!$C$9=0,0,CA10*'1、规划指标'!$G$9/'1、规划指标'!$C$9)</f>
        <v>0</v>
      </c>
      <c r="CB83" s="370">
        <f>IF('1、规划指标'!$C$9=0,0,CB10*'1、规划指标'!$G$9/'1、规划指标'!$C$9)</f>
        <v>0</v>
      </c>
      <c r="CC83" s="370">
        <f>IF('1、规划指标'!$C$9=0,0,CC10*'1、规划指标'!$G$9/'1、规划指标'!$C$9)</f>
        <v>0</v>
      </c>
      <c r="CD83" s="370">
        <f>IF('1、规划指标'!$C$9=0,0,CD10*'1、规划指标'!$G$9/'1、规划指标'!$C$9)</f>
        <v>0</v>
      </c>
      <c r="CE83" s="370">
        <f>IF('1、规划指标'!$C$9=0,0,CE10*'1、规划指标'!$G$9/'1、规划指标'!$C$9)</f>
        <v>0</v>
      </c>
      <c r="CF83" s="370">
        <f>IF('1、规划指标'!$C$9=0,0,CF10*'1、规划指标'!$G$9/'1、规划指标'!$C$9)</f>
        <v>0</v>
      </c>
      <c r="CG83" s="370">
        <f>IF('1、规划指标'!$C$9=0,0,CG10*'1、规划指标'!$G$9/'1、规划指标'!$C$9)</f>
        <v>0</v>
      </c>
      <c r="CH83" s="370">
        <f>IF('1、规划指标'!$C$9=0,0,CH10*'1、规划指标'!$G$9/'1、规划指标'!$C$9)</f>
        <v>0</v>
      </c>
      <c r="CI83" s="370">
        <f>IF('1、规划指标'!$C$9=0,0,CI10*'1、规划指标'!$G$9/'1、规划指标'!$C$9)</f>
        <v>0</v>
      </c>
      <c r="CJ83" s="370">
        <f>IF('1、规划指标'!$C$9=0,0,CJ10*'1、规划指标'!$G$9/'1、规划指标'!$C$9)</f>
        <v>0</v>
      </c>
      <c r="CK83" s="370">
        <f>IF('1、规划指标'!$C$9=0,0,CK10*'1、规划指标'!$G$9/'1、规划指标'!$C$9)</f>
        <v>0</v>
      </c>
      <c r="CL83" s="370">
        <f>IF('1、规划指标'!$C$9=0,0,CL10*'1、规划指标'!$G$9/'1、规划指标'!$C$9)</f>
        <v>0</v>
      </c>
      <c r="CM83" s="370">
        <f>IF('1、规划指标'!$C$9=0,0,CM10*'1、规划指标'!$G$9/'1、规划指标'!$C$9)</f>
        <v>0</v>
      </c>
      <c r="CN83" s="370">
        <f>IF('1、规划指标'!$C$9=0,0,CN10*'1、规划指标'!$G$9/'1、规划指标'!$C$9)</f>
        <v>0</v>
      </c>
      <c r="CO83" s="370">
        <f>IF('1、规划指标'!$C$9=0,0,CO10*'1、规划指标'!$G$9/'1、规划指标'!$C$9)</f>
        <v>0</v>
      </c>
      <c r="CP83" s="370">
        <f>IF('1、规划指标'!$C$9=0,0,CP10*'1、规划指标'!$G$9/'1、规划指标'!$C$9)</f>
        <v>0</v>
      </c>
      <c r="CQ83" s="370">
        <f>IF('1、规划指标'!$C$9=0,0,CQ10*'1、规划指标'!$G$9/'1、规划指标'!$C$9)</f>
        <v>0</v>
      </c>
      <c r="CR83" s="370">
        <f>IF('1、规划指标'!$C$9=0,0,CR10*'1、规划指标'!$G$9/'1、规划指标'!$C$9)</f>
        <v>0</v>
      </c>
      <c r="CS83" s="370">
        <f>IF('1、规划指标'!$C$9=0,0,CS10*'1、规划指标'!$G$9/'1、规划指标'!$C$9)</f>
        <v>0</v>
      </c>
      <c r="CT83" s="370">
        <f>IF('1、规划指标'!$C$9=0,0,CT10*'1、规划指标'!$G$9/'1、规划指标'!$C$9)</f>
        <v>0</v>
      </c>
      <c r="CU83" s="370">
        <f>IF('1、规划指标'!$C$9=0,0,CU10*'1、规划指标'!$G$9/'1、规划指标'!$C$9)</f>
        <v>0</v>
      </c>
      <c r="CV83" s="370">
        <f>IF('1、规划指标'!$C$9=0,0,CV10*'1、规划指标'!$G$9/'1、规划指标'!$C$9)</f>
        <v>0</v>
      </c>
      <c r="CW83" s="382"/>
    </row>
    <row r="84" spans="1:101" ht="16.5" customHeight="1">
      <c r="A84" s="364">
        <v>1.5</v>
      </c>
      <c r="B84" s="368" t="s">
        <v>328</v>
      </c>
      <c r="C84" s="785"/>
      <c r="D84" s="370">
        <f t="shared" si="46"/>
        <v>0</v>
      </c>
      <c r="E84" s="370">
        <f>IF('1、规划指标'!$C$9=0,0,E11*'1、规划指标'!$G$9/'1、规划指标'!$C$9)</f>
        <v>0</v>
      </c>
      <c r="F84" s="370">
        <f>IF('1、规划指标'!$C$9=0,0,F11*'1、规划指标'!$G$9/'1、规划指标'!$C$9)</f>
        <v>0</v>
      </c>
      <c r="G84" s="370">
        <f>IF('1、规划指标'!$C$9=0,0,G11*'1、规划指标'!$G$9/'1、规划指标'!$C$9)</f>
        <v>0</v>
      </c>
      <c r="H84" s="370">
        <f>IF('1、规划指标'!$C$9=0,0,H11*'1、规划指标'!$G$9/'1、规划指标'!$C$9)</f>
        <v>0</v>
      </c>
      <c r="I84" s="370">
        <f>IF('1、规划指标'!$C$9=0,0,I11*'1、规划指标'!$G$9/'1、规划指标'!$C$9)</f>
        <v>0</v>
      </c>
      <c r="J84" s="370">
        <f>IF('1、规划指标'!$C$9=0,0,J11*'1、规划指标'!$G$9/'1、规划指标'!$C$9)</f>
        <v>0</v>
      </c>
      <c r="K84" s="370">
        <f>IF('1、规划指标'!$C$9=0,0,K11*'1、规划指标'!$G$9/'1、规划指标'!$C$9)</f>
        <v>0</v>
      </c>
      <c r="L84" s="370">
        <f>IF('1、规划指标'!$C$9=0,0,L11*'1、规划指标'!$G$9/'1、规划指标'!$C$9)</f>
        <v>0</v>
      </c>
      <c r="M84" s="370">
        <f>IF('1、规划指标'!$C$9=0,0,M11*'1、规划指标'!$G$9/'1、规划指标'!$C$9)</f>
        <v>0</v>
      </c>
      <c r="N84" s="370">
        <f>IF('1、规划指标'!$C$9=0,0,N11*'1、规划指标'!$G$9/'1、规划指标'!$C$9)</f>
        <v>0</v>
      </c>
      <c r="O84" s="370">
        <f>IF('1、规划指标'!$C$9=0,0,O11*'1、规划指标'!$G$9/'1、规划指标'!$C$9)</f>
        <v>0</v>
      </c>
      <c r="P84" s="370">
        <f>IF('1、规划指标'!$C$9=0,0,P11*'1、规划指标'!$G$9/'1、规划指标'!$C$9)</f>
        <v>0</v>
      </c>
      <c r="Q84" s="370">
        <f>IF('1、规划指标'!$C$9=0,0,Q11*'1、规划指标'!$G$9/'1、规划指标'!$C$9)</f>
        <v>0</v>
      </c>
      <c r="R84" s="370">
        <f>IF('1、规划指标'!$C$9=0,0,R11*'1、规划指标'!$G$9/'1、规划指标'!$C$9)</f>
        <v>0</v>
      </c>
      <c r="S84" s="370">
        <f>IF('1、规划指标'!$C$9=0,0,S11*'1、规划指标'!$G$9/'1、规划指标'!$C$9)</f>
        <v>0</v>
      </c>
      <c r="T84" s="370">
        <f>IF('1、规划指标'!$C$9=0,0,T11*'1、规划指标'!$G$9/'1、规划指标'!$C$9)</f>
        <v>0</v>
      </c>
      <c r="U84" s="370">
        <f>IF('1、规划指标'!$C$9=0,0,U11*'1、规划指标'!$G$9/'1、规划指标'!$C$9)</f>
        <v>0</v>
      </c>
      <c r="V84" s="370">
        <f>IF('1、规划指标'!$C$9=0,0,V11*'1、规划指标'!$G$9/'1、规划指标'!$C$9)</f>
        <v>0</v>
      </c>
      <c r="W84" s="370">
        <f>IF('1、规划指标'!$C$9=0,0,W11*'1、规划指标'!$G$9/'1、规划指标'!$C$9)</f>
        <v>0</v>
      </c>
      <c r="X84" s="370">
        <f>IF('1、规划指标'!$C$9=0,0,X11*'1、规划指标'!$G$9/'1、规划指标'!$C$9)</f>
        <v>0</v>
      </c>
      <c r="Y84" s="370">
        <f>IF('1、规划指标'!$C$9=0,0,Y11*'1、规划指标'!$G$9/'1、规划指标'!$C$9)</f>
        <v>0</v>
      </c>
      <c r="Z84" s="370">
        <f>IF('1、规划指标'!$C$9=0,0,Z11*'1、规划指标'!$G$9/'1、规划指标'!$C$9)</f>
        <v>0</v>
      </c>
      <c r="AA84" s="370">
        <f>IF('1、规划指标'!$C$9=0,0,AA11*'1、规划指标'!$G$9/'1、规划指标'!$C$9)</f>
        <v>0</v>
      </c>
      <c r="AB84" s="370">
        <f>IF('1、规划指标'!$C$9=0,0,AB11*'1、规划指标'!$G$9/'1、规划指标'!$C$9)</f>
        <v>0</v>
      </c>
      <c r="AC84" s="370">
        <f>IF('1、规划指标'!$C$9=0,0,AC11*'1、规划指标'!$G$9/'1、规划指标'!$C$9)</f>
        <v>0</v>
      </c>
      <c r="AD84" s="370">
        <f>IF('1、规划指标'!$C$9=0,0,AD11*'1、规划指标'!$G$9/'1、规划指标'!$C$9)</f>
        <v>0</v>
      </c>
      <c r="AE84" s="370">
        <f>IF('1、规划指标'!$C$9=0,0,AE11*'1、规划指标'!$G$9/'1、规划指标'!$C$9)</f>
        <v>0</v>
      </c>
      <c r="AF84" s="370">
        <f>IF('1、规划指标'!$C$9=0,0,AF11*'1、规划指标'!$G$9/'1、规划指标'!$C$9)</f>
        <v>0</v>
      </c>
      <c r="AG84" s="370">
        <f>IF('1、规划指标'!$C$9=0,0,AG11*'1、规划指标'!$G$9/'1、规划指标'!$C$9)</f>
        <v>0</v>
      </c>
      <c r="AH84" s="370">
        <f>IF('1、规划指标'!$C$9=0,0,AH11*'1、规划指标'!$G$9/'1、规划指标'!$C$9)</f>
        <v>0</v>
      </c>
      <c r="AI84" s="370">
        <f>IF('1、规划指标'!$C$9=0,0,AI11*'1、规划指标'!$G$9/'1、规划指标'!$C$9)</f>
        <v>0</v>
      </c>
      <c r="AJ84" s="370">
        <f>IF('1、规划指标'!$C$9=0,0,AJ11*'1、规划指标'!$G$9/'1、规划指标'!$C$9)</f>
        <v>0</v>
      </c>
      <c r="AK84" s="370">
        <f>IF('1、规划指标'!$C$9=0,0,AK11*'1、规划指标'!$G$9/'1、规划指标'!$C$9)</f>
        <v>0</v>
      </c>
      <c r="AL84" s="370">
        <f>IF('1、规划指标'!$C$9=0,0,AL11*'1、规划指标'!$G$9/'1、规划指标'!$C$9)</f>
        <v>0</v>
      </c>
      <c r="AM84" s="370">
        <f>IF('1、规划指标'!$C$9=0,0,AM11*'1、规划指标'!$G$9/'1、规划指标'!$C$9)</f>
        <v>0</v>
      </c>
      <c r="AN84" s="370">
        <f>IF('1、规划指标'!$C$9=0,0,AN11*'1、规划指标'!$G$9/'1、规划指标'!$C$9)</f>
        <v>0</v>
      </c>
      <c r="AO84" s="370">
        <f>IF('1、规划指标'!$C$9=0,0,AO11*'1、规划指标'!$G$9/'1、规划指标'!$C$9)</f>
        <v>0</v>
      </c>
      <c r="AP84" s="370">
        <f>IF('1、规划指标'!$C$9=0,0,AP11*'1、规划指标'!$G$9/'1、规划指标'!$C$9)</f>
        <v>0</v>
      </c>
      <c r="AQ84" s="370">
        <f>IF('1、规划指标'!$C$9=0,0,AQ11*'1、规划指标'!$G$9/'1、规划指标'!$C$9)</f>
        <v>0</v>
      </c>
      <c r="AR84" s="370">
        <f>IF('1、规划指标'!$C$9=0,0,AR11*'1、规划指标'!$G$9/'1、规划指标'!$C$9)</f>
        <v>0</v>
      </c>
      <c r="AS84" s="370">
        <f>IF('1、规划指标'!$C$9=0,0,AS11*'1、规划指标'!$G$9/'1、规划指标'!$C$9)</f>
        <v>0</v>
      </c>
      <c r="AT84" s="370">
        <f>IF('1、规划指标'!$C$9=0,0,AT11*'1、规划指标'!$G$9/'1、规划指标'!$C$9)</f>
        <v>0</v>
      </c>
      <c r="AU84" s="370">
        <f>IF('1、规划指标'!$C$9=0,0,AU11*'1、规划指标'!$G$9/'1、规划指标'!$C$9)</f>
        <v>0</v>
      </c>
      <c r="AV84" s="370">
        <f>IF('1、规划指标'!$C$9=0,0,AV11*'1、规划指标'!$G$9/'1、规划指标'!$C$9)</f>
        <v>0</v>
      </c>
      <c r="AW84" s="370">
        <f>IF('1、规划指标'!$C$9=0,0,AW11*'1、规划指标'!$G$9/'1、规划指标'!$C$9)</f>
        <v>0</v>
      </c>
      <c r="AX84" s="370">
        <f>IF('1、规划指标'!$C$9=0,0,AX11*'1、规划指标'!$G$9/'1、规划指标'!$C$9)</f>
        <v>0</v>
      </c>
      <c r="AY84" s="370">
        <f>IF('1、规划指标'!$C$9=0,0,AY11*'1、规划指标'!$G$9/'1、规划指标'!$C$9)</f>
        <v>0</v>
      </c>
      <c r="AZ84" s="370">
        <f>IF('1、规划指标'!$C$9=0,0,AZ11*'1、规划指标'!$G$9/'1、规划指标'!$C$9)</f>
        <v>0</v>
      </c>
      <c r="BA84" s="370">
        <f>IF('1、规划指标'!$C$9=0,0,BA11*'1、规划指标'!$G$9/'1、规划指标'!$C$9)</f>
        <v>0</v>
      </c>
      <c r="BB84" s="370">
        <f>IF('1、规划指标'!$C$9=0,0,BB11*'1、规划指标'!$G$9/'1、规划指标'!$C$9)</f>
        <v>0</v>
      </c>
      <c r="BC84" s="370">
        <f>IF('1、规划指标'!$C$9=0,0,BC11*'1、规划指标'!$G$9/'1、规划指标'!$C$9)</f>
        <v>0</v>
      </c>
      <c r="BD84" s="370">
        <f>IF('1、规划指标'!$C$9=0,0,BD11*'1、规划指标'!$G$9/'1、规划指标'!$C$9)</f>
        <v>0</v>
      </c>
      <c r="BE84" s="370">
        <f>IF('1、规划指标'!$C$9=0,0,BE11*'1、规划指标'!$G$9/'1、规划指标'!$C$9)</f>
        <v>0</v>
      </c>
      <c r="BF84" s="370">
        <f>IF('1、规划指标'!$C$9=0,0,BF11*'1、规划指标'!$G$9/'1、规划指标'!$C$9)</f>
        <v>0</v>
      </c>
      <c r="BG84" s="370">
        <f>IF('1、规划指标'!$C$9=0,0,BG11*'1、规划指标'!$G$9/'1、规划指标'!$C$9)</f>
        <v>0</v>
      </c>
      <c r="BH84" s="370">
        <f>IF('1、规划指标'!$C$9=0,0,BH11*'1、规划指标'!$G$9/'1、规划指标'!$C$9)</f>
        <v>0</v>
      </c>
      <c r="BI84" s="370">
        <f>IF('1、规划指标'!$C$9=0,0,BI11*'1、规划指标'!$G$9/'1、规划指标'!$C$9)</f>
        <v>0</v>
      </c>
      <c r="BJ84" s="370">
        <f>IF('1、规划指标'!$C$9=0,0,BJ11*'1、规划指标'!$G$9/'1、规划指标'!$C$9)</f>
        <v>0</v>
      </c>
      <c r="BK84" s="370">
        <f>IF('1、规划指标'!$C$9=0,0,BK11*'1、规划指标'!$G$9/'1、规划指标'!$C$9)</f>
        <v>0</v>
      </c>
      <c r="BL84" s="370">
        <f>IF('1、规划指标'!$C$9=0,0,BL11*'1、规划指标'!$G$9/'1、规划指标'!$C$9)</f>
        <v>0</v>
      </c>
      <c r="BM84" s="370">
        <f>IF('1、规划指标'!$C$9=0,0,BM11*'1、规划指标'!$G$9/'1、规划指标'!$C$9)</f>
        <v>0</v>
      </c>
      <c r="BN84" s="370">
        <f>IF('1、规划指标'!$C$9=0,0,BN11*'1、规划指标'!$G$9/'1、规划指标'!$C$9)</f>
        <v>0</v>
      </c>
      <c r="BO84" s="370">
        <f>IF('1、规划指标'!$C$9=0,0,BO11*'1、规划指标'!$G$9/'1、规划指标'!$C$9)</f>
        <v>0</v>
      </c>
      <c r="BP84" s="370">
        <f>IF('1、规划指标'!$C$9=0,0,BP11*'1、规划指标'!$G$9/'1、规划指标'!$C$9)</f>
        <v>0</v>
      </c>
      <c r="BQ84" s="370">
        <f>IF('1、规划指标'!$C$9=0,0,BQ11*'1、规划指标'!$G$9/'1、规划指标'!$C$9)</f>
        <v>0</v>
      </c>
      <c r="BR84" s="370">
        <f>IF('1、规划指标'!$C$9=0,0,BR11*'1、规划指标'!$G$9/'1、规划指标'!$C$9)</f>
        <v>0</v>
      </c>
      <c r="BS84" s="370">
        <f>IF('1、规划指标'!$C$9=0,0,BS11*'1、规划指标'!$G$9/'1、规划指标'!$C$9)</f>
        <v>0</v>
      </c>
      <c r="BT84" s="370">
        <f>IF('1、规划指标'!$C$9=0,0,BT11*'1、规划指标'!$G$9/'1、规划指标'!$C$9)</f>
        <v>0</v>
      </c>
      <c r="BU84" s="370">
        <f>IF('1、规划指标'!$C$9=0,0,BU11*'1、规划指标'!$G$9/'1、规划指标'!$C$9)</f>
        <v>0</v>
      </c>
      <c r="BV84" s="370">
        <f>IF('1、规划指标'!$C$9=0,0,BV11*'1、规划指标'!$G$9/'1、规划指标'!$C$9)</f>
        <v>0</v>
      </c>
      <c r="BW84" s="370">
        <f>IF('1、规划指标'!$C$9=0,0,BW11*'1、规划指标'!$G$9/'1、规划指标'!$C$9)</f>
        <v>0</v>
      </c>
      <c r="BX84" s="370">
        <f>IF('1、规划指标'!$C$9=0,0,BX11*'1、规划指标'!$G$9/'1、规划指标'!$C$9)</f>
        <v>0</v>
      </c>
      <c r="BY84" s="370">
        <f>IF('1、规划指标'!$C$9=0,0,BY11*'1、规划指标'!$G$9/'1、规划指标'!$C$9)</f>
        <v>0</v>
      </c>
      <c r="BZ84" s="370">
        <f>IF('1、规划指标'!$C$9=0,0,BZ11*'1、规划指标'!$G$9/'1、规划指标'!$C$9)</f>
        <v>0</v>
      </c>
      <c r="CA84" s="370">
        <f>IF('1、规划指标'!$C$9=0,0,CA11*'1、规划指标'!$G$9/'1、规划指标'!$C$9)</f>
        <v>0</v>
      </c>
      <c r="CB84" s="370">
        <f>IF('1、规划指标'!$C$9=0,0,CB11*'1、规划指标'!$G$9/'1、规划指标'!$C$9)</f>
        <v>0</v>
      </c>
      <c r="CC84" s="370">
        <f>IF('1、规划指标'!$C$9=0,0,CC11*'1、规划指标'!$G$9/'1、规划指标'!$C$9)</f>
        <v>0</v>
      </c>
      <c r="CD84" s="370">
        <f>IF('1、规划指标'!$C$9=0,0,CD11*'1、规划指标'!$G$9/'1、规划指标'!$C$9)</f>
        <v>0</v>
      </c>
      <c r="CE84" s="370">
        <f>IF('1、规划指标'!$C$9=0,0,CE11*'1、规划指标'!$G$9/'1、规划指标'!$C$9)</f>
        <v>0</v>
      </c>
      <c r="CF84" s="370">
        <f>IF('1、规划指标'!$C$9=0,0,CF11*'1、规划指标'!$G$9/'1、规划指标'!$C$9)</f>
        <v>0</v>
      </c>
      <c r="CG84" s="370">
        <f>IF('1、规划指标'!$C$9=0,0,CG11*'1、规划指标'!$G$9/'1、规划指标'!$C$9)</f>
        <v>0</v>
      </c>
      <c r="CH84" s="370">
        <f>IF('1、规划指标'!$C$9=0,0,CH11*'1、规划指标'!$G$9/'1、规划指标'!$C$9)</f>
        <v>0</v>
      </c>
      <c r="CI84" s="370">
        <f>IF('1、规划指标'!$C$9=0,0,CI11*'1、规划指标'!$G$9/'1、规划指标'!$C$9)</f>
        <v>0</v>
      </c>
      <c r="CJ84" s="370">
        <f>IF('1、规划指标'!$C$9=0,0,CJ11*'1、规划指标'!$G$9/'1、规划指标'!$C$9)</f>
        <v>0</v>
      </c>
      <c r="CK84" s="370">
        <f>IF('1、规划指标'!$C$9=0,0,CK11*'1、规划指标'!$G$9/'1、规划指标'!$C$9)</f>
        <v>0</v>
      </c>
      <c r="CL84" s="370">
        <f>IF('1、规划指标'!$C$9=0,0,CL11*'1、规划指标'!$G$9/'1、规划指标'!$C$9)</f>
        <v>0</v>
      </c>
      <c r="CM84" s="370">
        <f>IF('1、规划指标'!$C$9=0,0,CM11*'1、规划指标'!$G$9/'1、规划指标'!$C$9)</f>
        <v>0</v>
      </c>
      <c r="CN84" s="370">
        <f>IF('1、规划指标'!$C$9=0,0,CN11*'1、规划指标'!$G$9/'1、规划指标'!$C$9)</f>
        <v>0</v>
      </c>
      <c r="CO84" s="370">
        <f>IF('1、规划指标'!$C$9=0,0,CO11*'1、规划指标'!$G$9/'1、规划指标'!$C$9)</f>
        <v>0</v>
      </c>
      <c r="CP84" s="370">
        <f>IF('1、规划指标'!$C$9=0,0,CP11*'1、规划指标'!$G$9/'1、规划指标'!$C$9)</f>
        <v>0</v>
      </c>
      <c r="CQ84" s="370">
        <f>IF('1、规划指标'!$C$9=0,0,CQ11*'1、规划指标'!$G$9/'1、规划指标'!$C$9)</f>
        <v>0</v>
      </c>
      <c r="CR84" s="370">
        <f>IF('1、规划指标'!$C$9=0,0,CR11*'1、规划指标'!$G$9/'1、规划指标'!$C$9)</f>
        <v>0</v>
      </c>
      <c r="CS84" s="370">
        <f>IF('1、规划指标'!$C$9=0,0,CS11*'1、规划指标'!$G$9/'1、规划指标'!$C$9)</f>
        <v>0</v>
      </c>
      <c r="CT84" s="370">
        <f>IF('1、规划指标'!$C$9=0,0,CT11*'1、规划指标'!$G$9/'1、规划指标'!$C$9)</f>
        <v>0</v>
      </c>
      <c r="CU84" s="370">
        <f>IF('1、规划指标'!$C$9=0,0,CU11*'1、规划指标'!$G$9/'1、规划指标'!$C$9)</f>
        <v>0</v>
      </c>
      <c r="CV84" s="370">
        <f>IF('1、规划指标'!$C$9=0,0,CV11*'1、规划指标'!$G$9/'1、规划指标'!$C$9)</f>
        <v>0</v>
      </c>
      <c r="CW84" s="382"/>
    </row>
    <row r="85" spans="1:101" ht="16.5" customHeight="1">
      <c r="A85" s="364">
        <v>2</v>
      </c>
      <c r="B85" s="374" t="s">
        <v>329</v>
      </c>
      <c r="C85" s="785"/>
      <c r="D85" s="370">
        <f t="shared" si="46"/>
        <v>0</v>
      </c>
      <c r="E85" s="370">
        <f>IF('1、规划指标'!$C$9=0,0,E12*'1、规划指标'!$G$9/'1、规划指标'!$C$9)</f>
        <v>0</v>
      </c>
      <c r="F85" s="370">
        <f>IF('1、规划指标'!$C$9=0,0,F12*'1、规划指标'!$G$9/'1、规划指标'!$C$9)</f>
        <v>0</v>
      </c>
      <c r="G85" s="370">
        <f>IF('1、规划指标'!$C$9=0,0,G12*'1、规划指标'!$G$9/'1、规划指标'!$C$9)</f>
        <v>0</v>
      </c>
      <c r="H85" s="370">
        <f>IF('1、规划指标'!$C$9=0,0,H12*'1、规划指标'!$G$9/'1、规划指标'!$C$9)</f>
        <v>0</v>
      </c>
      <c r="I85" s="370">
        <f>IF('1、规划指标'!$C$9=0,0,I12*'1、规划指标'!$G$9/'1、规划指标'!$C$9)</f>
        <v>0</v>
      </c>
      <c r="J85" s="370">
        <f>IF('1、规划指标'!$C$9=0,0,J12*'1、规划指标'!$G$9/'1、规划指标'!$C$9)</f>
        <v>0</v>
      </c>
      <c r="K85" s="370">
        <f>IF('1、规划指标'!$C$9=0,0,K12*'1、规划指标'!$G$9/'1、规划指标'!$C$9)</f>
        <v>0</v>
      </c>
      <c r="L85" s="370">
        <f>IF('1、规划指标'!$C$9=0,0,L12*'1、规划指标'!$G$9/'1、规划指标'!$C$9)</f>
        <v>0</v>
      </c>
      <c r="M85" s="370">
        <f>IF('1、规划指标'!$C$9=0,0,M12*'1、规划指标'!$G$9/'1、规划指标'!$C$9)</f>
        <v>0</v>
      </c>
      <c r="N85" s="370">
        <f>IF('1、规划指标'!$C$9=0,0,N12*'1、规划指标'!$G$9/'1、规划指标'!$C$9)</f>
        <v>0</v>
      </c>
      <c r="O85" s="370">
        <f>IF('1、规划指标'!$C$9=0,0,O12*'1、规划指标'!$G$9/'1、规划指标'!$C$9)</f>
        <v>0</v>
      </c>
      <c r="P85" s="370">
        <f>IF('1、规划指标'!$C$9=0,0,P12*'1、规划指标'!$G$9/'1、规划指标'!$C$9)</f>
        <v>0</v>
      </c>
      <c r="Q85" s="370">
        <f>IF('1、规划指标'!$C$9=0,0,Q12*'1、规划指标'!$G$9/'1、规划指标'!$C$9)</f>
        <v>0</v>
      </c>
      <c r="R85" s="370">
        <f>IF('1、规划指标'!$C$9=0,0,R12*'1、规划指标'!$G$9/'1、规划指标'!$C$9)</f>
        <v>0</v>
      </c>
      <c r="S85" s="370">
        <f>IF('1、规划指标'!$C$9=0,0,S12*'1、规划指标'!$G$9/'1、规划指标'!$C$9)</f>
        <v>0</v>
      </c>
      <c r="T85" s="370">
        <f>IF('1、规划指标'!$C$9=0,0,T12*'1、规划指标'!$G$9/'1、规划指标'!$C$9)</f>
        <v>0</v>
      </c>
      <c r="U85" s="370">
        <f>IF('1、规划指标'!$C$9=0,0,U12*'1、规划指标'!$G$9/'1、规划指标'!$C$9)</f>
        <v>0</v>
      </c>
      <c r="V85" s="370">
        <f>IF('1、规划指标'!$C$9=0,0,V12*'1、规划指标'!$G$9/'1、规划指标'!$C$9)</f>
        <v>0</v>
      </c>
      <c r="W85" s="370">
        <f>IF('1、规划指标'!$C$9=0,0,W12*'1、规划指标'!$G$9/'1、规划指标'!$C$9)</f>
        <v>0</v>
      </c>
      <c r="X85" s="370">
        <f>IF('1、规划指标'!$C$9=0,0,X12*'1、规划指标'!$G$9/'1、规划指标'!$C$9)</f>
        <v>0</v>
      </c>
      <c r="Y85" s="370">
        <f>IF('1、规划指标'!$C$9=0,0,Y12*'1、规划指标'!$G$9/'1、规划指标'!$C$9)</f>
        <v>0</v>
      </c>
      <c r="Z85" s="370">
        <f>IF('1、规划指标'!$C$9=0,0,Z12*'1、规划指标'!$G$9/'1、规划指标'!$C$9)</f>
        <v>0</v>
      </c>
      <c r="AA85" s="370">
        <f>IF('1、规划指标'!$C$9=0,0,AA12*'1、规划指标'!$G$9/'1、规划指标'!$C$9)</f>
        <v>0</v>
      </c>
      <c r="AB85" s="370">
        <f>IF('1、规划指标'!$C$9=0,0,AB12*'1、规划指标'!$G$9/'1、规划指标'!$C$9)</f>
        <v>0</v>
      </c>
      <c r="AC85" s="370">
        <f>IF('1、规划指标'!$C$9=0,0,AC12*'1、规划指标'!$G$9/'1、规划指标'!$C$9)</f>
        <v>0</v>
      </c>
      <c r="AD85" s="370">
        <f>IF('1、规划指标'!$C$9=0,0,AD12*'1、规划指标'!$G$9/'1、规划指标'!$C$9)</f>
        <v>0</v>
      </c>
      <c r="AE85" s="370">
        <f>IF('1、规划指标'!$C$9=0,0,AE12*'1、规划指标'!$G$9/'1、规划指标'!$C$9)</f>
        <v>0</v>
      </c>
      <c r="AF85" s="370">
        <f>IF('1、规划指标'!$C$9=0,0,AF12*'1、规划指标'!$G$9/'1、规划指标'!$C$9)</f>
        <v>0</v>
      </c>
      <c r="AG85" s="370">
        <f>IF('1、规划指标'!$C$9=0,0,AG12*'1、规划指标'!$G$9/'1、规划指标'!$C$9)</f>
        <v>0</v>
      </c>
      <c r="AH85" s="370">
        <f>IF('1、规划指标'!$C$9=0,0,AH12*'1、规划指标'!$G$9/'1、规划指标'!$C$9)</f>
        <v>0</v>
      </c>
      <c r="AI85" s="370">
        <f>IF('1、规划指标'!$C$9=0,0,AI12*'1、规划指标'!$G$9/'1、规划指标'!$C$9)</f>
        <v>0</v>
      </c>
      <c r="AJ85" s="370">
        <f>IF('1、规划指标'!$C$9=0,0,AJ12*'1、规划指标'!$G$9/'1、规划指标'!$C$9)</f>
        <v>0</v>
      </c>
      <c r="AK85" s="370">
        <f>IF('1、规划指标'!$C$9=0,0,AK12*'1、规划指标'!$G$9/'1、规划指标'!$C$9)</f>
        <v>0</v>
      </c>
      <c r="AL85" s="370">
        <f>IF('1、规划指标'!$C$9=0,0,AL12*'1、规划指标'!$G$9/'1、规划指标'!$C$9)</f>
        <v>0</v>
      </c>
      <c r="AM85" s="370">
        <f>IF('1、规划指标'!$C$9=0,0,AM12*'1、规划指标'!$G$9/'1、规划指标'!$C$9)</f>
        <v>0</v>
      </c>
      <c r="AN85" s="370">
        <f>IF('1、规划指标'!$C$9=0,0,AN12*'1、规划指标'!$G$9/'1、规划指标'!$C$9)</f>
        <v>0</v>
      </c>
      <c r="AO85" s="370">
        <f>IF('1、规划指标'!$C$9=0,0,AO12*'1、规划指标'!$G$9/'1、规划指标'!$C$9)</f>
        <v>0</v>
      </c>
      <c r="AP85" s="370">
        <f>IF('1、规划指标'!$C$9=0,0,AP12*'1、规划指标'!$G$9/'1、规划指标'!$C$9)</f>
        <v>0</v>
      </c>
      <c r="AQ85" s="370">
        <f>IF('1、规划指标'!$C$9=0,0,AQ12*'1、规划指标'!$G$9/'1、规划指标'!$C$9)</f>
        <v>0</v>
      </c>
      <c r="AR85" s="370">
        <f>IF('1、规划指标'!$C$9=0,0,AR12*'1、规划指标'!$G$9/'1、规划指标'!$C$9)</f>
        <v>0</v>
      </c>
      <c r="AS85" s="370">
        <f>IF('1、规划指标'!$C$9=0,0,AS12*'1、规划指标'!$G$9/'1、规划指标'!$C$9)</f>
        <v>0</v>
      </c>
      <c r="AT85" s="370">
        <f>IF('1、规划指标'!$C$9=0,0,AT12*'1、规划指标'!$G$9/'1、规划指标'!$C$9)</f>
        <v>0</v>
      </c>
      <c r="AU85" s="370">
        <f>IF('1、规划指标'!$C$9=0,0,AU12*'1、规划指标'!$G$9/'1、规划指标'!$C$9)</f>
        <v>0</v>
      </c>
      <c r="AV85" s="370">
        <f>IF('1、规划指标'!$C$9=0,0,AV12*'1、规划指标'!$G$9/'1、规划指标'!$C$9)</f>
        <v>0</v>
      </c>
      <c r="AW85" s="370">
        <f>IF('1、规划指标'!$C$9=0,0,AW12*'1、规划指标'!$G$9/'1、规划指标'!$C$9)</f>
        <v>0</v>
      </c>
      <c r="AX85" s="370">
        <f>IF('1、规划指标'!$C$9=0,0,AX12*'1、规划指标'!$G$9/'1、规划指标'!$C$9)</f>
        <v>0</v>
      </c>
      <c r="AY85" s="370">
        <f>IF('1、规划指标'!$C$9=0,0,AY12*'1、规划指标'!$G$9/'1、规划指标'!$C$9)</f>
        <v>0</v>
      </c>
      <c r="AZ85" s="370">
        <f>IF('1、规划指标'!$C$9=0,0,AZ12*'1、规划指标'!$G$9/'1、规划指标'!$C$9)</f>
        <v>0</v>
      </c>
      <c r="BA85" s="370">
        <f>IF('1、规划指标'!$C$9=0,0,BA12*'1、规划指标'!$G$9/'1、规划指标'!$C$9)</f>
        <v>0</v>
      </c>
      <c r="BB85" s="370">
        <f>IF('1、规划指标'!$C$9=0,0,BB12*'1、规划指标'!$G$9/'1、规划指标'!$C$9)</f>
        <v>0</v>
      </c>
      <c r="BC85" s="370">
        <f>IF('1、规划指标'!$C$9=0,0,BC12*'1、规划指标'!$G$9/'1、规划指标'!$C$9)</f>
        <v>0</v>
      </c>
      <c r="BD85" s="370">
        <f>IF('1、规划指标'!$C$9=0,0,BD12*'1、规划指标'!$G$9/'1、规划指标'!$C$9)</f>
        <v>0</v>
      </c>
      <c r="BE85" s="370">
        <f>IF('1、规划指标'!$C$9=0,0,BE12*'1、规划指标'!$G$9/'1、规划指标'!$C$9)</f>
        <v>0</v>
      </c>
      <c r="BF85" s="370">
        <f>IF('1、规划指标'!$C$9=0,0,BF12*'1、规划指标'!$G$9/'1、规划指标'!$C$9)</f>
        <v>0</v>
      </c>
      <c r="BG85" s="370">
        <f>IF('1、规划指标'!$C$9=0,0,BG12*'1、规划指标'!$G$9/'1、规划指标'!$C$9)</f>
        <v>0</v>
      </c>
      <c r="BH85" s="370">
        <f>IF('1、规划指标'!$C$9=0,0,BH12*'1、规划指标'!$G$9/'1、规划指标'!$C$9)</f>
        <v>0</v>
      </c>
      <c r="BI85" s="370">
        <f>IF('1、规划指标'!$C$9=0,0,BI12*'1、规划指标'!$G$9/'1、规划指标'!$C$9)</f>
        <v>0</v>
      </c>
      <c r="BJ85" s="370">
        <f>IF('1、规划指标'!$C$9=0,0,BJ12*'1、规划指标'!$G$9/'1、规划指标'!$C$9)</f>
        <v>0</v>
      </c>
      <c r="BK85" s="370">
        <f>IF('1、规划指标'!$C$9=0,0,BK12*'1、规划指标'!$G$9/'1、规划指标'!$C$9)</f>
        <v>0</v>
      </c>
      <c r="BL85" s="370">
        <f>IF('1、规划指标'!$C$9=0,0,BL12*'1、规划指标'!$G$9/'1、规划指标'!$C$9)</f>
        <v>0</v>
      </c>
      <c r="BM85" s="370">
        <f>IF('1、规划指标'!$C$9=0,0,BM12*'1、规划指标'!$G$9/'1、规划指标'!$C$9)</f>
        <v>0</v>
      </c>
      <c r="BN85" s="370">
        <f>IF('1、规划指标'!$C$9=0,0,BN12*'1、规划指标'!$G$9/'1、规划指标'!$C$9)</f>
        <v>0</v>
      </c>
      <c r="BO85" s="370">
        <f>IF('1、规划指标'!$C$9=0,0,BO12*'1、规划指标'!$G$9/'1、规划指标'!$C$9)</f>
        <v>0</v>
      </c>
      <c r="BP85" s="370">
        <f>IF('1、规划指标'!$C$9=0,0,BP12*'1、规划指标'!$G$9/'1、规划指标'!$C$9)</f>
        <v>0</v>
      </c>
      <c r="BQ85" s="370">
        <f>IF('1、规划指标'!$C$9=0,0,BQ12*'1、规划指标'!$G$9/'1、规划指标'!$C$9)</f>
        <v>0</v>
      </c>
      <c r="BR85" s="370">
        <f>IF('1、规划指标'!$C$9=0,0,BR12*'1、规划指标'!$G$9/'1、规划指标'!$C$9)</f>
        <v>0</v>
      </c>
      <c r="BS85" s="370">
        <f>IF('1、规划指标'!$C$9=0,0,BS12*'1、规划指标'!$G$9/'1、规划指标'!$C$9)</f>
        <v>0</v>
      </c>
      <c r="BT85" s="370">
        <f>IF('1、规划指标'!$C$9=0,0,BT12*'1、规划指标'!$G$9/'1、规划指标'!$C$9)</f>
        <v>0</v>
      </c>
      <c r="BU85" s="370">
        <f>IF('1、规划指标'!$C$9=0,0,BU12*'1、规划指标'!$G$9/'1、规划指标'!$C$9)</f>
        <v>0</v>
      </c>
      <c r="BV85" s="370">
        <f>IF('1、规划指标'!$C$9=0,0,BV12*'1、规划指标'!$G$9/'1、规划指标'!$C$9)</f>
        <v>0</v>
      </c>
      <c r="BW85" s="370">
        <f>IF('1、规划指标'!$C$9=0,0,BW12*'1、规划指标'!$G$9/'1、规划指标'!$C$9)</f>
        <v>0</v>
      </c>
      <c r="BX85" s="370">
        <f>IF('1、规划指标'!$C$9=0,0,BX12*'1、规划指标'!$G$9/'1、规划指标'!$C$9)</f>
        <v>0</v>
      </c>
      <c r="BY85" s="370">
        <f>IF('1、规划指标'!$C$9=0,0,BY12*'1、规划指标'!$G$9/'1、规划指标'!$C$9)</f>
        <v>0</v>
      </c>
      <c r="BZ85" s="370">
        <f>IF('1、规划指标'!$C$9=0,0,BZ12*'1、规划指标'!$G$9/'1、规划指标'!$C$9)</f>
        <v>0</v>
      </c>
      <c r="CA85" s="370">
        <f>IF('1、规划指标'!$C$9=0,0,CA12*'1、规划指标'!$G$9/'1、规划指标'!$C$9)</f>
        <v>0</v>
      </c>
      <c r="CB85" s="370">
        <f>IF('1、规划指标'!$C$9=0,0,CB12*'1、规划指标'!$G$9/'1、规划指标'!$C$9)</f>
        <v>0</v>
      </c>
      <c r="CC85" s="370">
        <f>IF('1、规划指标'!$C$9=0,0,CC12*'1、规划指标'!$G$9/'1、规划指标'!$C$9)</f>
        <v>0</v>
      </c>
      <c r="CD85" s="370">
        <f>IF('1、规划指标'!$C$9=0,0,CD12*'1、规划指标'!$G$9/'1、规划指标'!$C$9)</f>
        <v>0</v>
      </c>
      <c r="CE85" s="370">
        <f>IF('1、规划指标'!$C$9=0,0,CE12*'1、规划指标'!$G$9/'1、规划指标'!$C$9)</f>
        <v>0</v>
      </c>
      <c r="CF85" s="370">
        <f>IF('1、规划指标'!$C$9=0,0,CF12*'1、规划指标'!$G$9/'1、规划指标'!$C$9)</f>
        <v>0</v>
      </c>
      <c r="CG85" s="370">
        <f>IF('1、规划指标'!$C$9=0,0,CG12*'1、规划指标'!$G$9/'1、规划指标'!$C$9)</f>
        <v>0</v>
      </c>
      <c r="CH85" s="370">
        <f>IF('1、规划指标'!$C$9=0,0,CH12*'1、规划指标'!$G$9/'1、规划指标'!$C$9)</f>
        <v>0</v>
      </c>
      <c r="CI85" s="370">
        <f>IF('1、规划指标'!$C$9=0,0,CI12*'1、规划指标'!$G$9/'1、规划指标'!$C$9)</f>
        <v>0</v>
      </c>
      <c r="CJ85" s="370">
        <f>IF('1、规划指标'!$C$9=0,0,CJ12*'1、规划指标'!$G$9/'1、规划指标'!$C$9)</f>
        <v>0</v>
      </c>
      <c r="CK85" s="370">
        <f>IF('1、规划指标'!$C$9=0,0,CK12*'1、规划指标'!$G$9/'1、规划指标'!$C$9)</f>
        <v>0</v>
      </c>
      <c r="CL85" s="370">
        <f>IF('1、规划指标'!$C$9=0,0,CL12*'1、规划指标'!$G$9/'1、规划指标'!$C$9)</f>
        <v>0</v>
      </c>
      <c r="CM85" s="370">
        <f>IF('1、规划指标'!$C$9=0,0,CM12*'1、规划指标'!$G$9/'1、规划指标'!$C$9)</f>
        <v>0</v>
      </c>
      <c r="CN85" s="370">
        <f>IF('1、规划指标'!$C$9=0,0,CN12*'1、规划指标'!$G$9/'1、规划指标'!$C$9)</f>
        <v>0</v>
      </c>
      <c r="CO85" s="370">
        <f>IF('1、规划指标'!$C$9=0,0,CO12*'1、规划指标'!$G$9/'1、规划指标'!$C$9)</f>
        <v>0</v>
      </c>
      <c r="CP85" s="370">
        <f>IF('1、规划指标'!$C$9=0,0,CP12*'1、规划指标'!$G$9/'1、规划指标'!$C$9)</f>
        <v>0</v>
      </c>
      <c r="CQ85" s="370">
        <f>IF('1、规划指标'!$C$9=0,0,CQ12*'1、规划指标'!$G$9/'1、规划指标'!$C$9)</f>
        <v>0</v>
      </c>
      <c r="CR85" s="370">
        <f>IF('1、规划指标'!$C$9=0,0,CR12*'1、规划指标'!$G$9/'1、规划指标'!$C$9)</f>
        <v>0</v>
      </c>
      <c r="CS85" s="370">
        <f>IF('1、规划指标'!$C$9=0,0,CS12*'1、规划指标'!$G$9/'1、规划指标'!$C$9)</f>
        <v>0</v>
      </c>
      <c r="CT85" s="370">
        <f>IF('1、规划指标'!$C$9=0,0,CT12*'1、规划指标'!$G$9/'1、规划指标'!$C$9)</f>
        <v>0</v>
      </c>
      <c r="CU85" s="370">
        <f>IF('1、规划指标'!$C$9=0,0,CU12*'1、规划指标'!$G$9/'1、规划指标'!$C$9)</f>
        <v>0</v>
      </c>
      <c r="CV85" s="370">
        <f>IF('1、规划指标'!$C$9=0,0,CV12*'1、规划指标'!$G$9/'1、规划指标'!$C$9)</f>
        <v>0</v>
      </c>
      <c r="CW85" s="382"/>
    </row>
    <row r="86" spans="1:101" ht="16.5" customHeight="1">
      <c r="A86" s="364">
        <v>3</v>
      </c>
      <c r="B86" s="365" t="s">
        <v>330</v>
      </c>
      <c r="C86" s="785"/>
      <c r="D86" s="370">
        <f t="shared" si="46"/>
        <v>0</v>
      </c>
      <c r="E86" s="370">
        <f>IF('1、规划指标'!$C$9=0,0,E13*'1、规划指标'!$G$9/'1、规划指标'!$C$9)</f>
        <v>0</v>
      </c>
      <c r="F86" s="370">
        <f>IF('1、规划指标'!$C$9=0,0,F13*'1、规划指标'!$G$9/'1、规划指标'!$C$9)</f>
        <v>0</v>
      </c>
      <c r="G86" s="370">
        <f>IF('1、规划指标'!$C$9=0,0,G13*'1、规划指标'!$G$9/'1、规划指标'!$C$9)</f>
        <v>0</v>
      </c>
      <c r="H86" s="370">
        <f>IF('1、规划指标'!$C$9=0,0,H13*'1、规划指标'!$G$9/'1、规划指标'!$C$9)</f>
        <v>0</v>
      </c>
      <c r="I86" s="370">
        <f>IF('1、规划指标'!$C$9=0,0,I13*'1、规划指标'!$G$9/'1、规划指标'!$C$9)</f>
        <v>0</v>
      </c>
      <c r="J86" s="370">
        <f>IF('1、规划指标'!$C$9=0,0,J13*'1、规划指标'!$G$9/'1、规划指标'!$C$9)</f>
        <v>0</v>
      </c>
      <c r="K86" s="370">
        <f>IF('1、规划指标'!$C$9=0,0,K13*'1、规划指标'!$G$9/'1、规划指标'!$C$9)</f>
        <v>0</v>
      </c>
      <c r="L86" s="370">
        <f>IF('1、规划指标'!$C$9=0,0,L13*'1、规划指标'!$G$9/'1、规划指标'!$C$9)</f>
        <v>0</v>
      </c>
      <c r="M86" s="370">
        <f>IF('1、规划指标'!$C$9=0,0,M13*'1、规划指标'!$G$9/'1、规划指标'!$C$9)</f>
        <v>0</v>
      </c>
      <c r="N86" s="370">
        <f>IF('1、规划指标'!$C$9=0,0,N13*'1、规划指标'!$G$9/'1、规划指标'!$C$9)</f>
        <v>0</v>
      </c>
      <c r="O86" s="370">
        <f>IF('1、规划指标'!$C$9=0,0,O13*'1、规划指标'!$G$9/'1、规划指标'!$C$9)</f>
        <v>0</v>
      </c>
      <c r="P86" s="370">
        <f>IF('1、规划指标'!$C$9=0,0,P13*'1、规划指标'!$G$9/'1、规划指标'!$C$9)</f>
        <v>0</v>
      </c>
      <c r="Q86" s="370">
        <f>IF('1、规划指标'!$C$9=0,0,Q13*'1、规划指标'!$G$9/'1、规划指标'!$C$9)</f>
        <v>0</v>
      </c>
      <c r="R86" s="370">
        <f>IF('1、规划指标'!$C$9=0,0,R13*'1、规划指标'!$G$9/'1、规划指标'!$C$9)</f>
        <v>0</v>
      </c>
      <c r="S86" s="370">
        <f>IF('1、规划指标'!$C$9=0,0,S13*'1、规划指标'!$G$9/'1、规划指标'!$C$9)</f>
        <v>0</v>
      </c>
      <c r="T86" s="370">
        <f>IF('1、规划指标'!$C$9=0,0,T13*'1、规划指标'!$G$9/'1、规划指标'!$C$9)</f>
        <v>0</v>
      </c>
      <c r="U86" s="370">
        <f>IF('1、规划指标'!$C$9=0,0,U13*'1、规划指标'!$G$9/'1、规划指标'!$C$9)</f>
        <v>0</v>
      </c>
      <c r="V86" s="370">
        <f>IF('1、规划指标'!$C$9=0,0,V13*'1、规划指标'!$G$9/'1、规划指标'!$C$9)</f>
        <v>0</v>
      </c>
      <c r="W86" s="370">
        <f>IF('1、规划指标'!$C$9=0,0,W13*'1、规划指标'!$G$9/'1、规划指标'!$C$9)</f>
        <v>0</v>
      </c>
      <c r="X86" s="370">
        <f>IF('1、规划指标'!$C$9=0,0,X13*'1、规划指标'!$G$9/'1、规划指标'!$C$9)</f>
        <v>0</v>
      </c>
      <c r="Y86" s="370">
        <f>IF('1、规划指标'!$C$9=0,0,Y13*'1、规划指标'!$G$9/'1、规划指标'!$C$9)</f>
        <v>0</v>
      </c>
      <c r="Z86" s="370">
        <f>IF('1、规划指标'!$C$9=0,0,Z13*'1、规划指标'!$G$9/'1、规划指标'!$C$9)</f>
        <v>0</v>
      </c>
      <c r="AA86" s="370">
        <f>IF('1、规划指标'!$C$9=0,0,AA13*'1、规划指标'!$G$9/'1、规划指标'!$C$9)</f>
        <v>0</v>
      </c>
      <c r="AB86" s="370">
        <f>IF('1、规划指标'!$C$9=0,0,AB13*'1、规划指标'!$G$9/'1、规划指标'!$C$9)</f>
        <v>0</v>
      </c>
      <c r="AC86" s="370">
        <f>IF('1、规划指标'!$C$9=0,0,AC13*'1、规划指标'!$G$9/'1、规划指标'!$C$9)</f>
        <v>0</v>
      </c>
      <c r="AD86" s="370">
        <f>IF('1、规划指标'!$C$9=0,0,AD13*'1、规划指标'!$G$9/'1、规划指标'!$C$9)</f>
        <v>0</v>
      </c>
      <c r="AE86" s="370">
        <f>IF('1、规划指标'!$C$9=0,0,AE13*'1、规划指标'!$G$9/'1、规划指标'!$C$9)</f>
        <v>0</v>
      </c>
      <c r="AF86" s="370">
        <f>IF('1、规划指标'!$C$9=0,0,AF13*'1、规划指标'!$G$9/'1、规划指标'!$C$9)</f>
        <v>0</v>
      </c>
      <c r="AG86" s="370">
        <f>IF('1、规划指标'!$C$9=0,0,AG13*'1、规划指标'!$G$9/'1、规划指标'!$C$9)</f>
        <v>0</v>
      </c>
      <c r="AH86" s="370">
        <f>IF('1、规划指标'!$C$9=0,0,AH13*'1、规划指标'!$G$9/'1、规划指标'!$C$9)</f>
        <v>0</v>
      </c>
      <c r="AI86" s="370">
        <f>IF('1、规划指标'!$C$9=0,0,AI13*'1、规划指标'!$G$9/'1、规划指标'!$C$9)</f>
        <v>0</v>
      </c>
      <c r="AJ86" s="370">
        <f>IF('1、规划指标'!$C$9=0,0,AJ13*'1、规划指标'!$G$9/'1、规划指标'!$C$9)</f>
        <v>0</v>
      </c>
      <c r="AK86" s="370">
        <f>IF('1、规划指标'!$C$9=0,0,AK13*'1、规划指标'!$G$9/'1、规划指标'!$C$9)</f>
        <v>0</v>
      </c>
      <c r="AL86" s="370">
        <f>IF('1、规划指标'!$C$9=0,0,AL13*'1、规划指标'!$G$9/'1、规划指标'!$C$9)</f>
        <v>0</v>
      </c>
      <c r="AM86" s="370">
        <f>IF('1、规划指标'!$C$9=0,0,AM13*'1、规划指标'!$G$9/'1、规划指标'!$C$9)</f>
        <v>0</v>
      </c>
      <c r="AN86" s="370">
        <f>IF('1、规划指标'!$C$9=0,0,AN13*'1、规划指标'!$G$9/'1、规划指标'!$C$9)</f>
        <v>0</v>
      </c>
      <c r="AO86" s="370">
        <f>IF('1、规划指标'!$C$9=0,0,AO13*'1、规划指标'!$G$9/'1、规划指标'!$C$9)</f>
        <v>0</v>
      </c>
      <c r="AP86" s="370">
        <f>IF('1、规划指标'!$C$9=0,0,AP13*'1、规划指标'!$G$9/'1、规划指标'!$C$9)</f>
        <v>0</v>
      </c>
      <c r="AQ86" s="370">
        <f>IF('1、规划指标'!$C$9=0,0,AQ13*'1、规划指标'!$G$9/'1、规划指标'!$C$9)</f>
        <v>0</v>
      </c>
      <c r="AR86" s="370">
        <f>IF('1、规划指标'!$C$9=0,0,AR13*'1、规划指标'!$G$9/'1、规划指标'!$C$9)</f>
        <v>0</v>
      </c>
      <c r="AS86" s="370">
        <f>IF('1、规划指标'!$C$9=0,0,AS13*'1、规划指标'!$G$9/'1、规划指标'!$C$9)</f>
        <v>0</v>
      </c>
      <c r="AT86" s="370">
        <f>IF('1、规划指标'!$C$9=0,0,AT13*'1、规划指标'!$G$9/'1、规划指标'!$C$9)</f>
        <v>0</v>
      </c>
      <c r="AU86" s="370">
        <f>IF('1、规划指标'!$C$9=0,0,AU13*'1、规划指标'!$G$9/'1、规划指标'!$C$9)</f>
        <v>0</v>
      </c>
      <c r="AV86" s="370">
        <f>IF('1、规划指标'!$C$9=0,0,AV13*'1、规划指标'!$G$9/'1、规划指标'!$C$9)</f>
        <v>0</v>
      </c>
      <c r="AW86" s="370">
        <f>IF('1、规划指标'!$C$9=0,0,AW13*'1、规划指标'!$G$9/'1、规划指标'!$C$9)</f>
        <v>0</v>
      </c>
      <c r="AX86" s="370">
        <f>IF('1、规划指标'!$C$9=0,0,AX13*'1、规划指标'!$G$9/'1、规划指标'!$C$9)</f>
        <v>0</v>
      </c>
      <c r="AY86" s="370">
        <f>IF('1、规划指标'!$C$9=0,0,AY13*'1、规划指标'!$G$9/'1、规划指标'!$C$9)</f>
        <v>0</v>
      </c>
      <c r="AZ86" s="370">
        <f>IF('1、规划指标'!$C$9=0,0,AZ13*'1、规划指标'!$G$9/'1、规划指标'!$C$9)</f>
        <v>0</v>
      </c>
      <c r="BA86" s="370">
        <f>IF('1、规划指标'!$C$9=0,0,BA13*'1、规划指标'!$G$9/'1、规划指标'!$C$9)</f>
        <v>0</v>
      </c>
      <c r="BB86" s="370">
        <f>IF('1、规划指标'!$C$9=0,0,BB13*'1、规划指标'!$G$9/'1、规划指标'!$C$9)</f>
        <v>0</v>
      </c>
      <c r="BC86" s="370">
        <f>IF('1、规划指标'!$C$9=0,0,BC13*'1、规划指标'!$G$9/'1、规划指标'!$C$9)</f>
        <v>0</v>
      </c>
      <c r="BD86" s="370">
        <f>IF('1、规划指标'!$C$9=0,0,BD13*'1、规划指标'!$G$9/'1、规划指标'!$C$9)</f>
        <v>0</v>
      </c>
      <c r="BE86" s="370">
        <f>IF('1、规划指标'!$C$9=0,0,BE13*'1、规划指标'!$G$9/'1、规划指标'!$C$9)</f>
        <v>0</v>
      </c>
      <c r="BF86" s="370">
        <f>IF('1、规划指标'!$C$9=0,0,BF13*'1、规划指标'!$G$9/'1、规划指标'!$C$9)</f>
        <v>0</v>
      </c>
      <c r="BG86" s="370">
        <f>IF('1、规划指标'!$C$9=0,0,BG13*'1、规划指标'!$G$9/'1、规划指标'!$C$9)</f>
        <v>0</v>
      </c>
      <c r="BH86" s="370">
        <f>IF('1、规划指标'!$C$9=0,0,BH13*'1、规划指标'!$G$9/'1、规划指标'!$C$9)</f>
        <v>0</v>
      </c>
      <c r="BI86" s="370">
        <f>IF('1、规划指标'!$C$9=0,0,BI13*'1、规划指标'!$G$9/'1、规划指标'!$C$9)</f>
        <v>0</v>
      </c>
      <c r="BJ86" s="370">
        <f>IF('1、规划指标'!$C$9=0,0,BJ13*'1、规划指标'!$G$9/'1、规划指标'!$C$9)</f>
        <v>0</v>
      </c>
      <c r="BK86" s="370">
        <f>IF('1、规划指标'!$C$9=0,0,BK13*'1、规划指标'!$G$9/'1、规划指标'!$C$9)</f>
        <v>0</v>
      </c>
      <c r="BL86" s="370">
        <f>IF('1、规划指标'!$C$9=0,0,BL13*'1、规划指标'!$G$9/'1、规划指标'!$C$9)</f>
        <v>0</v>
      </c>
      <c r="BM86" s="370">
        <f>IF('1、规划指标'!$C$9=0,0,BM13*'1、规划指标'!$G$9/'1、规划指标'!$C$9)</f>
        <v>0</v>
      </c>
      <c r="BN86" s="370">
        <f>IF('1、规划指标'!$C$9=0,0,BN13*'1、规划指标'!$G$9/'1、规划指标'!$C$9)</f>
        <v>0</v>
      </c>
      <c r="BO86" s="370">
        <f>IF('1、规划指标'!$C$9=0,0,BO13*'1、规划指标'!$G$9/'1、规划指标'!$C$9)</f>
        <v>0</v>
      </c>
      <c r="BP86" s="370">
        <f>IF('1、规划指标'!$C$9=0,0,BP13*'1、规划指标'!$G$9/'1、规划指标'!$C$9)</f>
        <v>0</v>
      </c>
      <c r="BQ86" s="370">
        <f>IF('1、规划指标'!$C$9=0,0,BQ13*'1、规划指标'!$G$9/'1、规划指标'!$C$9)</f>
        <v>0</v>
      </c>
      <c r="BR86" s="370">
        <f>IF('1、规划指标'!$C$9=0,0,BR13*'1、规划指标'!$G$9/'1、规划指标'!$C$9)</f>
        <v>0</v>
      </c>
      <c r="BS86" s="370">
        <f>IF('1、规划指标'!$C$9=0,0,BS13*'1、规划指标'!$G$9/'1、规划指标'!$C$9)</f>
        <v>0</v>
      </c>
      <c r="BT86" s="370">
        <f>IF('1、规划指标'!$C$9=0,0,BT13*'1、规划指标'!$G$9/'1、规划指标'!$C$9)</f>
        <v>0</v>
      </c>
      <c r="BU86" s="370">
        <f>IF('1、规划指标'!$C$9=0,0,BU13*'1、规划指标'!$G$9/'1、规划指标'!$C$9)</f>
        <v>0</v>
      </c>
      <c r="BV86" s="370">
        <f>IF('1、规划指标'!$C$9=0,0,BV13*'1、规划指标'!$G$9/'1、规划指标'!$C$9)</f>
        <v>0</v>
      </c>
      <c r="BW86" s="370">
        <f>IF('1、规划指标'!$C$9=0,0,BW13*'1、规划指标'!$G$9/'1、规划指标'!$C$9)</f>
        <v>0</v>
      </c>
      <c r="BX86" s="370">
        <f>IF('1、规划指标'!$C$9=0,0,BX13*'1、规划指标'!$G$9/'1、规划指标'!$C$9)</f>
        <v>0</v>
      </c>
      <c r="BY86" s="370">
        <f>IF('1、规划指标'!$C$9=0,0,BY13*'1、规划指标'!$G$9/'1、规划指标'!$C$9)</f>
        <v>0</v>
      </c>
      <c r="BZ86" s="370">
        <f>IF('1、规划指标'!$C$9=0,0,BZ13*'1、规划指标'!$G$9/'1、规划指标'!$C$9)</f>
        <v>0</v>
      </c>
      <c r="CA86" s="370">
        <f>IF('1、规划指标'!$C$9=0,0,CA13*'1、规划指标'!$G$9/'1、规划指标'!$C$9)</f>
        <v>0</v>
      </c>
      <c r="CB86" s="370">
        <f>IF('1、规划指标'!$C$9=0,0,CB13*'1、规划指标'!$G$9/'1、规划指标'!$C$9)</f>
        <v>0</v>
      </c>
      <c r="CC86" s="370">
        <f>IF('1、规划指标'!$C$9=0,0,CC13*'1、规划指标'!$G$9/'1、规划指标'!$C$9)</f>
        <v>0</v>
      </c>
      <c r="CD86" s="370">
        <f>IF('1、规划指标'!$C$9=0,0,CD13*'1、规划指标'!$G$9/'1、规划指标'!$C$9)</f>
        <v>0</v>
      </c>
      <c r="CE86" s="370">
        <f>IF('1、规划指标'!$C$9=0,0,CE13*'1、规划指标'!$G$9/'1、规划指标'!$C$9)</f>
        <v>0</v>
      </c>
      <c r="CF86" s="370">
        <f>IF('1、规划指标'!$C$9=0,0,CF13*'1、规划指标'!$G$9/'1、规划指标'!$C$9)</f>
        <v>0</v>
      </c>
      <c r="CG86" s="370">
        <f>IF('1、规划指标'!$C$9=0,0,CG13*'1、规划指标'!$G$9/'1、规划指标'!$C$9)</f>
        <v>0</v>
      </c>
      <c r="CH86" s="370">
        <f>IF('1、规划指标'!$C$9=0,0,CH13*'1、规划指标'!$G$9/'1、规划指标'!$C$9)</f>
        <v>0</v>
      </c>
      <c r="CI86" s="370">
        <f>IF('1、规划指标'!$C$9=0,0,CI13*'1、规划指标'!$G$9/'1、规划指标'!$C$9)</f>
        <v>0</v>
      </c>
      <c r="CJ86" s="370">
        <f>IF('1、规划指标'!$C$9=0,0,CJ13*'1、规划指标'!$G$9/'1、规划指标'!$C$9)</f>
        <v>0</v>
      </c>
      <c r="CK86" s="370">
        <f>IF('1、规划指标'!$C$9=0,0,CK13*'1、规划指标'!$G$9/'1、规划指标'!$C$9)</f>
        <v>0</v>
      </c>
      <c r="CL86" s="370">
        <f>IF('1、规划指标'!$C$9=0,0,CL13*'1、规划指标'!$G$9/'1、规划指标'!$C$9)</f>
        <v>0</v>
      </c>
      <c r="CM86" s="370">
        <f>IF('1、规划指标'!$C$9=0,0,CM13*'1、规划指标'!$G$9/'1、规划指标'!$C$9)</f>
        <v>0</v>
      </c>
      <c r="CN86" s="370">
        <f>IF('1、规划指标'!$C$9=0,0,CN13*'1、规划指标'!$G$9/'1、规划指标'!$C$9)</f>
        <v>0</v>
      </c>
      <c r="CO86" s="370">
        <f>IF('1、规划指标'!$C$9=0,0,CO13*'1、规划指标'!$G$9/'1、规划指标'!$C$9)</f>
        <v>0</v>
      </c>
      <c r="CP86" s="370">
        <f>IF('1、规划指标'!$C$9=0,0,CP13*'1、规划指标'!$G$9/'1、规划指标'!$C$9)</f>
        <v>0</v>
      </c>
      <c r="CQ86" s="370">
        <f>IF('1、规划指标'!$C$9=0,0,CQ13*'1、规划指标'!$G$9/'1、规划指标'!$C$9)</f>
        <v>0</v>
      </c>
      <c r="CR86" s="370">
        <f>IF('1、规划指标'!$C$9=0,0,CR13*'1、规划指标'!$G$9/'1、规划指标'!$C$9)</f>
        <v>0</v>
      </c>
      <c r="CS86" s="370">
        <f>IF('1、规划指标'!$C$9=0,0,CS13*'1、规划指标'!$G$9/'1、规划指标'!$C$9)</f>
        <v>0</v>
      </c>
      <c r="CT86" s="370">
        <f>IF('1、规划指标'!$C$9=0,0,CT13*'1、规划指标'!$G$9/'1、规划指标'!$C$9)</f>
        <v>0</v>
      </c>
      <c r="CU86" s="370">
        <f>IF('1、规划指标'!$C$9=0,0,CU13*'1、规划指标'!$G$9/'1、规划指标'!$C$9)</f>
        <v>0</v>
      </c>
      <c r="CV86" s="370">
        <f>IF('1、规划指标'!$C$9=0,0,CV13*'1、规划指标'!$G$9/'1、规划指标'!$C$9)</f>
        <v>0</v>
      </c>
      <c r="CW86" s="382"/>
    </row>
    <row r="87" spans="1:101" ht="16.5" customHeight="1">
      <c r="A87" s="364">
        <v>4</v>
      </c>
      <c r="B87" s="365" t="s">
        <v>331</v>
      </c>
      <c r="C87" s="785"/>
      <c r="D87" s="370">
        <f t="shared" si="46"/>
        <v>0</v>
      </c>
      <c r="E87" s="370">
        <f>IF('1、规划指标'!$C$9=0,0,E14*'1、规划指标'!$G$9/'1、规划指标'!$C$9)</f>
        <v>0</v>
      </c>
      <c r="F87" s="370">
        <f>IF('1、规划指标'!$C$9=0,0,F14*'1、规划指标'!$G$9/'1、规划指标'!$C$9)</f>
        <v>0</v>
      </c>
      <c r="G87" s="370">
        <f>IF('1、规划指标'!$C$9=0,0,G14*'1、规划指标'!$G$9/'1、规划指标'!$C$9)</f>
        <v>0</v>
      </c>
      <c r="H87" s="370">
        <f>IF('1、规划指标'!$C$9=0,0,H14*'1、规划指标'!$G$9/'1、规划指标'!$C$9)</f>
        <v>0</v>
      </c>
      <c r="I87" s="370">
        <f>IF('1、规划指标'!$C$9=0,0,I14*'1、规划指标'!$G$9/'1、规划指标'!$C$9)</f>
        <v>0</v>
      </c>
      <c r="J87" s="370">
        <f>IF('1、规划指标'!$C$9=0,0,J14*'1、规划指标'!$G$9/'1、规划指标'!$C$9)</f>
        <v>0</v>
      </c>
      <c r="K87" s="370">
        <f>IF('1、规划指标'!$C$9=0,0,K14*'1、规划指标'!$G$9/'1、规划指标'!$C$9)</f>
        <v>0</v>
      </c>
      <c r="L87" s="370">
        <f>IF('1、规划指标'!$C$9=0,0,L14*'1、规划指标'!$G$9/'1、规划指标'!$C$9)</f>
        <v>0</v>
      </c>
      <c r="M87" s="370">
        <f>IF('1、规划指标'!$C$9=0,0,M14*'1、规划指标'!$G$9/'1、规划指标'!$C$9)</f>
        <v>0</v>
      </c>
      <c r="N87" s="370">
        <f>IF('1、规划指标'!$C$9=0,0,N14*'1、规划指标'!$G$9/'1、规划指标'!$C$9)</f>
        <v>0</v>
      </c>
      <c r="O87" s="370">
        <f>IF('1、规划指标'!$C$9=0,0,O14*'1、规划指标'!$G$9/'1、规划指标'!$C$9)</f>
        <v>0</v>
      </c>
      <c r="P87" s="370">
        <f>IF('1、规划指标'!$C$9=0,0,P14*'1、规划指标'!$G$9/'1、规划指标'!$C$9)</f>
        <v>0</v>
      </c>
      <c r="Q87" s="370">
        <f>IF('1、规划指标'!$C$9=0,0,Q14*'1、规划指标'!$G$9/'1、规划指标'!$C$9)</f>
        <v>0</v>
      </c>
      <c r="R87" s="370">
        <f>IF('1、规划指标'!$C$9=0,0,R14*'1、规划指标'!$G$9/'1、规划指标'!$C$9)</f>
        <v>0</v>
      </c>
      <c r="S87" s="370">
        <f>IF('1、规划指标'!$C$9=0,0,S14*'1、规划指标'!$G$9/'1、规划指标'!$C$9)</f>
        <v>0</v>
      </c>
      <c r="T87" s="370">
        <f>IF('1、规划指标'!$C$9=0,0,T14*'1、规划指标'!$G$9/'1、规划指标'!$C$9)</f>
        <v>0</v>
      </c>
      <c r="U87" s="370">
        <f>IF('1、规划指标'!$C$9=0,0,U14*'1、规划指标'!$G$9/'1、规划指标'!$C$9)</f>
        <v>0</v>
      </c>
      <c r="V87" s="370">
        <f>IF('1、规划指标'!$C$9=0,0,V14*'1、规划指标'!$G$9/'1、规划指标'!$C$9)</f>
        <v>0</v>
      </c>
      <c r="W87" s="370">
        <f>IF('1、规划指标'!$C$9=0,0,W14*'1、规划指标'!$G$9/'1、规划指标'!$C$9)</f>
        <v>0</v>
      </c>
      <c r="X87" s="370">
        <f>IF('1、规划指标'!$C$9=0,0,X14*'1、规划指标'!$G$9/'1、规划指标'!$C$9)</f>
        <v>0</v>
      </c>
      <c r="Y87" s="370">
        <f>IF('1、规划指标'!$C$9=0,0,Y14*'1、规划指标'!$G$9/'1、规划指标'!$C$9)</f>
        <v>0</v>
      </c>
      <c r="Z87" s="370">
        <f>IF('1、规划指标'!$C$9=0,0,Z14*'1、规划指标'!$G$9/'1、规划指标'!$C$9)</f>
        <v>0</v>
      </c>
      <c r="AA87" s="370">
        <f>IF('1、规划指标'!$C$9=0,0,AA14*'1、规划指标'!$G$9/'1、规划指标'!$C$9)</f>
        <v>0</v>
      </c>
      <c r="AB87" s="370">
        <f>IF('1、规划指标'!$C$9=0,0,AB14*'1、规划指标'!$G$9/'1、规划指标'!$C$9)</f>
        <v>0</v>
      </c>
      <c r="AC87" s="370">
        <f>IF('1、规划指标'!$C$9=0,0,AC14*'1、规划指标'!$G$9/'1、规划指标'!$C$9)</f>
        <v>0</v>
      </c>
      <c r="AD87" s="370">
        <f>IF('1、规划指标'!$C$9=0,0,AD14*'1、规划指标'!$G$9/'1、规划指标'!$C$9)</f>
        <v>0</v>
      </c>
      <c r="AE87" s="370">
        <f>IF('1、规划指标'!$C$9=0,0,AE14*'1、规划指标'!$G$9/'1、规划指标'!$C$9)</f>
        <v>0</v>
      </c>
      <c r="AF87" s="370">
        <f>IF('1、规划指标'!$C$9=0,0,AF14*'1、规划指标'!$G$9/'1、规划指标'!$C$9)</f>
        <v>0</v>
      </c>
      <c r="AG87" s="370">
        <f>IF('1、规划指标'!$C$9=0,0,AG14*'1、规划指标'!$G$9/'1、规划指标'!$C$9)</f>
        <v>0</v>
      </c>
      <c r="AH87" s="370">
        <f>IF('1、规划指标'!$C$9=0,0,AH14*'1、规划指标'!$G$9/'1、规划指标'!$C$9)</f>
        <v>0</v>
      </c>
      <c r="AI87" s="370">
        <f>IF('1、规划指标'!$C$9=0,0,AI14*'1、规划指标'!$G$9/'1、规划指标'!$C$9)</f>
        <v>0</v>
      </c>
      <c r="AJ87" s="370">
        <f>IF('1、规划指标'!$C$9=0,0,AJ14*'1、规划指标'!$G$9/'1、规划指标'!$C$9)</f>
        <v>0</v>
      </c>
      <c r="AK87" s="370">
        <f>IF('1、规划指标'!$C$9=0,0,AK14*'1、规划指标'!$G$9/'1、规划指标'!$C$9)</f>
        <v>0</v>
      </c>
      <c r="AL87" s="370">
        <f>IF('1、规划指标'!$C$9=0,0,AL14*'1、规划指标'!$G$9/'1、规划指标'!$C$9)</f>
        <v>0</v>
      </c>
      <c r="AM87" s="370">
        <f>IF('1、规划指标'!$C$9=0,0,AM14*'1、规划指标'!$G$9/'1、规划指标'!$C$9)</f>
        <v>0</v>
      </c>
      <c r="AN87" s="370">
        <f>IF('1、规划指标'!$C$9=0,0,AN14*'1、规划指标'!$G$9/'1、规划指标'!$C$9)</f>
        <v>0</v>
      </c>
      <c r="AO87" s="370">
        <f>IF('1、规划指标'!$C$9=0,0,AO14*'1、规划指标'!$G$9/'1、规划指标'!$C$9)</f>
        <v>0</v>
      </c>
      <c r="AP87" s="370">
        <f>IF('1、规划指标'!$C$9=0,0,AP14*'1、规划指标'!$G$9/'1、规划指标'!$C$9)</f>
        <v>0</v>
      </c>
      <c r="AQ87" s="370">
        <f>IF('1、规划指标'!$C$9=0,0,AQ14*'1、规划指标'!$G$9/'1、规划指标'!$C$9)</f>
        <v>0</v>
      </c>
      <c r="AR87" s="370">
        <f>IF('1、规划指标'!$C$9=0,0,AR14*'1、规划指标'!$G$9/'1、规划指标'!$C$9)</f>
        <v>0</v>
      </c>
      <c r="AS87" s="370">
        <f>IF('1、规划指标'!$C$9=0,0,AS14*'1、规划指标'!$G$9/'1、规划指标'!$C$9)</f>
        <v>0</v>
      </c>
      <c r="AT87" s="370">
        <f>IF('1、规划指标'!$C$9=0,0,AT14*'1、规划指标'!$G$9/'1、规划指标'!$C$9)</f>
        <v>0</v>
      </c>
      <c r="AU87" s="370">
        <f>IF('1、规划指标'!$C$9=0,0,AU14*'1、规划指标'!$G$9/'1、规划指标'!$C$9)</f>
        <v>0</v>
      </c>
      <c r="AV87" s="370">
        <f>IF('1、规划指标'!$C$9=0,0,AV14*'1、规划指标'!$G$9/'1、规划指标'!$C$9)</f>
        <v>0</v>
      </c>
      <c r="AW87" s="370">
        <f>IF('1、规划指标'!$C$9=0,0,AW14*'1、规划指标'!$G$9/'1、规划指标'!$C$9)</f>
        <v>0</v>
      </c>
      <c r="AX87" s="370">
        <f>IF('1、规划指标'!$C$9=0,0,AX14*'1、规划指标'!$G$9/'1、规划指标'!$C$9)</f>
        <v>0</v>
      </c>
      <c r="AY87" s="370">
        <f>IF('1、规划指标'!$C$9=0,0,AY14*'1、规划指标'!$G$9/'1、规划指标'!$C$9)</f>
        <v>0</v>
      </c>
      <c r="AZ87" s="370">
        <f>IF('1、规划指标'!$C$9=0,0,AZ14*'1、规划指标'!$G$9/'1、规划指标'!$C$9)</f>
        <v>0</v>
      </c>
      <c r="BA87" s="370">
        <f>IF('1、规划指标'!$C$9=0,0,BA14*'1、规划指标'!$G$9/'1、规划指标'!$C$9)</f>
        <v>0</v>
      </c>
      <c r="BB87" s="370">
        <f>IF('1、规划指标'!$C$9=0,0,BB14*'1、规划指标'!$G$9/'1、规划指标'!$C$9)</f>
        <v>0</v>
      </c>
      <c r="BC87" s="370">
        <f>IF('1、规划指标'!$C$9=0,0,BC14*'1、规划指标'!$G$9/'1、规划指标'!$C$9)</f>
        <v>0</v>
      </c>
      <c r="BD87" s="370">
        <f>IF('1、规划指标'!$C$9=0,0,BD14*'1、规划指标'!$G$9/'1、规划指标'!$C$9)</f>
        <v>0</v>
      </c>
      <c r="BE87" s="370">
        <f>IF('1、规划指标'!$C$9=0,0,BE14*'1、规划指标'!$G$9/'1、规划指标'!$C$9)</f>
        <v>0</v>
      </c>
      <c r="BF87" s="370">
        <f>IF('1、规划指标'!$C$9=0,0,BF14*'1、规划指标'!$G$9/'1、规划指标'!$C$9)</f>
        <v>0</v>
      </c>
      <c r="BG87" s="370">
        <f>IF('1、规划指标'!$C$9=0,0,BG14*'1、规划指标'!$G$9/'1、规划指标'!$C$9)</f>
        <v>0</v>
      </c>
      <c r="BH87" s="370">
        <f>IF('1、规划指标'!$C$9=0,0,BH14*'1、规划指标'!$G$9/'1、规划指标'!$C$9)</f>
        <v>0</v>
      </c>
      <c r="BI87" s="370">
        <f>IF('1、规划指标'!$C$9=0,0,BI14*'1、规划指标'!$G$9/'1、规划指标'!$C$9)</f>
        <v>0</v>
      </c>
      <c r="BJ87" s="370">
        <f>IF('1、规划指标'!$C$9=0,0,BJ14*'1、规划指标'!$G$9/'1、规划指标'!$C$9)</f>
        <v>0</v>
      </c>
      <c r="BK87" s="370">
        <f>IF('1、规划指标'!$C$9=0,0,BK14*'1、规划指标'!$G$9/'1、规划指标'!$C$9)</f>
        <v>0</v>
      </c>
      <c r="BL87" s="370">
        <f>IF('1、规划指标'!$C$9=0,0,BL14*'1、规划指标'!$G$9/'1、规划指标'!$C$9)</f>
        <v>0</v>
      </c>
      <c r="BM87" s="370">
        <f>IF('1、规划指标'!$C$9=0,0,BM14*'1、规划指标'!$G$9/'1、规划指标'!$C$9)</f>
        <v>0</v>
      </c>
      <c r="BN87" s="370">
        <f>IF('1、规划指标'!$C$9=0,0,BN14*'1、规划指标'!$G$9/'1、规划指标'!$C$9)</f>
        <v>0</v>
      </c>
      <c r="BO87" s="370">
        <f>IF('1、规划指标'!$C$9=0,0,BO14*'1、规划指标'!$G$9/'1、规划指标'!$C$9)</f>
        <v>0</v>
      </c>
      <c r="BP87" s="370">
        <f>IF('1、规划指标'!$C$9=0,0,BP14*'1、规划指标'!$G$9/'1、规划指标'!$C$9)</f>
        <v>0</v>
      </c>
      <c r="BQ87" s="370">
        <f>IF('1、规划指标'!$C$9=0,0,BQ14*'1、规划指标'!$G$9/'1、规划指标'!$C$9)</f>
        <v>0</v>
      </c>
      <c r="BR87" s="370">
        <f>IF('1、规划指标'!$C$9=0,0,BR14*'1、规划指标'!$G$9/'1、规划指标'!$C$9)</f>
        <v>0</v>
      </c>
      <c r="BS87" s="370">
        <f>IF('1、规划指标'!$C$9=0,0,BS14*'1、规划指标'!$G$9/'1、规划指标'!$C$9)</f>
        <v>0</v>
      </c>
      <c r="BT87" s="370">
        <f>IF('1、规划指标'!$C$9=0,0,BT14*'1、规划指标'!$G$9/'1、规划指标'!$C$9)</f>
        <v>0</v>
      </c>
      <c r="BU87" s="370">
        <f>IF('1、规划指标'!$C$9=0,0,BU14*'1、规划指标'!$G$9/'1、规划指标'!$C$9)</f>
        <v>0</v>
      </c>
      <c r="BV87" s="370">
        <f>IF('1、规划指标'!$C$9=0,0,BV14*'1、规划指标'!$G$9/'1、规划指标'!$C$9)</f>
        <v>0</v>
      </c>
      <c r="BW87" s="370">
        <f>IF('1、规划指标'!$C$9=0,0,BW14*'1、规划指标'!$G$9/'1、规划指标'!$C$9)</f>
        <v>0</v>
      </c>
      <c r="BX87" s="370">
        <f>IF('1、规划指标'!$C$9=0,0,BX14*'1、规划指标'!$G$9/'1、规划指标'!$C$9)</f>
        <v>0</v>
      </c>
      <c r="BY87" s="370">
        <f>IF('1、规划指标'!$C$9=0,0,BY14*'1、规划指标'!$G$9/'1、规划指标'!$C$9)</f>
        <v>0</v>
      </c>
      <c r="BZ87" s="370">
        <f>IF('1、规划指标'!$C$9=0,0,BZ14*'1、规划指标'!$G$9/'1、规划指标'!$C$9)</f>
        <v>0</v>
      </c>
      <c r="CA87" s="370">
        <f>IF('1、规划指标'!$C$9=0,0,CA14*'1、规划指标'!$G$9/'1、规划指标'!$C$9)</f>
        <v>0</v>
      </c>
      <c r="CB87" s="370">
        <f>IF('1、规划指标'!$C$9=0,0,CB14*'1、规划指标'!$G$9/'1、规划指标'!$C$9)</f>
        <v>0</v>
      </c>
      <c r="CC87" s="370">
        <f>IF('1、规划指标'!$C$9=0,0,CC14*'1、规划指标'!$G$9/'1、规划指标'!$C$9)</f>
        <v>0</v>
      </c>
      <c r="CD87" s="370">
        <f>IF('1、规划指标'!$C$9=0,0,CD14*'1、规划指标'!$G$9/'1、规划指标'!$C$9)</f>
        <v>0</v>
      </c>
      <c r="CE87" s="370">
        <f>IF('1、规划指标'!$C$9=0,0,CE14*'1、规划指标'!$G$9/'1、规划指标'!$C$9)</f>
        <v>0</v>
      </c>
      <c r="CF87" s="370">
        <f>IF('1、规划指标'!$C$9=0,0,CF14*'1、规划指标'!$G$9/'1、规划指标'!$C$9)</f>
        <v>0</v>
      </c>
      <c r="CG87" s="370">
        <f>IF('1、规划指标'!$C$9=0,0,CG14*'1、规划指标'!$G$9/'1、规划指标'!$C$9)</f>
        <v>0</v>
      </c>
      <c r="CH87" s="370">
        <f>IF('1、规划指标'!$C$9=0,0,CH14*'1、规划指标'!$G$9/'1、规划指标'!$C$9)</f>
        <v>0</v>
      </c>
      <c r="CI87" s="370">
        <f>IF('1、规划指标'!$C$9=0,0,CI14*'1、规划指标'!$G$9/'1、规划指标'!$C$9)</f>
        <v>0</v>
      </c>
      <c r="CJ87" s="370">
        <f>IF('1、规划指标'!$C$9=0,0,CJ14*'1、规划指标'!$G$9/'1、规划指标'!$C$9)</f>
        <v>0</v>
      </c>
      <c r="CK87" s="370">
        <f>IF('1、规划指标'!$C$9=0,0,CK14*'1、规划指标'!$G$9/'1、规划指标'!$C$9)</f>
        <v>0</v>
      </c>
      <c r="CL87" s="370">
        <f>IF('1、规划指标'!$C$9=0,0,CL14*'1、规划指标'!$G$9/'1、规划指标'!$C$9)</f>
        <v>0</v>
      </c>
      <c r="CM87" s="370">
        <f>IF('1、规划指标'!$C$9=0,0,CM14*'1、规划指标'!$G$9/'1、规划指标'!$C$9)</f>
        <v>0</v>
      </c>
      <c r="CN87" s="370">
        <f>IF('1、规划指标'!$C$9=0,0,CN14*'1、规划指标'!$G$9/'1、规划指标'!$C$9)</f>
        <v>0</v>
      </c>
      <c r="CO87" s="370">
        <f>IF('1、规划指标'!$C$9=0,0,CO14*'1、规划指标'!$G$9/'1、规划指标'!$C$9)</f>
        <v>0</v>
      </c>
      <c r="CP87" s="370">
        <f>IF('1、规划指标'!$C$9=0,0,CP14*'1、规划指标'!$G$9/'1、规划指标'!$C$9)</f>
        <v>0</v>
      </c>
      <c r="CQ87" s="370">
        <f>IF('1、规划指标'!$C$9=0,0,CQ14*'1、规划指标'!$G$9/'1、规划指标'!$C$9)</f>
        <v>0</v>
      </c>
      <c r="CR87" s="370">
        <f>IF('1、规划指标'!$C$9=0,0,CR14*'1、规划指标'!$G$9/'1、规划指标'!$C$9)</f>
        <v>0</v>
      </c>
      <c r="CS87" s="370">
        <f>IF('1、规划指标'!$C$9=0,0,CS14*'1、规划指标'!$G$9/'1、规划指标'!$C$9)</f>
        <v>0</v>
      </c>
      <c r="CT87" s="370">
        <f>IF('1、规划指标'!$C$9=0,0,CT14*'1、规划指标'!$G$9/'1、规划指标'!$C$9)</f>
        <v>0</v>
      </c>
      <c r="CU87" s="370">
        <f>IF('1、规划指标'!$C$9=0,0,CU14*'1、规划指标'!$G$9/'1、规划指标'!$C$9)</f>
        <v>0</v>
      </c>
      <c r="CV87" s="370">
        <f>IF('1、规划指标'!$C$9=0,0,CV14*'1、规划指标'!$G$9/'1、规划指标'!$C$9)</f>
        <v>0</v>
      </c>
      <c r="CW87" s="382"/>
    </row>
    <row r="88" spans="1:101" ht="16.5" customHeight="1">
      <c r="A88" s="364">
        <v>5</v>
      </c>
      <c r="B88" s="365" t="s">
        <v>332</v>
      </c>
      <c r="C88" s="786"/>
      <c r="D88" s="370">
        <f t="shared" si="46"/>
        <v>0</v>
      </c>
      <c r="E88" s="370">
        <f>IF('1、规划指标'!$C$9=0,0,E15*'1、规划指标'!$G$9/'1、规划指标'!$C$9)</f>
        <v>0</v>
      </c>
      <c r="F88" s="370">
        <f>IF('1、规划指标'!$C$9=0,0,F15*'1、规划指标'!$G$9/'1、规划指标'!$C$9)</f>
        <v>0</v>
      </c>
      <c r="G88" s="370">
        <f>IF('1、规划指标'!$C$9=0,0,G15*'1、规划指标'!$G$9/'1、规划指标'!$C$9)</f>
        <v>0</v>
      </c>
      <c r="H88" s="370">
        <f>IF('1、规划指标'!$C$9=0,0,H15*'1、规划指标'!$G$9/'1、规划指标'!$C$9)</f>
        <v>0</v>
      </c>
      <c r="I88" s="370">
        <f>IF('1、规划指标'!$C$9=0,0,I15*'1、规划指标'!$G$9/'1、规划指标'!$C$9)</f>
        <v>0</v>
      </c>
      <c r="J88" s="370">
        <f>IF('1、规划指标'!$C$9=0,0,J15*'1、规划指标'!$G$9/'1、规划指标'!$C$9)</f>
        <v>0</v>
      </c>
      <c r="K88" s="370">
        <f>IF('1、规划指标'!$C$9=0,0,K15*'1、规划指标'!$G$9/'1、规划指标'!$C$9)</f>
        <v>0</v>
      </c>
      <c r="L88" s="370">
        <f>IF('1、规划指标'!$C$9=0,0,L15*'1、规划指标'!$G$9/'1、规划指标'!$C$9)</f>
        <v>0</v>
      </c>
      <c r="M88" s="370">
        <f>IF('1、规划指标'!$C$9=0,0,M15*'1、规划指标'!$G$9/'1、规划指标'!$C$9)</f>
        <v>0</v>
      </c>
      <c r="N88" s="370">
        <f>IF('1、规划指标'!$C$9=0,0,N15*'1、规划指标'!$G$9/'1、规划指标'!$C$9)</f>
        <v>0</v>
      </c>
      <c r="O88" s="370">
        <f>IF('1、规划指标'!$C$9=0,0,O15*'1、规划指标'!$G$9/'1、规划指标'!$C$9)</f>
        <v>0</v>
      </c>
      <c r="P88" s="370">
        <f>IF('1、规划指标'!$C$9=0,0,P15*'1、规划指标'!$G$9/'1、规划指标'!$C$9)</f>
        <v>0</v>
      </c>
      <c r="Q88" s="370">
        <f>IF('1、规划指标'!$C$9=0,0,Q15*'1、规划指标'!$G$9/'1、规划指标'!$C$9)</f>
        <v>0</v>
      </c>
      <c r="R88" s="370">
        <f>IF('1、规划指标'!$C$9=0,0,R15*'1、规划指标'!$G$9/'1、规划指标'!$C$9)</f>
        <v>0</v>
      </c>
      <c r="S88" s="370">
        <f>IF('1、规划指标'!$C$9=0,0,S15*'1、规划指标'!$G$9/'1、规划指标'!$C$9)</f>
        <v>0</v>
      </c>
      <c r="T88" s="370">
        <f>IF('1、规划指标'!$C$9=0,0,T15*'1、规划指标'!$G$9/'1、规划指标'!$C$9)</f>
        <v>0</v>
      </c>
      <c r="U88" s="370">
        <f>IF('1、规划指标'!$C$9=0,0,U15*'1、规划指标'!$G$9/'1、规划指标'!$C$9)</f>
        <v>0</v>
      </c>
      <c r="V88" s="370">
        <f>IF('1、规划指标'!$C$9=0,0,V15*'1、规划指标'!$G$9/'1、规划指标'!$C$9)</f>
        <v>0</v>
      </c>
      <c r="W88" s="370">
        <f>IF('1、规划指标'!$C$9=0,0,W15*'1、规划指标'!$G$9/'1、规划指标'!$C$9)</f>
        <v>0</v>
      </c>
      <c r="X88" s="370">
        <f>IF('1、规划指标'!$C$9=0,0,X15*'1、规划指标'!$G$9/'1、规划指标'!$C$9)</f>
        <v>0</v>
      </c>
      <c r="Y88" s="370">
        <f>IF('1、规划指标'!$C$9=0,0,Y15*'1、规划指标'!$G$9/'1、规划指标'!$C$9)</f>
        <v>0</v>
      </c>
      <c r="Z88" s="370">
        <f>IF('1、规划指标'!$C$9=0,0,Z15*'1、规划指标'!$G$9/'1、规划指标'!$C$9)</f>
        <v>0</v>
      </c>
      <c r="AA88" s="370">
        <f>IF('1、规划指标'!$C$9=0,0,AA15*'1、规划指标'!$G$9/'1、规划指标'!$C$9)</f>
        <v>0</v>
      </c>
      <c r="AB88" s="370">
        <f>IF('1、规划指标'!$C$9=0,0,AB15*'1、规划指标'!$G$9/'1、规划指标'!$C$9)</f>
        <v>0</v>
      </c>
      <c r="AC88" s="370">
        <f>IF('1、规划指标'!$C$9=0,0,AC15*'1、规划指标'!$G$9/'1、规划指标'!$C$9)</f>
        <v>0</v>
      </c>
      <c r="AD88" s="370">
        <f>IF('1、规划指标'!$C$9=0,0,AD15*'1、规划指标'!$G$9/'1、规划指标'!$C$9)</f>
        <v>0</v>
      </c>
      <c r="AE88" s="370">
        <f>IF('1、规划指标'!$C$9=0,0,AE15*'1、规划指标'!$G$9/'1、规划指标'!$C$9)</f>
        <v>0</v>
      </c>
      <c r="AF88" s="370">
        <f>IF('1、规划指标'!$C$9=0,0,AF15*'1、规划指标'!$G$9/'1、规划指标'!$C$9)</f>
        <v>0</v>
      </c>
      <c r="AG88" s="370">
        <f>IF('1、规划指标'!$C$9=0,0,AG15*'1、规划指标'!$G$9/'1、规划指标'!$C$9)</f>
        <v>0</v>
      </c>
      <c r="AH88" s="370">
        <f>IF('1、规划指标'!$C$9=0,0,AH15*'1、规划指标'!$G$9/'1、规划指标'!$C$9)</f>
        <v>0</v>
      </c>
      <c r="AI88" s="370">
        <f>IF('1、规划指标'!$C$9=0,0,AI15*'1、规划指标'!$G$9/'1、规划指标'!$C$9)</f>
        <v>0</v>
      </c>
      <c r="AJ88" s="370">
        <f>IF('1、规划指标'!$C$9=0,0,AJ15*'1、规划指标'!$G$9/'1、规划指标'!$C$9)</f>
        <v>0</v>
      </c>
      <c r="AK88" s="370">
        <f>IF('1、规划指标'!$C$9=0,0,AK15*'1、规划指标'!$G$9/'1、规划指标'!$C$9)</f>
        <v>0</v>
      </c>
      <c r="AL88" s="370">
        <f>IF('1、规划指标'!$C$9=0,0,AL15*'1、规划指标'!$G$9/'1、规划指标'!$C$9)</f>
        <v>0</v>
      </c>
      <c r="AM88" s="370">
        <f>IF('1、规划指标'!$C$9=0,0,AM15*'1、规划指标'!$G$9/'1、规划指标'!$C$9)</f>
        <v>0</v>
      </c>
      <c r="AN88" s="370">
        <f>IF('1、规划指标'!$C$9=0,0,AN15*'1、规划指标'!$G$9/'1、规划指标'!$C$9)</f>
        <v>0</v>
      </c>
      <c r="AO88" s="370">
        <f>IF('1、规划指标'!$C$9=0,0,AO15*'1、规划指标'!$G$9/'1、规划指标'!$C$9)</f>
        <v>0</v>
      </c>
      <c r="AP88" s="370">
        <f>IF('1、规划指标'!$C$9=0,0,AP15*'1、规划指标'!$G$9/'1、规划指标'!$C$9)</f>
        <v>0</v>
      </c>
      <c r="AQ88" s="370">
        <f>IF('1、规划指标'!$C$9=0,0,AQ15*'1、规划指标'!$G$9/'1、规划指标'!$C$9)</f>
        <v>0</v>
      </c>
      <c r="AR88" s="370">
        <f>IF('1、规划指标'!$C$9=0,0,AR15*'1、规划指标'!$G$9/'1、规划指标'!$C$9)</f>
        <v>0</v>
      </c>
      <c r="AS88" s="370">
        <f>IF('1、规划指标'!$C$9=0,0,AS15*'1、规划指标'!$G$9/'1、规划指标'!$C$9)</f>
        <v>0</v>
      </c>
      <c r="AT88" s="370">
        <f>IF('1、规划指标'!$C$9=0,0,AT15*'1、规划指标'!$G$9/'1、规划指标'!$C$9)</f>
        <v>0</v>
      </c>
      <c r="AU88" s="370">
        <f>IF('1、规划指标'!$C$9=0,0,AU15*'1、规划指标'!$G$9/'1、规划指标'!$C$9)</f>
        <v>0</v>
      </c>
      <c r="AV88" s="370">
        <f>IF('1、规划指标'!$C$9=0,0,AV15*'1、规划指标'!$G$9/'1、规划指标'!$C$9)</f>
        <v>0</v>
      </c>
      <c r="AW88" s="370">
        <f>IF('1、规划指标'!$C$9=0,0,AW15*'1、规划指标'!$G$9/'1、规划指标'!$C$9)</f>
        <v>0</v>
      </c>
      <c r="AX88" s="370">
        <f>IF('1、规划指标'!$C$9=0,0,AX15*'1、规划指标'!$G$9/'1、规划指标'!$C$9)</f>
        <v>0</v>
      </c>
      <c r="AY88" s="370">
        <f>IF('1、规划指标'!$C$9=0,0,AY15*'1、规划指标'!$G$9/'1、规划指标'!$C$9)</f>
        <v>0</v>
      </c>
      <c r="AZ88" s="370">
        <f>IF('1、规划指标'!$C$9=0,0,AZ15*'1、规划指标'!$G$9/'1、规划指标'!$C$9)</f>
        <v>0</v>
      </c>
      <c r="BA88" s="370">
        <f>IF('1、规划指标'!$C$9=0,0,BA15*'1、规划指标'!$G$9/'1、规划指标'!$C$9)</f>
        <v>0</v>
      </c>
      <c r="BB88" s="370">
        <f>IF('1、规划指标'!$C$9=0,0,BB15*'1、规划指标'!$G$9/'1、规划指标'!$C$9)</f>
        <v>0</v>
      </c>
      <c r="BC88" s="370">
        <f>IF('1、规划指标'!$C$9=0,0,BC15*'1、规划指标'!$G$9/'1、规划指标'!$C$9)</f>
        <v>0</v>
      </c>
      <c r="BD88" s="370">
        <f>IF('1、规划指标'!$C$9=0,0,BD15*'1、规划指标'!$G$9/'1、规划指标'!$C$9)</f>
        <v>0</v>
      </c>
      <c r="BE88" s="370">
        <f>IF('1、规划指标'!$C$9=0,0,BE15*'1、规划指标'!$G$9/'1、规划指标'!$C$9)</f>
        <v>0</v>
      </c>
      <c r="BF88" s="370">
        <f>IF('1、规划指标'!$C$9=0,0,BF15*'1、规划指标'!$G$9/'1、规划指标'!$C$9)</f>
        <v>0</v>
      </c>
      <c r="BG88" s="370">
        <f>IF('1、规划指标'!$C$9=0,0,BG15*'1、规划指标'!$G$9/'1、规划指标'!$C$9)</f>
        <v>0</v>
      </c>
      <c r="BH88" s="370">
        <f>IF('1、规划指标'!$C$9=0,0,BH15*'1、规划指标'!$G$9/'1、规划指标'!$C$9)</f>
        <v>0</v>
      </c>
      <c r="BI88" s="370">
        <f>IF('1、规划指标'!$C$9=0,0,BI15*'1、规划指标'!$G$9/'1、规划指标'!$C$9)</f>
        <v>0</v>
      </c>
      <c r="BJ88" s="370">
        <f>IF('1、规划指标'!$C$9=0,0,BJ15*'1、规划指标'!$G$9/'1、规划指标'!$C$9)</f>
        <v>0</v>
      </c>
      <c r="BK88" s="370">
        <f>IF('1、规划指标'!$C$9=0,0,BK15*'1、规划指标'!$G$9/'1、规划指标'!$C$9)</f>
        <v>0</v>
      </c>
      <c r="BL88" s="370">
        <f>IF('1、规划指标'!$C$9=0,0,BL15*'1、规划指标'!$G$9/'1、规划指标'!$C$9)</f>
        <v>0</v>
      </c>
      <c r="BM88" s="370">
        <f>IF('1、规划指标'!$C$9=0,0,BM15*'1、规划指标'!$G$9/'1、规划指标'!$C$9)</f>
        <v>0</v>
      </c>
      <c r="BN88" s="370">
        <f>IF('1、规划指标'!$C$9=0,0,BN15*'1、规划指标'!$G$9/'1、规划指标'!$C$9)</f>
        <v>0</v>
      </c>
      <c r="BO88" s="370">
        <f>IF('1、规划指标'!$C$9=0,0,BO15*'1、规划指标'!$G$9/'1、规划指标'!$C$9)</f>
        <v>0</v>
      </c>
      <c r="BP88" s="370">
        <f>IF('1、规划指标'!$C$9=0,0,BP15*'1、规划指标'!$G$9/'1、规划指标'!$C$9)</f>
        <v>0</v>
      </c>
      <c r="BQ88" s="370">
        <f>IF('1、规划指标'!$C$9=0,0,BQ15*'1、规划指标'!$G$9/'1、规划指标'!$C$9)</f>
        <v>0</v>
      </c>
      <c r="BR88" s="370">
        <f>IF('1、规划指标'!$C$9=0,0,BR15*'1、规划指标'!$G$9/'1、规划指标'!$C$9)</f>
        <v>0</v>
      </c>
      <c r="BS88" s="370">
        <f>IF('1、规划指标'!$C$9=0,0,BS15*'1、规划指标'!$G$9/'1、规划指标'!$C$9)</f>
        <v>0</v>
      </c>
      <c r="BT88" s="370">
        <f>IF('1、规划指标'!$C$9=0,0,BT15*'1、规划指标'!$G$9/'1、规划指标'!$C$9)</f>
        <v>0</v>
      </c>
      <c r="BU88" s="370">
        <f>IF('1、规划指标'!$C$9=0,0,BU15*'1、规划指标'!$G$9/'1、规划指标'!$C$9)</f>
        <v>0</v>
      </c>
      <c r="BV88" s="370">
        <f>IF('1、规划指标'!$C$9=0,0,BV15*'1、规划指标'!$G$9/'1、规划指标'!$C$9)</f>
        <v>0</v>
      </c>
      <c r="BW88" s="370">
        <f>IF('1、规划指标'!$C$9=0,0,BW15*'1、规划指标'!$G$9/'1、规划指标'!$C$9)</f>
        <v>0</v>
      </c>
      <c r="BX88" s="370">
        <f>IF('1、规划指标'!$C$9=0,0,BX15*'1、规划指标'!$G$9/'1、规划指标'!$C$9)</f>
        <v>0</v>
      </c>
      <c r="BY88" s="370">
        <f>IF('1、规划指标'!$C$9=0,0,BY15*'1、规划指标'!$G$9/'1、规划指标'!$C$9)</f>
        <v>0</v>
      </c>
      <c r="BZ88" s="370">
        <f>IF('1、规划指标'!$C$9=0,0,BZ15*'1、规划指标'!$G$9/'1、规划指标'!$C$9)</f>
        <v>0</v>
      </c>
      <c r="CA88" s="370">
        <f>IF('1、规划指标'!$C$9=0,0,CA15*'1、规划指标'!$G$9/'1、规划指标'!$C$9)</f>
        <v>0</v>
      </c>
      <c r="CB88" s="370">
        <f>IF('1、规划指标'!$C$9=0,0,CB15*'1、规划指标'!$G$9/'1、规划指标'!$C$9)</f>
        <v>0</v>
      </c>
      <c r="CC88" s="370">
        <f>IF('1、规划指标'!$C$9=0,0,CC15*'1、规划指标'!$G$9/'1、规划指标'!$C$9)</f>
        <v>0</v>
      </c>
      <c r="CD88" s="370">
        <f>IF('1、规划指标'!$C$9=0,0,CD15*'1、规划指标'!$G$9/'1、规划指标'!$C$9)</f>
        <v>0</v>
      </c>
      <c r="CE88" s="370">
        <f>IF('1、规划指标'!$C$9=0,0,CE15*'1、规划指标'!$G$9/'1、规划指标'!$C$9)</f>
        <v>0</v>
      </c>
      <c r="CF88" s="370">
        <f>IF('1、规划指标'!$C$9=0,0,CF15*'1、规划指标'!$G$9/'1、规划指标'!$C$9)</f>
        <v>0</v>
      </c>
      <c r="CG88" s="370">
        <f>IF('1、规划指标'!$C$9=0,0,CG15*'1、规划指标'!$G$9/'1、规划指标'!$C$9)</f>
        <v>0</v>
      </c>
      <c r="CH88" s="370">
        <f>IF('1、规划指标'!$C$9=0,0,CH15*'1、规划指标'!$G$9/'1、规划指标'!$C$9)</f>
        <v>0</v>
      </c>
      <c r="CI88" s="370">
        <f>IF('1、规划指标'!$C$9=0,0,CI15*'1、规划指标'!$G$9/'1、规划指标'!$C$9)</f>
        <v>0</v>
      </c>
      <c r="CJ88" s="370">
        <f>IF('1、规划指标'!$C$9=0,0,CJ15*'1、规划指标'!$G$9/'1、规划指标'!$C$9)</f>
        <v>0</v>
      </c>
      <c r="CK88" s="370">
        <f>IF('1、规划指标'!$C$9=0,0,CK15*'1、规划指标'!$G$9/'1、规划指标'!$C$9)</f>
        <v>0</v>
      </c>
      <c r="CL88" s="370">
        <f>IF('1、规划指标'!$C$9=0,0,CL15*'1、规划指标'!$G$9/'1、规划指标'!$C$9)</f>
        <v>0</v>
      </c>
      <c r="CM88" s="370">
        <f>IF('1、规划指标'!$C$9=0,0,CM15*'1、规划指标'!$G$9/'1、规划指标'!$C$9)</f>
        <v>0</v>
      </c>
      <c r="CN88" s="370">
        <f>IF('1、规划指标'!$C$9=0,0,CN15*'1、规划指标'!$G$9/'1、规划指标'!$C$9)</f>
        <v>0</v>
      </c>
      <c r="CO88" s="370">
        <f>IF('1、规划指标'!$C$9=0,0,CO15*'1、规划指标'!$G$9/'1、规划指标'!$C$9)</f>
        <v>0</v>
      </c>
      <c r="CP88" s="370">
        <f>IF('1、规划指标'!$C$9=0,0,CP15*'1、规划指标'!$G$9/'1、规划指标'!$C$9)</f>
        <v>0</v>
      </c>
      <c r="CQ88" s="370">
        <f>IF('1、规划指标'!$C$9=0,0,CQ15*'1、规划指标'!$G$9/'1、规划指标'!$C$9)</f>
        <v>0</v>
      </c>
      <c r="CR88" s="370">
        <f>IF('1、规划指标'!$C$9=0,0,CR15*'1、规划指标'!$G$9/'1、规划指标'!$C$9)</f>
        <v>0</v>
      </c>
      <c r="CS88" s="370">
        <f>IF('1、规划指标'!$C$9=0,0,CS15*'1、规划指标'!$G$9/'1、规划指标'!$C$9)</f>
        <v>0</v>
      </c>
      <c r="CT88" s="370">
        <f>IF('1、规划指标'!$C$9=0,0,CT15*'1、规划指标'!$G$9/'1、规划指标'!$C$9)</f>
        <v>0</v>
      </c>
      <c r="CU88" s="370">
        <f>IF('1、规划指标'!$C$9=0,0,CU15*'1、规划指标'!$G$9/'1、规划指标'!$C$9)</f>
        <v>0</v>
      </c>
      <c r="CV88" s="370">
        <f>IF('1、规划指标'!$C$9=0,0,CV15*'1、规划指标'!$G$9/'1、规划指标'!$C$9)</f>
        <v>0</v>
      </c>
      <c r="CW88" s="382"/>
    </row>
    <row r="91" spans="1:101" ht="16.5" customHeight="1">
      <c r="A91" s="357"/>
    </row>
    <row r="92" spans="1:101" ht="16.5" customHeight="1">
      <c r="A92" s="357"/>
    </row>
    <row r="93" spans="1:101" ht="16.5" customHeight="1">
      <c r="A93" s="357"/>
    </row>
  </sheetData>
  <sheetProtection formatCells="0" formatColumns="0" formatRows="0" autoFilter="0" pivotTables="0"/>
  <mergeCells count="35">
    <mergeCell ref="C75:C77"/>
    <mergeCell ref="C78:C88"/>
    <mergeCell ref="D2:D4"/>
    <mergeCell ref="D21:D23"/>
    <mergeCell ref="D39:D41"/>
    <mergeCell ref="D57:D59"/>
    <mergeCell ref="D75:D77"/>
    <mergeCell ref="A38:CV38"/>
    <mergeCell ref="E39:CV39"/>
    <mergeCell ref="A56:CV56"/>
    <mergeCell ref="E57:CV57"/>
    <mergeCell ref="A74:CV74"/>
    <mergeCell ref="C57:C59"/>
    <mergeCell ref="C60:C70"/>
    <mergeCell ref="E75:CV75"/>
    <mergeCell ref="A2:A4"/>
    <mergeCell ref="A57:A59"/>
    <mergeCell ref="A75:A77"/>
    <mergeCell ref="B2:B4"/>
    <mergeCell ref="B21:B23"/>
    <mergeCell ref="B39:B41"/>
    <mergeCell ref="B57:B59"/>
    <mergeCell ref="B75:B77"/>
    <mergeCell ref="C24:C34"/>
    <mergeCell ref="C39:C41"/>
    <mergeCell ref="C42:C52"/>
    <mergeCell ref="A21:A23"/>
    <mergeCell ref="A39:A41"/>
    <mergeCell ref="A1:BL1"/>
    <mergeCell ref="E2:CV2"/>
    <mergeCell ref="A19:I19"/>
    <mergeCell ref="A20:CV20"/>
    <mergeCell ref="E21:CV21"/>
    <mergeCell ref="C2:C4"/>
    <mergeCell ref="C21:C23"/>
  </mergeCells>
  <phoneticPr fontId="1" type="noConversion"/>
  <printOptions horizontalCentered="1"/>
  <pageMargins left="0.70763888888888904" right="0.70763888888888904" top="0.74791666666666701" bottom="0.74791666666666701" header="0.31388888888888899" footer="0.31388888888888899"/>
  <pageSetup paperSize="8" scale="11" fitToWidth="3"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0.499984740745262"/>
    <outlinePr summaryBelow="0"/>
    <pageSetUpPr fitToPage="1"/>
  </sheetPr>
  <dimension ref="A1:O152"/>
  <sheetViews>
    <sheetView showGridLines="0" view="pageBreakPreview" zoomScaleNormal="100" zoomScaleSheetLayoutView="100" workbookViewId="0">
      <pane xSplit="1" ySplit="5" topLeftCell="C6" activePane="bottomRight" state="frozen"/>
      <selection pane="topRight"/>
      <selection pane="bottomLeft"/>
      <selection pane="bottomRight" activeCell="I9" sqref="I9"/>
    </sheetView>
  </sheetViews>
  <sheetFormatPr defaultColWidth="9" defaultRowHeight="16.5" outlineLevelRow="1"/>
  <cols>
    <col min="1" max="1" width="17.875" style="134" customWidth="1"/>
    <col min="2" max="5" width="16.875" style="134" customWidth="1"/>
    <col min="6" max="6" width="14.5" style="134" customWidth="1"/>
    <col min="7" max="7" width="13.75" style="134" customWidth="1"/>
    <col min="8" max="14" width="16.875" style="134" customWidth="1"/>
    <col min="15" max="16384" width="9" style="134"/>
  </cols>
  <sheetData>
    <row r="1" spans="1:9" ht="17.45" customHeight="1">
      <c r="A1" s="302" t="s">
        <v>21</v>
      </c>
      <c r="B1" s="136"/>
      <c r="C1" s="136"/>
      <c r="D1" s="136"/>
      <c r="E1" s="136"/>
      <c r="F1" s="136"/>
      <c r="G1" s="136"/>
      <c r="H1" s="136"/>
      <c r="I1" s="136"/>
    </row>
    <row r="2" spans="1:9" ht="16.5" customHeight="1">
      <c r="A2" s="318" t="s">
        <v>274</v>
      </c>
      <c r="B2" s="319">
        <f>'1、规划指标'!B4</f>
        <v>26380.32</v>
      </c>
      <c r="C2" s="318" t="s">
        <v>275</v>
      </c>
      <c r="D2" s="320">
        <f>'1、规划指标'!D4</f>
        <v>2.75</v>
      </c>
      <c r="E2" s="321" t="s">
        <v>338</v>
      </c>
      <c r="F2" s="319">
        <f>'1、规划指标'!C25</f>
        <v>71705.88</v>
      </c>
      <c r="G2" s="318" t="s">
        <v>273</v>
      </c>
      <c r="H2" s="319">
        <f>'1、规划指标'!H3</f>
        <v>23315.32</v>
      </c>
      <c r="I2" s="348"/>
    </row>
    <row r="3" spans="1:9" ht="16.5" customHeight="1">
      <c r="A3" s="318" t="s">
        <v>339</v>
      </c>
      <c r="B3" s="319">
        <f>'1、规划指标'!F5</f>
        <v>19960</v>
      </c>
      <c r="C3" s="318" t="s">
        <v>272</v>
      </c>
      <c r="D3" s="319">
        <f>'1、规划指标'!F3</f>
        <v>92505.88</v>
      </c>
      <c r="E3" s="321" t="s">
        <v>340</v>
      </c>
      <c r="F3" s="319">
        <f>'1、规划指标'!F4</f>
        <v>72545.88</v>
      </c>
      <c r="G3" s="318" t="s">
        <v>341</v>
      </c>
      <c r="H3" s="322">
        <f>'1、规划指标'!H4</f>
        <v>3065</v>
      </c>
      <c r="I3" s="349"/>
    </row>
    <row r="4" spans="1:9" ht="16.5" customHeight="1">
      <c r="A4" s="787" t="s">
        <v>342</v>
      </c>
      <c r="B4" s="787" t="s">
        <v>343</v>
      </c>
      <c r="C4" s="787" t="s">
        <v>344</v>
      </c>
      <c r="D4" s="787" t="s">
        <v>345</v>
      </c>
      <c r="E4" s="787" t="s">
        <v>346</v>
      </c>
      <c r="F4" s="787" t="s">
        <v>347</v>
      </c>
      <c r="G4" s="787" t="s">
        <v>348</v>
      </c>
      <c r="H4" s="787" t="s">
        <v>349</v>
      </c>
      <c r="I4" s="349"/>
    </row>
    <row r="5" spans="1:9" ht="16.5" customHeight="1">
      <c r="A5" s="787"/>
      <c r="B5" s="787"/>
      <c r="C5" s="787"/>
      <c r="D5" s="787"/>
      <c r="E5" s="787"/>
      <c r="F5" s="787"/>
      <c r="G5" s="787"/>
      <c r="H5" s="787"/>
    </row>
    <row r="6" spans="1:9" ht="16.5" customHeight="1">
      <c r="A6" s="323" t="s">
        <v>350</v>
      </c>
      <c r="B6" s="324" t="s">
        <v>351</v>
      </c>
      <c r="C6" s="325"/>
      <c r="D6" s="326"/>
      <c r="E6" s="327">
        <f>SUM(E7,E10,E15,E30,E45,E52,E61,E67)</f>
        <v>50459.653752368009</v>
      </c>
      <c r="F6" s="327">
        <f t="shared" ref="F6:G6" si="0">SUM(F7,F10,F15,F30,F45,F52,F61,F67)</f>
        <v>6955.5505774232834</v>
      </c>
      <c r="G6" s="327">
        <f t="shared" si="0"/>
        <v>7037.0315171319298</v>
      </c>
      <c r="H6" s="328"/>
    </row>
    <row r="7" spans="1:9" ht="16.5" customHeight="1">
      <c r="A7" s="329" t="s">
        <v>352</v>
      </c>
      <c r="B7" s="330" t="s">
        <v>353</v>
      </c>
      <c r="C7" s="325"/>
      <c r="D7" s="326"/>
      <c r="E7" s="327">
        <f t="shared" ref="E7:G7" si="1">SUM(E8:E9)</f>
        <v>2714.9670028400014</v>
      </c>
      <c r="F7" s="331">
        <f t="shared" si="1"/>
        <v>374.24137702099711</v>
      </c>
      <c r="G7" s="331">
        <f t="shared" si="1"/>
        <v>378.62543529763542</v>
      </c>
      <c r="H7" s="332"/>
    </row>
    <row r="8" spans="1:9" ht="16.5" customHeight="1" outlineLevel="1">
      <c r="A8" s="333" t="s">
        <v>354</v>
      </c>
      <c r="B8" s="334" t="s">
        <v>355</v>
      </c>
      <c r="C8" s="335">
        <v>92505.88</v>
      </c>
      <c r="D8" s="335">
        <f>293.491289725583</f>
        <v>293.49128972558299</v>
      </c>
      <c r="E8" s="336">
        <f t="shared" ref="E8:E14" si="2">(C8*D8)/10000</f>
        <v>2714.9670028400014</v>
      </c>
      <c r="F8" s="337">
        <f t="shared" ref="F8:F14" si="3">(IF($F$3=0,0,E8/$F$3))*10000</f>
        <v>374.24137702099711</v>
      </c>
      <c r="G8" s="337">
        <f t="shared" ref="G8:G14" si="4">(IF($F$2=0,0,E8/$F$2))*10000</f>
        <v>378.62543529763542</v>
      </c>
      <c r="H8" s="338"/>
    </row>
    <row r="9" spans="1:9" ht="16.5" customHeight="1" outlineLevel="1">
      <c r="A9" s="333" t="s">
        <v>356</v>
      </c>
      <c r="B9" s="339" t="s">
        <v>357</v>
      </c>
      <c r="C9" s="335">
        <v>92505.88</v>
      </c>
      <c r="D9" s="335"/>
      <c r="E9" s="336">
        <f t="shared" si="2"/>
        <v>0</v>
      </c>
      <c r="F9" s="337">
        <f t="shared" si="3"/>
        <v>0</v>
      </c>
      <c r="G9" s="337">
        <f t="shared" si="4"/>
        <v>0</v>
      </c>
      <c r="H9" s="338"/>
    </row>
    <row r="10" spans="1:9" ht="16.5" customHeight="1" collapsed="1">
      <c r="A10" s="329" t="s">
        <v>358</v>
      </c>
      <c r="B10" s="330" t="s">
        <v>359</v>
      </c>
      <c r="C10" s="340"/>
      <c r="D10" s="341"/>
      <c r="E10" s="327">
        <f t="shared" ref="E10:G10" si="5">SUM(E11:E14)</f>
        <v>1216.9296063600007</v>
      </c>
      <c r="F10" s="331">
        <f t="shared" si="5"/>
        <v>167.7462050718801</v>
      </c>
      <c r="G10" s="331">
        <f t="shared" si="5"/>
        <v>169.71127142711313</v>
      </c>
      <c r="H10" s="332"/>
    </row>
    <row r="11" spans="1:9" ht="16.5" hidden="1" customHeight="1" outlineLevel="1">
      <c r="A11" s="333" t="s">
        <v>360</v>
      </c>
      <c r="B11" s="334" t="s">
        <v>361</v>
      </c>
      <c r="C11" s="335">
        <v>92505.88</v>
      </c>
      <c r="D11" s="335">
        <v>3.8297094584690199</v>
      </c>
      <c r="E11" s="336">
        <f>(C11*D11)/10000</f>
        <v>35.42706436000001</v>
      </c>
      <c r="F11" s="337">
        <f>(IF($F$3=0,0,E11/$F$3))*10000</f>
        <v>4.8834012848145214</v>
      </c>
      <c r="G11" s="337">
        <f>(IF($F$2=0,0,E11/$F$2))*10000</f>
        <v>4.9406079891914034</v>
      </c>
      <c r="H11" s="338"/>
    </row>
    <row r="12" spans="1:9" ht="16.5" hidden="1" customHeight="1" outlineLevel="1">
      <c r="A12" s="333" t="s">
        <v>362</v>
      </c>
      <c r="B12" s="334" t="s">
        <v>363</v>
      </c>
      <c r="C12" s="335">
        <v>92505.88</v>
      </c>
      <c r="D12" s="335">
        <v>96.201920786008401</v>
      </c>
      <c r="E12" s="336">
        <f t="shared" si="2"/>
        <v>889.92433399999993</v>
      </c>
      <c r="F12" s="337">
        <f t="shared" si="3"/>
        <v>122.67055468897749</v>
      </c>
      <c r="G12" s="337">
        <f t="shared" si="4"/>
        <v>124.10758141452274</v>
      </c>
      <c r="H12" s="338"/>
    </row>
    <row r="13" spans="1:9" ht="16.5" hidden="1" customHeight="1" outlineLevel="1">
      <c r="A13" s="333" t="s">
        <v>364</v>
      </c>
      <c r="B13" s="334" t="s">
        <v>365</v>
      </c>
      <c r="C13" s="335">
        <v>92505.88</v>
      </c>
      <c r="D13" s="335">
        <v>20.855523562394101</v>
      </c>
      <c r="E13" s="336">
        <f t="shared" si="2"/>
        <v>192.92585600000012</v>
      </c>
      <c r="F13" s="337">
        <f t="shared" si="3"/>
        <v>26.593633711521608</v>
      </c>
      <c r="G13" s="337">
        <f t="shared" si="4"/>
        <v>26.905165378348347</v>
      </c>
      <c r="H13" s="338"/>
    </row>
    <row r="14" spans="1:9" ht="16.5" hidden="1" customHeight="1" outlineLevel="1">
      <c r="A14" s="333" t="s">
        <v>366</v>
      </c>
      <c r="B14" s="339" t="s">
        <v>367</v>
      </c>
      <c r="C14" s="335">
        <v>92505.88</v>
      </c>
      <c r="D14" s="335">
        <v>10.6644412225472</v>
      </c>
      <c r="E14" s="336">
        <f t="shared" si="2"/>
        <v>98.652352000000462</v>
      </c>
      <c r="F14" s="337">
        <f t="shared" si="3"/>
        <v>13.598615386566468</v>
      </c>
      <c r="G14" s="337">
        <f t="shared" si="4"/>
        <v>13.757916645050651</v>
      </c>
      <c r="H14" s="338"/>
    </row>
    <row r="15" spans="1:9" ht="16.5" customHeight="1" collapsed="1">
      <c r="A15" s="329" t="s">
        <v>368</v>
      </c>
      <c r="B15" s="329" t="s">
        <v>369</v>
      </c>
      <c r="C15" s="342"/>
      <c r="D15" s="342"/>
      <c r="E15" s="327">
        <f t="shared" ref="E15:G15" si="6">SUM(E16:E29)</f>
        <v>38196.135589168007</v>
      </c>
      <c r="F15" s="331">
        <f t="shared" si="6"/>
        <v>5265.1005941575195</v>
      </c>
      <c r="G15" s="331">
        <f t="shared" si="6"/>
        <v>5326.7787229119858</v>
      </c>
      <c r="H15" s="343"/>
    </row>
    <row r="16" spans="1:9" ht="16.5" hidden="1" customHeight="1" outlineLevel="1">
      <c r="A16" s="333" t="s">
        <v>370</v>
      </c>
      <c r="B16" s="334" t="str">
        <f>主要假设阐述!B21</f>
        <v>多层（4F-9F)</v>
      </c>
      <c r="C16" s="344"/>
      <c r="D16" s="344"/>
      <c r="E16" s="344">
        <f>E77+E95+E113+E131</f>
        <v>0</v>
      </c>
      <c r="F16" s="337">
        <f t="shared" ref="F16:F29" si="7">(IF($F$3=0,0,E16/$F$3))*10000</f>
        <v>0</v>
      </c>
      <c r="G16" s="337">
        <f t="shared" ref="G16:G29" si="8">(IF($F$2=0,0,E16/$F$2))*10000</f>
        <v>0</v>
      </c>
      <c r="H16" s="345"/>
    </row>
    <row r="17" spans="1:8" ht="16.5" hidden="1" customHeight="1" outlineLevel="1">
      <c r="A17" s="333" t="s">
        <v>371</v>
      </c>
      <c r="B17" s="334" t="str">
        <f>主要假设阐述!B22</f>
        <v>小高层(10F-12F)</v>
      </c>
      <c r="C17" s="344"/>
      <c r="D17" s="344"/>
      <c r="E17" s="344">
        <f t="shared" ref="E17:E29" si="9">E78+E96+E114+E132</f>
        <v>0</v>
      </c>
      <c r="F17" s="337">
        <f t="shared" si="7"/>
        <v>0</v>
      </c>
      <c r="G17" s="337">
        <f t="shared" si="8"/>
        <v>0</v>
      </c>
      <c r="H17" s="345"/>
    </row>
    <row r="18" spans="1:8" ht="16.5" hidden="1" customHeight="1" outlineLevel="1">
      <c r="A18" s="333" t="s">
        <v>372</v>
      </c>
      <c r="B18" s="334" t="str">
        <f>主要假设阐述!B23</f>
        <v>中高层(13F-18F)</v>
      </c>
      <c r="C18" s="344"/>
      <c r="D18" s="344"/>
      <c r="E18" s="344">
        <f t="shared" si="9"/>
        <v>0</v>
      </c>
      <c r="F18" s="337">
        <f t="shared" si="7"/>
        <v>0</v>
      </c>
      <c r="G18" s="337">
        <f t="shared" si="8"/>
        <v>0</v>
      </c>
      <c r="H18" s="345"/>
    </row>
    <row r="19" spans="1:8" ht="16.5" hidden="1" customHeight="1" outlineLevel="1">
      <c r="A19" s="333" t="s">
        <v>373</v>
      </c>
      <c r="B19" s="334" t="str">
        <f>主要假设阐述!B24</f>
        <v>高层(19F及以上）</v>
      </c>
      <c r="C19" s="344"/>
      <c r="D19" s="344"/>
      <c r="E19" s="344">
        <f t="shared" si="9"/>
        <v>32541.170161322283</v>
      </c>
      <c r="F19" s="337">
        <f t="shared" si="7"/>
        <v>4485.5986530623495</v>
      </c>
      <c r="G19" s="337">
        <f t="shared" si="8"/>
        <v>4538.1452903614436</v>
      </c>
      <c r="H19" s="345"/>
    </row>
    <row r="20" spans="1:8" ht="16.5" hidden="1" customHeight="1" outlineLevel="1">
      <c r="A20" s="333" t="s">
        <v>374</v>
      </c>
      <c r="B20" s="334" t="str">
        <f>主要假设阐述!B25</f>
        <v>叠拼</v>
      </c>
      <c r="C20" s="344"/>
      <c r="D20" s="344"/>
      <c r="E20" s="344">
        <f t="shared" si="9"/>
        <v>0</v>
      </c>
      <c r="F20" s="337">
        <f t="shared" ref="F20:F26" si="10">(IF($F$3=0,0,E20/$F$3))*10000</f>
        <v>0</v>
      </c>
      <c r="G20" s="337">
        <f t="shared" ref="G20:G26" si="11">(IF($F$2=0,0,E20/$F$2))*10000</f>
        <v>0</v>
      </c>
      <c r="H20" s="345"/>
    </row>
    <row r="21" spans="1:8" ht="16.5" hidden="1" customHeight="1" outlineLevel="1">
      <c r="A21" s="333" t="s">
        <v>375</v>
      </c>
      <c r="B21" s="334" t="str">
        <f>主要假设阐述!B26</f>
        <v>联排</v>
      </c>
      <c r="C21" s="344"/>
      <c r="D21" s="344"/>
      <c r="E21" s="344">
        <f t="shared" si="9"/>
        <v>0</v>
      </c>
      <c r="F21" s="337">
        <f t="shared" si="10"/>
        <v>0</v>
      </c>
      <c r="G21" s="337">
        <f t="shared" si="11"/>
        <v>0</v>
      </c>
      <c r="H21" s="345"/>
    </row>
    <row r="22" spans="1:8" ht="16.5" hidden="1" customHeight="1" outlineLevel="1">
      <c r="A22" s="333" t="s">
        <v>376</v>
      </c>
      <c r="B22" s="334" t="str">
        <f>主要假设阐述!B27</f>
        <v>双拼</v>
      </c>
      <c r="C22" s="344"/>
      <c r="D22" s="344"/>
      <c r="E22" s="344">
        <f t="shared" si="9"/>
        <v>0</v>
      </c>
      <c r="F22" s="337">
        <f t="shared" si="10"/>
        <v>0</v>
      </c>
      <c r="G22" s="337">
        <f t="shared" si="11"/>
        <v>0</v>
      </c>
      <c r="H22" s="345"/>
    </row>
    <row r="23" spans="1:8" ht="16.5" hidden="1" customHeight="1" outlineLevel="1">
      <c r="A23" s="333" t="s">
        <v>377</v>
      </c>
      <c r="B23" s="334" t="str">
        <f>主要假设阐述!B28</f>
        <v>独栋</v>
      </c>
      <c r="C23" s="344"/>
      <c r="D23" s="344"/>
      <c r="E23" s="344">
        <f t="shared" si="9"/>
        <v>0</v>
      </c>
      <c r="F23" s="337">
        <f t="shared" si="10"/>
        <v>0</v>
      </c>
      <c r="G23" s="337">
        <f t="shared" si="11"/>
        <v>0</v>
      </c>
      <c r="H23" s="345"/>
    </row>
    <row r="24" spans="1:8" ht="16.5" hidden="1" customHeight="1" outlineLevel="1">
      <c r="A24" s="333" t="s">
        <v>378</v>
      </c>
      <c r="B24" s="334" t="str">
        <f>主要假设阐述!B29</f>
        <v>底商</v>
      </c>
      <c r="C24" s="344"/>
      <c r="D24" s="344"/>
      <c r="E24" s="344">
        <f t="shared" si="9"/>
        <v>0</v>
      </c>
      <c r="F24" s="337">
        <f t="shared" si="10"/>
        <v>0</v>
      </c>
      <c r="G24" s="337">
        <f t="shared" si="11"/>
        <v>0</v>
      </c>
      <c r="H24" s="345"/>
    </row>
    <row r="25" spans="1:8" ht="16.5" hidden="1" customHeight="1" outlineLevel="1">
      <c r="A25" s="333" t="s">
        <v>379</v>
      </c>
      <c r="B25" s="334" t="str">
        <f>主要假设阐述!B30</f>
        <v>公寓（含loft）</v>
      </c>
      <c r="C25" s="344"/>
      <c r="D25" s="344"/>
      <c r="E25" s="344">
        <f t="shared" si="9"/>
        <v>0</v>
      </c>
      <c r="F25" s="337">
        <f t="shared" si="10"/>
        <v>0</v>
      </c>
      <c r="G25" s="337">
        <f t="shared" si="11"/>
        <v>0</v>
      </c>
      <c r="H25" s="345"/>
    </row>
    <row r="26" spans="1:8" ht="16.5" hidden="1" customHeight="1" outlineLevel="1">
      <c r="A26" s="333" t="s">
        <v>380</v>
      </c>
      <c r="B26" s="334" t="str">
        <f>主要假设阐述!B31</f>
        <v>商业</v>
      </c>
      <c r="C26" s="344"/>
      <c r="D26" s="344"/>
      <c r="E26" s="344">
        <f t="shared" si="9"/>
        <v>148.03680864571774</v>
      </c>
      <c r="F26" s="337">
        <f t="shared" si="10"/>
        <v>20.405956705703719</v>
      </c>
      <c r="G26" s="337">
        <f t="shared" si="11"/>
        <v>20.645002703504613</v>
      </c>
      <c r="H26" s="345"/>
    </row>
    <row r="27" spans="1:8" ht="16.5" hidden="1" customHeight="1" outlineLevel="1">
      <c r="A27" s="333" t="s">
        <v>381</v>
      </c>
      <c r="B27" s="334" t="str">
        <f>主要假设阐述!B32</f>
        <v>酒店</v>
      </c>
      <c r="C27" s="344"/>
      <c r="D27" s="344"/>
      <c r="E27" s="344">
        <f t="shared" si="9"/>
        <v>0</v>
      </c>
      <c r="F27" s="337">
        <f t="shared" si="7"/>
        <v>0</v>
      </c>
      <c r="G27" s="337">
        <f t="shared" si="8"/>
        <v>0</v>
      </c>
      <c r="H27" s="345"/>
    </row>
    <row r="28" spans="1:8" ht="16.5" hidden="1" customHeight="1" outlineLevel="1">
      <c r="A28" s="333" t="s">
        <v>382</v>
      </c>
      <c r="B28" s="334">
        <f>主要假设阐述!B33</f>
        <v>0</v>
      </c>
      <c r="C28" s="344"/>
      <c r="D28" s="344"/>
      <c r="E28" s="344">
        <f t="shared" si="9"/>
        <v>0</v>
      </c>
      <c r="F28" s="337">
        <f t="shared" si="7"/>
        <v>0</v>
      </c>
      <c r="G28" s="337">
        <f t="shared" si="8"/>
        <v>0</v>
      </c>
      <c r="H28" s="345"/>
    </row>
    <row r="29" spans="1:8" ht="16.5" hidden="1" customHeight="1" outlineLevel="1">
      <c r="A29" s="333" t="s">
        <v>383</v>
      </c>
      <c r="B29" s="334" t="str">
        <f>主要假设阐述!B34</f>
        <v>车位</v>
      </c>
      <c r="C29" s="344"/>
      <c r="D29" s="344"/>
      <c r="E29" s="344">
        <f t="shared" si="9"/>
        <v>5506.92861920001</v>
      </c>
      <c r="F29" s="337">
        <f t="shared" si="7"/>
        <v>759.09598438946637</v>
      </c>
      <c r="G29" s="337">
        <f t="shared" si="8"/>
        <v>767.98842984703754</v>
      </c>
      <c r="H29" s="345"/>
    </row>
    <row r="30" spans="1:8" ht="16.5" customHeight="1" collapsed="1">
      <c r="A30" s="329" t="s">
        <v>384</v>
      </c>
      <c r="B30" s="329" t="s">
        <v>385</v>
      </c>
      <c r="C30" s="342"/>
      <c r="D30" s="342"/>
      <c r="E30" s="327">
        <f t="shared" ref="E30:G30" si="12">SUM(E31:E44)</f>
        <v>2726.6256408000054</v>
      </c>
      <c r="F30" s="331">
        <f t="shared" si="12"/>
        <v>375.84844801662126</v>
      </c>
      <c r="G30" s="331">
        <f t="shared" si="12"/>
        <v>380.25133235935533</v>
      </c>
      <c r="H30" s="343"/>
    </row>
    <row r="31" spans="1:8" ht="16.5" hidden="1" customHeight="1" outlineLevel="1">
      <c r="A31" s="333" t="s">
        <v>386</v>
      </c>
      <c r="B31" s="334" t="str">
        <f>B16</f>
        <v>多层（4F-9F)</v>
      </c>
      <c r="C31" s="344"/>
      <c r="D31" s="344"/>
      <c r="E31" s="344">
        <f>G77+G95+G113+G131</f>
        <v>0</v>
      </c>
      <c r="F31" s="337">
        <f t="shared" ref="F31:F44" si="13">(IF($F$3=0,0,E31/$F$3))*10000</f>
        <v>0</v>
      </c>
      <c r="G31" s="337">
        <f t="shared" ref="G31:G44" si="14">(IF($F$2=0,0,E31/$F$2))*10000</f>
        <v>0</v>
      </c>
      <c r="H31" s="345"/>
    </row>
    <row r="32" spans="1:8" ht="16.5" hidden="1" customHeight="1" outlineLevel="1">
      <c r="A32" s="333" t="s">
        <v>387</v>
      </c>
      <c r="B32" s="334" t="str">
        <f t="shared" ref="B32:B44" si="15">B17</f>
        <v>小高层(10F-12F)</v>
      </c>
      <c r="C32" s="344"/>
      <c r="D32" s="344"/>
      <c r="E32" s="344">
        <f t="shared" ref="E32:E44" si="16">G78+G96+G114+G132</f>
        <v>0</v>
      </c>
      <c r="F32" s="337">
        <f t="shared" si="13"/>
        <v>0</v>
      </c>
      <c r="G32" s="337">
        <f t="shared" si="14"/>
        <v>0</v>
      </c>
      <c r="H32" s="345"/>
    </row>
    <row r="33" spans="1:8" ht="16.5" hidden="1" customHeight="1" outlineLevel="1">
      <c r="A33" s="333" t="s">
        <v>388</v>
      </c>
      <c r="B33" s="334" t="str">
        <f t="shared" si="15"/>
        <v>中高层(13F-18F)</v>
      </c>
      <c r="C33" s="344"/>
      <c r="D33" s="344"/>
      <c r="E33" s="344">
        <f t="shared" si="16"/>
        <v>0</v>
      </c>
      <c r="F33" s="337">
        <f t="shared" si="13"/>
        <v>0</v>
      </c>
      <c r="G33" s="337">
        <f t="shared" si="14"/>
        <v>0</v>
      </c>
      <c r="H33" s="345"/>
    </row>
    <row r="34" spans="1:8" ht="16.5" hidden="1" customHeight="1" outlineLevel="1">
      <c r="A34" s="333" t="s">
        <v>389</v>
      </c>
      <c r="B34" s="334" t="str">
        <f t="shared" si="15"/>
        <v>高层(19F及以上）</v>
      </c>
      <c r="C34" s="344"/>
      <c r="D34" s="344"/>
      <c r="E34" s="344">
        <f t="shared" si="16"/>
        <v>2099.3968408000042</v>
      </c>
      <c r="F34" s="337">
        <f t="shared" si="13"/>
        <v>289.38884479725158</v>
      </c>
      <c r="G34" s="337">
        <f t="shared" si="14"/>
        <v>292.77889634713415</v>
      </c>
      <c r="H34" s="345"/>
    </row>
    <row r="35" spans="1:8" ht="16.5" hidden="1" customHeight="1" outlineLevel="1">
      <c r="A35" s="333" t="s">
        <v>390</v>
      </c>
      <c r="B35" s="334" t="str">
        <f t="shared" si="15"/>
        <v>叠拼</v>
      </c>
      <c r="C35" s="344"/>
      <c r="D35" s="344"/>
      <c r="E35" s="344">
        <f t="shared" si="16"/>
        <v>0</v>
      </c>
      <c r="F35" s="337">
        <f t="shared" ref="F35:F41" si="17">(IF($F$3=0,0,E35/$F$3))*10000</f>
        <v>0</v>
      </c>
      <c r="G35" s="337">
        <f t="shared" ref="G35:G41" si="18">(IF($F$2=0,0,E35/$F$2))*10000</f>
        <v>0</v>
      </c>
      <c r="H35" s="345"/>
    </row>
    <row r="36" spans="1:8" ht="16.5" hidden="1" customHeight="1" outlineLevel="1">
      <c r="A36" s="333" t="s">
        <v>391</v>
      </c>
      <c r="B36" s="334" t="str">
        <f t="shared" si="15"/>
        <v>联排</v>
      </c>
      <c r="C36" s="344"/>
      <c r="D36" s="344"/>
      <c r="E36" s="344">
        <f t="shared" si="16"/>
        <v>0</v>
      </c>
      <c r="F36" s="337">
        <f t="shared" si="17"/>
        <v>0</v>
      </c>
      <c r="G36" s="337">
        <f t="shared" si="18"/>
        <v>0</v>
      </c>
      <c r="H36" s="345"/>
    </row>
    <row r="37" spans="1:8" ht="16.5" hidden="1" customHeight="1" outlineLevel="1">
      <c r="A37" s="333" t="s">
        <v>392</v>
      </c>
      <c r="B37" s="334" t="str">
        <f t="shared" si="15"/>
        <v>双拼</v>
      </c>
      <c r="C37" s="344"/>
      <c r="D37" s="344"/>
      <c r="E37" s="344">
        <f t="shared" si="16"/>
        <v>0</v>
      </c>
      <c r="F37" s="337">
        <f t="shared" si="17"/>
        <v>0</v>
      </c>
      <c r="G37" s="337">
        <f t="shared" si="18"/>
        <v>0</v>
      </c>
      <c r="H37" s="345"/>
    </row>
    <row r="38" spans="1:8" ht="16.5" hidden="1" customHeight="1" outlineLevel="1">
      <c r="A38" s="333" t="s">
        <v>393</v>
      </c>
      <c r="B38" s="334" t="str">
        <f t="shared" si="15"/>
        <v>独栋</v>
      </c>
      <c r="C38" s="344"/>
      <c r="D38" s="344"/>
      <c r="E38" s="344">
        <f t="shared" si="16"/>
        <v>0</v>
      </c>
      <c r="F38" s="337">
        <f t="shared" si="17"/>
        <v>0</v>
      </c>
      <c r="G38" s="337">
        <f t="shared" si="18"/>
        <v>0</v>
      </c>
      <c r="H38" s="345"/>
    </row>
    <row r="39" spans="1:8" ht="16.5" hidden="1" customHeight="1" outlineLevel="1">
      <c r="A39" s="333" t="s">
        <v>394</v>
      </c>
      <c r="B39" s="334" t="str">
        <f t="shared" si="15"/>
        <v>底商</v>
      </c>
      <c r="C39" s="344"/>
      <c r="D39" s="344"/>
      <c r="E39" s="344">
        <f t="shared" si="16"/>
        <v>0</v>
      </c>
      <c r="F39" s="337">
        <f t="shared" si="17"/>
        <v>0</v>
      </c>
      <c r="G39" s="337">
        <f t="shared" si="18"/>
        <v>0</v>
      </c>
      <c r="H39" s="345"/>
    </row>
    <row r="40" spans="1:8" ht="16.5" hidden="1" customHeight="1" outlineLevel="1">
      <c r="A40" s="333" t="s">
        <v>395</v>
      </c>
      <c r="B40" s="334" t="str">
        <f t="shared" si="15"/>
        <v>公寓（含loft）</v>
      </c>
      <c r="C40" s="344"/>
      <c r="D40" s="344"/>
      <c r="E40" s="344">
        <f t="shared" si="16"/>
        <v>0</v>
      </c>
      <c r="F40" s="337">
        <f t="shared" si="17"/>
        <v>0</v>
      </c>
      <c r="G40" s="337">
        <f t="shared" si="18"/>
        <v>0</v>
      </c>
      <c r="H40" s="345"/>
    </row>
    <row r="41" spans="1:8" ht="16.5" hidden="1" customHeight="1" outlineLevel="1">
      <c r="A41" s="333" t="s">
        <v>396</v>
      </c>
      <c r="B41" s="334" t="str">
        <f t="shared" si="15"/>
        <v>商业</v>
      </c>
      <c r="C41" s="344"/>
      <c r="D41" s="344"/>
      <c r="E41" s="344">
        <f t="shared" si="16"/>
        <v>12.36</v>
      </c>
      <c r="F41" s="337">
        <f t="shared" si="17"/>
        <v>1.7037494065824272</v>
      </c>
      <c r="G41" s="337">
        <f t="shared" si="18"/>
        <v>1.723708013903462</v>
      </c>
      <c r="H41" s="345"/>
    </row>
    <row r="42" spans="1:8" ht="16.5" hidden="1" customHeight="1" outlineLevel="1">
      <c r="A42" s="333" t="s">
        <v>397</v>
      </c>
      <c r="B42" s="334" t="str">
        <f t="shared" si="15"/>
        <v>酒店</v>
      </c>
      <c r="C42" s="344"/>
      <c r="D42" s="344"/>
      <c r="E42" s="344">
        <f t="shared" si="16"/>
        <v>0</v>
      </c>
      <c r="F42" s="337">
        <f t="shared" si="13"/>
        <v>0</v>
      </c>
      <c r="G42" s="337">
        <f t="shared" si="14"/>
        <v>0</v>
      </c>
      <c r="H42" s="345"/>
    </row>
    <row r="43" spans="1:8" ht="16.5" hidden="1" customHeight="1" outlineLevel="1">
      <c r="A43" s="333" t="s">
        <v>398</v>
      </c>
      <c r="B43" s="334">
        <f t="shared" si="15"/>
        <v>0</v>
      </c>
      <c r="C43" s="344"/>
      <c r="D43" s="344"/>
      <c r="E43" s="344">
        <f t="shared" si="16"/>
        <v>0</v>
      </c>
      <c r="F43" s="337">
        <f t="shared" si="13"/>
        <v>0</v>
      </c>
      <c r="G43" s="337">
        <f t="shared" si="14"/>
        <v>0</v>
      </c>
      <c r="H43" s="345"/>
    </row>
    <row r="44" spans="1:8" ht="16.5" hidden="1" customHeight="1" outlineLevel="1">
      <c r="A44" s="333" t="s">
        <v>399</v>
      </c>
      <c r="B44" s="334" t="str">
        <f t="shared" si="15"/>
        <v>车位</v>
      </c>
      <c r="C44" s="344"/>
      <c r="D44" s="344"/>
      <c r="E44" s="344">
        <f t="shared" si="16"/>
        <v>614.86880000000099</v>
      </c>
      <c r="F44" s="337">
        <f t="shared" si="13"/>
        <v>84.755853812787294</v>
      </c>
      <c r="G44" s="337">
        <f t="shared" si="14"/>
        <v>85.748727998317705</v>
      </c>
      <c r="H44" s="345"/>
    </row>
    <row r="45" spans="1:8" ht="16.5" customHeight="1" collapsed="1">
      <c r="A45" s="329" t="s">
        <v>400</v>
      </c>
      <c r="B45" s="329" t="s">
        <v>401</v>
      </c>
      <c r="C45" s="346"/>
      <c r="D45" s="346"/>
      <c r="E45" s="327">
        <f t="shared" ref="E45:G45" si="19">SUM(E46:E51)</f>
        <v>3515.7559376000004</v>
      </c>
      <c r="F45" s="331">
        <f t="shared" si="19"/>
        <v>484.62516928597466</v>
      </c>
      <c r="G45" s="331">
        <f t="shared" si="19"/>
        <v>490.30232075807453</v>
      </c>
      <c r="H45" s="343"/>
    </row>
    <row r="46" spans="1:8" ht="16.5" hidden="1" customHeight="1" outlineLevel="1">
      <c r="A46" s="333" t="s">
        <v>402</v>
      </c>
      <c r="B46" s="334" t="s">
        <v>403</v>
      </c>
      <c r="C46" s="335">
        <v>92505.88</v>
      </c>
      <c r="D46" s="335">
        <v>94.392766384147706</v>
      </c>
      <c r="E46" s="336">
        <f t="shared" ref="E46:E51" si="20">(C46*D46)/10000</f>
        <v>873.1885920000002</v>
      </c>
      <c r="F46" s="337">
        <f t="shared" ref="F46:F51" si="21">(IF($F$3=0,0,E46/$F$3))*10000</f>
        <v>120.36363636363639</v>
      </c>
      <c r="G46" s="337">
        <f t="shared" ref="G46:G51" si="22">(IF($F$2=0,0,E46/$F$2))*10000</f>
        <v>121.77363864720719</v>
      </c>
      <c r="H46" s="339"/>
    </row>
    <row r="47" spans="1:8" ht="16.5" hidden="1" customHeight="1" outlineLevel="1">
      <c r="A47" s="333" t="s">
        <v>404</v>
      </c>
      <c r="B47" s="334" t="s">
        <v>405</v>
      </c>
      <c r="C47" s="335">
        <v>92505.88</v>
      </c>
      <c r="D47" s="335"/>
      <c r="E47" s="336">
        <f t="shared" si="20"/>
        <v>0</v>
      </c>
      <c r="F47" s="337">
        <f t="shared" si="21"/>
        <v>0</v>
      </c>
      <c r="G47" s="337">
        <f t="shared" si="22"/>
        <v>0</v>
      </c>
      <c r="H47" s="339"/>
    </row>
    <row r="48" spans="1:8" ht="16.5" hidden="1" customHeight="1" outlineLevel="1">
      <c r="A48" s="333" t="s">
        <v>406</v>
      </c>
      <c r="B48" s="334" t="s">
        <v>407</v>
      </c>
      <c r="C48" s="335">
        <v>92505.88</v>
      </c>
      <c r="D48" s="335">
        <v>31.3109030474603</v>
      </c>
      <c r="E48" s="336">
        <f t="shared" si="20"/>
        <v>289.64426399999968</v>
      </c>
      <c r="F48" s="337">
        <f t="shared" si="21"/>
        <v>39.925666902103842</v>
      </c>
      <c r="G48" s="337">
        <f t="shared" si="22"/>
        <v>40.393376944819543</v>
      </c>
      <c r="H48" s="339"/>
    </row>
    <row r="49" spans="1:8" ht="16.5" hidden="1" customHeight="1" outlineLevel="1">
      <c r="A49" s="333" t="s">
        <v>408</v>
      </c>
      <c r="B49" s="334" t="s">
        <v>409</v>
      </c>
      <c r="C49" s="335">
        <v>92505.88</v>
      </c>
      <c r="D49" s="335">
        <v>244.35389421731901</v>
      </c>
      <c r="E49" s="336">
        <f t="shared" si="20"/>
        <v>2260.4172016000007</v>
      </c>
      <c r="F49" s="337">
        <f t="shared" si="21"/>
        <v>311.58450370992819</v>
      </c>
      <c r="G49" s="337">
        <f t="shared" si="22"/>
        <v>315.23456676077336</v>
      </c>
      <c r="H49" s="339"/>
    </row>
    <row r="50" spans="1:8" ht="16.5" hidden="1" customHeight="1" outlineLevel="1">
      <c r="A50" s="333" t="s">
        <v>410</v>
      </c>
      <c r="B50" s="334" t="s">
        <v>411</v>
      </c>
      <c r="C50" s="335">
        <v>92505.88</v>
      </c>
      <c r="D50" s="335">
        <v>5</v>
      </c>
      <c r="E50" s="336">
        <f t="shared" si="20"/>
        <v>46.252940000000002</v>
      </c>
      <c r="F50" s="337">
        <f t="shared" si="21"/>
        <v>6.3756811551531252</v>
      </c>
      <c r="G50" s="337">
        <f t="shared" si="22"/>
        <v>6.4503692026372175</v>
      </c>
      <c r="H50" s="339"/>
    </row>
    <row r="51" spans="1:8" ht="16.5" hidden="1" customHeight="1" outlineLevel="1">
      <c r="A51" s="333" t="s">
        <v>412</v>
      </c>
      <c r="B51" s="334" t="s">
        <v>413</v>
      </c>
      <c r="C51" s="335">
        <v>92505.88</v>
      </c>
      <c r="D51" s="335">
        <v>5</v>
      </c>
      <c r="E51" s="336">
        <f t="shared" si="20"/>
        <v>46.252940000000002</v>
      </c>
      <c r="F51" s="337">
        <f t="shared" si="21"/>
        <v>6.3756811551531252</v>
      </c>
      <c r="G51" s="337">
        <f t="shared" si="22"/>
        <v>6.4503692026372175</v>
      </c>
      <c r="H51" s="339"/>
    </row>
    <row r="52" spans="1:8" ht="16.5" customHeight="1" collapsed="1">
      <c r="A52" s="329" t="s">
        <v>414</v>
      </c>
      <c r="B52" s="329" t="s">
        <v>415</v>
      </c>
      <c r="C52" s="347"/>
      <c r="D52" s="347"/>
      <c r="E52" s="327">
        <f t="shared" ref="E52:G52" si="23">SUM(E53:E60)</f>
        <v>1229.1893999999961</v>
      </c>
      <c r="F52" s="331">
        <f t="shared" si="23"/>
        <v>169.43614165270253</v>
      </c>
      <c r="G52" s="331">
        <f t="shared" si="23"/>
        <v>171.42100480462634</v>
      </c>
      <c r="H52" s="343"/>
    </row>
    <row r="53" spans="1:8" ht="16.5" hidden="1" customHeight="1" outlineLevel="1">
      <c r="A53" s="333" t="s">
        <v>416</v>
      </c>
      <c r="B53" s="334" t="s">
        <v>417</v>
      </c>
      <c r="C53" s="335">
        <v>92505.88</v>
      </c>
      <c r="D53" s="335"/>
      <c r="E53" s="336">
        <f t="shared" ref="E53:E60" si="24">(C53*D53)/10000</f>
        <v>0</v>
      </c>
      <c r="F53" s="337">
        <f t="shared" ref="F53:F60" si="25">(IF($F$3=0,0,E53/$F$3))*10000</f>
        <v>0</v>
      </c>
      <c r="G53" s="337">
        <f t="shared" ref="G53:G60" si="26">(IF($F$2=0,0,E53/$F$2))*10000</f>
        <v>0</v>
      </c>
      <c r="H53" s="339"/>
    </row>
    <row r="54" spans="1:8" ht="16.5" hidden="1" customHeight="1" outlineLevel="1">
      <c r="A54" s="333" t="s">
        <v>418</v>
      </c>
      <c r="B54" s="334" t="s">
        <v>419</v>
      </c>
      <c r="C54" s="335">
        <v>92505.88</v>
      </c>
      <c r="D54" s="335">
        <v>125.309807333328</v>
      </c>
      <c r="E54" s="336">
        <f t="shared" si="24"/>
        <v>1159.1893999999961</v>
      </c>
      <c r="F54" s="337">
        <f t="shared" si="25"/>
        <v>159.78707543419364</v>
      </c>
      <c r="G54" s="337">
        <f t="shared" si="26"/>
        <v>161.65890440226045</v>
      </c>
      <c r="H54" s="339"/>
    </row>
    <row r="55" spans="1:8" ht="16.5" hidden="1" customHeight="1" outlineLevel="1">
      <c r="A55" s="333" t="s">
        <v>420</v>
      </c>
      <c r="B55" s="334" t="s">
        <v>421</v>
      </c>
      <c r="C55" s="335">
        <v>92505.88</v>
      </c>
      <c r="D55" s="335"/>
      <c r="E55" s="336">
        <f t="shared" si="24"/>
        <v>0</v>
      </c>
      <c r="F55" s="337">
        <f t="shared" si="25"/>
        <v>0</v>
      </c>
      <c r="G55" s="337">
        <f t="shared" si="26"/>
        <v>0</v>
      </c>
      <c r="H55" s="339"/>
    </row>
    <row r="56" spans="1:8" ht="16.5" hidden="1" customHeight="1" outlineLevel="1">
      <c r="A56" s="333" t="s">
        <v>422</v>
      </c>
      <c r="B56" s="334" t="s">
        <v>423</v>
      </c>
      <c r="C56" s="335">
        <v>92505.88</v>
      </c>
      <c r="D56" s="335"/>
      <c r="E56" s="336">
        <f t="shared" si="24"/>
        <v>0</v>
      </c>
      <c r="F56" s="337">
        <f t="shared" si="25"/>
        <v>0</v>
      </c>
      <c r="G56" s="337">
        <f t="shared" si="26"/>
        <v>0</v>
      </c>
      <c r="H56" s="339"/>
    </row>
    <row r="57" spans="1:8" ht="16.5" hidden="1" customHeight="1" outlineLevel="1">
      <c r="A57" s="333" t="s">
        <v>424</v>
      </c>
      <c r="B57" s="334" t="s">
        <v>425</v>
      </c>
      <c r="C57" s="335">
        <v>92505.88</v>
      </c>
      <c r="D57" s="335">
        <v>7.5670865462822503</v>
      </c>
      <c r="E57" s="336">
        <f t="shared" si="24"/>
        <v>70.000000000000028</v>
      </c>
      <c r="F57" s="337">
        <f t="shared" si="25"/>
        <v>9.6490662185088976</v>
      </c>
      <c r="G57" s="337">
        <f t="shared" si="26"/>
        <v>9.7621004023658902</v>
      </c>
      <c r="H57" s="339"/>
    </row>
    <row r="58" spans="1:8" ht="16.5" hidden="1" customHeight="1" outlineLevel="1">
      <c r="A58" s="333" t="s">
        <v>426</v>
      </c>
      <c r="B58" s="334" t="s">
        <v>427</v>
      </c>
      <c r="C58" s="335">
        <v>92505.88</v>
      </c>
      <c r="D58" s="335"/>
      <c r="E58" s="336">
        <f t="shared" si="24"/>
        <v>0</v>
      </c>
      <c r="F58" s="337">
        <f t="shared" si="25"/>
        <v>0</v>
      </c>
      <c r="G58" s="337">
        <f t="shared" si="26"/>
        <v>0</v>
      </c>
      <c r="H58" s="339"/>
    </row>
    <row r="59" spans="1:8" ht="16.5" hidden="1" customHeight="1" outlineLevel="1">
      <c r="A59" s="333" t="s">
        <v>428</v>
      </c>
      <c r="B59" s="334" t="s">
        <v>429</v>
      </c>
      <c r="C59" s="335">
        <v>92505.88</v>
      </c>
      <c r="D59" s="335"/>
      <c r="E59" s="336">
        <f t="shared" si="24"/>
        <v>0</v>
      </c>
      <c r="F59" s="337">
        <f t="shared" si="25"/>
        <v>0</v>
      </c>
      <c r="G59" s="337">
        <f t="shared" si="26"/>
        <v>0</v>
      </c>
      <c r="H59" s="339"/>
    </row>
    <row r="60" spans="1:8" ht="16.5" hidden="1" customHeight="1" outlineLevel="1">
      <c r="A60" s="333" t="s">
        <v>430</v>
      </c>
      <c r="B60" s="334" t="s">
        <v>431</v>
      </c>
      <c r="C60" s="335">
        <v>92505.88</v>
      </c>
      <c r="D60" s="335"/>
      <c r="E60" s="336">
        <f t="shared" si="24"/>
        <v>0</v>
      </c>
      <c r="F60" s="337">
        <f t="shared" si="25"/>
        <v>0</v>
      </c>
      <c r="G60" s="337">
        <f t="shared" si="26"/>
        <v>0</v>
      </c>
      <c r="H60" s="339"/>
    </row>
    <row r="61" spans="1:8" ht="16.5" customHeight="1" collapsed="1">
      <c r="A61" s="329" t="s">
        <v>432</v>
      </c>
      <c r="B61" s="329" t="s">
        <v>433</v>
      </c>
      <c r="C61" s="347"/>
      <c r="D61" s="347"/>
      <c r="E61" s="327">
        <f t="shared" ref="E61:G61" si="27">SUM(E62:E66)</f>
        <v>155.39999999999998</v>
      </c>
      <c r="F61" s="331">
        <f t="shared" si="27"/>
        <v>21.420927005089741</v>
      </c>
      <c r="G61" s="331">
        <f t="shared" si="27"/>
        <v>21.671862893252268</v>
      </c>
      <c r="H61" s="343"/>
    </row>
    <row r="62" spans="1:8" ht="16.5" hidden="1" customHeight="1" outlineLevel="1">
      <c r="A62" s="333" t="s">
        <v>434</v>
      </c>
      <c r="B62" s="339" t="s">
        <v>435</v>
      </c>
      <c r="C62" s="335">
        <v>60</v>
      </c>
      <c r="D62" s="335">
        <v>1850</v>
      </c>
      <c r="E62" s="336">
        <f>(C62*D62)/10000</f>
        <v>11.1</v>
      </c>
      <c r="F62" s="337">
        <f>(IF($F$3=0,0,E62/$F$3))*10000</f>
        <v>1.5300662146492674</v>
      </c>
      <c r="G62" s="337">
        <f>(IF($F$2=0,0,E62/$F$2))*10000</f>
        <v>1.5479902066608762</v>
      </c>
      <c r="H62" s="339"/>
    </row>
    <row r="63" spans="1:8" ht="16.5" hidden="1" customHeight="1" outlineLevel="1">
      <c r="A63" s="333" t="s">
        <v>436</v>
      </c>
      <c r="B63" s="339" t="s">
        <v>437</v>
      </c>
      <c r="C63" s="335"/>
      <c r="D63" s="335">
        <v>0.36</v>
      </c>
      <c r="E63" s="336">
        <f>(C63*D63)/10000</f>
        <v>0</v>
      </c>
      <c r="F63" s="337">
        <f>(IF($F$3=0,0,E63/$F$3))*10000</f>
        <v>0</v>
      </c>
      <c r="G63" s="337">
        <f>(IF($F$2=0,0,E63/$F$2))*10000</f>
        <v>0</v>
      </c>
      <c r="H63" s="339"/>
    </row>
    <row r="64" spans="1:8" ht="16.5" hidden="1" customHeight="1" outlineLevel="1">
      <c r="A64" s="333" t="s">
        <v>438</v>
      </c>
      <c r="B64" s="339" t="s">
        <v>439</v>
      </c>
      <c r="C64" s="335">
        <v>430</v>
      </c>
      <c r="D64" s="335">
        <v>1850</v>
      </c>
      <c r="E64" s="336">
        <f t="shared" ref="E64:E66" si="28">(D64*C64)/10000</f>
        <v>79.55</v>
      </c>
      <c r="F64" s="337">
        <f>(IF($F$3=0,0,E64/$F$3))*10000</f>
        <v>10.965474538319748</v>
      </c>
      <c r="G64" s="337">
        <f>(IF($F$2=0,0,E64/$F$2))*10000</f>
        <v>11.093929814402946</v>
      </c>
      <c r="H64" s="339"/>
    </row>
    <row r="65" spans="1:14" ht="16.5" hidden="1" customHeight="1" outlineLevel="1">
      <c r="A65" s="333" t="s">
        <v>440</v>
      </c>
      <c r="B65" s="339" t="s">
        <v>441</v>
      </c>
      <c r="C65" s="335">
        <v>300</v>
      </c>
      <c r="D65" s="335">
        <v>1850</v>
      </c>
      <c r="E65" s="336">
        <f t="shared" si="28"/>
        <v>55.5</v>
      </c>
      <c r="F65" s="337">
        <f>(IF($F$3=0,0,E65/$F$3))*10000</f>
        <v>7.6503310732463365</v>
      </c>
      <c r="G65" s="337">
        <f>(IF($F$2=0,0,E65/$F$2))*10000</f>
        <v>7.7399510333043819</v>
      </c>
      <c r="H65" s="339"/>
    </row>
    <row r="66" spans="1:14" ht="16.5" hidden="1" customHeight="1" outlineLevel="1">
      <c r="A66" s="333" t="s">
        <v>442</v>
      </c>
      <c r="B66" s="339" t="s">
        <v>443</v>
      </c>
      <c r="C66" s="335">
        <v>50</v>
      </c>
      <c r="D66" s="335">
        <v>1850</v>
      </c>
      <c r="E66" s="336">
        <f t="shared" si="28"/>
        <v>9.25</v>
      </c>
      <c r="F66" s="337">
        <f>(IF($F$3=0,0,E66/$F$3))*10000</f>
        <v>1.2750551788743893</v>
      </c>
      <c r="G66" s="337">
        <f>(IF($F$2=0,0,E66/$F$2))*10000</f>
        <v>1.2899918388840634</v>
      </c>
      <c r="H66" s="339"/>
    </row>
    <row r="67" spans="1:14" ht="16.5" customHeight="1" collapsed="1">
      <c r="A67" s="329" t="s">
        <v>444</v>
      </c>
      <c r="B67" s="329" t="s">
        <v>445</v>
      </c>
      <c r="C67" s="347"/>
      <c r="D67" s="347"/>
      <c r="E67" s="327">
        <f t="shared" ref="E67:G67" si="29">SUM(E68:E72)</f>
        <v>704.65057559999991</v>
      </c>
      <c r="F67" s="331">
        <f t="shared" si="29"/>
        <v>97.131715212497241</v>
      </c>
      <c r="G67" s="331">
        <f t="shared" si="29"/>
        <v>98.269566679887319</v>
      </c>
      <c r="H67" s="343"/>
    </row>
    <row r="68" spans="1:14" ht="16.5" hidden="1" customHeight="1" outlineLevel="1">
      <c r="A68" s="333" t="s">
        <v>446</v>
      </c>
      <c r="B68" s="339" t="s">
        <v>447</v>
      </c>
      <c r="C68" s="335">
        <v>92505.88</v>
      </c>
      <c r="D68" s="335">
        <v>13</v>
      </c>
      <c r="E68" s="336">
        <f t="shared" ref="E68:E72" si="30">(C68*D68)/10000</f>
        <v>120.257644</v>
      </c>
      <c r="F68" s="337">
        <f>(IF($F$3=0,0,E68/$F$3))*10000</f>
        <v>16.576771003398125</v>
      </c>
      <c r="G68" s="337">
        <f>(IF($F$2=0,0,E68/$F$2))*10000</f>
        <v>16.770959926856765</v>
      </c>
      <c r="H68" s="339"/>
    </row>
    <row r="69" spans="1:14" ht="16.5" hidden="1" customHeight="1" outlineLevel="1">
      <c r="A69" s="333" t="s">
        <v>448</v>
      </c>
      <c r="B69" s="339" t="s">
        <v>449</v>
      </c>
      <c r="C69" s="335">
        <v>92505.88</v>
      </c>
      <c r="D69" s="335">
        <v>4.0012392293333097</v>
      </c>
      <c r="E69" s="336">
        <f t="shared" si="30"/>
        <v>37.013815599999965</v>
      </c>
      <c r="F69" s="337">
        <f>(IF($F$3=0,0,E69/$F$3))*10000</f>
        <v>5.1021251103439589</v>
      </c>
      <c r="G69" s="337">
        <f>(IF($F$2=0,0,E69/$F$2))*10000</f>
        <v>5.1618940594550908</v>
      </c>
      <c r="H69" s="339"/>
    </row>
    <row r="70" spans="1:14" ht="16.5" hidden="1" customHeight="1" outlineLevel="1">
      <c r="A70" s="333" t="s">
        <v>450</v>
      </c>
      <c r="B70" s="339" t="s">
        <v>451</v>
      </c>
      <c r="C70" s="335">
        <v>800</v>
      </c>
      <c r="D70" s="335">
        <v>3900</v>
      </c>
      <c r="E70" s="336">
        <f t="shared" si="30"/>
        <v>312</v>
      </c>
      <c r="F70" s="337">
        <f>(IF($F$3=0,0,E70/$F$3))*10000</f>
        <v>43.007266573925357</v>
      </c>
      <c r="G70" s="337">
        <f>(IF($F$2=0,0,E70/$F$2))*10000</f>
        <v>43.511076079116521</v>
      </c>
      <c r="H70" s="339"/>
    </row>
    <row r="71" spans="1:14" ht="16.5" hidden="1" customHeight="1" outlineLevel="1">
      <c r="A71" s="333" t="s">
        <v>452</v>
      </c>
      <c r="B71" s="339" t="s">
        <v>453</v>
      </c>
      <c r="C71" s="335">
        <v>525</v>
      </c>
      <c r="D71" s="335">
        <v>3250</v>
      </c>
      <c r="E71" s="336">
        <f t="shared" si="30"/>
        <v>170.625</v>
      </c>
      <c r="F71" s="337">
        <f>(IF($F$3=0,0,E71/$F$3))*10000</f>
        <v>23.519598907615428</v>
      </c>
      <c r="G71" s="337">
        <f>(IF($F$2=0,0,E71/$F$2))*10000</f>
        <v>23.795119730766846</v>
      </c>
      <c r="H71" s="339"/>
    </row>
    <row r="72" spans="1:14" ht="16.5" hidden="1" customHeight="1" outlineLevel="1">
      <c r="A72" s="333" t="s">
        <v>454</v>
      </c>
      <c r="B72" s="339" t="s">
        <v>455</v>
      </c>
      <c r="C72" s="335">
        <v>92505.88</v>
      </c>
      <c r="D72" s="335">
        <v>7</v>
      </c>
      <c r="E72" s="336">
        <f t="shared" si="30"/>
        <v>64.754115999999996</v>
      </c>
      <c r="F72" s="337">
        <f>(IF($F$3=0,0,E72/$F$3))*10000</f>
        <v>8.9259536172143754</v>
      </c>
      <c r="G72" s="337">
        <f>(IF($F$2=0,0,E72/$F$2))*10000</f>
        <v>9.030516883692103</v>
      </c>
      <c r="H72" s="338"/>
    </row>
    <row r="73" spans="1:14" ht="16.5" customHeight="1"/>
    <row r="74" spans="1:14" ht="16.5" customHeight="1">
      <c r="A74" s="778" t="s">
        <v>456</v>
      </c>
      <c r="B74" s="779"/>
      <c r="C74" s="779"/>
      <c r="D74" s="779"/>
      <c r="E74" s="779"/>
      <c r="F74" s="779"/>
      <c r="G74" s="779"/>
      <c r="H74" s="779"/>
      <c r="I74" s="779"/>
    </row>
    <row r="75" spans="1:14" ht="16.5" customHeight="1">
      <c r="A75" s="350" t="s">
        <v>457</v>
      </c>
      <c r="B75" s="350"/>
      <c r="C75" s="350"/>
      <c r="D75" s="350"/>
      <c r="E75" s="350"/>
      <c r="F75" s="350"/>
      <c r="G75" s="350"/>
      <c r="H75" s="350"/>
      <c r="I75" s="350"/>
    </row>
    <row r="76" spans="1:14" ht="33.75" customHeight="1">
      <c r="A76" s="138" t="s">
        <v>458</v>
      </c>
      <c r="B76" s="138" t="s">
        <v>459</v>
      </c>
      <c r="C76" s="138" t="s">
        <v>460</v>
      </c>
      <c r="D76" s="138" t="s">
        <v>461</v>
      </c>
      <c r="E76" s="138" t="s">
        <v>462</v>
      </c>
      <c r="F76" s="138" t="s">
        <v>463</v>
      </c>
      <c r="G76" s="138" t="s">
        <v>464</v>
      </c>
      <c r="H76" s="138" t="s">
        <v>465</v>
      </c>
      <c r="I76" s="138" t="s">
        <v>466</v>
      </c>
      <c r="J76" s="138" t="s">
        <v>467</v>
      </c>
      <c r="K76" s="138" t="s">
        <v>468</v>
      </c>
      <c r="L76" s="138" t="s">
        <v>469</v>
      </c>
      <c r="M76" s="138" t="s">
        <v>470</v>
      </c>
      <c r="N76" s="138" t="s">
        <v>471</v>
      </c>
    </row>
    <row r="77" spans="1:14" ht="16.5" customHeight="1" outlineLevel="1">
      <c r="A77" s="351" t="str">
        <f>B16</f>
        <v>多层（4F-9F)</v>
      </c>
      <c r="B77" s="143">
        <f>'5、销售定价'!E4</f>
        <v>0</v>
      </c>
      <c r="C77" s="143">
        <f>IF(('5、销售定价'!$B$18-'5、销售定价'!$B$17)=0,0,B77/('5、销售定价'!$B$18-'5、销售定价'!$B$17)*$E$7)</f>
        <v>0</v>
      </c>
      <c r="D77" s="143">
        <f>IF(('5、销售定价'!$B$18-'5、销售定价'!$B$17)=0,0,$B77/('5、销售定价'!$B$18-'5、销售定价'!$B$17)*$E$10)</f>
        <v>0</v>
      </c>
      <c r="E77" s="153"/>
      <c r="F77" s="352">
        <f>IF(SUM($B$77:$B$89)=0,0,E77+$E$90*(1-主要假设阐述!$D$34)*B77/SUM($B$77:$B$89))</f>
        <v>0</v>
      </c>
      <c r="G77" s="153"/>
      <c r="H77" s="352">
        <f>IF(SUM($B$77:$B$89)=0,0,G77+$G$90*(1-主要假设阐述!$D$34)*B77/SUM($B$77:$B$89))</f>
        <v>0</v>
      </c>
      <c r="I77" s="143">
        <f>IF(('5、销售定价'!$B$18-'5、销售定价'!$B$17)=0,0,$B77/('5、销售定价'!$B$18-'5、销售定价'!$B$17)*$E$45)</f>
        <v>0</v>
      </c>
      <c r="J77" s="143">
        <f>IF(('5、销售定价'!$B$18-'5、销售定价'!$B$17)=0,0,$B77/('5、销售定价'!$B$18-'5、销售定价'!$B$17)*$E$52)</f>
        <v>0</v>
      </c>
      <c r="K77" s="143">
        <f>IF(('5、销售定价'!$B$18-'5、销售定价'!$B$17)=0,0,$B77/('5、销售定价'!$B$18-'5、销售定价'!$B$17)*$E$61)</f>
        <v>0</v>
      </c>
      <c r="L77" s="143">
        <f>IF(('5、销售定价'!$B$18-'5、销售定价'!$B$17)=0,0,$B77/('5、销售定价'!$B$18-'5、销售定价'!$B$17)*$E$67)</f>
        <v>0</v>
      </c>
      <c r="M77" s="355">
        <f>SUM(C77:D77,F77,H77:L77)</f>
        <v>0</v>
      </c>
      <c r="N77" s="143">
        <f t="shared" ref="N77:N90" si="31">(IF(B77=0,0,M77/B77))*10000</f>
        <v>0</v>
      </c>
    </row>
    <row r="78" spans="1:14" ht="16.5" customHeight="1" outlineLevel="1">
      <c r="A78" s="351" t="str">
        <f t="shared" ref="A78:A89" si="32">B17</f>
        <v>小高层(10F-12F)</v>
      </c>
      <c r="B78" s="143">
        <f>'5、销售定价'!E5</f>
        <v>0</v>
      </c>
      <c r="C78" s="143">
        <f>IF(('5、销售定价'!$B$18-'5、销售定价'!$B$17)=0,0,B78/('5、销售定价'!$B$18-'5、销售定价'!$B$17)*$E$7)</f>
        <v>0</v>
      </c>
      <c r="D78" s="143">
        <f>IF(('5、销售定价'!$B$18-'5、销售定价'!$B$17)=0,0,$B78/('5、销售定价'!$B$18-'5、销售定价'!$B$17)*$E$10)</f>
        <v>0</v>
      </c>
      <c r="E78" s="153"/>
      <c r="F78" s="352">
        <f>IF(SUM($B$77:$B$89)=0,0,E78+$E$90*(1-主要假设阐述!$D$34)*B78/SUM($B$77:$B$89))</f>
        <v>0</v>
      </c>
      <c r="G78" s="153"/>
      <c r="H78" s="352">
        <f>IF(SUM($B$77:$B$89)=0,0,G78+$G$90*(1-主要假设阐述!$D$34)*B78/SUM($B$77:$B$89))</f>
        <v>0</v>
      </c>
      <c r="I78" s="143">
        <f>IF(('5、销售定价'!$B$18-'5、销售定价'!$B$17)=0,0,$B78/('5、销售定价'!$B$18-'5、销售定价'!$B$17)*$E$45)</f>
        <v>0</v>
      </c>
      <c r="J78" s="143">
        <f>IF(('5、销售定价'!$B$18-'5、销售定价'!$B$17)=0,0,$B78/('5、销售定价'!$B$18-'5、销售定价'!$B$17)*$E$52)</f>
        <v>0</v>
      </c>
      <c r="K78" s="143">
        <f>IF(('5、销售定价'!$B$18-'5、销售定价'!$B$17)=0,0,$B78/('5、销售定价'!$B$18-'5、销售定价'!$B$17)*$E$61)</f>
        <v>0</v>
      </c>
      <c r="L78" s="143">
        <f>IF(('5、销售定价'!$B$18-'5、销售定价'!$B$17)=0,0,$B78/('5、销售定价'!$B$18-'5、销售定价'!$B$17)*$E$67)</f>
        <v>0</v>
      </c>
      <c r="M78" s="355">
        <f t="shared" ref="M78:M90" si="33">SUM(C78:D78,F78,H78:L78)</f>
        <v>0</v>
      </c>
      <c r="N78" s="143">
        <f t="shared" si="31"/>
        <v>0</v>
      </c>
    </row>
    <row r="79" spans="1:14" ht="16.5" customHeight="1" outlineLevel="1">
      <c r="A79" s="351" t="str">
        <f t="shared" si="32"/>
        <v>中高层(13F-18F)</v>
      </c>
      <c r="B79" s="143">
        <f>'5、销售定价'!E6</f>
        <v>0</v>
      </c>
      <c r="C79" s="143">
        <f>IF(('5、销售定价'!$B$18-'5、销售定价'!$B$17)=0,0,B79/('5、销售定价'!$B$18-'5、销售定价'!$B$17)*$E$7)</f>
        <v>0</v>
      </c>
      <c r="D79" s="143">
        <f>IF(('5、销售定价'!$B$18-'5、销售定价'!$B$17)=0,0,$B79/('5、销售定价'!$B$18-'5、销售定价'!$B$17)*$E$10)</f>
        <v>0</v>
      </c>
      <c r="E79" s="153"/>
      <c r="F79" s="352">
        <f>IF(SUM($B$77:$B$89)=0,0,E79+$E$90*(1-主要假设阐述!$D$34)*B79/SUM($B$77:$B$89))</f>
        <v>0</v>
      </c>
      <c r="G79" s="153"/>
      <c r="H79" s="352">
        <f>IF(SUM($B$77:$B$89)=0,0,G79+$G$90*(1-主要假设阐述!$D$34)*B79/SUM($B$77:$B$89))</f>
        <v>0</v>
      </c>
      <c r="I79" s="143">
        <f>IF(('5、销售定价'!$B$18-'5、销售定价'!$B$17)=0,0,$B79/('5、销售定价'!$B$18-'5、销售定价'!$B$17)*$E$45)</f>
        <v>0</v>
      </c>
      <c r="J79" s="143">
        <f>IF(('5、销售定价'!$B$18-'5、销售定价'!$B$17)=0,0,$B79/('5、销售定价'!$B$18-'5、销售定价'!$B$17)*$E$52)</f>
        <v>0</v>
      </c>
      <c r="K79" s="143">
        <f>IF(('5、销售定价'!$B$18-'5、销售定价'!$B$17)=0,0,$B79/('5、销售定价'!$B$18-'5、销售定价'!$B$17)*$E$61)</f>
        <v>0</v>
      </c>
      <c r="L79" s="143">
        <f>IF(('5、销售定价'!$B$18-'5、销售定价'!$B$17)=0,0,$B79/('5、销售定价'!$B$18-'5、销售定价'!$B$17)*$E$67)</f>
        <v>0</v>
      </c>
      <c r="M79" s="355">
        <f t="shared" si="33"/>
        <v>0</v>
      </c>
      <c r="N79" s="143">
        <f t="shared" si="31"/>
        <v>0</v>
      </c>
    </row>
    <row r="80" spans="1:14" ht="16.5" customHeight="1" outlineLevel="1">
      <c r="A80" s="351" t="str">
        <f t="shared" si="32"/>
        <v>高层(19F及以上）</v>
      </c>
      <c r="B80" s="143">
        <f>'5、销售定价'!E7</f>
        <v>34462</v>
      </c>
      <c r="C80" s="143">
        <f>IF(('5、销售定价'!$B$18-'5、销售定价'!$B$17)=0,0,B80/('5、销售定价'!$B$18-'5、销售定价'!$B$17)*$E$7)</f>
        <v>1304.8189751227112</v>
      </c>
      <c r="D80" s="143">
        <f>IF(('5、销售定价'!$B$18-'5、销售定价'!$B$17)=0,0,$B80/('5、销售定价'!$B$18-'5、销售定价'!$B$17)*$E$10)</f>
        <v>584.8589835921174</v>
      </c>
      <c r="E80" s="153">
        <f>(14842.5310047055+469.433146972047)*1.03</f>
        <v>15771.323076227874</v>
      </c>
      <c r="F80" s="352">
        <f>IF(SUM($B$77:$B$89)=0,0,E80+$E$90*(1-主要假设阐述!$D$34)*B80/SUM($B$77:$B$89))</f>
        <v>15771.323076227874</v>
      </c>
      <c r="G80" s="153">
        <f>987.852895489374*1.03</f>
        <v>1017.4884823540552</v>
      </c>
      <c r="H80" s="352">
        <f>IF(SUM($B$77:$B$89)=0,0,G80+$G$90*(1-主要假设阐述!$D$34)*B80/SUM($B$77:$B$89))</f>
        <v>1017.4884823540552</v>
      </c>
      <c r="I80" s="143">
        <f>IF(('5、销售定价'!$B$18-'5、销售定价'!$B$17)=0,0,$B80/('5、销售定价'!$B$18-'5、销售定价'!$B$17)*$E$45)</f>
        <v>1689.6798577964764</v>
      </c>
      <c r="J80" s="143">
        <f>IF(('5、销售定价'!$B$18-'5、销售定价'!$B$17)=0,0,$B80/('5、销售定价'!$B$18-'5、销售定价'!$B$17)*$E$52)</f>
        <v>590.75106675770326</v>
      </c>
      <c r="K80" s="143">
        <f>IF(('5、销售定价'!$B$18-'5、销售定价'!$B$17)=0,0,$B80/('5、销售定价'!$B$18-'5、销售定价'!$B$17)*$E$61)</f>
        <v>74.685573902725949</v>
      </c>
      <c r="L80" s="143">
        <f>IF(('5、销售定价'!$B$18-'5、销售定价'!$B$17)=0,0,$B80/('5、销售定价'!$B$18-'5、销售定价'!$B$17)*$E$67)</f>
        <v>338.65658069222769</v>
      </c>
      <c r="M80" s="355">
        <f t="shared" si="33"/>
        <v>21372.262596445893</v>
      </c>
      <c r="N80" s="143">
        <f t="shared" si="31"/>
        <v>6201.6895700905043</v>
      </c>
    </row>
    <row r="81" spans="1:15" ht="16.5" customHeight="1" outlineLevel="1">
      <c r="A81" s="351" t="str">
        <f t="shared" si="32"/>
        <v>叠拼</v>
      </c>
      <c r="B81" s="143">
        <f>'5、销售定价'!E8</f>
        <v>0</v>
      </c>
      <c r="C81" s="143">
        <f>IF(('5、销售定价'!$B$18-'5、销售定价'!$B$17)=0,0,B81/('5、销售定价'!$B$18-'5、销售定价'!$B$17)*$E$7)</f>
        <v>0</v>
      </c>
      <c r="D81" s="143">
        <f>IF(('5、销售定价'!$B$18-'5、销售定价'!$B$17)=0,0,$B81/('5、销售定价'!$B$18-'5、销售定价'!$B$17)*$E$10)</f>
        <v>0</v>
      </c>
      <c r="E81" s="153"/>
      <c r="F81" s="352">
        <f>IF(SUM($B$77:$B$89)=0,0,E81+$E$90*(1-主要假设阐述!$D$34)*B81/SUM($B$77:$B$89))</f>
        <v>0</v>
      </c>
      <c r="G81" s="153"/>
      <c r="H81" s="352">
        <f>IF(SUM($B$77:$B$89)=0,0,G81+$G$90*(1-主要假设阐述!$D$34)*B81/SUM($B$77:$B$89))</f>
        <v>0</v>
      </c>
      <c r="I81" s="143">
        <f>IF(('5、销售定价'!$B$18-'5、销售定价'!$B$17)=0,0,$B81/('5、销售定价'!$B$18-'5、销售定价'!$B$17)*$E$45)</f>
        <v>0</v>
      </c>
      <c r="J81" s="143">
        <f>IF(('5、销售定价'!$B$18-'5、销售定价'!$B$17)=0,0,$B81/('5、销售定价'!$B$18-'5、销售定价'!$B$17)*$E$52)</f>
        <v>0</v>
      </c>
      <c r="K81" s="143">
        <f>IF(('5、销售定价'!$B$18-'5、销售定价'!$B$17)=0,0,$B81/('5、销售定价'!$B$18-'5、销售定价'!$B$17)*$E$61)</f>
        <v>0</v>
      </c>
      <c r="L81" s="143">
        <f>IF(('5、销售定价'!$B$18-'5、销售定价'!$B$17)=0,0,$B81/('5、销售定价'!$B$18-'5、销售定价'!$B$17)*$E$67)</f>
        <v>0</v>
      </c>
      <c r="M81" s="355">
        <f t="shared" si="33"/>
        <v>0</v>
      </c>
      <c r="N81" s="143">
        <f t="shared" si="31"/>
        <v>0</v>
      </c>
    </row>
    <row r="82" spans="1:15" ht="16.5" customHeight="1" outlineLevel="1">
      <c r="A82" s="351" t="str">
        <f t="shared" si="32"/>
        <v>联排</v>
      </c>
      <c r="B82" s="143">
        <f>'5、销售定价'!E9</f>
        <v>0</v>
      </c>
      <c r="C82" s="143">
        <f>IF(('5、销售定价'!$B$18-'5、销售定价'!$B$17)=0,0,B82/('5、销售定价'!$B$18-'5、销售定价'!$B$17)*$E$7)</f>
        <v>0</v>
      </c>
      <c r="D82" s="143">
        <f>IF(('5、销售定价'!$B$18-'5、销售定价'!$B$17)=0,0,$B82/('5、销售定价'!$B$18-'5、销售定价'!$B$17)*$E$10)</f>
        <v>0</v>
      </c>
      <c r="E82" s="153"/>
      <c r="F82" s="352">
        <f>IF(SUM($B$77:$B$89)=0,0,E82+$E$90*(1-主要假设阐述!$D$34)*B82/SUM($B$77:$B$89))</f>
        <v>0</v>
      </c>
      <c r="G82" s="153"/>
      <c r="H82" s="352">
        <f>IF(SUM($B$77:$B$89)=0,0,G82+$G$90*(1-主要假设阐述!$D$34)*B82/SUM($B$77:$B$89))</f>
        <v>0</v>
      </c>
      <c r="I82" s="143">
        <f>IF(('5、销售定价'!$B$18-'5、销售定价'!$B$17)=0,0,$B82/('5、销售定价'!$B$18-'5、销售定价'!$B$17)*$E$45)</f>
        <v>0</v>
      </c>
      <c r="J82" s="143">
        <f>IF(('5、销售定价'!$B$18-'5、销售定价'!$B$17)=0,0,$B82/('5、销售定价'!$B$18-'5、销售定价'!$B$17)*$E$52)</f>
        <v>0</v>
      </c>
      <c r="K82" s="143">
        <f>IF(('5、销售定价'!$B$18-'5、销售定价'!$B$17)=0,0,$B82/('5、销售定价'!$B$18-'5、销售定价'!$B$17)*$E$61)</f>
        <v>0</v>
      </c>
      <c r="L82" s="143">
        <f>IF(('5、销售定价'!$B$18-'5、销售定价'!$B$17)=0,0,$B82/('5、销售定价'!$B$18-'5、销售定价'!$B$17)*$E$67)</f>
        <v>0</v>
      </c>
      <c r="M82" s="355">
        <f t="shared" si="33"/>
        <v>0</v>
      </c>
      <c r="N82" s="143">
        <f t="shared" si="31"/>
        <v>0</v>
      </c>
    </row>
    <row r="83" spans="1:15" ht="16.5" customHeight="1" outlineLevel="1">
      <c r="A83" s="351" t="str">
        <f t="shared" si="32"/>
        <v>双拼</v>
      </c>
      <c r="B83" s="143">
        <f>'5、销售定价'!E10</f>
        <v>0</v>
      </c>
      <c r="C83" s="143">
        <f>IF(('5、销售定价'!$B$18-'5、销售定价'!$B$17)=0,0,B83/('5、销售定价'!$B$18-'5、销售定价'!$B$17)*$E$7)</f>
        <v>0</v>
      </c>
      <c r="D83" s="143">
        <f>IF(('5、销售定价'!$B$18-'5、销售定价'!$B$17)=0,0,$B83/('5、销售定价'!$B$18-'5、销售定价'!$B$17)*$E$10)</f>
        <v>0</v>
      </c>
      <c r="E83" s="153"/>
      <c r="F83" s="352">
        <f>IF(SUM($B$77:$B$89)=0,0,E83+$E$90*(1-主要假设阐述!$D$34)*B83/SUM($B$77:$B$89))</f>
        <v>0</v>
      </c>
      <c r="G83" s="153"/>
      <c r="H83" s="352">
        <f>IF(SUM($B$77:$B$89)=0,0,G83+$G$90*(1-主要假设阐述!$D$34)*B83/SUM($B$77:$B$89))</f>
        <v>0</v>
      </c>
      <c r="I83" s="143">
        <f>IF(('5、销售定价'!$B$18-'5、销售定价'!$B$17)=0,0,$B83/('5、销售定价'!$B$18-'5、销售定价'!$B$17)*$E$45)</f>
        <v>0</v>
      </c>
      <c r="J83" s="143">
        <f>IF(('5、销售定价'!$B$18-'5、销售定价'!$B$17)=0,0,$B83/('5、销售定价'!$B$18-'5、销售定价'!$B$17)*$E$52)</f>
        <v>0</v>
      </c>
      <c r="K83" s="143">
        <f>IF(('5、销售定价'!$B$18-'5、销售定价'!$B$17)=0,0,$B83/('5、销售定价'!$B$18-'5、销售定价'!$B$17)*$E$61)</f>
        <v>0</v>
      </c>
      <c r="L83" s="143">
        <f>IF(('5、销售定价'!$B$18-'5、销售定价'!$B$17)=0,0,$B83/('5、销售定价'!$B$18-'5、销售定价'!$B$17)*$E$67)</f>
        <v>0</v>
      </c>
      <c r="M83" s="355">
        <f t="shared" si="33"/>
        <v>0</v>
      </c>
      <c r="N83" s="143">
        <f t="shared" si="31"/>
        <v>0</v>
      </c>
    </row>
    <row r="84" spans="1:15" ht="16.5" customHeight="1" outlineLevel="1">
      <c r="A84" s="351" t="str">
        <f t="shared" si="32"/>
        <v>独栋</v>
      </c>
      <c r="B84" s="143">
        <f>'5、销售定价'!E11</f>
        <v>0</v>
      </c>
      <c r="C84" s="143">
        <f>IF(('5、销售定价'!$B$18-'5、销售定价'!$B$17)=0,0,B84/('5、销售定价'!$B$18-'5、销售定价'!$B$17)*$E$7)</f>
        <v>0</v>
      </c>
      <c r="D84" s="143">
        <f>IF(('5、销售定价'!$B$18-'5、销售定价'!$B$17)=0,0,$B84/('5、销售定价'!$B$18-'5、销售定价'!$B$17)*$E$10)</f>
        <v>0</v>
      </c>
      <c r="E84" s="153"/>
      <c r="F84" s="352">
        <f>IF(SUM($B$77:$B$89)=0,0,E84+$E$90*(1-主要假设阐述!$D$34)*B84/SUM($B$77:$B$89))</f>
        <v>0</v>
      </c>
      <c r="G84" s="153"/>
      <c r="H84" s="352">
        <f>IF(SUM($B$77:$B$89)=0,0,G84+$G$90*(1-主要假设阐述!$D$34)*B84/SUM($B$77:$B$89))</f>
        <v>0</v>
      </c>
      <c r="I84" s="143">
        <f>IF(('5、销售定价'!$B$18-'5、销售定价'!$B$17)=0,0,$B84/('5、销售定价'!$B$18-'5、销售定价'!$B$17)*$E$45)</f>
        <v>0</v>
      </c>
      <c r="J84" s="143">
        <f>IF(('5、销售定价'!$B$18-'5、销售定价'!$B$17)=0,0,$B84/('5、销售定价'!$B$18-'5、销售定价'!$B$17)*$E$52)</f>
        <v>0</v>
      </c>
      <c r="K84" s="143">
        <f>IF(('5、销售定价'!$B$18-'5、销售定价'!$B$17)=0,0,$B84/('5、销售定价'!$B$18-'5、销售定价'!$B$17)*$E$61)</f>
        <v>0</v>
      </c>
      <c r="L84" s="143">
        <f>IF(('5、销售定价'!$B$18-'5、销售定价'!$B$17)=0,0,$B84/('5、销售定价'!$B$18-'5、销售定价'!$B$17)*$E$67)</f>
        <v>0</v>
      </c>
      <c r="M84" s="355">
        <f t="shared" si="33"/>
        <v>0</v>
      </c>
      <c r="N84" s="143">
        <f t="shared" si="31"/>
        <v>0</v>
      </c>
    </row>
    <row r="85" spans="1:15" ht="16.5" customHeight="1" outlineLevel="1">
      <c r="A85" s="351" t="str">
        <f t="shared" si="32"/>
        <v>底商</v>
      </c>
      <c r="B85" s="143">
        <f>'5、销售定价'!E12</f>
        <v>0</v>
      </c>
      <c r="C85" s="143">
        <f>IF(('5、销售定价'!$B$18-'5、销售定价'!$B$17)=0,0,B85/('5、销售定价'!$B$18-'5、销售定价'!$B$17)*$E$7)</f>
        <v>0</v>
      </c>
      <c r="D85" s="143">
        <f>IF(('5、销售定价'!$B$18-'5、销售定价'!$B$17)=0,0,$B85/('5、销售定价'!$B$18-'5、销售定价'!$B$17)*$E$10)</f>
        <v>0</v>
      </c>
      <c r="E85" s="153"/>
      <c r="F85" s="352">
        <f>IF(SUM($B$77:$B$89)=0,0,E85+$E$90*(1-主要假设阐述!$D$34)*B85/SUM($B$77:$B$89))</f>
        <v>0</v>
      </c>
      <c r="G85" s="153"/>
      <c r="H85" s="352">
        <f>IF(SUM($B$77:$B$89)=0,0,G85+$G$90*(1-主要假设阐述!$D$34)*B85/SUM($B$77:$B$89))</f>
        <v>0</v>
      </c>
      <c r="I85" s="143">
        <f>IF(('5、销售定价'!$B$18-'5、销售定价'!$B$17)=0,0,$B85/('5、销售定价'!$B$18-'5、销售定价'!$B$17)*$E$45)</f>
        <v>0</v>
      </c>
      <c r="J85" s="143">
        <f>IF(('5、销售定价'!$B$18-'5、销售定价'!$B$17)=0,0,$B85/('5、销售定价'!$B$18-'5、销售定价'!$B$17)*$E$52)</f>
        <v>0</v>
      </c>
      <c r="K85" s="143">
        <f>IF(('5、销售定价'!$B$18-'5、销售定价'!$B$17)=0,0,$B85/('5、销售定价'!$B$18-'5、销售定价'!$B$17)*$E$61)</f>
        <v>0</v>
      </c>
      <c r="L85" s="143">
        <f>IF(('5、销售定价'!$B$18-'5、销售定价'!$B$17)=0,0,$B85/('5、销售定价'!$B$18-'5、销售定价'!$B$17)*$E$67)</f>
        <v>0</v>
      </c>
      <c r="M85" s="355">
        <f t="shared" si="33"/>
        <v>0</v>
      </c>
      <c r="N85" s="143">
        <f t="shared" si="31"/>
        <v>0</v>
      </c>
    </row>
    <row r="86" spans="1:15" ht="16.5" customHeight="1" outlineLevel="1">
      <c r="A86" s="351" t="str">
        <f t="shared" si="32"/>
        <v>公寓（含loft）</v>
      </c>
      <c r="B86" s="143">
        <f>'5、销售定价'!E13</f>
        <v>0</v>
      </c>
      <c r="C86" s="143">
        <f>IF(('5、销售定价'!$B$18-'5、销售定价'!$B$17)=0,0,B86/('5、销售定价'!$B$18-'5、销售定价'!$B$17)*$E$7)</f>
        <v>0</v>
      </c>
      <c r="D86" s="143">
        <f>IF(('5、销售定价'!$B$18-'5、销售定价'!$B$17)=0,0,$B86/('5、销售定价'!$B$18-'5、销售定价'!$B$17)*$E$10)</f>
        <v>0</v>
      </c>
      <c r="E86" s="153"/>
      <c r="F86" s="352">
        <f>IF(SUM($B$77:$B$89)=0,0,E86+$E$90*(1-主要假设阐述!$D$34)*B86/SUM($B$77:$B$89))</f>
        <v>0</v>
      </c>
      <c r="G86" s="153"/>
      <c r="H86" s="352">
        <f>IF(SUM($B$77:$B$89)=0,0,G86+$G$90*(1-主要假设阐述!$D$34)*B86/SUM($B$77:$B$89))</f>
        <v>0</v>
      </c>
      <c r="I86" s="143">
        <f>IF(('5、销售定价'!$B$18-'5、销售定价'!$B$17)=0,0,$B86/('5、销售定价'!$B$18-'5、销售定价'!$B$17)*$E$45)</f>
        <v>0</v>
      </c>
      <c r="J86" s="143">
        <f>IF(('5、销售定价'!$B$18-'5、销售定价'!$B$17)=0,0,$B86/('5、销售定价'!$B$18-'5、销售定价'!$B$17)*$E$52)</f>
        <v>0</v>
      </c>
      <c r="K86" s="143">
        <f>IF(('5、销售定价'!$B$18-'5、销售定价'!$B$17)=0,0,$B86/('5、销售定价'!$B$18-'5、销售定价'!$B$17)*$E$61)</f>
        <v>0</v>
      </c>
      <c r="L86" s="143">
        <f>IF(('5、销售定价'!$B$18-'5、销售定价'!$B$17)=0,0,$B86/('5、销售定价'!$B$18-'5、销售定价'!$B$17)*$E$67)</f>
        <v>0</v>
      </c>
      <c r="M86" s="355">
        <f t="shared" si="33"/>
        <v>0</v>
      </c>
      <c r="N86" s="143">
        <f t="shared" si="31"/>
        <v>0</v>
      </c>
    </row>
    <row r="87" spans="1:15" ht="16.5" customHeight="1" outlineLevel="1">
      <c r="A87" s="351" t="str">
        <f t="shared" si="32"/>
        <v>商业</v>
      </c>
      <c r="B87" s="143">
        <f>'5、销售定价'!E14</f>
        <v>600</v>
      </c>
      <c r="C87" s="143">
        <f>IF(('5、销售定价'!$B$18-'5、销售定价'!$B$17)=0,0,B87/('5、销售定价'!$B$18-'5、销售定价'!$B$17)*$E$7)</f>
        <v>22.717526117858128</v>
      </c>
      <c r="D87" s="143">
        <f>IF(('5、销售定价'!$B$18-'5、销售定价'!$B$17)=0,0,$B87/('5、销售定价'!$B$18-'5、销售定价'!$B$17)*$E$10)</f>
        <v>10.182676285626791</v>
      </c>
      <c r="E87" s="153">
        <f>(135.552+8.17305693759005)*1.03</f>
        <v>148.03680864571774</v>
      </c>
      <c r="F87" s="352">
        <f>IF(SUM($B$77:$B$89)=0,0,E87+$E$90*(1-主要假设阐述!$D$34)*B87/SUM($B$77:$B$89))</f>
        <v>148.03680864571774</v>
      </c>
      <c r="G87" s="153">
        <f>12*1.03</f>
        <v>12.36</v>
      </c>
      <c r="H87" s="352">
        <f>IF(SUM($B$77:$B$89)=0,0,G87+$G$90*(1-主要假设阐述!$D$34)*B87/SUM($B$77:$B$89))</f>
        <v>12.36</v>
      </c>
      <c r="I87" s="143">
        <f>IF(('5、销售定价'!$B$18-'5、销售定价'!$B$17)=0,0,$B87/('5、销售定价'!$B$18-'5、销售定价'!$B$17)*$E$45)</f>
        <v>29.418139245484472</v>
      </c>
      <c r="J87" s="143">
        <f>IF(('5、销售定价'!$B$18-'5、销售定价'!$B$17)=0,0,$B87/('5、销售定价'!$B$18-'5、销售定价'!$B$17)*$E$52)</f>
        <v>10.285260288277581</v>
      </c>
      <c r="K87" s="143">
        <f>IF(('5、销售定价'!$B$18-'5、销售定价'!$B$17)=0,0,$B87/('5、销售定价'!$B$18-'5、销售定价'!$B$17)*$E$61)</f>
        <v>1.3003117735951359</v>
      </c>
      <c r="L87" s="143">
        <f>IF(('5、销售定价'!$B$18-'5、销售定价'!$B$17)=0,0,$B87/('5、销售定价'!$B$18-'5、销售定价'!$B$17)*$E$67)</f>
        <v>5.8961740007932395</v>
      </c>
      <c r="M87" s="355">
        <f t="shared" si="33"/>
        <v>240.19689635735307</v>
      </c>
      <c r="N87" s="143">
        <f t="shared" si="31"/>
        <v>4003.2816059558845</v>
      </c>
    </row>
    <row r="88" spans="1:15" ht="16.5" customHeight="1" outlineLevel="1">
      <c r="A88" s="351" t="str">
        <f t="shared" si="32"/>
        <v>酒店</v>
      </c>
      <c r="B88" s="143">
        <f>'5、销售定价'!E15</f>
        <v>0</v>
      </c>
      <c r="C88" s="143">
        <f>IF(('5、销售定价'!$B$18-'5、销售定价'!$B$17)=0,0,B88/('5、销售定价'!$B$18-'5、销售定价'!$B$17)*$E$7)</f>
        <v>0</v>
      </c>
      <c r="D88" s="143">
        <f>IF(('5、销售定价'!$B$18-'5、销售定价'!$B$17)=0,0,$B88/('5、销售定价'!$B$18-'5、销售定价'!$B$17)*$E$10)</f>
        <v>0</v>
      </c>
      <c r="E88" s="153"/>
      <c r="F88" s="352">
        <f>IF(SUM($B$77:$B$89)=0,0,E88+$E$90*(1-主要假设阐述!$D$34)*B88/SUM($B$77:$B$89))</f>
        <v>0</v>
      </c>
      <c r="G88" s="153"/>
      <c r="H88" s="352">
        <f>IF(SUM($B$77:$B$89)=0,0,G88+$G$90*(1-主要假设阐述!$D$34)*B88/SUM($B$77:$B$89))</f>
        <v>0</v>
      </c>
      <c r="I88" s="143">
        <f>IF(('5、销售定价'!$B$18-'5、销售定价'!$B$17)=0,0,$B88/('5、销售定价'!$B$18-'5、销售定价'!$B$17)*$E$45)</f>
        <v>0</v>
      </c>
      <c r="J88" s="143">
        <f>IF(('5、销售定价'!$B$18-'5、销售定价'!$B$17)=0,0,$B88/('5、销售定价'!$B$18-'5、销售定价'!$B$17)*$E$52)</f>
        <v>0</v>
      </c>
      <c r="K88" s="143">
        <f>IF(('5、销售定价'!$B$18-'5、销售定价'!$B$17)=0,0,$B88/('5、销售定价'!$B$18-'5、销售定价'!$B$17)*$E$61)</f>
        <v>0</v>
      </c>
      <c r="L88" s="143">
        <f>IF(('5、销售定价'!$B$18-'5、销售定价'!$B$17)=0,0,$B88/('5、销售定价'!$B$18-'5、销售定价'!$B$17)*$E$67)</f>
        <v>0</v>
      </c>
      <c r="M88" s="355">
        <f t="shared" si="33"/>
        <v>0</v>
      </c>
      <c r="N88" s="143">
        <f t="shared" si="31"/>
        <v>0</v>
      </c>
    </row>
    <row r="89" spans="1:15" ht="16.5" customHeight="1" outlineLevel="1">
      <c r="A89" s="351">
        <f t="shared" si="32"/>
        <v>0</v>
      </c>
      <c r="B89" s="143">
        <f>'5、销售定价'!E16</f>
        <v>0</v>
      </c>
      <c r="C89" s="143">
        <f>IF(('5、销售定价'!$B$18-'5、销售定价'!$B$17)=0,0,B89/('5、销售定价'!$B$18-'5、销售定价'!$B$17)*$E$7)</f>
        <v>0</v>
      </c>
      <c r="D89" s="143">
        <f>IF(('5、销售定价'!$B$18-'5、销售定价'!$B$17)=0,0,$B89/('5、销售定价'!$B$18-'5、销售定价'!$B$17)*$E$10)</f>
        <v>0</v>
      </c>
      <c r="E89" s="153"/>
      <c r="F89" s="352">
        <f>IF(SUM($B$77:$B$89)=0,0,E89+$E$90*(1-主要假设阐述!$D$34)*B89/SUM($B$77:$B$89))</f>
        <v>0</v>
      </c>
      <c r="G89" s="153"/>
      <c r="H89" s="352">
        <f>IF(SUM($B$77:$B$89)=0,0,G89+$G$90*(1-主要假设阐述!$D$34)*B89/SUM($B$77:$B$89))</f>
        <v>0</v>
      </c>
      <c r="I89" s="143">
        <f>IF(('5、销售定价'!$B$18-'5、销售定价'!$B$17)=0,0,$B89/('5、销售定价'!$B$18-'5、销售定价'!$B$17)*$E$45)</f>
        <v>0</v>
      </c>
      <c r="J89" s="143">
        <f>IF(('5、销售定价'!$B$18-'5、销售定价'!$B$17)=0,0,$B89/('5、销售定价'!$B$18-'5、销售定价'!$B$17)*$E$52)</f>
        <v>0</v>
      </c>
      <c r="K89" s="143">
        <f>IF(('5、销售定价'!$B$18-'5、销售定价'!$B$17)=0,0,$B89/('5、销售定价'!$B$18-'5、销售定价'!$B$17)*$E$61)</f>
        <v>0</v>
      </c>
      <c r="L89" s="143">
        <f>IF(('5、销售定价'!$B$18-'5、销售定价'!$B$17)=0,0,$B89/('5、销售定价'!$B$18-'5、销售定价'!$B$17)*$E$67)</f>
        <v>0</v>
      </c>
      <c r="M89" s="355">
        <f t="shared" si="33"/>
        <v>0</v>
      </c>
      <c r="N89" s="143">
        <f t="shared" si="31"/>
        <v>0</v>
      </c>
    </row>
    <row r="90" spans="1:15" ht="16.5" customHeight="1" outlineLevel="1">
      <c r="A90" s="351" t="s">
        <v>78</v>
      </c>
      <c r="B90" s="143">
        <f>'5、销售定价'!E17</f>
        <v>8672</v>
      </c>
      <c r="C90" s="353"/>
      <c r="D90" s="353"/>
      <c r="E90" s="153">
        <f>2614.2922647861*1.03</f>
        <v>2692.721032729683</v>
      </c>
      <c r="F90" s="143">
        <f>$E$90*主要假设阐述!$D$34</f>
        <v>2692.721032729683</v>
      </c>
      <c r="G90" s="153">
        <f>291.895330201652*1.03</f>
        <v>300.65219010770153</v>
      </c>
      <c r="H90" s="143">
        <f>$G$90*主要假设阐述!$D$34</f>
        <v>300.65219010770153</v>
      </c>
      <c r="I90" s="353"/>
      <c r="J90" s="353"/>
      <c r="K90" s="353"/>
      <c r="L90" s="353"/>
      <c r="M90" s="355">
        <f t="shared" si="33"/>
        <v>2993.3732228373847</v>
      </c>
      <c r="N90" s="143">
        <f t="shared" si="31"/>
        <v>3451.7680152645121</v>
      </c>
      <c r="O90" s="357"/>
    </row>
    <row r="91" spans="1:15" ht="16.5" customHeight="1">
      <c r="A91" s="354" t="s">
        <v>239</v>
      </c>
      <c r="B91" s="355">
        <f>SUM(B77:B88)</f>
        <v>35062</v>
      </c>
      <c r="C91" s="355">
        <f t="shared" ref="C91:N91" si="34">SUM(C77:C90)</f>
        <v>1327.5365012405694</v>
      </c>
      <c r="D91" s="355">
        <f t="shared" si="34"/>
        <v>595.04165987774422</v>
      </c>
      <c r="E91" s="355">
        <f t="shared" si="34"/>
        <v>18612.080917603274</v>
      </c>
      <c r="F91" s="355">
        <f t="shared" si="34"/>
        <v>18612.080917603274</v>
      </c>
      <c r="G91" s="355">
        <f t="shared" si="34"/>
        <v>1330.5006724617567</v>
      </c>
      <c r="H91" s="355">
        <f t="shared" si="34"/>
        <v>1330.5006724617567</v>
      </c>
      <c r="I91" s="355">
        <f t="shared" si="34"/>
        <v>1719.097997041961</v>
      </c>
      <c r="J91" s="355">
        <f t="shared" si="34"/>
        <v>601.03632704598078</v>
      </c>
      <c r="K91" s="355">
        <f t="shared" si="34"/>
        <v>75.985885676321089</v>
      </c>
      <c r="L91" s="355">
        <f t="shared" si="34"/>
        <v>344.55275469302092</v>
      </c>
      <c r="M91" s="355">
        <f t="shared" si="34"/>
        <v>24605.83271564063</v>
      </c>
      <c r="N91" s="355">
        <f t="shared" si="34"/>
        <v>13656.7391913109</v>
      </c>
    </row>
    <row r="92" spans="1:15" ht="16.5" customHeight="1">
      <c r="C92" s="356"/>
    </row>
    <row r="93" spans="1:15" ht="16.5" customHeight="1">
      <c r="A93" s="350" t="s">
        <v>472</v>
      </c>
      <c r="B93" s="350"/>
      <c r="C93" s="350"/>
      <c r="D93" s="350"/>
      <c r="E93" s="350"/>
      <c r="F93" s="350"/>
      <c r="G93" s="350"/>
      <c r="H93" s="350"/>
      <c r="I93" s="350"/>
      <c r="J93" s="350"/>
      <c r="K93" s="350"/>
      <c r="L93" s="350"/>
      <c r="M93" s="350"/>
      <c r="N93" s="350"/>
    </row>
    <row r="94" spans="1:15" ht="33.75" customHeight="1">
      <c r="A94" s="138" t="s">
        <v>458</v>
      </c>
      <c r="B94" s="138" t="s">
        <v>459</v>
      </c>
      <c r="C94" s="138" t="s">
        <v>460</v>
      </c>
      <c r="D94" s="138" t="s">
        <v>461</v>
      </c>
      <c r="E94" s="138" t="s">
        <v>462</v>
      </c>
      <c r="F94" s="138" t="s">
        <v>463</v>
      </c>
      <c r="G94" s="138" t="s">
        <v>464</v>
      </c>
      <c r="H94" s="138" t="s">
        <v>465</v>
      </c>
      <c r="I94" s="138" t="s">
        <v>466</v>
      </c>
      <c r="J94" s="138" t="s">
        <v>467</v>
      </c>
      <c r="K94" s="138" t="s">
        <v>468</v>
      </c>
      <c r="L94" s="138" t="s">
        <v>469</v>
      </c>
      <c r="M94" s="138" t="s">
        <v>470</v>
      </c>
      <c r="N94" s="138" t="s">
        <v>471</v>
      </c>
    </row>
    <row r="95" spans="1:15" ht="16.5" customHeight="1" outlineLevel="1">
      <c r="A95" s="351" t="str">
        <f t="shared" ref="A95:A108" si="35">A77</f>
        <v>多层（4F-9F)</v>
      </c>
      <c r="B95" s="143">
        <f>'5、销售定价'!H4</f>
        <v>0</v>
      </c>
      <c r="C95" s="143">
        <f>IF(('5、销售定价'!$B$18-'5、销售定价'!$B$17)=0,0,$B95/('5、销售定价'!$B$18-'5、销售定价'!$B$17)*$E$7)</f>
        <v>0</v>
      </c>
      <c r="D95" s="143">
        <f>IF(('5、销售定价'!$B$18-'5、销售定价'!$B$17)=0,0,$B95/('5、销售定价'!$B$18-'5、销售定价'!$B$17)*$E$10)</f>
        <v>0</v>
      </c>
      <c r="E95" s="153"/>
      <c r="F95" s="352">
        <f>IF(SUM($B$95:$B$107)=0,0,E95+$E$108*(1-主要假设阐述!$D$49)*B95/SUM($B$77:$B$89))</f>
        <v>0</v>
      </c>
      <c r="G95" s="153"/>
      <c r="H95" s="352">
        <f>IF(SUM($B$95:$B$107)=0,0,G95+$G$108*(1-主要假设阐述!$D$49)*B95/SUM($B$77:$B$89))</f>
        <v>0</v>
      </c>
      <c r="I95" s="143">
        <f>IF(('5、销售定价'!$B$18-'5、销售定价'!$B$17)=0,0,$B95/('5、销售定价'!$B$18-'5、销售定价'!$B$17)*$E$45)</f>
        <v>0</v>
      </c>
      <c r="J95" s="143">
        <f>IF(('5、销售定价'!$B$18-'5、销售定价'!$B$17)=0,0,$B95/('5、销售定价'!$B$18-'5、销售定价'!$B$17)*$E$52)</f>
        <v>0</v>
      </c>
      <c r="K95" s="143">
        <f>IF(('5、销售定价'!$B$18-'5、销售定价'!$B$17)=0,0,$B95/('5、销售定价'!$B$18-'5、销售定价'!$B$17)*$E$61)</f>
        <v>0</v>
      </c>
      <c r="L95" s="143">
        <f>IF(('5、销售定价'!$B$18-'5、销售定价'!$B$17)=0,0,$B95/('5、销售定价'!$B$18-'5、销售定价'!$B$17)*$E$67)</f>
        <v>0</v>
      </c>
      <c r="M95" s="355">
        <f t="shared" ref="M95:M108" si="36">SUM(C95:D95,F95,H95:L95)</f>
        <v>0</v>
      </c>
      <c r="N95" s="143">
        <f t="shared" ref="N95:N108" si="37">(IF(B95=0,0,M95/B95))*10000</f>
        <v>0</v>
      </c>
    </row>
    <row r="96" spans="1:15" ht="16.5" customHeight="1" outlineLevel="1">
      <c r="A96" s="351" t="str">
        <f t="shared" si="35"/>
        <v>小高层(10F-12F)</v>
      </c>
      <c r="B96" s="143">
        <f>'5、销售定价'!H5</f>
        <v>0</v>
      </c>
      <c r="C96" s="143">
        <f>IF(('5、销售定价'!$B$18-'5、销售定价'!$B$17)=0,0,$B96/('5、销售定价'!$B$18-'5、销售定价'!$B$17)*$E$7)</f>
        <v>0</v>
      </c>
      <c r="D96" s="143">
        <f>IF(('5、销售定价'!$B$18-'5、销售定价'!$B$17)=0,0,$B96/('5、销售定价'!$B$18-'5、销售定价'!$B$17)*$E$10)</f>
        <v>0</v>
      </c>
      <c r="E96" s="153"/>
      <c r="F96" s="352">
        <f>IF(SUM($B$95:$B$107)=0,0,E96+$E$108*(1-主要假设阐述!$D$49)*B96/SUM($B$77:$B$89))</f>
        <v>0</v>
      </c>
      <c r="G96" s="153"/>
      <c r="H96" s="352">
        <f>IF(SUM($B$95:$B$107)=0,0,G96+$G$108*(1-主要假设阐述!$D$49)*B96/SUM($B$77:$B$89))</f>
        <v>0</v>
      </c>
      <c r="I96" s="143">
        <f>IF(('5、销售定价'!$B$18-'5、销售定价'!$B$17)=0,0,$B96/('5、销售定价'!$B$18-'5、销售定价'!$B$17)*$E$45)</f>
        <v>0</v>
      </c>
      <c r="J96" s="143">
        <f>IF(('5、销售定价'!$B$18-'5、销售定价'!$B$17)=0,0,$B96/('5、销售定价'!$B$18-'5、销售定价'!$B$17)*$E$52)</f>
        <v>0</v>
      </c>
      <c r="K96" s="143">
        <f>IF(('5、销售定价'!$B$18-'5、销售定价'!$B$17)=0,0,$B96/('5、销售定价'!$B$18-'5、销售定价'!$B$17)*$E$61)</f>
        <v>0</v>
      </c>
      <c r="L96" s="143">
        <f>IF(('5、销售定价'!$B$18-'5、销售定价'!$B$17)=0,0,$B96/('5、销售定价'!$B$18-'5、销售定价'!$B$17)*$E$67)</f>
        <v>0</v>
      </c>
      <c r="M96" s="355">
        <f t="shared" si="36"/>
        <v>0</v>
      </c>
      <c r="N96" s="143">
        <f t="shared" si="37"/>
        <v>0</v>
      </c>
    </row>
    <row r="97" spans="1:15" ht="16.5" customHeight="1" outlineLevel="1">
      <c r="A97" s="351" t="str">
        <f t="shared" si="35"/>
        <v>中高层(13F-18F)</v>
      </c>
      <c r="B97" s="143">
        <f>'5、销售定价'!H6</f>
        <v>0</v>
      </c>
      <c r="C97" s="143">
        <f>IF(('5、销售定价'!$B$18-'5、销售定价'!$B$17)=0,0,$B97/('5、销售定价'!$B$18-'5、销售定价'!$B$17)*$E$7)</f>
        <v>0</v>
      </c>
      <c r="D97" s="143">
        <f>IF(('5、销售定价'!$B$18-'5、销售定价'!$B$17)=0,0,$B97/('5、销售定价'!$B$18-'5、销售定价'!$B$17)*$E$10)</f>
        <v>0</v>
      </c>
      <c r="E97" s="153"/>
      <c r="F97" s="352">
        <f>IF(SUM($B$95:$B$107)=0,0,E97+$E$108*(1-主要假设阐述!$D$49)*B97/SUM($B$77:$B$89))</f>
        <v>0</v>
      </c>
      <c r="G97" s="153"/>
      <c r="H97" s="352">
        <f>IF(SUM($B$95:$B$107)=0,0,G97+$G$108*(1-主要假设阐述!$D$49)*B97/SUM($B$77:$B$89))</f>
        <v>0</v>
      </c>
      <c r="I97" s="143">
        <f>IF(('5、销售定价'!$B$18-'5、销售定价'!$B$17)=0,0,$B97/('5、销售定价'!$B$18-'5、销售定价'!$B$17)*$E$45)</f>
        <v>0</v>
      </c>
      <c r="J97" s="143">
        <f>IF(('5、销售定价'!$B$18-'5、销售定价'!$B$17)=0,0,$B97/('5、销售定价'!$B$18-'5、销售定价'!$B$17)*$E$52)</f>
        <v>0</v>
      </c>
      <c r="K97" s="143">
        <f>IF(('5、销售定价'!$B$18-'5、销售定价'!$B$17)=0,0,$B97/('5、销售定价'!$B$18-'5、销售定价'!$B$17)*$E$61)</f>
        <v>0</v>
      </c>
      <c r="L97" s="143">
        <f>IF(('5、销售定价'!$B$18-'5、销售定价'!$B$17)=0,0,$B97/('5、销售定价'!$B$18-'5、销售定价'!$B$17)*$E$67)</f>
        <v>0</v>
      </c>
      <c r="M97" s="355">
        <f t="shared" si="36"/>
        <v>0</v>
      </c>
      <c r="N97" s="143">
        <f t="shared" si="37"/>
        <v>0</v>
      </c>
    </row>
    <row r="98" spans="1:15" ht="16.5" customHeight="1" outlineLevel="1">
      <c r="A98" s="351" t="str">
        <f t="shared" si="35"/>
        <v>高层(19F及以上）</v>
      </c>
      <c r="B98" s="143">
        <f>'5、销售定价'!H7</f>
        <v>36643.879999999997</v>
      </c>
      <c r="C98" s="143">
        <f>IF(('5、销售定价'!$B$18-'5、销售定价'!$B$17)=0,0,$B98/('5、销售定价'!$B$18-'5、销售定价'!$B$17)*$E$7)</f>
        <v>1387.4305015994316</v>
      </c>
      <c r="D98" s="143">
        <f>IF(('5、销售定价'!$B$18-'5、销售定价'!$B$17)=0,0,$B98/('5、销售定价'!$B$18-'5、销售定价'!$B$17)*$E$10)</f>
        <v>621.88794648225632</v>
      </c>
      <c r="E98" s="153">
        <f>(15782.2507408945+499.154196090362)*1.03</f>
        <v>16769.847085094407</v>
      </c>
      <c r="F98" s="352">
        <f>IF(SUM($B$95:$B$107)=0,0,E98+$E$108*(1-主要假设阐述!$D$49)*B98/SUM($B$77:$B$89))</f>
        <v>16769.847085094407</v>
      </c>
      <c r="G98" s="153">
        <f>1050.39646451063*1.03</f>
        <v>1081.908358445949</v>
      </c>
      <c r="H98" s="352">
        <f>IF(SUM($B$95:$B$107)=0,0,G98+$G$108*(1-主要假设阐述!$D$49)*B98/SUM($B$77:$B$89))</f>
        <v>1081.908358445949</v>
      </c>
      <c r="I98" s="143">
        <f>IF(('5、销售定价'!$B$18-'5、销售定价'!$B$17)=0,0,$B98/('5、销售定价'!$B$18-'5、销售定价'!$B$17)*$E$45)</f>
        <v>1796.6579405580389</v>
      </c>
      <c r="J98" s="143">
        <f>IF(('5、销售定价'!$B$18-'5、销售定价'!$B$17)=0,0,$B98/('5、销售定价'!$B$18-'5、销售定价'!$B$17)*$E$52)</f>
        <v>628.1530729540151</v>
      </c>
      <c r="K98" s="143">
        <f>IF(('5、销售定价'!$B$18-'5、销售定价'!$B$17)=0,0,$B98/('5、销售定价'!$B$18-'5、销售定价'!$B$17)*$E$61)</f>
        <v>79.414114323678874</v>
      </c>
      <c r="L98" s="143">
        <f>IF(('5、销售定价'!$B$18-'5、销售定价'!$B$17)=0,0,$B98/('5、销售定价'!$B$18-'5、销售定价'!$B$17)*$E$67)</f>
        <v>360.09782090697888</v>
      </c>
      <c r="M98" s="355">
        <f t="shared" si="36"/>
        <v>22725.396840364752</v>
      </c>
      <c r="N98" s="143">
        <f t="shared" si="37"/>
        <v>6201.6895700904906</v>
      </c>
    </row>
    <row r="99" spans="1:15" ht="16.5" customHeight="1" outlineLevel="1">
      <c r="A99" s="351" t="str">
        <f t="shared" si="35"/>
        <v>叠拼</v>
      </c>
      <c r="B99" s="143">
        <f>'5、销售定价'!H8</f>
        <v>0</v>
      </c>
      <c r="C99" s="143">
        <f>IF(('5、销售定价'!$B$18-'5、销售定价'!$B$17)=0,0,$B99/('5、销售定价'!$B$18-'5、销售定价'!$B$17)*$E$7)</f>
        <v>0</v>
      </c>
      <c r="D99" s="143">
        <f>IF(('5、销售定价'!$B$18-'5、销售定价'!$B$17)=0,0,$B99/('5、销售定价'!$B$18-'5、销售定价'!$B$17)*$E$10)</f>
        <v>0</v>
      </c>
      <c r="E99" s="153"/>
      <c r="F99" s="352">
        <f>IF(SUM($B$95:$B$107)=0,0,E99+$E$108*(1-主要假设阐述!$D$49)*B99/SUM($B$77:$B$89))</f>
        <v>0</v>
      </c>
      <c r="G99" s="153"/>
      <c r="H99" s="352">
        <f>IF(SUM($B$95:$B$107)=0,0,G99+$G$108*(1-主要假设阐述!$D$49)*B99/SUM($B$77:$B$89))</f>
        <v>0</v>
      </c>
      <c r="I99" s="143">
        <f>IF(('5、销售定价'!$B$18-'5、销售定价'!$B$17)=0,0,$B99/('5、销售定价'!$B$18-'5、销售定价'!$B$17)*$E$45)</f>
        <v>0</v>
      </c>
      <c r="J99" s="143">
        <f>IF(('5、销售定价'!$B$18-'5、销售定价'!$B$17)=0,0,$B99/('5、销售定价'!$B$18-'5、销售定价'!$B$17)*$E$52)</f>
        <v>0</v>
      </c>
      <c r="K99" s="143">
        <f>IF(('5、销售定价'!$B$18-'5、销售定价'!$B$17)=0,0,$B99/('5、销售定价'!$B$18-'5、销售定价'!$B$17)*$E$61)</f>
        <v>0</v>
      </c>
      <c r="L99" s="143">
        <f>IF(('5、销售定价'!$B$18-'5、销售定价'!$B$17)=0,0,$B99/('5、销售定价'!$B$18-'5、销售定价'!$B$17)*$E$67)</f>
        <v>0</v>
      </c>
      <c r="M99" s="355">
        <f t="shared" si="36"/>
        <v>0</v>
      </c>
      <c r="N99" s="143">
        <f t="shared" si="37"/>
        <v>0</v>
      </c>
    </row>
    <row r="100" spans="1:15" ht="16.5" customHeight="1" outlineLevel="1">
      <c r="A100" s="351" t="str">
        <f t="shared" si="35"/>
        <v>联排</v>
      </c>
      <c r="B100" s="143">
        <f>'5、销售定价'!H9</f>
        <v>0</v>
      </c>
      <c r="C100" s="143">
        <f>IF(('5、销售定价'!$B$18-'5、销售定价'!$B$17)=0,0,$B100/('5、销售定价'!$B$18-'5、销售定价'!$B$17)*$E$7)</f>
        <v>0</v>
      </c>
      <c r="D100" s="143">
        <f>IF(('5、销售定价'!$B$18-'5、销售定价'!$B$17)=0,0,$B100/('5、销售定价'!$B$18-'5、销售定价'!$B$17)*$E$10)</f>
        <v>0</v>
      </c>
      <c r="E100" s="153"/>
      <c r="F100" s="352">
        <f>IF(SUM($B$95:$B$107)=0,0,E100+$E$108*(1-主要假设阐述!$D$49)*B100/SUM($B$77:$B$89))</f>
        <v>0</v>
      </c>
      <c r="G100" s="153"/>
      <c r="H100" s="352">
        <f>IF(SUM($B$95:$B$107)=0,0,G100+$G$108*(1-主要假设阐述!$D$49)*B100/SUM($B$77:$B$89))</f>
        <v>0</v>
      </c>
      <c r="I100" s="143">
        <f>IF(('5、销售定价'!$B$18-'5、销售定价'!$B$17)=0,0,$B100/('5、销售定价'!$B$18-'5、销售定价'!$B$17)*$E$45)</f>
        <v>0</v>
      </c>
      <c r="J100" s="143">
        <f>IF(('5、销售定价'!$B$18-'5、销售定价'!$B$17)=0,0,$B100/('5、销售定价'!$B$18-'5、销售定价'!$B$17)*$E$52)</f>
        <v>0</v>
      </c>
      <c r="K100" s="143">
        <f>IF(('5、销售定价'!$B$18-'5、销售定价'!$B$17)=0,0,$B100/('5、销售定价'!$B$18-'5、销售定价'!$B$17)*$E$61)</f>
        <v>0</v>
      </c>
      <c r="L100" s="143">
        <f>IF(('5、销售定价'!$B$18-'5、销售定价'!$B$17)=0,0,$B100/('5、销售定价'!$B$18-'5、销售定价'!$B$17)*$E$67)</f>
        <v>0</v>
      </c>
      <c r="M100" s="355">
        <f t="shared" si="36"/>
        <v>0</v>
      </c>
      <c r="N100" s="143">
        <f t="shared" si="37"/>
        <v>0</v>
      </c>
    </row>
    <row r="101" spans="1:15" ht="16.5" customHeight="1" outlineLevel="1">
      <c r="A101" s="351" t="str">
        <f t="shared" si="35"/>
        <v>双拼</v>
      </c>
      <c r="B101" s="143">
        <f>'5、销售定价'!H10</f>
        <v>0</v>
      </c>
      <c r="C101" s="143">
        <f>IF(('5、销售定价'!$B$18-'5、销售定价'!$B$17)=0,0,$B101/('5、销售定价'!$B$18-'5、销售定价'!$B$17)*$E$7)</f>
        <v>0</v>
      </c>
      <c r="D101" s="143">
        <f>IF(('5、销售定价'!$B$18-'5、销售定价'!$B$17)=0,0,$B101/('5、销售定价'!$B$18-'5、销售定价'!$B$17)*$E$10)</f>
        <v>0</v>
      </c>
      <c r="E101" s="153"/>
      <c r="F101" s="352">
        <f>IF(SUM($B$95:$B$107)=0,0,E101+$E$108*(1-主要假设阐述!$D$49)*B101/SUM($B$77:$B$89))</f>
        <v>0</v>
      </c>
      <c r="G101" s="153"/>
      <c r="H101" s="352">
        <f>IF(SUM($B$95:$B$107)=0,0,G101+$G$108*(1-主要假设阐述!$D$49)*B101/SUM($B$77:$B$89))</f>
        <v>0</v>
      </c>
      <c r="I101" s="143">
        <f>IF(('5、销售定价'!$B$18-'5、销售定价'!$B$17)=0,0,$B101/('5、销售定价'!$B$18-'5、销售定价'!$B$17)*$E$45)</f>
        <v>0</v>
      </c>
      <c r="J101" s="143">
        <f>IF(('5、销售定价'!$B$18-'5、销售定价'!$B$17)=0,0,$B101/('5、销售定价'!$B$18-'5、销售定价'!$B$17)*$E$52)</f>
        <v>0</v>
      </c>
      <c r="K101" s="143">
        <f>IF(('5、销售定价'!$B$18-'5、销售定价'!$B$17)=0,0,$B101/('5、销售定价'!$B$18-'5、销售定价'!$B$17)*$E$61)</f>
        <v>0</v>
      </c>
      <c r="L101" s="143">
        <f>IF(('5、销售定价'!$B$18-'5、销售定价'!$B$17)=0,0,$B101/('5、销售定价'!$B$18-'5、销售定价'!$B$17)*$E$67)</f>
        <v>0</v>
      </c>
      <c r="M101" s="355">
        <f t="shared" si="36"/>
        <v>0</v>
      </c>
      <c r="N101" s="143">
        <f t="shared" si="37"/>
        <v>0</v>
      </c>
    </row>
    <row r="102" spans="1:15" ht="16.5" customHeight="1" outlineLevel="1">
      <c r="A102" s="351" t="str">
        <f t="shared" si="35"/>
        <v>独栋</v>
      </c>
      <c r="B102" s="143">
        <f>'5、销售定价'!H11</f>
        <v>0</v>
      </c>
      <c r="C102" s="143">
        <f>IF(('5、销售定价'!$B$18-'5、销售定价'!$B$17)=0,0,$B102/('5、销售定价'!$B$18-'5、销售定价'!$B$17)*$E$7)</f>
        <v>0</v>
      </c>
      <c r="D102" s="143">
        <f>IF(('5、销售定价'!$B$18-'5、销售定价'!$B$17)=0,0,$B102/('5、销售定价'!$B$18-'5、销售定价'!$B$17)*$E$10)</f>
        <v>0</v>
      </c>
      <c r="E102" s="153"/>
      <c r="F102" s="352">
        <f>IF(SUM($B$95:$B$107)=0,0,E102+$E$108*(1-主要假设阐述!$D$49)*B102/SUM($B$77:$B$89))</f>
        <v>0</v>
      </c>
      <c r="G102" s="153"/>
      <c r="H102" s="352">
        <f>IF(SUM($B$95:$B$107)=0,0,G102+$G$108*(1-主要假设阐述!$D$49)*B102/SUM($B$77:$B$89))</f>
        <v>0</v>
      </c>
      <c r="I102" s="143">
        <f>IF(('5、销售定价'!$B$18-'5、销售定价'!$B$17)=0,0,$B102/('5、销售定价'!$B$18-'5、销售定价'!$B$17)*$E$45)</f>
        <v>0</v>
      </c>
      <c r="J102" s="143">
        <f>IF(('5、销售定价'!$B$18-'5、销售定价'!$B$17)=0,0,$B102/('5、销售定价'!$B$18-'5、销售定价'!$B$17)*$E$52)</f>
        <v>0</v>
      </c>
      <c r="K102" s="143">
        <f>IF(('5、销售定价'!$B$18-'5、销售定价'!$B$17)=0,0,$B102/('5、销售定价'!$B$18-'5、销售定价'!$B$17)*$E$61)</f>
        <v>0</v>
      </c>
      <c r="L102" s="143">
        <f>IF(('5、销售定价'!$B$18-'5、销售定价'!$B$17)=0,0,$B102/('5、销售定价'!$B$18-'5、销售定价'!$B$17)*$E$67)</f>
        <v>0</v>
      </c>
      <c r="M102" s="355">
        <f t="shared" si="36"/>
        <v>0</v>
      </c>
      <c r="N102" s="143">
        <f t="shared" si="37"/>
        <v>0</v>
      </c>
    </row>
    <row r="103" spans="1:15" ht="16.5" customHeight="1" outlineLevel="1">
      <c r="A103" s="351" t="str">
        <f t="shared" si="35"/>
        <v>底商</v>
      </c>
      <c r="B103" s="143">
        <f>'5、销售定价'!H12</f>
        <v>0</v>
      </c>
      <c r="C103" s="143">
        <f>IF(('5、销售定价'!$B$18-'5、销售定价'!$B$17)=0,0,$B103/('5、销售定价'!$B$18-'5、销售定价'!$B$17)*$E$7)</f>
        <v>0</v>
      </c>
      <c r="D103" s="143">
        <f>IF(('5、销售定价'!$B$18-'5、销售定价'!$B$17)=0,0,$B103/('5、销售定价'!$B$18-'5、销售定价'!$B$17)*$E$10)</f>
        <v>0</v>
      </c>
      <c r="E103" s="153"/>
      <c r="F103" s="352">
        <f>IF(SUM($B$95:$B$107)=0,0,E103+$E$108*(1-主要假设阐述!$D$49)*B103/SUM($B$77:$B$89))</f>
        <v>0</v>
      </c>
      <c r="G103" s="153"/>
      <c r="H103" s="352">
        <f>IF(SUM($B$95:$B$107)=0,0,G103+$G$108*(1-主要假设阐述!$D$49)*B103/SUM($B$77:$B$89))</f>
        <v>0</v>
      </c>
      <c r="I103" s="143">
        <f>IF(('5、销售定价'!$B$18-'5、销售定价'!$B$17)=0,0,$B103/('5、销售定价'!$B$18-'5、销售定价'!$B$17)*$E$45)</f>
        <v>0</v>
      </c>
      <c r="J103" s="143">
        <f>IF(('5、销售定价'!$B$18-'5、销售定价'!$B$17)=0,0,$B103/('5、销售定价'!$B$18-'5、销售定价'!$B$17)*$E$52)</f>
        <v>0</v>
      </c>
      <c r="K103" s="143">
        <f>IF(('5、销售定价'!$B$18-'5、销售定价'!$B$17)=0,0,$B103/('5、销售定价'!$B$18-'5、销售定价'!$B$17)*$E$61)</f>
        <v>0</v>
      </c>
      <c r="L103" s="143">
        <f>IF(('5、销售定价'!$B$18-'5、销售定价'!$B$17)=0,0,$B103/('5、销售定价'!$B$18-'5、销售定价'!$B$17)*$E$67)</f>
        <v>0</v>
      </c>
      <c r="M103" s="355">
        <f t="shared" si="36"/>
        <v>0</v>
      </c>
      <c r="N103" s="143">
        <f t="shared" si="37"/>
        <v>0</v>
      </c>
    </row>
    <row r="104" spans="1:15" ht="16.5" customHeight="1" outlineLevel="1">
      <c r="A104" s="351" t="str">
        <f t="shared" si="35"/>
        <v>公寓（含loft）</v>
      </c>
      <c r="B104" s="143">
        <f>'5、销售定价'!H13</f>
        <v>0</v>
      </c>
      <c r="C104" s="143">
        <f>IF(('5、销售定价'!$B$18-'5、销售定价'!$B$17)=0,0,$B104/('5、销售定价'!$B$18-'5、销售定价'!$B$17)*$E$7)</f>
        <v>0</v>
      </c>
      <c r="D104" s="143">
        <f>IF(('5、销售定价'!$B$18-'5、销售定价'!$B$17)=0,0,$B104/('5、销售定价'!$B$18-'5、销售定价'!$B$17)*$E$10)</f>
        <v>0</v>
      </c>
      <c r="E104" s="153"/>
      <c r="F104" s="352">
        <f>IF(SUM($B$95:$B$107)=0,0,E104+$E$108*(1-主要假设阐述!$D$49)*B104/SUM($B$77:$B$89))</f>
        <v>0</v>
      </c>
      <c r="G104" s="153"/>
      <c r="H104" s="352">
        <f>IF(SUM($B$95:$B$107)=0,0,G104+$G$108*(1-主要假设阐述!$D$49)*B104/SUM($B$77:$B$89))</f>
        <v>0</v>
      </c>
      <c r="I104" s="143">
        <f>IF(('5、销售定价'!$B$18-'5、销售定价'!$B$17)=0,0,$B104/('5、销售定价'!$B$18-'5、销售定价'!$B$17)*$E$45)</f>
        <v>0</v>
      </c>
      <c r="J104" s="143">
        <f>IF(('5、销售定价'!$B$18-'5、销售定价'!$B$17)=0,0,$B104/('5、销售定价'!$B$18-'5、销售定价'!$B$17)*$E$52)</f>
        <v>0</v>
      </c>
      <c r="K104" s="143">
        <f>IF(('5、销售定价'!$B$18-'5、销售定价'!$B$17)=0,0,$B104/('5、销售定价'!$B$18-'5、销售定价'!$B$17)*$E$61)</f>
        <v>0</v>
      </c>
      <c r="L104" s="143">
        <f>IF(('5、销售定价'!$B$18-'5、销售定价'!$B$17)=0,0,$B104/('5、销售定价'!$B$18-'5、销售定价'!$B$17)*$E$67)</f>
        <v>0</v>
      </c>
      <c r="M104" s="355">
        <f t="shared" si="36"/>
        <v>0</v>
      </c>
      <c r="N104" s="143">
        <f t="shared" si="37"/>
        <v>0</v>
      </c>
    </row>
    <row r="105" spans="1:15" ht="16.5" customHeight="1" outlineLevel="1">
      <c r="A105" s="351" t="str">
        <f t="shared" si="35"/>
        <v>商业</v>
      </c>
      <c r="B105" s="143">
        <f>'5、销售定价'!H14</f>
        <v>0</v>
      </c>
      <c r="C105" s="143">
        <f>IF(('5、销售定价'!$B$18-'5、销售定价'!$B$17)=0,0,$B105/('5、销售定价'!$B$18-'5、销售定价'!$B$17)*$E$7)</f>
        <v>0</v>
      </c>
      <c r="D105" s="143">
        <f>IF(('5、销售定价'!$B$18-'5、销售定价'!$B$17)=0,0,$B105/('5、销售定价'!$B$18-'5、销售定价'!$B$17)*$E$10)</f>
        <v>0</v>
      </c>
      <c r="E105" s="153"/>
      <c r="F105" s="352">
        <f>IF(SUM($B$95:$B$107)=0,0,E105+$E$108*(1-主要假设阐述!$D$49)*B105/SUM($B$77:$B$89))</f>
        <v>0</v>
      </c>
      <c r="G105" s="153"/>
      <c r="H105" s="352">
        <f>IF(SUM($B$95:$B$107)=0,0,G105+$G$108*(1-主要假设阐述!$D$49)*B105/SUM($B$77:$B$89))</f>
        <v>0</v>
      </c>
      <c r="I105" s="143">
        <f>IF(('5、销售定价'!$B$18-'5、销售定价'!$B$17)=0,0,$B105/('5、销售定价'!$B$18-'5、销售定价'!$B$17)*$E$45)</f>
        <v>0</v>
      </c>
      <c r="J105" s="143">
        <f>IF(('5、销售定价'!$B$18-'5、销售定价'!$B$17)=0,0,$B105/('5、销售定价'!$B$18-'5、销售定价'!$B$17)*$E$52)</f>
        <v>0</v>
      </c>
      <c r="K105" s="143">
        <f>IF(('5、销售定价'!$B$18-'5、销售定价'!$B$17)=0,0,$B105/('5、销售定价'!$B$18-'5、销售定价'!$B$17)*$E$61)</f>
        <v>0</v>
      </c>
      <c r="L105" s="143">
        <f>IF(('5、销售定价'!$B$18-'5、销售定价'!$B$17)=0,0,$B105/('5、销售定价'!$B$18-'5、销售定价'!$B$17)*$E$67)</f>
        <v>0</v>
      </c>
      <c r="M105" s="355">
        <f t="shared" si="36"/>
        <v>0</v>
      </c>
      <c r="N105" s="143">
        <f t="shared" si="37"/>
        <v>0</v>
      </c>
    </row>
    <row r="106" spans="1:15" ht="16.5" customHeight="1" outlineLevel="1">
      <c r="A106" s="351" t="str">
        <f t="shared" si="35"/>
        <v>酒店</v>
      </c>
      <c r="B106" s="143">
        <f>'5、销售定价'!H15</f>
        <v>0</v>
      </c>
      <c r="C106" s="143">
        <f>IF(('5、销售定价'!$B$18-'5、销售定价'!$B$17)=0,0,$B106/('5、销售定价'!$B$18-'5、销售定价'!$B$17)*$E$7)</f>
        <v>0</v>
      </c>
      <c r="D106" s="143">
        <f>IF(('5、销售定价'!$B$18-'5、销售定价'!$B$17)=0,0,$B106/('5、销售定价'!$B$18-'5、销售定价'!$B$17)*$E$10)</f>
        <v>0</v>
      </c>
      <c r="E106" s="153"/>
      <c r="F106" s="352">
        <f>IF(SUM($B$95:$B$107)=0,0,E106+$E$108*(1-主要假设阐述!$D$49)*B106/SUM($B$77:$B$89))</f>
        <v>0</v>
      </c>
      <c r="G106" s="153"/>
      <c r="H106" s="352">
        <f>IF(SUM($B$95:$B$107)=0,0,G106+$G$108*(1-主要假设阐述!$D$49)*B106/SUM($B$77:$B$89))</f>
        <v>0</v>
      </c>
      <c r="I106" s="143">
        <f>IF(('5、销售定价'!$B$18-'5、销售定价'!$B$17)=0,0,$B106/('5、销售定价'!$B$18-'5、销售定价'!$B$17)*$E$45)</f>
        <v>0</v>
      </c>
      <c r="J106" s="143">
        <f>IF(('5、销售定价'!$B$18-'5、销售定价'!$B$17)=0,0,$B106/('5、销售定价'!$B$18-'5、销售定价'!$B$17)*$E$52)</f>
        <v>0</v>
      </c>
      <c r="K106" s="143">
        <f>IF(('5、销售定价'!$B$18-'5、销售定价'!$B$17)=0,0,$B106/('5、销售定价'!$B$18-'5、销售定价'!$B$17)*$E$61)</f>
        <v>0</v>
      </c>
      <c r="L106" s="143">
        <f>IF(('5、销售定价'!$B$18-'5、销售定价'!$B$17)=0,0,$B106/('5、销售定价'!$B$18-'5、销售定价'!$B$17)*$E$67)</f>
        <v>0</v>
      </c>
      <c r="M106" s="355">
        <f t="shared" si="36"/>
        <v>0</v>
      </c>
      <c r="N106" s="143">
        <f t="shared" si="37"/>
        <v>0</v>
      </c>
    </row>
    <row r="107" spans="1:15" ht="16.5" customHeight="1" outlineLevel="1">
      <c r="A107" s="351">
        <f t="shared" si="35"/>
        <v>0</v>
      </c>
      <c r="B107" s="143">
        <f>'5、销售定价'!H16</f>
        <v>0</v>
      </c>
      <c r="C107" s="143">
        <f>IF(('5、销售定价'!$B$18-'5、销售定价'!$B$17)=0,0,$B107/('5、销售定价'!$B$18-'5、销售定价'!$B$17)*$E$7)</f>
        <v>0</v>
      </c>
      <c r="D107" s="143">
        <f>IF(('5、销售定价'!$B$18-'5、销售定价'!$B$17)=0,0,$B107/('5、销售定价'!$B$18-'5、销售定价'!$B$17)*$E$10)</f>
        <v>0</v>
      </c>
      <c r="E107" s="153"/>
      <c r="F107" s="352">
        <f>IF(SUM($B$95:$B$107)=0,0,E107+$E$108*(1-主要假设阐述!$D$49)*B107/SUM($B$77:$B$89))</f>
        <v>0</v>
      </c>
      <c r="G107" s="153"/>
      <c r="H107" s="352">
        <f>IF(SUM($B$95:$B$107)=0,0,G107+$G$108*(1-主要假设阐述!$D$49)*B107/SUM($B$77:$B$89))</f>
        <v>0</v>
      </c>
      <c r="I107" s="143">
        <f>IF(('5、销售定价'!$B$18-'5、销售定价'!$B$17)=0,0,$B107/('5、销售定价'!$B$18-'5、销售定价'!$B$17)*$E$45)</f>
        <v>0</v>
      </c>
      <c r="J107" s="143">
        <f>IF(('5、销售定价'!$B$18-'5、销售定价'!$B$17)=0,0,$B107/('5、销售定价'!$B$18-'5、销售定价'!$B$17)*$E$52)</f>
        <v>0</v>
      </c>
      <c r="K107" s="143">
        <f>IF(('5、销售定价'!$B$18-'5、销售定价'!$B$17)=0,0,$B107/('5、销售定价'!$B$18-'5、销售定价'!$B$17)*$E$61)</f>
        <v>0</v>
      </c>
      <c r="L107" s="143">
        <f>IF(('5、销售定价'!$B$18-'5、销售定价'!$B$17)=0,0,$B107/('5、销售定价'!$B$18-'5、销售定价'!$B$17)*$E$67)</f>
        <v>0</v>
      </c>
      <c r="M107" s="355">
        <f t="shared" si="36"/>
        <v>0</v>
      </c>
      <c r="N107" s="143">
        <f t="shared" si="37"/>
        <v>0</v>
      </c>
    </row>
    <row r="108" spans="1:15" ht="16.5" customHeight="1" outlineLevel="1">
      <c r="A108" s="351" t="str">
        <f t="shared" si="35"/>
        <v>车位</v>
      </c>
      <c r="B108" s="143">
        <f>'5、销售定价'!H17</f>
        <v>8384</v>
      </c>
      <c r="C108" s="353"/>
      <c r="D108" s="353"/>
      <c r="E108" s="153">
        <f>2732.24037521391*1.03</f>
        <v>2814.207586470327</v>
      </c>
      <c r="F108" s="143">
        <f>$E$108*主要假设阐述!$D$49</f>
        <v>2814.207586470327</v>
      </c>
      <c r="G108" s="153">
        <f>305.064669798349*1.03</f>
        <v>314.21660989229946</v>
      </c>
      <c r="H108" s="143">
        <f>$G$108*主要假设阐述!$D$49</f>
        <v>314.21660989229946</v>
      </c>
      <c r="I108" s="353"/>
      <c r="J108" s="353"/>
      <c r="K108" s="353"/>
      <c r="L108" s="353"/>
      <c r="M108" s="355">
        <f t="shared" si="36"/>
        <v>3128.4241963626264</v>
      </c>
      <c r="N108" s="143">
        <f t="shared" si="37"/>
        <v>3731.4219899363388</v>
      </c>
      <c r="O108" s="357"/>
    </row>
    <row r="109" spans="1:15" ht="16.5" customHeight="1">
      <c r="A109" s="354" t="s">
        <v>239</v>
      </c>
      <c r="B109" s="355">
        <f>SUM(B95:B106)</f>
        <v>36643.879999999997</v>
      </c>
      <c r="C109" s="355">
        <f t="shared" ref="C109:N109" si="38">SUM(C95:C108)</f>
        <v>1387.4305015994316</v>
      </c>
      <c r="D109" s="355">
        <f t="shared" si="38"/>
        <v>621.88794648225632</v>
      </c>
      <c r="E109" s="355">
        <f t="shared" si="38"/>
        <v>19584.054671564732</v>
      </c>
      <c r="F109" s="355">
        <f t="shared" si="38"/>
        <v>19584.054671564732</v>
      </c>
      <c r="G109" s="355">
        <f t="shared" si="38"/>
        <v>1396.1249683382484</v>
      </c>
      <c r="H109" s="355">
        <f t="shared" si="38"/>
        <v>1396.1249683382484</v>
      </c>
      <c r="I109" s="355">
        <f t="shared" si="38"/>
        <v>1796.6579405580389</v>
      </c>
      <c r="J109" s="355">
        <f t="shared" si="38"/>
        <v>628.1530729540151</v>
      </c>
      <c r="K109" s="355">
        <f t="shared" si="38"/>
        <v>79.414114323678874</v>
      </c>
      <c r="L109" s="355">
        <f t="shared" si="38"/>
        <v>360.09782090697888</v>
      </c>
      <c r="M109" s="355">
        <f t="shared" si="38"/>
        <v>25853.821036727379</v>
      </c>
      <c r="N109" s="355">
        <f t="shared" si="38"/>
        <v>9933.1115600268295</v>
      </c>
    </row>
    <row r="110" spans="1:15" ht="16.5" customHeight="1"/>
    <row r="111" spans="1:15" ht="16.5" customHeight="1">
      <c r="A111" s="350" t="s">
        <v>473</v>
      </c>
      <c r="B111" s="350"/>
      <c r="C111" s="350"/>
      <c r="D111" s="350"/>
      <c r="E111" s="350"/>
      <c r="F111" s="350"/>
      <c r="G111" s="350"/>
      <c r="H111" s="350"/>
      <c r="I111" s="350"/>
      <c r="J111" s="350"/>
      <c r="K111" s="350"/>
      <c r="L111" s="350"/>
      <c r="M111" s="350"/>
      <c r="N111" s="350"/>
    </row>
    <row r="112" spans="1:15" ht="33.75" customHeight="1">
      <c r="A112" s="138" t="s">
        <v>458</v>
      </c>
      <c r="B112" s="138" t="s">
        <v>459</v>
      </c>
      <c r="C112" s="138" t="s">
        <v>460</v>
      </c>
      <c r="D112" s="138" t="s">
        <v>461</v>
      </c>
      <c r="E112" s="138" t="s">
        <v>462</v>
      </c>
      <c r="F112" s="138" t="s">
        <v>463</v>
      </c>
      <c r="G112" s="138" t="s">
        <v>464</v>
      </c>
      <c r="H112" s="138" t="s">
        <v>465</v>
      </c>
      <c r="I112" s="138" t="s">
        <v>466</v>
      </c>
      <c r="J112" s="138" t="s">
        <v>467</v>
      </c>
      <c r="K112" s="138" t="s">
        <v>468</v>
      </c>
      <c r="L112" s="138" t="s">
        <v>469</v>
      </c>
      <c r="M112" s="138" t="s">
        <v>470</v>
      </c>
      <c r="N112" s="138" t="s">
        <v>471</v>
      </c>
    </row>
    <row r="113" spans="1:15" ht="16.5" customHeight="1" outlineLevel="1">
      <c r="A113" s="351" t="str">
        <f>A95</f>
        <v>多层（4F-9F)</v>
      </c>
      <c r="B113" s="143">
        <f>'5、销售定价'!K4</f>
        <v>0</v>
      </c>
      <c r="C113" s="143">
        <f>IF(('5、销售定价'!$B$18-'5、销售定价'!$B$17)=0,0,$B113/('5、销售定价'!$B$18-'5、销售定价'!$B$17)*$E$7)</f>
        <v>0</v>
      </c>
      <c r="D113" s="143">
        <f>IF(('5、销售定价'!$B$18-'5、销售定价'!$B$17)=0,0,$B113/('5、销售定价'!$B$18-'5、销售定价'!$B$17)*$E$10)</f>
        <v>0</v>
      </c>
      <c r="E113" s="153"/>
      <c r="F113" s="352">
        <f>IF(SUM($B$113:$B$125)=0,0,E113+$E$126*(1-主要假设阐述!$D$64)*B113/SUM($B$113:$B$125))</f>
        <v>0</v>
      </c>
      <c r="G113" s="153"/>
      <c r="H113" s="352">
        <f>IF(SUM($B$113:$B$125)=0,0,G113+$G$126*(1-主要假设阐述!$D$64)*B113/SUM($B$113:$B$125))</f>
        <v>0</v>
      </c>
      <c r="I113" s="143">
        <f>IF(('5、销售定价'!$B$18-'5、销售定价'!$B$17)=0,0,$B113/('5、销售定价'!$B$18-'5、销售定价'!$B$17)*$E$45)</f>
        <v>0</v>
      </c>
      <c r="J113" s="143">
        <f>IF(('5、销售定价'!$B$18-'5、销售定价'!$B$17)=0,0,$B113/('5、销售定价'!$B$18-'5、销售定价'!$B$17)*$E$52)</f>
        <v>0</v>
      </c>
      <c r="K113" s="143">
        <f>IF(('5、销售定价'!$B$18-'5、销售定价'!$B$17)=0,0,$B113/('5、销售定价'!$B$18-'5、销售定价'!$B$17)*$E$61)</f>
        <v>0</v>
      </c>
      <c r="L113" s="143">
        <f>IF(('5、销售定价'!$B$18-'5、销售定价'!$B$17)=0,0,$B113/('5、销售定价'!$B$18-'5、销售定价'!$B$17)*$E$67)</f>
        <v>0</v>
      </c>
      <c r="M113" s="355">
        <f t="shared" ref="M113:M126" si="39">SUM(C113:D113,F113,H113:L113)</f>
        <v>0</v>
      </c>
      <c r="N113" s="143">
        <f>(IF(B113=0,0,M113/B113))*10000</f>
        <v>0</v>
      </c>
    </row>
    <row r="114" spans="1:15" ht="16.5" customHeight="1" outlineLevel="1">
      <c r="A114" s="351" t="str">
        <f>A96</f>
        <v>小高层(10F-12F)</v>
      </c>
      <c r="B114" s="143">
        <f>'5、销售定价'!K5</f>
        <v>0</v>
      </c>
      <c r="C114" s="143">
        <f>IF(('5、销售定价'!$B$18-'5、销售定价'!$B$17)=0,0,$B114/('5、销售定价'!$B$18-'5、销售定价'!$B$17)*$E$7)</f>
        <v>0</v>
      </c>
      <c r="D114" s="143">
        <f>IF(('5、销售定价'!$B$18-'5、销售定价'!$B$17)=0,0,$B114/('5、销售定价'!$B$18-'5、销售定价'!$B$17)*$E$10)</f>
        <v>0</v>
      </c>
      <c r="E114" s="153"/>
      <c r="F114" s="352">
        <f>IF(SUM($B$113:$B$125)=0,0,E114+$E$126*(1-主要假设阐述!$D$64)*B114/SUM($B$113:$B$125))</f>
        <v>0</v>
      </c>
      <c r="G114" s="153"/>
      <c r="H114" s="352">
        <f>IF(SUM($B$113:$B$125)=0,0,G114+$G$126*(1-主要假设阐述!$D$64)*B114/SUM($B$113:$B$125))</f>
        <v>0</v>
      </c>
      <c r="I114" s="143">
        <f>IF(('5、销售定价'!$B$18-'5、销售定价'!$B$17)=0,0,$B114/('5、销售定价'!$B$18-'5、销售定价'!$B$17)*$E$45)</f>
        <v>0</v>
      </c>
      <c r="J114" s="143">
        <f>IF(('5、销售定价'!$B$18-'5、销售定价'!$B$17)=0,0,$B114/('5、销售定价'!$B$18-'5、销售定价'!$B$17)*$E$52)</f>
        <v>0</v>
      </c>
      <c r="K114" s="143">
        <f>IF(('5、销售定价'!$B$18-'5、销售定价'!$B$17)=0,0,$B114/('5、销售定价'!$B$18-'5、销售定价'!$B$17)*$E$61)</f>
        <v>0</v>
      </c>
      <c r="L114" s="143">
        <f>IF(('5、销售定价'!$B$18-'5、销售定价'!$B$17)=0,0,$B114/('5、销售定价'!$B$18-'5、销售定价'!$B$17)*$E$67)</f>
        <v>0</v>
      </c>
      <c r="M114" s="355">
        <f t="shared" si="39"/>
        <v>0</v>
      </c>
      <c r="N114" s="143">
        <f t="shared" ref="N114:N126" si="40">(IF(B114=0,0,M114/B114))*10000</f>
        <v>0</v>
      </c>
    </row>
    <row r="115" spans="1:15" ht="16.5" customHeight="1" outlineLevel="1">
      <c r="A115" s="351" t="str">
        <f t="shared" ref="A115:A126" si="41">A97</f>
        <v>中高层(13F-18F)</v>
      </c>
      <c r="B115" s="143">
        <f>'5、销售定价'!K6</f>
        <v>0</v>
      </c>
      <c r="C115" s="143">
        <f>IF(('5、销售定价'!$B$18-'5、销售定价'!$B$17)=0,0,$B115/('5、销售定价'!$B$18-'5、销售定价'!$B$17)*$E$7)</f>
        <v>0</v>
      </c>
      <c r="D115" s="143">
        <f>IF(('5、销售定价'!$B$18-'5、销售定价'!$B$17)=0,0,$B115/('5、销售定价'!$B$18-'5、销售定价'!$B$17)*$E$10)</f>
        <v>0</v>
      </c>
      <c r="E115" s="153"/>
      <c r="F115" s="352">
        <f>IF(SUM($B$113:$B$125)=0,0,E115+$E$126*(1-主要假设阐述!$D$64)*B115/SUM($B$113:$B$125))</f>
        <v>0</v>
      </c>
      <c r="G115" s="153"/>
      <c r="H115" s="352">
        <f>IF(SUM($B$113:$B$125)=0,0,G115+$G$126*(1-主要假设阐述!$D$64)*B115/SUM($B$113:$B$125))</f>
        <v>0</v>
      </c>
      <c r="I115" s="143">
        <f>IF(('5、销售定价'!$B$18-'5、销售定价'!$B$17)=0,0,$B115/('5、销售定价'!$B$18-'5、销售定价'!$B$17)*$E$45)</f>
        <v>0</v>
      </c>
      <c r="J115" s="143">
        <f>IF(('5、销售定价'!$B$18-'5、销售定价'!$B$17)=0,0,$B115/('5、销售定价'!$B$18-'5、销售定价'!$B$17)*$E$52)</f>
        <v>0</v>
      </c>
      <c r="K115" s="143">
        <f>IF(('5、销售定价'!$B$18-'5、销售定价'!$B$17)=0,0,$B115/('5、销售定价'!$B$18-'5、销售定价'!$B$17)*$E$61)</f>
        <v>0</v>
      </c>
      <c r="L115" s="143">
        <f>IF(('5、销售定价'!$B$18-'5、销售定价'!$B$17)=0,0,$B115/('5、销售定价'!$B$18-'5、销售定价'!$B$17)*$E$67)</f>
        <v>0</v>
      </c>
      <c r="M115" s="355">
        <f t="shared" si="39"/>
        <v>0</v>
      </c>
      <c r="N115" s="143">
        <f t="shared" si="40"/>
        <v>0</v>
      </c>
    </row>
    <row r="116" spans="1:15" ht="16.5" customHeight="1" outlineLevel="1">
      <c r="A116" s="351" t="str">
        <f t="shared" si="41"/>
        <v>高层(19F及以上）</v>
      </c>
      <c r="B116" s="143">
        <f>'5、销售定价'!K7</f>
        <v>0</v>
      </c>
      <c r="C116" s="143">
        <f>IF(('5、销售定价'!$B$18-'5、销售定价'!$B$17)=0,0,$B116/('5、销售定价'!$B$18-'5、销售定价'!$B$17)*$E$7)</f>
        <v>0</v>
      </c>
      <c r="D116" s="143">
        <f>IF(('5、销售定价'!$B$18-'5、销售定价'!$B$17)=0,0,$B116/('5、销售定价'!$B$18-'5、销售定价'!$B$17)*$E$10)</f>
        <v>0</v>
      </c>
      <c r="E116" s="153"/>
      <c r="F116" s="352">
        <f>IF(SUM($B$113:$B$125)=0,0,E116+$E$126*(1-主要假设阐述!$D$64)*B116/SUM($B$113:$B$125))</f>
        <v>0</v>
      </c>
      <c r="G116" s="153"/>
      <c r="H116" s="352">
        <f>IF(SUM($B$113:$B$125)=0,0,G116+$G$126*(1-主要假设阐述!$D$64)*B116/SUM($B$113:$B$125))</f>
        <v>0</v>
      </c>
      <c r="I116" s="143">
        <f>IF(('5、销售定价'!$B$18-'5、销售定价'!$B$17)=0,0,$B116/('5、销售定价'!$B$18-'5、销售定价'!$B$17)*$E$45)</f>
        <v>0</v>
      </c>
      <c r="J116" s="143">
        <f>IF(('5、销售定价'!$B$18-'5、销售定价'!$B$17)=0,0,$B116/('5、销售定价'!$B$18-'5、销售定价'!$B$17)*$E$52)</f>
        <v>0</v>
      </c>
      <c r="K116" s="143">
        <f>IF(('5、销售定价'!$B$18-'5、销售定价'!$B$17)=0,0,$B116/('5、销售定价'!$B$18-'5、销售定价'!$B$17)*$E$61)</f>
        <v>0</v>
      </c>
      <c r="L116" s="143">
        <f>IF(('5、销售定价'!$B$18-'5、销售定价'!$B$17)=0,0,$B116/('5、销售定价'!$B$18-'5、销售定价'!$B$17)*$E$67)</f>
        <v>0</v>
      </c>
      <c r="M116" s="355">
        <f t="shared" si="39"/>
        <v>0</v>
      </c>
      <c r="N116" s="143">
        <f t="shared" si="40"/>
        <v>0</v>
      </c>
    </row>
    <row r="117" spans="1:15" ht="16.5" customHeight="1" outlineLevel="1">
      <c r="A117" s="351" t="str">
        <f t="shared" si="41"/>
        <v>叠拼</v>
      </c>
      <c r="B117" s="143">
        <f>'5、销售定价'!K8</f>
        <v>0</v>
      </c>
      <c r="C117" s="143">
        <f>IF(('5、销售定价'!$B$18-'5、销售定价'!$B$17)=0,0,$B117/('5、销售定价'!$B$18-'5、销售定价'!$B$17)*$E$7)</f>
        <v>0</v>
      </c>
      <c r="D117" s="143">
        <f>IF(('5、销售定价'!$B$18-'5、销售定价'!$B$17)=0,0,$B117/('5、销售定价'!$B$18-'5、销售定价'!$B$17)*$E$10)</f>
        <v>0</v>
      </c>
      <c r="E117" s="153"/>
      <c r="F117" s="352">
        <f>IF(SUM($B$113:$B$125)=0,0,E117+$E$126*(1-主要假设阐述!$D$64)*B117/SUM($B$113:$B$125))</f>
        <v>0</v>
      </c>
      <c r="G117" s="153"/>
      <c r="H117" s="352">
        <f>IF(SUM($B$113:$B$125)=0,0,G117+$G$126*(1-主要假设阐述!$D$64)*B117/SUM($B$113:$B$125))</f>
        <v>0</v>
      </c>
      <c r="I117" s="143">
        <f>IF(('5、销售定价'!$B$18-'5、销售定价'!$B$17)=0,0,$B117/('5、销售定价'!$B$18-'5、销售定价'!$B$17)*$E$45)</f>
        <v>0</v>
      </c>
      <c r="J117" s="143">
        <f>IF(('5、销售定价'!$B$18-'5、销售定价'!$B$17)=0,0,$B117/('5、销售定价'!$B$18-'5、销售定价'!$B$17)*$E$52)</f>
        <v>0</v>
      </c>
      <c r="K117" s="143">
        <f>IF(('5、销售定价'!$B$18-'5、销售定价'!$B$17)=0,0,$B117/('5、销售定价'!$B$18-'5、销售定价'!$B$17)*$E$61)</f>
        <v>0</v>
      </c>
      <c r="L117" s="143">
        <f>IF(('5、销售定价'!$B$18-'5、销售定价'!$B$17)=0,0,$B117/('5、销售定价'!$B$18-'5、销售定价'!$B$17)*$E$67)</f>
        <v>0</v>
      </c>
      <c r="M117" s="355">
        <f t="shared" si="39"/>
        <v>0</v>
      </c>
      <c r="N117" s="143">
        <f t="shared" si="40"/>
        <v>0</v>
      </c>
    </row>
    <row r="118" spans="1:15" ht="16.5" customHeight="1" outlineLevel="1">
      <c r="A118" s="351" t="str">
        <f t="shared" si="41"/>
        <v>联排</v>
      </c>
      <c r="B118" s="143">
        <f>'5、销售定价'!K9</f>
        <v>0</v>
      </c>
      <c r="C118" s="143">
        <f>IF(('5、销售定价'!$B$18-'5、销售定价'!$B$17)=0,0,$B118/('5、销售定价'!$B$18-'5、销售定价'!$B$17)*$E$7)</f>
        <v>0</v>
      </c>
      <c r="D118" s="143">
        <f>IF(('5、销售定价'!$B$18-'5、销售定价'!$B$17)=0,0,$B118/('5、销售定价'!$B$18-'5、销售定价'!$B$17)*$E$10)</f>
        <v>0</v>
      </c>
      <c r="E118" s="153"/>
      <c r="F118" s="352">
        <f>IF(SUM($B$113:$B$125)=0,0,E118+$E$126*(1-主要假设阐述!$D$64)*B118/SUM($B$113:$B$125))</f>
        <v>0</v>
      </c>
      <c r="G118" s="153"/>
      <c r="H118" s="352">
        <f>IF(SUM($B$113:$B$125)=0,0,G118+$G$126*(1-主要假设阐述!$D$64)*B118/SUM($B$113:$B$125))</f>
        <v>0</v>
      </c>
      <c r="I118" s="143">
        <f>IF(('5、销售定价'!$B$18-'5、销售定价'!$B$17)=0,0,$B118/('5、销售定价'!$B$18-'5、销售定价'!$B$17)*$E$45)</f>
        <v>0</v>
      </c>
      <c r="J118" s="143">
        <f>IF(('5、销售定价'!$B$18-'5、销售定价'!$B$17)=0,0,$B118/('5、销售定价'!$B$18-'5、销售定价'!$B$17)*$E$52)</f>
        <v>0</v>
      </c>
      <c r="K118" s="143">
        <f>IF(('5、销售定价'!$B$18-'5、销售定价'!$B$17)=0,0,$B118/('5、销售定价'!$B$18-'5、销售定价'!$B$17)*$E$61)</f>
        <v>0</v>
      </c>
      <c r="L118" s="143">
        <f>IF(('5、销售定价'!$B$18-'5、销售定价'!$B$17)=0,0,$B118/('5、销售定价'!$B$18-'5、销售定价'!$B$17)*$E$67)</f>
        <v>0</v>
      </c>
      <c r="M118" s="355">
        <f t="shared" si="39"/>
        <v>0</v>
      </c>
      <c r="N118" s="143">
        <f t="shared" si="40"/>
        <v>0</v>
      </c>
    </row>
    <row r="119" spans="1:15" ht="16.5" customHeight="1" outlineLevel="1">
      <c r="A119" s="351" t="str">
        <f t="shared" si="41"/>
        <v>双拼</v>
      </c>
      <c r="B119" s="143">
        <f>'5、销售定价'!K10</f>
        <v>0</v>
      </c>
      <c r="C119" s="143">
        <f>IF(('5、销售定价'!$B$18-'5、销售定价'!$B$17)=0,0,$B119/('5、销售定价'!$B$18-'5、销售定价'!$B$17)*$E$7)</f>
        <v>0</v>
      </c>
      <c r="D119" s="143">
        <f>IF(('5、销售定价'!$B$18-'5、销售定价'!$B$17)=0,0,$B119/('5、销售定价'!$B$18-'5、销售定价'!$B$17)*$E$10)</f>
        <v>0</v>
      </c>
      <c r="E119" s="153"/>
      <c r="F119" s="352">
        <f>IF(SUM($B$113:$B$125)=0,0,E119+$E$126*(1-主要假设阐述!$D$64)*B119/SUM($B$113:$B$125))</f>
        <v>0</v>
      </c>
      <c r="G119" s="153"/>
      <c r="H119" s="352">
        <f>IF(SUM($B$113:$B$125)=0,0,G119+$G$126*(1-主要假设阐述!$D$64)*B119/SUM($B$113:$B$125))</f>
        <v>0</v>
      </c>
      <c r="I119" s="143">
        <f>IF(('5、销售定价'!$B$18-'5、销售定价'!$B$17)=0,0,$B119/('5、销售定价'!$B$18-'5、销售定价'!$B$17)*$E$45)</f>
        <v>0</v>
      </c>
      <c r="J119" s="143">
        <f>IF(('5、销售定价'!$B$18-'5、销售定价'!$B$17)=0,0,$B119/('5、销售定价'!$B$18-'5、销售定价'!$B$17)*$E$52)</f>
        <v>0</v>
      </c>
      <c r="K119" s="143">
        <f>IF(('5、销售定价'!$B$18-'5、销售定价'!$B$17)=0,0,$B119/('5、销售定价'!$B$18-'5、销售定价'!$B$17)*$E$61)</f>
        <v>0</v>
      </c>
      <c r="L119" s="143">
        <f>IF(('5、销售定价'!$B$18-'5、销售定价'!$B$17)=0,0,$B119/('5、销售定价'!$B$18-'5、销售定价'!$B$17)*$E$67)</f>
        <v>0</v>
      </c>
      <c r="M119" s="355">
        <f t="shared" si="39"/>
        <v>0</v>
      </c>
      <c r="N119" s="143">
        <f t="shared" si="40"/>
        <v>0</v>
      </c>
    </row>
    <row r="120" spans="1:15" ht="16.5" customHeight="1" outlineLevel="1">
      <c r="A120" s="351" t="str">
        <f t="shared" si="41"/>
        <v>独栋</v>
      </c>
      <c r="B120" s="143">
        <f>'5、销售定价'!K11</f>
        <v>0</v>
      </c>
      <c r="C120" s="143">
        <f>IF(('5、销售定价'!$B$18-'5、销售定价'!$B$17)=0,0,$B120/('5、销售定价'!$B$18-'5、销售定价'!$B$17)*$E$7)</f>
        <v>0</v>
      </c>
      <c r="D120" s="143">
        <f>IF(('5、销售定价'!$B$18-'5、销售定价'!$B$17)=0,0,$B120/('5、销售定价'!$B$18-'5、销售定价'!$B$17)*$E$10)</f>
        <v>0</v>
      </c>
      <c r="E120" s="153"/>
      <c r="F120" s="352">
        <f>IF(SUM($B$113:$B$125)=0,0,E120+$E$126*(1-主要假设阐述!$D$64)*B120/SUM($B$113:$B$125))</f>
        <v>0</v>
      </c>
      <c r="G120" s="153"/>
      <c r="H120" s="352">
        <f>IF(SUM($B$113:$B$125)=0,0,G120+$G$126*(1-主要假设阐述!$D$64)*B120/SUM($B$113:$B$125))</f>
        <v>0</v>
      </c>
      <c r="I120" s="143">
        <f>IF(('5、销售定价'!$B$18-'5、销售定价'!$B$17)=0,0,$B120/('5、销售定价'!$B$18-'5、销售定价'!$B$17)*$E$45)</f>
        <v>0</v>
      </c>
      <c r="J120" s="143">
        <f>IF(('5、销售定价'!$B$18-'5、销售定价'!$B$17)=0,0,$B120/('5、销售定价'!$B$18-'5、销售定价'!$B$17)*$E$52)</f>
        <v>0</v>
      </c>
      <c r="K120" s="143">
        <f>IF(('5、销售定价'!$B$18-'5、销售定价'!$B$17)=0,0,$B120/('5、销售定价'!$B$18-'5、销售定价'!$B$17)*$E$61)</f>
        <v>0</v>
      </c>
      <c r="L120" s="143">
        <f>IF(('5、销售定价'!$B$18-'5、销售定价'!$B$17)=0,0,$B120/('5、销售定价'!$B$18-'5、销售定价'!$B$17)*$E$67)</f>
        <v>0</v>
      </c>
      <c r="M120" s="355">
        <f t="shared" si="39"/>
        <v>0</v>
      </c>
      <c r="N120" s="143">
        <f t="shared" si="40"/>
        <v>0</v>
      </c>
    </row>
    <row r="121" spans="1:15" ht="16.5" customHeight="1" outlineLevel="1">
      <c r="A121" s="351" t="str">
        <f t="shared" si="41"/>
        <v>底商</v>
      </c>
      <c r="B121" s="143">
        <f>'5、销售定价'!K12</f>
        <v>0</v>
      </c>
      <c r="C121" s="143">
        <f>IF(('5、销售定价'!$B$18-'5、销售定价'!$B$17)=0,0,$B121/('5、销售定价'!$B$18-'5、销售定价'!$B$17)*$E$7)</f>
        <v>0</v>
      </c>
      <c r="D121" s="143">
        <f>IF(('5、销售定价'!$B$18-'5、销售定价'!$B$17)=0,0,$B121/('5、销售定价'!$B$18-'5、销售定价'!$B$17)*$E$10)</f>
        <v>0</v>
      </c>
      <c r="E121" s="153"/>
      <c r="F121" s="352">
        <f>IF(SUM($B$113:$B$125)=0,0,E121+$E$126*(1-主要假设阐述!$D$64)*B121/SUM($B$113:$B$125))</f>
        <v>0</v>
      </c>
      <c r="G121" s="153"/>
      <c r="H121" s="352">
        <f>IF(SUM($B$113:$B$125)=0,0,G121+$G$126*(1-主要假设阐述!$D$64)*B121/SUM($B$113:$B$125))</f>
        <v>0</v>
      </c>
      <c r="I121" s="143">
        <f>IF(('5、销售定价'!$B$18-'5、销售定价'!$B$17)=0,0,$B121/('5、销售定价'!$B$18-'5、销售定价'!$B$17)*$E$45)</f>
        <v>0</v>
      </c>
      <c r="J121" s="143">
        <f>IF(('5、销售定价'!$B$18-'5、销售定价'!$B$17)=0,0,$B121/('5、销售定价'!$B$18-'5、销售定价'!$B$17)*$E$52)</f>
        <v>0</v>
      </c>
      <c r="K121" s="143">
        <f>IF(('5、销售定价'!$B$18-'5、销售定价'!$B$17)=0,0,$B121/('5、销售定价'!$B$18-'5、销售定价'!$B$17)*$E$61)</f>
        <v>0</v>
      </c>
      <c r="L121" s="143">
        <f>IF(('5、销售定价'!$B$18-'5、销售定价'!$B$17)=0,0,$B121/('5、销售定价'!$B$18-'5、销售定价'!$B$17)*$E$67)</f>
        <v>0</v>
      </c>
      <c r="M121" s="355">
        <f t="shared" si="39"/>
        <v>0</v>
      </c>
      <c r="N121" s="143">
        <f t="shared" si="40"/>
        <v>0</v>
      </c>
    </row>
    <row r="122" spans="1:15" ht="16.5" customHeight="1" outlineLevel="1">
      <c r="A122" s="351" t="str">
        <f t="shared" si="41"/>
        <v>公寓（含loft）</v>
      </c>
      <c r="B122" s="143">
        <f>'5、销售定价'!K13</f>
        <v>0</v>
      </c>
      <c r="C122" s="143">
        <f>IF(('5、销售定价'!$B$18-'5、销售定价'!$B$17)=0,0,$B122/('5、销售定价'!$B$18-'5、销售定价'!$B$17)*$E$7)</f>
        <v>0</v>
      </c>
      <c r="D122" s="143">
        <f>IF(('5、销售定价'!$B$18-'5、销售定价'!$B$17)=0,0,$B122/('5、销售定价'!$B$18-'5、销售定价'!$B$17)*$E$10)</f>
        <v>0</v>
      </c>
      <c r="E122" s="153"/>
      <c r="F122" s="352">
        <f>IF(SUM($B$113:$B$125)=0,0,E122+$E$126*(1-主要假设阐述!$D$64)*B122/SUM($B$113:$B$125))</f>
        <v>0</v>
      </c>
      <c r="G122" s="153"/>
      <c r="H122" s="352">
        <f>IF(SUM($B$113:$B$125)=0,0,G122+$G$126*(1-主要假设阐述!$D$64)*B122/SUM($B$113:$B$125))</f>
        <v>0</v>
      </c>
      <c r="I122" s="143">
        <f>IF(('5、销售定价'!$B$18-'5、销售定价'!$B$17)=0,0,$B122/('5、销售定价'!$B$18-'5、销售定价'!$B$17)*$E$45)</f>
        <v>0</v>
      </c>
      <c r="J122" s="143">
        <f>IF(('5、销售定价'!$B$18-'5、销售定价'!$B$17)=0,0,$B122/('5、销售定价'!$B$18-'5、销售定价'!$B$17)*$E$52)</f>
        <v>0</v>
      </c>
      <c r="K122" s="143">
        <f>IF(('5、销售定价'!$B$18-'5、销售定价'!$B$17)=0,0,$B122/('5、销售定价'!$B$18-'5、销售定价'!$B$17)*$E$61)</f>
        <v>0</v>
      </c>
      <c r="L122" s="143">
        <f>IF(('5、销售定价'!$B$18-'5、销售定价'!$B$17)=0,0,$B122/('5、销售定价'!$B$18-'5、销售定价'!$B$17)*$E$67)</f>
        <v>0</v>
      </c>
      <c r="M122" s="355">
        <f t="shared" si="39"/>
        <v>0</v>
      </c>
      <c r="N122" s="143">
        <f t="shared" si="40"/>
        <v>0</v>
      </c>
    </row>
    <row r="123" spans="1:15" ht="16.5" customHeight="1" outlineLevel="1">
      <c r="A123" s="351" t="str">
        <f t="shared" si="41"/>
        <v>商业</v>
      </c>
      <c r="B123" s="143">
        <f>'5、销售定价'!K14</f>
        <v>0</v>
      </c>
      <c r="C123" s="143">
        <f>IF(('5、销售定价'!$B$18-'5、销售定价'!$B$17)=0,0,$B123/('5、销售定价'!$B$18-'5、销售定价'!$B$17)*$E$7)</f>
        <v>0</v>
      </c>
      <c r="D123" s="143">
        <f>IF(('5、销售定价'!$B$18-'5、销售定价'!$B$17)=0,0,$B123/('5、销售定价'!$B$18-'5、销售定价'!$B$17)*$E$10)</f>
        <v>0</v>
      </c>
      <c r="E123" s="153"/>
      <c r="F123" s="352">
        <f>IF(SUM($B$113:$B$125)=0,0,E123+$E$126*(1-主要假设阐述!$D$64)*B123/SUM($B$113:$B$125))</f>
        <v>0</v>
      </c>
      <c r="G123" s="153"/>
      <c r="H123" s="352">
        <f>IF(SUM($B$113:$B$125)=0,0,G123+$G$126*(1-主要假设阐述!$D$64)*B123/SUM($B$113:$B$125))</f>
        <v>0</v>
      </c>
      <c r="I123" s="143">
        <f>IF(('5、销售定价'!$B$18-'5、销售定价'!$B$17)=0,0,$B123/('5、销售定价'!$B$18-'5、销售定价'!$B$17)*$E$45)</f>
        <v>0</v>
      </c>
      <c r="J123" s="143">
        <f>IF(('5、销售定价'!$B$18-'5、销售定价'!$B$17)=0,0,$B123/('5、销售定价'!$B$18-'5、销售定价'!$B$17)*$E$52)</f>
        <v>0</v>
      </c>
      <c r="K123" s="143">
        <f>IF(('5、销售定价'!$B$18-'5、销售定价'!$B$17)=0,0,$B123/('5、销售定价'!$B$18-'5、销售定价'!$B$17)*$E$61)</f>
        <v>0</v>
      </c>
      <c r="L123" s="143">
        <f>IF(('5、销售定价'!$B$18-'5、销售定价'!$B$17)=0,0,$B123/('5、销售定价'!$B$18-'5、销售定价'!$B$17)*$E$67)</f>
        <v>0</v>
      </c>
      <c r="M123" s="355">
        <f t="shared" si="39"/>
        <v>0</v>
      </c>
      <c r="N123" s="143">
        <f t="shared" si="40"/>
        <v>0</v>
      </c>
    </row>
    <row r="124" spans="1:15" ht="16.5" customHeight="1" outlineLevel="1">
      <c r="A124" s="351" t="str">
        <f t="shared" si="41"/>
        <v>酒店</v>
      </c>
      <c r="B124" s="143">
        <f>'5、销售定价'!K15</f>
        <v>0</v>
      </c>
      <c r="C124" s="143">
        <f>IF(('5、销售定价'!$B$18-'5、销售定价'!$B$17)=0,0,$B124/('5、销售定价'!$B$18-'5、销售定价'!$B$17)*$E$7)</f>
        <v>0</v>
      </c>
      <c r="D124" s="143">
        <f>IF(('5、销售定价'!$B$18-'5、销售定价'!$B$17)=0,0,$B124/('5、销售定价'!$B$18-'5、销售定价'!$B$17)*$E$10)</f>
        <v>0</v>
      </c>
      <c r="E124" s="153"/>
      <c r="F124" s="352">
        <f>IF(SUM($B$113:$B$125)=0,0,E124+$E$126*(1-主要假设阐述!$D$64)*B124/SUM($B$113:$B$125))</f>
        <v>0</v>
      </c>
      <c r="G124" s="153"/>
      <c r="H124" s="352">
        <f>IF(SUM($B$113:$B$125)=0,0,G124+$G$126*(1-主要假设阐述!$D$64)*B124/SUM($B$113:$B$125))</f>
        <v>0</v>
      </c>
      <c r="I124" s="143">
        <f>IF(('5、销售定价'!$B$18-'5、销售定价'!$B$17)=0,0,$B124/('5、销售定价'!$B$18-'5、销售定价'!$B$17)*$E$45)</f>
        <v>0</v>
      </c>
      <c r="J124" s="143">
        <f>IF(('5、销售定价'!$B$18-'5、销售定价'!$B$17)=0,0,$B124/('5、销售定价'!$B$18-'5、销售定价'!$B$17)*$E$52)</f>
        <v>0</v>
      </c>
      <c r="K124" s="143">
        <f>IF(('5、销售定价'!$B$18-'5、销售定价'!$B$17)=0,0,$B124/('5、销售定价'!$B$18-'5、销售定价'!$B$17)*$E$61)</f>
        <v>0</v>
      </c>
      <c r="L124" s="143">
        <f>IF(('5、销售定价'!$B$18-'5、销售定价'!$B$17)=0,0,$B124/('5、销售定价'!$B$18-'5、销售定价'!$B$17)*$E$67)</f>
        <v>0</v>
      </c>
      <c r="M124" s="355">
        <f t="shared" si="39"/>
        <v>0</v>
      </c>
      <c r="N124" s="143">
        <f t="shared" si="40"/>
        <v>0</v>
      </c>
    </row>
    <row r="125" spans="1:15" ht="16.5" customHeight="1" outlineLevel="1">
      <c r="A125" s="351">
        <f t="shared" si="41"/>
        <v>0</v>
      </c>
      <c r="B125" s="143">
        <f>'5、销售定价'!K16</f>
        <v>0</v>
      </c>
      <c r="C125" s="143">
        <f>IF(('5、销售定价'!$B$18-'5、销售定价'!$B$17)=0,0,$B125/('5、销售定价'!$B$18-'5、销售定价'!$B$17)*$E$7)</f>
        <v>0</v>
      </c>
      <c r="D125" s="143">
        <f>IF(('5、销售定价'!$B$18-'5、销售定价'!$B$17)=0,0,$B125/('5、销售定价'!$B$18-'5、销售定价'!$B$17)*$E$10)</f>
        <v>0</v>
      </c>
      <c r="E125" s="153"/>
      <c r="F125" s="352">
        <f>IF(SUM($B$113:$B$125)=0,0,E125+$E$126*(1-主要假设阐述!$D$64)*B125/SUM($B$113:$B$125))</f>
        <v>0</v>
      </c>
      <c r="G125" s="153"/>
      <c r="H125" s="352">
        <f>IF(SUM($B$113:$B$125)=0,0,G125+$G$126*(1-主要假设阐述!$D$64)*B125/SUM($B$113:$B$125))</f>
        <v>0</v>
      </c>
      <c r="I125" s="143">
        <f>IF(('5、销售定价'!$B$18-'5、销售定价'!$B$17)=0,0,$B125/('5、销售定价'!$B$18-'5、销售定价'!$B$17)*$E$45)</f>
        <v>0</v>
      </c>
      <c r="J125" s="143">
        <f>IF(('5、销售定价'!$B$18-'5、销售定价'!$B$17)=0,0,$B125/('5、销售定价'!$B$18-'5、销售定价'!$B$17)*$E$52)</f>
        <v>0</v>
      </c>
      <c r="K125" s="143">
        <f>IF(('5、销售定价'!$B$18-'5、销售定价'!$B$17)=0,0,$B125/('5、销售定价'!$B$18-'5、销售定价'!$B$17)*$E$61)</f>
        <v>0</v>
      </c>
      <c r="L125" s="143">
        <f>IF(('5、销售定价'!$B$18-'5、销售定价'!$B$17)=0,0,$B125/('5、销售定价'!$B$18-'5、销售定价'!$B$17)*$E$67)</f>
        <v>0</v>
      </c>
      <c r="M125" s="355">
        <f t="shared" si="39"/>
        <v>0</v>
      </c>
      <c r="N125" s="143">
        <f t="shared" si="40"/>
        <v>0</v>
      </c>
    </row>
    <row r="126" spans="1:15" ht="16.5" customHeight="1" outlineLevel="1">
      <c r="A126" s="351" t="str">
        <f t="shared" si="41"/>
        <v>车位</v>
      </c>
      <c r="B126" s="143">
        <f>'5、销售定价'!K17</f>
        <v>0</v>
      </c>
      <c r="C126" s="353"/>
      <c r="D126" s="353"/>
      <c r="E126" s="153"/>
      <c r="F126" s="143">
        <f>$E$126*主要假设阐述!$D$64</f>
        <v>0</v>
      </c>
      <c r="G126" s="153"/>
      <c r="H126" s="143">
        <f>$G$126*主要假设阐述!$D$64</f>
        <v>0</v>
      </c>
      <c r="I126" s="353"/>
      <c r="J126" s="353"/>
      <c r="K126" s="353"/>
      <c r="L126" s="353"/>
      <c r="M126" s="355">
        <f t="shared" si="39"/>
        <v>0</v>
      </c>
      <c r="N126" s="143">
        <f t="shared" si="40"/>
        <v>0</v>
      </c>
      <c r="O126" s="357"/>
    </row>
    <row r="127" spans="1:15" ht="16.5" customHeight="1">
      <c r="A127" s="354" t="s">
        <v>239</v>
      </c>
      <c r="B127" s="355">
        <f>SUM(B113:B124)</f>
        <v>0</v>
      </c>
      <c r="C127" s="355">
        <f t="shared" ref="C127:N127" si="42">SUM(C113:C126)</f>
        <v>0</v>
      </c>
      <c r="D127" s="355">
        <f t="shared" si="42"/>
        <v>0</v>
      </c>
      <c r="E127" s="355">
        <f t="shared" si="42"/>
        <v>0</v>
      </c>
      <c r="F127" s="355">
        <f t="shared" si="42"/>
        <v>0</v>
      </c>
      <c r="G127" s="355">
        <f t="shared" si="42"/>
        <v>0</v>
      </c>
      <c r="H127" s="355">
        <f t="shared" si="42"/>
        <v>0</v>
      </c>
      <c r="I127" s="355">
        <f t="shared" si="42"/>
        <v>0</v>
      </c>
      <c r="J127" s="355">
        <f t="shared" si="42"/>
        <v>0</v>
      </c>
      <c r="K127" s="355">
        <f t="shared" si="42"/>
        <v>0</v>
      </c>
      <c r="L127" s="355">
        <f t="shared" si="42"/>
        <v>0</v>
      </c>
      <c r="M127" s="355">
        <f t="shared" si="42"/>
        <v>0</v>
      </c>
      <c r="N127" s="355">
        <f t="shared" si="42"/>
        <v>0</v>
      </c>
    </row>
    <row r="128" spans="1:15" ht="16.5" customHeight="1"/>
    <row r="129" spans="1:15" ht="16.5" customHeight="1">
      <c r="A129" s="350" t="s">
        <v>474</v>
      </c>
      <c r="B129" s="350"/>
      <c r="C129" s="350"/>
      <c r="D129" s="350"/>
      <c r="E129" s="350"/>
      <c r="F129" s="350"/>
      <c r="G129" s="350"/>
      <c r="H129" s="350"/>
      <c r="I129" s="350"/>
      <c r="J129" s="350"/>
      <c r="K129" s="350"/>
      <c r="L129" s="350"/>
      <c r="M129" s="350"/>
      <c r="N129" s="350"/>
    </row>
    <row r="130" spans="1:15" ht="33.75" customHeight="1">
      <c r="A130" s="138" t="s">
        <v>458</v>
      </c>
      <c r="B130" s="138" t="s">
        <v>459</v>
      </c>
      <c r="C130" s="138" t="s">
        <v>460</v>
      </c>
      <c r="D130" s="138" t="s">
        <v>461</v>
      </c>
      <c r="E130" s="138" t="s">
        <v>462</v>
      </c>
      <c r="F130" s="138" t="s">
        <v>463</v>
      </c>
      <c r="G130" s="138" t="s">
        <v>464</v>
      </c>
      <c r="H130" s="138" t="s">
        <v>465</v>
      </c>
      <c r="I130" s="138" t="s">
        <v>466</v>
      </c>
      <c r="J130" s="138" t="s">
        <v>467</v>
      </c>
      <c r="K130" s="138" t="s">
        <v>468</v>
      </c>
      <c r="L130" s="138" t="s">
        <v>469</v>
      </c>
      <c r="M130" s="138" t="s">
        <v>470</v>
      </c>
      <c r="N130" s="138" t="s">
        <v>471</v>
      </c>
    </row>
    <row r="131" spans="1:15" ht="16.5" customHeight="1" outlineLevel="1">
      <c r="A131" s="351" t="str">
        <f>A113</f>
        <v>多层（4F-9F)</v>
      </c>
      <c r="B131" s="143">
        <f>'5、销售定价'!N4</f>
        <v>0</v>
      </c>
      <c r="C131" s="143">
        <f>IF(('5、销售定价'!$B$18-'5、销售定价'!$B$17)=0,0,$B131/('5、销售定价'!$B$18-'5、销售定价'!$B$17)*$E$7)</f>
        <v>0</v>
      </c>
      <c r="D131" s="143">
        <f>IF(('5、销售定价'!$B$18-'5、销售定价'!$B$17)=0,0,$B131/('5、销售定价'!$B$18-'5、销售定价'!$B$17)*$E$10)</f>
        <v>0</v>
      </c>
      <c r="E131" s="153"/>
      <c r="F131" s="352">
        <f>IF(SUM($B$131:$B$143)=0,0,E131+$E$144*(1-主要假设阐述!$D$79)*B131/SUM($B$131:$B$143))</f>
        <v>0</v>
      </c>
      <c r="G131" s="153"/>
      <c r="H131" s="352">
        <f>IF(SUM($B$131:$B$143)=0,0,G131+$G$144*(1-主要假设阐述!$D$79)*B131/SUM($B$131:$B$143))</f>
        <v>0</v>
      </c>
      <c r="I131" s="143">
        <f>IF(('5、销售定价'!$B$18-'5、销售定价'!$B$17)=0,0,$B131/('5、销售定价'!$B$18-'5、销售定价'!$B$17)*$E$45)</f>
        <v>0</v>
      </c>
      <c r="J131" s="143">
        <f>IF(('5、销售定价'!$B$18-'5、销售定价'!$B$17)=0,0,$B131/('5、销售定价'!$B$18-'5、销售定价'!$B$17)*$E$52)</f>
        <v>0</v>
      </c>
      <c r="K131" s="143">
        <f>IF(('5、销售定价'!$B$18-'5、销售定价'!$B$17)=0,0,$B131/('5、销售定价'!$B$18-'5、销售定价'!$B$17)*$E$61)</f>
        <v>0</v>
      </c>
      <c r="L131" s="143">
        <f>IF(('5、销售定价'!$B$18-'5、销售定价'!$B$17)=0,0,$B131/('5、销售定价'!$B$18-'5、销售定价'!$B$17)*$E$67)</f>
        <v>0</v>
      </c>
      <c r="M131" s="355">
        <f t="shared" ref="M131:M144" si="43">SUM(C131:D131,F131,H131:L131)</f>
        <v>0</v>
      </c>
      <c r="N131" s="143">
        <f>(IF(B131=0,0,M131/B131))*10000</f>
        <v>0</v>
      </c>
    </row>
    <row r="132" spans="1:15" ht="16.5" customHeight="1" outlineLevel="1">
      <c r="A132" s="351" t="str">
        <f t="shared" ref="A132:A144" si="44">A114</f>
        <v>小高层(10F-12F)</v>
      </c>
      <c r="B132" s="143">
        <f>'5、销售定价'!N5</f>
        <v>0</v>
      </c>
      <c r="C132" s="143">
        <f>IF(('5、销售定价'!$B$18-'5、销售定价'!$B$17)=0,0,$B132/('5、销售定价'!$B$18-'5、销售定价'!$B$17)*$E$7)</f>
        <v>0</v>
      </c>
      <c r="D132" s="143">
        <f>IF(('5、销售定价'!$B$18-'5、销售定价'!$B$17)=0,0,$B132/('5、销售定价'!$B$18-'5、销售定价'!$B$17)*$E$10)</f>
        <v>0</v>
      </c>
      <c r="E132" s="153"/>
      <c r="F132" s="352">
        <f>IF(SUM($B$131:$B$143)=0,0,E132+$E$144*(1-主要假设阐述!$D$79)*B132/SUM($B$131:$B$143))</f>
        <v>0</v>
      </c>
      <c r="G132" s="153"/>
      <c r="H132" s="352">
        <f>IF(SUM($B$131:$B$143)=0,0,G132+$G$144*(1-主要假设阐述!$D$79)*B132/SUM($B$131:$B$143))</f>
        <v>0</v>
      </c>
      <c r="I132" s="143">
        <f>IF(('5、销售定价'!$B$18-'5、销售定价'!$B$17)=0,0,$B132/('5、销售定价'!$B$18-'5、销售定价'!$B$17)*$E$45)</f>
        <v>0</v>
      </c>
      <c r="J132" s="143">
        <f>IF(('5、销售定价'!$B$18-'5、销售定价'!$B$17)=0,0,$B132/('5、销售定价'!$B$18-'5、销售定价'!$B$17)*$E$52)</f>
        <v>0</v>
      </c>
      <c r="K132" s="143">
        <f>IF(('5、销售定价'!$B$18-'5、销售定价'!$B$17)=0,0,$B132/('5、销售定价'!$B$18-'5、销售定价'!$B$17)*$E$61)</f>
        <v>0</v>
      </c>
      <c r="L132" s="143">
        <f>IF(('5、销售定价'!$B$18-'5、销售定价'!$B$17)=0,0,$B132/('5、销售定价'!$B$18-'5、销售定价'!$B$17)*$E$67)</f>
        <v>0</v>
      </c>
      <c r="M132" s="355">
        <f t="shared" si="43"/>
        <v>0</v>
      </c>
      <c r="N132" s="143">
        <f t="shared" ref="N132:N144" si="45">(IF(B132=0,0,M132/B132))*10000</f>
        <v>0</v>
      </c>
    </row>
    <row r="133" spans="1:15" ht="16.5" customHeight="1" outlineLevel="1">
      <c r="A133" s="351" t="str">
        <f t="shared" si="44"/>
        <v>中高层(13F-18F)</v>
      </c>
      <c r="B133" s="143">
        <f>'5、销售定价'!N6</f>
        <v>0</v>
      </c>
      <c r="C133" s="143">
        <f>IF(('5、销售定价'!$B$18-'5、销售定价'!$B$17)=0,0,$B133/('5、销售定价'!$B$18-'5、销售定价'!$B$17)*$E$7)</f>
        <v>0</v>
      </c>
      <c r="D133" s="143">
        <f>IF(('5、销售定价'!$B$18-'5、销售定价'!$B$17)=0,0,$B133/('5、销售定价'!$B$18-'5、销售定价'!$B$17)*$E$10)</f>
        <v>0</v>
      </c>
      <c r="E133" s="153"/>
      <c r="F133" s="352">
        <f>IF(SUM($B$131:$B$143)=0,0,E133+$E$144*(1-主要假设阐述!$D$79)*B133/SUM($B$131:$B$143))</f>
        <v>0</v>
      </c>
      <c r="G133" s="153"/>
      <c r="H133" s="352">
        <f>IF(SUM($B$131:$B$143)=0,0,G133+$G$144*(1-主要假设阐述!$D$79)*B133/SUM($B$131:$B$143))</f>
        <v>0</v>
      </c>
      <c r="I133" s="143">
        <f>IF(('5、销售定价'!$B$18-'5、销售定价'!$B$17)=0,0,$B133/('5、销售定价'!$B$18-'5、销售定价'!$B$17)*$E$45)</f>
        <v>0</v>
      </c>
      <c r="J133" s="143">
        <f>IF(('5、销售定价'!$B$18-'5、销售定价'!$B$17)=0,0,$B133/('5、销售定价'!$B$18-'5、销售定价'!$B$17)*$E$52)</f>
        <v>0</v>
      </c>
      <c r="K133" s="143">
        <f>IF(('5、销售定价'!$B$18-'5、销售定价'!$B$17)=0,0,$B133/('5、销售定价'!$B$18-'5、销售定价'!$B$17)*$E$61)</f>
        <v>0</v>
      </c>
      <c r="L133" s="143">
        <f>IF(('5、销售定价'!$B$18-'5、销售定价'!$B$17)=0,0,$B133/('5、销售定价'!$B$18-'5、销售定价'!$B$17)*$E$67)</f>
        <v>0</v>
      </c>
      <c r="M133" s="355">
        <f t="shared" si="43"/>
        <v>0</v>
      </c>
      <c r="N133" s="143">
        <f t="shared" si="45"/>
        <v>0</v>
      </c>
    </row>
    <row r="134" spans="1:15" ht="16.5" customHeight="1" outlineLevel="1">
      <c r="A134" s="351" t="str">
        <f t="shared" si="44"/>
        <v>高层(19F及以上）</v>
      </c>
      <c r="B134" s="143">
        <f>'5、销售定价'!N7</f>
        <v>0</v>
      </c>
      <c r="C134" s="143">
        <f>IF(('5、销售定价'!$B$18-'5、销售定价'!$B$17)=0,0,$B134/('5、销售定价'!$B$18-'5、销售定价'!$B$17)*$E$7)</f>
        <v>0</v>
      </c>
      <c r="D134" s="143">
        <f>IF(('5、销售定价'!$B$18-'5、销售定价'!$B$17)=0,0,$B134/('5、销售定价'!$B$18-'5、销售定价'!$B$17)*$E$10)</f>
        <v>0</v>
      </c>
      <c r="E134" s="153"/>
      <c r="F134" s="352">
        <f>IF(SUM($B$131:$B$143)=0,0,E134+$E$144*(1-主要假设阐述!$D$79)*B134/SUM($B$131:$B$143))</f>
        <v>0</v>
      </c>
      <c r="G134" s="153"/>
      <c r="H134" s="352">
        <f>IF(SUM($B$131:$B$143)=0,0,G134+$G$144*(1-主要假设阐述!$D$79)*B134/SUM($B$131:$B$143))</f>
        <v>0</v>
      </c>
      <c r="I134" s="143">
        <f>IF(('5、销售定价'!$B$18-'5、销售定价'!$B$17)=0,0,$B134/('5、销售定价'!$B$18-'5、销售定价'!$B$17)*$E$45)</f>
        <v>0</v>
      </c>
      <c r="J134" s="143">
        <f>IF(('5、销售定价'!$B$18-'5、销售定价'!$B$17)=0,0,$B134/('5、销售定价'!$B$18-'5、销售定价'!$B$17)*$E$52)</f>
        <v>0</v>
      </c>
      <c r="K134" s="143">
        <f>IF(('5、销售定价'!$B$18-'5、销售定价'!$B$17)=0,0,$B134/('5、销售定价'!$B$18-'5、销售定价'!$B$17)*$E$61)</f>
        <v>0</v>
      </c>
      <c r="L134" s="143">
        <f>IF(('5、销售定价'!$B$18-'5、销售定价'!$B$17)=0,0,$B134/('5、销售定价'!$B$18-'5、销售定价'!$B$17)*$E$67)</f>
        <v>0</v>
      </c>
      <c r="M134" s="355">
        <f t="shared" si="43"/>
        <v>0</v>
      </c>
      <c r="N134" s="143">
        <f t="shared" si="45"/>
        <v>0</v>
      </c>
    </row>
    <row r="135" spans="1:15" ht="16.5" customHeight="1" outlineLevel="1">
      <c r="A135" s="351" t="str">
        <f t="shared" si="44"/>
        <v>叠拼</v>
      </c>
      <c r="B135" s="143">
        <f>'5、销售定价'!N8</f>
        <v>0</v>
      </c>
      <c r="C135" s="143">
        <f>IF(('5、销售定价'!$B$18-'5、销售定价'!$B$17)=0,0,$B135/('5、销售定价'!$B$18-'5、销售定价'!$B$17)*$E$7)</f>
        <v>0</v>
      </c>
      <c r="D135" s="143">
        <f>IF(('5、销售定价'!$B$18-'5、销售定价'!$B$17)=0,0,$B135/('5、销售定价'!$B$18-'5、销售定价'!$B$17)*$E$10)</f>
        <v>0</v>
      </c>
      <c r="E135" s="153"/>
      <c r="F135" s="352">
        <f>IF(SUM($B$131:$B$143)=0,0,E135+$E$144*(1-主要假设阐述!$D$79)*B135/SUM($B$131:$B$143))</f>
        <v>0</v>
      </c>
      <c r="G135" s="153"/>
      <c r="H135" s="352">
        <f>IF(SUM($B$131:$B$143)=0,0,G135+$G$144*(1-主要假设阐述!$D$79)*B135/SUM($B$131:$B$143))</f>
        <v>0</v>
      </c>
      <c r="I135" s="143">
        <f>IF(('5、销售定价'!$B$18-'5、销售定价'!$B$17)=0,0,$B135/('5、销售定价'!$B$18-'5、销售定价'!$B$17)*$E$45)</f>
        <v>0</v>
      </c>
      <c r="J135" s="143">
        <f>IF(('5、销售定价'!$B$18-'5、销售定价'!$B$17)=0,0,$B135/('5、销售定价'!$B$18-'5、销售定价'!$B$17)*$E$52)</f>
        <v>0</v>
      </c>
      <c r="K135" s="143">
        <f>IF(('5、销售定价'!$B$18-'5、销售定价'!$B$17)=0,0,$B135/('5、销售定价'!$B$18-'5、销售定价'!$B$17)*$E$61)</f>
        <v>0</v>
      </c>
      <c r="L135" s="143">
        <f>IF(('5、销售定价'!$B$18-'5、销售定价'!$B$17)=0,0,$B135/('5、销售定价'!$B$18-'5、销售定价'!$B$17)*$E$67)</f>
        <v>0</v>
      </c>
      <c r="M135" s="355">
        <f t="shared" si="43"/>
        <v>0</v>
      </c>
      <c r="N135" s="143">
        <f t="shared" si="45"/>
        <v>0</v>
      </c>
    </row>
    <row r="136" spans="1:15" ht="16.5" customHeight="1" outlineLevel="1">
      <c r="A136" s="351" t="str">
        <f t="shared" si="44"/>
        <v>联排</v>
      </c>
      <c r="B136" s="143">
        <f>'5、销售定价'!N9</f>
        <v>0</v>
      </c>
      <c r="C136" s="143">
        <f>IF(('5、销售定价'!$B$18-'5、销售定价'!$B$17)=0,0,$B136/('5、销售定价'!$B$18-'5、销售定价'!$B$17)*$E$7)</f>
        <v>0</v>
      </c>
      <c r="D136" s="143">
        <f>IF(('5、销售定价'!$B$18-'5、销售定价'!$B$17)=0,0,$B136/('5、销售定价'!$B$18-'5、销售定价'!$B$17)*$E$10)</f>
        <v>0</v>
      </c>
      <c r="E136" s="153"/>
      <c r="F136" s="352">
        <f>IF(SUM($B$131:$B$143)=0,0,E136+$E$144*(1-主要假设阐述!$D$79)*B136/SUM($B$131:$B$143))</f>
        <v>0</v>
      </c>
      <c r="G136" s="153"/>
      <c r="H136" s="352">
        <f>IF(SUM($B$131:$B$143)=0,0,G136+$G$144*(1-主要假设阐述!$D$79)*B136/SUM($B$131:$B$143))</f>
        <v>0</v>
      </c>
      <c r="I136" s="143">
        <f>IF(('5、销售定价'!$B$18-'5、销售定价'!$B$17)=0,0,$B136/('5、销售定价'!$B$18-'5、销售定价'!$B$17)*$E$45)</f>
        <v>0</v>
      </c>
      <c r="J136" s="143">
        <f>IF(('5、销售定价'!$B$18-'5、销售定价'!$B$17)=0,0,$B136/('5、销售定价'!$B$18-'5、销售定价'!$B$17)*$E$52)</f>
        <v>0</v>
      </c>
      <c r="K136" s="143">
        <f>IF(('5、销售定价'!$B$18-'5、销售定价'!$B$17)=0,0,$B136/('5、销售定价'!$B$18-'5、销售定价'!$B$17)*$E$61)</f>
        <v>0</v>
      </c>
      <c r="L136" s="143">
        <f>IF(('5、销售定价'!$B$18-'5、销售定价'!$B$17)=0,0,$B136/('5、销售定价'!$B$18-'5、销售定价'!$B$17)*$E$67)</f>
        <v>0</v>
      </c>
      <c r="M136" s="355">
        <f t="shared" si="43"/>
        <v>0</v>
      </c>
      <c r="N136" s="143">
        <f t="shared" si="45"/>
        <v>0</v>
      </c>
    </row>
    <row r="137" spans="1:15" ht="16.5" customHeight="1" outlineLevel="1">
      <c r="A137" s="351" t="str">
        <f t="shared" si="44"/>
        <v>双拼</v>
      </c>
      <c r="B137" s="143">
        <f>'5、销售定价'!N10</f>
        <v>0</v>
      </c>
      <c r="C137" s="143">
        <f>IF(('5、销售定价'!$B$18-'5、销售定价'!$B$17)=0,0,$B137/('5、销售定价'!$B$18-'5、销售定价'!$B$17)*$E$7)</f>
        <v>0</v>
      </c>
      <c r="D137" s="143">
        <f>IF(('5、销售定价'!$B$18-'5、销售定价'!$B$17)=0,0,$B137/('5、销售定价'!$B$18-'5、销售定价'!$B$17)*$E$10)</f>
        <v>0</v>
      </c>
      <c r="E137" s="153"/>
      <c r="F137" s="352">
        <f>IF(SUM($B$131:$B$143)=0,0,E137+$E$144*(1-主要假设阐述!$D$79)*B137/SUM($B$131:$B$143))</f>
        <v>0</v>
      </c>
      <c r="G137" s="153"/>
      <c r="H137" s="352">
        <f>IF(SUM($B$131:$B$143)=0,0,G137+$G$144*(1-主要假设阐述!$D$79)*B137/SUM($B$131:$B$143))</f>
        <v>0</v>
      </c>
      <c r="I137" s="143">
        <f>IF(('5、销售定价'!$B$18-'5、销售定价'!$B$17)=0,0,$B137/('5、销售定价'!$B$18-'5、销售定价'!$B$17)*$E$45)</f>
        <v>0</v>
      </c>
      <c r="J137" s="143">
        <f>IF(('5、销售定价'!$B$18-'5、销售定价'!$B$17)=0,0,$B137/('5、销售定价'!$B$18-'5、销售定价'!$B$17)*$E$52)</f>
        <v>0</v>
      </c>
      <c r="K137" s="143">
        <f>IF(('5、销售定价'!$B$18-'5、销售定价'!$B$17)=0,0,$B137/('5、销售定价'!$B$18-'5、销售定价'!$B$17)*$E$61)</f>
        <v>0</v>
      </c>
      <c r="L137" s="143">
        <f>IF(('5、销售定价'!$B$18-'5、销售定价'!$B$17)=0,0,$B137/('5、销售定价'!$B$18-'5、销售定价'!$B$17)*$E$67)</f>
        <v>0</v>
      </c>
      <c r="M137" s="355">
        <f t="shared" si="43"/>
        <v>0</v>
      </c>
      <c r="N137" s="143">
        <f t="shared" si="45"/>
        <v>0</v>
      </c>
    </row>
    <row r="138" spans="1:15" ht="16.5" customHeight="1" outlineLevel="1">
      <c r="A138" s="351" t="str">
        <f t="shared" si="44"/>
        <v>独栋</v>
      </c>
      <c r="B138" s="143">
        <f>'5、销售定价'!N11</f>
        <v>0</v>
      </c>
      <c r="C138" s="143">
        <f>IF(('5、销售定价'!$B$18-'5、销售定价'!$B$17)=0,0,$B138/('5、销售定价'!$B$18-'5、销售定价'!$B$17)*$E$7)</f>
        <v>0</v>
      </c>
      <c r="D138" s="143">
        <f>IF(('5、销售定价'!$B$18-'5、销售定价'!$B$17)=0,0,$B138/('5、销售定价'!$B$18-'5、销售定价'!$B$17)*$E$10)</f>
        <v>0</v>
      </c>
      <c r="E138" s="153"/>
      <c r="F138" s="352">
        <f>IF(SUM($B$131:$B$143)=0,0,E138+$E$144*(1-主要假设阐述!$D$79)*B138/SUM($B$131:$B$143))</f>
        <v>0</v>
      </c>
      <c r="G138" s="153"/>
      <c r="H138" s="352">
        <f>IF(SUM($B$131:$B$143)=0,0,G138+$G$144*(1-主要假设阐述!$D$79)*B138/SUM($B$131:$B$143))</f>
        <v>0</v>
      </c>
      <c r="I138" s="143">
        <f>IF(('5、销售定价'!$B$18-'5、销售定价'!$B$17)=0,0,$B138/('5、销售定价'!$B$18-'5、销售定价'!$B$17)*$E$45)</f>
        <v>0</v>
      </c>
      <c r="J138" s="143">
        <f>IF(('5、销售定价'!$B$18-'5、销售定价'!$B$17)=0,0,$B138/('5、销售定价'!$B$18-'5、销售定价'!$B$17)*$E$52)</f>
        <v>0</v>
      </c>
      <c r="K138" s="143">
        <f>IF(('5、销售定价'!$B$18-'5、销售定价'!$B$17)=0,0,$B138/('5、销售定价'!$B$18-'5、销售定价'!$B$17)*$E$61)</f>
        <v>0</v>
      </c>
      <c r="L138" s="143">
        <f>IF(('5、销售定价'!$B$18-'5、销售定价'!$B$17)=0,0,$B138/('5、销售定价'!$B$18-'5、销售定价'!$B$17)*$E$67)</f>
        <v>0</v>
      </c>
      <c r="M138" s="355">
        <f t="shared" si="43"/>
        <v>0</v>
      </c>
      <c r="N138" s="143">
        <f t="shared" si="45"/>
        <v>0</v>
      </c>
    </row>
    <row r="139" spans="1:15" ht="16.5" customHeight="1" outlineLevel="1">
      <c r="A139" s="351" t="str">
        <f t="shared" si="44"/>
        <v>底商</v>
      </c>
      <c r="B139" s="143">
        <f>'5、销售定价'!N12</f>
        <v>0</v>
      </c>
      <c r="C139" s="143">
        <f>IF(('5、销售定价'!$B$18-'5、销售定价'!$B$17)=0,0,$B139/('5、销售定价'!$B$18-'5、销售定价'!$B$17)*$E$7)</f>
        <v>0</v>
      </c>
      <c r="D139" s="143">
        <f>IF(('5、销售定价'!$B$18-'5、销售定价'!$B$17)=0,0,$B139/('5、销售定价'!$B$18-'5、销售定价'!$B$17)*$E$10)</f>
        <v>0</v>
      </c>
      <c r="E139" s="153"/>
      <c r="F139" s="352">
        <f>IF(SUM($B$131:$B$143)=0,0,E139+$E$144*(1-主要假设阐述!$D$79)*B139/SUM($B$131:$B$143))</f>
        <v>0</v>
      </c>
      <c r="G139" s="153"/>
      <c r="H139" s="352">
        <f>IF(SUM($B$131:$B$143)=0,0,G139+$G$144*(1-主要假设阐述!$D$79)*B139/SUM($B$131:$B$143))</f>
        <v>0</v>
      </c>
      <c r="I139" s="143">
        <f>IF(('5、销售定价'!$B$18-'5、销售定价'!$B$17)=0,0,$B139/('5、销售定价'!$B$18-'5、销售定价'!$B$17)*$E$45)</f>
        <v>0</v>
      </c>
      <c r="J139" s="143">
        <f>IF(('5、销售定价'!$B$18-'5、销售定价'!$B$17)=0,0,$B139/('5、销售定价'!$B$18-'5、销售定价'!$B$17)*$E$52)</f>
        <v>0</v>
      </c>
      <c r="K139" s="143">
        <f>IF(('5、销售定价'!$B$18-'5、销售定价'!$B$17)=0,0,$B139/('5、销售定价'!$B$18-'5、销售定价'!$B$17)*$E$61)</f>
        <v>0</v>
      </c>
      <c r="L139" s="143">
        <f>IF(('5、销售定价'!$B$18-'5、销售定价'!$B$17)=0,0,$B139/('5、销售定价'!$B$18-'5、销售定价'!$B$17)*$E$67)</f>
        <v>0</v>
      </c>
      <c r="M139" s="355">
        <f t="shared" si="43"/>
        <v>0</v>
      </c>
      <c r="N139" s="143">
        <f t="shared" si="45"/>
        <v>0</v>
      </c>
    </row>
    <row r="140" spans="1:15" ht="16.5" customHeight="1" outlineLevel="1">
      <c r="A140" s="351" t="str">
        <f t="shared" si="44"/>
        <v>公寓（含loft）</v>
      </c>
      <c r="B140" s="143">
        <f>'5、销售定价'!N13</f>
        <v>0</v>
      </c>
      <c r="C140" s="143">
        <f>IF(('5、销售定价'!$B$18-'5、销售定价'!$B$17)=0,0,$B140/('5、销售定价'!$B$18-'5、销售定价'!$B$17)*$E$7)</f>
        <v>0</v>
      </c>
      <c r="D140" s="143">
        <f>IF(('5、销售定价'!$B$18-'5、销售定价'!$B$17)=0,0,$B140/('5、销售定价'!$B$18-'5、销售定价'!$B$17)*$E$10)</f>
        <v>0</v>
      </c>
      <c r="E140" s="153"/>
      <c r="F140" s="352">
        <f>IF(SUM($B$131:$B$143)=0,0,E140+$E$144*(1-主要假设阐述!$D$79)*B140/SUM($B$131:$B$143))</f>
        <v>0</v>
      </c>
      <c r="G140" s="153"/>
      <c r="H140" s="352">
        <f>IF(SUM($B$131:$B$143)=0,0,G140+$G$144*(1-主要假设阐述!$D$79)*B140/SUM($B$131:$B$143))</f>
        <v>0</v>
      </c>
      <c r="I140" s="143">
        <f>IF(('5、销售定价'!$B$18-'5、销售定价'!$B$17)=0,0,$B140/('5、销售定价'!$B$18-'5、销售定价'!$B$17)*$E$45)</f>
        <v>0</v>
      </c>
      <c r="J140" s="143">
        <f>IF(('5、销售定价'!$B$18-'5、销售定价'!$B$17)=0,0,$B140/('5、销售定价'!$B$18-'5、销售定价'!$B$17)*$E$52)</f>
        <v>0</v>
      </c>
      <c r="K140" s="143">
        <f>IF(('5、销售定价'!$B$18-'5、销售定价'!$B$17)=0,0,$B140/('5、销售定价'!$B$18-'5、销售定价'!$B$17)*$E$61)</f>
        <v>0</v>
      </c>
      <c r="L140" s="143">
        <f>IF(('5、销售定价'!$B$18-'5、销售定价'!$B$17)=0,0,$B140/('5、销售定价'!$B$18-'5、销售定价'!$B$17)*$E$67)</f>
        <v>0</v>
      </c>
      <c r="M140" s="355">
        <f t="shared" si="43"/>
        <v>0</v>
      </c>
      <c r="N140" s="143">
        <f t="shared" si="45"/>
        <v>0</v>
      </c>
    </row>
    <row r="141" spans="1:15" ht="16.5" customHeight="1" outlineLevel="1">
      <c r="A141" s="351" t="str">
        <f t="shared" si="44"/>
        <v>商业</v>
      </c>
      <c r="B141" s="143">
        <f>'5、销售定价'!N14</f>
        <v>0</v>
      </c>
      <c r="C141" s="143">
        <f>IF(('5、销售定价'!$B$18-'5、销售定价'!$B$17)=0,0,$B141/('5、销售定价'!$B$18-'5、销售定价'!$B$17)*$E$7)</f>
        <v>0</v>
      </c>
      <c r="D141" s="143">
        <f>IF(('5、销售定价'!$B$18-'5、销售定价'!$B$17)=0,0,$B141/('5、销售定价'!$B$18-'5、销售定价'!$B$17)*$E$10)</f>
        <v>0</v>
      </c>
      <c r="E141" s="153"/>
      <c r="F141" s="352">
        <f>IF(SUM($B$131:$B$143)=0,0,E141+$E$144*(1-主要假设阐述!$D$79)*B141/SUM($B$131:$B$143))</f>
        <v>0</v>
      </c>
      <c r="G141" s="153"/>
      <c r="H141" s="352">
        <f>IF(SUM($B$131:$B$143)=0,0,G141+$G$144*(1-主要假设阐述!$D$79)*B141/SUM($B$131:$B$143))</f>
        <v>0</v>
      </c>
      <c r="I141" s="143">
        <f>IF(('5、销售定价'!$B$18-'5、销售定价'!$B$17)=0,0,$B141/('5、销售定价'!$B$18-'5、销售定价'!$B$17)*$E$45)</f>
        <v>0</v>
      </c>
      <c r="J141" s="143">
        <f>IF(('5、销售定价'!$B$18-'5、销售定价'!$B$17)=0,0,$B141/('5、销售定价'!$B$18-'5、销售定价'!$B$17)*$E$52)</f>
        <v>0</v>
      </c>
      <c r="K141" s="143">
        <f>IF(('5、销售定价'!$B$18-'5、销售定价'!$B$17)=0,0,$B141/('5、销售定价'!$B$18-'5、销售定价'!$B$17)*$E$61)</f>
        <v>0</v>
      </c>
      <c r="L141" s="143">
        <f>IF(('5、销售定价'!$B$18-'5、销售定价'!$B$17)=0,0,$B141/('5、销售定价'!$B$18-'5、销售定价'!$B$17)*$E$67)</f>
        <v>0</v>
      </c>
      <c r="M141" s="355">
        <f t="shared" si="43"/>
        <v>0</v>
      </c>
      <c r="N141" s="143">
        <f t="shared" si="45"/>
        <v>0</v>
      </c>
    </row>
    <row r="142" spans="1:15" ht="16.5" customHeight="1" outlineLevel="1">
      <c r="A142" s="351" t="str">
        <f t="shared" si="44"/>
        <v>酒店</v>
      </c>
      <c r="B142" s="143">
        <f>'5、销售定价'!N15</f>
        <v>0</v>
      </c>
      <c r="C142" s="143">
        <f>IF(('5、销售定价'!$B$18-'5、销售定价'!$B$17)=0,0,$B142/('5、销售定价'!$B$18-'5、销售定价'!$B$17)*$E$7)</f>
        <v>0</v>
      </c>
      <c r="D142" s="143">
        <f>IF(('5、销售定价'!$B$18-'5、销售定价'!$B$17)=0,0,$B142/('5、销售定价'!$B$18-'5、销售定价'!$B$17)*$E$10)</f>
        <v>0</v>
      </c>
      <c r="E142" s="153"/>
      <c r="F142" s="352">
        <f>IF(SUM($B$131:$B$143)=0,0,E142+$E$144*(1-主要假设阐述!$D$79)*B142/SUM($B$131:$B$143))</f>
        <v>0</v>
      </c>
      <c r="G142" s="153"/>
      <c r="H142" s="352">
        <f>IF(SUM($B$131:$B$143)=0,0,G142+$G$144*(1-主要假设阐述!$D$79)*B142/SUM($B$131:$B$143))</f>
        <v>0</v>
      </c>
      <c r="I142" s="143">
        <f>IF(('5、销售定价'!$B$18-'5、销售定价'!$B$17)=0,0,$B142/('5、销售定价'!$B$18-'5、销售定价'!$B$17)*$E$45)</f>
        <v>0</v>
      </c>
      <c r="J142" s="143">
        <f>IF(('5、销售定价'!$B$18-'5、销售定价'!$B$17)=0,0,$B142/('5、销售定价'!$B$18-'5、销售定价'!$B$17)*$E$52)</f>
        <v>0</v>
      </c>
      <c r="K142" s="143">
        <f>IF(('5、销售定价'!$B$18-'5、销售定价'!$B$17)=0,0,$B142/('5、销售定价'!$B$18-'5、销售定价'!$B$17)*$E$61)</f>
        <v>0</v>
      </c>
      <c r="L142" s="143">
        <f>IF(('5、销售定价'!$B$18-'5、销售定价'!$B$17)=0,0,$B142/('5、销售定价'!$B$18-'5、销售定价'!$B$17)*$E$67)</f>
        <v>0</v>
      </c>
      <c r="M142" s="355">
        <f t="shared" si="43"/>
        <v>0</v>
      </c>
      <c r="N142" s="143">
        <f t="shared" si="45"/>
        <v>0</v>
      </c>
    </row>
    <row r="143" spans="1:15" ht="16.5" customHeight="1" outlineLevel="1">
      <c r="A143" s="351">
        <f t="shared" si="44"/>
        <v>0</v>
      </c>
      <c r="B143" s="143">
        <f>'5、销售定价'!N16</f>
        <v>0</v>
      </c>
      <c r="C143" s="143">
        <f>IF(('5、销售定价'!$B$18-'5、销售定价'!$B$17)=0,0,$B143/('5、销售定价'!$B$18-'5、销售定价'!$B$17)*$E$7)</f>
        <v>0</v>
      </c>
      <c r="D143" s="143">
        <f>IF(('5、销售定价'!$B$18-'5、销售定价'!$B$17)=0,0,$B143/('5、销售定价'!$B$18-'5、销售定价'!$B$17)*$E$10)</f>
        <v>0</v>
      </c>
      <c r="E143" s="153"/>
      <c r="F143" s="352">
        <f>IF(SUM($B$131:$B$143)=0,0,E143+$E$144*(1-主要假设阐述!$D$79)*B143/SUM($B$131:$B$143))</f>
        <v>0</v>
      </c>
      <c r="G143" s="153"/>
      <c r="H143" s="352">
        <f>IF(SUM($B$131:$B$143)=0,0,G143+$G$144*(1-主要假设阐述!$D$79)*B143/SUM($B$131:$B$143))</f>
        <v>0</v>
      </c>
      <c r="I143" s="143">
        <f>IF(('5、销售定价'!$B$18-'5、销售定价'!$B$17)=0,0,$B143/('5、销售定价'!$B$18-'5、销售定价'!$B$17)*$E$45)</f>
        <v>0</v>
      </c>
      <c r="J143" s="143">
        <f>IF(('5、销售定价'!$B$18-'5、销售定价'!$B$17)=0,0,$B143/('5、销售定价'!$B$18-'5、销售定价'!$B$17)*$E$52)</f>
        <v>0</v>
      </c>
      <c r="K143" s="143">
        <f>IF(('5、销售定价'!$B$18-'5、销售定价'!$B$17)=0,0,$B143/('5、销售定价'!$B$18-'5、销售定价'!$B$17)*$E$61)</f>
        <v>0</v>
      </c>
      <c r="L143" s="143">
        <f>IF(('5、销售定价'!$B$18-'5、销售定价'!$B$17)=0,0,$B143/('5、销售定价'!$B$18-'5、销售定价'!$B$17)*$E$67)</f>
        <v>0</v>
      </c>
      <c r="M143" s="355">
        <f t="shared" si="43"/>
        <v>0</v>
      </c>
      <c r="N143" s="143">
        <f t="shared" si="45"/>
        <v>0</v>
      </c>
    </row>
    <row r="144" spans="1:15" ht="16.5" customHeight="1" outlineLevel="1">
      <c r="A144" s="351" t="str">
        <f t="shared" si="44"/>
        <v>车位</v>
      </c>
      <c r="B144" s="143">
        <f>'5、销售定价'!N17</f>
        <v>0</v>
      </c>
      <c r="C144" s="353"/>
      <c r="D144" s="353"/>
      <c r="E144" s="153"/>
      <c r="F144" s="143">
        <f>$E$144*主要假设阐述!$D$79</f>
        <v>0</v>
      </c>
      <c r="G144" s="153"/>
      <c r="H144" s="143">
        <f>$G$144*主要假设阐述!$D$79</f>
        <v>0</v>
      </c>
      <c r="I144" s="353"/>
      <c r="J144" s="353"/>
      <c r="K144" s="353"/>
      <c r="L144" s="353"/>
      <c r="M144" s="355">
        <f t="shared" si="43"/>
        <v>0</v>
      </c>
      <c r="N144" s="143">
        <f t="shared" si="45"/>
        <v>0</v>
      </c>
      <c r="O144" s="357"/>
    </row>
    <row r="145" spans="1:14" ht="16.5" customHeight="1">
      <c r="A145" s="354" t="s">
        <v>239</v>
      </c>
      <c r="B145" s="355">
        <f>SUM(B131:B142)</f>
        <v>0</v>
      </c>
      <c r="C145" s="355">
        <f t="shared" ref="C145:I145" si="46">SUM(C131:C144)</f>
        <v>0</v>
      </c>
      <c r="D145" s="355">
        <f t="shared" si="46"/>
        <v>0</v>
      </c>
      <c r="E145" s="355">
        <f t="shared" si="46"/>
        <v>0</v>
      </c>
      <c r="F145" s="355">
        <f t="shared" si="46"/>
        <v>0</v>
      </c>
      <c r="G145" s="355">
        <f t="shared" si="46"/>
        <v>0</v>
      </c>
      <c r="H145" s="355">
        <f t="shared" si="46"/>
        <v>0</v>
      </c>
      <c r="I145" s="355">
        <f t="shared" si="46"/>
        <v>0</v>
      </c>
      <c r="J145" s="355">
        <f>SUM(J131:J143)</f>
        <v>0</v>
      </c>
      <c r="K145" s="355">
        <f>SUM(K131:K143)</f>
        <v>0</v>
      </c>
      <c r="L145" s="355">
        <f t="shared" ref="L145:N145" si="47">SUM(L131:L144)</f>
        <v>0</v>
      </c>
      <c r="M145" s="355">
        <f t="shared" si="47"/>
        <v>0</v>
      </c>
      <c r="N145" s="355">
        <f t="shared" si="47"/>
        <v>0</v>
      </c>
    </row>
    <row r="152" spans="1:14">
      <c r="A152" s="358"/>
    </row>
  </sheetData>
  <sheetProtection formatCells="0" formatColumns="0" formatRows="0" autoFilter="0" pivotTables="0"/>
  <mergeCells count="9">
    <mergeCell ref="A74:I74"/>
    <mergeCell ref="A4:A5"/>
    <mergeCell ref="B4:B5"/>
    <mergeCell ref="C4:C5"/>
    <mergeCell ref="D4:D5"/>
    <mergeCell ref="E4:E5"/>
    <mergeCell ref="F4:F5"/>
    <mergeCell ref="G4:G5"/>
    <mergeCell ref="H4:H5"/>
  </mergeCells>
  <phoneticPr fontId="1" type="noConversion"/>
  <conditionalFormatting sqref="C8:D9 C11:D14 C46:D51 C53:D60 C62:D66 C68:D72 G77:G90 G95:G108 E77:E90 E95:E108">
    <cfRule type="cellIs" dxfId="2" priority="1" stopIfTrue="1" operator="equal">
      <formula>0</formula>
    </cfRule>
  </conditionalFormatting>
  <printOptions horizontalCentered="1"/>
  <pageMargins left="0.70763888888888904" right="0.70763888888888904" top="0.74791666666666701" bottom="0.74791666666666701" header="0.31388888888888899" footer="0.31388888888888899"/>
  <pageSetup paperSize="8" scale="5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CV125"/>
  <sheetViews>
    <sheetView showGridLines="0" showZeros="0" workbookViewId="0">
      <selection activeCell="D6" sqref="D6"/>
    </sheetView>
  </sheetViews>
  <sheetFormatPr defaultColWidth="9" defaultRowHeight="16.5"/>
  <cols>
    <col min="1" max="1" width="8.5" style="195" customWidth="1"/>
    <col min="2" max="2" width="17.75" style="195" customWidth="1"/>
    <col min="3" max="3" width="13.75" style="195" customWidth="1"/>
    <col min="4" max="99" width="10.625" style="195" customWidth="1"/>
    <col min="100" max="100" width="11.125" style="301" customWidth="1"/>
    <col min="101" max="16384" width="9" style="195"/>
  </cols>
  <sheetData>
    <row r="1" spans="1:100" ht="16.5" customHeight="1">
      <c r="A1" s="302" t="s">
        <v>475</v>
      </c>
      <c r="B1" s="302"/>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2"/>
      <c r="AM1" s="302"/>
      <c r="AN1" s="302"/>
      <c r="AO1" s="302"/>
      <c r="AP1" s="302"/>
      <c r="AQ1" s="302"/>
      <c r="AR1" s="302"/>
      <c r="AS1" s="302"/>
      <c r="AT1" s="302"/>
      <c r="AU1" s="302"/>
      <c r="AV1" s="302"/>
      <c r="AW1" s="302"/>
    </row>
    <row r="2" spans="1:100" ht="16.5" customHeight="1"/>
    <row r="3" spans="1:100" ht="16.5" customHeight="1">
      <c r="A3" s="303" t="s">
        <v>476</v>
      </c>
      <c r="B3" s="303"/>
      <c r="C3" s="303"/>
      <c r="D3" s="304"/>
      <c r="E3" s="304"/>
      <c r="F3" s="304"/>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c r="AY3" s="304"/>
      <c r="AZ3" s="304"/>
      <c r="BA3" s="304"/>
      <c r="BB3" s="304"/>
      <c r="BC3" s="304"/>
      <c r="BD3" s="304"/>
      <c r="BE3" s="304"/>
      <c r="BF3" s="304"/>
      <c r="BG3" s="304"/>
      <c r="BH3" s="304"/>
      <c r="BI3" s="304"/>
      <c r="BJ3" s="304"/>
      <c r="BK3" s="304"/>
      <c r="BL3" s="304"/>
      <c r="BM3" s="304"/>
      <c r="BN3" s="304"/>
      <c r="BO3" s="304"/>
      <c r="BP3" s="304"/>
      <c r="BQ3" s="304"/>
      <c r="BR3" s="304"/>
      <c r="BS3" s="304"/>
      <c r="BT3" s="304"/>
      <c r="BU3" s="304"/>
      <c r="BV3" s="304"/>
      <c r="BW3" s="304"/>
      <c r="BX3" s="304"/>
      <c r="BY3" s="304"/>
      <c r="BZ3" s="304"/>
      <c r="CA3" s="304"/>
      <c r="CB3" s="304"/>
      <c r="CC3" s="304"/>
      <c r="CD3" s="304"/>
      <c r="CE3" s="304"/>
      <c r="CF3" s="304"/>
      <c r="CG3" s="304"/>
      <c r="CH3" s="304"/>
      <c r="CI3" s="304"/>
      <c r="CJ3" s="304"/>
      <c r="CK3" s="304"/>
      <c r="CL3" s="304"/>
      <c r="CM3" s="304"/>
      <c r="CN3" s="304"/>
      <c r="CO3" s="304"/>
      <c r="CP3" s="304"/>
      <c r="CQ3" s="304"/>
      <c r="CR3" s="304"/>
      <c r="CS3" s="304"/>
      <c r="CT3" s="304"/>
      <c r="CU3" s="304"/>
      <c r="CV3" s="304"/>
    </row>
    <row r="4" spans="1:100" ht="16.5" customHeight="1">
      <c r="A4" s="305"/>
      <c r="B4" s="306"/>
      <c r="C4" s="307" t="s">
        <v>239</v>
      </c>
      <c r="D4" s="207">
        <v>1</v>
      </c>
      <c r="E4" s="207">
        <v>2</v>
      </c>
      <c r="F4" s="207">
        <v>3</v>
      </c>
      <c r="G4" s="207">
        <v>4</v>
      </c>
      <c r="H4" s="207">
        <v>5</v>
      </c>
      <c r="I4" s="207">
        <v>6</v>
      </c>
      <c r="J4" s="207">
        <v>7</v>
      </c>
      <c r="K4" s="207">
        <v>8</v>
      </c>
      <c r="L4" s="207">
        <v>9</v>
      </c>
      <c r="M4" s="207">
        <v>10</v>
      </c>
      <c r="N4" s="207">
        <v>11</v>
      </c>
      <c r="O4" s="207">
        <v>12</v>
      </c>
      <c r="P4" s="207">
        <v>13</v>
      </c>
      <c r="Q4" s="207">
        <v>14</v>
      </c>
      <c r="R4" s="207">
        <v>15</v>
      </c>
      <c r="S4" s="207">
        <v>16</v>
      </c>
      <c r="T4" s="207">
        <v>17</v>
      </c>
      <c r="U4" s="207">
        <v>18</v>
      </c>
      <c r="V4" s="207">
        <v>19</v>
      </c>
      <c r="W4" s="207">
        <v>20</v>
      </c>
      <c r="X4" s="207">
        <v>21</v>
      </c>
      <c r="Y4" s="207">
        <v>22</v>
      </c>
      <c r="Z4" s="207">
        <v>23</v>
      </c>
      <c r="AA4" s="207">
        <v>24</v>
      </c>
      <c r="AB4" s="207">
        <v>25</v>
      </c>
      <c r="AC4" s="207">
        <v>26</v>
      </c>
      <c r="AD4" s="207">
        <v>27</v>
      </c>
      <c r="AE4" s="207">
        <v>28</v>
      </c>
      <c r="AF4" s="207">
        <v>29</v>
      </c>
      <c r="AG4" s="207">
        <v>30</v>
      </c>
      <c r="AH4" s="207">
        <v>31</v>
      </c>
      <c r="AI4" s="207">
        <v>32</v>
      </c>
      <c r="AJ4" s="207">
        <v>33</v>
      </c>
      <c r="AK4" s="207">
        <v>34</v>
      </c>
      <c r="AL4" s="207">
        <v>35</v>
      </c>
      <c r="AM4" s="207">
        <v>36</v>
      </c>
      <c r="AN4" s="207">
        <v>37</v>
      </c>
      <c r="AO4" s="207">
        <v>38</v>
      </c>
      <c r="AP4" s="207">
        <v>39</v>
      </c>
      <c r="AQ4" s="207">
        <v>40</v>
      </c>
      <c r="AR4" s="207">
        <v>41</v>
      </c>
      <c r="AS4" s="207">
        <v>42</v>
      </c>
      <c r="AT4" s="207">
        <v>43</v>
      </c>
      <c r="AU4" s="207">
        <v>44</v>
      </c>
      <c r="AV4" s="207">
        <v>45</v>
      </c>
      <c r="AW4" s="207">
        <v>46</v>
      </c>
      <c r="AX4" s="207">
        <v>47</v>
      </c>
      <c r="AY4" s="207">
        <v>48</v>
      </c>
      <c r="AZ4" s="207">
        <v>49</v>
      </c>
      <c r="BA4" s="207">
        <v>50</v>
      </c>
      <c r="BB4" s="207">
        <v>51</v>
      </c>
      <c r="BC4" s="207">
        <v>52</v>
      </c>
      <c r="BD4" s="207">
        <v>53</v>
      </c>
      <c r="BE4" s="207">
        <v>54</v>
      </c>
      <c r="BF4" s="207">
        <v>55</v>
      </c>
      <c r="BG4" s="207">
        <v>56</v>
      </c>
      <c r="BH4" s="207">
        <v>57</v>
      </c>
      <c r="BI4" s="207">
        <v>58</v>
      </c>
      <c r="BJ4" s="207">
        <v>59</v>
      </c>
      <c r="BK4" s="207">
        <v>60</v>
      </c>
      <c r="BL4" s="207">
        <v>61</v>
      </c>
      <c r="BM4" s="207">
        <v>62</v>
      </c>
      <c r="BN4" s="207">
        <v>63</v>
      </c>
      <c r="BO4" s="207">
        <v>64</v>
      </c>
      <c r="BP4" s="207">
        <v>65</v>
      </c>
      <c r="BQ4" s="207">
        <v>66</v>
      </c>
      <c r="BR4" s="207">
        <v>67</v>
      </c>
      <c r="BS4" s="207">
        <v>68</v>
      </c>
      <c r="BT4" s="207">
        <v>69</v>
      </c>
      <c r="BU4" s="207">
        <v>70</v>
      </c>
      <c r="BV4" s="207">
        <v>71</v>
      </c>
      <c r="BW4" s="207">
        <v>72</v>
      </c>
      <c r="BX4" s="207">
        <v>73</v>
      </c>
      <c r="BY4" s="207">
        <v>74</v>
      </c>
      <c r="BZ4" s="207">
        <v>75</v>
      </c>
      <c r="CA4" s="207">
        <v>76</v>
      </c>
      <c r="CB4" s="207">
        <v>77</v>
      </c>
      <c r="CC4" s="207">
        <v>78</v>
      </c>
      <c r="CD4" s="207">
        <v>79</v>
      </c>
      <c r="CE4" s="207">
        <v>80</v>
      </c>
      <c r="CF4" s="207">
        <v>81</v>
      </c>
      <c r="CG4" s="207">
        <v>82</v>
      </c>
      <c r="CH4" s="207">
        <v>83</v>
      </c>
      <c r="CI4" s="207">
        <v>84</v>
      </c>
      <c r="CJ4" s="207">
        <v>85</v>
      </c>
      <c r="CK4" s="207">
        <v>86</v>
      </c>
      <c r="CL4" s="207">
        <v>87</v>
      </c>
      <c r="CM4" s="207">
        <v>88</v>
      </c>
      <c r="CN4" s="207">
        <v>89</v>
      </c>
      <c r="CO4" s="207">
        <v>90</v>
      </c>
      <c r="CP4" s="207">
        <v>91</v>
      </c>
      <c r="CQ4" s="207">
        <v>92</v>
      </c>
      <c r="CR4" s="207">
        <v>93</v>
      </c>
      <c r="CS4" s="207">
        <v>94</v>
      </c>
      <c r="CT4" s="207">
        <v>95</v>
      </c>
      <c r="CU4" s="207">
        <v>96</v>
      </c>
      <c r="CV4" s="315" t="s">
        <v>477</v>
      </c>
    </row>
    <row r="5" spans="1:100" ht="16.5" customHeight="1">
      <c r="A5" s="714" t="s">
        <v>478</v>
      </c>
      <c r="B5" s="309" t="s">
        <v>479</v>
      </c>
      <c r="C5" s="310">
        <f>SUM(D5:DH5)</f>
        <v>1.0000000000000002</v>
      </c>
      <c r="D5" s="311">
        <f>IF($C$10=0,0,D10/$C$10)</f>
        <v>2.4448483164839482E-2</v>
      </c>
      <c r="E5" s="311">
        <f t="shared" ref="E5:CU5" si="0">IF($C$10=0,0,E10/$C$10)</f>
        <v>9.7793932659357916E-3</v>
      </c>
      <c r="F5" s="311">
        <f t="shared" si="0"/>
        <v>2.4448483164839482E-2</v>
      </c>
      <c r="G5" s="311">
        <f t="shared" si="0"/>
        <v>0.26893331481323429</v>
      </c>
      <c r="H5" s="311">
        <f t="shared" si="0"/>
        <v>1.4669089898903689E-2</v>
      </c>
      <c r="I5" s="311">
        <f t="shared" si="0"/>
        <v>1.4669089898903689E-2</v>
      </c>
      <c r="J5" s="311">
        <f t="shared" si="0"/>
        <v>2.48896966329679E-2</v>
      </c>
      <c r="K5" s="311">
        <f t="shared" si="0"/>
        <v>4.0220606734064211E-2</v>
      </c>
      <c r="L5" s="311">
        <f t="shared" si="0"/>
        <v>0.29573577508566945</v>
      </c>
      <c r="M5" s="311">
        <f t="shared" si="0"/>
        <v>3.4889696632967898E-2</v>
      </c>
      <c r="N5" s="311">
        <f t="shared" si="0"/>
        <v>3.4889696632967898E-2</v>
      </c>
      <c r="O5" s="311">
        <f t="shared" si="0"/>
        <v>3.9779393265935797E-2</v>
      </c>
      <c r="P5" s="311">
        <f t="shared" si="0"/>
        <v>3.9779393265935797E-2</v>
      </c>
      <c r="Q5" s="311">
        <f t="shared" si="0"/>
        <v>1.5330910101096312E-2</v>
      </c>
      <c r="R5" s="311">
        <f t="shared" si="0"/>
        <v>2.0441213468128414E-2</v>
      </c>
      <c r="S5" s="311">
        <f t="shared" si="0"/>
        <v>2.0441213468128414E-2</v>
      </c>
      <c r="T5" s="311">
        <f t="shared" si="0"/>
        <v>2.555151683516052E-2</v>
      </c>
      <c r="U5" s="311">
        <f t="shared" si="0"/>
        <v>2.555151683516052E-2</v>
      </c>
      <c r="V5" s="311">
        <f t="shared" si="0"/>
        <v>2.555151683516052E-2</v>
      </c>
      <c r="W5" s="311">
        <f t="shared" si="0"/>
        <v>0</v>
      </c>
      <c r="X5" s="311">
        <f t="shared" si="0"/>
        <v>0</v>
      </c>
      <c r="Y5" s="311">
        <f t="shared" si="0"/>
        <v>0</v>
      </c>
      <c r="Z5" s="311">
        <f t="shared" si="0"/>
        <v>0</v>
      </c>
      <c r="AA5" s="311">
        <f t="shared" si="0"/>
        <v>0</v>
      </c>
      <c r="AB5" s="311">
        <f t="shared" si="0"/>
        <v>0</v>
      </c>
      <c r="AC5" s="311">
        <f t="shared" si="0"/>
        <v>0</v>
      </c>
      <c r="AD5" s="311">
        <f t="shared" si="0"/>
        <v>0</v>
      </c>
      <c r="AE5" s="311">
        <f t="shared" si="0"/>
        <v>0</v>
      </c>
      <c r="AF5" s="311">
        <f t="shared" si="0"/>
        <v>0</v>
      </c>
      <c r="AG5" s="311">
        <f t="shared" si="0"/>
        <v>0</v>
      </c>
      <c r="AH5" s="311">
        <f t="shared" si="0"/>
        <v>0</v>
      </c>
      <c r="AI5" s="311">
        <f t="shared" si="0"/>
        <v>0</v>
      </c>
      <c r="AJ5" s="311">
        <f t="shared" si="0"/>
        <v>0</v>
      </c>
      <c r="AK5" s="311">
        <f t="shared" si="0"/>
        <v>0</v>
      </c>
      <c r="AL5" s="311">
        <f t="shared" si="0"/>
        <v>0</v>
      </c>
      <c r="AM5" s="311">
        <f t="shared" si="0"/>
        <v>0</v>
      </c>
      <c r="AN5" s="311">
        <f t="shared" si="0"/>
        <v>0</v>
      </c>
      <c r="AO5" s="311">
        <f t="shared" si="0"/>
        <v>0</v>
      </c>
      <c r="AP5" s="311">
        <f t="shared" si="0"/>
        <v>0</v>
      </c>
      <c r="AQ5" s="311">
        <f t="shared" si="0"/>
        <v>0</v>
      </c>
      <c r="AR5" s="311">
        <f t="shared" si="0"/>
        <v>0</v>
      </c>
      <c r="AS5" s="311">
        <f t="shared" si="0"/>
        <v>0</v>
      </c>
      <c r="AT5" s="311">
        <f t="shared" si="0"/>
        <v>0</v>
      </c>
      <c r="AU5" s="311">
        <f t="shared" si="0"/>
        <v>0</v>
      </c>
      <c r="AV5" s="311">
        <f t="shared" si="0"/>
        <v>0</v>
      </c>
      <c r="AW5" s="311">
        <f t="shared" si="0"/>
        <v>0</v>
      </c>
      <c r="AX5" s="311">
        <f t="shared" si="0"/>
        <v>0</v>
      </c>
      <c r="AY5" s="311">
        <f t="shared" si="0"/>
        <v>0</v>
      </c>
      <c r="AZ5" s="311">
        <f t="shared" si="0"/>
        <v>0</v>
      </c>
      <c r="BA5" s="311">
        <f t="shared" si="0"/>
        <v>0</v>
      </c>
      <c r="BB5" s="311">
        <f t="shared" si="0"/>
        <v>0</v>
      </c>
      <c r="BC5" s="311">
        <f t="shared" si="0"/>
        <v>0</v>
      </c>
      <c r="BD5" s="311">
        <f t="shared" si="0"/>
        <v>0</v>
      </c>
      <c r="BE5" s="311">
        <f t="shared" si="0"/>
        <v>0</v>
      </c>
      <c r="BF5" s="311">
        <f t="shared" si="0"/>
        <v>0</v>
      </c>
      <c r="BG5" s="311">
        <f t="shared" si="0"/>
        <v>0</v>
      </c>
      <c r="BH5" s="311">
        <f t="shared" si="0"/>
        <v>0</v>
      </c>
      <c r="BI5" s="311">
        <f t="shared" si="0"/>
        <v>0</v>
      </c>
      <c r="BJ5" s="311">
        <f t="shared" si="0"/>
        <v>0</v>
      </c>
      <c r="BK5" s="311">
        <f t="shared" si="0"/>
        <v>0</v>
      </c>
      <c r="BL5" s="311">
        <f t="shared" si="0"/>
        <v>0</v>
      </c>
      <c r="BM5" s="311">
        <f t="shared" si="0"/>
        <v>0</v>
      </c>
      <c r="BN5" s="311">
        <f t="shared" si="0"/>
        <v>0</v>
      </c>
      <c r="BO5" s="311">
        <f t="shared" si="0"/>
        <v>0</v>
      </c>
      <c r="BP5" s="311">
        <f t="shared" si="0"/>
        <v>0</v>
      </c>
      <c r="BQ5" s="311">
        <f t="shared" si="0"/>
        <v>0</v>
      </c>
      <c r="BR5" s="311">
        <f t="shared" si="0"/>
        <v>0</v>
      </c>
      <c r="BS5" s="311">
        <f t="shared" si="0"/>
        <v>0</v>
      </c>
      <c r="BT5" s="311">
        <f t="shared" si="0"/>
        <v>0</v>
      </c>
      <c r="BU5" s="311">
        <f t="shared" si="0"/>
        <v>0</v>
      </c>
      <c r="BV5" s="311">
        <f t="shared" si="0"/>
        <v>0</v>
      </c>
      <c r="BW5" s="311">
        <f t="shared" si="0"/>
        <v>0</v>
      </c>
      <c r="BX5" s="311">
        <f t="shared" si="0"/>
        <v>0</v>
      </c>
      <c r="BY5" s="311">
        <f t="shared" si="0"/>
        <v>0</v>
      </c>
      <c r="BZ5" s="311">
        <f t="shared" si="0"/>
        <v>0</v>
      </c>
      <c r="CA5" s="311">
        <f t="shared" si="0"/>
        <v>0</v>
      </c>
      <c r="CB5" s="311">
        <f t="shared" si="0"/>
        <v>0</v>
      </c>
      <c r="CC5" s="311">
        <f t="shared" si="0"/>
        <v>0</v>
      </c>
      <c r="CD5" s="311">
        <f t="shared" si="0"/>
        <v>0</v>
      </c>
      <c r="CE5" s="311">
        <f t="shared" si="0"/>
        <v>0</v>
      </c>
      <c r="CF5" s="311">
        <f t="shared" si="0"/>
        <v>0</v>
      </c>
      <c r="CG5" s="311">
        <f t="shared" si="0"/>
        <v>0</v>
      </c>
      <c r="CH5" s="311">
        <f t="shared" si="0"/>
        <v>0</v>
      </c>
      <c r="CI5" s="311">
        <f t="shared" si="0"/>
        <v>0</v>
      </c>
      <c r="CJ5" s="311">
        <f t="shared" si="0"/>
        <v>0</v>
      </c>
      <c r="CK5" s="311">
        <f t="shared" si="0"/>
        <v>0</v>
      </c>
      <c r="CL5" s="311">
        <f t="shared" si="0"/>
        <v>0</v>
      </c>
      <c r="CM5" s="311">
        <f t="shared" si="0"/>
        <v>0</v>
      </c>
      <c r="CN5" s="311">
        <f t="shared" si="0"/>
        <v>0</v>
      </c>
      <c r="CO5" s="311">
        <f t="shared" si="0"/>
        <v>0</v>
      </c>
      <c r="CP5" s="311">
        <f t="shared" si="0"/>
        <v>0</v>
      </c>
      <c r="CQ5" s="311">
        <f t="shared" si="0"/>
        <v>0</v>
      </c>
      <c r="CR5" s="311">
        <f t="shared" si="0"/>
        <v>0</v>
      </c>
      <c r="CS5" s="311">
        <f t="shared" si="0"/>
        <v>0</v>
      </c>
      <c r="CT5" s="311">
        <f t="shared" si="0"/>
        <v>0</v>
      </c>
      <c r="CU5" s="311">
        <f t="shared" si="0"/>
        <v>0</v>
      </c>
    </row>
    <row r="6" spans="1:100" ht="16.5" customHeight="1">
      <c r="A6" s="714"/>
      <c r="B6" s="140" t="s">
        <v>34</v>
      </c>
      <c r="C6" s="310">
        <f t="shared" ref="C6:C9" si="1">SUM(D6:CU6)</f>
        <v>1.0000000000000002</v>
      </c>
      <c r="D6" s="312">
        <v>0.05</v>
      </c>
      <c r="E6" s="312">
        <v>0.02</v>
      </c>
      <c r="F6" s="312">
        <v>0.05</v>
      </c>
      <c r="G6" s="312">
        <v>0.55000000000000004</v>
      </c>
      <c r="H6" s="312">
        <v>0.03</v>
      </c>
      <c r="I6" s="312">
        <v>0.03</v>
      </c>
      <c r="J6" s="312">
        <v>0.03</v>
      </c>
      <c r="K6" s="312">
        <v>0.03</v>
      </c>
      <c r="L6" s="312">
        <v>0.03</v>
      </c>
      <c r="M6" s="312">
        <v>0.04</v>
      </c>
      <c r="N6" s="312">
        <v>0.04</v>
      </c>
      <c r="O6" s="312">
        <v>0.05</v>
      </c>
      <c r="P6" s="312">
        <v>0.05</v>
      </c>
      <c r="Q6" s="312"/>
      <c r="R6" s="312"/>
      <c r="S6" s="312"/>
      <c r="T6" s="312"/>
      <c r="U6" s="312"/>
      <c r="V6" s="312"/>
      <c r="W6" s="312"/>
      <c r="X6" s="312"/>
      <c r="Y6" s="312"/>
      <c r="Z6" s="312"/>
      <c r="AA6" s="312"/>
      <c r="AB6" s="312"/>
      <c r="AC6" s="312"/>
      <c r="AD6" s="312"/>
      <c r="AE6" s="312"/>
      <c r="AF6" s="312"/>
      <c r="AG6" s="312"/>
      <c r="AH6" s="312"/>
      <c r="AI6" s="312"/>
      <c r="AJ6" s="312"/>
      <c r="AK6" s="312"/>
      <c r="AL6" s="312"/>
      <c r="AM6" s="312"/>
      <c r="AN6" s="312"/>
      <c r="AO6" s="312"/>
      <c r="AP6" s="312"/>
      <c r="AQ6" s="312"/>
      <c r="AR6" s="312"/>
      <c r="AS6" s="312"/>
      <c r="AT6" s="312"/>
      <c r="AU6" s="312"/>
      <c r="AV6" s="312"/>
      <c r="AW6" s="312"/>
      <c r="AX6" s="312"/>
      <c r="AY6" s="312"/>
      <c r="AZ6" s="312"/>
      <c r="BA6" s="312"/>
      <c r="BB6" s="312"/>
      <c r="BC6" s="312"/>
      <c r="BD6" s="312"/>
      <c r="BE6" s="312"/>
      <c r="BF6" s="312"/>
      <c r="BG6" s="312"/>
      <c r="BH6" s="312"/>
      <c r="BI6" s="312"/>
      <c r="BJ6" s="312"/>
      <c r="BK6" s="312"/>
      <c r="BL6" s="312"/>
      <c r="BM6" s="312"/>
      <c r="BN6" s="312"/>
      <c r="BO6" s="312"/>
      <c r="BP6" s="312"/>
      <c r="BQ6" s="312"/>
      <c r="BR6" s="312"/>
      <c r="BS6" s="312"/>
      <c r="BT6" s="312"/>
      <c r="BU6" s="312"/>
      <c r="BV6" s="312"/>
      <c r="BW6" s="312"/>
      <c r="BX6" s="312"/>
      <c r="BY6" s="312"/>
      <c r="BZ6" s="312"/>
      <c r="CA6" s="312"/>
      <c r="CB6" s="312"/>
      <c r="CC6" s="312"/>
      <c r="CD6" s="312"/>
      <c r="CE6" s="312"/>
      <c r="CF6" s="312"/>
      <c r="CG6" s="312"/>
      <c r="CH6" s="312"/>
      <c r="CI6" s="312"/>
      <c r="CJ6" s="312"/>
      <c r="CK6" s="312"/>
      <c r="CL6" s="312"/>
      <c r="CM6" s="312"/>
      <c r="CN6" s="312"/>
      <c r="CO6" s="312"/>
      <c r="CP6" s="312"/>
      <c r="CQ6" s="312"/>
      <c r="CR6" s="312"/>
      <c r="CS6" s="312"/>
      <c r="CT6" s="312"/>
      <c r="CU6" s="312"/>
      <c r="CV6" s="316">
        <f t="shared" ref="CV6:CV9" si="2">SUM(D6:CU6)-1</f>
        <v>0</v>
      </c>
    </row>
    <row r="7" spans="1:100" ht="16.5" customHeight="1">
      <c r="A7" s="714"/>
      <c r="B7" s="140" t="s">
        <v>35</v>
      </c>
      <c r="C7" s="310">
        <f t="shared" si="1"/>
        <v>1.0000000000000004</v>
      </c>
      <c r="D7" s="312"/>
      <c r="E7" s="312"/>
      <c r="F7" s="312"/>
      <c r="G7" s="312"/>
      <c r="H7" s="312"/>
      <c r="I7" s="312"/>
      <c r="J7" s="312">
        <v>0.02</v>
      </c>
      <c r="K7" s="312">
        <v>0.05</v>
      </c>
      <c r="L7" s="312">
        <v>0.55000000000000004</v>
      </c>
      <c r="M7" s="312">
        <v>0.03</v>
      </c>
      <c r="N7" s="312">
        <v>0.03</v>
      </c>
      <c r="O7" s="312">
        <v>0.03</v>
      </c>
      <c r="P7" s="312">
        <v>0.03</v>
      </c>
      <c r="Q7" s="312">
        <v>0.03</v>
      </c>
      <c r="R7" s="312">
        <v>0.04</v>
      </c>
      <c r="S7" s="312">
        <v>0.04</v>
      </c>
      <c r="T7" s="312">
        <v>0.05</v>
      </c>
      <c r="U7" s="312">
        <v>0.05</v>
      </c>
      <c r="V7" s="312">
        <v>0.05</v>
      </c>
      <c r="W7" s="312"/>
      <c r="X7" s="312"/>
      <c r="Y7" s="312"/>
      <c r="Z7" s="312"/>
      <c r="AA7" s="312"/>
      <c r="AB7" s="312"/>
      <c r="AC7" s="312"/>
      <c r="AD7" s="312"/>
      <c r="AE7" s="312"/>
      <c r="AF7" s="312"/>
      <c r="AG7" s="312"/>
      <c r="AH7" s="312"/>
      <c r="AI7" s="312"/>
      <c r="AJ7" s="312"/>
      <c r="AK7" s="312"/>
      <c r="AL7" s="312"/>
      <c r="AM7" s="312"/>
      <c r="AN7" s="312"/>
      <c r="AO7" s="312"/>
      <c r="AP7" s="312"/>
      <c r="AQ7" s="312"/>
      <c r="AR7" s="312"/>
      <c r="AS7" s="312"/>
      <c r="AT7" s="312"/>
      <c r="AU7" s="312"/>
      <c r="AV7" s="312"/>
      <c r="AW7" s="312"/>
      <c r="AX7" s="312"/>
      <c r="AY7" s="312"/>
      <c r="AZ7" s="312"/>
      <c r="BA7" s="312"/>
      <c r="BB7" s="312"/>
      <c r="BC7" s="312"/>
      <c r="BD7" s="312"/>
      <c r="BE7" s="312"/>
      <c r="BF7" s="312"/>
      <c r="BG7" s="312"/>
      <c r="BH7" s="312"/>
      <c r="BI7" s="312"/>
      <c r="BJ7" s="312"/>
      <c r="BK7" s="312"/>
      <c r="BL7" s="312"/>
      <c r="BM7" s="312"/>
      <c r="BN7" s="312"/>
      <c r="BO7" s="312"/>
      <c r="BP7" s="312"/>
      <c r="BQ7" s="312"/>
      <c r="BR7" s="312"/>
      <c r="BS7" s="312"/>
      <c r="BT7" s="312"/>
      <c r="BU7" s="312"/>
      <c r="BV7" s="312"/>
      <c r="BW7" s="312"/>
      <c r="BX7" s="312"/>
      <c r="BY7" s="312"/>
      <c r="BZ7" s="312"/>
      <c r="CA7" s="312"/>
      <c r="CB7" s="312"/>
      <c r="CC7" s="312"/>
      <c r="CD7" s="312"/>
      <c r="CE7" s="312"/>
      <c r="CF7" s="312"/>
      <c r="CG7" s="312"/>
      <c r="CH7" s="312"/>
      <c r="CI7" s="312"/>
      <c r="CJ7" s="312"/>
      <c r="CK7" s="312"/>
      <c r="CL7" s="312"/>
      <c r="CM7" s="312"/>
      <c r="CN7" s="312"/>
      <c r="CO7" s="312"/>
      <c r="CP7" s="312"/>
      <c r="CQ7" s="312"/>
      <c r="CR7" s="312"/>
      <c r="CS7" s="312"/>
      <c r="CT7" s="312"/>
      <c r="CU7" s="312"/>
      <c r="CV7" s="316">
        <f t="shared" si="2"/>
        <v>0</v>
      </c>
    </row>
    <row r="8" spans="1:100" ht="16.5" customHeight="1">
      <c r="A8" s="714"/>
      <c r="B8" s="140" t="s">
        <v>36</v>
      </c>
      <c r="C8" s="310">
        <f t="shared" si="1"/>
        <v>0</v>
      </c>
      <c r="D8" s="312"/>
      <c r="E8" s="312"/>
      <c r="F8" s="312"/>
      <c r="G8" s="312"/>
      <c r="H8" s="312"/>
      <c r="I8" s="312"/>
      <c r="J8" s="312"/>
      <c r="K8" s="312"/>
      <c r="L8" s="312"/>
      <c r="M8" s="312"/>
      <c r="N8" s="312"/>
      <c r="O8" s="312"/>
      <c r="P8" s="312"/>
      <c r="Q8" s="312"/>
      <c r="R8" s="312"/>
      <c r="S8" s="312"/>
      <c r="T8" s="312"/>
      <c r="U8" s="312"/>
      <c r="V8" s="312"/>
      <c r="W8" s="312"/>
      <c r="X8" s="312"/>
      <c r="Y8" s="312"/>
      <c r="Z8" s="312"/>
      <c r="AA8" s="312"/>
      <c r="AB8" s="312"/>
      <c r="AC8" s="312"/>
      <c r="AD8" s="312"/>
      <c r="AE8" s="312"/>
      <c r="AF8" s="312"/>
      <c r="AG8" s="312"/>
      <c r="AH8" s="312"/>
      <c r="AI8" s="312"/>
      <c r="AJ8" s="312"/>
      <c r="AK8" s="312"/>
      <c r="AL8" s="312"/>
      <c r="AM8" s="312"/>
      <c r="AN8" s="312"/>
      <c r="AO8" s="312"/>
      <c r="AP8" s="312"/>
      <c r="AQ8" s="312"/>
      <c r="AR8" s="312"/>
      <c r="AS8" s="312"/>
      <c r="AT8" s="312"/>
      <c r="AU8" s="312"/>
      <c r="AV8" s="312"/>
      <c r="AW8" s="312"/>
      <c r="AX8" s="312"/>
      <c r="AY8" s="312"/>
      <c r="AZ8" s="312"/>
      <c r="BA8" s="312"/>
      <c r="BB8" s="312"/>
      <c r="BC8" s="312"/>
      <c r="BD8" s="312"/>
      <c r="BE8" s="312"/>
      <c r="BF8" s="312"/>
      <c r="BG8" s="312"/>
      <c r="BH8" s="312"/>
      <c r="BI8" s="312"/>
      <c r="BJ8" s="312"/>
      <c r="BK8" s="312"/>
      <c r="BL8" s="312"/>
      <c r="BM8" s="312"/>
      <c r="BN8" s="312"/>
      <c r="BO8" s="312"/>
      <c r="BP8" s="312"/>
      <c r="BQ8" s="312"/>
      <c r="BR8" s="312"/>
      <c r="BS8" s="312"/>
      <c r="BT8" s="312"/>
      <c r="BU8" s="312"/>
      <c r="BV8" s="312"/>
      <c r="BW8" s="312"/>
      <c r="BX8" s="312"/>
      <c r="BY8" s="312"/>
      <c r="BZ8" s="312"/>
      <c r="CA8" s="312"/>
      <c r="CB8" s="312"/>
      <c r="CC8" s="312"/>
      <c r="CD8" s="312"/>
      <c r="CE8" s="312"/>
      <c r="CF8" s="312"/>
      <c r="CG8" s="312"/>
      <c r="CH8" s="312"/>
      <c r="CI8" s="312"/>
      <c r="CJ8" s="312"/>
      <c r="CK8" s="312"/>
      <c r="CL8" s="312"/>
      <c r="CM8" s="312"/>
      <c r="CN8" s="312"/>
      <c r="CO8" s="312"/>
      <c r="CP8" s="312"/>
      <c r="CQ8" s="312"/>
      <c r="CR8" s="312"/>
      <c r="CS8" s="312"/>
      <c r="CT8" s="312"/>
      <c r="CU8" s="312"/>
      <c r="CV8" s="316">
        <f t="shared" si="2"/>
        <v>-1</v>
      </c>
    </row>
    <row r="9" spans="1:100" ht="16.5" customHeight="1">
      <c r="A9" s="714"/>
      <c r="B9" s="140" t="s">
        <v>37</v>
      </c>
      <c r="C9" s="310">
        <f t="shared" si="1"/>
        <v>0</v>
      </c>
      <c r="D9" s="312"/>
      <c r="E9" s="312"/>
      <c r="F9" s="312"/>
      <c r="G9" s="312"/>
      <c r="H9" s="312"/>
      <c r="I9" s="312"/>
      <c r="J9" s="312"/>
      <c r="K9" s="312"/>
      <c r="L9" s="312"/>
      <c r="M9" s="312"/>
      <c r="N9" s="312"/>
      <c r="O9" s="312"/>
      <c r="P9" s="312"/>
      <c r="Q9" s="312"/>
      <c r="R9" s="312"/>
      <c r="S9" s="312"/>
      <c r="T9" s="312"/>
      <c r="U9" s="312"/>
      <c r="V9" s="312"/>
      <c r="W9" s="312"/>
      <c r="X9" s="312"/>
      <c r="Y9" s="312"/>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c r="BN9" s="312"/>
      <c r="BO9" s="312"/>
      <c r="BP9" s="312"/>
      <c r="BQ9" s="312"/>
      <c r="BR9" s="312"/>
      <c r="BS9" s="312"/>
      <c r="BT9" s="312"/>
      <c r="BU9" s="312"/>
      <c r="BV9" s="312"/>
      <c r="BW9" s="312"/>
      <c r="BX9" s="312"/>
      <c r="BY9" s="312"/>
      <c r="BZ9" s="312"/>
      <c r="CA9" s="312"/>
      <c r="CB9" s="312"/>
      <c r="CC9" s="312"/>
      <c r="CD9" s="312"/>
      <c r="CE9" s="312"/>
      <c r="CF9" s="312"/>
      <c r="CG9" s="312"/>
      <c r="CH9" s="312"/>
      <c r="CI9" s="312"/>
      <c r="CJ9" s="312"/>
      <c r="CK9" s="312"/>
      <c r="CL9" s="312"/>
      <c r="CM9" s="312"/>
      <c r="CN9" s="312"/>
      <c r="CO9" s="312"/>
      <c r="CP9" s="312"/>
      <c r="CQ9" s="312"/>
      <c r="CR9" s="312"/>
      <c r="CS9" s="312"/>
      <c r="CT9" s="312"/>
      <c r="CU9" s="312"/>
      <c r="CV9" s="316">
        <f t="shared" si="2"/>
        <v>-1</v>
      </c>
    </row>
    <row r="10" spans="1:100" s="197" customFormat="1" ht="16.5" customHeight="1">
      <c r="A10" s="714" t="s">
        <v>480</v>
      </c>
      <c r="B10" s="309" t="s">
        <v>481</v>
      </c>
      <c r="C10" s="313">
        <f t="shared" ref="C10:I10" si="3">SUM(C11:C14)</f>
        <v>2714.967002840001</v>
      </c>
      <c r="D10" s="313">
        <f t="shared" si="3"/>
        <v>66.376825062028473</v>
      </c>
      <c r="E10" s="313">
        <f t="shared" si="3"/>
        <v>26.550730024811386</v>
      </c>
      <c r="F10" s="313">
        <f t="shared" si="3"/>
        <v>66.376825062028473</v>
      </c>
      <c r="G10" s="313">
        <f t="shared" si="3"/>
        <v>730.14507568231318</v>
      </c>
      <c r="H10" s="313">
        <f t="shared" si="3"/>
        <v>39.82609503721708</v>
      </c>
      <c r="I10" s="313">
        <f t="shared" si="3"/>
        <v>39.82609503721708</v>
      </c>
      <c r="J10" s="313">
        <f t="shared" ref="J10:BU10" si="4">SUM(J11:J14)</f>
        <v>67.57470506920572</v>
      </c>
      <c r="K10" s="313">
        <f t="shared" si="4"/>
        <v>109.19762011718868</v>
      </c>
      <c r="L10" s="313">
        <f t="shared" si="4"/>
        <v>802.91287091690458</v>
      </c>
      <c r="M10" s="313">
        <f t="shared" si="4"/>
        <v>94.72437509760573</v>
      </c>
      <c r="N10" s="313">
        <f t="shared" si="4"/>
        <v>94.72437509760573</v>
      </c>
      <c r="O10" s="313">
        <f t="shared" si="4"/>
        <v>107.99974011001143</v>
      </c>
      <c r="P10" s="313">
        <f t="shared" si="4"/>
        <v>107.99974011001143</v>
      </c>
      <c r="Q10" s="313">
        <f t="shared" si="4"/>
        <v>41.62291504798295</v>
      </c>
      <c r="R10" s="313">
        <f t="shared" si="4"/>
        <v>55.497220063977267</v>
      </c>
      <c r="S10" s="313">
        <f t="shared" si="4"/>
        <v>55.497220063977267</v>
      </c>
      <c r="T10" s="313">
        <f t="shared" si="4"/>
        <v>69.37152507997159</v>
      </c>
      <c r="U10" s="313">
        <f t="shared" si="4"/>
        <v>69.37152507997159</v>
      </c>
      <c r="V10" s="313">
        <f t="shared" si="4"/>
        <v>69.37152507997159</v>
      </c>
      <c r="W10" s="313">
        <f t="shared" si="4"/>
        <v>0</v>
      </c>
      <c r="X10" s="313">
        <f t="shared" si="4"/>
        <v>0</v>
      </c>
      <c r="Y10" s="313">
        <f t="shared" si="4"/>
        <v>0</v>
      </c>
      <c r="Z10" s="313">
        <f t="shared" si="4"/>
        <v>0</v>
      </c>
      <c r="AA10" s="313">
        <f t="shared" si="4"/>
        <v>0</v>
      </c>
      <c r="AB10" s="313">
        <f t="shared" si="4"/>
        <v>0</v>
      </c>
      <c r="AC10" s="313">
        <f t="shared" si="4"/>
        <v>0</v>
      </c>
      <c r="AD10" s="313">
        <f t="shared" si="4"/>
        <v>0</v>
      </c>
      <c r="AE10" s="313">
        <f t="shared" si="4"/>
        <v>0</v>
      </c>
      <c r="AF10" s="313">
        <f t="shared" si="4"/>
        <v>0</v>
      </c>
      <c r="AG10" s="313">
        <f t="shared" si="4"/>
        <v>0</v>
      </c>
      <c r="AH10" s="313">
        <f t="shared" si="4"/>
        <v>0</v>
      </c>
      <c r="AI10" s="313">
        <f t="shared" si="4"/>
        <v>0</v>
      </c>
      <c r="AJ10" s="313">
        <f t="shared" si="4"/>
        <v>0</v>
      </c>
      <c r="AK10" s="313">
        <f t="shared" si="4"/>
        <v>0</v>
      </c>
      <c r="AL10" s="313">
        <f t="shared" si="4"/>
        <v>0</v>
      </c>
      <c r="AM10" s="313">
        <f t="shared" si="4"/>
        <v>0</v>
      </c>
      <c r="AN10" s="313">
        <f t="shared" si="4"/>
        <v>0</v>
      </c>
      <c r="AO10" s="313">
        <f t="shared" si="4"/>
        <v>0</v>
      </c>
      <c r="AP10" s="313">
        <f t="shared" si="4"/>
        <v>0</v>
      </c>
      <c r="AQ10" s="313">
        <f t="shared" si="4"/>
        <v>0</v>
      </c>
      <c r="AR10" s="313">
        <f t="shared" si="4"/>
        <v>0</v>
      </c>
      <c r="AS10" s="313">
        <f t="shared" si="4"/>
        <v>0</v>
      </c>
      <c r="AT10" s="313">
        <f t="shared" si="4"/>
        <v>0</v>
      </c>
      <c r="AU10" s="313">
        <f t="shared" si="4"/>
        <v>0</v>
      </c>
      <c r="AV10" s="313">
        <f t="shared" si="4"/>
        <v>0</v>
      </c>
      <c r="AW10" s="313">
        <f t="shared" si="4"/>
        <v>0</v>
      </c>
      <c r="AX10" s="313">
        <f t="shared" si="4"/>
        <v>0</v>
      </c>
      <c r="AY10" s="313">
        <f t="shared" si="4"/>
        <v>0</v>
      </c>
      <c r="AZ10" s="313">
        <f t="shared" si="4"/>
        <v>0</v>
      </c>
      <c r="BA10" s="313">
        <f t="shared" si="4"/>
        <v>0</v>
      </c>
      <c r="BB10" s="313">
        <f t="shared" si="4"/>
        <v>0</v>
      </c>
      <c r="BC10" s="313">
        <f t="shared" si="4"/>
        <v>0</v>
      </c>
      <c r="BD10" s="313">
        <f t="shared" si="4"/>
        <v>0</v>
      </c>
      <c r="BE10" s="313">
        <f t="shared" si="4"/>
        <v>0</v>
      </c>
      <c r="BF10" s="313">
        <f t="shared" si="4"/>
        <v>0</v>
      </c>
      <c r="BG10" s="313">
        <f t="shared" si="4"/>
        <v>0</v>
      </c>
      <c r="BH10" s="313">
        <f t="shared" si="4"/>
        <v>0</v>
      </c>
      <c r="BI10" s="313">
        <f t="shared" si="4"/>
        <v>0</v>
      </c>
      <c r="BJ10" s="313">
        <f t="shared" si="4"/>
        <v>0</v>
      </c>
      <c r="BK10" s="313">
        <f t="shared" si="4"/>
        <v>0</v>
      </c>
      <c r="BL10" s="313">
        <f t="shared" si="4"/>
        <v>0</v>
      </c>
      <c r="BM10" s="313">
        <f t="shared" si="4"/>
        <v>0</v>
      </c>
      <c r="BN10" s="313">
        <f t="shared" si="4"/>
        <v>0</v>
      </c>
      <c r="BO10" s="313">
        <f t="shared" si="4"/>
        <v>0</v>
      </c>
      <c r="BP10" s="313">
        <f t="shared" si="4"/>
        <v>0</v>
      </c>
      <c r="BQ10" s="313">
        <f t="shared" si="4"/>
        <v>0</v>
      </c>
      <c r="BR10" s="313">
        <f t="shared" si="4"/>
        <v>0</v>
      </c>
      <c r="BS10" s="313">
        <f t="shared" si="4"/>
        <v>0</v>
      </c>
      <c r="BT10" s="313">
        <f t="shared" si="4"/>
        <v>0</v>
      </c>
      <c r="BU10" s="313">
        <f t="shared" si="4"/>
        <v>0</v>
      </c>
      <c r="BV10" s="313">
        <f t="shared" ref="BV10:CU10" si="5">SUM(BV11:BV14)</f>
        <v>0</v>
      </c>
      <c r="BW10" s="313">
        <f t="shared" si="5"/>
        <v>0</v>
      </c>
      <c r="BX10" s="313">
        <f t="shared" si="5"/>
        <v>0</v>
      </c>
      <c r="BY10" s="313">
        <f t="shared" si="5"/>
        <v>0</v>
      </c>
      <c r="BZ10" s="313">
        <f t="shared" si="5"/>
        <v>0</v>
      </c>
      <c r="CA10" s="313">
        <f t="shared" si="5"/>
        <v>0</v>
      </c>
      <c r="CB10" s="313">
        <f t="shared" si="5"/>
        <v>0</v>
      </c>
      <c r="CC10" s="313">
        <f t="shared" si="5"/>
        <v>0</v>
      </c>
      <c r="CD10" s="313">
        <f t="shared" si="5"/>
        <v>0</v>
      </c>
      <c r="CE10" s="313">
        <f t="shared" si="5"/>
        <v>0</v>
      </c>
      <c r="CF10" s="313">
        <f t="shared" si="5"/>
        <v>0</v>
      </c>
      <c r="CG10" s="313">
        <f t="shared" si="5"/>
        <v>0</v>
      </c>
      <c r="CH10" s="313">
        <f t="shared" si="5"/>
        <v>0</v>
      </c>
      <c r="CI10" s="313">
        <f t="shared" si="5"/>
        <v>0</v>
      </c>
      <c r="CJ10" s="313">
        <f t="shared" si="5"/>
        <v>0</v>
      </c>
      <c r="CK10" s="313">
        <f t="shared" si="5"/>
        <v>0</v>
      </c>
      <c r="CL10" s="313">
        <f t="shared" si="5"/>
        <v>0</v>
      </c>
      <c r="CM10" s="313">
        <f t="shared" si="5"/>
        <v>0</v>
      </c>
      <c r="CN10" s="313">
        <f t="shared" si="5"/>
        <v>0</v>
      </c>
      <c r="CO10" s="313">
        <f t="shared" si="5"/>
        <v>0</v>
      </c>
      <c r="CP10" s="313">
        <f t="shared" si="5"/>
        <v>0</v>
      </c>
      <c r="CQ10" s="313">
        <f t="shared" si="5"/>
        <v>0</v>
      </c>
      <c r="CR10" s="313">
        <f t="shared" si="5"/>
        <v>0</v>
      </c>
      <c r="CS10" s="313">
        <f t="shared" si="5"/>
        <v>0</v>
      </c>
      <c r="CT10" s="313">
        <f t="shared" si="5"/>
        <v>0</v>
      </c>
      <c r="CU10" s="313">
        <f t="shared" si="5"/>
        <v>0</v>
      </c>
      <c r="CV10" s="316">
        <f t="shared" ref="CV10:CV14" si="6">SUM(D10:CU10)-C10</f>
        <v>0</v>
      </c>
    </row>
    <row r="11" spans="1:100" ht="16.5" customHeight="1">
      <c r="A11" s="714"/>
      <c r="B11" s="140" t="s">
        <v>34</v>
      </c>
      <c r="C11" s="218">
        <f>'3、建安及前期成本'!$C$91</f>
        <v>1327.5365012405694</v>
      </c>
      <c r="D11" s="218">
        <f t="shared" ref="D11:I11" si="7">$C$11*D6</f>
        <v>66.376825062028473</v>
      </c>
      <c r="E11" s="218">
        <f t="shared" si="7"/>
        <v>26.550730024811386</v>
      </c>
      <c r="F11" s="218">
        <f t="shared" si="7"/>
        <v>66.376825062028473</v>
      </c>
      <c r="G11" s="218">
        <f t="shared" si="7"/>
        <v>730.14507568231318</v>
      </c>
      <c r="H11" s="218">
        <f t="shared" si="7"/>
        <v>39.82609503721708</v>
      </c>
      <c r="I11" s="218">
        <f t="shared" si="7"/>
        <v>39.82609503721708</v>
      </c>
      <c r="J11" s="218">
        <f t="shared" ref="J11:BU11" si="8">$C$11*J6</f>
        <v>39.82609503721708</v>
      </c>
      <c r="K11" s="218">
        <f t="shared" si="8"/>
        <v>39.82609503721708</v>
      </c>
      <c r="L11" s="218">
        <f t="shared" si="8"/>
        <v>39.82609503721708</v>
      </c>
      <c r="M11" s="218">
        <f t="shared" si="8"/>
        <v>53.101460049622773</v>
      </c>
      <c r="N11" s="218">
        <f t="shared" si="8"/>
        <v>53.101460049622773</v>
      </c>
      <c r="O11" s="218">
        <f t="shared" si="8"/>
        <v>66.376825062028473</v>
      </c>
      <c r="P11" s="218">
        <f t="shared" si="8"/>
        <v>66.376825062028473</v>
      </c>
      <c r="Q11" s="218">
        <f t="shared" si="8"/>
        <v>0</v>
      </c>
      <c r="R11" s="218">
        <f t="shared" si="8"/>
        <v>0</v>
      </c>
      <c r="S11" s="218">
        <f t="shared" si="8"/>
        <v>0</v>
      </c>
      <c r="T11" s="218">
        <f t="shared" si="8"/>
        <v>0</v>
      </c>
      <c r="U11" s="218">
        <f t="shared" si="8"/>
        <v>0</v>
      </c>
      <c r="V11" s="218">
        <f t="shared" si="8"/>
        <v>0</v>
      </c>
      <c r="W11" s="218">
        <f t="shared" si="8"/>
        <v>0</v>
      </c>
      <c r="X11" s="218">
        <f t="shared" si="8"/>
        <v>0</v>
      </c>
      <c r="Y11" s="218">
        <f t="shared" si="8"/>
        <v>0</v>
      </c>
      <c r="Z11" s="218">
        <f t="shared" si="8"/>
        <v>0</v>
      </c>
      <c r="AA11" s="218">
        <f t="shared" si="8"/>
        <v>0</v>
      </c>
      <c r="AB11" s="218">
        <f t="shared" si="8"/>
        <v>0</v>
      </c>
      <c r="AC11" s="218">
        <f t="shared" si="8"/>
        <v>0</v>
      </c>
      <c r="AD11" s="218">
        <f t="shared" si="8"/>
        <v>0</v>
      </c>
      <c r="AE11" s="218">
        <f t="shared" si="8"/>
        <v>0</v>
      </c>
      <c r="AF11" s="218">
        <f t="shared" si="8"/>
        <v>0</v>
      </c>
      <c r="AG11" s="218">
        <f t="shared" si="8"/>
        <v>0</v>
      </c>
      <c r="AH11" s="218">
        <f t="shared" si="8"/>
        <v>0</v>
      </c>
      <c r="AI11" s="218">
        <f t="shared" si="8"/>
        <v>0</v>
      </c>
      <c r="AJ11" s="218">
        <f t="shared" si="8"/>
        <v>0</v>
      </c>
      <c r="AK11" s="218">
        <f t="shared" si="8"/>
        <v>0</v>
      </c>
      <c r="AL11" s="218">
        <f t="shared" si="8"/>
        <v>0</v>
      </c>
      <c r="AM11" s="218">
        <f t="shared" si="8"/>
        <v>0</v>
      </c>
      <c r="AN11" s="218">
        <f t="shared" si="8"/>
        <v>0</v>
      </c>
      <c r="AO11" s="218">
        <f t="shared" si="8"/>
        <v>0</v>
      </c>
      <c r="AP11" s="218">
        <f t="shared" si="8"/>
        <v>0</v>
      </c>
      <c r="AQ11" s="218">
        <f t="shared" si="8"/>
        <v>0</v>
      </c>
      <c r="AR11" s="218">
        <f t="shared" si="8"/>
        <v>0</v>
      </c>
      <c r="AS11" s="218">
        <f t="shared" si="8"/>
        <v>0</v>
      </c>
      <c r="AT11" s="218">
        <f t="shared" si="8"/>
        <v>0</v>
      </c>
      <c r="AU11" s="218">
        <f t="shared" si="8"/>
        <v>0</v>
      </c>
      <c r="AV11" s="218">
        <f t="shared" si="8"/>
        <v>0</v>
      </c>
      <c r="AW11" s="218">
        <f t="shared" si="8"/>
        <v>0</v>
      </c>
      <c r="AX11" s="218">
        <f t="shared" si="8"/>
        <v>0</v>
      </c>
      <c r="AY11" s="218">
        <f t="shared" si="8"/>
        <v>0</v>
      </c>
      <c r="AZ11" s="218">
        <f t="shared" si="8"/>
        <v>0</v>
      </c>
      <c r="BA11" s="218">
        <f t="shared" si="8"/>
        <v>0</v>
      </c>
      <c r="BB11" s="218">
        <f t="shared" si="8"/>
        <v>0</v>
      </c>
      <c r="BC11" s="218">
        <f t="shared" si="8"/>
        <v>0</v>
      </c>
      <c r="BD11" s="218">
        <f t="shared" si="8"/>
        <v>0</v>
      </c>
      <c r="BE11" s="218">
        <f t="shared" si="8"/>
        <v>0</v>
      </c>
      <c r="BF11" s="218">
        <f t="shared" si="8"/>
        <v>0</v>
      </c>
      <c r="BG11" s="218">
        <f t="shared" si="8"/>
        <v>0</v>
      </c>
      <c r="BH11" s="218">
        <f t="shared" si="8"/>
        <v>0</v>
      </c>
      <c r="BI11" s="218">
        <f t="shared" si="8"/>
        <v>0</v>
      </c>
      <c r="BJ11" s="218">
        <f t="shared" si="8"/>
        <v>0</v>
      </c>
      <c r="BK11" s="218">
        <f t="shared" si="8"/>
        <v>0</v>
      </c>
      <c r="BL11" s="218">
        <f t="shared" si="8"/>
        <v>0</v>
      </c>
      <c r="BM11" s="218">
        <f t="shared" si="8"/>
        <v>0</v>
      </c>
      <c r="BN11" s="218">
        <f t="shared" si="8"/>
        <v>0</v>
      </c>
      <c r="BO11" s="218">
        <f t="shared" si="8"/>
        <v>0</v>
      </c>
      <c r="BP11" s="218">
        <f t="shared" si="8"/>
        <v>0</v>
      </c>
      <c r="BQ11" s="218">
        <f t="shared" si="8"/>
        <v>0</v>
      </c>
      <c r="BR11" s="218">
        <f t="shared" si="8"/>
        <v>0</v>
      </c>
      <c r="BS11" s="218">
        <f t="shared" si="8"/>
        <v>0</v>
      </c>
      <c r="BT11" s="218">
        <f t="shared" si="8"/>
        <v>0</v>
      </c>
      <c r="BU11" s="218">
        <f t="shared" si="8"/>
        <v>0</v>
      </c>
      <c r="BV11" s="218">
        <f t="shared" ref="BV11:CU11" si="9">$C$11*BV6</f>
        <v>0</v>
      </c>
      <c r="BW11" s="218">
        <f t="shared" si="9"/>
        <v>0</v>
      </c>
      <c r="BX11" s="218">
        <f t="shared" si="9"/>
        <v>0</v>
      </c>
      <c r="BY11" s="218">
        <f t="shared" si="9"/>
        <v>0</v>
      </c>
      <c r="BZ11" s="218">
        <f t="shared" si="9"/>
        <v>0</v>
      </c>
      <c r="CA11" s="218">
        <f t="shared" si="9"/>
        <v>0</v>
      </c>
      <c r="CB11" s="218">
        <f t="shared" si="9"/>
        <v>0</v>
      </c>
      <c r="CC11" s="218">
        <f t="shared" si="9"/>
        <v>0</v>
      </c>
      <c r="CD11" s="218">
        <f t="shared" si="9"/>
        <v>0</v>
      </c>
      <c r="CE11" s="218">
        <f t="shared" si="9"/>
        <v>0</v>
      </c>
      <c r="CF11" s="218">
        <f t="shared" si="9"/>
        <v>0</v>
      </c>
      <c r="CG11" s="218">
        <f t="shared" si="9"/>
        <v>0</v>
      </c>
      <c r="CH11" s="218">
        <f t="shared" si="9"/>
        <v>0</v>
      </c>
      <c r="CI11" s="218">
        <f t="shared" si="9"/>
        <v>0</v>
      </c>
      <c r="CJ11" s="218">
        <f t="shared" si="9"/>
        <v>0</v>
      </c>
      <c r="CK11" s="218">
        <f t="shared" si="9"/>
        <v>0</v>
      </c>
      <c r="CL11" s="218">
        <f t="shared" si="9"/>
        <v>0</v>
      </c>
      <c r="CM11" s="218">
        <f t="shared" si="9"/>
        <v>0</v>
      </c>
      <c r="CN11" s="218">
        <f t="shared" si="9"/>
        <v>0</v>
      </c>
      <c r="CO11" s="218">
        <f t="shared" si="9"/>
        <v>0</v>
      </c>
      <c r="CP11" s="218">
        <f t="shared" si="9"/>
        <v>0</v>
      </c>
      <c r="CQ11" s="218">
        <f t="shared" si="9"/>
        <v>0</v>
      </c>
      <c r="CR11" s="218">
        <f t="shared" si="9"/>
        <v>0</v>
      </c>
      <c r="CS11" s="218">
        <f t="shared" si="9"/>
        <v>0</v>
      </c>
      <c r="CT11" s="218">
        <f t="shared" si="9"/>
        <v>0</v>
      </c>
      <c r="CU11" s="218">
        <f t="shared" si="9"/>
        <v>0</v>
      </c>
      <c r="CV11" s="316">
        <f t="shared" si="6"/>
        <v>0</v>
      </c>
    </row>
    <row r="12" spans="1:100" ht="16.5" customHeight="1">
      <c r="A12" s="714"/>
      <c r="B12" s="140" t="s">
        <v>35</v>
      </c>
      <c r="C12" s="218">
        <f>'3、建安及前期成本'!$C$109</f>
        <v>1387.4305015994316</v>
      </c>
      <c r="D12" s="218">
        <f t="shared" ref="D12:I12" si="10">$C$12*D7</f>
        <v>0</v>
      </c>
      <c r="E12" s="218">
        <f t="shared" si="10"/>
        <v>0</v>
      </c>
      <c r="F12" s="218">
        <f t="shared" si="10"/>
        <v>0</v>
      </c>
      <c r="G12" s="218">
        <f t="shared" si="10"/>
        <v>0</v>
      </c>
      <c r="H12" s="218">
        <f t="shared" si="10"/>
        <v>0</v>
      </c>
      <c r="I12" s="218">
        <f t="shared" si="10"/>
        <v>0</v>
      </c>
      <c r="J12" s="218">
        <f t="shared" ref="J12:BU12" si="11">$C$12*J7</f>
        <v>27.748610031988633</v>
      </c>
      <c r="K12" s="218">
        <f t="shared" si="11"/>
        <v>69.37152507997159</v>
      </c>
      <c r="L12" s="218">
        <f t="shared" si="11"/>
        <v>763.08677587968748</v>
      </c>
      <c r="M12" s="218">
        <f t="shared" si="11"/>
        <v>41.62291504798295</v>
      </c>
      <c r="N12" s="218">
        <f t="shared" si="11"/>
        <v>41.62291504798295</v>
      </c>
      <c r="O12" s="218">
        <f t="shared" si="11"/>
        <v>41.62291504798295</v>
      </c>
      <c r="P12" s="218">
        <f t="shared" si="11"/>
        <v>41.62291504798295</v>
      </c>
      <c r="Q12" s="218">
        <f t="shared" si="11"/>
        <v>41.62291504798295</v>
      </c>
      <c r="R12" s="218">
        <f t="shared" si="11"/>
        <v>55.497220063977267</v>
      </c>
      <c r="S12" s="218">
        <f t="shared" si="11"/>
        <v>55.497220063977267</v>
      </c>
      <c r="T12" s="218">
        <f t="shared" si="11"/>
        <v>69.37152507997159</v>
      </c>
      <c r="U12" s="218">
        <f t="shared" si="11"/>
        <v>69.37152507997159</v>
      </c>
      <c r="V12" s="218">
        <f t="shared" si="11"/>
        <v>69.37152507997159</v>
      </c>
      <c r="W12" s="218">
        <f t="shared" si="11"/>
        <v>0</v>
      </c>
      <c r="X12" s="218">
        <f t="shared" si="11"/>
        <v>0</v>
      </c>
      <c r="Y12" s="218">
        <f t="shared" si="11"/>
        <v>0</v>
      </c>
      <c r="Z12" s="218">
        <f t="shared" si="11"/>
        <v>0</v>
      </c>
      <c r="AA12" s="218">
        <f t="shared" si="11"/>
        <v>0</v>
      </c>
      <c r="AB12" s="218">
        <f t="shared" si="11"/>
        <v>0</v>
      </c>
      <c r="AC12" s="218">
        <f t="shared" si="11"/>
        <v>0</v>
      </c>
      <c r="AD12" s="218">
        <f t="shared" si="11"/>
        <v>0</v>
      </c>
      <c r="AE12" s="218">
        <f t="shared" si="11"/>
        <v>0</v>
      </c>
      <c r="AF12" s="218">
        <f t="shared" si="11"/>
        <v>0</v>
      </c>
      <c r="AG12" s="218">
        <f t="shared" si="11"/>
        <v>0</v>
      </c>
      <c r="AH12" s="218">
        <f t="shared" si="11"/>
        <v>0</v>
      </c>
      <c r="AI12" s="218">
        <f t="shared" si="11"/>
        <v>0</v>
      </c>
      <c r="AJ12" s="218">
        <f t="shared" si="11"/>
        <v>0</v>
      </c>
      <c r="AK12" s="218">
        <f t="shared" si="11"/>
        <v>0</v>
      </c>
      <c r="AL12" s="218">
        <f t="shared" si="11"/>
        <v>0</v>
      </c>
      <c r="AM12" s="218">
        <f t="shared" si="11"/>
        <v>0</v>
      </c>
      <c r="AN12" s="218">
        <f t="shared" si="11"/>
        <v>0</v>
      </c>
      <c r="AO12" s="218">
        <f t="shared" si="11"/>
        <v>0</v>
      </c>
      <c r="AP12" s="218">
        <f t="shared" si="11"/>
        <v>0</v>
      </c>
      <c r="AQ12" s="218">
        <f t="shared" si="11"/>
        <v>0</v>
      </c>
      <c r="AR12" s="218">
        <f t="shared" si="11"/>
        <v>0</v>
      </c>
      <c r="AS12" s="218">
        <f t="shared" si="11"/>
        <v>0</v>
      </c>
      <c r="AT12" s="218">
        <f t="shared" si="11"/>
        <v>0</v>
      </c>
      <c r="AU12" s="218">
        <f t="shared" si="11"/>
        <v>0</v>
      </c>
      <c r="AV12" s="218">
        <f t="shared" si="11"/>
        <v>0</v>
      </c>
      <c r="AW12" s="218">
        <f t="shared" si="11"/>
        <v>0</v>
      </c>
      <c r="AX12" s="218">
        <f t="shared" si="11"/>
        <v>0</v>
      </c>
      <c r="AY12" s="218">
        <f t="shared" si="11"/>
        <v>0</v>
      </c>
      <c r="AZ12" s="218">
        <f t="shared" si="11"/>
        <v>0</v>
      </c>
      <c r="BA12" s="218">
        <f t="shared" si="11"/>
        <v>0</v>
      </c>
      <c r="BB12" s="218">
        <f t="shared" si="11"/>
        <v>0</v>
      </c>
      <c r="BC12" s="218">
        <f t="shared" si="11"/>
        <v>0</v>
      </c>
      <c r="BD12" s="218">
        <f t="shared" si="11"/>
        <v>0</v>
      </c>
      <c r="BE12" s="218">
        <f t="shared" si="11"/>
        <v>0</v>
      </c>
      <c r="BF12" s="218">
        <f t="shared" si="11"/>
        <v>0</v>
      </c>
      <c r="BG12" s="218">
        <f t="shared" si="11"/>
        <v>0</v>
      </c>
      <c r="BH12" s="218">
        <f t="shared" si="11"/>
        <v>0</v>
      </c>
      <c r="BI12" s="218">
        <f t="shared" si="11"/>
        <v>0</v>
      </c>
      <c r="BJ12" s="218">
        <f t="shared" si="11"/>
        <v>0</v>
      </c>
      <c r="BK12" s="218">
        <f t="shared" si="11"/>
        <v>0</v>
      </c>
      <c r="BL12" s="218">
        <f t="shared" si="11"/>
        <v>0</v>
      </c>
      <c r="BM12" s="218">
        <f t="shared" si="11"/>
        <v>0</v>
      </c>
      <c r="BN12" s="218">
        <f t="shared" si="11"/>
        <v>0</v>
      </c>
      <c r="BO12" s="218">
        <f t="shared" si="11"/>
        <v>0</v>
      </c>
      <c r="BP12" s="218">
        <f t="shared" si="11"/>
        <v>0</v>
      </c>
      <c r="BQ12" s="218">
        <f t="shared" si="11"/>
        <v>0</v>
      </c>
      <c r="BR12" s="218">
        <f t="shared" si="11"/>
        <v>0</v>
      </c>
      <c r="BS12" s="218">
        <f t="shared" si="11"/>
        <v>0</v>
      </c>
      <c r="BT12" s="218">
        <f t="shared" si="11"/>
        <v>0</v>
      </c>
      <c r="BU12" s="218">
        <f t="shared" si="11"/>
        <v>0</v>
      </c>
      <c r="BV12" s="218">
        <f t="shared" ref="BV12:CU12" si="12">$C$12*BV7</f>
        <v>0</v>
      </c>
      <c r="BW12" s="218">
        <f t="shared" si="12"/>
        <v>0</v>
      </c>
      <c r="BX12" s="218">
        <f t="shared" si="12"/>
        <v>0</v>
      </c>
      <c r="BY12" s="218">
        <f t="shared" si="12"/>
        <v>0</v>
      </c>
      <c r="BZ12" s="218">
        <f t="shared" si="12"/>
        <v>0</v>
      </c>
      <c r="CA12" s="218">
        <f t="shared" si="12"/>
        <v>0</v>
      </c>
      <c r="CB12" s="218">
        <f t="shared" si="12"/>
        <v>0</v>
      </c>
      <c r="CC12" s="218">
        <f t="shared" si="12"/>
        <v>0</v>
      </c>
      <c r="CD12" s="218">
        <f t="shared" si="12"/>
        <v>0</v>
      </c>
      <c r="CE12" s="218">
        <f t="shared" si="12"/>
        <v>0</v>
      </c>
      <c r="CF12" s="218">
        <f t="shared" si="12"/>
        <v>0</v>
      </c>
      <c r="CG12" s="218">
        <f t="shared" si="12"/>
        <v>0</v>
      </c>
      <c r="CH12" s="218">
        <f t="shared" si="12"/>
        <v>0</v>
      </c>
      <c r="CI12" s="218">
        <f t="shared" si="12"/>
        <v>0</v>
      </c>
      <c r="CJ12" s="218">
        <f t="shared" si="12"/>
        <v>0</v>
      </c>
      <c r="CK12" s="218">
        <f t="shared" si="12"/>
        <v>0</v>
      </c>
      <c r="CL12" s="218">
        <f t="shared" si="12"/>
        <v>0</v>
      </c>
      <c r="CM12" s="218">
        <f t="shared" si="12"/>
        <v>0</v>
      </c>
      <c r="CN12" s="218">
        <f t="shared" si="12"/>
        <v>0</v>
      </c>
      <c r="CO12" s="218">
        <f t="shared" si="12"/>
        <v>0</v>
      </c>
      <c r="CP12" s="218">
        <f t="shared" si="12"/>
        <v>0</v>
      </c>
      <c r="CQ12" s="218">
        <f t="shared" si="12"/>
        <v>0</v>
      </c>
      <c r="CR12" s="218">
        <f t="shared" si="12"/>
        <v>0</v>
      </c>
      <c r="CS12" s="218">
        <f t="shared" si="12"/>
        <v>0</v>
      </c>
      <c r="CT12" s="218">
        <f t="shared" si="12"/>
        <v>0</v>
      </c>
      <c r="CU12" s="218">
        <f t="shared" si="12"/>
        <v>0</v>
      </c>
      <c r="CV12" s="316">
        <f t="shared" si="6"/>
        <v>0</v>
      </c>
    </row>
    <row r="13" spans="1:100" ht="16.5" customHeight="1">
      <c r="A13" s="714"/>
      <c r="B13" s="140" t="s">
        <v>36</v>
      </c>
      <c r="C13" s="218">
        <f>'3、建安及前期成本'!$C$127</f>
        <v>0</v>
      </c>
      <c r="D13" s="218">
        <f t="shared" ref="D13:I13" si="13">$C$13*D8</f>
        <v>0</v>
      </c>
      <c r="E13" s="218">
        <f t="shared" si="13"/>
        <v>0</v>
      </c>
      <c r="F13" s="218">
        <f t="shared" si="13"/>
        <v>0</v>
      </c>
      <c r="G13" s="218">
        <f t="shared" si="13"/>
        <v>0</v>
      </c>
      <c r="H13" s="218">
        <f t="shared" si="13"/>
        <v>0</v>
      </c>
      <c r="I13" s="218">
        <f t="shared" si="13"/>
        <v>0</v>
      </c>
      <c r="J13" s="218">
        <f t="shared" ref="J13:BU13" si="14">$C$13*J8</f>
        <v>0</v>
      </c>
      <c r="K13" s="218">
        <f t="shared" si="14"/>
        <v>0</v>
      </c>
      <c r="L13" s="218">
        <f t="shared" si="14"/>
        <v>0</v>
      </c>
      <c r="M13" s="218">
        <f t="shared" si="14"/>
        <v>0</v>
      </c>
      <c r="N13" s="218">
        <f t="shared" si="14"/>
        <v>0</v>
      </c>
      <c r="O13" s="218">
        <f t="shared" si="14"/>
        <v>0</v>
      </c>
      <c r="P13" s="218">
        <f t="shared" si="14"/>
        <v>0</v>
      </c>
      <c r="Q13" s="218">
        <f t="shared" si="14"/>
        <v>0</v>
      </c>
      <c r="R13" s="218">
        <f t="shared" si="14"/>
        <v>0</v>
      </c>
      <c r="S13" s="218">
        <f t="shared" si="14"/>
        <v>0</v>
      </c>
      <c r="T13" s="218">
        <f t="shared" si="14"/>
        <v>0</v>
      </c>
      <c r="U13" s="218">
        <f t="shared" si="14"/>
        <v>0</v>
      </c>
      <c r="V13" s="218">
        <f t="shared" si="14"/>
        <v>0</v>
      </c>
      <c r="W13" s="218">
        <f t="shared" si="14"/>
        <v>0</v>
      </c>
      <c r="X13" s="218">
        <f t="shared" si="14"/>
        <v>0</v>
      </c>
      <c r="Y13" s="218">
        <f t="shared" si="14"/>
        <v>0</v>
      </c>
      <c r="Z13" s="218">
        <f t="shared" si="14"/>
        <v>0</v>
      </c>
      <c r="AA13" s="218">
        <f t="shared" si="14"/>
        <v>0</v>
      </c>
      <c r="AB13" s="218">
        <f t="shared" si="14"/>
        <v>0</v>
      </c>
      <c r="AC13" s="218">
        <f t="shared" si="14"/>
        <v>0</v>
      </c>
      <c r="AD13" s="218">
        <f t="shared" si="14"/>
        <v>0</v>
      </c>
      <c r="AE13" s="218">
        <f t="shared" si="14"/>
        <v>0</v>
      </c>
      <c r="AF13" s="218">
        <f t="shared" si="14"/>
        <v>0</v>
      </c>
      <c r="AG13" s="218">
        <f t="shared" si="14"/>
        <v>0</v>
      </c>
      <c r="AH13" s="218">
        <f t="shared" si="14"/>
        <v>0</v>
      </c>
      <c r="AI13" s="218">
        <f t="shared" si="14"/>
        <v>0</v>
      </c>
      <c r="AJ13" s="218">
        <f t="shared" si="14"/>
        <v>0</v>
      </c>
      <c r="AK13" s="218">
        <f t="shared" si="14"/>
        <v>0</v>
      </c>
      <c r="AL13" s="218">
        <f t="shared" si="14"/>
        <v>0</v>
      </c>
      <c r="AM13" s="218">
        <f t="shared" si="14"/>
        <v>0</v>
      </c>
      <c r="AN13" s="218">
        <f t="shared" si="14"/>
        <v>0</v>
      </c>
      <c r="AO13" s="218">
        <f t="shared" si="14"/>
        <v>0</v>
      </c>
      <c r="AP13" s="218">
        <f t="shared" si="14"/>
        <v>0</v>
      </c>
      <c r="AQ13" s="218">
        <f t="shared" si="14"/>
        <v>0</v>
      </c>
      <c r="AR13" s="218">
        <f t="shared" si="14"/>
        <v>0</v>
      </c>
      <c r="AS13" s="218">
        <f t="shared" si="14"/>
        <v>0</v>
      </c>
      <c r="AT13" s="218">
        <f t="shared" si="14"/>
        <v>0</v>
      </c>
      <c r="AU13" s="218">
        <f t="shared" si="14"/>
        <v>0</v>
      </c>
      <c r="AV13" s="218">
        <f t="shared" si="14"/>
        <v>0</v>
      </c>
      <c r="AW13" s="218">
        <f t="shared" si="14"/>
        <v>0</v>
      </c>
      <c r="AX13" s="218">
        <f t="shared" si="14"/>
        <v>0</v>
      </c>
      <c r="AY13" s="218">
        <f t="shared" si="14"/>
        <v>0</v>
      </c>
      <c r="AZ13" s="218">
        <f t="shared" si="14"/>
        <v>0</v>
      </c>
      <c r="BA13" s="218">
        <f t="shared" si="14"/>
        <v>0</v>
      </c>
      <c r="BB13" s="218">
        <f t="shared" si="14"/>
        <v>0</v>
      </c>
      <c r="BC13" s="218">
        <f t="shared" si="14"/>
        <v>0</v>
      </c>
      <c r="BD13" s="218">
        <f t="shared" si="14"/>
        <v>0</v>
      </c>
      <c r="BE13" s="218">
        <f t="shared" si="14"/>
        <v>0</v>
      </c>
      <c r="BF13" s="218">
        <f t="shared" si="14"/>
        <v>0</v>
      </c>
      <c r="BG13" s="218">
        <f t="shared" si="14"/>
        <v>0</v>
      </c>
      <c r="BH13" s="218">
        <f t="shared" si="14"/>
        <v>0</v>
      </c>
      <c r="BI13" s="218">
        <f t="shared" si="14"/>
        <v>0</v>
      </c>
      <c r="BJ13" s="218">
        <f t="shared" si="14"/>
        <v>0</v>
      </c>
      <c r="BK13" s="218">
        <f t="shared" si="14"/>
        <v>0</v>
      </c>
      <c r="BL13" s="218">
        <f t="shared" si="14"/>
        <v>0</v>
      </c>
      <c r="BM13" s="218">
        <f t="shared" si="14"/>
        <v>0</v>
      </c>
      <c r="BN13" s="218">
        <f t="shared" si="14"/>
        <v>0</v>
      </c>
      <c r="BO13" s="218">
        <f t="shared" si="14"/>
        <v>0</v>
      </c>
      <c r="BP13" s="218">
        <f t="shared" si="14"/>
        <v>0</v>
      </c>
      <c r="BQ13" s="218">
        <f t="shared" si="14"/>
        <v>0</v>
      </c>
      <c r="BR13" s="218">
        <f t="shared" si="14"/>
        <v>0</v>
      </c>
      <c r="BS13" s="218">
        <f t="shared" si="14"/>
        <v>0</v>
      </c>
      <c r="BT13" s="218">
        <f t="shared" si="14"/>
        <v>0</v>
      </c>
      <c r="BU13" s="218">
        <f t="shared" si="14"/>
        <v>0</v>
      </c>
      <c r="BV13" s="218">
        <f t="shared" ref="BV13:CU13" si="15">$C$13*BV8</f>
        <v>0</v>
      </c>
      <c r="BW13" s="218">
        <f t="shared" si="15"/>
        <v>0</v>
      </c>
      <c r="BX13" s="218">
        <f t="shared" si="15"/>
        <v>0</v>
      </c>
      <c r="BY13" s="218">
        <f t="shared" si="15"/>
        <v>0</v>
      </c>
      <c r="BZ13" s="218">
        <f t="shared" si="15"/>
        <v>0</v>
      </c>
      <c r="CA13" s="218">
        <f t="shared" si="15"/>
        <v>0</v>
      </c>
      <c r="CB13" s="218">
        <f t="shared" si="15"/>
        <v>0</v>
      </c>
      <c r="CC13" s="218">
        <f t="shared" si="15"/>
        <v>0</v>
      </c>
      <c r="CD13" s="218">
        <f t="shared" si="15"/>
        <v>0</v>
      </c>
      <c r="CE13" s="218">
        <f t="shared" si="15"/>
        <v>0</v>
      </c>
      <c r="CF13" s="218">
        <f t="shared" si="15"/>
        <v>0</v>
      </c>
      <c r="CG13" s="218">
        <f t="shared" si="15"/>
        <v>0</v>
      </c>
      <c r="CH13" s="218">
        <f t="shared" si="15"/>
        <v>0</v>
      </c>
      <c r="CI13" s="218">
        <f t="shared" si="15"/>
        <v>0</v>
      </c>
      <c r="CJ13" s="218">
        <f t="shared" si="15"/>
        <v>0</v>
      </c>
      <c r="CK13" s="218">
        <f t="shared" si="15"/>
        <v>0</v>
      </c>
      <c r="CL13" s="218">
        <f t="shared" si="15"/>
        <v>0</v>
      </c>
      <c r="CM13" s="218">
        <f t="shared" si="15"/>
        <v>0</v>
      </c>
      <c r="CN13" s="218">
        <f t="shared" si="15"/>
        <v>0</v>
      </c>
      <c r="CO13" s="218">
        <f t="shared" si="15"/>
        <v>0</v>
      </c>
      <c r="CP13" s="218">
        <f t="shared" si="15"/>
        <v>0</v>
      </c>
      <c r="CQ13" s="218">
        <f t="shared" si="15"/>
        <v>0</v>
      </c>
      <c r="CR13" s="218">
        <f t="shared" si="15"/>
        <v>0</v>
      </c>
      <c r="CS13" s="218">
        <f t="shared" si="15"/>
        <v>0</v>
      </c>
      <c r="CT13" s="218">
        <f t="shared" si="15"/>
        <v>0</v>
      </c>
      <c r="CU13" s="218">
        <f t="shared" si="15"/>
        <v>0</v>
      </c>
      <c r="CV13" s="316">
        <f t="shared" si="6"/>
        <v>0</v>
      </c>
    </row>
    <row r="14" spans="1:100" ht="16.5" customHeight="1">
      <c r="A14" s="714"/>
      <c r="B14" s="140" t="s">
        <v>37</v>
      </c>
      <c r="C14" s="218">
        <f>'3、建安及前期成本'!$C$145</f>
        <v>0</v>
      </c>
      <c r="D14" s="218">
        <f t="shared" ref="D14:I14" si="16">$C$14*D9</f>
        <v>0</v>
      </c>
      <c r="E14" s="218">
        <f t="shared" si="16"/>
        <v>0</v>
      </c>
      <c r="F14" s="218">
        <f t="shared" si="16"/>
        <v>0</v>
      </c>
      <c r="G14" s="218">
        <f t="shared" si="16"/>
        <v>0</v>
      </c>
      <c r="H14" s="218">
        <f t="shared" si="16"/>
        <v>0</v>
      </c>
      <c r="I14" s="218">
        <f t="shared" si="16"/>
        <v>0</v>
      </c>
      <c r="J14" s="218">
        <f t="shared" ref="J14:BU14" si="17">$C$14*J9</f>
        <v>0</v>
      </c>
      <c r="K14" s="218">
        <f t="shared" si="17"/>
        <v>0</v>
      </c>
      <c r="L14" s="218">
        <f t="shared" si="17"/>
        <v>0</v>
      </c>
      <c r="M14" s="218">
        <f t="shared" si="17"/>
        <v>0</v>
      </c>
      <c r="N14" s="218">
        <f t="shared" si="17"/>
        <v>0</v>
      </c>
      <c r="O14" s="218">
        <f t="shared" si="17"/>
        <v>0</v>
      </c>
      <c r="P14" s="218">
        <f t="shared" si="17"/>
        <v>0</v>
      </c>
      <c r="Q14" s="218">
        <f t="shared" si="17"/>
        <v>0</v>
      </c>
      <c r="R14" s="218">
        <f t="shared" si="17"/>
        <v>0</v>
      </c>
      <c r="S14" s="218">
        <f t="shared" si="17"/>
        <v>0</v>
      </c>
      <c r="T14" s="218">
        <f t="shared" si="17"/>
        <v>0</v>
      </c>
      <c r="U14" s="218">
        <f t="shared" si="17"/>
        <v>0</v>
      </c>
      <c r="V14" s="218">
        <f t="shared" si="17"/>
        <v>0</v>
      </c>
      <c r="W14" s="218">
        <f t="shared" si="17"/>
        <v>0</v>
      </c>
      <c r="X14" s="218">
        <f t="shared" si="17"/>
        <v>0</v>
      </c>
      <c r="Y14" s="218">
        <f t="shared" si="17"/>
        <v>0</v>
      </c>
      <c r="Z14" s="218">
        <f t="shared" si="17"/>
        <v>0</v>
      </c>
      <c r="AA14" s="218">
        <f t="shared" si="17"/>
        <v>0</v>
      </c>
      <c r="AB14" s="218">
        <f t="shared" si="17"/>
        <v>0</v>
      </c>
      <c r="AC14" s="218">
        <f t="shared" si="17"/>
        <v>0</v>
      </c>
      <c r="AD14" s="218">
        <f t="shared" si="17"/>
        <v>0</v>
      </c>
      <c r="AE14" s="218">
        <f t="shared" si="17"/>
        <v>0</v>
      </c>
      <c r="AF14" s="218">
        <f t="shared" si="17"/>
        <v>0</v>
      </c>
      <c r="AG14" s="218">
        <f t="shared" si="17"/>
        <v>0</v>
      </c>
      <c r="AH14" s="218">
        <f t="shared" si="17"/>
        <v>0</v>
      </c>
      <c r="AI14" s="218">
        <f t="shared" si="17"/>
        <v>0</v>
      </c>
      <c r="AJ14" s="218">
        <f t="shared" si="17"/>
        <v>0</v>
      </c>
      <c r="AK14" s="218">
        <f t="shared" si="17"/>
        <v>0</v>
      </c>
      <c r="AL14" s="218">
        <f t="shared" si="17"/>
        <v>0</v>
      </c>
      <c r="AM14" s="218">
        <f t="shared" si="17"/>
        <v>0</v>
      </c>
      <c r="AN14" s="218">
        <f t="shared" si="17"/>
        <v>0</v>
      </c>
      <c r="AO14" s="218">
        <f t="shared" si="17"/>
        <v>0</v>
      </c>
      <c r="AP14" s="218">
        <f t="shared" si="17"/>
        <v>0</v>
      </c>
      <c r="AQ14" s="218">
        <f t="shared" si="17"/>
        <v>0</v>
      </c>
      <c r="AR14" s="218">
        <f t="shared" si="17"/>
        <v>0</v>
      </c>
      <c r="AS14" s="218">
        <f t="shared" si="17"/>
        <v>0</v>
      </c>
      <c r="AT14" s="218">
        <f t="shared" si="17"/>
        <v>0</v>
      </c>
      <c r="AU14" s="218">
        <f t="shared" si="17"/>
        <v>0</v>
      </c>
      <c r="AV14" s="218">
        <f t="shared" si="17"/>
        <v>0</v>
      </c>
      <c r="AW14" s="218">
        <f t="shared" si="17"/>
        <v>0</v>
      </c>
      <c r="AX14" s="218">
        <f t="shared" si="17"/>
        <v>0</v>
      </c>
      <c r="AY14" s="218">
        <f t="shared" si="17"/>
        <v>0</v>
      </c>
      <c r="AZ14" s="218">
        <f t="shared" si="17"/>
        <v>0</v>
      </c>
      <c r="BA14" s="218">
        <f t="shared" si="17"/>
        <v>0</v>
      </c>
      <c r="BB14" s="218">
        <f t="shared" si="17"/>
        <v>0</v>
      </c>
      <c r="BC14" s="218">
        <f t="shared" si="17"/>
        <v>0</v>
      </c>
      <c r="BD14" s="218">
        <f t="shared" si="17"/>
        <v>0</v>
      </c>
      <c r="BE14" s="218">
        <f t="shared" si="17"/>
        <v>0</v>
      </c>
      <c r="BF14" s="218">
        <f t="shared" si="17"/>
        <v>0</v>
      </c>
      <c r="BG14" s="218">
        <f t="shared" si="17"/>
        <v>0</v>
      </c>
      <c r="BH14" s="218">
        <f t="shared" si="17"/>
        <v>0</v>
      </c>
      <c r="BI14" s="218">
        <f t="shared" si="17"/>
        <v>0</v>
      </c>
      <c r="BJ14" s="218">
        <f t="shared" si="17"/>
        <v>0</v>
      </c>
      <c r="BK14" s="218">
        <f t="shared" si="17"/>
        <v>0</v>
      </c>
      <c r="BL14" s="218">
        <f t="shared" si="17"/>
        <v>0</v>
      </c>
      <c r="BM14" s="218">
        <f t="shared" si="17"/>
        <v>0</v>
      </c>
      <c r="BN14" s="218">
        <f t="shared" si="17"/>
        <v>0</v>
      </c>
      <c r="BO14" s="218">
        <f t="shared" si="17"/>
        <v>0</v>
      </c>
      <c r="BP14" s="218">
        <f t="shared" si="17"/>
        <v>0</v>
      </c>
      <c r="BQ14" s="218">
        <f t="shared" si="17"/>
        <v>0</v>
      </c>
      <c r="BR14" s="218">
        <f t="shared" si="17"/>
        <v>0</v>
      </c>
      <c r="BS14" s="218">
        <f t="shared" si="17"/>
        <v>0</v>
      </c>
      <c r="BT14" s="218">
        <f t="shared" si="17"/>
        <v>0</v>
      </c>
      <c r="BU14" s="218">
        <f t="shared" si="17"/>
        <v>0</v>
      </c>
      <c r="BV14" s="218">
        <f t="shared" ref="BV14:CU14" si="18">$C$14*BV9</f>
        <v>0</v>
      </c>
      <c r="BW14" s="218">
        <f t="shared" si="18"/>
        <v>0</v>
      </c>
      <c r="BX14" s="218">
        <f t="shared" si="18"/>
        <v>0</v>
      </c>
      <c r="BY14" s="218">
        <f t="shared" si="18"/>
        <v>0</v>
      </c>
      <c r="BZ14" s="218">
        <f t="shared" si="18"/>
        <v>0</v>
      </c>
      <c r="CA14" s="218">
        <f t="shared" si="18"/>
        <v>0</v>
      </c>
      <c r="CB14" s="218">
        <f t="shared" si="18"/>
        <v>0</v>
      </c>
      <c r="CC14" s="218">
        <f t="shared" si="18"/>
        <v>0</v>
      </c>
      <c r="CD14" s="218">
        <f t="shared" si="18"/>
        <v>0</v>
      </c>
      <c r="CE14" s="218">
        <f t="shared" si="18"/>
        <v>0</v>
      </c>
      <c r="CF14" s="218">
        <f t="shared" si="18"/>
        <v>0</v>
      </c>
      <c r="CG14" s="218">
        <f t="shared" si="18"/>
        <v>0</v>
      </c>
      <c r="CH14" s="218">
        <f t="shared" si="18"/>
        <v>0</v>
      </c>
      <c r="CI14" s="218">
        <f t="shared" si="18"/>
        <v>0</v>
      </c>
      <c r="CJ14" s="218">
        <f t="shared" si="18"/>
        <v>0</v>
      </c>
      <c r="CK14" s="218">
        <f t="shared" si="18"/>
        <v>0</v>
      </c>
      <c r="CL14" s="218">
        <f t="shared" si="18"/>
        <v>0</v>
      </c>
      <c r="CM14" s="218">
        <f t="shared" si="18"/>
        <v>0</v>
      </c>
      <c r="CN14" s="218">
        <f t="shared" si="18"/>
        <v>0</v>
      </c>
      <c r="CO14" s="218">
        <f t="shared" si="18"/>
        <v>0</v>
      </c>
      <c r="CP14" s="218">
        <f t="shared" si="18"/>
        <v>0</v>
      </c>
      <c r="CQ14" s="218">
        <f t="shared" si="18"/>
        <v>0</v>
      </c>
      <c r="CR14" s="218">
        <f t="shared" si="18"/>
        <v>0</v>
      </c>
      <c r="CS14" s="218">
        <f t="shared" si="18"/>
        <v>0</v>
      </c>
      <c r="CT14" s="218">
        <f t="shared" si="18"/>
        <v>0</v>
      </c>
      <c r="CU14" s="218">
        <f t="shared" si="18"/>
        <v>0</v>
      </c>
      <c r="CV14" s="316">
        <f t="shared" si="6"/>
        <v>0</v>
      </c>
    </row>
    <row r="15" spans="1:100" ht="16.5" customHeight="1">
      <c r="C15" s="314"/>
    </row>
    <row r="16" spans="1:100" ht="16.5" customHeight="1">
      <c r="A16" s="788" t="s">
        <v>482</v>
      </c>
      <c r="B16" s="788"/>
      <c r="C16" s="788"/>
      <c r="D16" s="788"/>
      <c r="E16" s="788"/>
      <c r="F16" s="788"/>
      <c r="G16" s="788"/>
      <c r="H16" s="788"/>
      <c r="I16" s="788"/>
      <c r="J16" s="788"/>
      <c r="K16" s="788"/>
      <c r="L16" s="788"/>
      <c r="M16" s="788"/>
      <c r="N16" s="788"/>
      <c r="O16" s="788"/>
      <c r="P16" s="788"/>
      <c r="Q16" s="788"/>
      <c r="R16" s="788"/>
      <c r="S16" s="788"/>
      <c r="T16" s="788"/>
      <c r="U16" s="788"/>
      <c r="V16" s="788"/>
      <c r="W16" s="788"/>
      <c r="X16" s="788"/>
      <c r="Y16" s="788"/>
      <c r="Z16" s="788"/>
      <c r="AA16" s="788"/>
      <c r="AB16" s="788"/>
      <c r="AC16" s="788"/>
      <c r="AD16" s="788"/>
      <c r="AE16" s="788"/>
      <c r="AF16" s="788"/>
      <c r="AG16" s="788"/>
      <c r="AH16" s="788"/>
      <c r="AI16" s="788"/>
      <c r="AJ16" s="788"/>
      <c r="AK16" s="788"/>
      <c r="AL16" s="788"/>
      <c r="AM16" s="788"/>
      <c r="AN16" s="788"/>
      <c r="AO16" s="788"/>
      <c r="AP16" s="788"/>
      <c r="AQ16" s="788"/>
      <c r="AR16" s="788"/>
      <c r="AS16" s="788"/>
      <c r="AT16" s="788"/>
      <c r="AU16" s="788"/>
      <c r="AV16" s="788"/>
      <c r="AW16" s="788"/>
      <c r="AX16" s="788"/>
    </row>
    <row r="17" spans="1:100" ht="16.5" customHeight="1">
      <c r="A17" s="305"/>
      <c r="B17" s="306"/>
      <c r="C17" s="307" t="s">
        <v>239</v>
      </c>
      <c r="D17" s="207">
        <v>1</v>
      </c>
      <c r="E17" s="207">
        <v>2</v>
      </c>
      <c r="F17" s="207">
        <v>3</v>
      </c>
      <c r="G17" s="207">
        <v>4</v>
      </c>
      <c r="H17" s="207">
        <v>5</v>
      </c>
      <c r="I17" s="207">
        <v>6</v>
      </c>
      <c r="J17" s="207">
        <v>7</v>
      </c>
      <c r="K17" s="207">
        <v>8</v>
      </c>
      <c r="L17" s="207">
        <v>9</v>
      </c>
      <c r="M17" s="207">
        <v>10</v>
      </c>
      <c r="N17" s="207">
        <v>11</v>
      </c>
      <c r="O17" s="207">
        <v>12</v>
      </c>
      <c r="P17" s="207">
        <v>13</v>
      </c>
      <c r="Q17" s="207">
        <v>14</v>
      </c>
      <c r="R17" s="207">
        <v>15</v>
      </c>
      <c r="S17" s="207">
        <v>16</v>
      </c>
      <c r="T17" s="207">
        <v>17</v>
      </c>
      <c r="U17" s="207">
        <v>18</v>
      </c>
      <c r="V17" s="207">
        <v>19</v>
      </c>
      <c r="W17" s="207">
        <v>20</v>
      </c>
      <c r="X17" s="207">
        <v>21</v>
      </c>
      <c r="Y17" s="207">
        <v>22</v>
      </c>
      <c r="Z17" s="207">
        <v>23</v>
      </c>
      <c r="AA17" s="207">
        <v>24</v>
      </c>
      <c r="AB17" s="207">
        <v>25</v>
      </c>
      <c r="AC17" s="207">
        <v>26</v>
      </c>
      <c r="AD17" s="207">
        <v>27</v>
      </c>
      <c r="AE17" s="207">
        <v>28</v>
      </c>
      <c r="AF17" s="207">
        <v>29</v>
      </c>
      <c r="AG17" s="207">
        <v>30</v>
      </c>
      <c r="AH17" s="207">
        <v>31</v>
      </c>
      <c r="AI17" s="207">
        <v>32</v>
      </c>
      <c r="AJ17" s="207">
        <v>33</v>
      </c>
      <c r="AK17" s="207">
        <v>34</v>
      </c>
      <c r="AL17" s="207">
        <v>35</v>
      </c>
      <c r="AM17" s="207">
        <v>36</v>
      </c>
      <c r="AN17" s="207">
        <v>37</v>
      </c>
      <c r="AO17" s="207">
        <v>38</v>
      </c>
      <c r="AP17" s="207">
        <v>39</v>
      </c>
      <c r="AQ17" s="207">
        <v>40</v>
      </c>
      <c r="AR17" s="207">
        <v>41</v>
      </c>
      <c r="AS17" s="207">
        <v>42</v>
      </c>
      <c r="AT17" s="207">
        <v>43</v>
      </c>
      <c r="AU17" s="207">
        <v>44</v>
      </c>
      <c r="AV17" s="207">
        <v>45</v>
      </c>
      <c r="AW17" s="207">
        <v>46</v>
      </c>
      <c r="AX17" s="207">
        <v>47</v>
      </c>
      <c r="AY17" s="207">
        <v>48</v>
      </c>
      <c r="AZ17" s="207">
        <v>49</v>
      </c>
      <c r="BA17" s="207">
        <v>50</v>
      </c>
      <c r="BB17" s="207">
        <v>51</v>
      </c>
      <c r="BC17" s="207">
        <v>52</v>
      </c>
      <c r="BD17" s="207">
        <v>53</v>
      </c>
      <c r="BE17" s="207">
        <v>54</v>
      </c>
      <c r="BF17" s="207">
        <v>55</v>
      </c>
      <c r="BG17" s="207">
        <v>56</v>
      </c>
      <c r="BH17" s="207">
        <v>57</v>
      </c>
      <c r="BI17" s="207">
        <v>58</v>
      </c>
      <c r="BJ17" s="207">
        <v>59</v>
      </c>
      <c r="BK17" s="207">
        <v>60</v>
      </c>
      <c r="BL17" s="207">
        <v>61</v>
      </c>
      <c r="BM17" s="207">
        <v>62</v>
      </c>
      <c r="BN17" s="207">
        <v>63</v>
      </c>
      <c r="BO17" s="207">
        <v>64</v>
      </c>
      <c r="BP17" s="207">
        <v>65</v>
      </c>
      <c r="BQ17" s="207">
        <v>66</v>
      </c>
      <c r="BR17" s="207">
        <v>67</v>
      </c>
      <c r="BS17" s="207">
        <v>68</v>
      </c>
      <c r="BT17" s="207">
        <v>69</v>
      </c>
      <c r="BU17" s="207">
        <v>70</v>
      </c>
      <c r="BV17" s="207">
        <v>71</v>
      </c>
      <c r="BW17" s="207">
        <v>72</v>
      </c>
      <c r="BX17" s="207">
        <v>73</v>
      </c>
      <c r="BY17" s="207">
        <v>74</v>
      </c>
      <c r="BZ17" s="207">
        <v>75</v>
      </c>
      <c r="CA17" s="207">
        <v>76</v>
      </c>
      <c r="CB17" s="207">
        <v>77</v>
      </c>
      <c r="CC17" s="207">
        <v>78</v>
      </c>
      <c r="CD17" s="207">
        <v>79</v>
      </c>
      <c r="CE17" s="207">
        <v>80</v>
      </c>
      <c r="CF17" s="207">
        <v>81</v>
      </c>
      <c r="CG17" s="207">
        <v>82</v>
      </c>
      <c r="CH17" s="207">
        <v>83</v>
      </c>
      <c r="CI17" s="207">
        <v>84</v>
      </c>
      <c r="CJ17" s="207">
        <v>85</v>
      </c>
      <c r="CK17" s="207">
        <v>86</v>
      </c>
      <c r="CL17" s="207">
        <v>87</v>
      </c>
      <c r="CM17" s="207">
        <v>88</v>
      </c>
      <c r="CN17" s="207">
        <v>89</v>
      </c>
      <c r="CO17" s="207">
        <v>90</v>
      </c>
      <c r="CP17" s="207">
        <v>91</v>
      </c>
      <c r="CQ17" s="207">
        <v>92</v>
      </c>
      <c r="CR17" s="207">
        <v>93</v>
      </c>
      <c r="CS17" s="207">
        <v>94</v>
      </c>
      <c r="CT17" s="207">
        <v>95</v>
      </c>
      <c r="CU17" s="207">
        <v>96</v>
      </c>
      <c r="CV17" s="315" t="s">
        <v>477</v>
      </c>
    </row>
    <row r="18" spans="1:100" s="196" customFormat="1" ht="16.5" customHeight="1">
      <c r="A18" s="714" t="s">
        <v>478</v>
      </c>
      <c r="B18" s="309" t="s">
        <v>479</v>
      </c>
      <c r="C18" s="310">
        <f>SUM(D18:DH18)</f>
        <v>1.0000000000000004</v>
      </c>
      <c r="D18" s="311">
        <f t="shared" ref="D18:I18" si="19">IF($C$23=0,0,D23/$C$23)</f>
        <v>0</v>
      </c>
      <c r="E18" s="311">
        <f t="shared" si="19"/>
        <v>2.4448483164839486E-2</v>
      </c>
      <c r="F18" s="311">
        <f t="shared" si="19"/>
        <v>2.4448483164839486E-2</v>
      </c>
      <c r="G18" s="311">
        <f t="shared" si="19"/>
        <v>2.4448483164839486E-2</v>
      </c>
      <c r="H18" s="311">
        <f t="shared" si="19"/>
        <v>2.4448483164839486E-2</v>
      </c>
      <c r="I18" s="311">
        <f t="shared" si="19"/>
        <v>5.000000000000001E-2</v>
      </c>
      <c r="J18" s="311">
        <f t="shared" ref="J18:BU18" si="20">IF($C$23=0,0,J23/$C$23)</f>
        <v>5.000000000000001E-2</v>
      </c>
      <c r="K18" s="311">
        <f t="shared" si="20"/>
        <v>5.000000000000001E-2</v>
      </c>
      <c r="L18" s="311">
        <f t="shared" si="20"/>
        <v>5.000000000000001E-2</v>
      </c>
      <c r="M18" s="311">
        <f t="shared" si="20"/>
        <v>5.000000000000001E-2</v>
      </c>
      <c r="N18" s="311">
        <f t="shared" si="20"/>
        <v>5.000000000000001E-2</v>
      </c>
      <c r="O18" s="311">
        <f t="shared" si="20"/>
        <v>6.4669089898903701E-2</v>
      </c>
      <c r="P18" s="311">
        <f t="shared" si="20"/>
        <v>6.4669089898903701E-2</v>
      </c>
      <c r="Q18" s="311">
        <f t="shared" si="20"/>
        <v>6.4669089898903701E-2</v>
      </c>
      <c r="R18" s="311">
        <f t="shared" si="20"/>
        <v>6.4669089898903701E-2</v>
      </c>
      <c r="S18" s="311">
        <f t="shared" si="20"/>
        <v>8.0000000000000016E-2</v>
      </c>
      <c r="T18" s="311">
        <f t="shared" si="20"/>
        <v>6.0441213468128432E-2</v>
      </c>
      <c r="U18" s="311">
        <f t="shared" si="20"/>
        <v>5.0661820202192634E-2</v>
      </c>
      <c r="V18" s="311">
        <f t="shared" si="20"/>
        <v>5.0661820202192634E-2</v>
      </c>
      <c r="W18" s="311">
        <f t="shared" si="20"/>
        <v>5.0661820202192634E-2</v>
      </c>
      <c r="X18" s="311">
        <f t="shared" si="20"/>
        <v>2.0441213468128418E-2</v>
      </c>
      <c r="Y18" s="311">
        <f t="shared" si="20"/>
        <v>1.0220606734064209E-2</v>
      </c>
      <c r="Z18" s="311">
        <f t="shared" si="20"/>
        <v>1.0220606734064209E-2</v>
      </c>
      <c r="AA18" s="311">
        <f t="shared" si="20"/>
        <v>1.0220606734064209E-2</v>
      </c>
      <c r="AB18" s="311">
        <f t="shared" si="20"/>
        <v>0</v>
      </c>
      <c r="AC18" s="311">
        <f t="shared" si="20"/>
        <v>0</v>
      </c>
      <c r="AD18" s="311">
        <f t="shared" si="20"/>
        <v>0</v>
      </c>
      <c r="AE18" s="311">
        <f t="shared" si="20"/>
        <v>0</v>
      </c>
      <c r="AF18" s="311">
        <f t="shared" si="20"/>
        <v>0</v>
      </c>
      <c r="AG18" s="311">
        <f t="shared" si="20"/>
        <v>0</v>
      </c>
      <c r="AH18" s="311">
        <f t="shared" si="20"/>
        <v>0</v>
      </c>
      <c r="AI18" s="311">
        <f t="shared" si="20"/>
        <v>0</v>
      </c>
      <c r="AJ18" s="311">
        <f t="shared" si="20"/>
        <v>0</v>
      </c>
      <c r="AK18" s="311">
        <f t="shared" si="20"/>
        <v>0</v>
      </c>
      <c r="AL18" s="311">
        <f t="shared" si="20"/>
        <v>0</v>
      </c>
      <c r="AM18" s="311">
        <f t="shared" si="20"/>
        <v>0</v>
      </c>
      <c r="AN18" s="311">
        <f t="shared" si="20"/>
        <v>0</v>
      </c>
      <c r="AO18" s="311">
        <f t="shared" si="20"/>
        <v>0</v>
      </c>
      <c r="AP18" s="311">
        <f t="shared" si="20"/>
        <v>0</v>
      </c>
      <c r="AQ18" s="311">
        <f t="shared" si="20"/>
        <v>0</v>
      </c>
      <c r="AR18" s="311">
        <f t="shared" si="20"/>
        <v>0</v>
      </c>
      <c r="AS18" s="311">
        <f t="shared" si="20"/>
        <v>0</v>
      </c>
      <c r="AT18" s="311">
        <f t="shared" si="20"/>
        <v>0</v>
      </c>
      <c r="AU18" s="311">
        <f t="shared" si="20"/>
        <v>0</v>
      </c>
      <c r="AV18" s="311">
        <f t="shared" si="20"/>
        <v>0</v>
      </c>
      <c r="AW18" s="311">
        <f t="shared" si="20"/>
        <v>0</v>
      </c>
      <c r="AX18" s="311">
        <f t="shared" si="20"/>
        <v>0</v>
      </c>
      <c r="AY18" s="311">
        <f t="shared" si="20"/>
        <v>0</v>
      </c>
      <c r="AZ18" s="311">
        <f t="shared" si="20"/>
        <v>0</v>
      </c>
      <c r="BA18" s="311">
        <f t="shared" si="20"/>
        <v>0</v>
      </c>
      <c r="BB18" s="311">
        <f t="shared" si="20"/>
        <v>0</v>
      </c>
      <c r="BC18" s="311">
        <f t="shared" si="20"/>
        <v>0</v>
      </c>
      <c r="BD18" s="311">
        <f t="shared" si="20"/>
        <v>0</v>
      </c>
      <c r="BE18" s="311">
        <f t="shared" si="20"/>
        <v>0</v>
      </c>
      <c r="BF18" s="311">
        <f t="shared" si="20"/>
        <v>0</v>
      </c>
      <c r="BG18" s="311">
        <f t="shared" si="20"/>
        <v>0</v>
      </c>
      <c r="BH18" s="311">
        <f t="shared" si="20"/>
        <v>0</v>
      </c>
      <c r="BI18" s="311">
        <f t="shared" si="20"/>
        <v>0</v>
      </c>
      <c r="BJ18" s="311">
        <f t="shared" si="20"/>
        <v>0</v>
      </c>
      <c r="BK18" s="311">
        <f t="shared" si="20"/>
        <v>0</v>
      </c>
      <c r="BL18" s="311">
        <f t="shared" si="20"/>
        <v>0</v>
      </c>
      <c r="BM18" s="311">
        <f t="shared" si="20"/>
        <v>0</v>
      </c>
      <c r="BN18" s="311">
        <f t="shared" si="20"/>
        <v>0</v>
      </c>
      <c r="BO18" s="311">
        <f t="shared" si="20"/>
        <v>0</v>
      </c>
      <c r="BP18" s="311">
        <f t="shared" si="20"/>
        <v>0</v>
      </c>
      <c r="BQ18" s="311">
        <f t="shared" si="20"/>
        <v>0</v>
      </c>
      <c r="BR18" s="311">
        <f t="shared" si="20"/>
        <v>0</v>
      </c>
      <c r="BS18" s="311">
        <f t="shared" si="20"/>
        <v>0</v>
      </c>
      <c r="BT18" s="311">
        <f t="shared" si="20"/>
        <v>0</v>
      </c>
      <c r="BU18" s="311">
        <f t="shared" si="20"/>
        <v>0</v>
      </c>
      <c r="BV18" s="311">
        <f t="shared" ref="BV18:CU18" si="21">IF($C$23=0,0,BV23/$C$23)</f>
        <v>0</v>
      </c>
      <c r="BW18" s="311">
        <f t="shared" si="21"/>
        <v>0</v>
      </c>
      <c r="BX18" s="311">
        <f t="shared" si="21"/>
        <v>0</v>
      </c>
      <c r="BY18" s="311">
        <f t="shared" si="21"/>
        <v>0</v>
      </c>
      <c r="BZ18" s="311">
        <f t="shared" si="21"/>
        <v>0</v>
      </c>
      <c r="CA18" s="311">
        <f t="shared" si="21"/>
        <v>0</v>
      </c>
      <c r="CB18" s="311">
        <f t="shared" si="21"/>
        <v>0</v>
      </c>
      <c r="CC18" s="311">
        <f t="shared" si="21"/>
        <v>0</v>
      </c>
      <c r="CD18" s="311">
        <f t="shared" si="21"/>
        <v>0</v>
      </c>
      <c r="CE18" s="311">
        <f t="shared" si="21"/>
        <v>0</v>
      </c>
      <c r="CF18" s="311">
        <f t="shared" si="21"/>
        <v>0</v>
      </c>
      <c r="CG18" s="311">
        <f t="shared" si="21"/>
        <v>0</v>
      </c>
      <c r="CH18" s="311">
        <f t="shared" si="21"/>
        <v>0</v>
      </c>
      <c r="CI18" s="311">
        <f t="shared" si="21"/>
        <v>0</v>
      </c>
      <c r="CJ18" s="311">
        <f t="shared" si="21"/>
        <v>0</v>
      </c>
      <c r="CK18" s="311">
        <f t="shared" si="21"/>
        <v>0</v>
      </c>
      <c r="CL18" s="311">
        <f t="shared" si="21"/>
        <v>0</v>
      </c>
      <c r="CM18" s="311">
        <f t="shared" si="21"/>
        <v>0</v>
      </c>
      <c r="CN18" s="311">
        <f t="shared" si="21"/>
        <v>0</v>
      </c>
      <c r="CO18" s="311">
        <f t="shared" si="21"/>
        <v>0</v>
      </c>
      <c r="CP18" s="311">
        <f t="shared" si="21"/>
        <v>0</v>
      </c>
      <c r="CQ18" s="311">
        <f t="shared" si="21"/>
        <v>0</v>
      </c>
      <c r="CR18" s="311">
        <f t="shared" si="21"/>
        <v>0</v>
      </c>
      <c r="CS18" s="311">
        <f t="shared" si="21"/>
        <v>0</v>
      </c>
      <c r="CT18" s="311">
        <f t="shared" si="21"/>
        <v>0</v>
      </c>
      <c r="CU18" s="311">
        <f t="shared" si="21"/>
        <v>0</v>
      </c>
      <c r="CV18" s="301"/>
    </row>
    <row r="19" spans="1:100" ht="16.5" customHeight="1">
      <c r="A19" s="714"/>
      <c r="B19" s="140" t="s">
        <v>34</v>
      </c>
      <c r="C19" s="310">
        <f t="shared" ref="C19:C22" si="22">SUM(D19:CU19)</f>
        <v>0.99999999999999989</v>
      </c>
      <c r="D19" s="312"/>
      <c r="E19" s="312">
        <v>0.05</v>
      </c>
      <c r="F19" s="312">
        <v>0.05</v>
      </c>
      <c r="G19" s="312">
        <v>0.05</v>
      </c>
      <c r="H19" s="312">
        <v>0.05</v>
      </c>
      <c r="I19" s="312">
        <v>0.05</v>
      </c>
      <c r="J19" s="312">
        <v>0.05</v>
      </c>
      <c r="K19" s="312">
        <v>0.05</v>
      </c>
      <c r="L19" s="312">
        <v>0.05</v>
      </c>
      <c r="M19" s="312">
        <v>0.05</v>
      </c>
      <c r="N19" s="312">
        <v>0.05</v>
      </c>
      <c r="O19" s="312">
        <v>0.08</v>
      </c>
      <c r="P19" s="312">
        <v>0.08</v>
      </c>
      <c r="Q19" s="312">
        <v>0.08</v>
      </c>
      <c r="R19" s="312">
        <v>0.08</v>
      </c>
      <c r="S19" s="312">
        <v>0.08</v>
      </c>
      <c r="T19" s="312">
        <v>0.04</v>
      </c>
      <c r="U19" s="312">
        <v>0.02</v>
      </c>
      <c r="V19" s="312">
        <v>0.02</v>
      </c>
      <c r="W19" s="312">
        <v>0.02</v>
      </c>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312"/>
      <c r="BA19" s="312"/>
      <c r="BB19" s="312"/>
      <c r="BC19" s="312"/>
      <c r="BD19" s="312"/>
      <c r="BE19" s="312"/>
      <c r="BF19" s="312"/>
      <c r="BG19" s="312"/>
      <c r="BH19" s="312"/>
      <c r="BI19" s="312"/>
      <c r="BJ19" s="312"/>
      <c r="BK19" s="312"/>
      <c r="BL19" s="312"/>
      <c r="BM19" s="312"/>
      <c r="BN19" s="312"/>
      <c r="BO19" s="312"/>
      <c r="BP19" s="312"/>
      <c r="BQ19" s="312"/>
      <c r="BR19" s="312"/>
      <c r="BS19" s="312"/>
      <c r="BT19" s="312"/>
      <c r="BU19" s="312"/>
      <c r="BV19" s="312"/>
      <c r="BW19" s="312"/>
      <c r="BX19" s="312"/>
      <c r="BY19" s="312"/>
      <c r="BZ19" s="312"/>
      <c r="CA19" s="312"/>
      <c r="CB19" s="312"/>
      <c r="CC19" s="312"/>
      <c r="CD19" s="312"/>
      <c r="CE19" s="312"/>
      <c r="CF19" s="312"/>
      <c r="CG19" s="312"/>
      <c r="CH19" s="312"/>
      <c r="CI19" s="312"/>
      <c r="CJ19" s="312"/>
      <c r="CK19" s="312"/>
      <c r="CL19" s="312"/>
      <c r="CM19" s="312"/>
      <c r="CN19" s="312"/>
      <c r="CO19" s="312"/>
      <c r="CP19" s="312"/>
      <c r="CQ19" s="312"/>
      <c r="CR19" s="312"/>
      <c r="CS19" s="312"/>
      <c r="CT19" s="312"/>
      <c r="CU19" s="312"/>
      <c r="CV19" s="316">
        <f t="shared" ref="CV19:CV22" si="23">SUM(D19:CU19)-1</f>
        <v>0</v>
      </c>
    </row>
    <row r="20" spans="1:100" ht="16.5" customHeight="1">
      <c r="A20" s="714"/>
      <c r="B20" s="140" t="s">
        <v>35</v>
      </c>
      <c r="C20" s="310">
        <f t="shared" si="22"/>
        <v>0.99999999999999989</v>
      </c>
      <c r="D20" s="312"/>
      <c r="E20" s="312"/>
      <c r="F20" s="312"/>
      <c r="G20" s="312"/>
      <c r="H20" s="312"/>
      <c r="I20" s="312">
        <v>0.05</v>
      </c>
      <c r="J20" s="312">
        <v>0.05</v>
      </c>
      <c r="K20" s="312">
        <v>0.05</v>
      </c>
      <c r="L20" s="312">
        <v>0.05</v>
      </c>
      <c r="M20" s="312">
        <v>0.05</v>
      </c>
      <c r="N20" s="312">
        <v>0.05</v>
      </c>
      <c r="O20" s="312">
        <v>0.05</v>
      </c>
      <c r="P20" s="312">
        <v>0.05</v>
      </c>
      <c r="Q20" s="312">
        <v>0.05</v>
      </c>
      <c r="R20" s="312">
        <v>0.05</v>
      </c>
      <c r="S20" s="312">
        <v>0.08</v>
      </c>
      <c r="T20" s="312">
        <v>0.08</v>
      </c>
      <c r="U20" s="312">
        <v>0.08</v>
      </c>
      <c r="V20" s="312">
        <v>0.08</v>
      </c>
      <c r="W20" s="312">
        <v>0.08</v>
      </c>
      <c r="X20" s="312">
        <v>0.04</v>
      </c>
      <c r="Y20" s="312">
        <v>0.02</v>
      </c>
      <c r="Z20" s="312">
        <v>0.02</v>
      </c>
      <c r="AA20" s="312">
        <v>0.02</v>
      </c>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312"/>
      <c r="BA20" s="312"/>
      <c r="BB20" s="312"/>
      <c r="BC20" s="312"/>
      <c r="BD20" s="312"/>
      <c r="BE20" s="312"/>
      <c r="BF20" s="312"/>
      <c r="BG20" s="312"/>
      <c r="BH20" s="312"/>
      <c r="BI20" s="312"/>
      <c r="BJ20" s="312"/>
      <c r="BK20" s="312"/>
      <c r="BL20" s="312"/>
      <c r="BM20" s="312"/>
      <c r="BN20" s="312"/>
      <c r="BO20" s="312"/>
      <c r="BP20" s="312"/>
      <c r="BQ20" s="312"/>
      <c r="BR20" s="312"/>
      <c r="BS20" s="312"/>
      <c r="BT20" s="312"/>
      <c r="BU20" s="312"/>
      <c r="BV20" s="312"/>
      <c r="BW20" s="312"/>
      <c r="BX20" s="312"/>
      <c r="BY20" s="312"/>
      <c r="BZ20" s="312"/>
      <c r="CA20" s="312"/>
      <c r="CB20" s="312"/>
      <c r="CC20" s="312"/>
      <c r="CD20" s="312"/>
      <c r="CE20" s="312"/>
      <c r="CF20" s="312"/>
      <c r="CG20" s="312"/>
      <c r="CH20" s="312"/>
      <c r="CI20" s="312"/>
      <c r="CJ20" s="312"/>
      <c r="CK20" s="312"/>
      <c r="CL20" s="312"/>
      <c r="CM20" s="312"/>
      <c r="CN20" s="312"/>
      <c r="CO20" s="312"/>
      <c r="CP20" s="312"/>
      <c r="CQ20" s="312"/>
      <c r="CR20" s="312"/>
      <c r="CS20" s="312"/>
      <c r="CT20" s="312"/>
      <c r="CU20" s="312"/>
      <c r="CV20" s="316">
        <f t="shared" si="23"/>
        <v>0</v>
      </c>
    </row>
    <row r="21" spans="1:100" ht="16.5" customHeight="1">
      <c r="A21" s="714"/>
      <c r="B21" s="140" t="s">
        <v>36</v>
      </c>
      <c r="C21" s="310">
        <f t="shared" si="22"/>
        <v>0</v>
      </c>
      <c r="D21" s="312"/>
      <c r="E21" s="312"/>
      <c r="F21" s="312"/>
      <c r="G21" s="312"/>
      <c r="H21" s="312"/>
      <c r="I21" s="312"/>
      <c r="J21" s="312"/>
      <c r="K21" s="312"/>
      <c r="L21" s="312"/>
      <c r="M21" s="312"/>
      <c r="N21" s="312"/>
      <c r="O21" s="312"/>
      <c r="P21" s="312"/>
      <c r="Q21" s="312"/>
      <c r="R21" s="312"/>
      <c r="S21" s="312"/>
      <c r="T21" s="312"/>
      <c r="U21" s="312"/>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12"/>
      <c r="BR21" s="312"/>
      <c r="BS21" s="312"/>
      <c r="BT21" s="312"/>
      <c r="BU21" s="312"/>
      <c r="BV21" s="312"/>
      <c r="BW21" s="312"/>
      <c r="BX21" s="312"/>
      <c r="BY21" s="312"/>
      <c r="BZ21" s="312"/>
      <c r="CA21" s="312"/>
      <c r="CB21" s="312"/>
      <c r="CC21" s="312"/>
      <c r="CD21" s="312"/>
      <c r="CE21" s="312"/>
      <c r="CF21" s="312"/>
      <c r="CG21" s="312"/>
      <c r="CH21" s="312"/>
      <c r="CI21" s="312"/>
      <c r="CJ21" s="312"/>
      <c r="CK21" s="312"/>
      <c r="CL21" s="312"/>
      <c r="CM21" s="312"/>
      <c r="CN21" s="312"/>
      <c r="CO21" s="312"/>
      <c r="CP21" s="312"/>
      <c r="CQ21" s="312"/>
      <c r="CR21" s="312"/>
      <c r="CS21" s="312"/>
      <c r="CT21" s="312"/>
      <c r="CU21" s="312"/>
      <c r="CV21" s="316">
        <f t="shared" si="23"/>
        <v>-1</v>
      </c>
    </row>
    <row r="22" spans="1:100" ht="16.5" customHeight="1">
      <c r="A22" s="714"/>
      <c r="B22" s="140" t="s">
        <v>37</v>
      </c>
      <c r="C22" s="310">
        <f t="shared" si="22"/>
        <v>0</v>
      </c>
      <c r="D22" s="312"/>
      <c r="E22" s="312"/>
      <c r="F22" s="312"/>
      <c r="G22" s="312"/>
      <c r="H22" s="312"/>
      <c r="I22" s="312"/>
      <c r="J22" s="312"/>
      <c r="K22" s="312"/>
      <c r="L22" s="312"/>
      <c r="M22" s="312"/>
      <c r="N22" s="312"/>
      <c r="O22" s="312"/>
      <c r="P22" s="312"/>
      <c r="Q22" s="312"/>
      <c r="R22" s="312"/>
      <c r="S22" s="312"/>
      <c r="T22" s="312"/>
      <c r="U22" s="312"/>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12"/>
      <c r="BT22" s="312"/>
      <c r="BU22" s="312"/>
      <c r="BV22" s="312"/>
      <c r="BW22" s="312"/>
      <c r="BX22" s="312"/>
      <c r="BY22" s="312"/>
      <c r="BZ22" s="312"/>
      <c r="CA22" s="312"/>
      <c r="CB22" s="312"/>
      <c r="CC22" s="312"/>
      <c r="CD22" s="312"/>
      <c r="CE22" s="312"/>
      <c r="CF22" s="312"/>
      <c r="CG22" s="312"/>
      <c r="CH22" s="312"/>
      <c r="CI22" s="312"/>
      <c r="CJ22" s="312"/>
      <c r="CK22" s="312"/>
      <c r="CL22" s="312"/>
      <c r="CM22" s="312"/>
      <c r="CN22" s="312"/>
      <c r="CO22" s="312"/>
      <c r="CP22" s="312"/>
      <c r="CQ22" s="312"/>
      <c r="CR22" s="312"/>
      <c r="CS22" s="312"/>
      <c r="CT22" s="312"/>
      <c r="CU22" s="312"/>
      <c r="CV22" s="316">
        <f t="shared" si="23"/>
        <v>-1</v>
      </c>
    </row>
    <row r="23" spans="1:100" s="197" customFormat="1" ht="16.5" customHeight="1">
      <c r="A23" s="714" t="s">
        <v>480</v>
      </c>
      <c r="B23" s="309" t="s">
        <v>481</v>
      </c>
      <c r="C23" s="313">
        <f t="shared" ref="C23:I23" si="24">SUM(C24:C27)</f>
        <v>1216.9296063600004</v>
      </c>
      <c r="D23" s="313">
        <f t="shared" si="24"/>
        <v>0</v>
      </c>
      <c r="E23" s="313">
        <f t="shared" si="24"/>
        <v>29.752082993887214</v>
      </c>
      <c r="F23" s="313">
        <f t="shared" si="24"/>
        <v>29.752082993887214</v>
      </c>
      <c r="G23" s="313">
        <f t="shared" si="24"/>
        <v>29.752082993887214</v>
      </c>
      <c r="H23" s="313">
        <f t="shared" si="24"/>
        <v>29.752082993887214</v>
      </c>
      <c r="I23" s="313">
        <f t="shared" si="24"/>
        <v>60.846480318000033</v>
      </c>
      <c r="J23" s="313">
        <f t="shared" ref="J23:BU23" si="25">SUM(J24:J27)</f>
        <v>60.846480318000033</v>
      </c>
      <c r="K23" s="313">
        <f t="shared" si="25"/>
        <v>60.846480318000033</v>
      </c>
      <c r="L23" s="313">
        <f t="shared" si="25"/>
        <v>60.846480318000033</v>
      </c>
      <c r="M23" s="313">
        <f t="shared" si="25"/>
        <v>60.846480318000033</v>
      </c>
      <c r="N23" s="313">
        <f t="shared" si="25"/>
        <v>60.846480318000033</v>
      </c>
      <c r="O23" s="313">
        <f t="shared" si="25"/>
        <v>78.697730114332359</v>
      </c>
      <c r="P23" s="313">
        <f t="shared" si="25"/>
        <v>78.697730114332359</v>
      </c>
      <c r="Q23" s="313">
        <f t="shared" si="25"/>
        <v>78.697730114332359</v>
      </c>
      <c r="R23" s="313">
        <f t="shared" si="25"/>
        <v>78.697730114332359</v>
      </c>
      <c r="S23" s="313">
        <f t="shared" si="25"/>
        <v>97.35436850880005</v>
      </c>
      <c r="T23" s="313">
        <f t="shared" si="25"/>
        <v>73.552702113690287</v>
      </c>
      <c r="U23" s="313">
        <f t="shared" si="25"/>
        <v>61.651868916135399</v>
      </c>
      <c r="V23" s="313">
        <f t="shared" si="25"/>
        <v>61.651868916135399</v>
      </c>
      <c r="W23" s="313">
        <f t="shared" si="25"/>
        <v>61.651868916135399</v>
      </c>
      <c r="X23" s="313">
        <f t="shared" si="25"/>
        <v>24.875517859290255</v>
      </c>
      <c r="Y23" s="313">
        <f t="shared" si="25"/>
        <v>12.437758929645128</v>
      </c>
      <c r="Z23" s="313">
        <f t="shared" si="25"/>
        <v>12.437758929645128</v>
      </c>
      <c r="AA23" s="313">
        <f t="shared" si="25"/>
        <v>12.437758929645128</v>
      </c>
      <c r="AB23" s="313">
        <f t="shared" si="25"/>
        <v>0</v>
      </c>
      <c r="AC23" s="313">
        <f t="shared" si="25"/>
        <v>0</v>
      </c>
      <c r="AD23" s="313">
        <f t="shared" si="25"/>
        <v>0</v>
      </c>
      <c r="AE23" s="313">
        <f t="shared" si="25"/>
        <v>0</v>
      </c>
      <c r="AF23" s="313">
        <f t="shared" si="25"/>
        <v>0</v>
      </c>
      <c r="AG23" s="313">
        <f t="shared" si="25"/>
        <v>0</v>
      </c>
      <c r="AH23" s="313">
        <f t="shared" si="25"/>
        <v>0</v>
      </c>
      <c r="AI23" s="313">
        <f t="shared" si="25"/>
        <v>0</v>
      </c>
      <c r="AJ23" s="313">
        <f t="shared" si="25"/>
        <v>0</v>
      </c>
      <c r="AK23" s="313">
        <f t="shared" si="25"/>
        <v>0</v>
      </c>
      <c r="AL23" s="313">
        <f t="shared" si="25"/>
        <v>0</v>
      </c>
      <c r="AM23" s="313">
        <f t="shared" si="25"/>
        <v>0</v>
      </c>
      <c r="AN23" s="313">
        <f t="shared" si="25"/>
        <v>0</v>
      </c>
      <c r="AO23" s="313">
        <f t="shared" si="25"/>
        <v>0</v>
      </c>
      <c r="AP23" s="313">
        <f t="shared" si="25"/>
        <v>0</v>
      </c>
      <c r="AQ23" s="313">
        <f t="shared" si="25"/>
        <v>0</v>
      </c>
      <c r="AR23" s="313">
        <f t="shared" si="25"/>
        <v>0</v>
      </c>
      <c r="AS23" s="313">
        <f t="shared" si="25"/>
        <v>0</v>
      </c>
      <c r="AT23" s="313">
        <f t="shared" si="25"/>
        <v>0</v>
      </c>
      <c r="AU23" s="313">
        <f t="shared" si="25"/>
        <v>0</v>
      </c>
      <c r="AV23" s="313">
        <f t="shared" si="25"/>
        <v>0</v>
      </c>
      <c r="AW23" s="313">
        <f t="shared" si="25"/>
        <v>0</v>
      </c>
      <c r="AX23" s="313">
        <f t="shared" si="25"/>
        <v>0</v>
      </c>
      <c r="AY23" s="313">
        <f t="shared" si="25"/>
        <v>0</v>
      </c>
      <c r="AZ23" s="313">
        <f t="shared" si="25"/>
        <v>0</v>
      </c>
      <c r="BA23" s="313">
        <f t="shared" si="25"/>
        <v>0</v>
      </c>
      <c r="BB23" s="313">
        <f t="shared" si="25"/>
        <v>0</v>
      </c>
      <c r="BC23" s="313">
        <f t="shared" si="25"/>
        <v>0</v>
      </c>
      <c r="BD23" s="313">
        <f t="shared" si="25"/>
        <v>0</v>
      </c>
      <c r="BE23" s="313">
        <f t="shared" si="25"/>
        <v>0</v>
      </c>
      <c r="BF23" s="313">
        <f t="shared" si="25"/>
        <v>0</v>
      </c>
      <c r="BG23" s="313">
        <f t="shared" si="25"/>
        <v>0</v>
      </c>
      <c r="BH23" s="313">
        <f t="shared" si="25"/>
        <v>0</v>
      </c>
      <c r="BI23" s="313">
        <f t="shared" si="25"/>
        <v>0</v>
      </c>
      <c r="BJ23" s="313">
        <f t="shared" si="25"/>
        <v>0</v>
      </c>
      <c r="BK23" s="313">
        <f t="shared" si="25"/>
        <v>0</v>
      </c>
      <c r="BL23" s="313">
        <f t="shared" si="25"/>
        <v>0</v>
      </c>
      <c r="BM23" s="313">
        <f t="shared" si="25"/>
        <v>0</v>
      </c>
      <c r="BN23" s="313">
        <f t="shared" si="25"/>
        <v>0</v>
      </c>
      <c r="BO23" s="313">
        <f t="shared" si="25"/>
        <v>0</v>
      </c>
      <c r="BP23" s="313">
        <f t="shared" si="25"/>
        <v>0</v>
      </c>
      <c r="BQ23" s="313">
        <f t="shared" si="25"/>
        <v>0</v>
      </c>
      <c r="BR23" s="313">
        <f t="shared" si="25"/>
        <v>0</v>
      </c>
      <c r="BS23" s="313">
        <f t="shared" si="25"/>
        <v>0</v>
      </c>
      <c r="BT23" s="313">
        <f t="shared" si="25"/>
        <v>0</v>
      </c>
      <c r="BU23" s="313">
        <f t="shared" si="25"/>
        <v>0</v>
      </c>
      <c r="BV23" s="313">
        <f t="shared" ref="BV23:CU23" si="26">SUM(BV24:BV27)</f>
        <v>0</v>
      </c>
      <c r="BW23" s="313">
        <f t="shared" si="26"/>
        <v>0</v>
      </c>
      <c r="BX23" s="313">
        <f t="shared" si="26"/>
        <v>0</v>
      </c>
      <c r="BY23" s="313">
        <f t="shared" si="26"/>
        <v>0</v>
      </c>
      <c r="BZ23" s="313">
        <f t="shared" si="26"/>
        <v>0</v>
      </c>
      <c r="CA23" s="313">
        <f t="shared" si="26"/>
        <v>0</v>
      </c>
      <c r="CB23" s="313">
        <f t="shared" si="26"/>
        <v>0</v>
      </c>
      <c r="CC23" s="313">
        <f t="shared" si="26"/>
        <v>0</v>
      </c>
      <c r="CD23" s="313">
        <f t="shared" si="26"/>
        <v>0</v>
      </c>
      <c r="CE23" s="313">
        <f t="shared" si="26"/>
        <v>0</v>
      </c>
      <c r="CF23" s="313">
        <f t="shared" si="26"/>
        <v>0</v>
      </c>
      <c r="CG23" s="313">
        <f t="shared" si="26"/>
        <v>0</v>
      </c>
      <c r="CH23" s="313">
        <f t="shared" si="26"/>
        <v>0</v>
      </c>
      <c r="CI23" s="313">
        <f t="shared" si="26"/>
        <v>0</v>
      </c>
      <c r="CJ23" s="313">
        <f t="shared" si="26"/>
        <v>0</v>
      </c>
      <c r="CK23" s="313">
        <f t="shared" si="26"/>
        <v>0</v>
      </c>
      <c r="CL23" s="313">
        <f t="shared" si="26"/>
        <v>0</v>
      </c>
      <c r="CM23" s="313">
        <f t="shared" si="26"/>
        <v>0</v>
      </c>
      <c r="CN23" s="313">
        <f t="shared" si="26"/>
        <v>0</v>
      </c>
      <c r="CO23" s="313">
        <f t="shared" si="26"/>
        <v>0</v>
      </c>
      <c r="CP23" s="313">
        <f t="shared" si="26"/>
        <v>0</v>
      </c>
      <c r="CQ23" s="313">
        <f t="shared" si="26"/>
        <v>0</v>
      </c>
      <c r="CR23" s="313">
        <f t="shared" si="26"/>
        <v>0</v>
      </c>
      <c r="CS23" s="313">
        <f t="shared" si="26"/>
        <v>0</v>
      </c>
      <c r="CT23" s="313">
        <f t="shared" si="26"/>
        <v>0</v>
      </c>
      <c r="CU23" s="313">
        <f t="shared" si="26"/>
        <v>0</v>
      </c>
      <c r="CV23" s="316">
        <f t="shared" ref="CV23:CV27" si="27">SUM(D23:CU23)-C23</f>
        <v>0</v>
      </c>
    </row>
    <row r="24" spans="1:100" ht="16.5" customHeight="1">
      <c r="A24" s="714"/>
      <c r="B24" s="140" t="s">
        <v>34</v>
      </c>
      <c r="C24" s="218">
        <f>'3、建安及前期成本'!$D$91</f>
        <v>595.04165987774422</v>
      </c>
      <c r="D24" s="218">
        <f t="shared" ref="D24:I27" si="28">$C24*D19</f>
        <v>0</v>
      </c>
      <c r="E24" s="218">
        <f t="shared" si="28"/>
        <v>29.752082993887214</v>
      </c>
      <c r="F24" s="218">
        <f t="shared" si="28"/>
        <v>29.752082993887214</v>
      </c>
      <c r="G24" s="218">
        <f t="shared" si="28"/>
        <v>29.752082993887214</v>
      </c>
      <c r="H24" s="218">
        <f t="shared" si="28"/>
        <v>29.752082993887214</v>
      </c>
      <c r="I24" s="218">
        <f t="shared" si="28"/>
        <v>29.752082993887214</v>
      </c>
      <c r="J24" s="218">
        <f t="shared" ref="J24:BU24" si="29">$C24*J19</f>
        <v>29.752082993887214</v>
      </c>
      <c r="K24" s="218">
        <f t="shared" si="29"/>
        <v>29.752082993887214</v>
      </c>
      <c r="L24" s="218">
        <f t="shared" si="29"/>
        <v>29.752082993887214</v>
      </c>
      <c r="M24" s="218">
        <f t="shared" si="29"/>
        <v>29.752082993887214</v>
      </c>
      <c r="N24" s="218">
        <f t="shared" si="29"/>
        <v>29.752082993887214</v>
      </c>
      <c r="O24" s="218">
        <f t="shared" si="29"/>
        <v>47.60333279021954</v>
      </c>
      <c r="P24" s="218">
        <f t="shared" si="29"/>
        <v>47.60333279021954</v>
      </c>
      <c r="Q24" s="218">
        <f t="shared" si="29"/>
        <v>47.60333279021954</v>
      </c>
      <c r="R24" s="218">
        <f t="shared" si="29"/>
        <v>47.60333279021954</v>
      </c>
      <c r="S24" s="218">
        <f t="shared" si="29"/>
        <v>47.60333279021954</v>
      </c>
      <c r="T24" s="218">
        <f t="shared" si="29"/>
        <v>23.80166639510977</v>
      </c>
      <c r="U24" s="218">
        <f t="shared" si="29"/>
        <v>11.900833197554885</v>
      </c>
      <c r="V24" s="218">
        <f t="shared" si="29"/>
        <v>11.900833197554885</v>
      </c>
      <c r="W24" s="218">
        <f t="shared" si="29"/>
        <v>11.900833197554885</v>
      </c>
      <c r="X24" s="218">
        <f t="shared" si="29"/>
        <v>0</v>
      </c>
      <c r="Y24" s="218">
        <f t="shared" si="29"/>
        <v>0</v>
      </c>
      <c r="Z24" s="218">
        <f t="shared" si="29"/>
        <v>0</v>
      </c>
      <c r="AA24" s="218">
        <f t="shared" si="29"/>
        <v>0</v>
      </c>
      <c r="AB24" s="218">
        <f t="shared" si="29"/>
        <v>0</v>
      </c>
      <c r="AC24" s="218">
        <f t="shared" si="29"/>
        <v>0</v>
      </c>
      <c r="AD24" s="218">
        <f t="shared" si="29"/>
        <v>0</v>
      </c>
      <c r="AE24" s="218">
        <f t="shared" si="29"/>
        <v>0</v>
      </c>
      <c r="AF24" s="218">
        <f t="shared" si="29"/>
        <v>0</v>
      </c>
      <c r="AG24" s="218">
        <f t="shared" si="29"/>
        <v>0</v>
      </c>
      <c r="AH24" s="218">
        <f t="shared" si="29"/>
        <v>0</v>
      </c>
      <c r="AI24" s="218">
        <f t="shared" si="29"/>
        <v>0</v>
      </c>
      <c r="AJ24" s="218">
        <f t="shared" si="29"/>
        <v>0</v>
      </c>
      <c r="AK24" s="218">
        <f t="shared" si="29"/>
        <v>0</v>
      </c>
      <c r="AL24" s="218">
        <f t="shared" si="29"/>
        <v>0</v>
      </c>
      <c r="AM24" s="218">
        <f t="shared" si="29"/>
        <v>0</v>
      </c>
      <c r="AN24" s="218">
        <f t="shared" si="29"/>
        <v>0</v>
      </c>
      <c r="AO24" s="218">
        <f t="shared" si="29"/>
        <v>0</v>
      </c>
      <c r="AP24" s="218">
        <f t="shared" si="29"/>
        <v>0</v>
      </c>
      <c r="AQ24" s="218">
        <f t="shared" si="29"/>
        <v>0</v>
      </c>
      <c r="AR24" s="218">
        <f t="shared" si="29"/>
        <v>0</v>
      </c>
      <c r="AS24" s="218">
        <f t="shared" si="29"/>
        <v>0</v>
      </c>
      <c r="AT24" s="218">
        <f t="shared" si="29"/>
        <v>0</v>
      </c>
      <c r="AU24" s="218">
        <f t="shared" si="29"/>
        <v>0</v>
      </c>
      <c r="AV24" s="218">
        <f t="shared" si="29"/>
        <v>0</v>
      </c>
      <c r="AW24" s="218">
        <f t="shared" si="29"/>
        <v>0</v>
      </c>
      <c r="AX24" s="218">
        <f t="shared" si="29"/>
        <v>0</v>
      </c>
      <c r="AY24" s="218">
        <f t="shared" si="29"/>
        <v>0</v>
      </c>
      <c r="AZ24" s="218">
        <f t="shared" si="29"/>
        <v>0</v>
      </c>
      <c r="BA24" s="218">
        <f t="shared" si="29"/>
        <v>0</v>
      </c>
      <c r="BB24" s="218">
        <f t="shared" si="29"/>
        <v>0</v>
      </c>
      <c r="BC24" s="218">
        <f t="shared" si="29"/>
        <v>0</v>
      </c>
      <c r="BD24" s="218">
        <f t="shared" si="29"/>
        <v>0</v>
      </c>
      <c r="BE24" s="218">
        <f t="shared" si="29"/>
        <v>0</v>
      </c>
      <c r="BF24" s="218">
        <f t="shared" si="29"/>
        <v>0</v>
      </c>
      <c r="BG24" s="218">
        <f t="shared" si="29"/>
        <v>0</v>
      </c>
      <c r="BH24" s="218">
        <f t="shared" si="29"/>
        <v>0</v>
      </c>
      <c r="BI24" s="218">
        <f t="shared" si="29"/>
        <v>0</v>
      </c>
      <c r="BJ24" s="218">
        <f t="shared" si="29"/>
        <v>0</v>
      </c>
      <c r="BK24" s="218">
        <f t="shared" si="29"/>
        <v>0</v>
      </c>
      <c r="BL24" s="218">
        <f t="shared" si="29"/>
        <v>0</v>
      </c>
      <c r="BM24" s="218">
        <f t="shared" si="29"/>
        <v>0</v>
      </c>
      <c r="BN24" s="218">
        <f t="shared" si="29"/>
        <v>0</v>
      </c>
      <c r="BO24" s="218">
        <f t="shared" si="29"/>
        <v>0</v>
      </c>
      <c r="BP24" s="218">
        <f t="shared" si="29"/>
        <v>0</v>
      </c>
      <c r="BQ24" s="218">
        <f t="shared" si="29"/>
        <v>0</v>
      </c>
      <c r="BR24" s="218">
        <f t="shared" si="29"/>
        <v>0</v>
      </c>
      <c r="BS24" s="218">
        <f t="shared" si="29"/>
        <v>0</v>
      </c>
      <c r="BT24" s="218">
        <f t="shared" si="29"/>
        <v>0</v>
      </c>
      <c r="BU24" s="218">
        <f t="shared" si="29"/>
        <v>0</v>
      </c>
      <c r="BV24" s="218">
        <f t="shared" ref="BV24:CU24" si="30">$C24*BV19</f>
        <v>0</v>
      </c>
      <c r="BW24" s="218">
        <f t="shared" si="30"/>
        <v>0</v>
      </c>
      <c r="BX24" s="218">
        <f t="shared" si="30"/>
        <v>0</v>
      </c>
      <c r="BY24" s="218">
        <f t="shared" si="30"/>
        <v>0</v>
      </c>
      <c r="BZ24" s="218">
        <f t="shared" si="30"/>
        <v>0</v>
      </c>
      <c r="CA24" s="218">
        <f t="shared" si="30"/>
        <v>0</v>
      </c>
      <c r="CB24" s="218">
        <f t="shared" si="30"/>
        <v>0</v>
      </c>
      <c r="CC24" s="218">
        <f t="shared" si="30"/>
        <v>0</v>
      </c>
      <c r="CD24" s="218">
        <f t="shared" si="30"/>
        <v>0</v>
      </c>
      <c r="CE24" s="218">
        <f t="shared" si="30"/>
        <v>0</v>
      </c>
      <c r="CF24" s="218">
        <f t="shared" si="30"/>
        <v>0</v>
      </c>
      <c r="CG24" s="218">
        <f t="shared" si="30"/>
        <v>0</v>
      </c>
      <c r="CH24" s="218">
        <f t="shared" si="30"/>
        <v>0</v>
      </c>
      <c r="CI24" s="218">
        <f t="shared" si="30"/>
        <v>0</v>
      </c>
      <c r="CJ24" s="218">
        <f t="shared" si="30"/>
        <v>0</v>
      </c>
      <c r="CK24" s="218">
        <f t="shared" si="30"/>
        <v>0</v>
      </c>
      <c r="CL24" s="218">
        <f t="shared" si="30"/>
        <v>0</v>
      </c>
      <c r="CM24" s="218">
        <f t="shared" si="30"/>
        <v>0</v>
      </c>
      <c r="CN24" s="218">
        <f t="shared" si="30"/>
        <v>0</v>
      </c>
      <c r="CO24" s="218">
        <f t="shared" si="30"/>
        <v>0</v>
      </c>
      <c r="CP24" s="218">
        <f t="shared" si="30"/>
        <v>0</v>
      </c>
      <c r="CQ24" s="218">
        <f t="shared" si="30"/>
        <v>0</v>
      </c>
      <c r="CR24" s="218">
        <f t="shared" si="30"/>
        <v>0</v>
      </c>
      <c r="CS24" s="218">
        <f t="shared" si="30"/>
        <v>0</v>
      </c>
      <c r="CT24" s="218">
        <f t="shared" si="30"/>
        <v>0</v>
      </c>
      <c r="CU24" s="218">
        <f t="shared" si="30"/>
        <v>0</v>
      </c>
      <c r="CV24" s="316">
        <f t="shared" si="27"/>
        <v>0</v>
      </c>
    </row>
    <row r="25" spans="1:100" ht="16.5" customHeight="1">
      <c r="A25" s="714"/>
      <c r="B25" s="140" t="s">
        <v>35</v>
      </c>
      <c r="C25" s="218">
        <f>'3、建安及前期成本'!$D$109</f>
        <v>621.88794648225632</v>
      </c>
      <c r="D25" s="218">
        <f t="shared" si="28"/>
        <v>0</v>
      </c>
      <c r="E25" s="218">
        <f t="shared" si="28"/>
        <v>0</v>
      </c>
      <c r="F25" s="218">
        <f t="shared" si="28"/>
        <v>0</v>
      </c>
      <c r="G25" s="218">
        <f t="shared" si="28"/>
        <v>0</v>
      </c>
      <c r="H25" s="218">
        <f t="shared" si="28"/>
        <v>0</v>
      </c>
      <c r="I25" s="218">
        <f t="shared" si="28"/>
        <v>31.094397324112819</v>
      </c>
      <c r="J25" s="218">
        <f t="shared" ref="J25:BU25" si="31">$C25*J20</f>
        <v>31.094397324112819</v>
      </c>
      <c r="K25" s="218">
        <f t="shared" si="31"/>
        <v>31.094397324112819</v>
      </c>
      <c r="L25" s="218">
        <f t="shared" si="31"/>
        <v>31.094397324112819</v>
      </c>
      <c r="M25" s="218">
        <f t="shared" si="31"/>
        <v>31.094397324112819</v>
      </c>
      <c r="N25" s="218">
        <f t="shared" si="31"/>
        <v>31.094397324112819</v>
      </c>
      <c r="O25" s="218">
        <f t="shared" si="31"/>
        <v>31.094397324112819</v>
      </c>
      <c r="P25" s="218">
        <f t="shared" si="31"/>
        <v>31.094397324112819</v>
      </c>
      <c r="Q25" s="218">
        <f t="shared" si="31"/>
        <v>31.094397324112819</v>
      </c>
      <c r="R25" s="218">
        <f t="shared" si="31"/>
        <v>31.094397324112819</v>
      </c>
      <c r="S25" s="218">
        <f t="shared" si="31"/>
        <v>49.751035718580511</v>
      </c>
      <c r="T25" s="218">
        <f t="shared" si="31"/>
        <v>49.751035718580511</v>
      </c>
      <c r="U25" s="218">
        <f t="shared" si="31"/>
        <v>49.751035718580511</v>
      </c>
      <c r="V25" s="218">
        <f t="shared" si="31"/>
        <v>49.751035718580511</v>
      </c>
      <c r="W25" s="218">
        <f t="shared" si="31"/>
        <v>49.751035718580511</v>
      </c>
      <c r="X25" s="218">
        <f t="shared" si="31"/>
        <v>24.875517859290255</v>
      </c>
      <c r="Y25" s="218">
        <f t="shared" si="31"/>
        <v>12.437758929645128</v>
      </c>
      <c r="Z25" s="218">
        <f t="shared" si="31"/>
        <v>12.437758929645128</v>
      </c>
      <c r="AA25" s="218">
        <f t="shared" si="31"/>
        <v>12.437758929645128</v>
      </c>
      <c r="AB25" s="218">
        <f t="shared" si="31"/>
        <v>0</v>
      </c>
      <c r="AC25" s="218">
        <f t="shared" si="31"/>
        <v>0</v>
      </c>
      <c r="AD25" s="218">
        <f t="shared" si="31"/>
        <v>0</v>
      </c>
      <c r="AE25" s="218">
        <f t="shared" si="31"/>
        <v>0</v>
      </c>
      <c r="AF25" s="218">
        <f t="shared" si="31"/>
        <v>0</v>
      </c>
      <c r="AG25" s="218">
        <f t="shared" si="31"/>
        <v>0</v>
      </c>
      <c r="AH25" s="218">
        <f t="shared" si="31"/>
        <v>0</v>
      </c>
      <c r="AI25" s="218">
        <f t="shared" si="31"/>
        <v>0</v>
      </c>
      <c r="AJ25" s="218">
        <f t="shared" si="31"/>
        <v>0</v>
      </c>
      <c r="AK25" s="218">
        <f t="shared" si="31"/>
        <v>0</v>
      </c>
      <c r="AL25" s="218">
        <f t="shared" si="31"/>
        <v>0</v>
      </c>
      <c r="AM25" s="218">
        <f t="shared" si="31"/>
        <v>0</v>
      </c>
      <c r="AN25" s="218">
        <f t="shared" si="31"/>
        <v>0</v>
      </c>
      <c r="AO25" s="218">
        <f t="shared" si="31"/>
        <v>0</v>
      </c>
      <c r="AP25" s="218">
        <f t="shared" si="31"/>
        <v>0</v>
      </c>
      <c r="AQ25" s="218">
        <f t="shared" si="31"/>
        <v>0</v>
      </c>
      <c r="AR25" s="218">
        <f t="shared" si="31"/>
        <v>0</v>
      </c>
      <c r="AS25" s="218">
        <f t="shared" si="31"/>
        <v>0</v>
      </c>
      <c r="AT25" s="218">
        <f t="shared" si="31"/>
        <v>0</v>
      </c>
      <c r="AU25" s="218">
        <f t="shared" si="31"/>
        <v>0</v>
      </c>
      <c r="AV25" s="218">
        <f t="shared" si="31"/>
        <v>0</v>
      </c>
      <c r="AW25" s="218">
        <f t="shared" si="31"/>
        <v>0</v>
      </c>
      <c r="AX25" s="218">
        <f t="shared" si="31"/>
        <v>0</v>
      </c>
      <c r="AY25" s="218">
        <f t="shared" si="31"/>
        <v>0</v>
      </c>
      <c r="AZ25" s="218">
        <f t="shared" si="31"/>
        <v>0</v>
      </c>
      <c r="BA25" s="218">
        <f t="shared" si="31"/>
        <v>0</v>
      </c>
      <c r="BB25" s="218">
        <f t="shared" si="31"/>
        <v>0</v>
      </c>
      <c r="BC25" s="218">
        <f t="shared" si="31"/>
        <v>0</v>
      </c>
      <c r="BD25" s="218">
        <f t="shared" si="31"/>
        <v>0</v>
      </c>
      <c r="BE25" s="218">
        <f t="shared" si="31"/>
        <v>0</v>
      </c>
      <c r="BF25" s="218">
        <f t="shared" si="31"/>
        <v>0</v>
      </c>
      <c r="BG25" s="218">
        <f t="shared" si="31"/>
        <v>0</v>
      </c>
      <c r="BH25" s="218">
        <f t="shared" si="31"/>
        <v>0</v>
      </c>
      <c r="BI25" s="218">
        <f t="shared" si="31"/>
        <v>0</v>
      </c>
      <c r="BJ25" s="218">
        <f t="shared" si="31"/>
        <v>0</v>
      </c>
      <c r="BK25" s="218">
        <f t="shared" si="31"/>
        <v>0</v>
      </c>
      <c r="BL25" s="218">
        <f t="shared" si="31"/>
        <v>0</v>
      </c>
      <c r="BM25" s="218">
        <f t="shared" si="31"/>
        <v>0</v>
      </c>
      <c r="BN25" s="218">
        <f t="shared" si="31"/>
        <v>0</v>
      </c>
      <c r="BO25" s="218">
        <f t="shared" si="31"/>
        <v>0</v>
      </c>
      <c r="BP25" s="218">
        <f t="shared" si="31"/>
        <v>0</v>
      </c>
      <c r="BQ25" s="218">
        <f t="shared" si="31"/>
        <v>0</v>
      </c>
      <c r="BR25" s="218">
        <f t="shared" si="31"/>
        <v>0</v>
      </c>
      <c r="BS25" s="218">
        <f t="shared" si="31"/>
        <v>0</v>
      </c>
      <c r="BT25" s="218">
        <f t="shared" si="31"/>
        <v>0</v>
      </c>
      <c r="BU25" s="218">
        <f t="shared" si="31"/>
        <v>0</v>
      </c>
      <c r="BV25" s="218">
        <f t="shared" ref="BV25:CU25" si="32">$C25*BV20</f>
        <v>0</v>
      </c>
      <c r="BW25" s="218">
        <f t="shared" si="32"/>
        <v>0</v>
      </c>
      <c r="BX25" s="218">
        <f t="shared" si="32"/>
        <v>0</v>
      </c>
      <c r="BY25" s="218">
        <f t="shared" si="32"/>
        <v>0</v>
      </c>
      <c r="BZ25" s="218">
        <f t="shared" si="32"/>
        <v>0</v>
      </c>
      <c r="CA25" s="218">
        <f t="shared" si="32"/>
        <v>0</v>
      </c>
      <c r="CB25" s="218">
        <f t="shared" si="32"/>
        <v>0</v>
      </c>
      <c r="CC25" s="218">
        <f t="shared" si="32"/>
        <v>0</v>
      </c>
      <c r="CD25" s="218">
        <f t="shared" si="32"/>
        <v>0</v>
      </c>
      <c r="CE25" s="218">
        <f t="shared" si="32"/>
        <v>0</v>
      </c>
      <c r="CF25" s="218">
        <f t="shared" si="32"/>
        <v>0</v>
      </c>
      <c r="CG25" s="218">
        <f t="shared" si="32"/>
        <v>0</v>
      </c>
      <c r="CH25" s="218">
        <f t="shared" si="32"/>
        <v>0</v>
      </c>
      <c r="CI25" s="218">
        <f t="shared" si="32"/>
        <v>0</v>
      </c>
      <c r="CJ25" s="218">
        <f t="shared" si="32"/>
        <v>0</v>
      </c>
      <c r="CK25" s="218">
        <f t="shared" si="32"/>
        <v>0</v>
      </c>
      <c r="CL25" s="218">
        <f t="shared" si="32"/>
        <v>0</v>
      </c>
      <c r="CM25" s="218">
        <f t="shared" si="32"/>
        <v>0</v>
      </c>
      <c r="CN25" s="218">
        <f t="shared" si="32"/>
        <v>0</v>
      </c>
      <c r="CO25" s="218">
        <f t="shared" si="32"/>
        <v>0</v>
      </c>
      <c r="CP25" s="218">
        <f t="shared" si="32"/>
        <v>0</v>
      </c>
      <c r="CQ25" s="218">
        <f t="shared" si="32"/>
        <v>0</v>
      </c>
      <c r="CR25" s="218">
        <f t="shared" si="32"/>
        <v>0</v>
      </c>
      <c r="CS25" s="218">
        <f t="shared" si="32"/>
        <v>0</v>
      </c>
      <c r="CT25" s="218">
        <f t="shared" si="32"/>
        <v>0</v>
      </c>
      <c r="CU25" s="218">
        <f t="shared" si="32"/>
        <v>0</v>
      </c>
      <c r="CV25" s="316">
        <f t="shared" si="27"/>
        <v>0</v>
      </c>
    </row>
    <row r="26" spans="1:100" ht="16.5" customHeight="1">
      <c r="A26" s="714"/>
      <c r="B26" s="140" t="s">
        <v>36</v>
      </c>
      <c r="C26" s="218">
        <f>'3、建安及前期成本'!$D$127</f>
        <v>0</v>
      </c>
      <c r="D26" s="218">
        <f t="shared" si="28"/>
        <v>0</v>
      </c>
      <c r="E26" s="218">
        <f t="shared" si="28"/>
        <v>0</v>
      </c>
      <c r="F26" s="218">
        <f t="shared" si="28"/>
        <v>0</v>
      </c>
      <c r="G26" s="218">
        <f t="shared" si="28"/>
        <v>0</v>
      </c>
      <c r="H26" s="218">
        <f t="shared" si="28"/>
        <v>0</v>
      </c>
      <c r="I26" s="218">
        <f t="shared" si="28"/>
        <v>0</v>
      </c>
      <c r="J26" s="218">
        <f t="shared" ref="J26:BU26" si="33">$C26*J21</f>
        <v>0</v>
      </c>
      <c r="K26" s="218">
        <f t="shared" si="33"/>
        <v>0</v>
      </c>
      <c r="L26" s="218">
        <f t="shared" si="33"/>
        <v>0</v>
      </c>
      <c r="M26" s="218">
        <f t="shared" si="33"/>
        <v>0</v>
      </c>
      <c r="N26" s="218">
        <f t="shared" si="33"/>
        <v>0</v>
      </c>
      <c r="O26" s="218">
        <f t="shared" si="33"/>
        <v>0</v>
      </c>
      <c r="P26" s="218">
        <f t="shared" si="33"/>
        <v>0</v>
      </c>
      <c r="Q26" s="218">
        <f t="shared" si="33"/>
        <v>0</v>
      </c>
      <c r="R26" s="218">
        <f t="shared" si="33"/>
        <v>0</v>
      </c>
      <c r="S26" s="218">
        <f t="shared" si="33"/>
        <v>0</v>
      </c>
      <c r="T26" s="218">
        <f t="shared" si="33"/>
        <v>0</v>
      </c>
      <c r="U26" s="218">
        <f t="shared" si="33"/>
        <v>0</v>
      </c>
      <c r="V26" s="218">
        <f t="shared" si="33"/>
        <v>0</v>
      </c>
      <c r="W26" s="218">
        <f t="shared" si="33"/>
        <v>0</v>
      </c>
      <c r="X26" s="218">
        <f t="shared" si="33"/>
        <v>0</v>
      </c>
      <c r="Y26" s="218">
        <f t="shared" si="33"/>
        <v>0</v>
      </c>
      <c r="Z26" s="218">
        <f t="shared" si="33"/>
        <v>0</v>
      </c>
      <c r="AA26" s="218">
        <f t="shared" si="33"/>
        <v>0</v>
      </c>
      <c r="AB26" s="218">
        <f t="shared" si="33"/>
        <v>0</v>
      </c>
      <c r="AC26" s="218">
        <f t="shared" si="33"/>
        <v>0</v>
      </c>
      <c r="AD26" s="218">
        <f t="shared" si="33"/>
        <v>0</v>
      </c>
      <c r="AE26" s="218">
        <f t="shared" si="33"/>
        <v>0</v>
      </c>
      <c r="AF26" s="218">
        <f t="shared" si="33"/>
        <v>0</v>
      </c>
      <c r="AG26" s="218">
        <f t="shared" si="33"/>
        <v>0</v>
      </c>
      <c r="AH26" s="218">
        <f t="shared" si="33"/>
        <v>0</v>
      </c>
      <c r="AI26" s="218">
        <f t="shared" si="33"/>
        <v>0</v>
      </c>
      <c r="AJ26" s="218">
        <f t="shared" si="33"/>
        <v>0</v>
      </c>
      <c r="AK26" s="218">
        <f t="shared" si="33"/>
        <v>0</v>
      </c>
      <c r="AL26" s="218">
        <f t="shared" si="33"/>
        <v>0</v>
      </c>
      <c r="AM26" s="218">
        <f t="shared" si="33"/>
        <v>0</v>
      </c>
      <c r="AN26" s="218">
        <f t="shared" si="33"/>
        <v>0</v>
      </c>
      <c r="AO26" s="218">
        <f t="shared" si="33"/>
        <v>0</v>
      </c>
      <c r="AP26" s="218">
        <f t="shared" si="33"/>
        <v>0</v>
      </c>
      <c r="AQ26" s="218">
        <f t="shared" si="33"/>
        <v>0</v>
      </c>
      <c r="AR26" s="218">
        <f t="shared" si="33"/>
        <v>0</v>
      </c>
      <c r="AS26" s="218">
        <f t="shared" si="33"/>
        <v>0</v>
      </c>
      <c r="AT26" s="218">
        <f t="shared" si="33"/>
        <v>0</v>
      </c>
      <c r="AU26" s="218">
        <f t="shared" si="33"/>
        <v>0</v>
      </c>
      <c r="AV26" s="218">
        <f t="shared" si="33"/>
        <v>0</v>
      </c>
      <c r="AW26" s="218">
        <f t="shared" si="33"/>
        <v>0</v>
      </c>
      <c r="AX26" s="218">
        <f t="shared" si="33"/>
        <v>0</v>
      </c>
      <c r="AY26" s="218">
        <f t="shared" si="33"/>
        <v>0</v>
      </c>
      <c r="AZ26" s="218">
        <f t="shared" si="33"/>
        <v>0</v>
      </c>
      <c r="BA26" s="218">
        <f t="shared" si="33"/>
        <v>0</v>
      </c>
      <c r="BB26" s="218">
        <f t="shared" si="33"/>
        <v>0</v>
      </c>
      <c r="BC26" s="218">
        <f t="shared" si="33"/>
        <v>0</v>
      </c>
      <c r="BD26" s="218">
        <f t="shared" si="33"/>
        <v>0</v>
      </c>
      <c r="BE26" s="218">
        <f t="shared" si="33"/>
        <v>0</v>
      </c>
      <c r="BF26" s="218">
        <f t="shared" si="33"/>
        <v>0</v>
      </c>
      <c r="BG26" s="218">
        <f t="shared" si="33"/>
        <v>0</v>
      </c>
      <c r="BH26" s="218">
        <f t="shared" si="33"/>
        <v>0</v>
      </c>
      <c r="BI26" s="218">
        <f t="shared" si="33"/>
        <v>0</v>
      </c>
      <c r="BJ26" s="218">
        <f t="shared" si="33"/>
        <v>0</v>
      </c>
      <c r="BK26" s="218">
        <f t="shared" si="33"/>
        <v>0</v>
      </c>
      <c r="BL26" s="218">
        <f t="shared" si="33"/>
        <v>0</v>
      </c>
      <c r="BM26" s="218">
        <f t="shared" si="33"/>
        <v>0</v>
      </c>
      <c r="BN26" s="218">
        <f t="shared" si="33"/>
        <v>0</v>
      </c>
      <c r="BO26" s="218">
        <f t="shared" si="33"/>
        <v>0</v>
      </c>
      <c r="BP26" s="218">
        <f t="shared" si="33"/>
        <v>0</v>
      </c>
      <c r="BQ26" s="218">
        <f t="shared" si="33"/>
        <v>0</v>
      </c>
      <c r="BR26" s="218">
        <f t="shared" si="33"/>
        <v>0</v>
      </c>
      <c r="BS26" s="218">
        <f t="shared" si="33"/>
        <v>0</v>
      </c>
      <c r="BT26" s="218">
        <f t="shared" si="33"/>
        <v>0</v>
      </c>
      <c r="BU26" s="218">
        <f t="shared" si="33"/>
        <v>0</v>
      </c>
      <c r="BV26" s="218">
        <f t="shared" ref="BV26:CU26" si="34">$C26*BV21</f>
        <v>0</v>
      </c>
      <c r="BW26" s="218">
        <f t="shared" si="34"/>
        <v>0</v>
      </c>
      <c r="BX26" s="218">
        <f t="shared" si="34"/>
        <v>0</v>
      </c>
      <c r="BY26" s="218">
        <f t="shared" si="34"/>
        <v>0</v>
      </c>
      <c r="BZ26" s="218">
        <f t="shared" si="34"/>
        <v>0</v>
      </c>
      <c r="CA26" s="218">
        <f t="shared" si="34"/>
        <v>0</v>
      </c>
      <c r="CB26" s="218">
        <f t="shared" si="34"/>
        <v>0</v>
      </c>
      <c r="CC26" s="218">
        <f t="shared" si="34"/>
        <v>0</v>
      </c>
      <c r="CD26" s="218">
        <f t="shared" si="34"/>
        <v>0</v>
      </c>
      <c r="CE26" s="218">
        <f t="shared" si="34"/>
        <v>0</v>
      </c>
      <c r="CF26" s="218">
        <f t="shared" si="34"/>
        <v>0</v>
      </c>
      <c r="CG26" s="218">
        <f t="shared" si="34"/>
        <v>0</v>
      </c>
      <c r="CH26" s="218">
        <f t="shared" si="34"/>
        <v>0</v>
      </c>
      <c r="CI26" s="218">
        <f t="shared" si="34"/>
        <v>0</v>
      </c>
      <c r="CJ26" s="218">
        <f t="shared" si="34"/>
        <v>0</v>
      </c>
      <c r="CK26" s="218">
        <f t="shared" si="34"/>
        <v>0</v>
      </c>
      <c r="CL26" s="218">
        <f t="shared" si="34"/>
        <v>0</v>
      </c>
      <c r="CM26" s="218">
        <f t="shared" si="34"/>
        <v>0</v>
      </c>
      <c r="CN26" s="218">
        <f t="shared" si="34"/>
        <v>0</v>
      </c>
      <c r="CO26" s="218">
        <f t="shared" si="34"/>
        <v>0</v>
      </c>
      <c r="CP26" s="218">
        <f t="shared" si="34"/>
        <v>0</v>
      </c>
      <c r="CQ26" s="218">
        <f t="shared" si="34"/>
        <v>0</v>
      </c>
      <c r="CR26" s="218">
        <f t="shared" si="34"/>
        <v>0</v>
      </c>
      <c r="CS26" s="218">
        <f t="shared" si="34"/>
        <v>0</v>
      </c>
      <c r="CT26" s="218">
        <f t="shared" si="34"/>
        <v>0</v>
      </c>
      <c r="CU26" s="218">
        <f t="shared" si="34"/>
        <v>0</v>
      </c>
      <c r="CV26" s="316">
        <f t="shared" si="27"/>
        <v>0</v>
      </c>
    </row>
    <row r="27" spans="1:100" ht="16.5" customHeight="1">
      <c r="A27" s="714"/>
      <c r="B27" s="140" t="s">
        <v>37</v>
      </c>
      <c r="C27" s="218">
        <f>'3、建安及前期成本'!$D$145</f>
        <v>0</v>
      </c>
      <c r="D27" s="218">
        <f t="shared" si="28"/>
        <v>0</v>
      </c>
      <c r="E27" s="218">
        <f t="shared" si="28"/>
        <v>0</v>
      </c>
      <c r="F27" s="218">
        <f t="shared" si="28"/>
        <v>0</v>
      </c>
      <c r="G27" s="218">
        <f t="shared" si="28"/>
        <v>0</v>
      </c>
      <c r="H27" s="218">
        <f t="shared" si="28"/>
        <v>0</v>
      </c>
      <c r="I27" s="218">
        <f t="shared" si="28"/>
        <v>0</v>
      </c>
      <c r="J27" s="218">
        <f t="shared" ref="J27:BU27" si="35">$C27*J22</f>
        <v>0</v>
      </c>
      <c r="K27" s="218">
        <f t="shared" si="35"/>
        <v>0</v>
      </c>
      <c r="L27" s="218">
        <f t="shared" si="35"/>
        <v>0</v>
      </c>
      <c r="M27" s="218">
        <f t="shared" si="35"/>
        <v>0</v>
      </c>
      <c r="N27" s="218">
        <f t="shared" si="35"/>
        <v>0</v>
      </c>
      <c r="O27" s="218">
        <f t="shared" si="35"/>
        <v>0</v>
      </c>
      <c r="P27" s="218">
        <f t="shared" si="35"/>
        <v>0</v>
      </c>
      <c r="Q27" s="218">
        <f t="shared" si="35"/>
        <v>0</v>
      </c>
      <c r="R27" s="218">
        <f t="shared" si="35"/>
        <v>0</v>
      </c>
      <c r="S27" s="218">
        <f t="shared" si="35"/>
        <v>0</v>
      </c>
      <c r="T27" s="218">
        <f t="shared" si="35"/>
        <v>0</v>
      </c>
      <c r="U27" s="218">
        <f t="shared" si="35"/>
        <v>0</v>
      </c>
      <c r="V27" s="218">
        <f t="shared" si="35"/>
        <v>0</v>
      </c>
      <c r="W27" s="218">
        <f t="shared" si="35"/>
        <v>0</v>
      </c>
      <c r="X27" s="218">
        <f t="shared" si="35"/>
        <v>0</v>
      </c>
      <c r="Y27" s="218">
        <f t="shared" si="35"/>
        <v>0</v>
      </c>
      <c r="Z27" s="218">
        <f t="shared" si="35"/>
        <v>0</v>
      </c>
      <c r="AA27" s="218">
        <f t="shared" si="35"/>
        <v>0</v>
      </c>
      <c r="AB27" s="218">
        <f t="shared" si="35"/>
        <v>0</v>
      </c>
      <c r="AC27" s="218">
        <f t="shared" si="35"/>
        <v>0</v>
      </c>
      <c r="AD27" s="218">
        <f t="shared" si="35"/>
        <v>0</v>
      </c>
      <c r="AE27" s="218">
        <f t="shared" si="35"/>
        <v>0</v>
      </c>
      <c r="AF27" s="218">
        <f t="shared" si="35"/>
        <v>0</v>
      </c>
      <c r="AG27" s="218">
        <f t="shared" si="35"/>
        <v>0</v>
      </c>
      <c r="AH27" s="218">
        <f t="shared" si="35"/>
        <v>0</v>
      </c>
      <c r="AI27" s="218">
        <f t="shared" si="35"/>
        <v>0</v>
      </c>
      <c r="AJ27" s="218">
        <f t="shared" si="35"/>
        <v>0</v>
      </c>
      <c r="AK27" s="218">
        <f t="shared" si="35"/>
        <v>0</v>
      </c>
      <c r="AL27" s="218">
        <f t="shared" si="35"/>
        <v>0</v>
      </c>
      <c r="AM27" s="218">
        <f t="shared" si="35"/>
        <v>0</v>
      </c>
      <c r="AN27" s="218">
        <f t="shared" si="35"/>
        <v>0</v>
      </c>
      <c r="AO27" s="218">
        <f t="shared" si="35"/>
        <v>0</v>
      </c>
      <c r="AP27" s="218">
        <f t="shared" si="35"/>
        <v>0</v>
      </c>
      <c r="AQ27" s="218">
        <f t="shared" si="35"/>
        <v>0</v>
      </c>
      <c r="AR27" s="218">
        <f t="shared" si="35"/>
        <v>0</v>
      </c>
      <c r="AS27" s="218">
        <f t="shared" si="35"/>
        <v>0</v>
      </c>
      <c r="AT27" s="218">
        <f t="shared" si="35"/>
        <v>0</v>
      </c>
      <c r="AU27" s="218">
        <f t="shared" si="35"/>
        <v>0</v>
      </c>
      <c r="AV27" s="218">
        <f t="shared" si="35"/>
        <v>0</v>
      </c>
      <c r="AW27" s="218">
        <f t="shared" si="35"/>
        <v>0</v>
      </c>
      <c r="AX27" s="218">
        <f t="shared" si="35"/>
        <v>0</v>
      </c>
      <c r="AY27" s="218">
        <f t="shared" si="35"/>
        <v>0</v>
      </c>
      <c r="AZ27" s="218">
        <f t="shared" si="35"/>
        <v>0</v>
      </c>
      <c r="BA27" s="218">
        <f t="shared" si="35"/>
        <v>0</v>
      </c>
      <c r="BB27" s="218">
        <f t="shared" si="35"/>
        <v>0</v>
      </c>
      <c r="BC27" s="218">
        <f t="shared" si="35"/>
        <v>0</v>
      </c>
      <c r="BD27" s="218">
        <f t="shared" si="35"/>
        <v>0</v>
      </c>
      <c r="BE27" s="218">
        <f t="shared" si="35"/>
        <v>0</v>
      </c>
      <c r="BF27" s="218">
        <f t="shared" si="35"/>
        <v>0</v>
      </c>
      <c r="BG27" s="218">
        <f t="shared" si="35"/>
        <v>0</v>
      </c>
      <c r="BH27" s="218">
        <f t="shared" si="35"/>
        <v>0</v>
      </c>
      <c r="BI27" s="218">
        <f t="shared" si="35"/>
        <v>0</v>
      </c>
      <c r="BJ27" s="218">
        <f t="shared" si="35"/>
        <v>0</v>
      </c>
      <c r="BK27" s="218">
        <f t="shared" si="35"/>
        <v>0</v>
      </c>
      <c r="BL27" s="218">
        <f t="shared" si="35"/>
        <v>0</v>
      </c>
      <c r="BM27" s="218">
        <f t="shared" si="35"/>
        <v>0</v>
      </c>
      <c r="BN27" s="218">
        <f t="shared" si="35"/>
        <v>0</v>
      </c>
      <c r="BO27" s="218">
        <f t="shared" si="35"/>
        <v>0</v>
      </c>
      <c r="BP27" s="218">
        <f t="shared" si="35"/>
        <v>0</v>
      </c>
      <c r="BQ27" s="218">
        <f t="shared" si="35"/>
        <v>0</v>
      </c>
      <c r="BR27" s="218">
        <f t="shared" si="35"/>
        <v>0</v>
      </c>
      <c r="BS27" s="218">
        <f t="shared" si="35"/>
        <v>0</v>
      </c>
      <c r="BT27" s="218">
        <f t="shared" si="35"/>
        <v>0</v>
      </c>
      <c r="BU27" s="218">
        <f t="shared" si="35"/>
        <v>0</v>
      </c>
      <c r="BV27" s="218">
        <f t="shared" ref="BV27:CU27" si="36">$C27*BV22</f>
        <v>0</v>
      </c>
      <c r="BW27" s="218">
        <f t="shared" si="36"/>
        <v>0</v>
      </c>
      <c r="BX27" s="218">
        <f t="shared" si="36"/>
        <v>0</v>
      </c>
      <c r="BY27" s="218">
        <f t="shared" si="36"/>
        <v>0</v>
      </c>
      <c r="BZ27" s="218">
        <f t="shared" si="36"/>
        <v>0</v>
      </c>
      <c r="CA27" s="218">
        <f t="shared" si="36"/>
        <v>0</v>
      </c>
      <c r="CB27" s="218">
        <f t="shared" si="36"/>
        <v>0</v>
      </c>
      <c r="CC27" s="218">
        <f t="shared" si="36"/>
        <v>0</v>
      </c>
      <c r="CD27" s="218">
        <f t="shared" si="36"/>
        <v>0</v>
      </c>
      <c r="CE27" s="218">
        <f t="shared" si="36"/>
        <v>0</v>
      </c>
      <c r="CF27" s="218">
        <f t="shared" si="36"/>
        <v>0</v>
      </c>
      <c r="CG27" s="218">
        <f t="shared" si="36"/>
        <v>0</v>
      </c>
      <c r="CH27" s="218">
        <f t="shared" si="36"/>
        <v>0</v>
      </c>
      <c r="CI27" s="218">
        <f t="shared" si="36"/>
        <v>0</v>
      </c>
      <c r="CJ27" s="218">
        <f t="shared" si="36"/>
        <v>0</v>
      </c>
      <c r="CK27" s="218">
        <f t="shared" si="36"/>
        <v>0</v>
      </c>
      <c r="CL27" s="218">
        <f t="shared" si="36"/>
        <v>0</v>
      </c>
      <c r="CM27" s="218">
        <f t="shared" si="36"/>
        <v>0</v>
      </c>
      <c r="CN27" s="218">
        <f t="shared" si="36"/>
        <v>0</v>
      </c>
      <c r="CO27" s="218">
        <f t="shared" si="36"/>
        <v>0</v>
      </c>
      <c r="CP27" s="218">
        <f t="shared" si="36"/>
        <v>0</v>
      </c>
      <c r="CQ27" s="218">
        <f t="shared" si="36"/>
        <v>0</v>
      </c>
      <c r="CR27" s="218">
        <f t="shared" si="36"/>
        <v>0</v>
      </c>
      <c r="CS27" s="218">
        <f t="shared" si="36"/>
        <v>0</v>
      </c>
      <c r="CT27" s="218">
        <f t="shared" si="36"/>
        <v>0</v>
      </c>
      <c r="CU27" s="218">
        <f t="shared" si="36"/>
        <v>0</v>
      </c>
      <c r="CV27" s="316">
        <f t="shared" si="27"/>
        <v>0</v>
      </c>
    </row>
    <row r="28" spans="1:100" ht="16.5" customHeight="1">
      <c r="B28" s="224"/>
      <c r="C28" s="225"/>
    </row>
    <row r="29" spans="1:100" ht="16.5" customHeight="1">
      <c r="A29" s="776" t="s">
        <v>483</v>
      </c>
      <c r="B29" s="776"/>
      <c r="C29" s="776"/>
      <c r="D29" s="776"/>
      <c r="E29" s="776"/>
      <c r="F29" s="776"/>
      <c r="G29" s="776"/>
      <c r="H29" s="776"/>
      <c r="I29" s="776"/>
      <c r="J29" s="776"/>
      <c r="K29" s="776"/>
      <c r="L29" s="776"/>
      <c r="M29" s="776"/>
      <c r="N29" s="776"/>
      <c r="O29" s="776"/>
      <c r="P29" s="776"/>
      <c r="Q29" s="776"/>
      <c r="R29" s="776"/>
      <c r="S29" s="776"/>
      <c r="T29" s="776"/>
      <c r="U29" s="776"/>
      <c r="V29" s="776"/>
      <c r="W29" s="776"/>
      <c r="X29" s="776"/>
      <c r="Y29" s="776"/>
      <c r="Z29" s="776"/>
      <c r="AA29" s="776"/>
      <c r="AB29" s="776"/>
      <c r="AC29" s="776"/>
      <c r="AD29" s="776"/>
      <c r="AE29" s="776"/>
      <c r="AF29" s="776"/>
      <c r="AG29" s="776"/>
      <c r="AH29" s="776"/>
      <c r="AI29" s="776"/>
      <c r="AJ29" s="776"/>
      <c r="AK29" s="776"/>
      <c r="AL29" s="776"/>
      <c r="AM29" s="776"/>
      <c r="AN29" s="776"/>
      <c r="AO29" s="776"/>
      <c r="AP29" s="776"/>
      <c r="AQ29" s="776"/>
      <c r="AR29" s="776"/>
      <c r="AS29" s="776"/>
      <c r="AT29" s="776"/>
      <c r="AU29" s="776"/>
      <c r="AV29" s="776"/>
      <c r="AW29" s="776"/>
      <c r="AX29" s="776"/>
    </row>
    <row r="30" spans="1:100" ht="16.5" customHeight="1">
      <c r="A30" s="305"/>
      <c r="B30" s="306"/>
      <c r="C30" s="307" t="s">
        <v>239</v>
      </c>
      <c r="D30" s="207">
        <v>1</v>
      </c>
      <c r="E30" s="207">
        <v>2</v>
      </c>
      <c r="F30" s="207">
        <v>3</v>
      </c>
      <c r="G30" s="207">
        <v>4</v>
      </c>
      <c r="H30" s="207">
        <v>5</v>
      </c>
      <c r="I30" s="207">
        <v>6</v>
      </c>
      <c r="J30" s="207">
        <v>7</v>
      </c>
      <c r="K30" s="207">
        <v>8</v>
      </c>
      <c r="L30" s="207">
        <v>9</v>
      </c>
      <c r="M30" s="207">
        <v>10</v>
      </c>
      <c r="N30" s="207">
        <v>11</v>
      </c>
      <c r="O30" s="207">
        <v>12</v>
      </c>
      <c r="P30" s="207">
        <v>13</v>
      </c>
      <c r="Q30" s="207">
        <v>14</v>
      </c>
      <c r="R30" s="207">
        <v>15</v>
      </c>
      <c r="S30" s="207">
        <v>16</v>
      </c>
      <c r="T30" s="207">
        <v>17</v>
      </c>
      <c r="U30" s="207">
        <v>18</v>
      </c>
      <c r="V30" s="207">
        <v>19</v>
      </c>
      <c r="W30" s="207">
        <v>20</v>
      </c>
      <c r="X30" s="207">
        <v>21</v>
      </c>
      <c r="Y30" s="207">
        <v>22</v>
      </c>
      <c r="Z30" s="207">
        <v>23</v>
      </c>
      <c r="AA30" s="207">
        <v>24</v>
      </c>
      <c r="AB30" s="207">
        <v>25</v>
      </c>
      <c r="AC30" s="207">
        <v>26</v>
      </c>
      <c r="AD30" s="207">
        <v>27</v>
      </c>
      <c r="AE30" s="207">
        <v>28</v>
      </c>
      <c r="AF30" s="207">
        <v>29</v>
      </c>
      <c r="AG30" s="207">
        <v>30</v>
      </c>
      <c r="AH30" s="207">
        <v>31</v>
      </c>
      <c r="AI30" s="207">
        <v>32</v>
      </c>
      <c r="AJ30" s="207">
        <v>33</v>
      </c>
      <c r="AK30" s="207">
        <v>34</v>
      </c>
      <c r="AL30" s="207">
        <v>35</v>
      </c>
      <c r="AM30" s="207">
        <v>36</v>
      </c>
      <c r="AN30" s="207">
        <v>37</v>
      </c>
      <c r="AO30" s="207">
        <v>38</v>
      </c>
      <c r="AP30" s="207">
        <v>39</v>
      </c>
      <c r="AQ30" s="207">
        <v>40</v>
      </c>
      <c r="AR30" s="207">
        <v>41</v>
      </c>
      <c r="AS30" s="207">
        <v>42</v>
      </c>
      <c r="AT30" s="207">
        <v>43</v>
      </c>
      <c r="AU30" s="207">
        <v>44</v>
      </c>
      <c r="AV30" s="207">
        <v>45</v>
      </c>
      <c r="AW30" s="207">
        <v>46</v>
      </c>
      <c r="AX30" s="207">
        <v>47</v>
      </c>
      <c r="AY30" s="207">
        <v>48</v>
      </c>
      <c r="AZ30" s="207">
        <v>49</v>
      </c>
      <c r="BA30" s="207">
        <v>50</v>
      </c>
      <c r="BB30" s="207">
        <v>51</v>
      </c>
      <c r="BC30" s="207">
        <v>52</v>
      </c>
      <c r="BD30" s="207">
        <v>53</v>
      </c>
      <c r="BE30" s="207">
        <v>54</v>
      </c>
      <c r="BF30" s="207">
        <v>55</v>
      </c>
      <c r="BG30" s="207">
        <v>56</v>
      </c>
      <c r="BH30" s="207">
        <v>57</v>
      </c>
      <c r="BI30" s="207">
        <v>58</v>
      </c>
      <c r="BJ30" s="207">
        <v>59</v>
      </c>
      <c r="BK30" s="207">
        <v>60</v>
      </c>
      <c r="BL30" s="207">
        <v>61</v>
      </c>
      <c r="BM30" s="207">
        <v>62</v>
      </c>
      <c r="BN30" s="207">
        <v>63</v>
      </c>
      <c r="BO30" s="207">
        <v>64</v>
      </c>
      <c r="BP30" s="207">
        <v>65</v>
      </c>
      <c r="BQ30" s="207">
        <v>66</v>
      </c>
      <c r="BR30" s="207">
        <v>67</v>
      </c>
      <c r="BS30" s="207">
        <v>68</v>
      </c>
      <c r="BT30" s="207">
        <v>69</v>
      </c>
      <c r="BU30" s="207">
        <v>70</v>
      </c>
      <c r="BV30" s="207">
        <v>71</v>
      </c>
      <c r="BW30" s="207">
        <v>72</v>
      </c>
      <c r="BX30" s="207">
        <v>73</v>
      </c>
      <c r="BY30" s="207">
        <v>74</v>
      </c>
      <c r="BZ30" s="207">
        <v>75</v>
      </c>
      <c r="CA30" s="207">
        <v>76</v>
      </c>
      <c r="CB30" s="207">
        <v>77</v>
      </c>
      <c r="CC30" s="207">
        <v>78</v>
      </c>
      <c r="CD30" s="207">
        <v>79</v>
      </c>
      <c r="CE30" s="207">
        <v>80</v>
      </c>
      <c r="CF30" s="207">
        <v>81</v>
      </c>
      <c r="CG30" s="207">
        <v>82</v>
      </c>
      <c r="CH30" s="207">
        <v>83</v>
      </c>
      <c r="CI30" s="207">
        <v>84</v>
      </c>
      <c r="CJ30" s="207">
        <v>85</v>
      </c>
      <c r="CK30" s="207">
        <v>86</v>
      </c>
      <c r="CL30" s="207">
        <v>87</v>
      </c>
      <c r="CM30" s="207">
        <v>88</v>
      </c>
      <c r="CN30" s="207">
        <v>89</v>
      </c>
      <c r="CO30" s="207">
        <v>90</v>
      </c>
      <c r="CP30" s="207">
        <v>91</v>
      </c>
      <c r="CQ30" s="207">
        <v>92</v>
      </c>
      <c r="CR30" s="207">
        <v>93</v>
      </c>
      <c r="CS30" s="207">
        <v>94</v>
      </c>
      <c r="CT30" s="207">
        <v>95</v>
      </c>
      <c r="CU30" s="207">
        <v>96</v>
      </c>
      <c r="CV30" s="315" t="s">
        <v>477</v>
      </c>
    </row>
    <row r="31" spans="1:100" s="196" customFormat="1" ht="16.5" customHeight="1">
      <c r="A31" s="714" t="s">
        <v>478</v>
      </c>
      <c r="B31" s="309" t="s">
        <v>479</v>
      </c>
      <c r="C31" s="310">
        <f>SUM(D31:DH31)</f>
        <v>0.99999999999999989</v>
      </c>
      <c r="D31" s="311">
        <f t="shared" ref="D31:I31" si="37">IF($C$36=0,0,D36/$C$36)</f>
        <v>0</v>
      </c>
      <c r="E31" s="311">
        <f t="shared" si="37"/>
        <v>0</v>
      </c>
      <c r="F31" s="311">
        <f t="shared" si="37"/>
        <v>9.7455308661546641E-3</v>
      </c>
      <c r="G31" s="311">
        <f t="shared" si="37"/>
        <v>9.7455308661546641E-3</v>
      </c>
      <c r="H31" s="311">
        <f t="shared" si="37"/>
        <v>1.4618296299231996E-2</v>
      </c>
      <c r="I31" s="311">
        <f t="shared" si="37"/>
        <v>1.4618296299231996E-2</v>
      </c>
      <c r="J31" s="311">
        <f t="shared" ref="J31:BU31" si="38">IF($C$36=0,0,J36/$C$36)</f>
        <v>2.4872765433077332E-2</v>
      </c>
      <c r="K31" s="311">
        <f t="shared" si="38"/>
        <v>2.4872765433077332E-2</v>
      </c>
      <c r="L31" s="311">
        <f t="shared" si="38"/>
        <v>3.9745530866154663E-2</v>
      </c>
      <c r="M31" s="311">
        <f t="shared" si="38"/>
        <v>3.9745530866154663E-2</v>
      </c>
      <c r="N31" s="311">
        <f t="shared" si="38"/>
        <v>3.9745530866154663E-2</v>
      </c>
      <c r="O31" s="311">
        <f t="shared" si="38"/>
        <v>4.4618296299231995E-2</v>
      </c>
      <c r="P31" s="311">
        <f t="shared" si="38"/>
        <v>5.4872765433077328E-2</v>
      </c>
      <c r="Q31" s="311">
        <f t="shared" si="38"/>
        <v>0.05</v>
      </c>
      <c r="R31" s="311">
        <f t="shared" si="38"/>
        <v>0.05</v>
      </c>
      <c r="S31" s="311">
        <f t="shared" si="38"/>
        <v>5.5127234566922666E-2</v>
      </c>
      <c r="T31" s="311">
        <f t="shared" si="38"/>
        <v>5.5127234566922666E-2</v>
      </c>
      <c r="U31" s="311">
        <f t="shared" si="38"/>
        <v>6.4618296299231992E-2</v>
      </c>
      <c r="V31" s="311">
        <f t="shared" si="38"/>
        <v>0.05</v>
      </c>
      <c r="W31" s="311">
        <f t="shared" si="38"/>
        <v>0.05</v>
      </c>
      <c r="X31" s="311">
        <f t="shared" si="38"/>
        <v>0.05</v>
      </c>
      <c r="Y31" s="311">
        <f t="shared" si="38"/>
        <v>6.0508938267690673E-2</v>
      </c>
      <c r="Z31" s="311">
        <f t="shared" si="38"/>
        <v>4.5127234566922671E-2</v>
      </c>
      <c r="AA31" s="311">
        <f t="shared" si="38"/>
        <v>4.5127234566922671E-2</v>
      </c>
      <c r="AB31" s="311">
        <f t="shared" si="38"/>
        <v>3.5381703700768007E-2</v>
      </c>
      <c r="AC31" s="311">
        <f t="shared" si="38"/>
        <v>2.0508938267690669E-2</v>
      </c>
      <c r="AD31" s="311">
        <f t="shared" si="38"/>
        <v>2.0508938267690669E-2</v>
      </c>
      <c r="AE31" s="311">
        <f t="shared" si="38"/>
        <v>2.0508938267690669E-2</v>
      </c>
      <c r="AF31" s="311">
        <f t="shared" si="38"/>
        <v>1.0254469133845335E-2</v>
      </c>
      <c r="AG31" s="311">
        <f t="shared" si="38"/>
        <v>0</v>
      </c>
      <c r="AH31" s="311">
        <f t="shared" si="38"/>
        <v>0</v>
      </c>
      <c r="AI31" s="311">
        <f t="shared" si="38"/>
        <v>0</v>
      </c>
      <c r="AJ31" s="311">
        <f t="shared" si="38"/>
        <v>0</v>
      </c>
      <c r="AK31" s="311">
        <f t="shared" si="38"/>
        <v>0</v>
      </c>
      <c r="AL31" s="311">
        <f t="shared" si="38"/>
        <v>0</v>
      </c>
      <c r="AM31" s="311">
        <f t="shared" si="38"/>
        <v>0</v>
      </c>
      <c r="AN31" s="311">
        <f t="shared" si="38"/>
        <v>0</v>
      </c>
      <c r="AO31" s="311">
        <f t="shared" si="38"/>
        <v>0</v>
      </c>
      <c r="AP31" s="311">
        <f t="shared" si="38"/>
        <v>0</v>
      </c>
      <c r="AQ31" s="311">
        <f t="shared" si="38"/>
        <v>0</v>
      </c>
      <c r="AR31" s="311">
        <f t="shared" si="38"/>
        <v>0</v>
      </c>
      <c r="AS31" s="311">
        <f t="shared" si="38"/>
        <v>0</v>
      </c>
      <c r="AT31" s="311">
        <f t="shared" si="38"/>
        <v>0</v>
      </c>
      <c r="AU31" s="311">
        <f t="shared" si="38"/>
        <v>0</v>
      </c>
      <c r="AV31" s="311">
        <f t="shared" si="38"/>
        <v>0</v>
      </c>
      <c r="AW31" s="311">
        <f t="shared" si="38"/>
        <v>0</v>
      </c>
      <c r="AX31" s="311">
        <f t="shared" si="38"/>
        <v>0</v>
      </c>
      <c r="AY31" s="311">
        <f t="shared" si="38"/>
        <v>0</v>
      </c>
      <c r="AZ31" s="311">
        <f t="shared" si="38"/>
        <v>0</v>
      </c>
      <c r="BA31" s="311">
        <f t="shared" si="38"/>
        <v>0</v>
      </c>
      <c r="BB31" s="311">
        <f t="shared" si="38"/>
        <v>0</v>
      </c>
      <c r="BC31" s="311">
        <f t="shared" si="38"/>
        <v>0</v>
      </c>
      <c r="BD31" s="311">
        <f t="shared" si="38"/>
        <v>0</v>
      </c>
      <c r="BE31" s="311">
        <f t="shared" si="38"/>
        <v>0</v>
      </c>
      <c r="BF31" s="311">
        <f t="shared" si="38"/>
        <v>0</v>
      </c>
      <c r="BG31" s="311">
        <f t="shared" si="38"/>
        <v>0</v>
      </c>
      <c r="BH31" s="311">
        <f t="shared" si="38"/>
        <v>0</v>
      </c>
      <c r="BI31" s="311">
        <f t="shared" si="38"/>
        <v>0</v>
      </c>
      <c r="BJ31" s="311">
        <f t="shared" si="38"/>
        <v>0</v>
      </c>
      <c r="BK31" s="311">
        <f t="shared" si="38"/>
        <v>0</v>
      </c>
      <c r="BL31" s="311">
        <f t="shared" si="38"/>
        <v>0</v>
      </c>
      <c r="BM31" s="311">
        <f t="shared" si="38"/>
        <v>0</v>
      </c>
      <c r="BN31" s="311">
        <f t="shared" si="38"/>
        <v>0</v>
      </c>
      <c r="BO31" s="311">
        <f t="shared" si="38"/>
        <v>0</v>
      </c>
      <c r="BP31" s="311">
        <f t="shared" si="38"/>
        <v>0</v>
      </c>
      <c r="BQ31" s="311">
        <f t="shared" si="38"/>
        <v>0</v>
      </c>
      <c r="BR31" s="311">
        <f t="shared" si="38"/>
        <v>0</v>
      </c>
      <c r="BS31" s="311">
        <f t="shared" si="38"/>
        <v>0</v>
      </c>
      <c r="BT31" s="311">
        <f t="shared" si="38"/>
        <v>0</v>
      </c>
      <c r="BU31" s="311">
        <f t="shared" si="38"/>
        <v>0</v>
      </c>
      <c r="BV31" s="311">
        <f t="shared" ref="BV31:CU31" si="39">IF($C$36=0,0,BV36/$C$36)</f>
        <v>0</v>
      </c>
      <c r="BW31" s="311">
        <f t="shared" si="39"/>
        <v>0</v>
      </c>
      <c r="BX31" s="311">
        <f t="shared" si="39"/>
        <v>0</v>
      </c>
      <c r="BY31" s="311">
        <f t="shared" si="39"/>
        <v>0</v>
      </c>
      <c r="BZ31" s="311">
        <f t="shared" si="39"/>
        <v>0</v>
      </c>
      <c r="CA31" s="311">
        <f t="shared" si="39"/>
        <v>0</v>
      </c>
      <c r="CB31" s="311">
        <f t="shared" si="39"/>
        <v>0</v>
      </c>
      <c r="CC31" s="311">
        <f t="shared" si="39"/>
        <v>0</v>
      </c>
      <c r="CD31" s="311">
        <f t="shared" si="39"/>
        <v>0</v>
      </c>
      <c r="CE31" s="311">
        <f t="shared" si="39"/>
        <v>0</v>
      </c>
      <c r="CF31" s="311">
        <f t="shared" si="39"/>
        <v>0</v>
      </c>
      <c r="CG31" s="311">
        <f t="shared" si="39"/>
        <v>0</v>
      </c>
      <c r="CH31" s="311">
        <f t="shared" si="39"/>
        <v>0</v>
      </c>
      <c r="CI31" s="311">
        <f t="shared" si="39"/>
        <v>0</v>
      </c>
      <c r="CJ31" s="311">
        <f t="shared" si="39"/>
        <v>0</v>
      </c>
      <c r="CK31" s="311">
        <f t="shared" si="39"/>
        <v>0</v>
      </c>
      <c r="CL31" s="311">
        <f t="shared" si="39"/>
        <v>0</v>
      </c>
      <c r="CM31" s="311">
        <f t="shared" si="39"/>
        <v>0</v>
      </c>
      <c r="CN31" s="311">
        <f t="shared" si="39"/>
        <v>0</v>
      </c>
      <c r="CO31" s="311">
        <f t="shared" si="39"/>
        <v>0</v>
      </c>
      <c r="CP31" s="311">
        <f t="shared" si="39"/>
        <v>0</v>
      </c>
      <c r="CQ31" s="311">
        <f t="shared" si="39"/>
        <v>0</v>
      </c>
      <c r="CR31" s="311">
        <f t="shared" si="39"/>
        <v>0</v>
      </c>
      <c r="CS31" s="311">
        <f t="shared" si="39"/>
        <v>0</v>
      </c>
      <c r="CT31" s="311">
        <f t="shared" si="39"/>
        <v>0</v>
      </c>
      <c r="CU31" s="311">
        <f t="shared" si="39"/>
        <v>0</v>
      </c>
      <c r="CV31" s="301"/>
    </row>
    <row r="32" spans="1:100" ht="16.5" customHeight="1">
      <c r="A32" s="714"/>
      <c r="B32" s="140" t="s">
        <v>34</v>
      </c>
      <c r="C32" s="310">
        <f t="shared" ref="C32:C35" si="40">SUM(D32:CU32)</f>
        <v>1.0000000000000002</v>
      </c>
      <c r="D32" s="312"/>
      <c r="E32" s="312"/>
      <c r="F32" s="312">
        <v>0.02</v>
      </c>
      <c r="G32" s="312">
        <v>0.02</v>
      </c>
      <c r="H32" s="312">
        <v>0.03</v>
      </c>
      <c r="I32" s="312">
        <v>0.03</v>
      </c>
      <c r="J32" s="312">
        <v>0.03</v>
      </c>
      <c r="K32" s="312">
        <v>0.03</v>
      </c>
      <c r="L32" s="312">
        <v>0.05</v>
      </c>
      <c r="M32" s="312">
        <v>0.05</v>
      </c>
      <c r="N32" s="312">
        <v>0.05</v>
      </c>
      <c r="O32" s="312">
        <v>0.06</v>
      </c>
      <c r="P32" s="312">
        <v>0.06</v>
      </c>
      <c r="Q32" s="312">
        <v>0.05</v>
      </c>
      <c r="R32" s="312">
        <v>0.05</v>
      </c>
      <c r="S32" s="312">
        <v>0.05</v>
      </c>
      <c r="T32" s="312">
        <v>0.05</v>
      </c>
      <c r="U32" s="312">
        <v>0.08</v>
      </c>
      <c r="V32" s="312">
        <v>0.05</v>
      </c>
      <c r="W32" s="312">
        <v>0.05</v>
      </c>
      <c r="X32" s="312">
        <v>0.05</v>
      </c>
      <c r="Y32" s="312">
        <v>0.04</v>
      </c>
      <c r="Z32" s="312">
        <v>0.04</v>
      </c>
      <c r="AA32" s="312">
        <v>0.04</v>
      </c>
      <c r="AB32" s="312">
        <v>0.02</v>
      </c>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c r="BT32" s="312"/>
      <c r="BU32" s="312"/>
      <c r="BV32" s="312"/>
      <c r="BW32" s="312"/>
      <c r="BX32" s="312"/>
      <c r="BY32" s="312"/>
      <c r="BZ32" s="312"/>
      <c r="CA32" s="312"/>
      <c r="CB32" s="312"/>
      <c r="CC32" s="312"/>
      <c r="CD32" s="312"/>
      <c r="CE32" s="312"/>
      <c r="CF32" s="312"/>
      <c r="CG32" s="312"/>
      <c r="CH32" s="312"/>
      <c r="CI32" s="312"/>
      <c r="CJ32" s="312"/>
      <c r="CK32" s="312"/>
      <c r="CL32" s="312"/>
      <c r="CM32" s="312"/>
      <c r="CN32" s="312"/>
      <c r="CO32" s="312"/>
      <c r="CP32" s="312"/>
      <c r="CQ32" s="312"/>
      <c r="CR32" s="312"/>
      <c r="CS32" s="312"/>
      <c r="CT32" s="312"/>
      <c r="CU32" s="312"/>
      <c r="CV32" s="316">
        <f t="shared" ref="CV32:CV35" si="41">SUM(D32:CU32)-1</f>
        <v>0</v>
      </c>
    </row>
    <row r="33" spans="1:100" ht="16.5" customHeight="1">
      <c r="A33" s="714"/>
      <c r="B33" s="140" t="s">
        <v>35</v>
      </c>
      <c r="C33" s="310">
        <f t="shared" si="40"/>
        <v>1.0000000000000002</v>
      </c>
      <c r="D33" s="312"/>
      <c r="E33" s="312"/>
      <c r="F33" s="312"/>
      <c r="G33" s="312"/>
      <c r="H33" s="312"/>
      <c r="I33" s="312"/>
      <c r="J33" s="312">
        <v>0.02</v>
      </c>
      <c r="K33" s="312">
        <v>0.02</v>
      </c>
      <c r="L33" s="312">
        <v>0.03</v>
      </c>
      <c r="M33" s="312">
        <v>0.03</v>
      </c>
      <c r="N33" s="312">
        <v>0.03</v>
      </c>
      <c r="O33" s="312">
        <v>0.03</v>
      </c>
      <c r="P33" s="312">
        <v>0.05</v>
      </c>
      <c r="Q33" s="312">
        <v>0.05</v>
      </c>
      <c r="R33" s="312">
        <v>0.05</v>
      </c>
      <c r="S33" s="312">
        <v>0.06</v>
      </c>
      <c r="T33" s="312">
        <v>0.06</v>
      </c>
      <c r="U33" s="312">
        <v>0.05</v>
      </c>
      <c r="V33" s="312">
        <v>0.05</v>
      </c>
      <c r="W33" s="312">
        <v>0.05</v>
      </c>
      <c r="X33" s="312">
        <v>0.05</v>
      </c>
      <c r="Y33" s="312">
        <v>0.08</v>
      </c>
      <c r="Z33" s="312">
        <v>0.05</v>
      </c>
      <c r="AA33" s="312">
        <v>0.05</v>
      </c>
      <c r="AB33" s="312">
        <v>0.05</v>
      </c>
      <c r="AC33" s="312">
        <v>0.04</v>
      </c>
      <c r="AD33" s="312">
        <v>0.04</v>
      </c>
      <c r="AE33" s="312">
        <v>0.04</v>
      </c>
      <c r="AF33" s="312">
        <v>0.02</v>
      </c>
      <c r="AG33" s="312"/>
      <c r="AH33" s="312"/>
      <c r="AI33" s="312"/>
      <c r="AJ33" s="312"/>
      <c r="AK33" s="312"/>
      <c r="AL33" s="312"/>
      <c r="AM33" s="312"/>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c r="BT33" s="312"/>
      <c r="BU33" s="312"/>
      <c r="BV33" s="312"/>
      <c r="BW33" s="312"/>
      <c r="BX33" s="312"/>
      <c r="BY33" s="312"/>
      <c r="BZ33" s="312"/>
      <c r="CA33" s="312"/>
      <c r="CB33" s="312"/>
      <c r="CC33" s="312"/>
      <c r="CD33" s="312"/>
      <c r="CE33" s="312"/>
      <c r="CF33" s="312"/>
      <c r="CG33" s="312"/>
      <c r="CH33" s="312"/>
      <c r="CI33" s="312"/>
      <c r="CJ33" s="312"/>
      <c r="CK33" s="312"/>
      <c r="CL33" s="312"/>
      <c r="CM33" s="312"/>
      <c r="CN33" s="312"/>
      <c r="CO33" s="312"/>
      <c r="CP33" s="312"/>
      <c r="CQ33" s="312"/>
      <c r="CR33" s="312"/>
      <c r="CS33" s="312"/>
      <c r="CT33" s="312"/>
      <c r="CU33" s="312"/>
      <c r="CV33" s="316">
        <f t="shared" si="41"/>
        <v>0</v>
      </c>
    </row>
    <row r="34" spans="1:100" ht="16.5" customHeight="1">
      <c r="A34" s="714"/>
      <c r="B34" s="140" t="s">
        <v>36</v>
      </c>
      <c r="C34" s="310">
        <f t="shared" si="40"/>
        <v>0</v>
      </c>
      <c r="D34" s="312"/>
      <c r="E34" s="312"/>
      <c r="F34" s="312"/>
      <c r="G34" s="312"/>
      <c r="H34" s="312"/>
      <c r="I34" s="312"/>
      <c r="J34" s="312"/>
      <c r="K34" s="312"/>
      <c r="L34" s="312"/>
      <c r="M34" s="312"/>
      <c r="N34" s="312"/>
      <c r="O34" s="312"/>
      <c r="P34" s="312"/>
      <c r="Q34" s="312"/>
      <c r="R34" s="312"/>
      <c r="S34" s="312"/>
      <c r="T34" s="312"/>
      <c r="U34" s="312"/>
      <c r="V34" s="312"/>
      <c r="W34" s="312"/>
      <c r="X34" s="312"/>
      <c r="Y34" s="312"/>
      <c r="Z34" s="312"/>
      <c r="AA34" s="312"/>
      <c r="AB34" s="312"/>
      <c r="AC34" s="312"/>
      <c r="AD34" s="312"/>
      <c r="AE34" s="312"/>
      <c r="AF34" s="312"/>
      <c r="AG34" s="312"/>
      <c r="AH34" s="312"/>
      <c r="AI34" s="312"/>
      <c r="AJ34" s="312"/>
      <c r="AK34" s="312"/>
      <c r="AL34" s="312"/>
      <c r="AM34" s="312"/>
      <c r="AN34" s="312"/>
      <c r="AO34" s="312"/>
      <c r="AP34" s="312"/>
      <c r="AQ34" s="312"/>
      <c r="AR34" s="312"/>
      <c r="AS34" s="312"/>
      <c r="AT34" s="312"/>
      <c r="AU34" s="312"/>
      <c r="AV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c r="BT34" s="312"/>
      <c r="BU34" s="312"/>
      <c r="BV34" s="312"/>
      <c r="BW34" s="312"/>
      <c r="BX34" s="312"/>
      <c r="BY34" s="312"/>
      <c r="BZ34" s="312"/>
      <c r="CA34" s="312"/>
      <c r="CB34" s="312"/>
      <c r="CC34" s="312"/>
      <c r="CD34" s="312"/>
      <c r="CE34" s="312"/>
      <c r="CF34" s="312"/>
      <c r="CG34" s="312"/>
      <c r="CH34" s="312"/>
      <c r="CI34" s="312"/>
      <c r="CJ34" s="312"/>
      <c r="CK34" s="312"/>
      <c r="CL34" s="312"/>
      <c r="CM34" s="312"/>
      <c r="CN34" s="312"/>
      <c r="CO34" s="312"/>
      <c r="CP34" s="312"/>
      <c r="CQ34" s="312"/>
      <c r="CR34" s="312"/>
      <c r="CS34" s="312"/>
      <c r="CT34" s="312"/>
      <c r="CU34" s="312"/>
      <c r="CV34" s="316">
        <f t="shared" si="41"/>
        <v>-1</v>
      </c>
    </row>
    <row r="35" spans="1:100" ht="16.5" customHeight="1">
      <c r="A35" s="714"/>
      <c r="B35" s="140" t="s">
        <v>37</v>
      </c>
      <c r="C35" s="310">
        <f t="shared" si="40"/>
        <v>0</v>
      </c>
      <c r="D35" s="312"/>
      <c r="E35" s="312"/>
      <c r="F35" s="312"/>
      <c r="G35" s="312"/>
      <c r="H35" s="312"/>
      <c r="I35" s="312"/>
      <c r="J35" s="312"/>
      <c r="K35" s="312"/>
      <c r="L35" s="312"/>
      <c r="M35" s="312"/>
      <c r="N35" s="312"/>
      <c r="O35" s="312"/>
      <c r="P35" s="312"/>
      <c r="Q35" s="312"/>
      <c r="R35" s="312"/>
      <c r="S35" s="312"/>
      <c r="T35" s="312"/>
      <c r="U35" s="312"/>
      <c r="V35" s="312"/>
      <c r="W35" s="312"/>
      <c r="X35" s="312"/>
      <c r="Y35" s="312"/>
      <c r="Z35" s="312"/>
      <c r="AA35" s="312"/>
      <c r="AB35" s="312"/>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c r="BT35" s="312"/>
      <c r="BU35" s="312"/>
      <c r="BV35" s="312"/>
      <c r="BW35" s="312"/>
      <c r="BX35" s="312"/>
      <c r="BY35" s="312"/>
      <c r="BZ35" s="312"/>
      <c r="CA35" s="312"/>
      <c r="CB35" s="312"/>
      <c r="CC35" s="312"/>
      <c r="CD35" s="312"/>
      <c r="CE35" s="312"/>
      <c r="CF35" s="312"/>
      <c r="CG35" s="312"/>
      <c r="CH35" s="312"/>
      <c r="CI35" s="312"/>
      <c r="CJ35" s="312"/>
      <c r="CK35" s="312"/>
      <c r="CL35" s="312"/>
      <c r="CM35" s="312"/>
      <c r="CN35" s="312"/>
      <c r="CO35" s="312"/>
      <c r="CP35" s="312"/>
      <c r="CQ35" s="312"/>
      <c r="CR35" s="312"/>
      <c r="CS35" s="312"/>
      <c r="CT35" s="312"/>
      <c r="CU35" s="312"/>
      <c r="CV35" s="316">
        <f t="shared" si="41"/>
        <v>-1</v>
      </c>
    </row>
    <row r="36" spans="1:100" s="197" customFormat="1" ht="16.5" customHeight="1">
      <c r="A36" s="714" t="s">
        <v>480</v>
      </c>
      <c r="B36" s="309" t="s">
        <v>481</v>
      </c>
      <c r="C36" s="313">
        <f t="shared" ref="C36:I36" si="42">SUM(C37:C40)</f>
        <v>38196.135589168007</v>
      </c>
      <c r="D36" s="313">
        <f t="shared" si="42"/>
        <v>0</v>
      </c>
      <c r="E36" s="313">
        <f t="shared" si="42"/>
        <v>0</v>
      </c>
      <c r="F36" s="313">
        <f t="shared" si="42"/>
        <v>372.24161835206547</v>
      </c>
      <c r="G36" s="313">
        <f t="shared" si="42"/>
        <v>372.24161835206547</v>
      </c>
      <c r="H36" s="313">
        <f t="shared" si="42"/>
        <v>558.36242752809824</v>
      </c>
      <c r="I36" s="313">
        <f t="shared" si="42"/>
        <v>558.36242752809824</v>
      </c>
      <c r="J36" s="313">
        <f t="shared" ref="J36:BU36" si="43">SUM(J37:J40)</f>
        <v>950.04352095939294</v>
      </c>
      <c r="K36" s="313">
        <f t="shared" si="43"/>
        <v>950.04352095939294</v>
      </c>
      <c r="L36" s="313">
        <f t="shared" si="43"/>
        <v>1518.1256860271058</v>
      </c>
      <c r="M36" s="313">
        <f t="shared" si="43"/>
        <v>1518.1256860271058</v>
      </c>
      <c r="N36" s="313">
        <f t="shared" si="43"/>
        <v>1518.1256860271058</v>
      </c>
      <c r="O36" s="313">
        <f t="shared" si="43"/>
        <v>1704.2464952031385</v>
      </c>
      <c r="P36" s="313">
        <f t="shared" si="43"/>
        <v>2095.9275886344331</v>
      </c>
      <c r="Q36" s="313">
        <f t="shared" si="43"/>
        <v>1909.8067794584003</v>
      </c>
      <c r="R36" s="313">
        <f t="shared" si="43"/>
        <v>1909.8067794584003</v>
      </c>
      <c r="S36" s="313">
        <f t="shared" si="43"/>
        <v>2105.6473261740475</v>
      </c>
      <c r="T36" s="313">
        <f t="shared" si="43"/>
        <v>2105.6473261740475</v>
      </c>
      <c r="U36" s="313">
        <f t="shared" si="43"/>
        <v>2468.1692069864985</v>
      </c>
      <c r="V36" s="313">
        <f t="shared" si="43"/>
        <v>1909.8067794584003</v>
      </c>
      <c r="W36" s="313">
        <f t="shared" si="43"/>
        <v>1909.8067794584003</v>
      </c>
      <c r="X36" s="313">
        <f t="shared" si="43"/>
        <v>1909.8067794584003</v>
      </c>
      <c r="Y36" s="313">
        <f t="shared" si="43"/>
        <v>2311.2076104293096</v>
      </c>
      <c r="Z36" s="313">
        <f t="shared" si="43"/>
        <v>1723.6859702823676</v>
      </c>
      <c r="AA36" s="313">
        <f t="shared" si="43"/>
        <v>1723.6859702823676</v>
      </c>
      <c r="AB36" s="313">
        <f t="shared" si="43"/>
        <v>1351.4443519303022</v>
      </c>
      <c r="AC36" s="313">
        <f t="shared" si="43"/>
        <v>783.36218686258928</v>
      </c>
      <c r="AD36" s="313">
        <f t="shared" si="43"/>
        <v>783.36218686258928</v>
      </c>
      <c r="AE36" s="313">
        <f t="shared" si="43"/>
        <v>783.36218686258928</v>
      </c>
      <c r="AF36" s="313">
        <f t="shared" si="43"/>
        <v>391.68109343129464</v>
      </c>
      <c r="AG36" s="313">
        <f t="shared" si="43"/>
        <v>0</v>
      </c>
      <c r="AH36" s="313">
        <f t="shared" si="43"/>
        <v>0</v>
      </c>
      <c r="AI36" s="313">
        <f t="shared" si="43"/>
        <v>0</v>
      </c>
      <c r="AJ36" s="313">
        <f t="shared" si="43"/>
        <v>0</v>
      </c>
      <c r="AK36" s="313">
        <f t="shared" si="43"/>
        <v>0</v>
      </c>
      <c r="AL36" s="313">
        <f t="shared" si="43"/>
        <v>0</v>
      </c>
      <c r="AM36" s="313">
        <f t="shared" si="43"/>
        <v>0</v>
      </c>
      <c r="AN36" s="313">
        <f t="shared" si="43"/>
        <v>0</v>
      </c>
      <c r="AO36" s="313">
        <f t="shared" si="43"/>
        <v>0</v>
      </c>
      <c r="AP36" s="313">
        <f t="shared" si="43"/>
        <v>0</v>
      </c>
      <c r="AQ36" s="313">
        <f t="shared" si="43"/>
        <v>0</v>
      </c>
      <c r="AR36" s="313">
        <f t="shared" si="43"/>
        <v>0</v>
      </c>
      <c r="AS36" s="313">
        <f t="shared" si="43"/>
        <v>0</v>
      </c>
      <c r="AT36" s="313">
        <f t="shared" si="43"/>
        <v>0</v>
      </c>
      <c r="AU36" s="313">
        <f t="shared" si="43"/>
        <v>0</v>
      </c>
      <c r="AV36" s="313">
        <f t="shared" si="43"/>
        <v>0</v>
      </c>
      <c r="AW36" s="313">
        <f t="shared" si="43"/>
        <v>0</v>
      </c>
      <c r="AX36" s="313">
        <f t="shared" si="43"/>
        <v>0</v>
      </c>
      <c r="AY36" s="313">
        <f t="shared" si="43"/>
        <v>0</v>
      </c>
      <c r="AZ36" s="313">
        <f t="shared" si="43"/>
        <v>0</v>
      </c>
      <c r="BA36" s="313">
        <f t="shared" si="43"/>
        <v>0</v>
      </c>
      <c r="BB36" s="313">
        <f t="shared" si="43"/>
        <v>0</v>
      </c>
      <c r="BC36" s="313">
        <f t="shared" si="43"/>
        <v>0</v>
      </c>
      <c r="BD36" s="313">
        <f t="shared" si="43"/>
        <v>0</v>
      </c>
      <c r="BE36" s="313">
        <f t="shared" si="43"/>
        <v>0</v>
      </c>
      <c r="BF36" s="313">
        <f t="shared" si="43"/>
        <v>0</v>
      </c>
      <c r="BG36" s="313">
        <f t="shared" si="43"/>
        <v>0</v>
      </c>
      <c r="BH36" s="313">
        <f t="shared" si="43"/>
        <v>0</v>
      </c>
      <c r="BI36" s="313">
        <f t="shared" si="43"/>
        <v>0</v>
      </c>
      <c r="BJ36" s="313">
        <f t="shared" si="43"/>
        <v>0</v>
      </c>
      <c r="BK36" s="313">
        <f t="shared" si="43"/>
        <v>0</v>
      </c>
      <c r="BL36" s="313">
        <f t="shared" si="43"/>
        <v>0</v>
      </c>
      <c r="BM36" s="313">
        <f t="shared" si="43"/>
        <v>0</v>
      </c>
      <c r="BN36" s="313">
        <f t="shared" si="43"/>
        <v>0</v>
      </c>
      <c r="BO36" s="313">
        <f t="shared" si="43"/>
        <v>0</v>
      </c>
      <c r="BP36" s="313">
        <f t="shared" si="43"/>
        <v>0</v>
      </c>
      <c r="BQ36" s="313">
        <f t="shared" si="43"/>
        <v>0</v>
      </c>
      <c r="BR36" s="313">
        <f t="shared" si="43"/>
        <v>0</v>
      </c>
      <c r="BS36" s="313">
        <f t="shared" si="43"/>
        <v>0</v>
      </c>
      <c r="BT36" s="313">
        <f t="shared" si="43"/>
        <v>0</v>
      </c>
      <c r="BU36" s="313">
        <f t="shared" si="43"/>
        <v>0</v>
      </c>
      <c r="BV36" s="313">
        <f t="shared" ref="BV36:CU36" si="44">SUM(BV37:BV40)</f>
        <v>0</v>
      </c>
      <c r="BW36" s="313">
        <f t="shared" si="44"/>
        <v>0</v>
      </c>
      <c r="BX36" s="313">
        <f t="shared" si="44"/>
        <v>0</v>
      </c>
      <c r="BY36" s="313">
        <f t="shared" si="44"/>
        <v>0</v>
      </c>
      <c r="BZ36" s="313">
        <f t="shared" si="44"/>
        <v>0</v>
      </c>
      <c r="CA36" s="313">
        <f t="shared" si="44"/>
        <v>0</v>
      </c>
      <c r="CB36" s="313">
        <f t="shared" si="44"/>
        <v>0</v>
      </c>
      <c r="CC36" s="313">
        <f t="shared" si="44"/>
        <v>0</v>
      </c>
      <c r="CD36" s="313">
        <f t="shared" si="44"/>
        <v>0</v>
      </c>
      <c r="CE36" s="313">
        <f t="shared" si="44"/>
        <v>0</v>
      </c>
      <c r="CF36" s="313">
        <f t="shared" si="44"/>
        <v>0</v>
      </c>
      <c r="CG36" s="313">
        <f t="shared" si="44"/>
        <v>0</v>
      </c>
      <c r="CH36" s="313">
        <f t="shared" si="44"/>
        <v>0</v>
      </c>
      <c r="CI36" s="313">
        <f t="shared" si="44"/>
        <v>0</v>
      </c>
      <c r="CJ36" s="313">
        <f t="shared" si="44"/>
        <v>0</v>
      </c>
      <c r="CK36" s="313">
        <f t="shared" si="44"/>
        <v>0</v>
      </c>
      <c r="CL36" s="313">
        <f t="shared" si="44"/>
        <v>0</v>
      </c>
      <c r="CM36" s="313">
        <f t="shared" si="44"/>
        <v>0</v>
      </c>
      <c r="CN36" s="313">
        <f t="shared" si="44"/>
        <v>0</v>
      </c>
      <c r="CO36" s="313">
        <f t="shared" si="44"/>
        <v>0</v>
      </c>
      <c r="CP36" s="313">
        <f t="shared" si="44"/>
        <v>0</v>
      </c>
      <c r="CQ36" s="313">
        <f t="shared" si="44"/>
        <v>0</v>
      </c>
      <c r="CR36" s="313">
        <f t="shared" si="44"/>
        <v>0</v>
      </c>
      <c r="CS36" s="313">
        <f t="shared" si="44"/>
        <v>0</v>
      </c>
      <c r="CT36" s="313">
        <f t="shared" si="44"/>
        <v>0</v>
      </c>
      <c r="CU36" s="313">
        <f t="shared" si="44"/>
        <v>0</v>
      </c>
      <c r="CV36" s="316">
        <f t="shared" ref="CV36:CV40" si="45">SUM(D36:CU36)-C36</f>
        <v>0</v>
      </c>
    </row>
    <row r="37" spans="1:100" ht="16.5" customHeight="1">
      <c r="A37" s="714"/>
      <c r="B37" s="140" t="s">
        <v>34</v>
      </c>
      <c r="C37" s="218">
        <f>'3、建安及前期成本'!$E$91</f>
        <v>18612.080917603274</v>
      </c>
      <c r="D37" s="218">
        <f t="shared" ref="D37:I40" si="46">$C37*D32</f>
        <v>0</v>
      </c>
      <c r="E37" s="218">
        <f t="shared" si="46"/>
        <v>0</v>
      </c>
      <c r="F37" s="218">
        <f t="shared" si="46"/>
        <v>372.24161835206547</v>
      </c>
      <c r="G37" s="218">
        <f t="shared" si="46"/>
        <v>372.24161835206547</v>
      </c>
      <c r="H37" s="218">
        <f t="shared" si="46"/>
        <v>558.36242752809824</v>
      </c>
      <c r="I37" s="218">
        <f t="shared" si="46"/>
        <v>558.36242752809824</v>
      </c>
      <c r="J37" s="218">
        <f t="shared" ref="J37:BU37" si="47">$C37*J32</f>
        <v>558.36242752809824</v>
      </c>
      <c r="K37" s="218">
        <f t="shared" si="47"/>
        <v>558.36242752809824</v>
      </c>
      <c r="L37" s="218">
        <f t="shared" si="47"/>
        <v>930.60404588016377</v>
      </c>
      <c r="M37" s="218">
        <f t="shared" si="47"/>
        <v>930.60404588016377</v>
      </c>
      <c r="N37" s="218">
        <f t="shared" si="47"/>
        <v>930.60404588016377</v>
      </c>
      <c r="O37" s="218">
        <f t="shared" si="47"/>
        <v>1116.7248550561965</v>
      </c>
      <c r="P37" s="218">
        <f t="shared" si="47"/>
        <v>1116.7248550561965</v>
      </c>
      <c r="Q37" s="218">
        <f t="shared" si="47"/>
        <v>930.60404588016377</v>
      </c>
      <c r="R37" s="218">
        <f t="shared" si="47"/>
        <v>930.60404588016377</v>
      </c>
      <c r="S37" s="218">
        <f t="shared" si="47"/>
        <v>930.60404588016377</v>
      </c>
      <c r="T37" s="218">
        <f t="shared" si="47"/>
        <v>930.60404588016377</v>
      </c>
      <c r="U37" s="218">
        <f t="shared" si="47"/>
        <v>1488.9664734082619</v>
      </c>
      <c r="V37" s="218">
        <f t="shared" si="47"/>
        <v>930.60404588016377</v>
      </c>
      <c r="W37" s="218">
        <f t="shared" si="47"/>
        <v>930.60404588016377</v>
      </c>
      <c r="X37" s="218">
        <f t="shared" si="47"/>
        <v>930.60404588016377</v>
      </c>
      <c r="Y37" s="218">
        <f t="shared" si="47"/>
        <v>744.48323670413095</v>
      </c>
      <c r="Z37" s="218">
        <f t="shared" si="47"/>
        <v>744.48323670413095</v>
      </c>
      <c r="AA37" s="218">
        <f t="shared" si="47"/>
        <v>744.48323670413095</v>
      </c>
      <c r="AB37" s="218">
        <f t="shared" si="47"/>
        <v>372.24161835206547</v>
      </c>
      <c r="AC37" s="218">
        <f t="shared" si="47"/>
        <v>0</v>
      </c>
      <c r="AD37" s="218">
        <f t="shared" si="47"/>
        <v>0</v>
      </c>
      <c r="AE37" s="218">
        <f t="shared" si="47"/>
        <v>0</v>
      </c>
      <c r="AF37" s="218">
        <f t="shared" si="47"/>
        <v>0</v>
      </c>
      <c r="AG37" s="218">
        <f t="shared" si="47"/>
        <v>0</v>
      </c>
      <c r="AH37" s="218">
        <f t="shared" si="47"/>
        <v>0</v>
      </c>
      <c r="AI37" s="218">
        <f t="shared" si="47"/>
        <v>0</v>
      </c>
      <c r="AJ37" s="218">
        <f t="shared" si="47"/>
        <v>0</v>
      </c>
      <c r="AK37" s="218">
        <f t="shared" si="47"/>
        <v>0</v>
      </c>
      <c r="AL37" s="218">
        <f t="shared" si="47"/>
        <v>0</v>
      </c>
      <c r="AM37" s="218">
        <f t="shared" si="47"/>
        <v>0</v>
      </c>
      <c r="AN37" s="218">
        <f t="shared" si="47"/>
        <v>0</v>
      </c>
      <c r="AO37" s="218">
        <f t="shared" si="47"/>
        <v>0</v>
      </c>
      <c r="AP37" s="218">
        <f t="shared" si="47"/>
        <v>0</v>
      </c>
      <c r="AQ37" s="218">
        <f t="shared" si="47"/>
        <v>0</v>
      </c>
      <c r="AR37" s="218">
        <f t="shared" si="47"/>
        <v>0</v>
      </c>
      <c r="AS37" s="218">
        <f t="shared" si="47"/>
        <v>0</v>
      </c>
      <c r="AT37" s="218">
        <f t="shared" si="47"/>
        <v>0</v>
      </c>
      <c r="AU37" s="218">
        <f t="shared" si="47"/>
        <v>0</v>
      </c>
      <c r="AV37" s="218">
        <f t="shared" si="47"/>
        <v>0</v>
      </c>
      <c r="AW37" s="218">
        <f t="shared" si="47"/>
        <v>0</v>
      </c>
      <c r="AX37" s="218">
        <f t="shared" si="47"/>
        <v>0</v>
      </c>
      <c r="AY37" s="218">
        <f t="shared" si="47"/>
        <v>0</v>
      </c>
      <c r="AZ37" s="218">
        <f t="shared" si="47"/>
        <v>0</v>
      </c>
      <c r="BA37" s="218">
        <f t="shared" si="47"/>
        <v>0</v>
      </c>
      <c r="BB37" s="218">
        <f t="shared" si="47"/>
        <v>0</v>
      </c>
      <c r="BC37" s="218">
        <f t="shared" si="47"/>
        <v>0</v>
      </c>
      <c r="BD37" s="218">
        <f t="shared" si="47"/>
        <v>0</v>
      </c>
      <c r="BE37" s="218">
        <f t="shared" si="47"/>
        <v>0</v>
      </c>
      <c r="BF37" s="218">
        <f t="shared" si="47"/>
        <v>0</v>
      </c>
      <c r="BG37" s="218">
        <f t="shared" si="47"/>
        <v>0</v>
      </c>
      <c r="BH37" s="218">
        <f t="shared" si="47"/>
        <v>0</v>
      </c>
      <c r="BI37" s="218">
        <f t="shared" si="47"/>
        <v>0</v>
      </c>
      <c r="BJ37" s="218">
        <f t="shared" si="47"/>
        <v>0</v>
      </c>
      <c r="BK37" s="218">
        <f t="shared" si="47"/>
        <v>0</v>
      </c>
      <c r="BL37" s="218">
        <f t="shared" si="47"/>
        <v>0</v>
      </c>
      <c r="BM37" s="218">
        <f t="shared" si="47"/>
        <v>0</v>
      </c>
      <c r="BN37" s="218">
        <f t="shared" si="47"/>
        <v>0</v>
      </c>
      <c r="BO37" s="218">
        <f t="shared" si="47"/>
        <v>0</v>
      </c>
      <c r="BP37" s="218">
        <f t="shared" si="47"/>
        <v>0</v>
      </c>
      <c r="BQ37" s="218">
        <f t="shared" si="47"/>
        <v>0</v>
      </c>
      <c r="BR37" s="218">
        <f t="shared" si="47"/>
        <v>0</v>
      </c>
      <c r="BS37" s="218">
        <f t="shared" si="47"/>
        <v>0</v>
      </c>
      <c r="BT37" s="218">
        <f t="shared" si="47"/>
        <v>0</v>
      </c>
      <c r="BU37" s="218">
        <f t="shared" si="47"/>
        <v>0</v>
      </c>
      <c r="BV37" s="218">
        <f t="shared" ref="BV37:CU37" si="48">$C37*BV32</f>
        <v>0</v>
      </c>
      <c r="BW37" s="218">
        <f t="shared" si="48"/>
        <v>0</v>
      </c>
      <c r="BX37" s="218">
        <f t="shared" si="48"/>
        <v>0</v>
      </c>
      <c r="BY37" s="218">
        <f t="shared" si="48"/>
        <v>0</v>
      </c>
      <c r="BZ37" s="218">
        <f t="shared" si="48"/>
        <v>0</v>
      </c>
      <c r="CA37" s="218">
        <f t="shared" si="48"/>
        <v>0</v>
      </c>
      <c r="CB37" s="218">
        <f t="shared" si="48"/>
        <v>0</v>
      </c>
      <c r="CC37" s="218">
        <f t="shared" si="48"/>
        <v>0</v>
      </c>
      <c r="CD37" s="218">
        <f t="shared" si="48"/>
        <v>0</v>
      </c>
      <c r="CE37" s="218">
        <f t="shared" si="48"/>
        <v>0</v>
      </c>
      <c r="CF37" s="218">
        <f t="shared" si="48"/>
        <v>0</v>
      </c>
      <c r="CG37" s="218">
        <f t="shared" si="48"/>
        <v>0</v>
      </c>
      <c r="CH37" s="218">
        <f t="shared" si="48"/>
        <v>0</v>
      </c>
      <c r="CI37" s="218">
        <f t="shared" si="48"/>
        <v>0</v>
      </c>
      <c r="CJ37" s="218">
        <f t="shared" si="48"/>
        <v>0</v>
      </c>
      <c r="CK37" s="218">
        <f t="shared" si="48"/>
        <v>0</v>
      </c>
      <c r="CL37" s="218">
        <f t="shared" si="48"/>
        <v>0</v>
      </c>
      <c r="CM37" s="218">
        <f t="shared" si="48"/>
        <v>0</v>
      </c>
      <c r="CN37" s="218">
        <f t="shared" si="48"/>
        <v>0</v>
      </c>
      <c r="CO37" s="218">
        <f t="shared" si="48"/>
        <v>0</v>
      </c>
      <c r="CP37" s="218">
        <f t="shared" si="48"/>
        <v>0</v>
      </c>
      <c r="CQ37" s="218">
        <f t="shared" si="48"/>
        <v>0</v>
      </c>
      <c r="CR37" s="218">
        <f t="shared" si="48"/>
        <v>0</v>
      </c>
      <c r="CS37" s="218">
        <f t="shared" si="48"/>
        <v>0</v>
      </c>
      <c r="CT37" s="218">
        <f t="shared" si="48"/>
        <v>0</v>
      </c>
      <c r="CU37" s="218">
        <f t="shared" si="48"/>
        <v>0</v>
      </c>
      <c r="CV37" s="316">
        <f t="shared" si="45"/>
        <v>0</v>
      </c>
    </row>
    <row r="38" spans="1:100" ht="16.5" customHeight="1">
      <c r="A38" s="714"/>
      <c r="B38" s="140" t="s">
        <v>35</v>
      </c>
      <c r="C38" s="218">
        <f>'3、建安及前期成本'!$E$109</f>
        <v>19584.054671564732</v>
      </c>
      <c r="D38" s="218">
        <f t="shared" si="46"/>
        <v>0</v>
      </c>
      <c r="E38" s="218">
        <f t="shared" si="46"/>
        <v>0</v>
      </c>
      <c r="F38" s="218">
        <f t="shared" si="46"/>
        <v>0</v>
      </c>
      <c r="G38" s="218">
        <f t="shared" si="46"/>
        <v>0</v>
      </c>
      <c r="H38" s="218">
        <f t="shared" si="46"/>
        <v>0</v>
      </c>
      <c r="I38" s="218">
        <f t="shared" si="46"/>
        <v>0</v>
      </c>
      <c r="J38" s="218">
        <f t="shared" ref="J38:BU38" si="49">$C38*J33</f>
        <v>391.68109343129464</v>
      </c>
      <c r="K38" s="218">
        <f t="shared" si="49"/>
        <v>391.68109343129464</v>
      </c>
      <c r="L38" s="218">
        <f t="shared" si="49"/>
        <v>587.52164014694199</v>
      </c>
      <c r="M38" s="218">
        <f t="shared" si="49"/>
        <v>587.52164014694199</v>
      </c>
      <c r="N38" s="218">
        <f t="shared" si="49"/>
        <v>587.52164014694199</v>
      </c>
      <c r="O38" s="218">
        <f t="shared" si="49"/>
        <v>587.52164014694199</v>
      </c>
      <c r="P38" s="218">
        <f t="shared" si="49"/>
        <v>979.20273357823669</v>
      </c>
      <c r="Q38" s="218">
        <f t="shared" si="49"/>
        <v>979.20273357823669</v>
      </c>
      <c r="R38" s="218">
        <f t="shared" si="49"/>
        <v>979.20273357823669</v>
      </c>
      <c r="S38" s="218">
        <f t="shared" si="49"/>
        <v>1175.043280293884</v>
      </c>
      <c r="T38" s="218">
        <f t="shared" si="49"/>
        <v>1175.043280293884</v>
      </c>
      <c r="U38" s="218">
        <f t="shared" si="49"/>
        <v>979.20273357823669</v>
      </c>
      <c r="V38" s="218">
        <f t="shared" si="49"/>
        <v>979.20273357823669</v>
      </c>
      <c r="W38" s="218">
        <f t="shared" si="49"/>
        <v>979.20273357823669</v>
      </c>
      <c r="X38" s="218">
        <f t="shared" si="49"/>
        <v>979.20273357823669</v>
      </c>
      <c r="Y38" s="218">
        <f t="shared" si="49"/>
        <v>1566.7243737251786</v>
      </c>
      <c r="Z38" s="218">
        <f t="shared" si="49"/>
        <v>979.20273357823669</v>
      </c>
      <c r="AA38" s="218">
        <f t="shared" si="49"/>
        <v>979.20273357823669</v>
      </c>
      <c r="AB38" s="218">
        <f t="shared" si="49"/>
        <v>979.20273357823669</v>
      </c>
      <c r="AC38" s="218">
        <f t="shared" si="49"/>
        <v>783.36218686258928</v>
      </c>
      <c r="AD38" s="218">
        <f t="shared" si="49"/>
        <v>783.36218686258928</v>
      </c>
      <c r="AE38" s="218">
        <f t="shared" si="49"/>
        <v>783.36218686258928</v>
      </c>
      <c r="AF38" s="218">
        <f t="shared" si="49"/>
        <v>391.68109343129464</v>
      </c>
      <c r="AG38" s="218">
        <f t="shared" si="49"/>
        <v>0</v>
      </c>
      <c r="AH38" s="218">
        <f t="shared" si="49"/>
        <v>0</v>
      </c>
      <c r="AI38" s="218">
        <f t="shared" si="49"/>
        <v>0</v>
      </c>
      <c r="AJ38" s="218">
        <f t="shared" si="49"/>
        <v>0</v>
      </c>
      <c r="AK38" s="218">
        <f t="shared" si="49"/>
        <v>0</v>
      </c>
      <c r="AL38" s="218">
        <f t="shared" si="49"/>
        <v>0</v>
      </c>
      <c r="AM38" s="218">
        <f t="shared" si="49"/>
        <v>0</v>
      </c>
      <c r="AN38" s="218">
        <f t="shared" si="49"/>
        <v>0</v>
      </c>
      <c r="AO38" s="218">
        <f t="shared" si="49"/>
        <v>0</v>
      </c>
      <c r="AP38" s="218">
        <f t="shared" si="49"/>
        <v>0</v>
      </c>
      <c r="AQ38" s="218">
        <f t="shared" si="49"/>
        <v>0</v>
      </c>
      <c r="AR38" s="218">
        <f t="shared" si="49"/>
        <v>0</v>
      </c>
      <c r="AS38" s="218">
        <f t="shared" si="49"/>
        <v>0</v>
      </c>
      <c r="AT38" s="218">
        <f t="shared" si="49"/>
        <v>0</v>
      </c>
      <c r="AU38" s="218">
        <f t="shared" si="49"/>
        <v>0</v>
      </c>
      <c r="AV38" s="218">
        <f t="shared" si="49"/>
        <v>0</v>
      </c>
      <c r="AW38" s="218">
        <f t="shared" si="49"/>
        <v>0</v>
      </c>
      <c r="AX38" s="218">
        <f t="shared" si="49"/>
        <v>0</v>
      </c>
      <c r="AY38" s="218">
        <f t="shared" si="49"/>
        <v>0</v>
      </c>
      <c r="AZ38" s="218">
        <f t="shared" si="49"/>
        <v>0</v>
      </c>
      <c r="BA38" s="218">
        <f t="shared" si="49"/>
        <v>0</v>
      </c>
      <c r="BB38" s="218">
        <f t="shared" si="49"/>
        <v>0</v>
      </c>
      <c r="BC38" s="218">
        <f t="shared" si="49"/>
        <v>0</v>
      </c>
      <c r="BD38" s="218">
        <f t="shared" si="49"/>
        <v>0</v>
      </c>
      <c r="BE38" s="218">
        <f t="shared" si="49"/>
        <v>0</v>
      </c>
      <c r="BF38" s="218">
        <f t="shared" si="49"/>
        <v>0</v>
      </c>
      <c r="BG38" s="218">
        <f t="shared" si="49"/>
        <v>0</v>
      </c>
      <c r="BH38" s="218">
        <f t="shared" si="49"/>
        <v>0</v>
      </c>
      <c r="BI38" s="218">
        <f t="shared" si="49"/>
        <v>0</v>
      </c>
      <c r="BJ38" s="218">
        <f t="shared" si="49"/>
        <v>0</v>
      </c>
      <c r="BK38" s="218">
        <f t="shared" si="49"/>
        <v>0</v>
      </c>
      <c r="BL38" s="218">
        <f t="shared" si="49"/>
        <v>0</v>
      </c>
      <c r="BM38" s="218">
        <f t="shared" si="49"/>
        <v>0</v>
      </c>
      <c r="BN38" s="218">
        <f t="shared" si="49"/>
        <v>0</v>
      </c>
      <c r="BO38" s="218">
        <f t="shared" si="49"/>
        <v>0</v>
      </c>
      <c r="BP38" s="218">
        <f t="shared" si="49"/>
        <v>0</v>
      </c>
      <c r="BQ38" s="218">
        <f t="shared" si="49"/>
        <v>0</v>
      </c>
      <c r="BR38" s="218">
        <f t="shared" si="49"/>
        <v>0</v>
      </c>
      <c r="BS38" s="218">
        <f t="shared" si="49"/>
        <v>0</v>
      </c>
      <c r="BT38" s="218">
        <f t="shared" si="49"/>
        <v>0</v>
      </c>
      <c r="BU38" s="218">
        <f t="shared" si="49"/>
        <v>0</v>
      </c>
      <c r="BV38" s="218">
        <f t="shared" ref="BV38:CU38" si="50">$C38*BV33</f>
        <v>0</v>
      </c>
      <c r="BW38" s="218">
        <f t="shared" si="50"/>
        <v>0</v>
      </c>
      <c r="BX38" s="218">
        <f t="shared" si="50"/>
        <v>0</v>
      </c>
      <c r="BY38" s="218">
        <f t="shared" si="50"/>
        <v>0</v>
      </c>
      <c r="BZ38" s="218">
        <f t="shared" si="50"/>
        <v>0</v>
      </c>
      <c r="CA38" s="218">
        <f t="shared" si="50"/>
        <v>0</v>
      </c>
      <c r="CB38" s="218">
        <f t="shared" si="50"/>
        <v>0</v>
      </c>
      <c r="CC38" s="218">
        <f t="shared" si="50"/>
        <v>0</v>
      </c>
      <c r="CD38" s="218">
        <f t="shared" si="50"/>
        <v>0</v>
      </c>
      <c r="CE38" s="218">
        <f t="shared" si="50"/>
        <v>0</v>
      </c>
      <c r="CF38" s="218">
        <f t="shared" si="50"/>
        <v>0</v>
      </c>
      <c r="CG38" s="218">
        <f t="shared" si="50"/>
        <v>0</v>
      </c>
      <c r="CH38" s="218">
        <f t="shared" si="50"/>
        <v>0</v>
      </c>
      <c r="CI38" s="218">
        <f t="shared" si="50"/>
        <v>0</v>
      </c>
      <c r="CJ38" s="218">
        <f t="shared" si="50"/>
        <v>0</v>
      </c>
      <c r="CK38" s="218">
        <f t="shared" si="50"/>
        <v>0</v>
      </c>
      <c r="CL38" s="218">
        <f t="shared" si="50"/>
        <v>0</v>
      </c>
      <c r="CM38" s="218">
        <f t="shared" si="50"/>
        <v>0</v>
      </c>
      <c r="CN38" s="218">
        <f t="shared" si="50"/>
        <v>0</v>
      </c>
      <c r="CO38" s="218">
        <f t="shared" si="50"/>
        <v>0</v>
      </c>
      <c r="CP38" s="218">
        <f t="shared" si="50"/>
        <v>0</v>
      </c>
      <c r="CQ38" s="218">
        <f t="shared" si="50"/>
        <v>0</v>
      </c>
      <c r="CR38" s="218">
        <f t="shared" si="50"/>
        <v>0</v>
      </c>
      <c r="CS38" s="218">
        <f t="shared" si="50"/>
        <v>0</v>
      </c>
      <c r="CT38" s="218">
        <f t="shared" si="50"/>
        <v>0</v>
      </c>
      <c r="CU38" s="218">
        <f t="shared" si="50"/>
        <v>0</v>
      </c>
      <c r="CV38" s="316">
        <f t="shared" si="45"/>
        <v>0</v>
      </c>
    </row>
    <row r="39" spans="1:100" ht="16.5" customHeight="1">
      <c r="A39" s="714"/>
      <c r="B39" s="140" t="s">
        <v>36</v>
      </c>
      <c r="C39" s="218">
        <f>'3、建安及前期成本'!$E$127</f>
        <v>0</v>
      </c>
      <c r="D39" s="218">
        <f t="shared" si="46"/>
        <v>0</v>
      </c>
      <c r="E39" s="218">
        <f t="shared" si="46"/>
        <v>0</v>
      </c>
      <c r="F39" s="218">
        <f t="shared" si="46"/>
        <v>0</v>
      </c>
      <c r="G39" s="218">
        <f t="shared" si="46"/>
        <v>0</v>
      </c>
      <c r="H39" s="218">
        <f t="shared" si="46"/>
        <v>0</v>
      </c>
      <c r="I39" s="218">
        <f t="shared" si="46"/>
        <v>0</v>
      </c>
      <c r="J39" s="218">
        <f t="shared" ref="J39:BU39" si="51">$C39*J34</f>
        <v>0</v>
      </c>
      <c r="K39" s="218">
        <f t="shared" si="51"/>
        <v>0</v>
      </c>
      <c r="L39" s="218">
        <f t="shared" si="51"/>
        <v>0</v>
      </c>
      <c r="M39" s="218">
        <f t="shared" si="51"/>
        <v>0</v>
      </c>
      <c r="N39" s="218">
        <f t="shared" si="51"/>
        <v>0</v>
      </c>
      <c r="O39" s="218">
        <f t="shared" si="51"/>
        <v>0</v>
      </c>
      <c r="P39" s="218">
        <f t="shared" si="51"/>
        <v>0</v>
      </c>
      <c r="Q39" s="218">
        <f t="shared" si="51"/>
        <v>0</v>
      </c>
      <c r="R39" s="218">
        <f t="shared" si="51"/>
        <v>0</v>
      </c>
      <c r="S39" s="218">
        <f t="shared" si="51"/>
        <v>0</v>
      </c>
      <c r="T39" s="218">
        <f t="shared" si="51"/>
        <v>0</v>
      </c>
      <c r="U39" s="218">
        <f t="shared" si="51"/>
        <v>0</v>
      </c>
      <c r="V39" s="218">
        <f t="shared" si="51"/>
        <v>0</v>
      </c>
      <c r="W39" s="218">
        <f t="shared" si="51"/>
        <v>0</v>
      </c>
      <c r="X39" s="218">
        <f t="shared" si="51"/>
        <v>0</v>
      </c>
      <c r="Y39" s="218">
        <f t="shared" si="51"/>
        <v>0</v>
      </c>
      <c r="Z39" s="218">
        <f t="shared" si="51"/>
        <v>0</v>
      </c>
      <c r="AA39" s="218">
        <f t="shared" si="51"/>
        <v>0</v>
      </c>
      <c r="AB39" s="218">
        <f t="shared" si="51"/>
        <v>0</v>
      </c>
      <c r="AC39" s="218">
        <f t="shared" si="51"/>
        <v>0</v>
      </c>
      <c r="AD39" s="218">
        <f t="shared" si="51"/>
        <v>0</v>
      </c>
      <c r="AE39" s="218">
        <f t="shared" si="51"/>
        <v>0</v>
      </c>
      <c r="AF39" s="218">
        <f t="shared" si="51"/>
        <v>0</v>
      </c>
      <c r="AG39" s="218">
        <f t="shared" si="51"/>
        <v>0</v>
      </c>
      <c r="AH39" s="218">
        <f t="shared" si="51"/>
        <v>0</v>
      </c>
      <c r="AI39" s="218">
        <f t="shared" si="51"/>
        <v>0</v>
      </c>
      <c r="AJ39" s="218">
        <f t="shared" si="51"/>
        <v>0</v>
      </c>
      <c r="AK39" s="218">
        <f t="shared" si="51"/>
        <v>0</v>
      </c>
      <c r="AL39" s="218">
        <f t="shared" si="51"/>
        <v>0</v>
      </c>
      <c r="AM39" s="218">
        <f t="shared" si="51"/>
        <v>0</v>
      </c>
      <c r="AN39" s="218">
        <f t="shared" si="51"/>
        <v>0</v>
      </c>
      <c r="AO39" s="218">
        <f t="shared" si="51"/>
        <v>0</v>
      </c>
      <c r="AP39" s="218">
        <f t="shared" si="51"/>
        <v>0</v>
      </c>
      <c r="AQ39" s="218">
        <f t="shared" si="51"/>
        <v>0</v>
      </c>
      <c r="AR39" s="218">
        <f t="shared" si="51"/>
        <v>0</v>
      </c>
      <c r="AS39" s="218">
        <f t="shared" si="51"/>
        <v>0</v>
      </c>
      <c r="AT39" s="218">
        <f t="shared" si="51"/>
        <v>0</v>
      </c>
      <c r="AU39" s="218">
        <f t="shared" si="51"/>
        <v>0</v>
      </c>
      <c r="AV39" s="218">
        <f t="shared" si="51"/>
        <v>0</v>
      </c>
      <c r="AW39" s="218">
        <f t="shared" si="51"/>
        <v>0</v>
      </c>
      <c r="AX39" s="218">
        <f t="shared" si="51"/>
        <v>0</v>
      </c>
      <c r="AY39" s="218">
        <f t="shared" si="51"/>
        <v>0</v>
      </c>
      <c r="AZ39" s="218">
        <f t="shared" si="51"/>
        <v>0</v>
      </c>
      <c r="BA39" s="218">
        <f t="shared" si="51"/>
        <v>0</v>
      </c>
      <c r="BB39" s="218">
        <f t="shared" si="51"/>
        <v>0</v>
      </c>
      <c r="BC39" s="218">
        <f t="shared" si="51"/>
        <v>0</v>
      </c>
      <c r="BD39" s="218">
        <f t="shared" si="51"/>
        <v>0</v>
      </c>
      <c r="BE39" s="218">
        <f t="shared" si="51"/>
        <v>0</v>
      </c>
      <c r="BF39" s="218">
        <f t="shared" si="51"/>
        <v>0</v>
      </c>
      <c r="BG39" s="218">
        <f t="shared" si="51"/>
        <v>0</v>
      </c>
      <c r="BH39" s="218">
        <f t="shared" si="51"/>
        <v>0</v>
      </c>
      <c r="BI39" s="218">
        <f t="shared" si="51"/>
        <v>0</v>
      </c>
      <c r="BJ39" s="218">
        <f t="shared" si="51"/>
        <v>0</v>
      </c>
      <c r="BK39" s="218">
        <f t="shared" si="51"/>
        <v>0</v>
      </c>
      <c r="BL39" s="218">
        <f t="shared" si="51"/>
        <v>0</v>
      </c>
      <c r="BM39" s="218">
        <f t="shared" si="51"/>
        <v>0</v>
      </c>
      <c r="BN39" s="218">
        <f t="shared" si="51"/>
        <v>0</v>
      </c>
      <c r="BO39" s="218">
        <f t="shared" si="51"/>
        <v>0</v>
      </c>
      <c r="BP39" s="218">
        <f t="shared" si="51"/>
        <v>0</v>
      </c>
      <c r="BQ39" s="218">
        <f t="shared" si="51"/>
        <v>0</v>
      </c>
      <c r="BR39" s="218">
        <f t="shared" si="51"/>
        <v>0</v>
      </c>
      <c r="BS39" s="218">
        <f t="shared" si="51"/>
        <v>0</v>
      </c>
      <c r="BT39" s="218">
        <f t="shared" si="51"/>
        <v>0</v>
      </c>
      <c r="BU39" s="218">
        <f t="shared" si="51"/>
        <v>0</v>
      </c>
      <c r="BV39" s="218">
        <f t="shared" ref="BV39:CU39" si="52">$C39*BV34</f>
        <v>0</v>
      </c>
      <c r="BW39" s="218">
        <f t="shared" si="52"/>
        <v>0</v>
      </c>
      <c r="BX39" s="218">
        <f t="shared" si="52"/>
        <v>0</v>
      </c>
      <c r="BY39" s="218">
        <f t="shared" si="52"/>
        <v>0</v>
      </c>
      <c r="BZ39" s="218">
        <f t="shared" si="52"/>
        <v>0</v>
      </c>
      <c r="CA39" s="218">
        <f t="shared" si="52"/>
        <v>0</v>
      </c>
      <c r="CB39" s="218">
        <f t="shared" si="52"/>
        <v>0</v>
      </c>
      <c r="CC39" s="218">
        <f t="shared" si="52"/>
        <v>0</v>
      </c>
      <c r="CD39" s="218">
        <f t="shared" si="52"/>
        <v>0</v>
      </c>
      <c r="CE39" s="218">
        <f t="shared" si="52"/>
        <v>0</v>
      </c>
      <c r="CF39" s="218">
        <f t="shared" si="52"/>
        <v>0</v>
      </c>
      <c r="CG39" s="218">
        <f t="shared" si="52"/>
        <v>0</v>
      </c>
      <c r="CH39" s="218">
        <f t="shared" si="52"/>
        <v>0</v>
      </c>
      <c r="CI39" s="218">
        <f t="shared" si="52"/>
        <v>0</v>
      </c>
      <c r="CJ39" s="218">
        <f t="shared" si="52"/>
        <v>0</v>
      </c>
      <c r="CK39" s="218">
        <f t="shared" si="52"/>
        <v>0</v>
      </c>
      <c r="CL39" s="218">
        <f t="shared" si="52"/>
        <v>0</v>
      </c>
      <c r="CM39" s="218">
        <f t="shared" si="52"/>
        <v>0</v>
      </c>
      <c r="CN39" s="218">
        <f t="shared" si="52"/>
        <v>0</v>
      </c>
      <c r="CO39" s="218">
        <f t="shared" si="52"/>
        <v>0</v>
      </c>
      <c r="CP39" s="218">
        <f t="shared" si="52"/>
        <v>0</v>
      </c>
      <c r="CQ39" s="218">
        <f t="shared" si="52"/>
        <v>0</v>
      </c>
      <c r="CR39" s="218">
        <f t="shared" si="52"/>
        <v>0</v>
      </c>
      <c r="CS39" s="218">
        <f t="shared" si="52"/>
        <v>0</v>
      </c>
      <c r="CT39" s="218">
        <f t="shared" si="52"/>
        <v>0</v>
      </c>
      <c r="CU39" s="218">
        <f t="shared" si="52"/>
        <v>0</v>
      </c>
      <c r="CV39" s="316">
        <f t="shared" si="45"/>
        <v>0</v>
      </c>
    </row>
    <row r="40" spans="1:100" ht="16.5" customHeight="1">
      <c r="A40" s="714"/>
      <c r="B40" s="140" t="s">
        <v>37</v>
      </c>
      <c r="C40" s="218">
        <f>'3、建安及前期成本'!$E$145</f>
        <v>0</v>
      </c>
      <c r="D40" s="218">
        <f t="shared" si="46"/>
        <v>0</v>
      </c>
      <c r="E40" s="218">
        <f t="shared" si="46"/>
        <v>0</v>
      </c>
      <c r="F40" s="218">
        <f t="shared" si="46"/>
        <v>0</v>
      </c>
      <c r="G40" s="218">
        <f t="shared" si="46"/>
        <v>0</v>
      </c>
      <c r="H40" s="218">
        <f t="shared" si="46"/>
        <v>0</v>
      </c>
      <c r="I40" s="218">
        <f t="shared" si="46"/>
        <v>0</v>
      </c>
      <c r="J40" s="218">
        <f t="shared" ref="J40:BU40" si="53">$C40*J35</f>
        <v>0</v>
      </c>
      <c r="K40" s="218">
        <f t="shared" si="53"/>
        <v>0</v>
      </c>
      <c r="L40" s="218">
        <f t="shared" si="53"/>
        <v>0</v>
      </c>
      <c r="M40" s="218">
        <f t="shared" si="53"/>
        <v>0</v>
      </c>
      <c r="N40" s="218">
        <f t="shared" si="53"/>
        <v>0</v>
      </c>
      <c r="O40" s="218">
        <f t="shared" si="53"/>
        <v>0</v>
      </c>
      <c r="P40" s="218">
        <f t="shared" si="53"/>
        <v>0</v>
      </c>
      <c r="Q40" s="218">
        <f t="shared" si="53"/>
        <v>0</v>
      </c>
      <c r="R40" s="218">
        <f t="shared" si="53"/>
        <v>0</v>
      </c>
      <c r="S40" s="218">
        <f t="shared" si="53"/>
        <v>0</v>
      </c>
      <c r="T40" s="218">
        <f t="shared" si="53"/>
        <v>0</v>
      </c>
      <c r="U40" s="218">
        <f t="shared" si="53"/>
        <v>0</v>
      </c>
      <c r="V40" s="218">
        <f t="shared" si="53"/>
        <v>0</v>
      </c>
      <c r="W40" s="218">
        <f t="shared" si="53"/>
        <v>0</v>
      </c>
      <c r="X40" s="218">
        <f t="shared" si="53"/>
        <v>0</v>
      </c>
      <c r="Y40" s="218">
        <f t="shared" si="53"/>
        <v>0</v>
      </c>
      <c r="Z40" s="218">
        <f t="shared" si="53"/>
        <v>0</v>
      </c>
      <c r="AA40" s="218">
        <f t="shared" si="53"/>
        <v>0</v>
      </c>
      <c r="AB40" s="218">
        <f t="shared" si="53"/>
        <v>0</v>
      </c>
      <c r="AC40" s="218">
        <f t="shared" si="53"/>
        <v>0</v>
      </c>
      <c r="AD40" s="218">
        <f t="shared" si="53"/>
        <v>0</v>
      </c>
      <c r="AE40" s="218">
        <f t="shared" si="53"/>
        <v>0</v>
      </c>
      <c r="AF40" s="218">
        <f t="shared" si="53"/>
        <v>0</v>
      </c>
      <c r="AG40" s="218">
        <f t="shared" si="53"/>
        <v>0</v>
      </c>
      <c r="AH40" s="218">
        <f t="shared" si="53"/>
        <v>0</v>
      </c>
      <c r="AI40" s="218">
        <f t="shared" si="53"/>
        <v>0</v>
      </c>
      <c r="AJ40" s="218">
        <f t="shared" si="53"/>
        <v>0</v>
      </c>
      <c r="AK40" s="218">
        <f t="shared" si="53"/>
        <v>0</v>
      </c>
      <c r="AL40" s="218">
        <f t="shared" si="53"/>
        <v>0</v>
      </c>
      <c r="AM40" s="218">
        <f t="shared" si="53"/>
        <v>0</v>
      </c>
      <c r="AN40" s="218">
        <f t="shared" si="53"/>
        <v>0</v>
      </c>
      <c r="AO40" s="218">
        <f t="shared" si="53"/>
        <v>0</v>
      </c>
      <c r="AP40" s="218">
        <f t="shared" si="53"/>
        <v>0</v>
      </c>
      <c r="AQ40" s="218">
        <f t="shared" si="53"/>
        <v>0</v>
      </c>
      <c r="AR40" s="218">
        <f t="shared" si="53"/>
        <v>0</v>
      </c>
      <c r="AS40" s="218">
        <f t="shared" si="53"/>
        <v>0</v>
      </c>
      <c r="AT40" s="218">
        <f t="shared" si="53"/>
        <v>0</v>
      </c>
      <c r="AU40" s="218">
        <f t="shared" si="53"/>
        <v>0</v>
      </c>
      <c r="AV40" s="218">
        <f t="shared" si="53"/>
        <v>0</v>
      </c>
      <c r="AW40" s="218">
        <f t="shared" si="53"/>
        <v>0</v>
      </c>
      <c r="AX40" s="218">
        <f t="shared" si="53"/>
        <v>0</v>
      </c>
      <c r="AY40" s="218">
        <f t="shared" si="53"/>
        <v>0</v>
      </c>
      <c r="AZ40" s="218">
        <f t="shared" si="53"/>
        <v>0</v>
      </c>
      <c r="BA40" s="218">
        <f t="shared" si="53"/>
        <v>0</v>
      </c>
      <c r="BB40" s="218">
        <f t="shared" si="53"/>
        <v>0</v>
      </c>
      <c r="BC40" s="218">
        <f t="shared" si="53"/>
        <v>0</v>
      </c>
      <c r="BD40" s="218">
        <f t="shared" si="53"/>
        <v>0</v>
      </c>
      <c r="BE40" s="218">
        <f t="shared" si="53"/>
        <v>0</v>
      </c>
      <c r="BF40" s="218">
        <f t="shared" si="53"/>
        <v>0</v>
      </c>
      <c r="BG40" s="218">
        <f t="shared" si="53"/>
        <v>0</v>
      </c>
      <c r="BH40" s="218">
        <f t="shared" si="53"/>
        <v>0</v>
      </c>
      <c r="BI40" s="218">
        <f t="shared" si="53"/>
        <v>0</v>
      </c>
      <c r="BJ40" s="218">
        <f t="shared" si="53"/>
        <v>0</v>
      </c>
      <c r="BK40" s="218">
        <f t="shared" si="53"/>
        <v>0</v>
      </c>
      <c r="BL40" s="218">
        <f t="shared" si="53"/>
        <v>0</v>
      </c>
      <c r="BM40" s="218">
        <f t="shared" si="53"/>
        <v>0</v>
      </c>
      <c r="BN40" s="218">
        <f t="shared" si="53"/>
        <v>0</v>
      </c>
      <c r="BO40" s="218">
        <f t="shared" si="53"/>
        <v>0</v>
      </c>
      <c r="BP40" s="218">
        <f t="shared" si="53"/>
        <v>0</v>
      </c>
      <c r="BQ40" s="218">
        <f t="shared" si="53"/>
        <v>0</v>
      </c>
      <c r="BR40" s="218">
        <f t="shared" si="53"/>
        <v>0</v>
      </c>
      <c r="BS40" s="218">
        <f t="shared" si="53"/>
        <v>0</v>
      </c>
      <c r="BT40" s="218">
        <f t="shared" si="53"/>
        <v>0</v>
      </c>
      <c r="BU40" s="218">
        <f t="shared" si="53"/>
        <v>0</v>
      </c>
      <c r="BV40" s="218">
        <f t="shared" ref="BV40:CU40" si="54">$C40*BV35</f>
        <v>0</v>
      </c>
      <c r="BW40" s="218">
        <f t="shared" si="54"/>
        <v>0</v>
      </c>
      <c r="BX40" s="218">
        <f t="shared" si="54"/>
        <v>0</v>
      </c>
      <c r="BY40" s="218">
        <f t="shared" si="54"/>
        <v>0</v>
      </c>
      <c r="BZ40" s="218">
        <f t="shared" si="54"/>
        <v>0</v>
      </c>
      <c r="CA40" s="218">
        <f t="shared" si="54"/>
        <v>0</v>
      </c>
      <c r="CB40" s="218">
        <f t="shared" si="54"/>
        <v>0</v>
      </c>
      <c r="CC40" s="218">
        <f t="shared" si="54"/>
        <v>0</v>
      </c>
      <c r="CD40" s="218">
        <f t="shared" si="54"/>
        <v>0</v>
      </c>
      <c r="CE40" s="218">
        <f t="shared" si="54"/>
        <v>0</v>
      </c>
      <c r="CF40" s="218">
        <f t="shared" si="54"/>
        <v>0</v>
      </c>
      <c r="CG40" s="218">
        <f t="shared" si="54"/>
        <v>0</v>
      </c>
      <c r="CH40" s="218">
        <f t="shared" si="54"/>
        <v>0</v>
      </c>
      <c r="CI40" s="218">
        <f t="shared" si="54"/>
        <v>0</v>
      </c>
      <c r="CJ40" s="218">
        <f t="shared" si="54"/>
        <v>0</v>
      </c>
      <c r="CK40" s="218">
        <f t="shared" si="54"/>
        <v>0</v>
      </c>
      <c r="CL40" s="218">
        <f t="shared" si="54"/>
        <v>0</v>
      </c>
      <c r="CM40" s="218">
        <f t="shared" si="54"/>
        <v>0</v>
      </c>
      <c r="CN40" s="218">
        <f t="shared" si="54"/>
        <v>0</v>
      </c>
      <c r="CO40" s="218">
        <f t="shared" si="54"/>
        <v>0</v>
      </c>
      <c r="CP40" s="218">
        <f t="shared" si="54"/>
        <v>0</v>
      </c>
      <c r="CQ40" s="218">
        <f t="shared" si="54"/>
        <v>0</v>
      </c>
      <c r="CR40" s="218">
        <f t="shared" si="54"/>
        <v>0</v>
      </c>
      <c r="CS40" s="218">
        <f t="shared" si="54"/>
        <v>0</v>
      </c>
      <c r="CT40" s="218">
        <f t="shared" si="54"/>
        <v>0</v>
      </c>
      <c r="CU40" s="218">
        <f t="shared" si="54"/>
        <v>0</v>
      </c>
      <c r="CV40" s="316">
        <f t="shared" si="45"/>
        <v>0</v>
      </c>
    </row>
    <row r="41" spans="1:100" ht="16.5" customHeight="1">
      <c r="C41" s="314"/>
    </row>
    <row r="42" spans="1:100" ht="16.5" customHeight="1">
      <c r="A42" s="776" t="s">
        <v>484</v>
      </c>
      <c r="B42" s="776"/>
      <c r="C42" s="776"/>
      <c r="D42" s="776"/>
      <c r="E42" s="776"/>
      <c r="F42" s="776"/>
      <c r="G42" s="776"/>
      <c r="H42" s="776"/>
      <c r="I42" s="776"/>
      <c r="J42" s="776"/>
      <c r="K42" s="776"/>
      <c r="L42" s="776"/>
      <c r="M42" s="776"/>
      <c r="N42" s="776"/>
      <c r="O42" s="776"/>
      <c r="P42" s="776"/>
      <c r="Q42" s="776"/>
      <c r="R42" s="776"/>
      <c r="S42" s="776"/>
      <c r="T42" s="776"/>
      <c r="U42" s="776"/>
      <c r="V42" s="776"/>
      <c r="W42" s="776"/>
      <c r="X42" s="776"/>
      <c r="Y42" s="776"/>
      <c r="Z42" s="776"/>
      <c r="AA42" s="776"/>
      <c r="AB42" s="776"/>
      <c r="AC42" s="776"/>
      <c r="AD42" s="776"/>
      <c r="AE42" s="776"/>
      <c r="AF42" s="776"/>
      <c r="AG42" s="776"/>
      <c r="AH42" s="776"/>
      <c r="AI42" s="776"/>
      <c r="AJ42" s="776"/>
      <c r="AK42" s="776"/>
      <c r="AL42" s="776"/>
      <c r="AM42" s="776"/>
      <c r="AN42" s="776"/>
      <c r="AO42" s="776"/>
      <c r="AP42" s="776"/>
      <c r="AQ42" s="776"/>
      <c r="AR42" s="776"/>
      <c r="AS42" s="776"/>
      <c r="AT42" s="776"/>
      <c r="AU42" s="776"/>
      <c r="AV42" s="776"/>
      <c r="AW42" s="776"/>
      <c r="AX42" s="776"/>
    </row>
    <row r="43" spans="1:100" ht="16.5" customHeight="1">
      <c r="A43" s="305"/>
      <c r="B43" s="306"/>
      <c r="C43" s="307" t="s">
        <v>239</v>
      </c>
      <c r="D43" s="207">
        <v>1</v>
      </c>
      <c r="E43" s="207">
        <v>2</v>
      </c>
      <c r="F43" s="207">
        <v>3</v>
      </c>
      <c r="G43" s="207">
        <v>4</v>
      </c>
      <c r="H43" s="207">
        <v>5</v>
      </c>
      <c r="I43" s="207">
        <v>6</v>
      </c>
      <c r="J43" s="207">
        <v>7</v>
      </c>
      <c r="K43" s="207">
        <v>8</v>
      </c>
      <c r="L43" s="207">
        <v>9</v>
      </c>
      <c r="M43" s="207">
        <v>10</v>
      </c>
      <c r="N43" s="207">
        <v>11</v>
      </c>
      <c r="O43" s="207">
        <v>12</v>
      </c>
      <c r="P43" s="207">
        <v>13</v>
      </c>
      <c r="Q43" s="207">
        <v>14</v>
      </c>
      <c r="R43" s="207">
        <v>15</v>
      </c>
      <c r="S43" s="207">
        <v>16</v>
      </c>
      <c r="T43" s="207">
        <v>17</v>
      </c>
      <c r="U43" s="207">
        <v>18</v>
      </c>
      <c r="V43" s="207">
        <v>19</v>
      </c>
      <c r="W43" s="207">
        <v>20</v>
      </c>
      <c r="X43" s="207">
        <v>21</v>
      </c>
      <c r="Y43" s="207">
        <v>22</v>
      </c>
      <c r="Z43" s="207">
        <v>23</v>
      </c>
      <c r="AA43" s="207">
        <v>24</v>
      </c>
      <c r="AB43" s="207">
        <v>25</v>
      </c>
      <c r="AC43" s="207">
        <v>26</v>
      </c>
      <c r="AD43" s="207">
        <v>27</v>
      </c>
      <c r="AE43" s="207">
        <v>28</v>
      </c>
      <c r="AF43" s="207">
        <v>29</v>
      </c>
      <c r="AG43" s="207">
        <v>30</v>
      </c>
      <c r="AH43" s="207">
        <v>31</v>
      </c>
      <c r="AI43" s="207">
        <v>32</v>
      </c>
      <c r="AJ43" s="207">
        <v>33</v>
      </c>
      <c r="AK43" s="207">
        <v>34</v>
      </c>
      <c r="AL43" s="207">
        <v>35</v>
      </c>
      <c r="AM43" s="207">
        <v>36</v>
      </c>
      <c r="AN43" s="207">
        <v>37</v>
      </c>
      <c r="AO43" s="207">
        <v>38</v>
      </c>
      <c r="AP43" s="207">
        <v>39</v>
      </c>
      <c r="AQ43" s="207">
        <v>40</v>
      </c>
      <c r="AR43" s="207">
        <v>41</v>
      </c>
      <c r="AS43" s="207">
        <v>42</v>
      </c>
      <c r="AT43" s="207">
        <v>43</v>
      </c>
      <c r="AU43" s="207">
        <v>44</v>
      </c>
      <c r="AV43" s="207">
        <v>45</v>
      </c>
      <c r="AW43" s="207">
        <v>46</v>
      </c>
      <c r="AX43" s="207">
        <v>47</v>
      </c>
      <c r="AY43" s="207">
        <v>48</v>
      </c>
      <c r="AZ43" s="207">
        <v>49</v>
      </c>
      <c r="BA43" s="207">
        <v>50</v>
      </c>
      <c r="BB43" s="207">
        <v>51</v>
      </c>
      <c r="BC43" s="207">
        <v>52</v>
      </c>
      <c r="BD43" s="207">
        <v>53</v>
      </c>
      <c r="BE43" s="207">
        <v>54</v>
      </c>
      <c r="BF43" s="207">
        <v>55</v>
      </c>
      <c r="BG43" s="207">
        <v>56</v>
      </c>
      <c r="BH43" s="207">
        <v>57</v>
      </c>
      <c r="BI43" s="207">
        <v>58</v>
      </c>
      <c r="BJ43" s="207">
        <v>59</v>
      </c>
      <c r="BK43" s="207">
        <v>60</v>
      </c>
      <c r="BL43" s="207">
        <v>61</v>
      </c>
      <c r="BM43" s="207">
        <v>62</v>
      </c>
      <c r="BN43" s="207">
        <v>63</v>
      </c>
      <c r="BO43" s="207">
        <v>64</v>
      </c>
      <c r="BP43" s="207">
        <v>65</v>
      </c>
      <c r="BQ43" s="207">
        <v>66</v>
      </c>
      <c r="BR43" s="207">
        <v>67</v>
      </c>
      <c r="BS43" s="207">
        <v>68</v>
      </c>
      <c r="BT43" s="207">
        <v>69</v>
      </c>
      <c r="BU43" s="207">
        <v>70</v>
      </c>
      <c r="BV43" s="207">
        <v>71</v>
      </c>
      <c r="BW43" s="207">
        <v>72</v>
      </c>
      <c r="BX43" s="207">
        <v>73</v>
      </c>
      <c r="BY43" s="207">
        <v>74</v>
      </c>
      <c r="BZ43" s="207">
        <v>75</v>
      </c>
      <c r="CA43" s="207">
        <v>76</v>
      </c>
      <c r="CB43" s="207">
        <v>77</v>
      </c>
      <c r="CC43" s="207">
        <v>78</v>
      </c>
      <c r="CD43" s="207">
        <v>79</v>
      </c>
      <c r="CE43" s="207">
        <v>80</v>
      </c>
      <c r="CF43" s="207">
        <v>81</v>
      </c>
      <c r="CG43" s="207">
        <v>82</v>
      </c>
      <c r="CH43" s="207">
        <v>83</v>
      </c>
      <c r="CI43" s="207">
        <v>84</v>
      </c>
      <c r="CJ43" s="207">
        <v>85</v>
      </c>
      <c r="CK43" s="207">
        <v>86</v>
      </c>
      <c r="CL43" s="207">
        <v>87</v>
      </c>
      <c r="CM43" s="207">
        <v>88</v>
      </c>
      <c r="CN43" s="207">
        <v>89</v>
      </c>
      <c r="CO43" s="207">
        <v>90</v>
      </c>
      <c r="CP43" s="207">
        <v>91</v>
      </c>
      <c r="CQ43" s="207">
        <v>92</v>
      </c>
      <c r="CR43" s="207">
        <v>93</v>
      </c>
      <c r="CS43" s="207">
        <v>94</v>
      </c>
      <c r="CT43" s="207">
        <v>95</v>
      </c>
      <c r="CU43" s="207">
        <v>96</v>
      </c>
      <c r="CV43" s="315" t="s">
        <v>477</v>
      </c>
    </row>
    <row r="44" spans="1:100" s="196" customFormat="1" ht="16.5" customHeight="1">
      <c r="A44" s="714" t="s">
        <v>478</v>
      </c>
      <c r="B44" s="309" t="s">
        <v>479</v>
      </c>
      <c r="C44" s="310">
        <f>SUM(D44:DH44)</f>
        <v>1</v>
      </c>
      <c r="D44" s="311">
        <f t="shared" ref="D44:I44" si="55">IF($C$49=0,0,D49/$C$49)</f>
        <v>0</v>
      </c>
      <c r="E44" s="311">
        <f t="shared" si="55"/>
        <v>0</v>
      </c>
      <c r="F44" s="311">
        <f t="shared" si="55"/>
        <v>9.7593204769495338E-3</v>
      </c>
      <c r="G44" s="311">
        <f t="shared" si="55"/>
        <v>9.7593204769495338E-3</v>
      </c>
      <c r="H44" s="311">
        <f t="shared" si="55"/>
        <v>1.4638980715424301E-2</v>
      </c>
      <c r="I44" s="311">
        <f t="shared" si="55"/>
        <v>1.4638980715424301E-2</v>
      </c>
      <c r="J44" s="311">
        <f t="shared" ref="J44:BU44" si="56">IF($C$49=0,0,J49/$C$49)</f>
        <v>2.4879660238474766E-2</v>
      </c>
      <c r="K44" s="311">
        <f t="shared" si="56"/>
        <v>2.4879660238474766E-2</v>
      </c>
      <c r="L44" s="311">
        <f t="shared" si="56"/>
        <v>3.9759320476949529E-2</v>
      </c>
      <c r="M44" s="311">
        <f t="shared" si="56"/>
        <v>3.9759320476949529E-2</v>
      </c>
      <c r="N44" s="311">
        <f t="shared" si="56"/>
        <v>3.9759320476949529E-2</v>
      </c>
      <c r="O44" s="311">
        <f t="shared" si="56"/>
        <v>4.4638980715424291E-2</v>
      </c>
      <c r="P44" s="311">
        <f t="shared" si="56"/>
        <v>5.4879660238474764E-2</v>
      </c>
      <c r="Q44" s="311">
        <f t="shared" si="56"/>
        <v>4.9999999999999989E-2</v>
      </c>
      <c r="R44" s="311">
        <f t="shared" si="56"/>
        <v>4.9999999999999989E-2</v>
      </c>
      <c r="S44" s="311">
        <f t="shared" si="56"/>
        <v>5.5120339761525229E-2</v>
      </c>
      <c r="T44" s="311">
        <f t="shared" si="56"/>
        <v>5.5120339761525229E-2</v>
      </c>
      <c r="U44" s="311">
        <f t="shared" si="56"/>
        <v>6.4638980715424302E-2</v>
      </c>
      <c r="V44" s="311">
        <f t="shared" si="56"/>
        <v>4.9999999999999989E-2</v>
      </c>
      <c r="W44" s="311">
        <f t="shared" si="56"/>
        <v>4.9999999999999989E-2</v>
      </c>
      <c r="X44" s="311">
        <f t="shared" si="56"/>
        <v>4.9999999999999989E-2</v>
      </c>
      <c r="Y44" s="311">
        <f t="shared" si="56"/>
        <v>6.0481359046100927E-2</v>
      </c>
      <c r="Z44" s="311">
        <f t="shared" si="56"/>
        <v>4.5120339761525227E-2</v>
      </c>
      <c r="AA44" s="311">
        <f t="shared" si="56"/>
        <v>4.5120339761525227E-2</v>
      </c>
      <c r="AB44" s="311">
        <f t="shared" si="56"/>
        <v>3.5361019284575697E-2</v>
      </c>
      <c r="AC44" s="311">
        <f t="shared" si="56"/>
        <v>2.0481359046100933E-2</v>
      </c>
      <c r="AD44" s="311">
        <f t="shared" si="56"/>
        <v>2.0481359046100933E-2</v>
      </c>
      <c r="AE44" s="311">
        <f t="shared" si="56"/>
        <v>2.0481359046100933E-2</v>
      </c>
      <c r="AF44" s="311">
        <f t="shared" si="56"/>
        <v>1.0240679523050467E-2</v>
      </c>
      <c r="AG44" s="311">
        <f t="shared" si="56"/>
        <v>0</v>
      </c>
      <c r="AH44" s="311">
        <f t="shared" si="56"/>
        <v>0</v>
      </c>
      <c r="AI44" s="311">
        <f t="shared" si="56"/>
        <v>0</v>
      </c>
      <c r="AJ44" s="311">
        <f t="shared" si="56"/>
        <v>0</v>
      </c>
      <c r="AK44" s="311">
        <f t="shared" si="56"/>
        <v>0</v>
      </c>
      <c r="AL44" s="311">
        <f t="shared" si="56"/>
        <v>0</v>
      </c>
      <c r="AM44" s="311">
        <f t="shared" si="56"/>
        <v>0</v>
      </c>
      <c r="AN44" s="311">
        <f t="shared" si="56"/>
        <v>0</v>
      </c>
      <c r="AO44" s="311">
        <f t="shared" si="56"/>
        <v>0</v>
      </c>
      <c r="AP44" s="311">
        <f t="shared" si="56"/>
        <v>0</v>
      </c>
      <c r="AQ44" s="311">
        <f t="shared" si="56"/>
        <v>0</v>
      </c>
      <c r="AR44" s="311">
        <f t="shared" si="56"/>
        <v>0</v>
      </c>
      <c r="AS44" s="311">
        <f t="shared" si="56"/>
        <v>0</v>
      </c>
      <c r="AT44" s="311">
        <f t="shared" si="56"/>
        <v>0</v>
      </c>
      <c r="AU44" s="311">
        <f t="shared" si="56"/>
        <v>0</v>
      </c>
      <c r="AV44" s="311">
        <f t="shared" si="56"/>
        <v>0</v>
      </c>
      <c r="AW44" s="311">
        <f t="shared" si="56"/>
        <v>0</v>
      </c>
      <c r="AX44" s="311">
        <f t="shared" si="56"/>
        <v>0</v>
      </c>
      <c r="AY44" s="311">
        <f t="shared" si="56"/>
        <v>0</v>
      </c>
      <c r="AZ44" s="311">
        <f t="shared" si="56"/>
        <v>0</v>
      </c>
      <c r="BA44" s="311">
        <f t="shared" si="56"/>
        <v>0</v>
      </c>
      <c r="BB44" s="311">
        <f t="shared" si="56"/>
        <v>0</v>
      </c>
      <c r="BC44" s="311">
        <f t="shared" si="56"/>
        <v>0</v>
      </c>
      <c r="BD44" s="311">
        <f t="shared" si="56"/>
        <v>0</v>
      </c>
      <c r="BE44" s="311">
        <f t="shared" si="56"/>
        <v>0</v>
      </c>
      <c r="BF44" s="311">
        <f t="shared" si="56"/>
        <v>0</v>
      </c>
      <c r="BG44" s="311">
        <f t="shared" si="56"/>
        <v>0</v>
      </c>
      <c r="BH44" s="311">
        <f t="shared" si="56"/>
        <v>0</v>
      </c>
      <c r="BI44" s="311">
        <f t="shared" si="56"/>
        <v>0</v>
      </c>
      <c r="BJ44" s="311">
        <f t="shared" si="56"/>
        <v>0</v>
      </c>
      <c r="BK44" s="311">
        <f t="shared" si="56"/>
        <v>0</v>
      </c>
      <c r="BL44" s="311">
        <f t="shared" si="56"/>
        <v>0</v>
      </c>
      <c r="BM44" s="311">
        <f t="shared" si="56"/>
        <v>0</v>
      </c>
      <c r="BN44" s="311">
        <f t="shared" si="56"/>
        <v>0</v>
      </c>
      <c r="BO44" s="311">
        <f t="shared" si="56"/>
        <v>0</v>
      </c>
      <c r="BP44" s="311">
        <f t="shared" si="56"/>
        <v>0</v>
      </c>
      <c r="BQ44" s="311">
        <f t="shared" si="56"/>
        <v>0</v>
      </c>
      <c r="BR44" s="311">
        <f t="shared" si="56"/>
        <v>0</v>
      </c>
      <c r="BS44" s="311">
        <f t="shared" si="56"/>
        <v>0</v>
      </c>
      <c r="BT44" s="311">
        <f t="shared" si="56"/>
        <v>0</v>
      </c>
      <c r="BU44" s="311">
        <f t="shared" si="56"/>
        <v>0</v>
      </c>
      <c r="BV44" s="311">
        <f t="shared" ref="BV44:CU44" si="57">IF($C$49=0,0,BV49/$C$49)</f>
        <v>0</v>
      </c>
      <c r="BW44" s="311">
        <f t="shared" si="57"/>
        <v>0</v>
      </c>
      <c r="BX44" s="311">
        <f t="shared" si="57"/>
        <v>0</v>
      </c>
      <c r="BY44" s="311">
        <f t="shared" si="57"/>
        <v>0</v>
      </c>
      <c r="BZ44" s="311">
        <f t="shared" si="57"/>
        <v>0</v>
      </c>
      <c r="CA44" s="311">
        <f t="shared" si="57"/>
        <v>0</v>
      </c>
      <c r="CB44" s="311">
        <f t="shared" si="57"/>
        <v>0</v>
      </c>
      <c r="CC44" s="311">
        <f t="shared" si="57"/>
        <v>0</v>
      </c>
      <c r="CD44" s="311">
        <f t="shared" si="57"/>
        <v>0</v>
      </c>
      <c r="CE44" s="311">
        <f t="shared" si="57"/>
        <v>0</v>
      </c>
      <c r="CF44" s="311">
        <f t="shared" si="57"/>
        <v>0</v>
      </c>
      <c r="CG44" s="311">
        <f t="shared" si="57"/>
        <v>0</v>
      </c>
      <c r="CH44" s="311">
        <f t="shared" si="57"/>
        <v>0</v>
      </c>
      <c r="CI44" s="311">
        <f t="shared" si="57"/>
        <v>0</v>
      </c>
      <c r="CJ44" s="311">
        <f t="shared" si="57"/>
        <v>0</v>
      </c>
      <c r="CK44" s="311">
        <f t="shared" si="57"/>
        <v>0</v>
      </c>
      <c r="CL44" s="311">
        <f t="shared" si="57"/>
        <v>0</v>
      </c>
      <c r="CM44" s="311">
        <f t="shared" si="57"/>
        <v>0</v>
      </c>
      <c r="CN44" s="311">
        <f t="shared" si="57"/>
        <v>0</v>
      </c>
      <c r="CO44" s="311">
        <f t="shared" si="57"/>
        <v>0</v>
      </c>
      <c r="CP44" s="311">
        <f t="shared" si="57"/>
        <v>0</v>
      </c>
      <c r="CQ44" s="311">
        <f t="shared" si="57"/>
        <v>0</v>
      </c>
      <c r="CR44" s="311">
        <f t="shared" si="57"/>
        <v>0</v>
      </c>
      <c r="CS44" s="311">
        <f t="shared" si="57"/>
        <v>0</v>
      </c>
      <c r="CT44" s="311">
        <f t="shared" si="57"/>
        <v>0</v>
      </c>
      <c r="CU44" s="311">
        <f t="shared" si="57"/>
        <v>0</v>
      </c>
      <c r="CV44" s="301"/>
    </row>
    <row r="45" spans="1:100" ht="16.5" customHeight="1">
      <c r="A45" s="714"/>
      <c r="B45" s="140" t="s">
        <v>34</v>
      </c>
      <c r="C45" s="310">
        <f t="shared" ref="C45:C48" si="58">SUM(D45:CU45)</f>
        <v>1.0000000000000002</v>
      </c>
      <c r="D45" s="312"/>
      <c r="E45" s="312"/>
      <c r="F45" s="312">
        <v>0.02</v>
      </c>
      <c r="G45" s="312">
        <v>0.02</v>
      </c>
      <c r="H45" s="312">
        <v>0.03</v>
      </c>
      <c r="I45" s="312">
        <v>0.03</v>
      </c>
      <c r="J45" s="312">
        <v>0.03</v>
      </c>
      <c r="K45" s="312">
        <v>0.03</v>
      </c>
      <c r="L45" s="312">
        <v>0.05</v>
      </c>
      <c r="M45" s="312">
        <v>0.05</v>
      </c>
      <c r="N45" s="312">
        <v>0.05</v>
      </c>
      <c r="O45" s="312">
        <v>0.06</v>
      </c>
      <c r="P45" s="312">
        <v>0.06</v>
      </c>
      <c r="Q45" s="312">
        <v>0.05</v>
      </c>
      <c r="R45" s="312">
        <v>0.05</v>
      </c>
      <c r="S45" s="312">
        <v>0.05</v>
      </c>
      <c r="T45" s="312">
        <v>0.05</v>
      </c>
      <c r="U45" s="312">
        <v>0.08</v>
      </c>
      <c r="V45" s="312">
        <v>0.05</v>
      </c>
      <c r="W45" s="312">
        <v>0.05</v>
      </c>
      <c r="X45" s="312">
        <v>0.05</v>
      </c>
      <c r="Y45" s="312">
        <v>0.04</v>
      </c>
      <c r="Z45" s="312">
        <v>0.04</v>
      </c>
      <c r="AA45" s="312">
        <v>0.04</v>
      </c>
      <c r="AB45" s="312">
        <v>0.02</v>
      </c>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c r="BT45" s="312"/>
      <c r="BU45" s="312"/>
      <c r="BV45" s="312"/>
      <c r="BW45" s="312"/>
      <c r="BX45" s="312"/>
      <c r="BY45" s="312"/>
      <c r="BZ45" s="312"/>
      <c r="CA45" s="312"/>
      <c r="CB45" s="312"/>
      <c r="CC45" s="312"/>
      <c r="CD45" s="312"/>
      <c r="CE45" s="312"/>
      <c r="CF45" s="312"/>
      <c r="CG45" s="312"/>
      <c r="CH45" s="312"/>
      <c r="CI45" s="312"/>
      <c r="CJ45" s="312"/>
      <c r="CK45" s="312"/>
      <c r="CL45" s="312"/>
      <c r="CM45" s="312"/>
      <c r="CN45" s="312"/>
      <c r="CO45" s="312"/>
      <c r="CP45" s="312"/>
      <c r="CQ45" s="312"/>
      <c r="CR45" s="312"/>
      <c r="CS45" s="312"/>
      <c r="CT45" s="312"/>
      <c r="CU45" s="312"/>
      <c r="CV45" s="316">
        <f t="shared" ref="CV45:CV48" si="59">SUM(D45:CU45)-1</f>
        <v>0</v>
      </c>
    </row>
    <row r="46" spans="1:100" ht="16.5" customHeight="1">
      <c r="A46" s="714"/>
      <c r="B46" s="140" t="s">
        <v>35</v>
      </c>
      <c r="C46" s="310">
        <f t="shared" si="58"/>
        <v>1.0000000000000002</v>
      </c>
      <c r="D46" s="312"/>
      <c r="E46" s="312"/>
      <c r="F46" s="312"/>
      <c r="G46" s="312"/>
      <c r="H46" s="312"/>
      <c r="I46" s="312"/>
      <c r="J46" s="312">
        <v>0.02</v>
      </c>
      <c r="K46" s="312">
        <v>0.02</v>
      </c>
      <c r="L46" s="312">
        <v>0.03</v>
      </c>
      <c r="M46" s="312">
        <v>0.03</v>
      </c>
      <c r="N46" s="312">
        <v>0.03</v>
      </c>
      <c r="O46" s="312">
        <v>0.03</v>
      </c>
      <c r="P46" s="312">
        <v>0.05</v>
      </c>
      <c r="Q46" s="312">
        <v>0.05</v>
      </c>
      <c r="R46" s="312">
        <v>0.05</v>
      </c>
      <c r="S46" s="312">
        <v>0.06</v>
      </c>
      <c r="T46" s="312">
        <v>0.06</v>
      </c>
      <c r="U46" s="312">
        <v>0.05</v>
      </c>
      <c r="V46" s="312">
        <v>0.05</v>
      </c>
      <c r="W46" s="312">
        <v>0.05</v>
      </c>
      <c r="X46" s="312">
        <v>0.05</v>
      </c>
      <c r="Y46" s="312">
        <v>0.08</v>
      </c>
      <c r="Z46" s="312">
        <v>0.05</v>
      </c>
      <c r="AA46" s="312">
        <v>0.05</v>
      </c>
      <c r="AB46" s="312">
        <v>0.05</v>
      </c>
      <c r="AC46" s="312">
        <v>0.04</v>
      </c>
      <c r="AD46" s="312">
        <v>0.04</v>
      </c>
      <c r="AE46" s="312">
        <v>0.04</v>
      </c>
      <c r="AF46" s="312">
        <v>0.02</v>
      </c>
      <c r="AG46" s="312"/>
      <c r="AH46" s="312"/>
      <c r="AI46" s="312"/>
      <c r="AJ46" s="312"/>
      <c r="AK46" s="312"/>
      <c r="AL46" s="312"/>
      <c r="AM46" s="312"/>
      <c r="AN46" s="312"/>
      <c r="AO46" s="312"/>
      <c r="AP46" s="312"/>
      <c r="AQ46" s="312"/>
      <c r="AR46" s="312"/>
      <c r="AS46" s="312"/>
      <c r="AT46" s="312"/>
      <c r="AU46" s="312"/>
      <c r="AV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c r="BT46" s="312"/>
      <c r="BU46" s="312"/>
      <c r="BV46" s="312"/>
      <c r="BW46" s="312"/>
      <c r="BX46" s="312"/>
      <c r="BY46" s="312"/>
      <c r="BZ46" s="312"/>
      <c r="CA46" s="312"/>
      <c r="CB46" s="312"/>
      <c r="CC46" s="312"/>
      <c r="CD46" s="312"/>
      <c r="CE46" s="312"/>
      <c r="CF46" s="312"/>
      <c r="CG46" s="312"/>
      <c r="CH46" s="312"/>
      <c r="CI46" s="312"/>
      <c r="CJ46" s="312"/>
      <c r="CK46" s="312"/>
      <c r="CL46" s="312"/>
      <c r="CM46" s="312"/>
      <c r="CN46" s="312"/>
      <c r="CO46" s="312"/>
      <c r="CP46" s="312"/>
      <c r="CQ46" s="312"/>
      <c r="CR46" s="312"/>
      <c r="CS46" s="312"/>
      <c r="CT46" s="312"/>
      <c r="CU46" s="312"/>
      <c r="CV46" s="316">
        <f t="shared" si="59"/>
        <v>0</v>
      </c>
    </row>
    <row r="47" spans="1:100" ht="16.5" customHeight="1">
      <c r="A47" s="714"/>
      <c r="B47" s="140" t="s">
        <v>36</v>
      </c>
      <c r="C47" s="310">
        <f t="shared" si="58"/>
        <v>0</v>
      </c>
      <c r="D47" s="312"/>
      <c r="E47" s="312"/>
      <c r="F47" s="312"/>
      <c r="G47" s="312"/>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c r="AE47" s="312"/>
      <c r="AF47" s="312"/>
      <c r="AG47" s="312"/>
      <c r="AH47" s="312"/>
      <c r="AI47" s="312"/>
      <c r="AJ47" s="312"/>
      <c r="AK47" s="312"/>
      <c r="AL47" s="312"/>
      <c r="AM47" s="312"/>
      <c r="AN47" s="312"/>
      <c r="AO47" s="312"/>
      <c r="AP47" s="312"/>
      <c r="AQ47" s="312"/>
      <c r="AR47" s="312"/>
      <c r="AS47" s="312"/>
      <c r="AT47" s="312"/>
      <c r="AU47" s="312"/>
      <c r="AV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c r="BT47" s="312"/>
      <c r="BU47" s="312"/>
      <c r="BV47" s="312"/>
      <c r="BW47" s="312"/>
      <c r="BX47" s="312"/>
      <c r="BY47" s="312"/>
      <c r="BZ47" s="312"/>
      <c r="CA47" s="312"/>
      <c r="CB47" s="312"/>
      <c r="CC47" s="312"/>
      <c r="CD47" s="312"/>
      <c r="CE47" s="312"/>
      <c r="CF47" s="312"/>
      <c r="CG47" s="312"/>
      <c r="CH47" s="312"/>
      <c r="CI47" s="312"/>
      <c r="CJ47" s="312"/>
      <c r="CK47" s="312"/>
      <c r="CL47" s="312"/>
      <c r="CM47" s="312"/>
      <c r="CN47" s="312"/>
      <c r="CO47" s="312"/>
      <c r="CP47" s="312"/>
      <c r="CQ47" s="312"/>
      <c r="CR47" s="312"/>
      <c r="CS47" s="312"/>
      <c r="CT47" s="312"/>
      <c r="CU47" s="312"/>
      <c r="CV47" s="316">
        <f t="shared" si="59"/>
        <v>-1</v>
      </c>
    </row>
    <row r="48" spans="1:100" ht="16.5" customHeight="1">
      <c r="A48" s="714"/>
      <c r="B48" s="140" t="s">
        <v>37</v>
      </c>
      <c r="C48" s="310">
        <f t="shared" si="58"/>
        <v>0</v>
      </c>
      <c r="D48" s="312"/>
      <c r="E48" s="312"/>
      <c r="F48" s="312"/>
      <c r="G48" s="312"/>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E48" s="312"/>
      <c r="AF48" s="312"/>
      <c r="AG48" s="312"/>
      <c r="AH48" s="312"/>
      <c r="AI48" s="312"/>
      <c r="AJ48" s="312"/>
      <c r="AK48" s="312"/>
      <c r="AL48" s="312"/>
      <c r="AM48" s="312"/>
      <c r="AN48" s="312"/>
      <c r="AO48" s="312"/>
      <c r="AP48" s="312"/>
      <c r="AQ48" s="312"/>
      <c r="AR48" s="312"/>
      <c r="AS48" s="312"/>
      <c r="AT48" s="312"/>
      <c r="AU48" s="312"/>
      <c r="AV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c r="BT48" s="312"/>
      <c r="BU48" s="312"/>
      <c r="BV48" s="312"/>
      <c r="BW48" s="312"/>
      <c r="BX48" s="312"/>
      <c r="BY48" s="312"/>
      <c r="BZ48" s="312"/>
      <c r="CA48" s="312"/>
      <c r="CB48" s="312"/>
      <c r="CC48" s="312"/>
      <c r="CD48" s="312"/>
      <c r="CE48" s="312"/>
      <c r="CF48" s="312"/>
      <c r="CG48" s="312"/>
      <c r="CH48" s="312"/>
      <c r="CI48" s="312"/>
      <c r="CJ48" s="312"/>
      <c r="CK48" s="312"/>
      <c r="CL48" s="312"/>
      <c r="CM48" s="312"/>
      <c r="CN48" s="312"/>
      <c r="CO48" s="312"/>
      <c r="CP48" s="312"/>
      <c r="CQ48" s="312"/>
      <c r="CR48" s="312"/>
      <c r="CS48" s="312"/>
      <c r="CT48" s="312"/>
      <c r="CU48" s="312"/>
      <c r="CV48" s="316">
        <f t="shared" si="59"/>
        <v>-1</v>
      </c>
    </row>
    <row r="49" spans="1:100" s="197" customFormat="1" ht="16.5" customHeight="1">
      <c r="A49" s="714" t="s">
        <v>480</v>
      </c>
      <c r="B49" s="309" t="s">
        <v>481</v>
      </c>
      <c r="C49" s="313">
        <f t="shared" ref="C49:I49" si="60">SUM(C50:C53)</f>
        <v>2726.6256408000054</v>
      </c>
      <c r="D49" s="313">
        <f t="shared" si="60"/>
        <v>0</v>
      </c>
      <c r="E49" s="313">
        <f t="shared" si="60"/>
        <v>0</v>
      </c>
      <c r="F49" s="313">
        <f t="shared" si="60"/>
        <v>26.610013449235137</v>
      </c>
      <c r="G49" s="313">
        <f t="shared" si="60"/>
        <v>26.610013449235137</v>
      </c>
      <c r="H49" s="313">
        <f t="shared" si="60"/>
        <v>39.915020173852703</v>
      </c>
      <c r="I49" s="313">
        <f t="shared" si="60"/>
        <v>39.915020173852703</v>
      </c>
      <c r="J49" s="313">
        <f t="shared" ref="J49:BU49" si="61">SUM(J50:J53)</f>
        <v>67.837519540617677</v>
      </c>
      <c r="K49" s="313">
        <f t="shared" si="61"/>
        <v>67.837519540617677</v>
      </c>
      <c r="L49" s="313">
        <f t="shared" si="61"/>
        <v>108.40878267323529</v>
      </c>
      <c r="M49" s="313">
        <f t="shared" si="61"/>
        <v>108.40878267323529</v>
      </c>
      <c r="N49" s="313">
        <f t="shared" si="61"/>
        <v>108.40878267323529</v>
      </c>
      <c r="O49" s="313">
        <f t="shared" si="61"/>
        <v>121.71378939785285</v>
      </c>
      <c r="P49" s="313">
        <f t="shared" si="61"/>
        <v>149.63628876461783</v>
      </c>
      <c r="Q49" s="313">
        <f t="shared" si="61"/>
        <v>136.33128204000025</v>
      </c>
      <c r="R49" s="313">
        <f t="shared" si="61"/>
        <v>136.33128204000025</v>
      </c>
      <c r="S49" s="313">
        <f t="shared" si="61"/>
        <v>150.29253172338275</v>
      </c>
      <c r="T49" s="313">
        <f t="shared" si="61"/>
        <v>150.29253172338275</v>
      </c>
      <c r="U49" s="313">
        <f t="shared" si="61"/>
        <v>176.24630221385297</v>
      </c>
      <c r="V49" s="313">
        <f t="shared" si="61"/>
        <v>136.33128204000025</v>
      </c>
      <c r="W49" s="313">
        <f t="shared" si="61"/>
        <v>136.33128204000025</v>
      </c>
      <c r="X49" s="313">
        <f t="shared" si="61"/>
        <v>136.33128204000025</v>
      </c>
      <c r="Y49" s="313">
        <f t="shared" si="61"/>
        <v>164.91002436553015</v>
      </c>
      <c r="Z49" s="313">
        <f t="shared" si="61"/>
        <v>123.02627531538269</v>
      </c>
      <c r="AA49" s="313">
        <f t="shared" si="61"/>
        <v>123.02627531538269</v>
      </c>
      <c r="AB49" s="313">
        <f t="shared" si="61"/>
        <v>96.416261866147565</v>
      </c>
      <c r="AC49" s="313">
        <f t="shared" si="61"/>
        <v>55.844998733529941</v>
      </c>
      <c r="AD49" s="313">
        <f t="shared" si="61"/>
        <v>55.844998733529941</v>
      </c>
      <c r="AE49" s="313">
        <f t="shared" si="61"/>
        <v>55.844998733529941</v>
      </c>
      <c r="AF49" s="313">
        <f t="shared" si="61"/>
        <v>27.922499366764971</v>
      </c>
      <c r="AG49" s="313">
        <f t="shared" si="61"/>
        <v>0</v>
      </c>
      <c r="AH49" s="313">
        <f t="shared" si="61"/>
        <v>0</v>
      </c>
      <c r="AI49" s="313">
        <f t="shared" si="61"/>
        <v>0</v>
      </c>
      <c r="AJ49" s="313">
        <f t="shared" si="61"/>
        <v>0</v>
      </c>
      <c r="AK49" s="313">
        <f t="shared" si="61"/>
        <v>0</v>
      </c>
      <c r="AL49" s="313">
        <f t="shared" si="61"/>
        <v>0</v>
      </c>
      <c r="AM49" s="313">
        <f t="shared" si="61"/>
        <v>0</v>
      </c>
      <c r="AN49" s="313">
        <f t="shared" si="61"/>
        <v>0</v>
      </c>
      <c r="AO49" s="313">
        <f t="shared" si="61"/>
        <v>0</v>
      </c>
      <c r="AP49" s="313">
        <f t="shared" si="61"/>
        <v>0</v>
      </c>
      <c r="AQ49" s="313">
        <f t="shared" si="61"/>
        <v>0</v>
      </c>
      <c r="AR49" s="313">
        <f t="shared" si="61"/>
        <v>0</v>
      </c>
      <c r="AS49" s="313">
        <f t="shared" si="61"/>
        <v>0</v>
      </c>
      <c r="AT49" s="313">
        <f t="shared" si="61"/>
        <v>0</v>
      </c>
      <c r="AU49" s="313">
        <f t="shared" si="61"/>
        <v>0</v>
      </c>
      <c r="AV49" s="313">
        <f t="shared" si="61"/>
        <v>0</v>
      </c>
      <c r="AW49" s="313">
        <f t="shared" si="61"/>
        <v>0</v>
      </c>
      <c r="AX49" s="313">
        <f t="shared" si="61"/>
        <v>0</v>
      </c>
      <c r="AY49" s="313">
        <f t="shared" si="61"/>
        <v>0</v>
      </c>
      <c r="AZ49" s="313">
        <f t="shared" si="61"/>
        <v>0</v>
      </c>
      <c r="BA49" s="313">
        <f t="shared" si="61"/>
        <v>0</v>
      </c>
      <c r="BB49" s="313">
        <f t="shared" si="61"/>
        <v>0</v>
      </c>
      <c r="BC49" s="313">
        <f t="shared" si="61"/>
        <v>0</v>
      </c>
      <c r="BD49" s="313">
        <f t="shared" si="61"/>
        <v>0</v>
      </c>
      <c r="BE49" s="313">
        <f t="shared" si="61"/>
        <v>0</v>
      </c>
      <c r="BF49" s="313">
        <f t="shared" si="61"/>
        <v>0</v>
      </c>
      <c r="BG49" s="313">
        <f t="shared" si="61"/>
        <v>0</v>
      </c>
      <c r="BH49" s="313">
        <f t="shared" si="61"/>
        <v>0</v>
      </c>
      <c r="BI49" s="313">
        <f t="shared" si="61"/>
        <v>0</v>
      </c>
      <c r="BJ49" s="313">
        <f t="shared" si="61"/>
        <v>0</v>
      </c>
      <c r="BK49" s="313">
        <f t="shared" si="61"/>
        <v>0</v>
      </c>
      <c r="BL49" s="313">
        <f t="shared" si="61"/>
        <v>0</v>
      </c>
      <c r="BM49" s="313">
        <f t="shared" si="61"/>
        <v>0</v>
      </c>
      <c r="BN49" s="313">
        <f t="shared" si="61"/>
        <v>0</v>
      </c>
      <c r="BO49" s="313">
        <f t="shared" si="61"/>
        <v>0</v>
      </c>
      <c r="BP49" s="313">
        <f t="shared" si="61"/>
        <v>0</v>
      </c>
      <c r="BQ49" s="313">
        <f t="shared" si="61"/>
        <v>0</v>
      </c>
      <c r="BR49" s="313">
        <f t="shared" si="61"/>
        <v>0</v>
      </c>
      <c r="BS49" s="313">
        <f t="shared" si="61"/>
        <v>0</v>
      </c>
      <c r="BT49" s="313">
        <f t="shared" si="61"/>
        <v>0</v>
      </c>
      <c r="BU49" s="313">
        <f t="shared" si="61"/>
        <v>0</v>
      </c>
      <c r="BV49" s="313">
        <f t="shared" ref="BV49:CU49" si="62">SUM(BV50:BV53)</f>
        <v>0</v>
      </c>
      <c r="BW49" s="313">
        <f t="shared" si="62"/>
        <v>0</v>
      </c>
      <c r="BX49" s="313">
        <f t="shared" si="62"/>
        <v>0</v>
      </c>
      <c r="BY49" s="313">
        <f t="shared" si="62"/>
        <v>0</v>
      </c>
      <c r="BZ49" s="313">
        <f t="shared" si="62"/>
        <v>0</v>
      </c>
      <c r="CA49" s="313">
        <f t="shared" si="62"/>
        <v>0</v>
      </c>
      <c r="CB49" s="313">
        <f t="shared" si="62"/>
        <v>0</v>
      </c>
      <c r="CC49" s="313">
        <f t="shared" si="62"/>
        <v>0</v>
      </c>
      <c r="CD49" s="313">
        <f t="shared" si="62"/>
        <v>0</v>
      </c>
      <c r="CE49" s="313">
        <f t="shared" si="62"/>
        <v>0</v>
      </c>
      <c r="CF49" s="313">
        <f t="shared" si="62"/>
        <v>0</v>
      </c>
      <c r="CG49" s="313">
        <f t="shared" si="62"/>
        <v>0</v>
      </c>
      <c r="CH49" s="313">
        <f t="shared" si="62"/>
        <v>0</v>
      </c>
      <c r="CI49" s="313">
        <f t="shared" si="62"/>
        <v>0</v>
      </c>
      <c r="CJ49" s="313">
        <f t="shared" si="62"/>
        <v>0</v>
      </c>
      <c r="CK49" s="313">
        <f t="shared" si="62"/>
        <v>0</v>
      </c>
      <c r="CL49" s="313">
        <f t="shared" si="62"/>
        <v>0</v>
      </c>
      <c r="CM49" s="313">
        <f t="shared" si="62"/>
        <v>0</v>
      </c>
      <c r="CN49" s="313">
        <f t="shared" si="62"/>
        <v>0</v>
      </c>
      <c r="CO49" s="313">
        <f t="shared" si="62"/>
        <v>0</v>
      </c>
      <c r="CP49" s="313">
        <f t="shared" si="62"/>
        <v>0</v>
      </c>
      <c r="CQ49" s="313">
        <f t="shared" si="62"/>
        <v>0</v>
      </c>
      <c r="CR49" s="313">
        <f t="shared" si="62"/>
        <v>0</v>
      </c>
      <c r="CS49" s="313">
        <f t="shared" si="62"/>
        <v>0</v>
      </c>
      <c r="CT49" s="313">
        <f t="shared" si="62"/>
        <v>0</v>
      </c>
      <c r="CU49" s="313">
        <f t="shared" si="62"/>
        <v>0</v>
      </c>
      <c r="CV49" s="316">
        <f t="shared" ref="CV49:CV53" si="63">SUM(D49:CU49)-C49</f>
        <v>0</v>
      </c>
    </row>
    <row r="50" spans="1:100" ht="16.5" customHeight="1">
      <c r="A50" s="714"/>
      <c r="B50" s="140" t="s">
        <v>34</v>
      </c>
      <c r="C50" s="218">
        <f>'3、建安及前期成本'!$G$91</f>
        <v>1330.5006724617567</v>
      </c>
      <c r="D50" s="218">
        <f t="shared" ref="D50:I53" si="64">$C50*D45</f>
        <v>0</v>
      </c>
      <c r="E50" s="218">
        <f t="shared" si="64"/>
        <v>0</v>
      </c>
      <c r="F50" s="218">
        <f t="shared" si="64"/>
        <v>26.610013449235137</v>
      </c>
      <c r="G50" s="218">
        <f t="shared" si="64"/>
        <v>26.610013449235137</v>
      </c>
      <c r="H50" s="218">
        <f t="shared" si="64"/>
        <v>39.915020173852703</v>
      </c>
      <c r="I50" s="218">
        <f t="shared" si="64"/>
        <v>39.915020173852703</v>
      </c>
      <c r="J50" s="218">
        <f t="shared" ref="J50:BU50" si="65">$C50*J45</f>
        <v>39.915020173852703</v>
      </c>
      <c r="K50" s="218">
        <f t="shared" si="65"/>
        <v>39.915020173852703</v>
      </c>
      <c r="L50" s="218">
        <f t="shared" si="65"/>
        <v>66.525033623087836</v>
      </c>
      <c r="M50" s="218">
        <f t="shared" si="65"/>
        <v>66.525033623087836</v>
      </c>
      <c r="N50" s="218">
        <f t="shared" si="65"/>
        <v>66.525033623087836</v>
      </c>
      <c r="O50" s="218">
        <f t="shared" si="65"/>
        <v>79.830040347705406</v>
      </c>
      <c r="P50" s="218">
        <f t="shared" si="65"/>
        <v>79.830040347705406</v>
      </c>
      <c r="Q50" s="218">
        <f t="shared" si="65"/>
        <v>66.525033623087836</v>
      </c>
      <c r="R50" s="218">
        <f t="shared" si="65"/>
        <v>66.525033623087836</v>
      </c>
      <c r="S50" s="218">
        <f t="shared" si="65"/>
        <v>66.525033623087836</v>
      </c>
      <c r="T50" s="218">
        <f t="shared" si="65"/>
        <v>66.525033623087836</v>
      </c>
      <c r="U50" s="218">
        <f t="shared" si="65"/>
        <v>106.44005379694055</v>
      </c>
      <c r="V50" s="218">
        <f t="shared" si="65"/>
        <v>66.525033623087836</v>
      </c>
      <c r="W50" s="218">
        <f t="shared" si="65"/>
        <v>66.525033623087836</v>
      </c>
      <c r="X50" s="218">
        <f t="shared" si="65"/>
        <v>66.525033623087836</v>
      </c>
      <c r="Y50" s="218">
        <f t="shared" si="65"/>
        <v>53.220026898470273</v>
      </c>
      <c r="Z50" s="218">
        <f t="shared" si="65"/>
        <v>53.220026898470273</v>
      </c>
      <c r="AA50" s="218">
        <f t="shared" si="65"/>
        <v>53.220026898470273</v>
      </c>
      <c r="AB50" s="218">
        <f t="shared" si="65"/>
        <v>26.610013449235137</v>
      </c>
      <c r="AC50" s="218">
        <f t="shared" si="65"/>
        <v>0</v>
      </c>
      <c r="AD50" s="218">
        <f t="shared" si="65"/>
        <v>0</v>
      </c>
      <c r="AE50" s="218">
        <f t="shared" si="65"/>
        <v>0</v>
      </c>
      <c r="AF50" s="218">
        <f t="shared" si="65"/>
        <v>0</v>
      </c>
      <c r="AG50" s="218">
        <f t="shared" si="65"/>
        <v>0</v>
      </c>
      <c r="AH50" s="218">
        <f t="shared" si="65"/>
        <v>0</v>
      </c>
      <c r="AI50" s="218">
        <f t="shared" si="65"/>
        <v>0</v>
      </c>
      <c r="AJ50" s="218">
        <f t="shared" si="65"/>
        <v>0</v>
      </c>
      <c r="AK50" s="218">
        <f t="shared" si="65"/>
        <v>0</v>
      </c>
      <c r="AL50" s="218">
        <f t="shared" si="65"/>
        <v>0</v>
      </c>
      <c r="AM50" s="218">
        <f t="shared" si="65"/>
        <v>0</v>
      </c>
      <c r="AN50" s="218">
        <f t="shared" si="65"/>
        <v>0</v>
      </c>
      <c r="AO50" s="218">
        <f t="shared" si="65"/>
        <v>0</v>
      </c>
      <c r="AP50" s="218">
        <f t="shared" si="65"/>
        <v>0</v>
      </c>
      <c r="AQ50" s="218">
        <f t="shared" si="65"/>
        <v>0</v>
      </c>
      <c r="AR50" s="218">
        <f t="shared" si="65"/>
        <v>0</v>
      </c>
      <c r="AS50" s="218">
        <f t="shared" si="65"/>
        <v>0</v>
      </c>
      <c r="AT50" s="218">
        <f t="shared" si="65"/>
        <v>0</v>
      </c>
      <c r="AU50" s="218">
        <f t="shared" si="65"/>
        <v>0</v>
      </c>
      <c r="AV50" s="218">
        <f t="shared" si="65"/>
        <v>0</v>
      </c>
      <c r="AW50" s="218">
        <f t="shared" si="65"/>
        <v>0</v>
      </c>
      <c r="AX50" s="218">
        <f t="shared" si="65"/>
        <v>0</v>
      </c>
      <c r="AY50" s="218">
        <f t="shared" si="65"/>
        <v>0</v>
      </c>
      <c r="AZ50" s="218">
        <f t="shared" si="65"/>
        <v>0</v>
      </c>
      <c r="BA50" s="218">
        <f t="shared" si="65"/>
        <v>0</v>
      </c>
      <c r="BB50" s="218">
        <f t="shared" si="65"/>
        <v>0</v>
      </c>
      <c r="BC50" s="218">
        <f t="shared" si="65"/>
        <v>0</v>
      </c>
      <c r="BD50" s="218">
        <f t="shared" si="65"/>
        <v>0</v>
      </c>
      <c r="BE50" s="218">
        <f t="shared" si="65"/>
        <v>0</v>
      </c>
      <c r="BF50" s="218">
        <f t="shared" si="65"/>
        <v>0</v>
      </c>
      <c r="BG50" s="218">
        <f t="shared" si="65"/>
        <v>0</v>
      </c>
      <c r="BH50" s="218">
        <f t="shared" si="65"/>
        <v>0</v>
      </c>
      <c r="BI50" s="218">
        <f t="shared" si="65"/>
        <v>0</v>
      </c>
      <c r="BJ50" s="218">
        <f t="shared" si="65"/>
        <v>0</v>
      </c>
      <c r="BK50" s="218">
        <f t="shared" si="65"/>
        <v>0</v>
      </c>
      <c r="BL50" s="218">
        <f t="shared" si="65"/>
        <v>0</v>
      </c>
      <c r="BM50" s="218">
        <f t="shared" si="65"/>
        <v>0</v>
      </c>
      <c r="BN50" s="218">
        <f t="shared" si="65"/>
        <v>0</v>
      </c>
      <c r="BO50" s="218">
        <f t="shared" si="65"/>
        <v>0</v>
      </c>
      <c r="BP50" s="218">
        <f t="shared" si="65"/>
        <v>0</v>
      </c>
      <c r="BQ50" s="218">
        <f t="shared" si="65"/>
        <v>0</v>
      </c>
      <c r="BR50" s="218">
        <f t="shared" si="65"/>
        <v>0</v>
      </c>
      <c r="BS50" s="218">
        <f t="shared" si="65"/>
        <v>0</v>
      </c>
      <c r="BT50" s="218">
        <f t="shared" si="65"/>
        <v>0</v>
      </c>
      <c r="BU50" s="218">
        <f t="shared" si="65"/>
        <v>0</v>
      </c>
      <c r="BV50" s="218">
        <f t="shared" ref="BV50:CU50" si="66">$C50*BV45</f>
        <v>0</v>
      </c>
      <c r="BW50" s="218">
        <f t="shared" si="66"/>
        <v>0</v>
      </c>
      <c r="BX50" s="218">
        <f t="shared" si="66"/>
        <v>0</v>
      </c>
      <c r="BY50" s="218">
        <f t="shared" si="66"/>
        <v>0</v>
      </c>
      <c r="BZ50" s="218">
        <f t="shared" si="66"/>
        <v>0</v>
      </c>
      <c r="CA50" s="218">
        <f t="shared" si="66"/>
        <v>0</v>
      </c>
      <c r="CB50" s="218">
        <f t="shared" si="66"/>
        <v>0</v>
      </c>
      <c r="CC50" s="218">
        <f t="shared" si="66"/>
        <v>0</v>
      </c>
      <c r="CD50" s="218">
        <f t="shared" si="66"/>
        <v>0</v>
      </c>
      <c r="CE50" s="218">
        <f t="shared" si="66"/>
        <v>0</v>
      </c>
      <c r="CF50" s="218">
        <f t="shared" si="66"/>
        <v>0</v>
      </c>
      <c r="CG50" s="218">
        <f t="shared" si="66"/>
        <v>0</v>
      </c>
      <c r="CH50" s="218">
        <f t="shared" si="66"/>
        <v>0</v>
      </c>
      <c r="CI50" s="218">
        <f t="shared" si="66"/>
        <v>0</v>
      </c>
      <c r="CJ50" s="218">
        <f t="shared" si="66"/>
        <v>0</v>
      </c>
      <c r="CK50" s="218">
        <f t="shared" si="66"/>
        <v>0</v>
      </c>
      <c r="CL50" s="218">
        <f t="shared" si="66"/>
        <v>0</v>
      </c>
      <c r="CM50" s="218">
        <f t="shared" si="66"/>
        <v>0</v>
      </c>
      <c r="CN50" s="218">
        <f t="shared" si="66"/>
        <v>0</v>
      </c>
      <c r="CO50" s="218">
        <f t="shared" si="66"/>
        <v>0</v>
      </c>
      <c r="CP50" s="218">
        <f t="shared" si="66"/>
        <v>0</v>
      </c>
      <c r="CQ50" s="218">
        <f t="shared" si="66"/>
        <v>0</v>
      </c>
      <c r="CR50" s="218">
        <f t="shared" si="66"/>
        <v>0</v>
      </c>
      <c r="CS50" s="218">
        <f t="shared" si="66"/>
        <v>0</v>
      </c>
      <c r="CT50" s="218">
        <f t="shared" si="66"/>
        <v>0</v>
      </c>
      <c r="CU50" s="218">
        <f t="shared" si="66"/>
        <v>0</v>
      </c>
      <c r="CV50" s="316">
        <f t="shared" si="63"/>
        <v>0</v>
      </c>
    </row>
    <row r="51" spans="1:100" ht="16.5" customHeight="1">
      <c r="A51" s="714"/>
      <c r="B51" s="140" t="s">
        <v>35</v>
      </c>
      <c r="C51" s="218">
        <f>'3、建安及前期成本'!$G$109</f>
        <v>1396.1249683382484</v>
      </c>
      <c r="D51" s="218">
        <f t="shared" si="64"/>
        <v>0</v>
      </c>
      <c r="E51" s="218">
        <f t="shared" si="64"/>
        <v>0</v>
      </c>
      <c r="F51" s="218">
        <f t="shared" si="64"/>
        <v>0</v>
      </c>
      <c r="G51" s="218">
        <f t="shared" si="64"/>
        <v>0</v>
      </c>
      <c r="H51" s="218">
        <f t="shared" si="64"/>
        <v>0</v>
      </c>
      <c r="I51" s="218">
        <f t="shared" si="64"/>
        <v>0</v>
      </c>
      <c r="J51" s="218">
        <f t="shared" ref="J51:BU51" si="67">$C51*J46</f>
        <v>27.922499366764971</v>
      </c>
      <c r="K51" s="218">
        <f t="shared" si="67"/>
        <v>27.922499366764971</v>
      </c>
      <c r="L51" s="218">
        <f t="shared" si="67"/>
        <v>41.883749050147451</v>
      </c>
      <c r="M51" s="218">
        <f t="shared" si="67"/>
        <v>41.883749050147451</v>
      </c>
      <c r="N51" s="218">
        <f t="shared" si="67"/>
        <v>41.883749050147451</v>
      </c>
      <c r="O51" s="218">
        <f t="shared" si="67"/>
        <v>41.883749050147451</v>
      </c>
      <c r="P51" s="218">
        <f t="shared" si="67"/>
        <v>69.806248416912425</v>
      </c>
      <c r="Q51" s="218">
        <f t="shared" si="67"/>
        <v>69.806248416912425</v>
      </c>
      <c r="R51" s="218">
        <f t="shared" si="67"/>
        <v>69.806248416912425</v>
      </c>
      <c r="S51" s="218">
        <f t="shared" si="67"/>
        <v>83.767498100294901</v>
      </c>
      <c r="T51" s="218">
        <f t="shared" si="67"/>
        <v>83.767498100294901</v>
      </c>
      <c r="U51" s="218">
        <f t="shared" si="67"/>
        <v>69.806248416912425</v>
      </c>
      <c r="V51" s="218">
        <f t="shared" si="67"/>
        <v>69.806248416912425</v>
      </c>
      <c r="W51" s="218">
        <f t="shared" si="67"/>
        <v>69.806248416912425</v>
      </c>
      <c r="X51" s="218">
        <f t="shared" si="67"/>
        <v>69.806248416912425</v>
      </c>
      <c r="Y51" s="218">
        <f t="shared" si="67"/>
        <v>111.68999746705988</v>
      </c>
      <c r="Z51" s="218">
        <f t="shared" si="67"/>
        <v>69.806248416912425</v>
      </c>
      <c r="AA51" s="218">
        <f t="shared" si="67"/>
        <v>69.806248416912425</v>
      </c>
      <c r="AB51" s="218">
        <f t="shared" si="67"/>
        <v>69.806248416912425</v>
      </c>
      <c r="AC51" s="218">
        <f t="shared" si="67"/>
        <v>55.844998733529941</v>
      </c>
      <c r="AD51" s="218">
        <f t="shared" si="67"/>
        <v>55.844998733529941</v>
      </c>
      <c r="AE51" s="218">
        <f t="shared" si="67"/>
        <v>55.844998733529941</v>
      </c>
      <c r="AF51" s="218">
        <f t="shared" si="67"/>
        <v>27.922499366764971</v>
      </c>
      <c r="AG51" s="218">
        <f t="shared" si="67"/>
        <v>0</v>
      </c>
      <c r="AH51" s="218">
        <f t="shared" si="67"/>
        <v>0</v>
      </c>
      <c r="AI51" s="218">
        <f t="shared" si="67"/>
        <v>0</v>
      </c>
      <c r="AJ51" s="218">
        <f t="shared" si="67"/>
        <v>0</v>
      </c>
      <c r="AK51" s="218">
        <f t="shared" si="67"/>
        <v>0</v>
      </c>
      <c r="AL51" s="218">
        <f t="shared" si="67"/>
        <v>0</v>
      </c>
      <c r="AM51" s="218">
        <f t="shared" si="67"/>
        <v>0</v>
      </c>
      <c r="AN51" s="218">
        <f t="shared" si="67"/>
        <v>0</v>
      </c>
      <c r="AO51" s="218">
        <f t="shared" si="67"/>
        <v>0</v>
      </c>
      <c r="AP51" s="218">
        <f t="shared" si="67"/>
        <v>0</v>
      </c>
      <c r="AQ51" s="218">
        <f t="shared" si="67"/>
        <v>0</v>
      </c>
      <c r="AR51" s="218">
        <f t="shared" si="67"/>
        <v>0</v>
      </c>
      <c r="AS51" s="218">
        <f t="shared" si="67"/>
        <v>0</v>
      </c>
      <c r="AT51" s="218">
        <f t="shared" si="67"/>
        <v>0</v>
      </c>
      <c r="AU51" s="218">
        <f t="shared" si="67"/>
        <v>0</v>
      </c>
      <c r="AV51" s="218">
        <f t="shared" si="67"/>
        <v>0</v>
      </c>
      <c r="AW51" s="218">
        <f t="shared" si="67"/>
        <v>0</v>
      </c>
      <c r="AX51" s="218">
        <f t="shared" si="67"/>
        <v>0</v>
      </c>
      <c r="AY51" s="218">
        <f t="shared" si="67"/>
        <v>0</v>
      </c>
      <c r="AZ51" s="218">
        <f t="shared" si="67"/>
        <v>0</v>
      </c>
      <c r="BA51" s="218">
        <f t="shared" si="67"/>
        <v>0</v>
      </c>
      <c r="BB51" s="218">
        <f t="shared" si="67"/>
        <v>0</v>
      </c>
      <c r="BC51" s="218">
        <f t="shared" si="67"/>
        <v>0</v>
      </c>
      <c r="BD51" s="218">
        <f t="shared" si="67"/>
        <v>0</v>
      </c>
      <c r="BE51" s="218">
        <f t="shared" si="67"/>
        <v>0</v>
      </c>
      <c r="BF51" s="218">
        <f t="shared" si="67"/>
        <v>0</v>
      </c>
      <c r="BG51" s="218">
        <f t="shared" si="67"/>
        <v>0</v>
      </c>
      <c r="BH51" s="218">
        <f t="shared" si="67"/>
        <v>0</v>
      </c>
      <c r="BI51" s="218">
        <f t="shared" si="67"/>
        <v>0</v>
      </c>
      <c r="BJ51" s="218">
        <f t="shared" si="67"/>
        <v>0</v>
      </c>
      <c r="BK51" s="218">
        <f t="shared" si="67"/>
        <v>0</v>
      </c>
      <c r="BL51" s="218">
        <f t="shared" si="67"/>
        <v>0</v>
      </c>
      <c r="BM51" s="218">
        <f t="shared" si="67"/>
        <v>0</v>
      </c>
      <c r="BN51" s="218">
        <f t="shared" si="67"/>
        <v>0</v>
      </c>
      <c r="BO51" s="218">
        <f t="shared" si="67"/>
        <v>0</v>
      </c>
      <c r="BP51" s="218">
        <f t="shared" si="67"/>
        <v>0</v>
      </c>
      <c r="BQ51" s="218">
        <f t="shared" si="67"/>
        <v>0</v>
      </c>
      <c r="BR51" s="218">
        <f t="shared" si="67"/>
        <v>0</v>
      </c>
      <c r="BS51" s="218">
        <f t="shared" si="67"/>
        <v>0</v>
      </c>
      <c r="BT51" s="218">
        <f t="shared" si="67"/>
        <v>0</v>
      </c>
      <c r="BU51" s="218">
        <f t="shared" si="67"/>
        <v>0</v>
      </c>
      <c r="BV51" s="218">
        <f t="shared" ref="BV51:CU51" si="68">$C51*BV46</f>
        <v>0</v>
      </c>
      <c r="BW51" s="218">
        <f t="shared" si="68"/>
        <v>0</v>
      </c>
      <c r="BX51" s="218">
        <f t="shared" si="68"/>
        <v>0</v>
      </c>
      <c r="BY51" s="218">
        <f t="shared" si="68"/>
        <v>0</v>
      </c>
      <c r="BZ51" s="218">
        <f t="shared" si="68"/>
        <v>0</v>
      </c>
      <c r="CA51" s="218">
        <f t="shared" si="68"/>
        <v>0</v>
      </c>
      <c r="CB51" s="218">
        <f t="shared" si="68"/>
        <v>0</v>
      </c>
      <c r="CC51" s="218">
        <f t="shared" si="68"/>
        <v>0</v>
      </c>
      <c r="CD51" s="218">
        <f t="shared" si="68"/>
        <v>0</v>
      </c>
      <c r="CE51" s="218">
        <f t="shared" si="68"/>
        <v>0</v>
      </c>
      <c r="CF51" s="218">
        <f t="shared" si="68"/>
        <v>0</v>
      </c>
      <c r="CG51" s="218">
        <f t="shared" si="68"/>
        <v>0</v>
      </c>
      <c r="CH51" s="218">
        <f t="shared" si="68"/>
        <v>0</v>
      </c>
      <c r="CI51" s="218">
        <f t="shared" si="68"/>
        <v>0</v>
      </c>
      <c r="CJ51" s="218">
        <f t="shared" si="68"/>
        <v>0</v>
      </c>
      <c r="CK51" s="218">
        <f t="shared" si="68"/>
        <v>0</v>
      </c>
      <c r="CL51" s="218">
        <f t="shared" si="68"/>
        <v>0</v>
      </c>
      <c r="CM51" s="218">
        <f t="shared" si="68"/>
        <v>0</v>
      </c>
      <c r="CN51" s="218">
        <f t="shared" si="68"/>
        <v>0</v>
      </c>
      <c r="CO51" s="218">
        <f t="shared" si="68"/>
        <v>0</v>
      </c>
      <c r="CP51" s="218">
        <f t="shared" si="68"/>
        <v>0</v>
      </c>
      <c r="CQ51" s="218">
        <f t="shared" si="68"/>
        <v>0</v>
      </c>
      <c r="CR51" s="218">
        <f t="shared" si="68"/>
        <v>0</v>
      </c>
      <c r="CS51" s="218">
        <f t="shared" si="68"/>
        <v>0</v>
      </c>
      <c r="CT51" s="218">
        <f t="shared" si="68"/>
        <v>0</v>
      </c>
      <c r="CU51" s="218">
        <f t="shared" si="68"/>
        <v>0</v>
      </c>
      <c r="CV51" s="316">
        <f t="shared" si="63"/>
        <v>0</v>
      </c>
    </row>
    <row r="52" spans="1:100" ht="16.5" customHeight="1">
      <c r="A52" s="714"/>
      <c r="B52" s="140" t="s">
        <v>36</v>
      </c>
      <c r="C52" s="218">
        <f>'3、建安及前期成本'!$G$127</f>
        <v>0</v>
      </c>
      <c r="D52" s="218">
        <f t="shared" si="64"/>
        <v>0</v>
      </c>
      <c r="E52" s="218">
        <f t="shared" si="64"/>
        <v>0</v>
      </c>
      <c r="F52" s="218">
        <f t="shared" si="64"/>
        <v>0</v>
      </c>
      <c r="G52" s="218">
        <f t="shared" si="64"/>
        <v>0</v>
      </c>
      <c r="H52" s="218">
        <f t="shared" si="64"/>
        <v>0</v>
      </c>
      <c r="I52" s="218">
        <f t="shared" si="64"/>
        <v>0</v>
      </c>
      <c r="J52" s="218">
        <f t="shared" ref="J52:BU52" si="69">$C52*J47</f>
        <v>0</v>
      </c>
      <c r="K52" s="218">
        <f t="shared" si="69"/>
        <v>0</v>
      </c>
      <c r="L52" s="218">
        <f t="shared" si="69"/>
        <v>0</v>
      </c>
      <c r="M52" s="218">
        <f t="shared" si="69"/>
        <v>0</v>
      </c>
      <c r="N52" s="218">
        <f t="shared" si="69"/>
        <v>0</v>
      </c>
      <c r="O52" s="218">
        <f t="shared" si="69"/>
        <v>0</v>
      </c>
      <c r="P52" s="218">
        <f t="shared" si="69"/>
        <v>0</v>
      </c>
      <c r="Q52" s="218">
        <f t="shared" si="69"/>
        <v>0</v>
      </c>
      <c r="R52" s="218">
        <f t="shared" si="69"/>
        <v>0</v>
      </c>
      <c r="S52" s="218">
        <f t="shared" si="69"/>
        <v>0</v>
      </c>
      <c r="T52" s="218">
        <f t="shared" si="69"/>
        <v>0</v>
      </c>
      <c r="U52" s="218">
        <f t="shared" si="69"/>
        <v>0</v>
      </c>
      <c r="V52" s="218">
        <f t="shared" si="69"/>
        <v>0</v>
      </c>
      <c r="W52" s="218">
        <f t="shared" si="69"/>
        <v>0</v>
      </c>
      <c r="X52" s="218">
        <f t="shared" si="69"/>
        <v>0</v>
      </c>
      <c r="Y52" s="218">
        <f t="shared" si="69"/>
        <v>0</v>
      </c>
      <c r="Z52" s="218">
        <f t="shared" si="69"/>
        <v>0</v>
      </c>
      <c r="AA52" s="218">
        <f t="shared" si="69"/>
        <v>0</v>
      </c>
      <c r="AB52" s="218">
        <f t="shared" si="69"/>
        <v>0</v>
      </c>
      <c r="AC52" s="218">
        <f t="shared" si="69"/>
        <v>0</v>
      </c>
      <c r="AD52" s="218">
        <f t="shared" si="69"/>
        <v>0</v>
      </c>
      <c r="AE52" s="218">
        <f t="shared" si="69"/>
        <v>0</v>
      </c>
      <c r="AF52" s="218">
        <f t="shared" si="69"/>
        <v>0</v>
      </c>
      <c r="AG52" s="218">
        <f t="shared" si="69"/>
        <v>0</v>
      </c>
      <c r="AH52" s="218">
        <f t="shared" si="69"/>
        <v>0</v>
      </c>
      <c r="AI52" s="218">
        <f t="shared" si="69"/>
        <v>0</v>
      </c>
      <c r="AJ52" s="218">
        <f t="shared" si="69"/>
        <v>0</v>
      </c>
      <c r="AK52" s="218">
        <f t="shared" si="69"/>
        <v>0</v>
      </c>
      <c r="AL52" s="218">
        <f t="shared" si="69"/>
        <v>0</v>
      </c>
      <c r="AM52" s="218">
        <f t="shared" si="69"/>
        <v>0</v>
      </c>
      <c r="AN52" s="218">
        <f t="shared" si="69"/>
        <v>0</v>
      </c>
      <c r="AO52" s="218">
        <f t="shared" si="69"/>
        <v>0</v>
      </c>
      <c r="AP52" s="218">
        <f t="shared" si="69"/>
        <v>0</v>
      </c>
      <c r="AQ52" s="218">
        <f t="shared" si="69"/>
        <v>0</v>
      </c>
      <c r="AR52" s="218">
        <f t="shared" si="69"/>
        <v>0</v>
      </c>
      <c r="AS52" s="218">
        <f t="shared" si="69"/>
        <v>0</v>
      </c>
      <c r="AT52" s="218">
        <f t="shared" si="69"/>
        <v>0</v>
      </c>
      <c r="AU52" s="218">
        <f t="shared" si="69"/>
        <v>0</v>
      </c>
      <c r="AV52" s="218">
        <f t="shared" si="69"/>
        <v>0</v>
      </c>
      <c r="AW52" s="218">
        <f t="shared" si="69"/>
        <v>0</v>
      </c>
      <c r="AX52" s="218">
        <f t="shared" si="69"/>
        <v>0</v>
      </c>
      <c r="AY52" s="218">
        <f t="shared" si="69"/>
        <v>0</v>
      </c>
      <c r="AZ52" s="218">
        <f t="shared" si="69"/>
        <v>0</v>
      </c>
      <c r="BA52" s="218">
        <f t="shared" si="69"/>
        <v>0</v>
      </c>
      <c r="BB52" s="218">
        <f t="shared" si="69"/>
        <v>0</v>
      </c>
      <c r="BC52" s="218">
        <f t="shared" si="69"/>
        <v>0</v>
      </c>
      <c r="BD52" s="218">
        <f t="shared" si="69"/>
        <v>0</v>
      </c>
      <c r="BE52" s="218">
        <f t="shared" si="69"/>
        <v>0</v>
      </c>
      <c r="BF52" s="218">
        <f t="shared" si="69"/>
        <v>0</v>
      </c>
      <c r="BG52" s="218">
        <f t="shared" si="69"/>
        <v>0</v>
      </c>
      <c r="BH52" s="218">
        <f t="shared" si="69"/>
        <v>0</v>
      </c>
      <c r="BI52" s="218">
        <f t="shared" si="69"/>
        <v>0</v>
      </c>
      <c r="BJ52" s="218">
        <f t="shared" si="69"/>
        <v>0</v>
      </c>
      <c r="BK52" s="218">
        <f t="shared" si="69"/>
        <v>0</v>
      </c>
      <c r="BL52" s="218">
        <f t="shared" si="69"/>
        <v>0</v>
      </c>
      <c r="BM52" s="218">
        <f t="shared" si="69"/>
        <v>0</v>
      </c>
      <c r="BN52" s="218">
        <f t="shared" si="69"/>
        <v>0</v>
      </c>
      <c r="BO52" s="218">
        <f t="shared" si="69"/>
        <v>0</v>
      </c>
      <c r="BP52" s="218">
        <f t="shared" si="69"/>
        <v>0</v>
      </c>
      <c r="BQ52" s="218">
        <f t="shared" si="69"/>
        <v>0</v>
      </c>
      <c r="BR52" s="218">
        <f t="shared" si="69"/>
        <v>0</v>
      </c>
      <c r="BS52" s="218">
        <f t="shared" si="69"/>
        <v>0</v>
      </c>
      <c r="BT52" s="218">
        <f t="shared" si="69"/>
        <v>0</v>
      </c>
      <c r="BU52" s="218">
        <f t="shared" si="69"/>
        <v>0</v>
      </c>
      <c r="BV52" s="218">
        <f t="shared" ref="BV52:CU52" si="70">$C52*BV47</f>
        <v>0</v>
      </c>
      <c r="BW52" s="218">
        <f t="shared" si="70"/>
        <v>0</v>
      </c>
      <c r="BX52" s="218">
        <f t="shared" si="70"/>
        <v>0</v>
      </c>
      <c r="BY52" s="218">
        <f t="shared" si="70"/>
        <v>0</v>
      </c>
      <c r="BZ52" s="218">
        <f t="shared" si="70"/>
        <v>0</v>
      </c>
      <c r="CA52" s="218">
        <f t="shared" si="70"/>
        <v>0</v>
      </c>
      <c r="CB52" s="218">
        <f t="shared" si="70"/>
        <v>0</v>
      </c>
      <c r="CC52" s="218">
        <f t="shared" si="70"/>
        <v>0</v>
      </c>
      <c r="CD52" s="218">
        <f t="shared" si="70"/>
        <v>0</v>
      </c>
      <c r="CE52" s="218">
        <f t="shared" si="70"/>
        <v>0</v>
      </c>
      <c r="CF52" s="218">
        <f t="shared" si="70"/>
        <v>0</v>
      </c>
      <c r="CG52" s="218">
        <f t="shared" si="70"/>
        <v>0</v>
      </c>
      <c r="CH52" s="218">
        <f t="shared" si="70"/>
        <v>0</v>
      </c>
      <c r="CI52" s="218">
        <f t="shared" si="70"/>
        <v>0</v>
      </c>
      <c r="CJ52" s="218">
        <f t="shared" si="70"/>
        <v>0</v>
      </c>
      <c r="CK52" s="218">
        <f t="shared" si="70"/>
        <v>0</v>
      </c>
      <c r="CL52" s="218">
        <f t="shared" si="70"/>
        <v>0</v>
      </c>
      <c r="CM52" s="218">
        <f t="shared" si="70"/>
        <v>0</v>
      </c>
      <c r="CN52" s="218">
        <f t="shared" si="70"/>
        <v>0</v>
      </c>
      <c r="CO52" s="218">
        <f t="shared" si="70"/>
        <v>0</v>
      </c>
      <c r="CP52" s="218">
        <f t="shared" si="70"/>
        <v>0</v>
      </c>
      <c r="CQ52" s="218">
        <f t="shared" si="70"/>
        <v>0</v>
      </c>
      <c r="CR52" s="218">
        <f t="shared" si="70"/>
        <v>0</v>
      </c>
      <c r="CS52" s="218">
        <f t="shared" si="70"/>
        <v>0</v>
      </c>
      <c r="CT52" s="218">
        <f t="shared" si="70"/>
        <v>0</v>
      </c>
      <c r="CU52" s="218">
        <f t="shared" si="70"/>
        <v>0</v>
      </c>
      <c r="CV52" s="316">
        <f t="shared" si="63"/>
        <v>0</v>
      </c>
    </row>
    <row r="53" spans="1:100" ht="16.5" customHeight="1">
      <c r="A53" s="714"/>
      <c r="B53" s="140" t="s">
        <v>37</v>
      </c>
      <c r="C53" s="218">
        <f>'3、建安及前期成本'!$G$145</f>
        <v>0</v>
      </c>
      <c r="D53" s="218">
        <f t="shared" si="64"/>
        <v>0</v>
      </c>
      <c r="E53" s="218">
        <f t="shared" si="64"/>
        <v>0</v>
      </c>
      <c r="F53" s="218">
        <f t="shared" si="64"/>
        <v>0</v>
      </c>
      <c r="G53" s="218">
        <f t="shared" si="64"/>
        <v>0</v>
      </c>
      <c r="H53" s="218">
        <f t="shared" si="64"/>
        <v>0</v>
      </c>
      <c r="I53" s="218">
        <f t="shared" si="64"/>
        <v>0</v>
      </c>
      <c r="J53" s="218">
        <f t="shared" ref="J53:BU53" si="71">$C53*J48</f>
        <v>0</v>
      </c>
      <c r="K53" s="218">
        <f t="shared" si="71"/>
        <v>0</v>
      </c>
      <c r="L53" s="218">
        <f t="shared" si="71"/>
        <v>0</v>
      </c>
      <c r="M53" s="218">
        <f t="shared" si="71"/>
        <v>0</v>
      </c>
      <c r="N53" s="218">
        <f t="shared" si="71"/>
        <v>0</v>
      </c>
      <c r="O53" s="218">
        <f t="shared" si="71"/>
        <v>0</v>
      </c>
      <c r="P53" s="218">
        <f t="shared" si="71"/>
        <v>0</v>
      </c>
      <c r="Q53" s="218">
        <f t="shared" si="71"/>
        <v>0</v>
      </c>
      <c r="R53" s="218">
        <f t="shared" si="71"/>
        <v>0</v>
      </c>
      <c r="S53" s="218">
        <f t="shared" si="71"/>
        <v>0</v>
      </c>
      <c r="T53" s="218">
        <f t="shared" si="71"/>
        <v>0</v>
      </c>
      <c r="U53" s="218">
        <f t="shared" si="71"/>
        <v>0</v>
      </c>
      <c r="V53" s="218">
        <f t="shared" si="71"/>
        <v>0</v>
      </c>
      <c r="W53" s="218">
        <f t="shared" si="71"/>
        <v>0</v>
      </c>
      <c r="X53" s="218">
        <f t="shared" si="71"/>
        <v>0</v>
      </c>
      <c r="Y53" s="218">
        <f t="shared" si="71"/>
        <v>0</v>
      </c>
      <c r="Z53" s="218">
        <f t="shared" si="71"/>
        <v>0</v>
      </c>
      <c r="AA53" s="218">
        <f t="shared" si="71"/>
        <v>0</v>
      </c>
      <c r="AB53" s="218">
        <f t="shared" si="71"/>
        <v>0</v>
      </c>
      <c r="AC53" s="218">
        <f t="shared" si="71"/>
        <v>0</v>
      </c>
      <c r="AD53" s="218">
        <f t="shared" si="71"/>
        <v>0</v>
      </c>
      <c r="AE53" s="218">
        <f t="shared" si="71"/>
        <v>0</v>
      </c>
      <c r="AF53" s="218">
        <f t="shared" si="71"/>
        <v>0</v>
      </c>
      <c r="AG53" s="218">
        <f t="shared" si="71"/>
        <v>0</v>
      </c>
      <c r="AH53" s="218">
        <f t="shared" si="71"/>
        <v>0</v>
      </c>
      <c r="AI53" s="218">
        <f t="shared" si="71"/>
        <v>0</v>
      </c>
      <c r="AJ53" s="218">
        <f t="shared" si="71"/>
        <v>0</v>
      </c>
      <c r="AK53" s="218">
        <f t="shared" si="71"/>
        <v>0</v>
      </c>
      <c r="AL53" s="218">
        <f t="shared" si="71"/>
        <v>0</v>
      </c>
      <c r="AM53" s="218">
        <f t="shared" si="71"/>
        <v>0</v>
      </c>
      <c r="AN53" s="218">
        <f t="shared" si="71"/>
        <v>0</v>
      </c>
      <c r="AO53" s="218">
        <f t="shared" si="71"/>
        <v>0</v>
      </c>
      <c r="AP53" s="218">
        <f t="shared" si="71"/>
        <v>0</v>
      </c>
      <c r="AQ53" s="218">
        <f t="shared" si="71"/>
        <v>0</v>
      </c>
      <c r="AR53" s="218">
        <f t="shared" si="71"/>
        <v>0</v>
      </c>
      <c r="AS53" s="218">
        <f t="shared" si="71"/>
        <v>0</v>
      </c>
      <c r="AT53" s="218">
        <f t="shared" si="71"/>
        <v>0</v>
      </c>
      <c r="AU53" s="218">
        <f t="shared" si="71"/>
        <v>0</v>
      </c>
      <c r="AV53" s="218">
        <f t="shared" si="71"/>
        <v>0</v>
      </c>
      <c r="AW53" s="218">
        <f t="shared" si="71"/>
        <v>0</v>
      </c>
      <c r="AX53" s="218">
        <f t="shared" si="71"/>
        <v>0</v>
      </c>
      <c r="AY53" s="218">
        <f t="shared" si="71"/>
        <v>0</v>
      </c>
      <c r="AZ53" s="218">
        <f t="shared" si="71"/>
        <v>0</v>
      </c>
      <c r="BA53" s="218">
        <f t="shared" si="71"/>
        <v>0</v>
      </c>
      <c r="BB53" s="218">
        <f t="shared" si="71"/>
        <v>0</v>
      </c>
      <c r="BC53" s="218">
        <f t="shared" si="71"/>
        <v>0</v>
      </c>
      <c r="BD53" s="218">
        <f t="shared" si="71"/>
        <v>0</v>
      </c>
      <c r="BE53" s="218">
        <f t="shared" si="71"/>
        <v>0</v>
      </c>
      <c r="BF53" s="218">
        <f t="shared" si="71"/>
        <v>0</v>
      </c>
      <c r="BG53" s="218">
        <f t="shared" si="71"/>
        <v>0</v>
      </c>
      <c r="BH53" s="218">
        <f t="shared" si="71"/>
        <v>0</v>
      </c>
      <c r="BI53" s="218">
        <f t="shared" si="71"/>
        <v>0</v>
      </c>
      <c r="BJ53" s="218">
        <f t="shared" si="71"/>
        <v>0</v>
      </c>
      <c r="BK53" s="218">
        <f t="shared" si="71"/>
        <v>0</v>
      </c>
      <c r="BL53" s="218">
        <f t="shared" si="71"/>
        <v>0</v>
      </c>
      <c r="BM53" s="218">
        <f t="shared" si="71"/>
        <v>0</v>
      </c>
      <c r="BN53" s="218">
        <f t="shared" si="71"/>
        <v>0</v>
      </c>
      <c r="BO53" s="218">
        <f t="shared" si="71"/>
        <v>0</v>
      </c>
      <c r="BP53" s="218">
        <f t="shared" si="71"/>
        <v>0</v>
      </c>
      <c r="BQ53" s="218">
        <f t="shared" si="71"/>
        <v>0</v>
      </c>
      <c r="BR53" s="218">
        <f t="shared" si="71"/>
        <v>0</v>
      </c>
      <c r="BS53" s="218">
        <f t="shared" si="71"/>
        <v>0</v>
      </c>
      <c r="BT53" s="218">
        <f t="shared" si="71"/>
        <v>0</v>
      </c>
      <c r="BU53" s="218">
        <f t="shared" si="71"/>
        <v>0</v>
      </c>
      <c r="BV53" s="218">
        <f t="shared" ref="BV53:CU53" si="72">$C53*BV48</f>
        <v>0</v>
      </c>
      <c r="BW53" s="218">
        <f t="shared" si="72"/>
        <v>0</v>
      </c>
      <c r="BX53" s="218">
        <f t="shared" si="72"/>
        <v>0</v>
      </c>
      <c r="BY53" s="218">
        <f t="shared" si="72"/>
        <v>0</v>
      </c>
      <c r="BZ53" s="218">
        <f t="shared" si="72"/>
        <v>0</v>
      </c>
      <c r="CA53" s="218">
        <f t="shared" si="72"/>
        <v>0</v>
      </c>
      <c r="CB53" s="218">
        <f t="shared" si="72"/>
        <v>0</v>
      </c>
      <c r="CC53" s="218">
        <f t="shared" si="72"/>
        <v>0</v>
      </c>
      <c r="CD53" s="218">
        <f t="shared" si="72"/>
        <v>0</v>
      </c>
      <c r="CE53" s="218">
        <f t="shared" si="72"/>
        <v>0</v>
      </c>
      <c r="CF53" s="218">
        <f t="shared" si="72"/>
        <v>0</v>
      </c>
      <c r="CG53" s="218">
        <f t="shared" si="72"/>
        <v>0</v>
      </c>
      <c r="CH53" s="218">
        <f t="shared" si="72"/>
        <v>0</v>
      </c>
      <c r="CI53" s="218">
        <f t="shared" si="72"/>
        <v>0</v>
      </c>
      <c r="CJ53" s="218">
        <f t="shared" si="72"/>
        <v>0</v>
      </c>
      <c r="CK53" s="218">
        <f t="shared" si="72"/>
        <v>0</v>
      </c>
      <c r="CL53" s="218">
        <f t="shared" si="72"/>
        <v>0</v>
      </c>
      <c r="CM53" s="218">
        <f t="shared" si="72"/>
        <v>0</v>
      </c>
      <c r="CN53" s="218">
        <f t="shared" si="72"/>
        <v>0</v>
      </c>
      <c r="CO53" s="218">
        <f t="shared" si="72"/>
        <v>0</v>
      </c>
      <c r="CP53" s="218">
        <f t="shared" si="72"/>
        <v>0</v>
      </c>
      <c r="CQ53" s="218">
        <f t="shared" si="72"/>
        <v>0</v>
      </c>
      <c r="CR53" s="218">
        <f t="shared" si="72"/>
        <v>0</v>
      </c>
      <c r="CS53" s="218">
        <f t="shared" si="72"/>
        <v>0</v>
      </c>
      <c r="CT53" s="218">
        <f t="shared" si="72"/>
        <v>0</v>
      </c>
      <c r="CU53" s="218">
        <f t="shared" si="72"/>
        <v>0</v>
      </c>
      <c r="CV53" s="316">
        <f t="shared" si="63"/>
        <v>0</v>
      </c>
    </row>
    <row r="54" spans="1:100" ht="16.5" customHeight="1">
      <c r="C54" s="314"/>
    </row>
    <row r="55" spans="1:100" ht="16.5" customHeight="1">
      <c r="A55" s="776" t="s">
        <v>485</v>
      </c>
      <c r="B55" s="776"/>
      <c r="C55" s="776"/>
      <c r="D55" s="776"/>
      <c r="E55" s="776"/>
      <c r="F55" s="776"/>
      <c r="G55" s="776"/>
      <c r="H55" s="776"/>
      <c r="I55" s="776"/>
      <c r="J55" s="776"/>
      <c r="K55" s="776"/>
      <c r="L55" s="776"/>
      <c r="M55" s="776"/>
      <c r="N55" s="776"/>
      <c r="O55" s="776"/>
      <c r="P55" s="776"/>
      <c r="Q55" s="776"/>
      <c r="R55" s="776"/>
      <c r="S55" s="776"/>
      <c r="T55" s="776"/>
      <c r="U55" s="776"/>
      <c r="V55" s="776"/>
      <c r="W55" s="776"/>
      <c r="X55" s="776"/>
      <c r="Y55" s="776"/>
      <c r="Z55" s="776"/>
      <c r="AA55" s="776"/>
      <c r="AB55" s="776"/>
      <c r="AC55" s="776"/>
      <c r="AD55" s="776"/>
      <c r="AE55" s="776"/>
      <c r="AF55" s="776"/>
      <c r="AG55" s="776"/>
      <c r="AH55" s="776"/>
      <c r="AI55" s="776"/>
      <c r="AJ55" s="776"/>
      <c r="AK55" s="776"/>
      <c r="AL55" s="776"/>
      <c r="AM55" s="776"/>
      <c r="AN55" s="776"/>
      <c r="AO55" s="776"/>
      <c r="AP55" s="776"/>
      <c r="AQ55" s="776"/>
      <c r="AR55" s="776"/>
      <c r="AS55" s="776"/>
      <c r="AT55" s="776"/>
      <c r="AU55" s="776"/>
      <c r="AV55" s="776"/>
      <c r="AW55" s="776"/>
      <c r="AX55" s="776"/>
    </row>
    <row r="56" spans="1:100" ht="16.5" customHeight="1">
      <c r="A56" s="305"/>
      <c r="B56" s="306"/>
      <c r="C56" s="307" t="s">
        <v>239</v>
      </c>
      <c r="D56" s="207">
        <v>1</v>
      </c>
      <c r="E56" s="207">
        <v>2</v>
      </c>
      <c r="F56" s="207">
        <v>3</v>
      </c>
      <c r="G56" s="207">
        <v>4</v>
      </c>
      <c r="H56" s="207">
        <v>5</v>
      </c>
      <c r="I56" s="207">
        <v>6</v>
      </c>
      <c r="J56" s="207">
        <v>7</v>
      </c>
      <c r="K56" s="207">
        <v>8</v>
      </c>
      <c r="L56" s="207">
        <v>9</v>
      </c>
      <c r="M56" s="207">
        <v>10</v>
      </c>
      <c r="N56" s="207">
        <v>11</v>
      </c>
      <c r="O56" s="207">
        <v>12</v>
      </c>
      <c r="P56" s="207">
        <v>13</v>
      </c>
      <c r="Q56" s="207">
        <v>14</v>
      </c>
      <c r="R56" s="207">
        <v>15</v>
      </c>
      <c r="S56" s="207">
        <v>16</v>
      </c>
      <c r="T56" s="207">
        <v>17</v>
      </c>
      <c r="U56" s="207">
        <v>18</v>
      </c>
      <c r="V56" s="207">
        <v>19</v>
      </c>
      <c r="W56" s="207">
        <v>20</v>
      </c>
      <c r="X56" s="207">
        <v>21</v>
      </c>
      <c r="Y56" s="207">
        <v>22</v>
      </c>
      <c r="Z56" s="207">
        <v>23</v>
      </c>
      <c r="AA56" s="207">
        <v>24</v>
      </c>
      <c r="AB56" s="207">
        <v>25</v>
      </c>
      <c r="AC56" s="207">
        <v>26</v>
      </c>
      <c r="AD56" s="207">
        <v>27</v>
      </c>
      <c r="AE56" s="207">
        <v>28</v>
      </c>
      <c r="AF56" s="207">
        <v>29</v>
      </c>
      <c r="AG56" s="207">
        <v>30</v>
      </c>
      <c r="AH56" s="207">
        <v>31</v>
      </c>
      <c r="AI56" s="207">
        <v>32</v>
      </c>
      <c r="AJ56" s="207">
        <v>33</v>
      </c>
      <c r="AK56" s="207">
        <v>34</v>
      </c>
      <c r="AL56" s="207">
        <v>35</v>
      </c>
      <c r="AM56" s="207">
        <v>36</v>
      </c>
      <c r="AN56" s="207">
        <v>37</v>
      </c>
      <c r="AO56" s="207">
        <v>38</v>
      </c>
      <c r="AP56" s="207">
        <v>39</v>
      </c>
      <c r="AQ56" s="207">
        <v>40</v>
      </c>
      <c r="AR56" s="207">
        <v>41</v>
      </c>
      <c r="AS56" s="207">
        <v>42</v>
      </c>
      <c r="AT56" s="207">
        <v>43</v>
      </c>
      <c r="AU56" s="207">
        <v>44</v>
      </c>
      <c r="AV56" s="207">
        <v>45</v>
      </c>
      <c r="AW56" s="207">
        <v>46</v>
      </c>
      <c r="AX56" s="207">
        <v>47</v>
      </c>
      <c r="AY56" s="207">
        <v>48</v>
      </c>
      <c r="AZ56" s="207">
        <v>49</v>
      </c>
      <c r="BA56" s="207">
        <v>50</v>
      </c>
      <c r="BB56" s="207">
        <v>51</v>
      </c>
      <c r="BC56" s="207">
        <v>52</v>
      </c>
      <c r="BD56" s="207">
        <v>53</v>
      </c>
      <c r="BE56" s="207">
        <v>54</v>
      </c>
      <c r="BF56" s="207">
        <v>55</v>
      </c>
      <c r="BG56" s="207">
        <v>56</v>
      </c>
      <c r="BH56" s="207">
        <v>57</v>
      </c>
      <c r="BI56" s="207">
        <v>58</v>
      </c>
      <c r="BJ56" s="207">
        <v>59</v>
      </c>
      <c r="BK56" s="207">
        <v>60</v>
      </c>
      <c r="BL56" s="207">
        <v>61</v>
      </c>
      <c r="BM56" s="207">
        <v>62</v>
      </c>
      <c r="BN56" s="207">
        <v>63</v>
      </c>
      <c r="BO56" s="207">
        <v>64</v>
      </c>
      <c r="BP56" s="207">
        <v>65</v>
      </c>
      <c r="BQ56" s="207">
        <v>66</v>
      </c>
      <c r="BR56" s="207">
        <v>67</v>
      </c>
      <c r="BS56" s="207">
        <v>68</v>
      </c>
      <c r="BT56" s="207">
        <v>69</v>
      </c>
      <c r="BU56" s="207">
        <v>70</v>
      </c>
      <c r="BV56" s="207">
        <v>71</v>
      </c>
      <c r="BW56" s="207">
        <v>72</v>
      </c>
      <c r="BX56" s="207">
        <v>73</v>
      </c>
      <c r="BY56" s="207">
        <v>74</v>
      </c>
      <c r="BZ56" s="207">
        <v>75</v>
      </c>
      <c r="CA56" s="207">
        <v>76</v>
      </c>
      <c r="CB56" s="207">
        <v>77</v>
      </c>
      <c r="CC56" s="207">
        <v>78</v>
      </c>
      <c r="CD56" s="207">
        <v>79</v>
      </c>
      <c r="CE56" s="207">
        <v>80</v>
      </c>
      <c r="CF56" s="207">
        <v>81</v>
      </c>
      <c r="CG56" s="207">
        <v>82</v>
      </c>
      <c r="CH56" s="207">
        <v>83</v>
      </c>
      <c r="CI56" s="207">
        <v>84</v>
      </c>
      <c r="CJ56" s="207">
        <v>85</v>
      </c>
      <c r="CK56" s="207">
        <v>86</v>
      </c>
      <c r="CL56" s="207">
        <v>87</v>
      </c>
      <c r="CM56" s="207">
        <v>88</v>
      </c>
      <c r="CN56" s="207">
        <v>89</v>
      </c>
      <c r="CO56" s="207">
        <v>90</v>
      </c>
      <c r="CP56" s="207">
        <v>91</v>
      </c>
      <c r="CQ56" s="207">
        <v>92</v>
      </c>
      <c r="CR56" s="207">
        <v>93</v>
      </c>
      <c r="CS56" s="207">
        <v>94</v>
      </c>
      <c r="CT56" s="207">
        <v>95</v>
      </c>
      <c r="CU56" s="207">
        <v>96</v>
      </c>
      <c r="CV56" s="315" t="s">
        <v>477</v>
      </c>
    </row>
    <row r="57" spans="1:100" s="196" customFormat="1" ht="16.5" customHeight="1">
      <c r="A57" s="714" t="s">
        <v>478</v>
      </c>
      <c r="B57" s="309" t="s">
        <v>479</v>
      </c>
      <c r="C57" s="310">
        <f>SUM(D57:DH57)</f>
        <v>1.0000000000000002</v>
      </c>
      <c r="D57" s="311">
        <f t="shared" ref="D57:I57" si="73">IF($C$62=0,0,D62/$C$62)</f>
        <v>0</v>
      </c>
      <c r="E57" s="311">
        <f t="shared" si="73"/>
        <v>0</v>
      </c>
      <c r="F57" s="311">
        <f t="shared" si="73"/>
        <v>0</v>
      </c>
      <c r="G57" s="311">
        <f t="shared" si="73"/>
        <v>0</v>
      </c>
      <c r="H57" s="311">
        <f t="shared" si="73"/>
        <v>0</v>
      </c>
      <c r="I57" s="311">
        <f t="shared" si="73"/>
        <v>0</v>
      </c>
      <c r="J57" s="311">
        <f t="shared" ref="J57:BU57" si="74">IF($C$62=0,0,J62/$C$62)</f>
        <v>0</v>
      </c>
      <c r="K57" s="311">
        <f t="shared" si="74"/>
        <v>1.4669089898903689E-2</v>
      </c>
      <c r="L57" s="311">
        <f t="shared" si="74"/>
        <v>1.4669089898903689E-2</v>
      </c>
      <c r="M57" s="311">
        <f t="shared" si="74"/>
        <v>3.4227876430775281E-2</v>
      </c>
      <c r="N57" s="311">
        <f t="shared" si="74"/>
        <v>4.9558786531871582E-2</v>
      </c>
      <c r="O57" s="311">
        <f t="shared" si="74"/>
        <v>4.9558786531871582E-2</v>
      </c>
      <c r="P57" s="311">
        <f t="shared" si="74"/>
        <v>7.0000000000000007E-2</v>
      </c>
      <c r="Q57" s="311">
        <f t="shared" si="74"/>
        <v>8.4669089898903704E-2</v>
      </c>
      <c r="R57" s="311">
        <f t="shared" si="74"/>
        <v>8.4669089898903704E-2</v>
      </c>
      <c r="S57" s="311">
        <f t="shared" si="74"/>
        <v>7.4889696632967906E-2</v>
      </c>
      <c r="T57" s="311">
        <f t="shared" si="74"/>
        <v>7.0661820202192624E-2</v>
      </c>
      <c r="U57" s="311">
        <f t="shared" si="74"/>
        <v>7.0661820202192624E-2</v>
      </c>
      <c r="V57" s="311">
        <f t="shared" si="74"/>
        <v>6.0441213468128419E-2</v>
      </c>
      <c r="W57" s="311">
        <f t="shared" si="74"/>
        <v>0.04</v>
      </c>
      <c r="X57" s="311">
        <f t="shared" si="74"/>
        <v>4.4889696632967893E-2</v>
      </c>
      <c r="Y57" s="311">
        <f t="shared" si="74"/>
        <v>4.4889696632967893E-2</v>
      </c>
      <c r="Z57" s="311">
        <f t="shared" si="74"/>
        <v>4.4889696632967893E-2</v>
      </c>
      <c r="AA57" s="311">
        <f t="shared" si="74"/>
        <v>0.05</v>
      </c>
      <c r="AB57" s="311">
        <f t="shared" si="74"/>
        <v>3.5330910101096312E-2</v>
      </c>
      <c r="AC57" s="311">
        <f t="shared" si="74"/>
        <v>2.5551516835160517E-2</v>
      </c>
      <c r="AD57" s="311">
        <f t="shared" si="74"/>
        <v>2.5551516835160517E-2</v>
      </c>
      <c r="AE57" s="311">
        <f t="shared" si="74"/>
        <v>1.0220606734064207E-2</v>
      </c>
      <c r="AF57" s="311">
        <f t="shared" si="74"/>
        <v>0</v>
      </c>
      <c r="AG57" s="311">
        <f t="shared" si="74"/>
        <v>0</v>
      </c>
      <c r="AH57" s="311">
        <f t="shared" si="74"/>
        <v>0</v>
      </c>
      <c r="AI57" s="311">
        <f t="shared" si="74"/>
        <v>0</v>
      </c>
      <c r="AJ57" s="311">
        <f t="shared" si="74"/>
        <v>0</v>
      </c>
      <c r="AK57" s="311">
        <f t="shared" si="74"/>
        <v>0</v>
      </c>
      <c r="AL57" s="311">
        <f t="shared" si="74"/>
        <v>0</v>
      </c>
      <c r="AM57" s="311">
        <f t="shared" si="74"/>
        <v>0</v>
      </c>
      <c r="AN57" s="311">
        <f t="shared" si="74"/>
        <v>0</v>
      </c>
      <c r="AO57" s="311">
        <f t="shared" si="74"/>
        <v>0</v>
      </c>
      <c r="AP57" s="311">
        <f t="shared" si="74"/>
        <v>0</v>
      </c>
      <c r="AQ57" s="311">
        <f t="shared" si="74"/>
        <v>0</v>
      </c>
      <c r="AR57" s="311">
        <f t="shared" si="74"/>
        <v>0</v>
      </c>
      <c r="AS57" s="311">
        <f t="shared" si="74"/>
        <v>0</v>
      </c>
      <c r="AT57" s="311">
        <f t="shared" si="74"/>
        <v>0</v>
      </c>
      <c r="AU57" s="311">
        <f t="shared" si="74"/>
        <v>0</v>
      </c>
      <c r="AV57" s="311">
        <f t="shared" si="74"/>
        <v>0</v>
      </c>
      <c r="AW57" s="311">
        <f t="shared" si="74"/>
        <v>0</v>
      </c>
      <c r="AX57" s="311">
        <f t="shared" si="74"/>
        <v>0</v>
      </c>
      <c r="AY57" s="311">
        <f t="shared" si="74"/>
        <v>0</v>
      </c>
      <c r="AZ57" s="311">
        <f t="shared" si="74"/>
        <v>0</v>
      </c>
      <c r="BA57" s="311">
        <f t="shared" si="74"/>
        <v>0</v>
      </c>
      <c r="BB57" s="311">
        <f t="shared" si="74"/>
        <v>0</v>
      </c>
      <c r="BC57" s="311">
        <f t="shared" si="74"/>
        <v>0</v>
      </c>
      <c r="BD57" s="311">
        <f t="shared" si="74"/>
        <v>0</v>
      </c>
      <c r="BE57" s="311">
        <f t="shared" si="74"/>
        <v>0</v>
      </c>
      <c r="BF57" s="311">
        <f t="shared" si="74"/>
        <v>0</v>
      </c>
      <c r="BG57" s="311">
        <f t="shared" si="74"/>
        <v>0</v>
      </c>
      <c r="BH57" s="311">
        <f t="shared" si="74"/>
        <v>0</v>
      </c>
      <c r="BI57" s="311">
        <f t="shared" si="74"/>
        <v>0</v>
      </c>
      <c r="BJ57" s="311">
        <f t="shared" si="74"/>
        <v>0</v>
      </c>
      <c r="BK57" s="311">
        <f t="shared" si="74"/>
        <v>0</v>
      </c>
      <c r="BL57" s="311">
        <f t="shared" si="74"/>
        <v>0</v>
      </c>
      <c r="BM57" s="311">
        <f t="shared" si="74"/>
        <v>0</v>
      </c>
      <c r="BN57" s="311">
        <f t="shared" si="74"/>
        <v>0</v>
      </c>
      <c r="BO57" s="311">
        <f t="shared" si="74"/>
        <v>0</v>
      </c>
      <c r="BP57" s="311">
        <f t="shared" si="74"/>
        <v>0</v>
      </c>
      <c r="BQ57" s="311">
        <f t="shared" si="74"/>
        <v>0</v>
      </c>
      <c r="BR57" s="311">
        <f t="shared" si="74"/>
        <v>0</v>
      </c>
      <c r="BS57" s="311">
        <f t="shared" si="74"/>
        <v>0</v>
      </c>
      <c r="BT57" s="311">
        <f t="shared" si="74"/>
        <v>0</v>
      </c>
      <c r="BU57" s="311">
        <f t="shared" si="74"/>
        <v>0</v>
      </c>
      <c r="BV57" s="311">
        <f t="shared" ref="BV57:CU57" si="75">IF($C$62=0,0,BV62/$C$62)</f>
        <v>0</v>
      </c>
      <c r="BW57" s="311">
        <f t="shared" si="75"/>
        <v>0</v>
      </c>
      <c r="BX57" s="311">
        <f t="shared" si="75"/>
        <v>0</v>
      </c>
      <c r="BY57" s="311">
        <f t="shared" si="75"/>
        <v>0</v>
      </c>
      <c r="BZ57" s="311">
        <f t="shared" si="75"/>
        <v>0</v>
      </c>
      <c r="CA57" s="311">
        <f t="shared" si="75"/>
        <v>0</v>
      </c>
      <c r="CB57" s="311">
        <f t="shared" si="75"/>
        <v>0</v>
      </c>
      <c r="CC57" s="311">
        <f t="shared" si="75"/>
        <v>0</v>
      </c>
      <c r="CD57" s="311">
        <f t="shared" si="75"/>
        <v>0</v>
      </c>
      <c r="CE57" s="311">
        <f t="shared" si="75"/>
        <v>0</v>
      </c>
      <c r="CF57" s="311">
        <f t="shared" si="75"/>
        <v>0</v>
      </c>
      <c r="CG57" s="311">
        <f t="shared" si="75"/>
        <v>0</v>
      </c>
      <c r="CH57" s="311">
        <f t="shared" si="75"/>
        <v>0</v>
      </c>
      <c r="CI57" s="311">
        <f t="shared" si="75"/>
        <v>0</v>
      </c>
      <c r="CJ57" s="311">
        <f t="shared" si="75"/>
        <v>0</v>
      </c>
      <c r="CK57" s="311">
        <f t="shared" si="75"/>
        <v>0</v>
      </c>
      <c r="CL57" s="311">
        <f t="shared" si="75"/>
        <v>0</v>
      </c>
      <c r="CM57" s="311">
        <f t="shared" si="75"/>
        <v>0</v>
      </c>
      <c r="CN57" s="311">
        <f t="shared" si="75"/>
        <v>0</v>
      </c>
      <c r="CO57" s="311">
        <f t="shared" si="75"/>
        <v>0</v>
      </c>
      <c r="CP57" s="311">
        <f t="shared" si="75"/>
        <v>0</v>
      </c>
      <c r="CQ57" s="311">
        <f t="shared" si="75"/>
        <v>0</v>
      </c>
      <c r="CR57" s="311">
        <f t="shared" si="75"/>
        <v>0</v>
      </c>
      <c r="CS57" s="311">
        <f t="shared" si="75"/>
        <v>0</v>
      </c>
      <c r="CT57" s="311">
        <f t="shared" si="75"/>
        <v>0</v>
      </c>
      <c r="CU57" s="311">
        <f t="shared" si="75"/>
        <v>0</v>
      </c>
      <c r="CV57" s="301"/>
    </row>
    <row r="58" spans="1:100" ht="16.5" customHeight="1">
      <c r="A58" s="714"/>
      <c r="B58" s="140" t="s">
        <v>34</v>
      </c>
      <c r="C58" s="310">
        <f t="shared" ref="C58:C61" si="76">SUM(D58:CU58)</f>
        <v>1.0000000000000002</v>
      </c>
      <c r="D58" s="312"/>
      <c r="E58" s="312"/>
      <c r="F58" s="312"/>
      <c r="G58" s="312"/>
      <c r="H58" s="312"/>
      <c r="I58" s="312"/>
      <c r="J58" s="312"/>
      <c r="K58" s="312">
        <v>0.03</v>
      </c>
      <c r="L58" s="312">
        <v>0.03</v>
      </c>
      <c r="M58" s="312">
        <v>7.0000000000000007E-2</v>
      </c>
      <c r="N58" s="312">
        <v>7.0000000000000007E-2</v>
      </c>
      <c r="O58" s="312">
        <v>7.0000000000000007E-2</v>
      </c>
      <c r="P58" s="312">
        <v>7.0000000000000007E-2</v>
      </c>
      <c r="Q58" s="312">
        <v>0.1</v>
      </c>
      <c r="R58" s="312">
        <v>0.1</v>
      </c>
      <c r="S58" s="312">
        <v>0.08</v>
      </c>
      <c r="T58" s="312">
        <v>0.04</v>
      </c>
      <c r="U58" s="312">
        <v>0.04</v>
      </c>
      <c r="V58" s="312">
        <v>0.04</v>
      </c>
      <c r="W58" s="312">
        <v>0.04</v>
      </c>
      <c r="X58" s="312">
        <v>0.05</v>
      </c>
      <c r="Y58" s="312">
        <v>0.05</v>
      </c>
      <c r="Z58" s="312">
        <v>0.05</v>
      </c>
      <c r="AA58" s="312">
        <v>0.05</v>
      </c>
      <c r="AB58" s="312">
        <v>0.02</v>
      </c>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c r="BT58" s="312"/>
      <c r="BU58" s="312"/>
      <c r="BV58" s="312"/>
      <c r="BW58" s="312"/>
      <c r="BX58" s="312"/>
      <c r="BY58" s="312"/>
      <c r="BZ58" s="312"/>
      <c r="CA58" s="312"/>
      <c r="CB58" s="312"/>
      <c r="CC58" s="312"/>
      <c r="CD58" s="312"/>
      <c r="CE58" s="312"/>
      <c r="CF58" s="312"/>
      <c r="CG58" s="312"/>
      <c r="CH58" s="312"/>
      <c r="CI58" s="312"/>
      <c r="CJ58" s="312"/>
      <c r="CK58" s="312"/>
      <c r="CL58" s="312"/>
      <c r="CM58" s="312"/>
      <c r="CN58" s="312"/>
      <c r="CO58" s="312"/>
      <c r="CP58" s="312"/>
      <c r="CQ58" s="312"/>
      <c r="CR58" s="312"/>
      <c r="CS58" s="312"/>
      <c r="CT58" s="312"/>
      <c r="CU58" s="312"/>
      <c r="CV58" s="316">
        <f t="shared" ref="CV58:CV61" si="77">SUM(D58:CU58)-1</f>
        <v>0</v>
      </c>
    </row>
    <row r="59" spans="1:100" ht="16.5" customHeight="1">
      <c r="A59" s="714"/>
      <c r="B59" s="140" t="s">
        <v>35</v>
      </c>
      <c r="C59" s="310">
        <f t="shared" si="76"/>
        <v>1.0000000000000002</v>
      </c>
      <c r="D59" s="312"/>
      <c r="E59" s="312"/>
      <c r="F59" s="312"/>
      <c r="G59" s="312"/>
      <c r="H59" s="312"/>
      <c r="I59" s="312"/>
      <c r="J59" s="312"/>
      <c r="K59" s="312"/>
      <c r="L59" s="312"/>
      <c r="M59" s="312"/>
      <c r="N59" s="312">
        <v>0.03</v>
      </c>
      <c r="O59" s="312">
        <v>0.03</v>
      </c>
      <c r="P59" s="312">
        <v>7.0000000000000007E-2</v>
      </c>
      <c r="Q59" s="312">
        <v>7.0000000000000007E-2</v>
      </c>
      <c r="R59" s="312">
        <v>7.0000000000000007E-2</v>
      </c>
      <c r="S59" s="312">
        <v>7.0000000000000007E-2</v>
      </c>
      <c r="T59" s="312">
        <v>0.1</v>
      </c>
      <c r="U59" s="312">
        <v>0.1</v>
      </c>
      <c r="V59" s="312">
        <v>0.08</v>
      </c>
      <c r="W59" s="312">
        <v>0.04</v>
      </c>
      <c r="X59" s="312">
        <v>0.04</v>
      </c>
      <c r="Y59" s="312">
        <v>0.04</v>
      </c>
      <c r="Z59" s="312">
        <v>0.04</v>
      </c>
      <c r="AA59" s="312">
        <v>0.05</v>
      </c>
      <c r="AB59" s="312">
        <v>0.05</v>
      </c>
      <c r="AC59" s="312">
        <v>0.05</v>
      </c>
      <c r="AD59" s="312">
        <v>0.05</v>
      </c>
      <c r="AE59" s="312">
        <v>0.02</v>
      </c>
      <c r="AF59" s="312"/>
      <c r="AG59" s="312"/>
      <c r="AH59" s="312"/>
      <c r="AI59" s="312"/>
      <c r="AJ59" s="312"/>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c r="BT59" s="312"/>
      <c r="BU59" s="312"/>
      <c r="BV59" s="312"/>
      <c r="BW59" s="312"/>
      <c r="BX59" s="312"/>
      <c r="BY59" s="312"/>
      <c r="BZ59" s="312"/>
      <c r="CA59" s="312"/>
      <c r="CB59" s="312"/>
      <c r="CC59" s="312"/>
      <c r="CD59" s="312"/>
      <c r="CE59" s="312"/>
      <c r="CF59" s="312"/>
      <c r="CG59" s="312"/>
      <c r="CH59" s="312"/>
      <c r="CI59" s="312"/>
      <c r="CJ59" s="312"/>
      <c r="CK59" s="312"/>
      <c r="CL59" s="312"/>
      <c r="CM59" s="312"/>
      <c r="CN59" s="312"/>
      <c r="CO59" s="312"/>
      <c r="CP59" s="312"/>
      <c r="CQ59" s="312"/>
      <c r="CR59" s="312"/>
      <c r="CS59" s="312"/>
      <c r="CT59" s="312"/>
      <c r="CU59" s="312"/>
      <c r="CV59" s="316">
        <f t="shared" si="77"/>
        <v>0</v>
      </c>
    </row>
    <row r="60" spans="1:100" ht="16.5" customHeight="1">
      <c r="A60" s="714"/>
      <c r="B60" s="140" t="s">
        <v>36</v>
      </c>
      <c r="C60" s="310">
        <f t="shared" si="76"/>
        <v>0</v>
      </c>
      <c r="D60" s="312"/>
      <c r="E60" s="312"/>
      <c r="F60" s="312"/>
      <c r="G60" s="312"/>
      <c r="H60" s="312"/>
      <c r="I60" s="312"/>
      <c r="J60" s="312"/>
      <c r="K60" s="312"/>
      <c r="L60" s="312"/>
      <c r="M60" s="312"/>
      <c r="N60" s="312"/>
      <c r="O60" s="312"/>
      <c r="P60" s="312"/>
      <c r="Q60" s="312"/>
      <c r="R60" s="312"/>
      <c r="S60" s="312"/>
      <c r="T60" s="312"/>
      <c r="U60" s="312"/>
      <c r="V60" s="312"/>
      <c r="W60" s="312"/>
      <c r="X60" s="312"/>
      <c r="Y60" s="312"/>
      <c r="Z60" s="312"/>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c r="BT60" s="312"/>
      <c r="BU60" s="312"/>
      <c r="BV60" s="312"/>
      <c r="BW60" s="312"/>
      <c r="BX60" s="312"/>
      <c r="BY60" s="312"/>
      <c r="BZ60" s="312"/>
      <c r="CA60" s="312"/>
      <c r="CB60" s="312"/>
      <c r="CC60" s="312"/>
      <c r="CD60" s="312"/>
      <c r="CE60" s="312"/>
      <c r="CF60" s="312"/>
      <c r="CG60" s="312"/>
      <c r="CH60" s="312"/>
      <c r="CI60" s="312"/>
      <c r="CJ60" s="312"/>
      <c r="CK60" s="312"/>
      <c r="CL60" s="312"/>
      <c r="CM60" s="312"/>
      <c r="CN60" s="312"/>
      <c r="CO60" s="312"/>
      <c r="CP60" s="312"/>
      <c r="CQ60" s="312"/>
      <c r="CR60" s="312"/>
      <c r="CS60" s="312"/>
      <c r="CT60" s="312"/>
      <c r="CU60" s="312"/>
      <c r="CV60" s="316">
        <f t="shared" si="77"/>
        <v>-1</v>
      </c>
    </row>
    <row r="61" spans="1:100" ht="16.5" customHeight="1">
      <c r="A61" s="714"/>
      <c r="B61" s="140" t="s">
        <v>37</v>
      </c>
      <c r="C61" s="310">
        <f t="shared" si="76"/>
        <v>0</v>
      </c>
      <c r="D61" s="312"/>
      <c r="E61" s="312"/>
      <c r="F61" s="312"/>
      <c r="G61" s="312"/>
      <c r="H61" s="312"/>
      <c r="I61" s="312"/>
      <c r="J61" s="312"/>
      <c r="K61" s="312"/>
      <c r="L61" s="312"/>
      <c r="M61" s="312"/>
      <c r="N61" s="312"/>
      <c r="O61" s="312"/>
      <c r="P61" s="312"/>
      <c r="Q61" s="312"/>
      <c r="R61" s="312"/>
      <c r="S61" s="312"/>
      <c r="T61" s="312"/>
      <c r="U61" s="312"/>
      <c r="V61" s="312"/>
      <c r="W61" s="312"/>
      <c r="X61" s="312"/>
      <c r="Y61" s="312"/>
      <c r="Z61" s="312"/>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c r="BT61" s="312"/>
      <c r="BU61" s="312"/>
      <c r="BV61" s="312"/>
      <c r="BW61" s="312"/>
      <c r="BX61" s="312"/>
      <c r="BY61" s="312"/>
      <c r="BZ61" s="312"/>
      <c r="CA61" s="312"/>
      <c r="CB61" s="312"/>
      <c r="CC61" s="312"/>
      <c r="CD61" s="312"/>
      <c r="CE61" s="312"/>
      <c r="CF61" s="312"/>
      <c r="CG61" s="312"/>
      <c r="CH61" s="312"/>
      <c r="CI61" s="312"/>
      <c r="CJ61" s="312"/>
      <c r="CK61" s="312"/>
      <c r="CL61" s="312"/>
      <c r="CM61" s="312"/>
      <c r="CN61" s="312"/>
      <c r="CO61" s="312"/>
      <c r="CP61" s="312"/>
      <c r="CQ61" s="312"/>
      <c r="CR61" s="312"/>
      <c r="CS61" s="312"/>
      <c r="CT61" s="312"/>
      <c r="CU61" s="312"/>
      <c r="CV61" s="316">
        <f t="shared" si="77"/>
        <v>-1</v>
      </c>
    </row>
    <row r="62" spans="1:100" s="197" customFormat="1" ht="16.5" customHeight="1">
      <c r="A62" s="714" t="s">
        <v>480</v>
      </c>
      <c r="B62" s="309" t="s">
        <v>481</v>
      </c>
      <c r="C62" s="313">
        <f t="shared" ref="C62:I62" si="78">SUM(C63:C66)</f>
        <v>3515.7559375999999</v>
      </c>
      <c r="D62" s="313">
        <f t="shared" si="78"/>
        <v>0</v>
      </c>
      <c r="E62" s="313">
        <f t="shared" si="78"/>
        <v>0</v>
      </c>
      <c r="F62" s="313">
        <f t="shared" si="78"/>
        <v>0</v>
      </c>
      <c r="G62" s="313">
        <f t="shared" si="78"/>
        <v>0</v>
      </c>
      <c r="H62" s="313">
        <f t="shared" si="78"/>
        <v>0</v>
      </c>
      <c r="I62" s="313">
        <f t="shared" si="78"/>
        <v>0</v>
      </c>
      <c r="J62" s="313">
        <f t="shared" ref="J62:BU62" si="79">SUM(J63:J66)</f>
        <v>0</v>
      </c>
      <c r="K62" s="313">
        <f t="shared" si="79"/>
        <v>51.572939911258828</v>
      </c>
      <c r="L62" s="313">
        <f t="shared" si="79"/>
        <v>51.572939911258828</v>
      </c>
      <c r="M62" s="313">
        <f t="shared" si="79"/>
        <v>120.33685979293728</v>
      </c>
      <c r="N62" s="313">
        <f t="shared" si="79"/>
        <v>174.23659800967843</v>
      </c>
      <c r="O62" s="313">
        <f t="shared" si="79"/>
        <v>174.23659800967843</v>
      </c>
      <c r="P62" s="313">
        <f t="shared" si="79"/>
        <v>246.10291563200002</v>
      </c>
      <c r="Q62" s="313">
        <f t="shared" si="79"/>
        <v>297.67585554325888</v>
      </c>
      <c r="R62" s="313">
        <f t="shared" si="79"/>
        <v>297.67585554325888</v>
      </c>
      <c r="S62" s="313">
        <f t="shared" si="79"/>
        <v>263.29389560241964</v>
      </c>
      <c r="T62" s="313">
        <f t="shared" si="79"/>
        <v>248.42971393748235</v>
      </c>
      <c r="U62" s="313">
        <f t="shared" si="79"/>
        <v>248.42971393748235</v>
      </c>
      <c r="V62" s="313">
        <f t="shared" si="79"/>
        <v>212.49655512632157</v>
      </c>
      <c r="W62" s="313">
        <f t="shared" si="79"/>
        <v>140.63023750400001</v>
      </c>
      <c r="X62" s="313">
        <f t="shared" si="79"/>
        <v>157.8212174744196</v>
      </c>
      <c r="Y62" s="313">
        <f t="shared" si="79"/>
        <v>157.8212174744196</v>
      </c>
      <c r="Z62" s="313">
        <f t="shared" si="79"/>
        <v>157.8212174744196</v>
      </c>
      <c r="AA62" s="313">
        <f t="shared" si="79"/>
        <v>175.78779688</v>
      </c>
      <c r="AB62" s="313">
        <f t="shared" si="79"/>
        <v>124.21485696874117</v>
      </c>
      <c r="AC62" s="313">
        <f t="shared" si="79"/>
        <v>89.83289702790195</v>
      </c>
      <c r="AD62" s="313">
        <f t="shared" si="79"/>
        <v>89.83289702790195</v>
      </c>
      <c r="AE62" s="313">
        <f t="shared" si="79"/>
        <v>35.93315881116078</v>
      </c>
      <c r="AF62" s="313">
        <f t="shared" si="79"/>
        <v>0</v>
      </c>
      <c r="AG62" s="313">
        <f t="shared" si="79"/>
        <v>0</v>
      </c>
      <c r="AH62" s="313">
        <f t="shared" si="79"/>
        <v>0</v>
      </c>
      <c r="AI62" s="313">
        <f t="shared" si="79"/>
        <v>0</v>
      </c>
      <c r="AJ62" s="313">
        <f t="shared" si="79"/>
        <v>0</v>
      </c>
      <c r="AK62" s="313">
        <f t="shared" si="79"/>
        <v>0</v>
      </c>
      <c r="AL62" s="313">
        <f t="shared" si="79"/>
        <v>0</v>
      </c>
      <c r="AM62" s="313">
        <f t="shared" si="79"/>
        <v>0</v>
      </c>
      <c r="AN62" s="313">
        <f t="shared" si="79"/>
        <v>0</v>
      </c>
      <c r="AO62" s="313">
        <f t="shared" si="79"/>
        <v>0</v>
      </c>
      <c r="AP62" s="313">
        <f t="shared" si="79"/>
        <v>0</v>
      </c>
      <c r="AQ62" s="313">
        <f t="shared" si="79"/>
        <v>0</v>
      </c>
      <c r="AR62" s="313">
        <f t="shared" si="79"/>
        <v>0</v>
      </c>
      <c r="AS62" s="313">
        <f t="shared" si="79"/>
        <v>0</v>
      </c>
      <c r="AT62" s="313">
        <f t="shared" si="79"/>
        <v>0</v>
      </c>
      <c r="AU62" s="313">
        <f t="shared" si="79"/>
        <v>0</v>
      </c>
      <c r="AV62" s="313">
        <f t="shared" si="79"/>
        <v>0</v>
      </c>
      <c r="AW62" s="313">
        <f t="shared" si="79"/>
        <v>0</v>
      </c>
      <c r="AX62" s="313">
        <f t="shared" si="79"/>
        <v>0</v>
      </c>
      <c r="AY62" s="313">
        <f t="shared" si="79"/>
        <v>0</v>
      </c>
      <c r="AZ62" s="313">
        <f t="shared" si="79"/>
        <v>0</v>
      </c>
      <c r="BA62" s="313">
        <f t="shared" si="79"/>
        <v>0</v>
      </c>
      <c r="BB62" s="313">
        <f t="shared" si="79"/>
        <v>0</v>
      </c>
      <c r="BC62" s="313">
        <f t="shared" si="79"/>
        <v>0</v>
      </c>
      <c r="BD62" s="313">
        <f t="shared" si="79"/>
        <v>0</v>
      </c>
      <c r="BE62" s="313">
        <f t="shared" si="79"/>
        <v>0</v>
      </c>
      <c r="BF62" s="313">
        <f t="shared" si="79"/>
        <v>0</v>
      </c>
      <c r="BG62" s="313">
        <f t="shared" si="79"/>
        <v>0</v>
      </c>
      <c r="BH62" s="313">
        <f t="shared" si="79"/>
        <v>0</v>
      </c>
      <c r="BI62" s="313">
        <f t="shared" si="79"/>
        <v>0</v>
      </c>
      <c r="BJ62" s="313">
        <f t="shared" si="79"/>
        <v>0</v>
      </c>
      <c r="BK62" s="313">
        <f t="shared" si="79"/>
        <v>0</v>
      </c>
      <c r="BL62" s="313">
        <f t="shared" si="79"/>
        <v>0</v>
      </c>
      <c r="BM62" s="313">
        <f t="shared" si="79"/>
        <v>0</v>
      </c>
      <c r="BN62" s="313">
        <f t="shared" si="79"/>
        <v>0</v>
      </c>
      <c r="BO62" s="313">
        <f t="shared" si="79"/>
        <v>0</v>
      </c>
      <c r="BP62" s="313">
        <f t="shared" si="79"/>
        <v>0</v>
      </c>
      <c r="BQ62" s="313">
        <f t="shared" si="79"/>
        <v>0</v>
      </c>
      <c r="BR62" s="313">
        <f t="shared" si="79"/>
        <v>0</v>
      </c>
      <c r="BS62" s="313">
        <f t="shared" si="79"/>
        <v>0</v>
      </c>
      <c r="BT62" s="313">
        <f t="shared" si="79"/>
        <v>0</v>
      </c>
      <c r="BU62" s="313">
        <f t="shared" si="79"/>
        <v>0</v>
      </c>
      <c r="BV62" s="313">
        <f t="shared" ref="BV62:CU62" si="80">SUM(BV63:BV66)</f>
        <v>0</v>
      </c>
      <c r="BW62" s="313">
        <f t="shared" si="80"/>
        <v>0</v>
      </c>
      <c r="BX62" s="313">
        <f t="shared" si="80"/>
        <v>0</v>
      </c>
      <c r="BY62" s="313">
        <f t="shared" si="80"/>
        <v>0</v>
      </c>
      <c r="BZ62" s="313">
        <f t="shared" si="80"/>
        <v>0</v>
      </c>
      <c r="CA62" s="313">
        <f t="shared" si="80"/>
        <v>0</v>
      </c>
      <c r="CB62" s="313">
        <f t="shared" si="80"/>
        <v>0</v>
      </c>
      <c r="CC62" s="313">
        <f t="shared" si="80"/>
        <v>0</v>
      </c>
      <c r="CD62" s="313">
        <f t="shared" si="80"/>
        <v>0</v>
      </c>
      <c r="CE62" s="313">
        <f t="shared" si="80"/>
        <v>0</v>
      </c>
      <c r="CF62" s="313">
        <f t="shared" si="80"/>
        <v>0</v>
      </c>
      <c r="CG62" s="313">
        <f t="shared" si="80"/>
        <v>0</v>
      </c>
      <c r="CH62" s="313">
        <f t="shared" si="80"/>
        <v>0</v>
      </c>
      <c r="CI62" s="313">
        <f t="shared" si="80"/>
        <v>0</v>
      </c>
      <c r="CJ62" s="313">
        <f t="shared" si="80"/>
        <v>0</v>
      </c>
      <c r="CK62" s="313">
        <f t="shared" si="80"/>
        <v>0</v>
      </c>
      <c r="CL62" s="313">
        <f t="shared" si="80"/>
        <v>0</v>
      </c>
      <c r="CM62" s="313">
        <f t="shared" si="80"/>
        <v>0</v>
      </c>
      <c r="CN62" s="313">
        <f t="shared" si="80"/>
        <v>0</v>
      </c>
      <c r="CO62" s="313">
        <f t="shared" si="80"/>
        <v>0</v>
      </c>
      <c r="CP62" s="313">
        <f t="shared" si="80"/>
        <v>0</v>
      </c>
      <c r="CQ62" s="313">
        <f t="shared" si="80"/>
        <v>0</v>
      </c>
      <c r="CR62" s="313">
        <f t="shared" si="80"/>
        <v>0</v>
      </c>
      <c r="CS62" s="313">
        <f t="shared" si="80"/>
        <v>0</v>
      </c>
      <c r="CT62" s="313">
        <f t="shared" si="80"/>
        <v>0</v>
      </c>
      <c r="CU62" s="313">
        <f t="shared" si="80"/>
        <v>0</v>
      </c>
      <c r="CV62" s="316">
        <f t="shared" ref="CV62:CV66" si="81">SUM(D62:CU62)-C62</f>
        <v>0</v>
      </c>
    </row>
    <row r="63" spans="1:100" ht="16.5" customHeight="1">
      <c r="A63" s="714"/>
      <c r="B63" s="140" t="s">
        <v>34</v>
      </c>
      <c r="C63" s="218">
        <f>'3、建安及前期成本'!$I$91</f>
        <v>1719.097997041961</v>
      </c>
      <c r="D63" s="218">
        <f t="shared" ref="D63:I63" si="82">$C63*D58</f>
        <v>0</v>
      </c>
      <c r="E63" s="218">
        <f t="shared" si="82"/>
        <v>0</v>
      </c>
      <c r="F63" s="218">
        <f t="shared" si="82"/>
        <v>0</v>
      </c>
      <c r="G63" s="218">
        <f t="shared" si="82"/>
        <v>0</v>
      </c>
      <c r="H63" s="218">
        <f t="shared" si="82"/>
        <v>0</v>
      </c>
      <c r="I63" s="218">
        <f t="shared" si="82"/>
        <v>0</v>
      </c>
      <c r="J63" s="218">
        <f t="shared" ref="J63:BU63" si="83">$C63*J58</f>
        <v>0</v>
      </c>
      <c r="K63" s="218">
        <f t="shared" si="83"/>
        <v>51.572939911258828</v>
      </c>
      <c r="L63" s="218">
        <f t="shared" si="83"/>
        <v>51.572939911258828</v>
      </c>
      <c r="M63" s="218">
        <f t="shared" si="83"/>
        <v>120.33685979293728</v>
      </c>
      <c r="N63" s="218">
        <f t="shared" si="83"/>
        <v>120.33685979293728</v>
      </c>
      <c r="O63" s="218">
        <f t="shared" si="83"/>
        <v>120.33685979293728</v>
      </c>
      <c r="P63" s="218">
        <f t="shared" si="83"/>
        <v>120.33685979293728</v>
      </c>
      <c r="Q63" s="218">
        <f t="shared" si="83"/>
        <v>171.9097997041961</v>
      </c>
      <c r="R63" s="218">
        <f t="shared" si="83"/>
        <v>171.9097997041961</v>
      </c>
      <c r="S63" s="218">
        <f t="shared" si="83"/>
        <v>137.52783976335689</v>
      </c>
      <c r="T63" s="218">
        <f t="shared" si="83"/>
        <v>68.763919881678447</v>
      </c>
      <c r="U63" s="218">
        <f t="shared" si="83"/>
        <v>68.763919881678447</v>
      </c>
      <c r="V63" s="218">
        <f t="shared" si="83"/>
        <v>68.763919881678447</v>
      </c>
      <c r="W63" s="218">
        <f t="shared" si="83"/>
        <v>68.763919881678447</v>
      </c>
      <c r="X63" s="218">
        <f t="shared" si="83"/>
        <v>85.954899852098052</v>
      </c>
      <c r="Y63" s="218">
        <f t="shared" si="83"/>
        <v>85.954899852098052</v>
      </c>
      <c r="Z63" s="218">
        <f t="shared" si="83"/>
        <v>85.954899852098052</v>
      </c>
      <c r="AA63" s="218">
        <f t="shared" si="83"/>
        <v>85.954899852098052</v>
      </c>
      <c r="AB63" s="218">
        <f t="shared" si="83"/>
        <v>34.381959940839224</v>
      </c>
      <c r="AC63" s="218">
        <f t="shared" si="83"/>
        <v>0</v>
      </c>
      <c r="AD63" s="218">
        <f t="shared" si="83"/>
        <v>0</v>
      </c>
      <c r="AE63" s="218">
        <f t="shared" si="83"/>
        <v>0</v>
      </c>
      <c r="AF63" s="218">
        <f t="shared" si="83"/>
        <v>0</v>
      </c>
      <c r="AG63" s="218">
        <f t="shared" si="83"/>
        <v>0</v>
      </c>
      <c r="AH63" s="218">
        <f t="shared" si="83"/>
        <v>0</v>
      </c>
      <c r="AI63" s="218">
        <f t="shared" si="83"/>
        <v>0</v>
      </c>
      <c r="AJ63" s="218">
        <f t="shared" si="83"/>
        <v>0</v>
      </c>
      <c r="AK63" s="218">
        <f t="shared" si="83"/>
        <v>0</v>
      </c>
      <c r="AL63" s="218">
        <f t="shared" si="83"/>
        <v>0</v>
      </c>
      <c r="AM63" s="218">
        <f t="shared" si="83"/>
        <v>0</v>
      </c>
      <c r="AN63" s="218">
        <f t="shared" si="83"/>
        <v>0</v>
      </c>
      <c r="AO63" s="218">
        <f t="shared" si="83"/>
        <v>0</v>
      </c>
      <c r="AP63" s="218">
        <f t="shared" si="83"/>
        <v>0</v>
      </c>
      <c r="AQ63" s="218">
        <f t="shared" si="83"/>
        <v>0</v>
      </c>
      <c r="AR63" s="218">
        <f t="shared" si="83"/>
        <v>0</v>
      </c>
      <c r="AS63" s="218">
        <f t="shared" si="83"/>
        <v>0</v>
      </c>
      <c r="AT63" s="218">
        <f t="shared" si="83"/>
        <v>0</v>
      </c>
      <c r="AU63" s="218">
        <f t="shared" si="83"/>
        <v>0</v>
      </c>
      <c r="AV63" s="218">
        <f t="shared" si="83"/>
        <v>0</v>
      </c>
      <c r="AW63" s="218">
        <f t="shared" si="83"/>
        <v>0</v>
      </c>
      <c r="AX63" s="218">
        <f t="shared" si="83"/>
        <v>0</v>
      </c>
      <c r="AY63" s="218">
        <f t="shared" si="83"/>
        <v>0</v>
      </c>
      <c r="AZ63" s="218">
        <f t="shared" si="83"/>
        <v>0</v>
      </c>
      <c r="BA63" s="218">
        <f t="shared" si="83"/>
        <v>0</v>
      </c>
      <c r="BB63" s="218">
        <f t="shared" si="83"/>
        <v>0</v>
      </c>
      <c r="BC63" s="218">
        <f t="shared" si="83"/>
        <v>0</v>
      </c>
      <c r="BD63" s="218">
        <f t="shared" si="83"/>
        <v>0</v>
      </c>
      <c r="BE63" s="218">
        <f t="shared" si="83"/>
        <v>0</v>
      </c>
      <c r="BF63" s="218">
        <f t="shared" si="83"/>
        <v>0</v>
      </c>
      <c r="BG63" s="218">
        <f t="shared" si="83"/>
        <v>0</v>
      </c>
      <c r="BH63" s="218">
        <f t="shared" si="83"/>
        <v>0</v>
      </c>
      <c r="BI63" s="218">
        <f t="shared" si="83"/>
        <v>0</v>
      </c>
      <c r="BJ63" s="218">
        <f t="shared" si="83"/>
        <v>0</v>
      </c>
      <c r="BK63" s="218">
        <f t="shared" si="83"/>
        <v>0</v>
      </c>
      <c r="BL63" s="218">
        <f t="shared" si="83"/>
        <v>0</v>
      </c>
      <c r="BM63" s="218">
        <f t="shared" si="83"/>
        <v>0</v>
      </c>
      <c r="BN63" s="218">
        <f t="shared" si="83"/>
        <v>0</v>
      </c>
      <c r="BO63" s="218">
        <f t="shared" si="83"/>
        <v>0</v>
      </c>
      <c r="BP63" s="218">
        <f t="shared" si="83"/>
        <v>0</v>
      </c>
      <c r="BQ63" s="218">
        <f t="shared" si="83"/>
        <v>0</v>
      </c>
      <c r="BR63" s="218">
        <f t="shared" si="83"/>
        <v>0</v>
      </c>
      <c r="BS63" s="218">
        <f t="shared" si="83"/>
        <v>0</v>
      </c>
      <c r="BT63" s="218">
        <f t="shared" si="83"/>
        <v>0</v>
      </c>
      <c r="BU63" s="218">
        <f t="shared" si="83"/>
        <v>0</v>
      </c>
      <c r="BV63" s="218">
        <f t="shared" ref="BV63:CU63" si="84">$C63*BV58</f>
        <v>0</v>
      </c>
      <c r="BW63" s="218">
        <f t="shared" si="84"/>
        <v>0</v>
      </c>
      <c r="BX63" s="218">
        <f t="shared" si="84"/>
        <v>0</v>
      </c>
      <c r="BY63" s="218">
        <f t="shared" si="84"/>
        <v>0</v>
      </c>
      <c r="BZ63" s="218">
        <f t="shared" si="84"/>
        <v>0</v>
      </c>
      <c r="CA63" s="218">
        <f t="shared" si="84"/>
        <v>0</v>
      </c>
      <c r="CB63" s="218">
        <f t="shared" si="84"/>
        <v>0</v>
      </c>
      <c r="CC63" s="218">
        <f t="shared" si="84"/>
        <v>0</v>
      </c>
      <c r="CD63" s="218">
        <f t="shared" si="84"/>
        <v>0</v>
      </c>
      <c r="CE63" s="218">
        <f t="shared" si="84"/>
        <v>0</v>
      </c>
      <c r="CF63" s="218">
        <f t="shared" si="84"/>
        <v>0</v>
      </c>
      <c r="CG63" s="218">
        <f t="shared" si="84"/>
        <v>0</v>
      </c>
      <c r="CH63" s="218">
        <f t="shared" si="84"/>
        <v>0</v>
      </c>
      <c r="CI63" s="218">
        <f t="shared" si="84"/>
        <v>0</v>
      </c>
      <c r="CJ63" s="218">
        <f t="shared" si="84"/>
        <v>0</v>
      </c>
      <c r="CK63" s="218">
        <f t="shared" si="84"/>
        <v>0</v>
      </c>
      <c r="CL63" s="218">
        <f t="shared" si="84"/>
        <v>0</v>
      </c>
      <c r="CM63" s="218">
        <f t="shared" si="84"/>
        <v>0</v>
      </c>
      <c r="CN63" s="218">
        <f t="shared" si="84"/>
        <v>0</v>
      </c>
      <c r="CO63" s="218">
        <f t="shared" si="84"/>
        <v>0</v>
      </c>
      <c r="CP63" s="218">
        <f t="shared" si="84"/>
        <v>0</v>
      </c>
      <c r="CQ63" s="218">
        <f t="shared" si="84"/>
        <v>0</v>
      </c>
      <c r="CR63" s="218">
        <f t="shared" si="84"/>
        <v>0</v>
      </c>
      <c r="CS63" s="218">
        <f t="shared" si="84"/>
        <v>0</v>
      </c>
      <c r="CT63" s="218">
        <f t="shared" si="84"/>
        <v>0</v>
      </c>
      <c r="CU63" s="218">
        <f t="shared" si="84"/>
        <v>0</v>
      </c>
      <c r="CV63" s="316">
        <f t="shared" si="81"/>
        <v>0</v>
      </c>
    </row>
    <row r="64" spans="1:100" ht="16.5" customHeight="1">
      <c r="A64" s="714"/>
      <c r="B64" s="140" t="s">
        <v>35</v>
      </c>
      <c r="C64" s="218">
        <f>'3、建安及前期成本'!$I$109</f>
        <v>1796.6579405580389</v>
      </c>
      <c r="D64" s="218">
        <f t="shared" ref="D64:I64" si="85">$C64*D59</f>
        <v>0</v>
      </c>
      <c r="E64" s="218">
        <f t="shared" si="85"/>
        <v>0</v>
      </c>
      <c r="F64" s="218">
        <f t="shared" si="85"/>
        <v>0</v>
      </c>
      <c r="G64" s="218">
        <f t="shared" si="85"/>
        <v>0</v>
      </c>
      <c r="H64" s="218">
        <f t="shared" si="85"/>
        <v>0</v>
      </c>
      <c r="I64" s="218">
        <f t="shared" si="85"/>
        <v>0</v>
      </c>
      <c r="J64" s="218">
        <f t="shared" ref="J64:BU64" si="86">$C64*J59</f>
        <v>0</v>
      </c>
      <c r="K64" s="218">
        <f t="shared" si="86"/>
        <v>0</v>
      </c>
      <c r="L64" s="218">
        <f t="shared" si="86"/>
        <v>0</v>
      </c>
      <c r="M64" s="218">
        <f t="shared" si="86"/>
        <v>0</v>
      </c>
      <c r="N64" s="218">
        <f t="shared" si="86"/>
        <v>53.899738216741163</v>
      </c>
      <c r="O64" s="218">
        <f t="shared" si="86"/>
        <v>53.899738216741163</v>
      </c>
      <c r="P64" s="218">
        <f t="shared" si="86"/>
        <v>125.76605583906274</v>
      </c>
      <c r="Q64" s="218">
        <f t="shared" si="86"/>
        <v>125.76605583906274</v>
      </c>
      <c r="R64" s="218">
        <f t="shared" si="86"/>
        <v>125.76605583906274</v>
      </c>
      <c r="S64" s="218">
        <f t="shared" si="86"/>
        <v>125.76605583906274</v>
      </c>
      <c r="T64" s="218">
        <f t="shared" si="86"/>
        <v>179.6657940558039</v>
      </c>
      <c r="U64" s="218">
        <f t="shared" si="86"/>
        <v>179.6657940558039</v>
      </c>
      <c r="V64" s="218">
        <f t="shared" si="86"/>
        <v>143.73263524464312</v>
      </c>
      <c r="W64" s="218">
        <f t="shared" si="86"/>
        <v>71.86631762232156</v>
      </c>
      <c r="X64" s="218">
        <f t="shared" si="86"/>
        <v>71.86631762232156</v>
      </c>
      <c r="Y64" s="218">
        <f t="shared" si="86"/>
        <v>71.86631762232156</v>
      </c>
      <c r="Z64" s="218">
        <f t="shared" si="86"/>
        <v>71.86631762232156</v>
      </c>
      <c r="AA64" s="218">
        <f t="shared" si="86"/>
        <v>89.83289702790195</v>
      </c>
      <c r="AB64" s="218">
        <f t="shared" si="86"/>
        <v>89.83289702790195</v>
      </c>
      <c r="AC64" s="218">
        <f t="shared" si="86"/>
        <v>89.83289702790195</v>
      </c>
      <c r="AD64" s="218">
        <f t="shared" si="86"/>
        <v>89.83289702790195</v>
      </c>
      <c r="AE64" s="218">
        <f t="shared" si="86"/>
        <v>35.93315881116078</v>
      </c>
      <c r="AF64" s="218">
        <f t="shared" si="86"/>
        <v>0</v>
      </c>
      <c r="AG64" s="218">
        <f t="shared" si="86"/>
        <v>0</v>
      </c>
      <c r="AH64" s="218">
        <f t="shared" si="86"/>
        <v>0</v>
      </c>
      <c r="AI64" s="218">
        <f t="shared" si="86"/>
        <v>0</v>
      </c>
      <c r="AJ64" s="218">
        <f t="shared" si="86"/>
        <v>0</v>
      </c>
      <c r="AK64" s="218">
        <f t="shared" si="86"/>
        <v>0</v>
      </c>
      <c r="AL64" s="218">
        <f t="shared" si="86"/>
        <v>0</v>
      </c>
      <c r="AM64" s="218">
        <f t="shared" si="86"/>
        <v>0</v>
      </c>
      <c r="AN64" s="218">
        <f t="shared" si="86"/>
        <v>0</v>
      </c>
      <c r="AO64" s="218">
        <f t="shared" si="86"/>
        <v>0</v>
      </c>
      <c r="AP64" s="218">
        <f t="shared" si="86"/>
        <v>0</v>
      </c>
      <c r="AQ64" s="218">
        <f t="shared" si="86"/>
        <v>0</v>
      </c>
      <c r="AR64" s="218">
        <f t="shared" si="86"/>
        <v>0</v>
      </c>
      <c r="AS64" s="218">
        <f t="shared" si="86"/>
        <v>0</v>
      </c>
      <c r="AT64" s="218">
        <f t="shared" si="86"/>
        <v>0</v>
      </c>
      <c r="AU64" s="218">
        <f t="shared" si="86"/>
        <v>0</v>
      </c>
      <c r="AV64" s="218">
        <f t="shared" si="86"/>
        <v>0</v>
      </c>
      <c r="AW64" s="218">
        <f t="shared" si="86"/>
        <v>0</v>
      </c>
      <c r="AX64" s="218">
        <f t="shared" si="86"/>
        <v>0</v>
      </c>
      <c r="AY64" s="218">
        <f t="shared" si="86"/>
        <v>0</v>
      </c>
      <c r="AZ64" s="218">
        <f t="shared" si="86"/>
        <v>0</v>
      </c>
      <c r="BA64" s="218">
        <f t="shared" si="86"/>
        <v>0</v>
      </c>
      <c r="BB64" s="218">
        <f t="shared" si="86"/>
        <v>0</v>
      </c>
      <c r="BC64" s="218">
        <f t="shared" si="86"/>
        <v>0</v>
      </c>
      <c r="BD64" s="218">
        <f t="shared" si="86"/>
        <v>0</v>
      </c>
      <c r="BE64" s="218">
        <f t="shared" si="86"/>
        <v>0</v>
      </c>
      <c r="BF64" s="218">
        <f t="shared" si="86"/>
        <v>0</v>
      </c>
      <c r="BG64" s="218">
        <f t="shared" si="86"/>
        <v>0</v>
      </c>
      <c r="BH64" s="218">
        <f t="shared" si="86"/>
        <v>0</v>
      </c>
      <c r="BI64" s="218">
        <f t="shared" si="86"/>
        <v>0</v>
      </c>
      <c r="BJ64" s="218">
        <f t="shared" si="86"/>
        <v>0</v>
      </c>
      <c r="BK64" s="218">
        <f t="shared" si="86"/>
        <v>0</v>
      </c>
      <c r="BL64" s="218">
        <f t="shared" si="86"/>
        <v>0</v>
      </c>
      <c r="BM64" s="218">
        <f t="shared" si="86"/>
        <v>0</v>
      </c>
      <c r="BN64" s="218">
        <f t="shared" si="86"/>
        <v>0</v>
      </c>
      <c r="BO64" s="218">
        <f t="shared" si="86"/>
        <v>0</v>
      </c>
      <c r="BP64" s="218">
        <f t="shared" si="86"/>
        <v>0</v>
      </c>
      <c r="BQ64" s="218">
        <f t="shared" si="86"/>
        <v>0</v>
      </c>
      <c r="BR64" s="218">
        <f t="shared" si="86"/>
        <v>0</v>
      </c>
      <c r="BS64" s="218">
        <f t="shared" si="86"/>
        <v>0</v>
      </c>
      <c r="BT64" s="218">
        <f t="shared" si="86"/>
        <v>0</v>
      </c>
      <c r="BU64" s="218">
        <f t="shared" si="86"/>
        <v>0</v>
      </c>
      <c r="BV64" s="218">
        <f t="shared" ref="BV64:CU64" si="87">$C64*BV59</f>
        <v>0</v>
      </c>
      <c r="BW64" s="218">
        <f t="shared" si="87"/>
        <v>0</v>
      </c>
      <c r="BX64" s="218">
        <f t="shared" si="87"/>
        <v>0</v>
      </c>
      <c r="BY64" s="218">
        <f t="shared" si="87"/>
        <v>0</v>
      </c>
      <c r="BZ64" s="218">
        <f t="shared" si="87"/>
        <v>0</v>
      </c>
      <c r="CA64" s="218">
        <f t="shared" si="87"/>
        <v>0</v>
      </c>
      <c r="CB64" s="218">
        <f t="shared" si="87"/>
        <v>0</v>
      </c>
      <c r="CC64" s="218">
        <f t="shared" si="87"/>
        <v>0</v>
      </c>
      <c r="CD64" s="218">
        <f t="shared" si="87"/>
        <v>0</v>
      </c>
      <c r="CE64" s="218">
        <f t="shared" si="87"/>
        <v>0</v>
      </c>
      <c r="CF64" s="218">
        <f t="shared" si="87"/>
        <v>0</v>
      </c>
      <c r="CG64" s="218">
        <f t="shared" si="87"/>
        <v>0</v>
      </c>
      <c r="CH64" s="218">
        <f t="shared" si="87"/>
        <v>0</v>
      </c>
      <c r="CI64" s="218">
        <f t="shared" si="87"/>
        <v>0</v>
      </c>
      <c r="CJ64" s="218">
        <f t="shared" si="87"/>
        <v>0</v>
      </c>
      <c r="CK64" s="218">
        <f t="shared" si="87"/>
        <v>0</v>
      </c>
      <c r="CL64" s="218">
        <f t="shared" si="87"/>
        <v>0</v>
      </c>
      <c r="CM64" s="218">
        <f t="shared" si="87"/>
        <v>0</v>
      </c>
      <c r="CN64" s="218">
        <f t="shared" si="87"/>
        <v>0</v>
      </c>
      <c r="CO64" s="218">
        <f t="shared" si="87"/>
        <v>0</v>
      </c>
      <c r="CP64" s="218">
        <f t="shared" si="87"/>
        <v>0</v>
      </c>
      <c r="CQ64" s="218">
        <f t="shared" si="87"/>
        <v>0</v>
      </c>
      <c r="CR64" s="218">
        <f t="shared" si="87"/>
        <v>0</v>
      </c>
      <c r="CS64" s="218">
        <f t="shared" si="87"/>
        <v>0</v>
      </c>
      <c r="CT64" s="218">
        <f t="shared" si="87"/>
        <v>0</v>
      </c>
      <c r="CU64" s="218">
        <f t="shared" si="87"/>
        <v>0</v>
      </c>
      <c r="CV64" s="316">
        <f t="shared" si="81"/>
        <v>0</v>
      </c>
    </row>
    <row r="65" spans="1:100" ht="16.5" customHeight="1">
      <c r="A65" s="714"/>
      <c r="B65" s="140" t="s">
        <v>36</v>
      </c>
      <c r="C65" s="218">
        <f>'3、建安及前期成本'!$I$127</f>
        <v>0</v>
      </c>
      <c r="D65" s="218">
        <f t="shared" ref="D65:I65" si="88">$C65*D60</f>
        <v>0</v>
      </c>
      <c r="E65" s="218">
        <f t="shared" si="88"/>
        <v>0</v>
      </c>
      <c r="F65" s="218">
        <f t="shared" si="88"/>
        <v>0</v>
      </c>
      <c r="G65" s="218">
        <f t="shared" si="88"/>
        <v>0</v>
      </c>
      <c r="H65" s="218">
        <f t="shared" si="88"/>
        <v>0</v>
      </c>
      <c r="I65" s="218">
        <f t="shared" si="88"/>
        <v>0</v>
      </c>
      <c r="J65" s="218">
        <f t="shared" ref="J65:BU65" si="89">$C65*J60</f>
        <v>0</v>
      </c>
      <c r="K65" s="218">
        <f t="shared" si="89"/>
        <v>0</v>
      </c>
      <c r="L65" s="218">
        <f t="shared" si="89"/>
        <v>0</v>
      </c>
      <c r="M65" s="218">
        <f t="shared" si="89"/>
        <v>0</v>
      </c>
      <c r="N65" s="218">
        <f t="shared" si="89"/>
        <v>0</v>
      </c>
      <c r="O65" s="218">
        <f t="shared" si="89"/>
        <v>0</v>
      </c>
      <c r="P65" s="218">
        <f t="shared" si="89"/>
        <v>0</v>
      </c>
      <c r="Q65" s="218">
        <f t="shared" si="89"/>
        <v>0</v>
      </c>
      <c r="R65" s="218">
        <f t="shared" si="89"/>
        <v>0</v>
      </c>
      <c r="S65" s="218">
        <f t="shared" si="89"/>
        <v>0</v>
      </c>
      <c r="T65" s="218">
        <f t="shared" si="89"/>
        <v>0</v>
      </c>
      <c r="U65" s="218">
        <f t="shared" si="89"/>
        <v>0</v>
      </c>
      <c r="V65" s="218">
        <f t="shared" si="89"/>
        <v>0</v>
      </c>
      <c r="W65" s="218">
        <f t="shared" si="89"/>
        <v>0</v>
      </c>
      <c r="X65" s="218">
        <f t="shared" si="89"/>
        <v>0</v>
      </c>
      <c r="Y65" s="218">
        <f t="shared" si="89"/>
        <v>0</v>
      </c>
      <c r="Z65" s="218">
        <f t="shared" si="89"/>
        <v>0</v>
      </c>
      <c r="AA65" s="218">
        <f t="shared" si="89"/>
        <v>0</v>
      </c>
      <c r="AB65" s="218">
        <f t="shared" si="89"/>
        <v>0</v>
      </c>
      <c r="AC65" s="218">
        <f t="shared" si="89"/>
        <v>0</v>
      </c>
      <c r="AD65" s="218">
        <f t="shared" si="89"/>
        <v>0</v>
      </c>
      <c r="AE65" s="218">
        <f t="shared" si="89"/>
        <v>0</v>
      </c>
      <c r="AF65" s="218">
        <f t="shared" si="89"/>
        <v>0</v>
      </c>
      <c r="AG65" s="218">
        <f t="shared" si="89"/>
        <v>0</v>
      </c>
      <c r="AH65" s="218">
        <f t="shared" si="89"/>
        <v>0</v>
      </c>
      <c r="AI65" s="218">
        <f t="shared" si="89"/>
        <v>0</v>
      </c>
      <c r="AJ65" s="218">
        <f t="shared" si="89"/>
        <v>0</v>
      </c>
      <c r="AK65" s="218">
        <f t="shared" si="89"/>
        <v>0</v>
      </c>
      <c r="AL65" s="218">
        <f t="shared" si="89"/>
        <v>0</v>
      </c>
      <c r="AM65" s="218">
        <f t="shared" si="89"/>
        <v>0</v>
      </c>
      <c r="AN65" s="218">
        <f t="shared" si="89"/>
        <v>0</v>
      </c>
      <c r="AO65" s="218">
        <f t="shared" si="89"/>
        <v>0</v>
      </c>
      <c r="AP65" s="218">
        <f t="shared" si="89"/>
        <v>0</v>
      </c>
      <c r="AQ65" s="218">
        <f t="shared" si="89"/>
        <v>0</v>
      </c>
      <c r="AR65" s="218">
        <f t="shared" si="89"/>
        <v>0</v>
      </c>
      <c r="AS65" s="218">
        <f t="shared" si="89"/>
        <v>0</v>
      </c>
      <c r="AT65" s="218">
        <f t="shared" si="89"/>
        <v>0</v>
      </c>
      <c r="AU65" s="218">
        <f t="shared" si="89"/>
        <v>0</v>
      </c>
      <c r="AV65" s="218">
        <f t="shared" si="89"/>
        <v>0</v>
      </c>
      <c r="AW65" s="218">
        <f t="shared" si="89"/>
        <v>0</v>
      </c>
      <c r="AX65" s="218">
        <f t="shared" si="89"/>
        <v>0</v>
      </c>
      <c r="AY65" s="218">
        <f t="shared" si="89"/>
        <v>0</v>
      </c>
      <c r="AZ65" s="218">
        <f t="shared" si="89"/>
        <v>0</v>
      </c>
      <c r="BA65" s="218">
        <f t="shared" si="89"/>
        <v>0</v>
      </c>
      <c r="BB65" s="218">
        <f t="shared" si="89"/>
        <v>0</v>
      </c>
      <c r="BC65" s="218">
        <f t="shared" si="89"/>
        <v>0</v>
      </c>
      <c r="BD65" s="218">
        <f t="shared" si="89"/>
        <v>0</v>
      </c>
      <c r="BE65" s="218">
        <f t="shared" si="89"/>
        <v>0</v>
      </c>
      <c r="BF65" s="218">
        <f t="shared" si="89"/>
        <v>0</v>
      </c>
      <c r="BG65" s="218">
        <f t="shared" si="89"/>
        <v>0</v>
      </c>
      <c r="BH65" s="218">
        <f t="shared" si="89"/>
        <v>0</v>
      </c>
      <c r="BI65" s="218">
        <f t="shared" si="89"/>
        <v>0</v>
      </c>
      <c r="BJ65" s="218">
        <f t="shared" si="89"/>
        <v>0</v>
      </c>
      <c r="BK65" s="218">
        <f t="shared" si="89"/>
        <v>0</v>
      </c>
      <c r="BL65" s="218">
        <f t="shared" si="89"/>
        <v>0</v>
      </c>
      <c r="BM65" s="218">
        <f t="shared" si="89"/>
        <v>0</v>
      </c>
      <c r="BN65" s="218">
        <f t="shared" si="89"/>
        <v>0</v>
      </c>
      <c r="BO65" s="218">
        <f t="shared" si="89"/>
        <v>0</v>
      </c>
      <c r="BP65" s="218">
        <f t="shared" si="89"/>
        <v>0</v>
      </c>
      <c r="BQ65" s="218">
        <f t="shared" si="89"/>
        <v>0</v>
      </c>
      <c r="BR65" s="218">
        <f t="shared" si="89"/>
        <v>0</v>
      </c>
      <c r="BS65" s="218">
        <f t="shared" si="89"/>
        <v>0</v>
      </c>
      <c r="BT65" s="218">
        <f t="shared" si="89"/>
        <v>0</v>
      </c>
      <c r="BU65" s="218">
        <f t="shared" si="89"/>
        <v>0</v>
      </c>
      <c r="BV65" s="218">
        <f t="shared" ref="BV65:CU65" si="90">$C65*BV60</f>
        <v>0</v>
      </c>
      <c r="BW65" s="218">
        <f t="shared" si="90"/>
        <v>0</v>
      </c>
      <c r="BX65" s="218">
        <f t="shared" si="90"/>
        <v>0</v>
      </c>
      <c r="BY65" s="218">
        <f t="shared" si="90"/>
        <v>0</v>
      </c>
      <c r="BZ65" s="218">
        <f t="shared" si="90"/>
        <v>0</v>
      </c>
      <c r="CA65" s="218">
        <f t="shared" si="90"/>
        <v>0</v>
      </c>
      <c r="CB65" s="218">
        <f t="shared" si="90"/>
        <v>0</v>
      </c>
      <c r="CC65" s="218">
        <f t="shared" si="90"/>
        <v>0</v>
      </c>
      <c r="CD65" s="218">
        <f t="shared" si="90"/>
        <v>0</v>
      </c>
      <c r="CE65" s="218">
        <f t="shared" si="90"/>
        <v>0</v>
      </c>
      <c r="CF65" s="218">
        <f t="shared" si="90"/>
        <v>0</v>
      </c>
      <c r="CG65" s="218">
        <f t="shared" si="90"/>
        <v>0</v>
      </c>
      <c r="CH65" s="218">
        <f t="shared" si="90"/>
        <v>0</v>
      </c>
      <c r="CI65" s="218">
        <f t="shared" si="90"/>
        <v>0</v>
      </c>
      <c r="CJ65" s="218">
        <f t="shared" si="90"/>
        <v>0</v>
      </c>
      <c r="CK65" s="218">
        <f t="shared" si="90"/>
        <v>0</v>
      </c>
      <c r="CL65" s="218">
        <f t="shared" si="90"/>
        <v>0</v>
      </c>
      <c r="CM65" s="218">
        <f t="shared" si="90"/>
        <v>0</v>
      </c>
      <c r="CN65" s="218">
        <f t="shared" si="90"/>
        <v>0</v>
      </c>
      <c r="CO65" s="218">
        <f t="shared" si="90"/>
        <v>0</v>
      </c>
      <c r="CP65" s="218">
        <f t="shared" si="90"/>
        <v>0</v>
      </c>
      <c r="CQ65" s="218">
        <f t="shared" si="90"/>
        <v>0</v>
      </c>
      <c r="CR65" s="218">
        <f t="shared" si="90"/>
        <v>0</v>
      </c>
      <c r="CS65" s="218">
        <f t="shared" si="90"/>
        <v>0</v>
      </c>
      <c r="CT65" s="218">
        <f t="shared" si="90"/>
        <v>0</v>
      </c>
      <c r="CU65" s="218">
        <f t="shared" si="90"/>
        <v>0</v>
      </c>
      <c r="CV65" s="316">
        <f t="shared" si="81"/>
        <v>0</v>
      </c>
    </row>
    <row r="66" spans="1:100" ht="16.5" customHeight="1">
      <c r="A66" s="714"/>
      <c r="B66" s="140" t="s">
        <v>37</v>
      </c>
      <c r="C66" s="218">
        <f>'3、建安及前期成本'!$I$145</f>
        <v>0</v>
      </c>
      <c r="D66" s="218">
        <f t="shared" ref="D66:I66" si="91">$C66*D61</f>
        <v>0</v>
      </c>
      <c r="E66" s="218">
        <f t="shared" si="91"/>
        <v>0</v>
      </c>
      <c r="F66" s="218">
        <f t="shared" si="91"/>
        <v>0</v>
      </c>
      <c r="G66" s="218">
        <f t="shared" si="91"/>
        <v>0</v>
      </c>
      <c r="H66" s="218">
        <f t="shared" si="91"/>
        <v>0</v>
      </c>
      <c r="I66" s="218">
        <f t="shared" si="91"/>
        <v>0</v>
      </c>
      <c r="J66" s="218">
        <f t="shared" ref="J66:BU66" si="92">$C66*J61</f>
        <v>0</v>
      </c>
      <c r="K66" s="218">
        <f t="shared" si="92"/>
        <v>0</v>
      </c>
      <c r="L66" s="218">
        <f t="shared" si="92"/>
        <v>0</v>
      </c>
      <c r="M66" s="218">
        <f t="shared" si="92"/>
        <v>0</v>
      </c>
      <c r="N66" s="218">
        <f t="shared" si="92"/>
        <v>0</v>
      </c>
      <c r="O66" s="218">
        <f t="shared" si="92"/>
        <v>0</v>
      </c>
      <c r="P66" s="218">
        <f t="shared" si="92"/>
        <v>0</v>
      </c>
      <c r="Q66" s="218">
        <f t="shared" si="92"/>
        <v>0</v>
      </c>
      <c r="R66" s="218">
        <f t="shared" si="92"/>
        <v>0</v>
      </c>
      <c r="S66" s="218">
        <f t="shared" si="92"/>
        <v>0</v>
      </c>
      <c r="T66" s="218">
        <f t="shared" si="92"/>
        <v>0</v>
      </c>
      <c r="U66" s="218">
        <f t="shared" si="92"/>
        <v>0</v>
      </c>
      <c r="V66" s="218">
        <f t="shared" si="92"/>
        <v>0</v>
      </c>
      <c r="W66" s="218">
        <f t="shared" si="92"/>
        <v>0</v>
      </c>
      <c r="X66" s="218">
        <f t="shared" si="92"/>
        <v>0</v>
      </c>
      <c r="Y66" s="218">
        <f t="shared" si="92"/>
        <v>0</v>
      </c>
      <c r="Z66" s="218">
        <f t="shared" si="92"/>
        <v>0</v>
      </c>
      <c r="AA66" s="218">
        <f t="shared" si="92"/>
        <v>0</v>
      </c>
      <c r="AB66" s="218">
        <f t="shared" si="92"/>
        <v>0</v>
      </c>
      <c r="AC66" s="218">
        <f t="shared" si="92"/>
        <v>0</v>
      </c>
      <c r="AD66" s="218">
        <f t="shared" si="92"/>
        <v>0</v>
      </c>
      <c r="AE66" s="218">
        <f t="shared" si="92"/>
        <v>0</v>
      </c>
      <c r="AF66" s="218">
        <f t="shared" si="92"/>
        <v>0</v>
      </c>
      <c r="AG66" s="218">
        <f t="shared" si="92"/>
        <v>0</v>
      </c>
      <c r="AH66" s="218">
        <f t="shared" si="92"/>
        <v>0</v>
      </c>
      <c r="AI66" s="218">
        <f t="shared" si="92"/>
        <v>0</v>
      </c>
      <c r="AJ66" s="218">
        <f t="shared" si="92"/>
        <v>0</v>
      </c>
      <c r="AK66" s="218">
        <f t="shared" si="92"/>
        <v>0</v>
      </c>
      <c r="AL66" s="218">
        <f t="shared" si="92"/>
        <v>0</v>
      </c>
      <c r="AM66" s="218">
        <f t="shared" si="92"/>
        <v>0</v>
      </c>
      <c r="AN66" s="218">
        <f t="shared" si="92"/>
        <v>0</v>
      </c>
      <c r="AO66" s="218">
        <f t="shared" si="92"/>
        <v>0</v>
      </c>
      <c r="AP66" s="218">
        <f t="shared" si="92"/>
        <v>0</v>
      </c>
      <c r="AQ66" s="218">
        <f t="shared" si="92"/>
        <v>0</v>
      </c>
      <c r="AR66" s="218">
        <f t="shared" si="92"/>
        <v>0</v>
      </c>
      <c r="AS66" s="218">
        <f t="shared" si="92"/>
        <v>0</v>
      </c>
      <c r="AT66" s="218">
        <f t="shared" si="92"/>
        <v>0</v>
      </c>
      <c r="AU66" s="218">
        <f t="shared" si="92"/>
        <v>0</v>
      </c>
      <c r="AV66" s="218">
        <f t="shared" si="92"/>
        <v>0</v>
      </c>
      <c r="AW66" s="218">
        <f t="shared" si="92"/>
        <v>0</v>
      </c>
      <c r="AX66" s="218">
        <f t="shared" si="92"/>
        <v>0</v>
      </c>
      <c r="AY66" s="218">
        <f t="shared" si="92"/>
        <v>0</v>
      </c>
      <c r="AZ66" s="218">
        <f t="shared" si="92"/>
        <v>0</v>
      </c>
      <c r="BA66" s="218">
        <f t="shared" si="92"/>
        <v>0</v>
      </c>
      <c r="BB66" s="218">
        <f t="shared" si="92"/>
        <v>0</v>
      </c>
      <c r="BC66" s="218">
        <f t="shared" si="92"/>
        <v>0</v>
      </c>
      <c r="BD66" s="218">
        <f t="shared" si="92"/>
        <v>0</v>
      </c>
      <c r="BE66" s="218">
        <f t="shared" si="92"/>
        <v>0</v>
      </c>
      <c r="BF66" s="218">
        <f t="shared" si="92"/>
        <v>0</v>
      </c>
      <c r="BG66" s="218">
        <f t="shared" si="92"/>
        <v>0</v>
      </c>
      <c r="BH66" s="218">
        <f t="shared" si="92"/>
        <v>0</v>
      </c>
      <c r="BI66" s="218">
        <f t="shared" si="92"/>
        <v>0</v>
      </c>
      <c r="BJ66" s="218">
        <f t="shared" si="92"/>
        <v>0</v>
      </c>
      <c r="BK66" s="218">
        <f t="shared" si="92"/>
        <v>0</v>
      </c>
      <c r="BL66" s="218">
        <f t="shared" si="92"/>
        <v>0</v>
      </c>
      <c r="BM66" s="218">
        <f t="shared" si="92"/>
        <v>0</v>
      </c>
      <c r="BN66" s="218">
        <f t="shared" si="92"/>
        <v>0</v>
      </c>
      <c r="BO66" s="218">
        <f t="shared" si="92"/>
        <v>0</v>
      </c>
      <c r="BP66" s="218">
        <f t="shared" si="92"/>
        <v>0</v>
      </c>
      <c r="BQ66" s="218">
        <f t="shared" si="92"/>
        <v>0</v>
      </c>
      <c r="BR66" s="218">
        <f t="shared" si="92"/>
        <v>0</v>
      </c>
      <c r="BS66" s="218">
        <f t="shared" si="92"/>
        <v>0</v>
      </c>
      <c r="BT66" s="218">
        <f t="shared" si="92"/>
        <v>0</v>
      </c>
      <c r="BU66" s="218">
        <f t="shared" si="92"/>
        <v>0</v>
      </c>
      <c r="BV66" s="218">
        <f t="shared" ref="BV66:CU66" si="93">$C66*BV61</f>
        <v>0</v>
      </c>
      <c r="BW66" s="218">
        <f t="shared" si="93"/>
        <v>0</v>
      </c>
      <c r="BX66" s="218">
        <f t="shared" si="93"/>
        <v>0</v>
      </c>
      <c r="BY66" s="218">
        <f t="shared" si="93"/>
        <v>0</v>
      </c>
      <c r="BZ66" s="218">
        <f t="shared" si="93"/>
        <v>0</v>
      </c>
      <c r="CA66" s="218">
        <f t="shared" si="93"/>
        <v>0</v>
      </c>
      <c r="CB66" s="218">
        <f t="shared" si="93"/>
        <v>0</v>
      </c>
      <c r="CC66" s="218">
        <f t="shared" si="93"/>
        <v>0</v>
      </c>
      <c r="CD66" s="218">
        <f t="shared" si="93"/>
        <v>0</v>
      </c>
      <c r="CE66" s="218">
        <f t="shared" si="93"/>
        <v>0</v>
      </c>
      <c r="CF66" s="218">
        <f t="shared" si="93"/>
        <v>0</v>
      </c>
      <c r="CG66" s="218">
        <f t="shared" si="93"/>
        <v>0</v>
      </c>
      <c r="CH66" s="218">
        <f t="shared" si="93"/>
        <v>0</v>
      </c>
      <c r="CI66" s="218">
        <f t="shared" si="93"/>
        <v>0</v>
      </c>
      <c r="CJ66" s="218">
        <f t="shared" si="93"/>
        <v>0</v>
      </c>
      <c r="CK66" s="218">
        <f t="shared" si="93"/>
        <v>0</v>
      </c>
      <c r="CL66" s="218">
        <f t="shared" si="93"/>
        <v>0</v>
      </c>
      <c r="CM66" s="218">
        <f t="shared" si="93"/>
        <v>0</v>
      </c>
      <c r="CN66" s="218">
        <f t="shared" si="93"/>
        <v>0</v>
      </c>
      <c r="CO66" s="218">
        <f t="shared" si="93"/>
        <v>0</v>
      </c>
      <c r="CP66" s="218">
        <f t="shared" si="93"/>
        <v>0</v>
      </c>
      <c r="CQ66" s="218">
        <f t="shared" si="93"/>
        <v>0</v>
      </c>
      <c r="CR66" s="218">
        <f t="shared" si="93"/>
        <v>0</v>
      </c>
      <c r="CS66" s="218">
        <f t="shared" si="93"/>
        <v>0</v>
      </c>
      <c r="CT66" s="218">
        <f t="shared" si="93"/>
        <v>0</v>
      </c>
      <c r="CU66" s="218">
        <f t="shared" si="93"/>
        <v>0</v>
      </c>
      <c r="CV66" s="316">
        <f t="shared" si="81"/>
        <v>0</v>
      </c>
    </row>
    <row r="67" spans="1:100" ht="16.5" customHeight="1">
      <c r="C67" s="314"/>
    </row>
    <row r="68" spans="1:100" ht="16.5" customHeight="1">
      <c r="A68" s="776" t="s">
        <v>486</v>
      </c>
      <c r="B68" s="776"/>
      <c r="C68" s="776"/>
      <c r="D68" s="776"/>
      <c r="E68" s="776"/>
      <c r="F68" s="776"/>
      <c r="G68" s="776"/>
      <c r="H68" s="776"/>
      <c r="I68" s="776"/>
      <c r="J68" s="776"/>
      <c r="K68" s="776"/>
      <c r="L68" s="776"/>
      <c r="M68" s="776"/>
      <c r="N68" s="776"/>
      <c r="O68" s="776"/>
      <c r="P68" s="776"/>
      <c r="Q68" s="776"/>
      <c r="R68" s="776"/>
      <c r="S68" s="776"/>
      <c r="T68" s="776"/>
      <c r="U68" s="776"/>
      <c r="V68" s="776"/>
      <c r="W68" s="776"/>
      <c r="X68" s="776"/>
      <c r="Y68" s="776"/>
      <c r="Z68" s="776"/>
      <c r="AA68" s="776"/>
      <c r="AB68" s="776"/>
      <c r="AC68" s="776"/>
      <c r="AD68" s="776"/>
      <c r="AE68" s="776"/>
      <c r="AF68" s="776"/>
      <c r="AG68" s="776"/>
      <c r="AH68" s="776"/>
      <c r="AI68" s="776"/>
      <c r="AJ68" s="776"/>
      <c r="AK68" s="776"/>
      <c r="AL68" s="776"/>
      <c r="AM68" s="776"/>
      <c r="AN68" s="776"/>
      <c r="AO68" s="776"/>
      <c r="AP68" s="776"/>
      <c r="AQ68" s="776"/>
      <c r="AR68" s="776"/>
      <c r="AS68" s="776"/>
      <c r="AT68" s="776"/>
      <c r="AU68" s="776"/>
      <c r="AV68" s="776"/>
      <c r="AW68" s="776"/>
      <c r="AX68" s="776"/>
    </row>
    <row r="69" spans="1:100" ht="16.5" customHeight="1">
      <c r="A69" s="305"/>
      <c r="B69" s="306"/>
      <c r="C69" s="307" t="s">
        <v>239</v>
      </c>
      <c r="D69" s="207">
        <v>1</v>
      </c>
      <c r="E69" s="207">
        <v>2</v>
      </c>
      <c r="F69" s="207">
        <v>3</v>
      </c>
      <c r="G69" s="207">
        <v>4</v>
      </c>
      <c r="H69" s="207">
        <v>5</v>
      </c>
      <c r="I69" s="207">
        <v>6</v>
      </c>
      <c r="J69" s="207">
        <v>7</v>
      </c>
      <c r="K69" s="207">
        <v>8</v>
      </c>
      <c r="L69" s="207">
        <v>9</v>
      </c>
      <c r="M69" s="207">
        <v>10</v>
      </c>
      <c r="N69" s="207">
        <v>11</v>
      </c>
      <c r="O69" s="207">
        <v>12</v>
      </c>
      <c r="P69" s="207">
        <v>13</v>
      </c>
      <c r="Q69" s="207">
        <v>14</v>
      </c>
      <c r="R69" s="207">
        <v>15</v>
      </c>
      <c r="S69" s="207">
        <v>16</v>
      </c>
      <c r="T69" s="207">
        <v>17</v>
      </c>
      <c r="U69" s="207">
        <v>18</v>
      </c>
      <c r="V69" s="207">
        <v>19</v>
      </c>
      <c r="W69" s="207">
        <v>20</v>
      </c>
      <c r="X69" s="207">
        <v>21</v>
      </c>
      <c r="Y69" s="207">
        <v>22</v>
      </c>
      <c r="Z69" s="207">
        <v>23</v>
      </c>
      <c r="AA69" s="207">
        <v>24</v>
      </c>
      <c r="AB69" s="207">
        <v>25</v>
      </c>
      <c r="AC69" s="207">
        <v>26</v>
      </c>
      <c r="AD69" s="207">
        <v>27</v>
      </c>
      <c r="AE69" s="207">
        <v>28</v>
      </c>
      <c r="AF69" s="207">
        <v>29</v>
      </c>
      <c r="AG69" s="207">
        <v>30</v>
      </c>
      <c r="AH69" s="207">
        <v>31</v>
      </c>
      <c r="AI69" s="207">
        <v>32</v>
      </c>
      <c r="AJ69" s="207">
        <v>33</v>
      </c>
      <c r="AK69" s="207">
        <v>34</v>
      </c>
      <c r="AL69" s="207">
        <v>35</v>
      </c>
      <c r="AM69" s="207">
        <v>36</v>
      </c>
      <c r="AN69" s="207">
        <v>37</v>
      </c>
      <c r="AO69" s="207">
        <v>38</v>
      </c>
      <c r="AP69" s="207">
        <v>39</v>
      </c>
      <c r="AQ69" s="207">
        <v>40</v>
      </c>
      <c r="AR69" s="207">
        <v>41</v>
      </c>
      <c r="AS69" s="207">
        <v>42</v>
      </c>
      <c r="AT69" s="207">
        <v>43</v>
      </c>
      <c r="AU69" s="207">
        <v>44</v>
      </c>
      <c r="AV69" s="207">
        <v>45</v>
      </c>
      <c r="AW69" s="207">
        <v>46</v>
      </c>
      <c r="AX69" s="207">
        <v>47</v>
      </c>
      <c r="AY69" s="207">
        <v>48</v>
      </c>
      <c r="AZ69" s="207">
        <v>49</v>
      </c>
      <c r="BA69" s="207">
        <v>50</v>
      </c>
      <c r="BB69" s="207">
        <v>51</v>
      </c>
      <c r="BC69" s="207">
        <v>52</v>
      </c>
      <c r="BD69" s="207">
        <v>53</v>
      </c>
      <c r="BE69" s="207">
        <v>54</v>
      </c>
      <c r="BF69" s="207">
        <v>55</v>
      </c>
      <c r="BG69" s="207">
        <v>56</v>
      </c>
      <c r="BH69" s="207">
        <v>57</v>
      </c>
      <c r="BI69" s="207">
        <v>58</v>
      </c>
      <c r="BJ69" s="207">
        <v>59</v>
      </c>
      <c r="BK69" s="207">
        <v>60</v>
      </c>
      <c r="BL69" s="207">
        <v>61</v>
      </c>
      <c r="BM69" s="207">
        <v>62</v>
      </c>
      <c r="BN69" s="207">
        <v>63</v>
      </c>
      <c r="BO69" s="207">
        <v>64</v>
      </c>
      <c r="BP69" s="207">
        <v>65</v>
      </c>
      <c r="BQ69" s="207">
        <v>66</v>
      </c>
      <c r="BR69" s="207">
        <v>67</v>
      </c>
      <c r="BS69" s="207">
        <v>68</v>
      </c>
      <c r="BT69" s="207">
        <v>69</v>
      </c>
      <c r="BU69" s="207">
        <v>70</v>
      </c>
      <c r="BV69" s="207">
        <v>71</v>
      </c>
      <c r="BW69" s="207">
        <v>72</v>
      </c>
      <c r="BX69" s="207">
        <v>73</v>
      </c>
      <c r="BY69" s="207">
        <v>74</v>
      </c>
      <c r="BZ69" s="207">
        <v>75</v>
      </c>
      <c r="CA69" s="207">
        <v>76</v>
      </c>
      <c r="CB69" s="207">
        <v>77</v>
      </c>
      <c r="CC69" s="207">
        <v>78</v>
      </c>
      <c r="CD69" s="207">
        <v>79</v>
      </c>
      <c r="CE69" s="207">
        <v>80</v>
      </c>
      <c r="CF69" s="207">
        <v>81</v>
      </c>
      <c r="CG69" s="207">
        <v>82</v>
      </c>
      <c r="CH69" s="207">
        <v>83</v>
      </c>
      <c r="CI69" s="207">
        <v>84</v>
      </c>
      <c r="CJ69" s="207">
        <v>85</v>
      </c>
      <c r="CK69" s="207">
        <v>86</v>
      </c>
      <c r="CL69" s="207">
        <v>87</v>
      </c>
      <c r="CM69" s="207">
        <v>88</v>
      </c>
      <c r="CN69" s="207">
        <v>89</v>
      </c>
      <c r="CO69" s="207">
        <v>90</v>
      </c>
      <c r="CP69" s="207">
        <v>91</v>
      </c>
      <c r="CQ69" s="207">
        <v>92</v>
      </c>
      <c r="CR69" s="207">
        <v>93</v>
      </c>
      <c r="CS69" s="207">
        <v>94</v>
      </c>
      <c r="CT69" s="207">
        <v>95</v>
      </c>
      <c r="CU69" s="207">
        <v>96</v>
      </c>
      <c r="CV69" s="315" t="s">
        <v>477</v>
      </c>
    </row>
    <row r="70" spans="1:100" s="196" customFormat="1" ht="16.5" customHeight="1">
      <c r="A70" s="714" t="s">
        <v>478</v>
      </c>
      <c r="B70" s="309" t="s">
        <v>479</v>
      </c>
      <c r="C70" s="310">
        <f>SUM(D70:DH70)</f>
        <v>0.45080974139132129</v>
      </c>
      <c r="D70" s="311">
        <f>IF($C$49=0,0,D75/$C$49)</f>
        <v>0</v>
      </c>
      <c r="E70" s="311">
        <f>IF($C$49=0,0,E75/$C$49)</f>
        <v>0</v>
      </c>
      <c r="F70" s="311">
        <f t="shared" ref="F70:BQ70" si="94">IF($C$49=0,0,F75/$C$49)</f>
        <v>0</v>
      </c>
      <c r="G70" s="311">
        <f t="shared" si="94"/>
        <v>0</v>
      </c>
      <c r="H70" s="311">
        <f t="shared" si="94"/>
        <v>0</v>
      </c>
      <c r="I70" s="311">
        <f t="shared" si="94"/>
        <v>0</v>
      </c>
      <c r="J70" s="311">
        <f t="shared" si="94"/>
        <v>0</v>
      </c>
      <c r="K70" s="311">
        <f t="shared" si="94"/>
        <v>8.8172914983610847E-3</v>
      </c>
      <c r="L70" s="311">
        <f t="shared" si="94"/>
        <v>8.8172914983610847E-3</v>
      </c>
      <c r="M70" s="311">
        <f t="shared" si="94"/>
        <v>8.8172914983610847E-3</v>
      </c>
      <c r="N70" s="311">
        <f t="shared" si="94"/>
        <v>8.8172914983610847E-3</v>
      </c>
      <c r="O70" s="311">
        <f t="shared" si="94"/>
        <v>1.8032389655652851E-2</v>
      </c>
      <c r="P70" s="311">
        <f t="shared" si="94"/>
        <v>2.0236712530243121E-2</v>
      </c>
      <c r="Q70" s="311">
        <f t="shared" si="94"/>
        <v>2.0236712530243121E-2</v>
      </c>
      <c r="R70" s="311">
        <f t="shared" si="94"/>
        <v>2.0236712530243121E-2</v>
      </c>
      <c r="S70" s="311">
        <f t="shared" si="94"/>
        <v>2.0236712530243121E-2</v>
      </c>
      <c r="T70" s="311">
        <f t="shared" si="94"/>
        <v>2.2540487069566063E-2</v>
      </c>
      <c r="U70" s="311">
        <f t="shared" si="94"/>
        <v>2.9153455693336876E-2</v>
      </c>
      <c r="V70" s="311">
        <f t="shared" si="94"/>
        <v>2.9153455693336876E-2</v>
      </c>
      <c r="W70" s="311">
        <f t="shared" si="94"/>
        <v>2.9153455693336876E-2</v>
      </c>
      <c r="X70" s="311">
        <f t="shared" si="94"/>
        <v>2.9153455693336876E-2</v>
      </c>
      <c r="Y70" s="311">
        <f t="shared" si="94"/>
        <v>2.9451810687534885E-2</v>
      </c>
      <c r="Z70" s="311">
        <f t="shared" si="94"/>
        <v>2.9451810687534885E-2</v>
      </c>
      <c r="AA70" s="311">
        <f t="shared" si="94"/>
        <v>2.9451810687534885E-2</v>
      </c>
      <c r="AB70" s="311">
        <f t="shared" si="94"/>
        <v>2.9451810687534885E-2</v>
      </c>
      <c r="AC70" s="311">
        <f t="shared" si="94"/>
        <v>1.8131841320385519E-2</v>
      </c>
      <c r="AD70" s="311">
        <f t="shared" si="94"/>
        <v>1.1518872696614705E-2</v>
      </c>
      <c r="AE70" s="311">
        <f t="shared" si="94"/>
        <v>1.1518872696614705E-2</v>
      </c>
      <c r="AF70" s="311">
        <f t="shared" si="94"/>
        <v>1.1518872696614705E-2</v>
      </c>
      <c r="AG70" s="311">
        <f t="shared" si="94"/>
        <v>6.9113236179688224E-3</v>
      </c>
      <c r="AH70" s="311">
        <f t="shared" si="94"/>
        <v>0</v>
      </c>
      <c r="AI70" s="311">
        <f t="shared" si="94"/>
        <v>0</v>
      </c>
      <c r="AJ70" s="311">
        <f t="shared" si="94"/>
        <v>0</v>
      </c>
      <c r="AK70" s="311">
        <f t="shared" si="94"/>
        <v>0</v>
      </c>
      <c r="AL70" s="311">
        <f t="shared" si="94"/>
        <v>0</v>
      </c>
      <c r="AM70" s="311">
        <f t="shared" si="94"/>
        <v>0</v>
      </c>
      <c r="AN70" s="311">
        <f t="shared" si="94"/>
        <v>0</v>
      </c>
      <c r="AO70" s="311">
        <f t="shared" si="94"/>
        <v>0</v>
      </c>
      <c r="AP70" s="311">
        <f t="shared" si="94"/>
        <v>0</v>
      </c>
      <c r="AQ70" s="311">
        <f t="shared" si="94"/>
        <v>0</v>
      </c>
      <c r="AR70" s="311">
        <f t="shared" si="94"/>
        <v>0</v>
      </c>
      <c r="AS70" s="311">
        <f t="shared" si="94"/>
        <v>0</v>
      </c>
      <c r="AT70" s="311">
        <f t="shared" si="94"/>
        <v>0</v>
      </c>
      <c r="AU70" s="311">
        <f t="shared" si="94"/>
        <v>0</v>
      </c>
      <c r="AV70" s="311">
        <f t="shared" si="94"/>
        <v>0</v>
      </c>
      <c r="AW70" s="311">
        <f t="shared" si="94"/>
        <v>0</v>
      </c>
      <c r="AX70" s="311">
        <f t="shared" si="94"/>
        <v>0</v>
      </c>
      <c r="AY70" s="311">
        <f t="shared" si="94"/>
        <v>0</v>
      </c>
      <c r="AZ70" s="311">
        <f t="shared" si="94"/>
        <v>0</v>
      </c>
      <c r="BA70" s="311">
        <f t="shared" si="94"/>
        <v>0</v>
      </c>
      <c r="BB70" s="311">
        <f t="shared" si="94"/>
        <v>0</v>
      </c>
      <c r="BC70" s="311">
        <f t="shared" si="94"/>
        <v>0</v>
      </c>
      <c r="BD70" s="311">
        <f t="shared" si="94"/>
        <v>0</v>
      </c>
      <c r="BE70" s="311">
        <f t="shared" si="94"/>
        <v>0</v>
      </c>
      <c r="BF70" s="311">
        <f t="shared" si="94"/>
        <v>0</v>
      </c>
      <c r="BG70" s="311">
        <f t="shared" si="94"/>
        <v>0</v>
      </c>
      <c r="BH70" s="311">
        <f t="shared" si="94"/>
        <v>0</v>
      </c>
      <c r="BI70" s="311">
        <f t="shared" si="94"/>
        <v>0</v>
      </c>
      <c r="BJ70" s="311">
        <f t="shared" si="94"/>
        <v>0</v>
      </c>
      <c r="BK70" s="311">
        <f t="shared" si="94"/>
        <v>0</v>
      </c>
      <c r="BL70" s="311">
        <f t="shared" si="94"/>
        <v>0</v>
      </c>
      <c r="BM70" s="311">
        <f t="shared" si="94"/>
        <v>0</v>
      </c>
      <c r="BN70" s="311">
        <f t="shared" si="94"/>
        <v>0</v>
      </c>
      <c r="BO70" s="311">
        <f t="shared" si="94"/>
        <v>0</v>
      </c>
      <c r="BP70" s="311">
        <f t="shared" si="94"/>
        <v>0</v>
      </c>
      <c r="BQ70" s="311">
        <f t="shared" si="94"/>
        <v>0</v>
      </c>
      <c r="BR70" s="311">
        <f t="shared" ref="BR70:CU70" si="95">IF($C$49=0,0,BR75/$C$49)</f>
        <v>0</v>
      </c>
      <c r="BS70" s="311">
        <f t="shared" si="95"/>
        <v>0</v>
      </c>
      <c r="BT70" s="311">
        <f t="shared" si="95"/>
        <v>0</v>
      </c>
      <c r="BU70" s="311">
        <f t="shared" si="95"/>
        <v>0</v>
      </c>
      <c r="BV70" s="311">
        <f t="shared" si="95"/>
        <v>0</v>
      </c>
      <c r="BW70" s="311">
        <f t="shared" si="95"/>
        <v>0</v>
      </c>
      <c r="BX70" s="311">
        <f t="shared" si="95"/>
        <v>0</v>
      </c>
      <c r="BY70" s="311">
        <f t="shared" si="95"/>
        <v>0</v>
      </c>
      <c r="BZ70" s="311">
        <f t="shared" si="95"/>
        <v>0</v>
      </c>
      <c r="CA70" s="311">
        <f t="shared" si="95"/>
        <v>0</v>
      </c>
      <c r="CB70" s="311">
        <f t="shared" si="95"/>
        <v>0</v>
      </c>
      <c r="CC70" s="311">
        <f t="shared" si="95"/>
        <v>0</v>
      </c>
      <c r="CD70" s="311">
        <f t="shared" si="95"/>
        <v>0</v>
      </c>
      <c r="CE70" s="311">
        <f t="shared" si="95"/>
        <v>0</v>
      </c>
      <c r="CF70" s="311">
        <f t="shared" si="95"/>
        <v>0</v>
      </c>
      <c r="CG70" s="311">
        <f t="shared" si="95"/>
        <v>0</v>
      </c>
      <c r="CH70" s="311">
        <f t="shared" si="95"/>
        <v>0</v>
      </c>
      <c r="CI70" s="311">
        <f t="shared" si="95"/>
        <v>0</v>
      </c>
      <c r="CJ70" s="311">
        <f t="shared" si="95"/>
        <v>0</v>
      </c>
      <c r="CK70" s="311">
        <f t="shared" si="95"/>
        <v>0</v>
      </c>
      <c r="CL70" s="311">
        <f t="shared" si="95"/>
        <v>0</v>
      </c>
      <c r="CM70" s="311">
        <f t="shared" si="95"/>
        <v>0</v>
      </c>
      <c r="CN70" s="311">
        <f t="shared" si="95"/>
        <v>0</v>
      </c>
      <c r="CO70" s="311">
        <f t="shared" si="95"/>
        <v>0</v>
      </c>
      <c r="CP70" s="311">
        <f t="shared" si="95"/>
        <v>0</v>
      </c>
      <c r="CQ70" s="311">
        <f t="shared" si="95"/>
        <v>0</v>
      </c>
      <c r="CR70" s="311">
        <f t="shared" si="95"/>
        <v>0</v>
      </c>
      <c r="CS70" s="311">
        <f t="shared" si="95"/>
        <v>0</v>
      </c>
      <c r="CT70" s="311">
        <f t="shared" si="95"/>
        <v>0</v>
      </c>
      <c r="CU70" s="311">
        <f t="shared" si="95"/>
        <v>0</v>
      </c>
      <c r="CV70" s="301"/>
    </row>
    <row r="71" spans="1:100" ht="16.5" customHeight="1">
      <c r="A71" s="714"/>
      <c r="B71" s="140" t="s">
        <v>34</v>
      </c>
      <c r="C71" s="310">
        <f t="shared" ref="C71:C74" si="96">SUM(D71:CU71)</f>
        <v>1</v>
      </c>
      <c r="D71" s="312"/>
      <c r="E71" s="312"/>
      <c r="F71" s="312"/>
      <c r="G71" s="312"/>
      <c r="H71" s="312"/>
      <c r="I71" s="312"/>
      <c r="J71" s="312"/>
      <c r="K71" s="312">
        <v>0.04</v>
      </c>
      <c r="L71" s="312">
        <v>0.04</v>
      </c>
      <c r="M71" s="312">
        <v>0.04</v>
      </c>
      <c r="N71" s="312">
        <v>0.04</v>
      </c>
      <c r="O71" s="312">
        <v>0.04</v>
      </c>
      <c r="P71" s="312">
        <v>0.05</v>
      </c>
      <c r="Q71" s="312">
        <v>0.05</v>
      </c>
      <c r="R71" s="312">
        <v>0.05</v>
      </c>
      <c r="S71" s="312">
        <v>0.05</v>
      </c>
      <c r="T71" s="312">
        <v>0.05</v>
      </c>
      <c r="U71" s="312">
        <v>0.08</v>
      </c>
      <c r="V71" s="312">
        <v>0.08</v>
      </c>
      <c r="W71" s="312">
        <v>0.08</v>
      </c>
      <c r="X71" s="312">
        <v>0.08</v>
      </c>
      <c r="Y71" s="312">
        <v>0.05</v>
      </c>
      <c r="Z71" s="312">
        <v>0.05</v>
      </c>
      <c r="AA71" s="312">
        <v>0.05</v>
      </c>
      <c r="AB71" s="312">
        <v>0.05</v>
      </c>
      <c r="AC71" s="312">
        <v>0.03</v>
      </c>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312"/>
      <c r="BA71" s="312"/>
      <c r="BB71" s="312"/>
      <c r="BC71" s="312"/>
      <c r="BD71" s="312"/>
      <c r="BE71" s="312"/>
      <c r="BF71" s="312"/>
      <c r="BG71" s="312"/>
      <c r="BH71" s="312"/>
      <c r="BI71" s="312"/>
      <c r="BJ71" s="312"/>
      <c r="BK71" s="312"/>
      <c r="BL71" s="312"/>
      <c r="BM71" s="312"/>
      <c r="BN71" s="312"/>
      <c r="BO71" s="312"/>
      <c r="BP71" s="312"/>
      <c r="BQ71" s="312"/>
      <c r="BR71" s="312"/>
      <c r="BS71" s="312"/>
      <c r="BT71" s="312"/>
      <c r="BU71" s="312"/>
      <c r="BV71" s="312"/>
      <c r="BW71" s="312"/>
      <c r="BX71" s="312"/>
      <c r="BY71" s="312"/>
      <c r="BZ71" s="312"/>
      <c r="CA71" s="312"/>
      <c r="CB71" s="312"/>
      <c r="CC71" s="312"/>
      <c r="CD71" s="312"/>
      <c r="CE71" s="312"/>
      <c r="CF71" s="312"/>
      <c r="CG71" s="312"/>
      <c r="CH71" s="312"/>
      <c r="CI71" s="312"/>
      <c r="CJ71" s="312"/>
      <c r="CK71" s="312"/>
      <c r="CL71" s="312"/>
      <c r="CM71" s="312"/>
      <c r="CN71" s="312"/>
      <c r="CO71" s="312"/>
      <c r="CP71" s="312"/>
      <c r="CQ71" s="312"/>
      <c r="CR71" s="312"/>
      <c r="CS71" s="312"/>
      <c r="CT71" s="312"/>
      <c r="CU71" s="312"/>
      <c r="CV71" s="316">
        <f t="shared" ref="CV71:CV74" si="97">SUM(D71:CU71)-1</f>
        <v>0</v>
      </c>
    </row>
    <row r="72" spans="1:100" ht="16.5" customHeight="1">
      <c r="A72" s="714"/>
      <c r="B72" s="140" t="s">
        <v>35</v>
      </c>
      <c r="C72" s="310">
        <f t="shared" si="96"/>
        <v>1</v>
      </c>
      <c r="D72" s="312"/>
      <c r="E72" s="312"/>
      <c r="F72" s="312"/>
      <c r="G72" s="312"/>
      <c r="H72" s="312"/>
      <c r="I72" s="312"/>
      <c r="J72" s="312"/>
      <c r="K72" s="312"/>
      <c r="L72" s="312"/>
      <c r="M72" s="312"/>
      <c r="N72" s="312"/>
      <c r="O72" s="312">
        <v>0.04</v>
      </c>
      <c r="P72" s="312">
        <v>0.04</v>
      </c>
      <c r="Q72" s="312">
        <v>0.04</v>
      </c>
      <c r="R72" s="312">
        <v>0.04</v>
      </c>
      <c r="S72" s="312">
        <v>0.04</v>
      </c>
      <c r="T72" s="312">
        <v>0.05</v>
      </c>
      <c r="U72" s="312">
        <v>0.05</v>
      </c>
      <c r="V72" s="312">
        <v>0.05</v>
      </c>
      <c r="W72" s="312">
        <v>0.05</v>
      </c>
      <c r="X72" s="312">
        <v>0.05</v>
      </c>
      <c r="Y72" s="312">
        <v>0.08</v>
      </c>
      <c r="Z72" s="312">
        <v>0.08</v>
      </c>
      <c r="AA72" s="312">
        <v>0.08</v>
      </c>
      <c r="AB72" s="312">
        <v>0.08</v>
      </c>
      <c r="AC72" s="312">
        <v>0.05</v>
      </c>
      <c r="AD72" s="312">
        <v>0.05</v>
      </c>
      <c r="AE72" s="312">
        <v>0.05</v>
      </c>
      <c r="AF72" s="312">
        <v>0.05</v>
      </c>
      <c r="AG72" s="312">
        <v>0.03</v>
      </c>
      <c r="AH72" s="312"/>
      <c r="AI72" s="312"/>
      <c r="AJ72" s="312"/>
      <c r="AK72" s="312"/>
      <c r="AL72" s="312"/>
      <c r="AM72" s="312"/>
      <c r="AN72" s="312"/>
      <c r="AO72" s="312"/>
      <c r="AP72" s="312"/>
      <c r="AQ72" s="312"/>
      <c r="AR72" s="312"/>
      <c r="AS72" s="312"/>
      <c r="AT72" s="312"/>
      <c r="AU72" s="312"/>
      <c r="AV72" s="312"/>
      <c r="AW72" s="312"/>
      <c r="AX72" s="312"/>
      <c r="AY72" s="312"/>
      <c r="AZ72" s="312"/>
      <c r="BA72" s="312"/>
      <c r="BB72" s="312"/>
      <c r="BC72" s="312"/>
      <c r="BD72" s="312"/>
      <c r="BE72" s="312"/>
      <c r="BF72" s="312"/>
      <c r="BG72" s="312"/>
      <c r="BH72" s="312"/>
      <c r="BI72" s="312"/>
      <c r="BJ72" s="312"/>
      <c r="BK72" s="312"/>
      <c r="BL72" s="312"/>
      <c r="BM72" s="312"/>
      <c r="BN72" s="312"/>
      <c r="BO72" s="312"/>
      <c r="BP72" s="312"/>
      <c r="BQ72" s="312"/>
      <c r="BR72" s="312"/>
      <c r="BS72" s="312"/>
      <c r="BT72" s="312"/>
      <c r="BU72" s="312"/>
      <c r="BV72" s="312"/>
      <c r="BW72" s="312"/>
      <c r="BX72" s="312"/>
      <c r="BY72" s="312"/>
      <c r="BZ72" s="312"/>
      <c r="CA72" s="312"/>
      <c r="CB72" s="312"/>
      <c r="CC72" s="312"/>
      <c r="CD72" s="312"/>
      <c r="CE72" s="312"/>
      <c r="CF72" s="312"/>
      <c r="CG72" s="312"/>
      <c r="CH72" s="312"/>
      <c r="CI72" s="312"/>
      <c r="CJ72" s="312"/>
      <c r="CK72" s="312"/>
      <c r="CL72" s="312"/>
      <c r="CM72" s="312"/>
      <c r="CN72" s="312"/>
      <c r="CO72" s="312"/>
      <c r="CP72" s="312"/>
      <c r="CQ72" s="312"/>
      <c r="CR72" s="312"/>
      <c r="CS72" s="312"/>
      <c r="CT72" s="312"/>
      <c r="CU72" s="312"/>
      <c r="CV72" s="316">
        <f t="shared" si="97"/>
        <v>0</v>
      </c>
    </row>
    <row r="73" spans="1:100" ht="16.5" customHeight="1">
      <c r="A73" s="714"/>
      <c r="B73" s="140" t="s">
        <v>36</v>
      </c>
      <c r="C73" s="310">
        <f t="shared" si="96"/>
        <v>0</v>
      </c>
      <c r="D73" s="312"/>
      <c r="E73" s="312"/>
      <c r="F73" s="312"/>
      <c r="G73" s="312"/>
      <c r="H73" s="312"/>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312"/>
      <c r="BA73" s="312"/>
      <c r="BB73" s="312"/>
      <c r="BC73" s="312"/>
      <c r="BD73" s="312"/>
      <c r="BE73" s="312"/>
      <c r="BF73" s="312"/>
      <c r="BG73" s="312"/>
      <c r="BH73" s="312"/>
      <c r="BI73" s="312"/>
      <c r="BJ73" s="312"/>
      <c r="BK73" s="312"/>
      <c r="BL73" s="312"/>
      <c r="BM73" s="312"/>
      <c r="BN73" s="312"/>
      <c r="BO73" s="312"/>
      <c r="BP73" s="312"/>
      <c r="BQ73" s="312"/>
      <c r="BR73" s="312"/>
      <c r="BS73" s="312"/>
      <c r="BT73" s="312"/>
      <c r="BU73" s="312"/>
      <c r="BV73" s="312"/>
      <c r="BW73" s="312"/>
      <c r="BX73" s="312"/>
      <c r="BY73" s="312"/>
      <c r="BZ73" s="312"/>
      <c r="CA73" s="312"/>
      <c r="CB73" s="312"/>
      <c r="CC73" s="312"/>
      <c r="CD73" s="312"/>
      <c r="CE73" s="312"/>
      <c r="CF73" s="312"/>
      <c r="CG73" s="312"/>
      <c r="CH73" s="312"/>
      <c r="CI73" s="312"/>
      <c r="CJ73" s="312"/>
      <c r="CK73" s="312"/>
      <c r="CL73" s="312"/>
      <c r="CM73" s="312"/>
      <c r="CN73" s="312"/>
      <c r="CO73" s="312"/>
      <c r="CP73" s="312"/>
      <c r="CQ73" s="312"/>
      <c r="CR73" s="312"/>
      <c r="CS73" s="312"/>
      <c r="CT73" s="312"/>
      <c r="CU73" s="312"/>
      <c r="CV73" s="316">
        <f t="shared" si="97"/>
        <v>-1</v>
      </c>
    </row>
    <row r="74" spans="1:100" ht="16.5" customHeight="1">
      <c r="A74" s="714"/>
      <c r="B74" s="140" t="s">
        <v>37</v>
      </c>
      <c r="C74" s="310">
        <f t="shared" si="96"/>
        <v>0</v>
      </c>
      <c r="D74" s="312"/>
      <c r="E74" s="312"/>
      <c r="F74" s="312"/>
      <c r="G74" s="312"/>
      <c r="H74" s="312"/>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312"/>
      <c r="BA74" s="312"/>
      <c r="BB74" s="312"/>
      <c r="BC74" s="312"/>
      <c r="BD74" s="312"/>
      <c r="BE74" s="312"/>
      <c r="BF74" s="312"/>
      <c r="BG74" s="312"/>
      <c r="BH74" s="312"/>
      <c r="BI74" s="312"/>
      <c r="BJ74" s="312"/>
      <c r="BK74" s="312"/>
      <c r="BL74" s="312"/>
      <c r="BM74" s="312"/>
      <c r="BN74" s="312"/>
      <c r="BO74" s="312"/>
      <c r="BP74" s="312"/>
      <c r="BQ74" s="312"/>
      <c r="BR74" s="312"/>
      <c r="BS74" s="312"/>
      <c r="BT74" s="312"/>
      <c r="BU74" s="312"/>
      <c r="BV74" s="312"/>
      <c r="BW74" s="312"/>
      <c r="BX74" s="312"/>
      <c r="BY74" s="312"/>
      <c r="BZ74" s="312"/>
      <c r="CA74" s="312"/>
      <c r="CB74" s="312"/>
      <c r="CC74" s="312"/>
      <c r="CD74" s="312"/>
      <c r="CE74" s="312"/>
      <c r="CF74" s="312"/>
      <c r="CG74" s="312"/>
      <c r="CH74" s="312"/>
      <c r="CI74" s="312"/>
      <c r="CJ74" s="312"/>
      <c r="CK74" s="312"/>
      <c r="CL74" s="312"/>
      <c r="CM74" s="312"/>
      <c r="CN74" s="312"/>
      <c r="CO74" s="312"/>
      <c r="CP74" s="312"/>
      <c r="CQ74" s="312"/>
      <c r="CR74" s="312"/>
      <c r="CS74" s="312"/>
      <c r="CT74" s="312"/>
      <c r="CU74" s="312"/>
      <c r="CV74" s="316">
        <f t="shared" si="97"/>
        <v>-1</v>
      </c>
    </row>
    <row r="75" spans="1:100" s="197" customFormat="1" ht="16.5" customHeight="1">
      <c r="A75" s="714" t="s">
        <v>480</v>
      </c>
      <c r="B75" s="309" t="s">
        <v>481</v>
      </c>
      <c r="C75" s="313">
        <f>SUM(C76:C79)</f>
        <v>1229.1893999999959</v>
      </c>
      <c r="D75" s="313">
        <f>SUM(D76:D79)</f>
        <v>0</v>
      </c>
      <c r="E75" s="313">
        <f t="shared" ref="E75:BP75" si="98">SUM(E76:E79)</f>
        <v>0</v>
      </c>
      <c r="F75" s="313">
        <f t="shared" si="98"/>
        <v>0</v>
      </c>
      <c r="G75" s="313">
        <f t="shared" si="98"/>
        <v>0</v>
      </c>
      <c r="H75" s="313">
        <f t="shared" si="98"/>
        <v>0</v>
      </c>
      <c r="I75" s="313">
        <f t="shared" si="98"/>
        <v>0</v>
      </c>
      <c r="J75" s="313">
        <f t="shared" si="98"/>
        <v>0</v>
      </c>
      <c r="K75" s="313">
        <f t="shared" si="98"/>
        <v>24.041453081839233</v>
      </c>
      <c r="L75" s="313">
        <f t="shared" si="98"/>
        <v>24.041453081839233</v>
      </c>
      <c r="M75" s="313">
        <f t="shared" si="98"/>
        <v>24.041453081839233</v>
      </c>
      <c r="N75" s="313">
        <f t="shared" si="98"/>
        <v>24.041453081839233</v>
      </c>
      <c r="O75" s="313">
        <f t="shared" si="98"/>
        <v>49.167575999999841</v>
      </c>
      <c r="P75" s="313">
        <f t="shared" si="98"/>
        <v>55.177939270459646</v>
      </c>
      <c r="Q75" s="313">
        <f t="shared" si="98"/>
        <v>55.177939270459646</v>
      </c>
      <c r="R75" s="313">
        <f t="shared" si="98"/>
        <v>55.177939270459646</v>
      </c>
      <c r="S75" s="313">
        <f t="shared" si="98"/>
        <v>55.177939270459646</v>
      </c>
      <c r="T75" s="313">
        <f t="shared" si="98"/>
        <v>61.459469999999797</v>
      </c>
      <c r="U75" s="313">
        <f t="shared" si="98"/>
        <v>79.490559811379228</v>
      </c>
      <c r="V75" s="313">
        <f t="shared" si="98"/>
        <v>79.490559811379228</v>
      </c>
      <c r="W75" s="313">
        <f t="shared" si="98"/>
        <v>79.490559811379228</v>
      </c>
      <c r="X75" s="313">
        <f t="shared" si="98"/>
        <v>79.490559811379228</v>
      </c>
      <c r="Y75" s="313">
        <f t="shared" si="98"/>
        <v>80.30406218862025</v>
      </c>
      <c r="Z75" s="313">
        <f t="shared" si="98"/>
        <v>80.30406218862025</v>
      </c>
      <c r="AA75" s="313">
        <f t="shared" si="98"/>
        <v>80.30406218862025</v>
      </c>
      <c r="AB75" s="313">
        <f t="shared" si="98"/>
        <v>80.30406218862025</v>
      </c>
      <c r="AC75" s="313">
        <f t="shared" si="98"/>
        <v>49.438743459080179</v>
      </c>
      <c r="AD75" s="313">
        <f t="shared" si="98"/>
        <v>31.407653647700755</v>
      </c>
      <c r="AE75" s="313">
        <f t="shared" si="98"/>
        <v>31.407653647700755</v>
      </c>
      <c r="AF75" s="313">
        <f t="shared" si="98"/>
        <v>31.407653647700755</v>
      </c>
      <c r="AG75" s="313">
        <f t="shared" si="98"/>
        <v>18.844592188620453</v>
      </c>
      <c r="AH75" s="313">
        <f t="shared" si="98"/>
        <v>0</v>
      </c>
      <c r="AI75" s="313">
        <f t="shared" si="98"/>
        <v>0</v>
      </c>
      <c r="AJ75" s="313">
        <f t="shared" si="98"/>
        <v>0</v>
      </c>
      <c r="AK75" s="313">
        <f t="shared" si="98"/>
        <v>0</v>
      </c>
      <c r="AL75" s="313">
        <f t="shared" si="98"/>
        <v>0</v>
      </c>
      <c r="AM75" s="313">
        <f t="shared" si="98"/>
        <v>0</v>
      </c>
      <c r="AN75" s="313">
        <f t="shared" si="98"/>
        <v>0</v>
      </c>
      <c r="AO75" s="313">
        <f t="shared" si="98"/>
        <v>0</v>
      </c>
      <c r="AP75" s="313">
        <f t="shared" si="98"/>
        <v>0</v>
      </c>
      <c r="AQ75" s="313">
        <f t="shared" si="98"/>
        <v>0</v>
      </c>
      <c r="AR75" s="313">
        <f t="shared" si="98"/>
        <v>0</v>
      </c>
      <c r="AS75" s="313">
        <f t="shared" si="98"/>
        <v>0</v>
      </c>
      <c r="AT75" s="313">
        <f t="shared" si="98"/>
        <v>0</v>
      </c>
      <c r="AU75" s="313">
        <f t="shared" si="98"/>
        <v>0</v>
      </c>
      <c r="AV75" s="313">
        <f t="shared" si="98"/>
        <v>0</v>
      </c>
      <c r="AW75" s="313">
        <f t="shared" si="98"/>
        <v>0</v>
      </c>
      <c r="AX75" s="313">
        <f t="shared" si="98"/>
        <v>0</v>
      </c>
      <c r="AY75" s="313">
        <f t="shared" si="98"/>
        <v>0</v>
      </c>
      <c r="AZ75" s="313">
        <f t="shared" si="98"/>
        <v>0</v>
      </c>
      <c r="BA75" s="313">
        <f t="shared" si="98"/>
        <v>0</v>
      </c>
      <c r="BB75" s="313">
        <f t="shared" si="98"/>
        <v>0</v>
      </c>
      <c r="BC75" s="313">
        <f t="shared" si="98"/>
        <v>0</v>
      </c>
      <c r="BD75" s="313">
        <f t="shared" si="98"/>
        <v>0</v>
      </c>
      <c r="BE75" s="313">
        <f t="shared" si="98"/>
        <v>0</v>
      </c>
      <c r="BF75" s="313">
        <f t="shared" si="98"/>
        <v>0</v>
      </c>
      <c r="BG75" s="313">
        <f t="shared" si="98"/>
        <v>0</v>
      </c>
      <c r="BH75" s="313">
        <f t="shared" si="98"/>
        <v>0</v>
      </c>
      <c r="BI75" s="313">
        <f t="shared" si="98"/>
        <v>0</v>
      </c>
      <c r="BJ75" s="313">
        <f t="shared" si="98"/>
        <v>0</v>
      </c>
      <c r="BK75" s="313">
        <f t="shared" si="98"/>
        <v>0</v>
      </c>
      <c r="BL75" s="313">
        <f t="shared" si="98"/>
        <v>0</v>
      </c>
      <c r="BM75" s="313">
        <f t="shared" si="98"/>
        <v>0</v>
      </c>
      <c r="BN75" s="313">
        <f t="shared" si="98"/>
        <v>0</v>
      </c>
      <c r="BO75" s="313">
        <f t="shared" si="98"/>
        <v>0</v>
      </c>
      <c r="BP75" s="313">
        <f t="shared" si="98"/>
        <v>0</v>
      </c>
      <c r="BQ75" s="313">
        <f t="shared" ref="BQ75:CU75" si="99">SUM(BQ76:BQ79)</f>
        <v>0</v>
      </c>
      <c r="BR75" s="313">
        <f t="shared" si="99"/>
        <v>0</v>
      </c>
      <c r="BS75" s="313">
        <f t="shared" si="99"/>
        <v>0</v>
      </c>
      <c r="BT75" s="313">
        <f t="shared" si="99"/>
        <v>0</v>
      </c>
      <c r="BU75" s="313">
        <f t="shared" si="99"/>
        <v>0</v>
      </c>
      <c r="BV75" s="313">
        <f t="shared" si="99"/>
        <v>0</v>
      </c>
      <c r="BW75" s="313">
        <f t="shared" si="99"/>
        <v>0</v>
      </c>
      <c r="BX75" s="313">
        <f t="shared" si="99"/>
        <v>0</v>
      </c>
      <c r="BY75" s="313">
        <f t="shared" si="99"/>
        <v>0</v>
      </c>
      <c r="BZ75" s="313">
        <f t="shared" si="99"/>
        <v>0</v>
      </c>
      <c r="CA75" s="313">
        <f t="shared" si="99"/>
        <v>0</v>
      </c>
      <c r="CB75" s="313">
        <f t="shared" si="99"/>
        <v>0</v>
      </c>
      <c r="CC75" s="313">
        <f t="shared" si="99"/>
        <v>0</v>
      </c>
      <c r="CD75" s="313">
        <f t="shared" si="99"/>
        <v>0</v>
      </c>
      <c r="CE75" s="313">
        <f t="shared" si="99"/>
        <v>0</v>
      </c>
      <c r="CF75" s="313">
        <f t="shared" si="99"/>
        <v>0</v>
      </c>
      <c r="CG75" s="313">
        <f t="shared" si="99"/>
        <v>0</v>
      </c>
      <c r="CH75" s="313">
        <f t="shared" si="99"/>
        <v>0</v>
      </c>
      <c r="CI75" s="313">
        <f t="shared" si="99"/>
        <v>0</v>
      </c>
      <c r="CJ75" s="313">
        <f t="shared" si="99"/>
        <v>0</v>
      </c>
      <c r="CK75" s="313">
        <f t="shared" si="99"/>
        <v>0</v>
      </c>
      <c r="CL75" s="313">
        <f t="shared" si="99"/>
        <v>0</v>
      </c>
      <c r="CM75" s="313">
        <f t="shared" si="99"/>
        <v>0</v>
      </c>
      <c r="CN75" s="313">
        <f t="shared" si="99"/>
        <v>0</v>
      </c>
      <c r="CO75" s="313">
        <f t="shared" si="99"/>
        <v>0</v>
      </c>
      <c r="CP75" s="313">
        <f t="shared" si="99"/>
        <v>0</v>
      </c>
      <c r="CQ75" s="313">
        <f t="shared" si="99"/>
        <v>0</v>
      </c>
      <c r="CR75" s="313">
        <f t="shared" si="99"/>
        <v>0</v>
      </c>
      <c r="CS75" s="313">
        <f t="shared" si="99"/>
        <v>0</v>
      </c>
      <c r="CT75" s="313">
        <f t="shared" si="99"/>
        <v>0</v>
      </c>
      <c r="CU75" s="313">
        <f t="shared" si="99"/>
        <v>0</v>
      </c>
      <c r="CV75" s="316">
        <f t="shared" ref="CV75:CV79" si="100">SUM(D75:CU75)-C75</f>
        <v>0</v>
      </c>
    </row>
    <row r="76" spans="1:100" ht="16.5" customHeight="1">
      <c r="A76" s="714"/>
      <c r="B76" s="140" t="s">
        <v>34</v>
      </c>
      <c r="C76" s="218">
        <f>'3、建安及前期成本'!$J$91</f>
        <v>601.03632704598078</v>
      </c>
      <c r="D76" s="218">
        <f t="shared" ref="D76:D79" si="101">$C76*D71</f>
        <v>0</v>
      </c>
      <c r="E76" s="218">
        <f t="shared" ref="E76:BP76" si="102">$C76*E71</f>
        <v>0</v>
      </c>
      <c r="F76" s="218">
        <f t="shared" si="102"/>
        <v>0</v>
      </c>
      <c r="G76" s="218">
        <f t="shared" si="102"/>
        <v>0</v>
      </c>
      <c r="H76" s="218">
        <f t="shared" si="102"/>
        <v>0</v>
      </c>
      <c r="I76" s="218">
        <f t="shared" si="102"/>
        <v>0</v>
      </c>
      <c r="J76" s="218">
        <f t="shared" si="102"/>
        <v>0</v>
      </c>
      <c r="K76" s="218">
        <f t="shared" si="102"/>
        <v>24.041453081839233</v>
      </c>
      <c r="L76" s="218">
        <f t="shared" si="102"/>
        <v>24.041453081839233</v>
      </c>
      <c r="M76" s="218">
        <f t="shared" si="102"/>
        <v>24.041453081839233</v>
      </c>
      <c r="N76" s="218">
        <f t="shared" si="102"/>
        <v>24.041453081839233</v>
      </c>
      <c r="O76" s="218">
        <f t="shared" si="102"/>
        <v>24.041453081839233</v>
      </c>
      <c r="P76" s="218">
        <f t="shared" si="102"/>
        <v>30.051816352299042</v>
      </c>
      <c r="Q76" s="218">
        <f t="shared" si="102"/>
        <v>30.051816352299042</v>
      </c>
      <c r="R76" s="218">
        <f t="shared" si="102"/>
        <v>30.051816352299042</v>
      </c>
      <c r="S76" s="218">
        <f t="shared" si="102"/>
        <v>30.051816352299042</v>
      </c>
      <c r="T76" s="218">
        <f t="shared" si="102"/>
        <v>30.051816352299042</v>
      </c>
      <c r="U76" s="218">
        <f t="shared" si="102"/>
        <v>48.082906163678466</v>
      </c>
      <c r="V76" s="218">
        <f t="shared" si="102"/>
        <v>48.082906163678466</v>
      </c>
      <c r="W76" s="218">
        <f t="shared" si="102"/>
        <v>48.082906163678466</v>
      </c>
      <c r="X76" s="218">
        <f t="shared" si="102"/>
        <v>48.082906163678466</v>
      </c>
      <c r="Y76" s="218">
        <f t="shared" si="102"/>
        <v>30.051816352299042</v>
      </c>
      <c r="Z76" s="218">
        <f t="shared" si="102"/>
        <v>30.051816352299042</v>
      </c>
      <c r="AA76" s="218">
        <f t="shared" si="102"/>
        <v>30.051816352299042</v>
      </c>
      <c r="AB76" s="218">
        <f t="shared" si="102"/>
        <v>30.051816352299042</v>
      </c>
      <c r="AC76" s="218">
        <f t="shared" si="102"/>
        <v>18.031089811379424</v>
      </c>
      <c r="AD76" s="218">
        <f t="shared" si="102"/>
        <v>0</v>
      </c>
      <c r="AE76" s="218">
        <f t="shared" si="102"/>
        <v>0</v>
      </c>
      <c r="AF76" s="218">
        <f t="shared" si="102"/>
        <v>0</v>
      </c>
      <c r="AG76" s="218">
        <f t="shared" si="102"/>
        <v>0</v>
      </c>
      <c r="AH76" s="218">
        <f t="shared" si="102"/>
        <v>0</v>
      </c>
      <c r="AI76" s="218">
        <f t="shared" si="102"/>
        <v>0</v>
      </c>
      <c r="AJ76" s="218">
        <f t="shared" si="102"/>
        <v>0</v>
      </c>
      <c r="AK76" s="218">
        <f t="shared" si="102"/>
        <v>0</v>
      </c>
      <c r="AL76" s="218">
        <f t="shared" si="102"/>
        <v>0</v>
      </c>
      <c r="AM76" s="218">
        <f t="shared" si="102"/>
        <v>0</v>
      </c>
      <c r="AN76" s="218">
        <f t="shared" si="102"/>
        <v>0</v>
      </c>
      <c r="AO76" s="218">
        <f t="shared" si="102"/>
        <v>0</v>
      </c>
      <c r="AP76" s="218">
        <f t="shared" si="102"/>
        <v>0</v>
      </c>
      <c r="AQ76" s="218">
        <f t="shared" si="102"/>
        <v>0</v>
      </c>
      <c r="AR76" s="218">
        <f t="shared" si="102"/>
        <v>0</v>
      </c>
      <c r="AS76" s="218">
        <f t="shared" si="102"/>
        <v>0</v>
      </c>
      <c r="AT76" s="218">
        <f t="shared" si="102"/>
        <v>0</v>
      </c>
      <c r="AU76" s="218">
        <f t="shared" si="102"/>
        <v>0</v>
      </c>
      <c r="AV76" s="218">
        <f t="shared" si="102"/>
        <v>0</v>
      </c>
      <c r="AW76" s="218">
        <f t="shared" si="102"/>
        <v>0</v>
      </c>
      <c r="AX76" s="218">
        <f t="shared" si="102"/>
        <v>0</v>
      </c>
      <c r="AY76" s="218">
        <f t="shared" si="102"/>
        <v>0</v>
      </c>
      <c r="AZ76" s="218">
        <f t="shared" si="102"/>
        <v>0</v>
      </c>
      <c r="BA76" s="218">
        <f t="shared" si="102"/>
        <v>0</v>
      </c>
      <c r="BB76" s="218">
        <f t="shared" si="102"/>
        <v>0</v>
      </c>
      <c r="BC76" s="218">
        <f t="shared" si="102"/>
        <v>0</v>
      </c>
      <c r="BD76" s="218">
        <f t="shared" si="102"/>
        <v>0</v>
      </c>
      <c r="BE76" s="218">
        <f t="shared" si="102"/>
        <v>0</v>
      </c>
      <c r="BF76" s="218">
        <f t="shared" si="102"/>
        <v>0</v>
      </c>
      <c r="BG76" s="218">
        <f t="shared" si="102"/>
        <v>0</v>
      </c>
      <c r="BH76" s="218">
        <f t="shared" si="102"/>
        <v>0</v>
      </c>
      <c r="BI76" s="218">
        <f t="shared" si="102"/>
        <v>0</v>
      </c>
      <c r="BJ76" s="218">
        <f t="shared" si="102"/>
        <v>0</v>
      </c>
      <c r="BK76" s="218">
        <f t="shared" si="102"/>
        <v>0</v>
      </c>
      <c r="BL76" s="218">
        <f t="shared" si="102"/>
        <v>0</v>
      </c>
      <c r="BM76" s="218">
        <f t="shared" si="102"/>
        <v>0</v>
      </c>
      <c r="BN76" s="218">
        <f t="shared" si="102"/>
        <v>0</v>
      </c>
      <c r="BO76" s="218">
        <f t="shared" si="102"/>
        <v>0</v>
      </c>
      <c r="BP76" s="218">
        <f t="shared" si="102"/>
        <v>0</v>
      </c>
      <c r="BQ76" s="218">
        <f t="shared" ref="BQ76:CU76" si="103">$C76*BQ71</f>
        <v>0</v>
      </c>
      <c r="BR76" s="218">
        <f t="shared" si="103"/>
        <v>0</v>
      </c>
      <c r="BS76" s="218">
        <f t="shared" si="103"/>
        <v>0</v>
      </c>
      <c r="BT76" s="218">
        <f t="shared" si="103"/>
        <v>0</v>
      </c>
      <c r="BU76" s="218">
        <f t="shared" si="103"/>
        <v>0</v>
      </c>
      <c r="BV76" s="218">
        <f t="shared" si="103"/>
        <v>0</v>
      </c>
      <c r="BW76" s="218">
        <f t="shared" si="103"/>
        <v>0</v>
      </c>
      <c r="BX76" s="218">
        <f t="shared" si="103"/>
        <v>0</v>
      </c>
      <c r="BY76" s="218">
        <f t="shared" si="103"/>
        <v>0</v>
      </c>
      <c r="BZ76" s="218">
        <f t="shared" si="103"/>
        <v>0</v>
      </c>
      <c r="CA76" s="218">
        <f t="shared" si="103"/>
        <v>0</v>
      </c>
      <c r="CB76" s="218">
        <f t="shared" si="103"/>
        <v>0</v>
      </c>
      <c r="CC76" s="218">
        <f t="shared" si="103"/>
        <v>0</v>
      </c>
      <c r="CD76" s="218">
        <f t="shared" si="103"/>
        <v>0</v>
      </c>
      <c r="CE76" s="218">
        <f t="shared" si="103"/>
        <v>0</v>
      </c>
      <c r="CF76" s="218">
        <f t="shared" si="103"/>
        <v>0</v>
      </c>
      <c r="CG76" s="218">
        <f t="shared" si="103"/>
        <v>0</v>
      </c>
      <c r="CH76" s="218">
        <f t="shared" si="103"/>
        <v>0</v>
      </c>
      <c r="CI76" s="218">
        <f t="shared" si="103"/>
        <v>0</v>
      </c>
      <c r="CJ76" s="218">
        <f t="shared" si="103"/>
        <v>0</v>
      </c>
      <c r="CK76" s="218">
        <f t="shared" si="103"/>
        <v>0</v>
      </c>
      <c r="CL76" s="218">
        <f t="shared" si="103"/>
        <v>0</v>
      </c>
      <c r="CM76" s="218">
        <f t="shared" si="103"/>
        <v>0</v>
      </c>
      <c r="CN76" s="218">
        <f t="shared" si="103"/>
        <v>0</v>
      </c>
      <c r="CO76" s="218">
        <f t="shared" si="103"/>
        <v>0</v>
      </c>
      <c r="CP76" s="218">
        <f t="shared" si="103"/>
        <v>0</v>
      </c>
      <c r="CQ76" s="218">
        <f t="shared" si="103"/>
        <v>0</v>
      </c>
      <c r="CR76" s="218">
        <f t="shared" si="103"/>
        <v>0</v>
      </c>
      <c r="CS76" s="218">
        <f t="shared" si="103"/>
        <v>0</v>
      </c>
      <c r="CT76" s="218">
        <f t="shared" si="103"/>
        <v>0</v>
      </c>
      <c r="CU76" s="218">
        <f t="shared" si="103"/>
        <v>0</v>
      </c>
      <c r="CV76" s="316">
        <f t="shared" si="100"/>
        <v>0</v>
      </c>
    </row>
    <row r="77" spans="1:100" ht="16.5" customHeight="1">
      <c r="A77" s="714"/>
      <c r="B77" s="140" t="s">
        <v>35</v>
      </c>
      <c r="C77" s="218">
        <f>'3、建安及前期成本'!$J$109</f>
        <v>628.1530729540151</v>
      </c>
      <c r="D77" s="218">
        <f t="shared" si="101"/>
        <v>0</v>
      </c>
      <c r="E77" s="218">
        <f t="shared" ref="E77:BP77" si="104">$C77*E72</f>
        <v>0</v>
      </c>
      <c r="F77" s="218">
        <f t="shared" si="104"/>
        <v>0</v>
      </c>
      <c r="G77" s="218">
        <f t="shared" si="104"/>
        <v>0</v>
      </c>
      <c r="H77" s="218">
        <f t="shared" si="104"/>
        <v>0</v>
      </c>
      <c r="I77" s="218">
        <f t="shared" si="104"/>
        <v>0</v>
      </c>
      <c r="J77" s="218">
        <f t="shared" si="104"/>
        <v>0</v>
      </c>
      <c r="K77" s="218">
        <f t="shared" si="104"/>
        <v>0</v>
      </c>
      <c r="L77" s="218">
        <f t="shared" si="104"/>
        <v>0</v>
      </c>
      <c r="M77" s="218">
        <f t="shared" si="104"/>
        <v>0</v>
      </c>
      <c r="N77" s="218">
        <f t="shared" si="104"/>
        <v>0</v>
      </c>
      <c r="O77" s="218">
        <f t="shared" si="104"/>
        <v>25.126122918160604</v>
      </c>
      <c r="P77" s="218">
        <f t="shared" si="104"/>
        <v>25.126122918160604</v>
      </c>
      <c r="Q77" s="218">
        <f t="shared" si="104"/>
        <v>25.126122918160604</v>
      </c>
      <c r="R77" s="218">
        <f t="shared" si="104"/>
        <v>25.126122918160604</v>
      </c>
      <c r="S77" s="218">
        <f t="shared" si="104"/>
        <v>25.126122918160604</v>
      </c>
      <c r="T77" s="218">
        <f t="shared" si="104"/>
        <v>31.407653647700755</v>
      </c>
      <c r="U77" s="218">
        <f t="shared" si="104"/>
        <v>31.407653647700755</v>
      </c>
      <c r="V77" s="218">
        <f t="shared" si="104"/>
        <v>31.407653647700755</v>
      </c>
      <c r="W77" s="218">
        <f t="shared" si="104"/>
        <v>31.407653647700755</v>
      </c>
      <c r="X77" s="218">
        <f t="shared" si="104"/>
        <v>31.407653647700755</v>
      </c>
      <c r="Y77" s="218">
        <f t="shared" si="104"/>
        <v>50.252245836321208</v>
      </c>
      <c r="Z77" s="218">
        <f t="shared" si="104"/>
        <v>50.252245836321208</v>
      </c>
      <c r="AA77" s="218">
        <f t="shared" si="104"/>
        <v>50.252245836321208</v>
      </c>
      <c r="AB77" s="218">
        <f t="shared" si="104"/>
        <v>50.252245836321208</v>
      </c>
      <c r="AC77" s="218">
        <f t="shared" si="104"/>
        <v>31.407653647700755</v>
      </c>
      <c r="AD77" s="218">
        <f t="shared" si="104"/>
        <v>31.407653647700755</v>
      </c>
      <c r="AE77" s="218">
        <f t="shared" si="104"/>
        <v>31.407653647700755</v>
      </c>
      <c r="AF77" s="218">
        <f t="shared" si="104"/>
        <v>31.407653647700755</v>
      </c>
      <c r="AG77" s="218">
        <f t="shared" si="104"/>
        <v>18.844592188620453</v>
      </c>
      <c r="AH77" s="218">
        <f t="shared" si="104"/>
        <v>0</v>
      </c>
      <c r="AI77" s="218">
        <f t="shared" si="104"/>
        <v>0</v>
      </c>
      <c r="AJ77" s="218">
        <f t="shared" si="104"/>
        <v>0</v>
      </c>
      <c r="AK77" s="218">
        <f t="shared" si="104"/>
        <v>0</v>
      </c>
      <c r="AL77" s="218">
        <f t="shared" si="104"/>
        <v>0</v>
      </c>
      <c r="AM77" s="218">
        <f t="shared" si="104"/>
        <v>0</v>
      </c>
      <c r="AN77" s="218">
        <f t="shared" si="104"/>
        <v>0</v>
      </c>
      <c r="AO77" s="218">
        <f t="shared" si="104"/>
        <v>0</v>
      </c>
      <c r="AP77" s="218">
        <f t="shared" si="104"/>
        <v>0</v>
      </c>
      <c r="AQ77" s="218">
        <f t="shared" si="104"/>
        <v>0</v>
      </c>
      <c r="AR77" s="218">
        <f t="shared" si="104"/>
        <v>0</v>
      </c>
      <c r="AS77" s="218">
        <f t="shared" si="104"/>
        <v>0</v>
      </c>
      <c r="AT77" s="218">
        <f t="shared" si="104"/>
        <v>0</v>
      </c>
      <c r="AU77" s="218">
        <f t="shared" si="104"/>
        <v>0</v>
      </c>
      <c r="AV77" s="218">
        <f t="shared" si="104"/>
        <v>0</v>
      </c>
      <c r="AW77" s="218">
        <f t="shared" si="104"/>
        <v>0</v>
      </c>
      <c r="AX77" s="218">
        <f t="shared" si="104"/>
        <v>0</v>
      </c>
      <c r="AY77" s="218">
        <f t="shared" si="104"/>
        <v>0</v>
      </c>
      <c r="AZ77" s="218">
        <f t="shared" si="104"/>
        <v>0</v>
      </c>
      <c r="BA77" s="218">
        <f t="shared" si="104"/>
        <v>0</v>
      </c>
      <c r="BB77" s="218">
        <f t="shared" si="104"/>
        <v>0</v>
      </c>
      <c r="BC77" s="218">
        <f t="shared" si="104"/>
        <v>0</v>
      </c>
      <c r="BD77" s="218">
        <f t="shared" si="104"/>
        <v>0</v>
      </c>
      <c r="BE77" s="218">
        <f t="shared" si="104"/>
        <v>0</v>
      </c>
      <c r="BF77" s="218">
        <f t="shared" si="104"/>
        <v>0</v>
      </c>
      <c r="BG77" s="218">
        <f t="shared" si="104"/>
        <v>0</v>
      </c>
      <c r="BH77" s="218">
        <f t="shared" si="104"/>
        <v>0</v>
      </c>
      <c r="BI77" s="218">
        <f t="shared" si="104"/>
        <v>0</v>
      </c>
      <c r="BJ77" s="218">
        <f t="shared" si="104"/>
        <v>0</v>
      </c>
      <c r="BK77" s="218">
        <f t="shared" si="104"/>
        <v>0</v>
      </c>
      <c r="BL77" s="218">
        <f t="shared" si="104"/>
        <v>0</v>
      </c>
      <c r="BM77" s="218">
        <f t="shared" si="104"/>
        <v>0</v>
      </c>
      <c r="BN77" s="218">
        <f t="shared" si="104"/>
        <v>0</v>
      </c>
      <c r="BO77" s="218">
        <f t="shared" si="104"/>
        <v>0</v>
      </c>
      <c r="BP77" s="218">
        <f t="shared" si="104"/>
        <v>0</v>
      </c>
      <c r="BQ77" s="218">
        <f t="shared" ref="BQ77:CU77" si="105">$C77*BQ72</f>
        <v>0</v>
      </c>
      <c r="BR77" s="218">
        <f t="shared" si="105"/>
        <v>0</v>
      </c>
      <c r="BS77" s="218">
        <f t="shared" si="105"/>
        <v>0</v>
      </c>
      <c r="BT77" s="218">
        <f t="shared" si="105"/>
        <v>0</v>
      </c>
      <c r="BU77" s="218">
        <f t="shared" si="105"/>
        <v>0</v>
      </c>
      <c r="BV77" s="218">
        <f t="shared" si="105"/>
        <v>0</v>
      </c>
      <c r="BW77" s="218">
        <f t="shared" si="105"/>
        <v>0</v>
      </c>
      <c r="BX77" s="218">
        <f t="shared" si="105"/>
        <v>0</v>
      </c>
      <c r="BY77" s="218">
        <f t="shared" si="105"/>
        <v>0</v>
      </c>
      <c r="BZ77" s="218">
        <f t="shared" si="105"/>
        <v>0</v>
      </c>
      <c r="CA77" s="218">
        <f t="shared" si="105"/>
        <v>0</v>
      </c>
      <c r="CB77" s="218">
        <f t="shared" si="105"/>
        <v>0</v>
      </c>
      <c r="CC77" s="218">
        <f t="shared" si="105"/>
        <v>0</v>
      </c>
      <c r="CD77" s="218">
        <f t="shared" si="105"/>
        <v>0</v>
      </c>
      <c r="CE77" s="218">
        <f t="shared" si="105"/>
        <v>0</v>
      </c>
      <c r="CF77" s="218">
        <f t="shared" si="105"/>
        <v>0</v>
      </c>
      <c r="CG77" s="218">
        <f t="shared" si="105"/>
        <v>0</v>
      </c>
      <c r="CH77" s="218">
        <f t="shared" si="105"/>
        <v>0</v>
      </c>
      <c r="CI77" s="218">
        <f t="shared" si="105"/>
        <v>0</v>
      </c>
      <c r="CJ77" s="218">
        <f t="shared" si="105"/>
        <v>0</v>
      </c>
      <c r="CK77" s="218">
        <f t="shared" si="105"/>
        <v>0</v>
      </c>
      <c r="CL77" s="218">
        <f t="shared" si="105"/>
        <v>0</v>
      </c>
      <c r="CM77" s="218">
        <f t="shared" si="105"/>
        <v>0</v>
      </c>
      <c r="CN77" s="218">
        <f t="shared" si="105"/>
        <v>0</v>
      </c>
      <c r="CO77" s="218">
        <f t="shared" si="105"/>
        <v>0</v>
      </c>
      <c r="CP77" s="218">
        <f t="shared" si="105"/>
        <v>0</v>
      </c>
      <c r="CQ77" s="218">
        <f t="shared" si="105"/>
        <v>0</v>
      </c>
      <c r="CR77" s="218">
        <f t="shared" si="105"/>
        <v>0</v>
      </c>
      <c r="CS77" s="218">
        <f t="shared" si="105"/>
        <v>0</v>
      </c>
      <c r="CT77" s="218">
        <f t="shared" si="105"/>
        <v>0</v>
      </c>
      <c r="CU77" s="218">
        <f t="shared" si="105"/>
        <v>0</v>
      </c>
      <c r="CV77" s="316">
        <f t="shared" si="100"/>
        <v>0</v>
      </c>
    </row>
    <row r="78" spans="1:100" ht="16.5" customHeight="1">
      <c r="A78" s="714"/>
      <c r="B78" s="140" t="s">
        <v>36</v>
      </c>
      <c r="C78" s="218">
        <f>'3、建安及前期成本'!$J$127</f>
        <v>0</v>
      </c>
      <c r="D78" s="218">
        <f t="shared" si="101"/>
        <v>0</v>
      </c>
      <c r="E78" s="218">
        <f t="shared" ref="E78:BP78" si="106">$C78*E73</f>
        <v>0</v>
      </c>
      <c r="F78" s="218">
        <f t="shared" si="106"/>
        <v>0</v>
      </c>
      <c r="G78" s="218">
        <f t="shared" si="106"/>
        <v>0</v>
      </c>
      <c r="H78" s="218">
        <f t="shared" si="106"/>
        <v>0</v>
      </c>
      <c r="I78" s="218">
        <f t="shared" si="106"/>
        <v>0</v>
      </c>
      <c r="J78" s="218">
        <f t="shared" si="106"/>
        <v>0</v>
      </c>
      <c r="K78" s="218">
        <f t="shared" si="106"/>
        <v>0</v>
      </c>
      <c r="L78" s="218">
        <f t="shared" si="106"/>
        <v>0</v>
      </c>
      <c r="M78" s="218">
        <f t="shared" si="106"/>
        <v>0</v>
      </c>
      <c r="N78" s="218">
        <f t="shared" si="106"/>
        <v>0</v>
      </c>
      <c r="O78" s="218">
        <f t="shared" si="106"/>
        <v>0</v>
      </c>
      <c r="P78" s="218">
        <f t="shared" si="106"/>
        <v>0</v>
      </c>
      <c r="Q78" s="218">
        <f t="shared" si="106"/>
        <v>0</v>
      </c>
      <c r="R78" s="218">
        <f t="shared" si="106"/>
        <v>0</v>
      </c>
      <c r="S78" s="218">
        <f t="shared" si="106"/>
        <v>0</v>
      </c>
      <c r="T78" s="218">
        <f t="shared" si="106"/>
        <v>0</v>
      </c>
      <c r="U78" s="218">
        <f t="shared" si="106"/>
        <v>0</v>
      </c>
      <c r="V78" s="218">
        <f t="shared" si="106"/>
        <v>0</v>
      </c>
      <c r="W78" s="218">
        <f t="shared" si="106"/>
        <v>0</v>
      </c>
      <c r="X78" s="218">
        <f t="shared" si="106"/>
        <v>0</v>
      </c>
      <c r="Y78" s="218">
        <f t="shared" si="106"/>
        <v>0</v>
      </c>
      <c r="Z78" s="218">
        <f t="shared" si="106"/>
        <v>0</v>
      </c>
      <c r="AA78" s="218">
        <f t="shared" si="106"/>
        <v>0</v>
      </c>
      <c r="AB78" s="218">
        <f t="shared" si="106"/>
        <v>0</v>
      </c>
      <c r="AC78" s="218">
        <f t="shared" si="106"/>
        <v>0</v>
      </c>
      <c r="AD78" s="218">
        <f t="shared" si="106"/>
        <v>0</v>
      </c>
      <c r="AE78" s="218">
        <f t="shared" si="106"/>
        <v>0</v>
      </c>
      <c r="AF78" s="218">
        <f t="shared" si="106"/>
        <v>0</v>
      </c>
      <c r="AG78" s="218">
        <f t="shared" si="106"/>
        <v>0</v>
      </c>
      <c r="AH78" s="218">
        <f t="shared" si="106"/>
        <v>0</v>
      </c>
      <c r="AI78" s="218">
        <f t="shared" si="106"/>
        <v>0</v>
      </c>
      <c r="AJ78" s="218">
        <f t="shared" si="106"/>
        <v>0</v>
      </c>
      <c r="AK78" s="218">
        <f t="shared" si="106"/>
        <v>0</v>
      </c>
      <c r="AL78" s="218">
        <f t="shared" si="106"/>
        <v>0</v>
      </c>
      <c r="AM78" s="218">
        <f t="shared" si="106"/>
        <v>0</v>
      </c>
      <c r="AN78" s="218">
        <f t="shared" si="106"/>
        <v>0</v>
      </c>
      <c r="AO78" s="218">
        <f t="shared" si="106"/>
        <v>0</v>
      </c>
      <c r="AP78" s="218">
        <f t="shared" si="106"/>
        <v>0</v>
      </c>
      <c r="AQ78" s="218">
        <f t="shared" si="106"/>
        <v>0</v>
      </c>
      <c r="AR78" s="218">
        <f t="shared" si="106"/>
        <v>0</v>
      </c>
      <c r="AS78" s="218">
        <f t="shared" si="106"/>
        <v>0</v>
      </c>
      <c r="AT78" s="218">
        <f t="shared" si="106"/>
        <v>0</v>
      </c>
      <c r="AU78" s="218">
        <f t="shared" si="106"/>
        <v>0</v>
      </c>
      <c r="AV78" s="218">
        <f t="shared" si="106"/>
        <v>0</v>
      </c>
      <c r="AW78" s="218">
        <f t="shared" si="106"/>
        <v>0</v>
      </c>
      <c r="AX78" s="218">
        <f t="shared" si="106"/>
        <v>0</v>
      </c>
      <c r="AY78" s="218">
        <f t="shared" si="106"/>
        <v>0</v>
      </c>
      <c r="AZ78" s="218">
        <f t="shared" si="106"/>
        <v>0</v>
      </c>
      <c r="BA78" s="218">
        <f t="shared" si="106"/>
        <v>0</v>
      </c>
      <c r="BB78" s="218">
        <f t="shared" si="106"/>
        <v>0</v>
      </c>
      <c r="BC78" s="218">
        <f t="shared" si="106"/>
        <v>0</v>
      </c>
      <c r="BD78" s="218">
        <f t="shared" si="106"/>
        <v>0</v>
      </c>
      <c r="BE78" s="218">
        <f t="shared" si="106"/>
        <v>0</v>
      </c>
      <c r="BF78" s="218">
        <f t="shared" si="106"/>
        <v>0</v>
      </c>
      <c r="BG78" s="218">
        <f t="shared" si="106"/>
        <v>0</v>
      </c>
      <c r="BH78" s="218">
        <f t="shared" si="106"/>
        <v>0</v>
      </c>
      <c r="BI78" s="218">
        <f t="shared" si="106"/>
        <v>0</v>
      </c>
      <c r="BJ78" s="218">
        <f t="shared" si="106"/>
        <v>0</v>
      </c>
      <c r="BK78" s="218">
        <f t="shared" si="106"/>
        <v>0</v>
      </c>
      <c r="BL78" s="218">
        <f t="shared" si="106"/>
        <v>0</v>
      </c>
      <c r="BM78" s="218">
        <f t="shared" si="106"/>
        <v>0</v>
      </c>
      <c r="BN78" s="218">
        <f t="shared" si="106"/>
        <v>0</v>
      </c>
      <c r="BO78" s="218">
        <f t="shared" si="106"/>
        <v>0</v>
      </c>
      <c r="BP78" s="218">
        <f t="shared" si="106"/>
        <v>0</v>
      </c>
      <c r="BQ78" s="218">
        <f t="shared" ref="BQ78:CU78" si="107">$C78*BQ73</f>
        <v>0</v>
      </c>
      <c r="BR78" s="218">
        <f t="shared" si="107"/>
        <v>0</v>
      </c>
      <c r="BS78" s="218">
        <f t="shared" si="107"/>
        <v>0</v>
      </c>
      <c r="BT78" s="218">
        <f t="shared" si="107"/>
        <v>0</v>
      </c>
      <c r="BU78" s="218">
        <f t="shared" si="107"/>
        <v>0</v>
      </c>
      <c r="BV78" s="218">
        <f t="shared" si="107"/>
        <v>0</v>
      </c>
      <c r="BW78" s="218">
        <f t="shared" si="107"/>
        <v>0</v>
      </c>
      <c r="BX78" s="218">
        <f t="shared" si="107"/>
        <v>0</v>
      </c>
      <c r="BY78" s="218">
        <f t="shared" si="107"/>
        <v>0</v>
      </c>
      <c r="BZ78" s="218">
        <f t="shared" si="107"/>
        <v>0</v>
      </c>
      <c r="CA78" s="218">
        <f t="shared" si="107"/>
        <v>0</v>
      </c>
      <c r="CB78" s="218">
        <f t="shared" si="107"/>
        <v>0</v>
      </c>
      <c r="CC78" s="218">
        <f t="shared" si="107"/>
        <v>0</v>
      </c>
      <c r="CD78" s="218">
        <f t="shared" si="107"/>
        <v>0</v>
      </c>
      <c r="CE78" s="218">
        <f t="shared" si="107"/>
        <v>0</v>
      </c>
      <c r="CF78" s="218">
        <f t="shared" si="107"/>
        <v>0</v>
      </c>
      <c r="CG78" s="218">
        <f t="shared" si="107"/>
        <v>0</v>
      </c>
      <c r="CH78" s="218">
        <f t="shared" si="107"/>
        <v>0</v>
      </c>
      <c r="CI78" s="218">
        <f t="shared" si="107"/>
        <v>0</v>
      </c>
      <c r="CJ78" s="218">
        <f t="shared" si="107"/>
        <v>0</v>
      </c>
      <c r="CK78" s="218">
        <f t="shared" si="107"/>
        <v>0</v>
      </c>
      <c r="CL78" s="218">
        <f t="shared" si="107"/>
        <v>0</v>
      </c>
      <c r="CM78" s="218">
        <f t="shared" si="107"/>
        <v>0</v>
      </c>
      <c r="CN78" s="218">
        <f t="shared" si="107"/>
        <v>0</v>
      </c>
      <c r="CO78" s="218">
        <f t="shared" si="107"/>
        <v>0</v>
      </c>
      <c r="CP78" s="218">
        <f t="shared" si="107"/>
        <v>0</v>
      </c>
      <c r="CQ78" s="218">
        <f t="shared" si="107"/>
        <v>0</v>
      </c>
      <c r="CR78" s="218">
        <f t="shared" si="107"/>
        <v>0</v>
      </c>
      <c r="CS78" s="218">
        <f t="shared" si="107"/>
        <v>0</v>
      </c>
      <c r="CT78" s="218">
        <f t="shared" si="107"/>
        <v>0</v>
      </c>
      <c r="CU78" s="218">
        <f t="shared" si="107"/>
        <v>0</v>
      </c>
      <c r="CV78" s="316">
        <f t="shared" si="100"/>
        <v>0</v>
      </c>
    </row>
    <row r="79" spans="1:100" ht="16.5" customHeight="1">
      <c r="A79" s="714"/>
      <c r="B79" s="140" t="s">
        <v>37</v>
      </c>
      <c r="C79" s="218">
        <f>'3、建安及前期成本'!$J$145</f>
        <v>0</v>
      </c>
      <c r="D79" s="218">
        <f t="shared" si="101"/>
        <v>0</v>
      </c>
      <c r="E79" s="218">
        <f t="shared" ref="E79:BP79" si="108">$C79*E74</f>
        <v>0</v>
      </c>
      <c r="F79" s="218">
        <f t="shared" si="108"/>
        <v>0</v>
      </c>
      <c r="G79" s="218">
        <f t="shared" si="108"/>
        <v>0</v>
      </c>
      <c r="H79" s="218">
        <f t="shared" si="108"/>
        <v>0</v>
      </c>
      <c r="I79" s="218">
        <f t="shared" si="108"/>
        <v>0</v>
      </c>
      <c r="J79" s="218">
        <f t="shared" si="108"/>
        <v>0</v>
      </c>
      <c r="K79" s="218">
        <f t="shared" si="108"/>
        <v>0</v>
      </c>
      <c r="L79" s="218">
        <f t="shared" si="108"/>
        <v>0</v>
      </c>
      <c r="M79" s="218">
        <f t="shared" si="108"/>
        <v>0</v>
      </c>
      <c r="N79" s="218">
        <f t="shared" si="108"/>
        <v>0</v>
      </c>
      <c r="O79" s="218">
        <f t="shared" si="108"/>
        <v>0</v>
      </c>
      <c r="P79" s="218">
        <f t="shared" si="108"/>
        <v>0</v>
      </c>
      <c r="Q79" s="218">
        <f t="shared" si="108"/>
        <v>0</v>
      </c>
      <c r="R79" s="218">
        <f t="shared" si="108"/>
        <v>0</v>
      </c>
      <c r="S79" s="218">
        <f t="shared" si="108"/>
        <v>0</v>
      </c>
      <c r="T79" s="218">
        <f t="shared" si="108"/>
        <v>0</v>
      </c>
      <c r="U79" s="218">
        <f t="shared" si="108"/>
        <v>0</v>
      </c>
      <c r="V79" s="218">
        <f t="shared" si="108"/>
        <v>0</v>
      </c>
      <c r="W79" s="218">
        <f t="shared" si="108"/>
        <v>0</v>
      </c>
      <c r="X79" s="218">
        <f t="shared" si="108"/>
        <v>0</v>
      </c>
      <c r="Y79" s="218">
        <f t="shared" si="108"/>
        <v>0</v>
      </c>
      <c r="Z79" s="218">
        <f t="shared" si="108"/>
        <v>0</v>
      </c>
      <c r="AA79" s="218">
        <f t="shared" si="108"/>
        <v>0</v>
      </c>
      <c r="AB79" s="218">
        <f t="shared" si="108"/>
        <v>0</v>
      </c>
      <c r="AC79" s="218">
        <f t="shared" si="108"/>
        <v>0</v>
      </c>
      <c r="AD79" s="218">
        <f t="shared" si="108"/>
        <v>0</v>
      </c>
      <c r="AE79" s="218">
        <f t="shared" si="108"/>
        <v>0</v>
      </c>
      <c r="AF79" s="218">
        <f t="shared" si="108"/>
        <v>0</v>
      </c>
      <c r="AG79" s="218">
        <f t="shared" si="108"/>
        <v>0</v>
      </c>
      <c r="AH79" s="218">
        <f t="shared" si="108"/>
        <v>0</v>
      </c>
      <c r="AI79" s="218">
        <f t="shared" si="108"/>
        <v>0</v>
      </c>
      <c r="AJ79" s="218">
        <f t="shared" si="108"/>
        <v>0</v>
      </c>
      <c r="AK79" s="218">
        <f t="shared" si="108"/>
        <v>0</v>
      </c>
      <c r="AL79" s="218">
        <f t="shared" si="108"/>
        <v>0</v>
      </c>
      <c r="AM79" s="218">
        <f t="shared" si="108"/>
        <v>0</v>
      </c>
      <c r="AN79" s="218">
        <f t="shared" si="108"/>
        <v>0</v>
      </c>
      <c r="AO79" s="218">
        <f t="shared" si="108"/>
        <v>0</v>
      </c>
      <c r="AP79" s="218">
        <f t="shared" si="108"/>
        <v>0</v>
      </c>
      <c r="AQ79" s="218">
        <f t="shared" si="108"/>
        <v>0</v>
      </c>
      <c r="AR79" s="218">
        <f t="shared" si="108"/>
        <v>0</v>
      </c>
      <c r="AS79" s="218">
        <f t="shared" si="108"/>
        <v>0</v>
      </c>
      <c r="AT79" s="218">
        <f t="shared" si="108"/>
        <v>0</v>
      </c>
      <c r="AU79" s="218">
        <f t="shared" si="108"/>
        <v>0</v>
      </c>
      <c r="AV79" s="218">
        <f t="shared" si="108"/>
        <v>0</v>
      </c>
      <c r="AW79" s="218">
        <f t="shared" si="108"/>
        <v>0</v>
      </c>
      <c r="AX79" s="218">
        <f t="shared" si="108"/>
        <v>0</v>
      </c>
      <c r="AY79" s="218">
        <f t="shared" si="108"/>
        <v>0</v>
      </c>
      <c r="AZ79" s="218">
        <f t="shared" si="108"/>
        <v>0</v>
      </c>
      <c r="BA79" s="218">
        <f t="shared" si="108"/>
        <v>0</v>
      </c>
      <c r="BB79" s="218">
        <f t="shared" si="108"/>
        <v>0</v>
      </c>
      <c r="BC79" s="218">
        <f t="shared" si="108"/>
        <v>0</v>
      </c>
      <c r="BD79" s="218">
        <f t="shared" si="108"/>
        <v>0</v>
      </c>
      <c r="BE79" s="218">
        <f t="shared" si="108"/>
        <v>0</v>
      </c>
      <c r="BF79" s="218">
        <f t="shared" si="108"/>
        <v>0</v>
      </c>
      <c r="BG79" s="218">
        <f t="shared" si="108"/>
        <v>0</v>
      </c>
      <c r="BH79" s="218">
        <f t="shared" si="108"/>
        <v>0</v>
      </c>
      <c r="BI79" s="218">
        <f t="shared" si="108"/>
        <v>0</v>
      </c>
      <c r="BJ79" s="218">
        <f t="shared" si="108"/>
        <v>0</v>
      </c>
      <c r="BK79" s="218">
        <f t="shared" si="108"/>
        <v>0</v>
      </c>
      <c r="BL79" s="218">
        <f t="shared" si="108"/>
        <v>0</v>
      </c>
      <c r="BM79" s="218">
        <f t="shared" si="108"/>
        <v>0</v>
      </c>
      <c r="BN79" s="218">
        <f t="shared" si="108"/>
        <v>0</v>
      </c>
      <c r="BO79" s="218">
        <f t="shared" si="108"/>
        <v>0</v>
      </c>
      <c r="BP79" s="218">
        <f t="shared" si="108"/>
        <v>0</v>
      </c>
      <c r="BQ79" s="218">
        <f t="shared" ref="BQ79:CU79" si="109">$C79*BQ74</f>
        <v>0</v>
      </c>
      <c r="BR79" s="218">
        <f t="shared" si="109"/>
        <v>0</v>
      </c>
      <c r="BS79" s="218">
        <f t="shared" si="109"/>
        <v>0</v>
      </c>
      <c r="BT79" s="218">
        <f t="shared" si="109"/>
        <v>0</v>
      </c>
      <c r="BU79" s="218">
        <f t="shared" si="109"/>
        <v>0</v>
      </c>
      <c r="BV79" s="218">
        <f t="shared" si="109"/>
        <v>0</v>
      </c>
      <c r="BW79" s="218">
        <f t="shared" si="109"/>
        <v>0</v>
      </c>
      <c r="BX79" s="218">
        <f t="shared" si="109"/>
        <v>0</v>
      </c>
      <c r="BY79" s="218">
        <f t="shared" si="109"/>
        <v>0</v>
      </c>
      <c r="BZ79" s="218">
        <f t="shared" si="109"/>
        <v>0</v>
      </c>
      <c r="CA79" s="218">
        <f t="shared" si="109"/>
        <v>0</v>
      </c>
      <c r="CB79" s="218">
        <f t="shared" si="109"/>
        <v>0</v>
      </c>
      <c r="CC79" s="218">
        <f t="shared" si="109"/>
        <v>0</v>
      </c>
      <c r="CD79" s="218">
        <f t="shared" si="109"/>
        <v>0</v>
      </c>
      <c r="CE79" s="218">
        <f t="shared" si="109"/>
        <v>0</v>
      </c>
      <c r="CF79" s="218">
        <f t="shared" si="109"/>
        <v>0</v>
      </c>
      <c r="CG79" s="218">
        <f t="shared" si="109"/>
        <v>0</v>
      </c>
      <c r="CH79" s="218">
        <f t="shared" si="109"/>
        <v>0</v>
      </c>
      <c r="CI79" s="218">
        <f t="shared" si="109"/>
        <v>0</v>
      </c>
      <c r="CJ79" s="218">
        <f t="shared" si="109"/>
        <v>0</v>
      </c>
      <c r="CK79" s="218">
        <f t="shared" si="109"/>
        <v>0</v>
      </c>
      <c r="CL79" s="218">
        <f t="shared" si="109"/>
        <v>0</v>
      </c>
      <c r="CM79" s="218">
        <f t="shared" si="109"/>
        <v>0</v>
      </c>
      <c r="CN79" s="218">
        <f t="shared" si="109"/>
        <v>0</v>
      </c>
      <c r="CO79" s="218">
        <f t="shared" si="109"/>
        <v>0</v>
      </c>
      <c r="CP79" s="218">
        <f t="shared" si="109"/>
        <v>0</v>
      </c>
      <c r="CQ79" s="218">
        <f t="shared" si="109"/>
        <v>0</v>
      </c>
      <c r="CR79" s="218">
        <f t="shared" si="109"/>
        <v>0</v>
      </c>
      <c r="CS79" s="218">
        <f t="shared" si="109"/>
        <v>0</v>
      </c>
      <c r="CT79" s="218">
        <f t="shared" si="109"/>
        <v>0</v>
      </c>
      <c r="CU79" s="218">
        <f t="shared" si="109"/>
        <v>0</v>
      </c>
      <c r="CV79" s="316">
        <f t="shared" si="100"/>
        <v>0</v>
      </c>
    </row>
    <row r="80" spans="1:100" ht="16.5" customHeight="1">
      <c r="C80" s="314"/>
    </row>
    <row r="81" spans="1:100" ht="16.5" customHeight="1">
      <c r="A81" s="776" t="s">
        <v>487</v>
      </c>
      <c r="B81" s="776"/>
      <c r="C81" s="776"/>
      <c r="D81" s="776"/>
      <c r="E81" s="776"/>
      <c r="F81" s="776"/>
      <c r="G81" s="776"/>
      <c r="H81" s="776"/>
      <c r="I81" s="776"/>
      <c r="J81" s="776"/>
      <c r="K81" s="776"/>
      <c r="L81" s="776"/>
      <c r="M81" s="776"/>
      <c r="N81" s="776"/>
      <c r="O81" s="776"/>
      <c r="P81" s="776"/>
      <c r="Q81" s="776"/>
      <c r="R81" s="776"/>
      <c r="S81" s="776"/>
      <c r="T81" s="776"/>
      <c r="U81" s="776"/>
      <c r="V81" s="776"/>
      <c r="W81" s="776"/>
      <c r="X81" s="776"/>
      <c r="Y81" s="776"/>
      <c r="Z81" s="776"/>
      <c r="AA81" s="776"/>
      <c r="AB81" s="776"/>
      <c r="AC81" s="776"/>
      <c r="AD81" s="776"/>
      <c r="AE81" s="776"/>
      <c r="AF81" s="776"/>
      <c r="AG81" s="776"/>
      <c r="AH81" s="776"/>
      <c r="AI81" s="776"/>
      <c r="AJ81" s="776"/>
      <c r="AK81" s="776"/>
      <c r="AL81" s="776"/>
      <c r="AM81" s="776"/>
      <c r="AN81" s="776"/>
      <c r="AO81" s="776"/>
      <c r="AP81" s="776"/>
      <c r="AQ81" s="776"/>
      <c r="AR81" s="776"/>
      <c r="AS81" s="776"/>
      <c r="AT81" s="776"/>
      <c r="AU81" s="776"/>
      <c r="AV81" s="776"/>
      <c r="AW81" s="776"/>
      <c r="AX81" s="776"/>
    </row>
    <row r="82" spans="1:100" ht="16.5" customHeight="1">
      <c r="A82" s="305"/>
      <c r="B82" s="306"/>
      <c r="C82" s="307" t="s">
        <v>239</v>
      </c>
      <c r="D82" s="207">
        <v>1</v>
      </c>
      <c r="E82" s="207">
        <v>2</v>
      </c>
      <c r="F82" s="207">
        <v>3</v>
      </c>
      <c r="G82" s="207">
        <v>4</v>
      </c>
      <c r="H82" s="207">
        <v>5</v>
      </c>
      <c r="I82" s="207">
        <v>6</v>
      </c>
      <c r="J82" s="207">
        <v>7</v>
      </c>
      <c r="K82" s="207">
        <v>8</v>
      </c>
      <c r="L82" s="207">
        <v>9</v>
      </c>
      <c r="M82" s="207">
        <v>10</v>
      </c>
      <c r="N82" s="207">
        <v>11</v>
      </c>
      <c r="O82" s="207">
        <v>12</v>
      </c>
      <c r="P82" s="207">
        <v>13</v>
      </c>
      <c r="Q82" s="207">
        <v>14</v>
      </c>
      <c r="R82" s="207">
        <v>15</v>
      </c>
      <c r="S82" s="207">
        <v>16</v>
      </c>
      <c r="T82" s="207">
        <v>17</v>
      </c>
      <c r="U82" s="207">
        <v>18</v>
      </c>
      <c r="V82" s="207">
        <v>19</v>
      </c>
      <c r="W82" s="207">
        <v>20</v>
      </c>
      <c r="X82" s="207">
        <v>21</v>
      </c>
      <c r="Y82" s="207">
        <v>22</v>
      </c>
      <c r="Z82" s="207">
        <v>23</v>
      </c>
      <c r="AA82" s="207">
        <v>24</v>
      </c>
      <c r="AB82" s="207">
        <v>25</v>
      </c>
      <c r="AC82" s="207">
        <v>26</v>
      </c>
      <c r="AD82" s="207">
        <v>27</v>
      </c>
      <c r="AE82" s="207">
        <v>28</v>
      </c>
      <c r="AF82" s="207">
        <v>29</v>
      </c>
      <c r="AG82" s="207">
        <v>30</v>
      </c>
      <c r="AH82" s="207">
        <v>31</v>
      </c>
      <c r="AI82" s="207">
        <v>32</v>
      </c>
      <c r="AJ82" s="207">
        <v>33</v>
      </c>
      <c r="AK82" s="207">
        <v>34</v>
      </c>
      <c r="AL82" s="207">
        <v>35</v>
      </c>
      <c r="AM82" s="207">
        <v>36</v>
      </c>
      <c r="AN82" s="207">
        <v>37</v>
      </c>
      <c r="AO82" s="207">
        <v>38</v>
      </c>
      <c r="AP82" s="207">
        <v>39</v>
      </c>
      <c r="AQ82" s="207">
        <v>40</v>
      </c>
      <c r="AR82" s="207">
        <v>41</v>
      </c>
      <c r="AS82" s="207">
        <v>42</v>
      </c>
      <c r="AT82" s="207">
        <v>43</v>
      </c>
      <c r="AU82" s="207">
        <v>44</v>
      </c>
      <c r="AV82" s="207">
        <v>45</v>
      </c>
      <c r="AW82" s="207">
        <v>46</v>
      </c>
      <c r="AX82" s="207">
        <v>47</v>
      </c>
      <c r="AY82" s="207">
        <v>48</v>
      </c>
      <c r="AZ82" s="207">
        <v>49</v>
      </c>
      <c r="BA82" s="207">
        <v>50</v>
      </c>
      <c r="BB82" s="207">
        <v>51</v>
      </c>
      <c r="BC82" s="207">
        <v>52</v>
      </c>
      <c r="BD82" s="207">
        <v>53</v>
      </c>
      <c r="BE82" s="207">
        <v>54</v>
      </c>
      <c r="BF82" s="207">
        <v>55</v>
      </c>
      <c r="BG82" s="207">
        <v>56</v>
      </c>
      <c r="BH82" s="207">
        <v>57</v>
      </c>
      <c r="BI82" s="207">
        <v>58</v>
      </c>
      <c r="BJ82" s="207">
        <v>59</v>
      </c>
      <c r="BK82" s="207">
        <v>60</v>
      </c>
      <c r="BL82" s="207">
        <v>61</v>
      </c>
      <c r="BM82" s="207">
        <v>62</v>
      </c>
      <c r="BN82" s="207">
        <v>63</v>
      </c>
      <c r="BO82" s="207">
        <v>64</v>
      </c>
      <c r="BP82" s="207">
        <v>65</v>
      </c>
      <c r="BQ82" s="207">
        <v>66</v>
      </c>
      <c r="BR82" s="207">
        <v>67</v>
      </c>
      <c r="BS82" s="207">
        <v>68</v>
      </c>
      <c r="BT82" s="207">
        <v>69</v>
      </c>
      <c r="BU82" s="207">
        <v>70</v>
      </c>
      <c r="BV82" s="207">
        <v>71</v>
      </c>
      <c r="BW82" s="207">
        <v>72</v>
      </c>
      <c r="BX82" s="207">
        <v>73</v>
      </c>
      <c r="BY82" s="207">
        <v>74</v>
      </c>
      <c r="BZ82" s="207">
        <v>75</v>
      </c>
      <c r="CA82" s="207">
        <v>76</v>
      </c>
      <c r="CB82" s="207">
        <v>77</v>
      </c>
      <c r="CC82" s="207">
        <v>78</v>
      </c>
      <c r="CD82" s="207">
        <v>79</v>
      </c>
      <c r="CE82" s="207">
        <v>80</v>
      </c>
      <c r="CF82" s="207">
        <v>81</v>
      </c>
      <c r="CG82" s="207">
        <v>82</v>
      </c>
      <c r="CH82" s="207">
        <v>83</v>
      </c>
      <c r="CI82" s="207">
        <v>84</v>
      </c>
      <c r="CJ82" s="207">
        <v>85</v>
      </c>
      <c r="CK82" s="207">
        <v>86</v>
      </c>
      <c r="CL82" s="207">
        <v>87</v>
      </c>
      <c r="CM82" s="207">
        <v>88</v>
      </c>
      <c r="CN82" s="207">
        <v>89</v>
      </c>
      <c r="CO82" s="207">
        <v>90</v>
      </c>
      <c r="CP82" s="207">
        <v>91</v>
      </c>
      <c r="CQ82" s="207">
        <v>92</v>
      </c>
      <c r="CR82" s="207">
        <v>93</v>
      </c>
      <c r="CS82" s="207">
        <v>94</v>
      </c>
      <c r="CT82" s="207">
        <v>95</v>
      </c>
      <c r="CU82" s="207">
        <v>96</v>
      </c>
      <c r="CV82" s="315" t="s">
        <v>477</v>
      </c>
    </row>
    <row r="83" spans="1:100" s="196" customFormat="1" ht="16.5" customHeight="1">
      <c r="A83" s="714" t="s">
        <v>478</v>
      </c>
      <c r="B83" s="309" t="s">
        <v>479</v>
      </c>
      <c r="C83" s="310">
        <f>SUM(D83:DH83)</f>
        <v>5.6993522570412264E-2</v>
      </c>
      <c r="D83" s="311">
        <f>IF($C$49=0,0,D88/$C$49)</f>
        <v>0</v>
      </c>
      <c r="E83" s="311">
        <f>IF($C$49=0,0,E88/$C$49)</f>
        <v>0</v>
      </c>
      <c r="F83" s="311">
        <f t="shared" ref="F83:BQ83" si="110">IF($C$49=0,0,F88/$C$49)</f>
        <v>0</v>
      </c>
      <c r="G83" s="311">
        <f t="shared" si="110"/>
        <v>0</v>
      </c>
      <c r="H83" s="311">
        <f t="shared" si="110"/>
        <v>0</v>
      </c>
      <c r="I83" s="311">
        <f t="shared" si="110"/>
        <v>0</v>
      </c>
      <c r="J83" s="311">
        <f t="shared" si="110"/>
        <v>0</v>
      </c>
      <c r="K83" s="311">
        <f t="shared" si="110"/>
        <v>0</v>
      </c>
      <c r="L83" s="311">
        <f t="shared" si="110"/>
        <v>1.1147241416540991E-3</v>
      </c>
      <c r="M83" s="311">
        <f t="shared" si="110"/>
        <v>1.1147241416540991E-3</v>
      </c>
      <c r="N83" s="311">
        <f t="shared" si="110"/>
        <v>1.1147241416540991E-3</v>
      </c>
      <c r="O83" s="311">
        <f t="shared" si="110"/>
        <v>1.1147241416540991E-3</v>
      </c>
      <c r="P83" s="311">
        <f t="shared" si="110"/>
        <v>2.2797409028164914E-3</v>
      </c>
      <c r="Q83" s="311">
        <f t="shared" si="110"/>
        <v>2.5584219382300162E-3</v>
      </c>
      <c r="R83" s="311">
        <f t="shared" si="110"/>
        <v>2.5584219382300162E-3</v>
      </c>
      <c r="S83" s="311">
        <f t="shared" si="110"/>
        <v>2.5584219382300162E-3</v>
      </c>
      <c r="T83" s="311">
        <f t="shared" si="110"/>
        <v>2.5584219382300162E-3</v>
      </c>
      <c r="U83" s="311">
        <f t="shared" si="110"/>
        <v>2.8496761285206145E-3</v>
      </c>
      <c r="V83" s="311">
        <f t="shared" si="110"/>
        <v>3.6857192347611884E-3</v>
      </c>
      <c r="W83" s="311">
        <f t="shared" si="110"/>
        <v>3.6857192347611884E-3</v>
      </c>
      <c r="X83" s="311">
        <f t="shared" si="110"/>
        <v>3.6857192347611884E-3</v>
      </c>
      <c r="Y83" s="311">
        <f t="shared" si="110"/>
        <v>3.6857192347611884E-3</v>
      </c>
      <c r="Z83" s="311">
        <f t="shared" si="110"/>
        <v>3.7234386993924085E-3</v>
      </c>
      <c r="AA83" s="311">
        <f t="shared" si="110"/>
        <v>3.7234386993924085E-3</v>
      </c>
      <c r="AB83" s="311">
        <f t="shared" si="110"/>
        <v>3.7234386993924085E-3</v>
      </c>
      <c r="AC83" s="311">
        <f t="shared" si="110"/>
        <v>3.7234386993924085E-3</v>
      </c>
      <c r="AD83" s="311">
        <f t="shared" si="110"/>
        <v>2.2923140576935645E-3</v>
      </c>
      <c r="AE83" s="311">
        <f t="shared" si="110"/>
        <v>1.4562709514529906E-3</v>
      </c>
      <c r="AF83" s="311">
        <f t="shared" si="110"/>
        <v>1.4562709514529906E-3</v>
      </c>
      <c r="AG83" s="311">
        <f t="shared" si="110"/>
        <v>1.4562709514529906E-3</v>
      </c>
      <c r="AH83" s="311">
        <f t="shared" si="110"/>
        <v>8.7376257087179421E-4</v>
      </c>
      <c r="AI83" s="311">
        <f t="shared" si="110"/>
        <v>0</v>
      </c>
      <c r="AJ83" s="311">
        <f t="shared" si="110"/>
        <v>0</v>
      </c>
      <c r="AK83" s="311">
        <f t="shared" si="110"/>
        <v>0</v>
      </c>
      <c r="AL83" s="311">
        <f t="shared" si="110"/>
        <v>0</v>
      </c>
      <c r="AM83" s="311">
        <f t="shared" si="110"/>
        <v>0</v>
      </c>
      <c r="AN83" s="311">
        <f t="shared" si="110"/>
        <v>0</v>
      </c>
      <c r="AO83" s="311">
        <f t="shared" si="110"/>
        <v>0</v>
      </c>
      <c r="AP83" s="311">
        <f t="shared" si="110"/>
        <v>0</v>
      </c>
      <c r="AQ83" s="311">
        <f t="shared" si="110"/>
        <v>0</v>
      </c>
      <c r="AR83" s="311">
        <f t="shared" si="110"/>
        <v>0</v>
      </c>
      <c r="AS83" s="311">
        <f t="shared" si="110"/>
        <v>0</v>
      </c>
      <c r="AT83" s="311">
        <f t="shared" si="110"/>
        <v>0</v>
      </c>
      <c r="AU83" s="311">
        <f t="shared" si="110"/>
        <v>0</v>
      </c>
      <c r="AV83" s="311">
        <f t="shared" si="110"/>
        <v>0</v>
      </c>
      <c r="AW83" s="311">
        <f t="shared" si="110"/>
        <v>0</v>
      </c>
      <c r="AX83" s="311">
        <f t="shared" si="110"/>
        <v>0</v>
      </c>
      <c r="AY83" s="311">
        <f t="shared" si="110"/>
        <v>0</v>
      </c>
      <c r="AZ83" s="311">
        <f t="shared" si="110"/>
        <v>0</v>
      </c>
      <c r="BA83" s="311">
        <f t="shared" si="110"/>
        <v>0</v>
      </c>
      <c r="BB83" s="311">
        <f t="shared" si="110"/>
        <v>0</v>
      </c>
      <c r="BC83" s="311">
        <f t="shared" si="110"/>
        <v>0</v>
      </c>
      <c r="BD83" s="311">
        <f t="shared" si="110"/>
        <v>0</v>
      </c>
      <c r="BE83" s="311">
        <f t="shared" si="110"/>
        <v>0</v>
      </c>
      <c r="BF83" s="311">
        <f t="shared" si="110"/>
        <v>0</v>
      </c>
      <c r="BG83" s="311">
        <f t="shared" si="110"/>
        <v>0</v>
      </c>
      <c r="BH83" s="311">
        <f t="shared" si="110"/>
        <v>0</v>
      </c>
      <c r="BI83" s="311">
        <f t="shared" si="110"/>
        <v>0</v>
      </c>
      <c r="BJ83" s="311">
        <f t="shared" si="110"/>
        <v>0</v>
      </c>
      <c r="BK83" s="311">
        <f t="shared" si="110"/>
        <v>0</v>
      </c>
      <c r="BL83" s="311">
        <f t="shared" si="110"/>
        <v>0</v>
      </c>
      <c r="BM83" s="311">
        <f t="shared" si="110"/>
        <v>0</v>
      </c>
      <c r="BN83" s="311">
        <f t="shared" si="110"/>
        <v>0</v>
      </c>
      <c r="BO83" s="311">
        <f t="shared" si="110"/>
        <v>0</v>
      </c>
      <c r="BP83" s="311">
        <f t="shared" si="110"/>
        <v>0</v>
      </c>
      <c r="BQ83" s="311">
        <f t="shared" si="110"/>
        <v>0</v>
      </c>
      <c r="BR83" s="311">
        <f t="shared" ref="BR83:CU83" si="111">IF($C$49=0,0,BR88/$C$49)</f>
        <v>0</v>
      </c>
      <c r="BS83" s="311">
        <f t="shared" si="111"/>
        <v>0</v>
      </c>
      <c r="BT83" s="311">
        <f t="shared" si="111"/>
        <v>0</v>
      </c>
      <c r="BU83" s="311">
        <f t="shared" si="111"/>
        <v>0</v>
      </c>
      <c r="BV83" s="311">
        <f t="shared" si="111"/>
        <v>0</v>
      </c>
      <c r="BW83" s="311">
        <f t="shared" si="111"/>
        <v>0</v>
      </c>
      <c r="BX83" s="311">
        <f t="shared" si="111"/>
        <v>0</v>
      </c>
      <c r="BY83" s="311">
        <f t="shared" si="111"/>
        <v>0</v>
      </c>
      <c r="BZ83" s="311">
        <f t="shared" si="111"/>
        <v>0</v>
      </c>
      <c r="CA83" s="311">
        <f t="shared" si="111"/>
        <v>0</v>
      </c>
      <c r="CB83" s="311">
        <f t="shared" si="111"/>
        <v>0</v>
      </c>
      <c r="CC83" s="311">
        <f t="shared" si="111"/>
        <v>0</v>
      </c>
      <c r="CD83" s="311">
        <f t="shared" si="111"/>
        <v>0</v>
      </c>
      <c r="CE83" s="311">
        <f t="shared" si="111"/>
        <v>0</v>
      </c>
      <c r="CF83" s="311">
        <f t="shared" si="111"/>
        <v>0</v>
      </c>
      <c r="CG83" s="311">
        <f t="shared" si="111"/>
        <v>0</v>
      </c>
      <c r="CH83" s="311">
        <f t="shared" si="111"/>
        <v>0</v>
      </c>
      <c r="CI83" s="311">
        <f t="shared" si="111"/>
        <v>0</v>
      </c>
      <c r="CJ83" s="311">
        <f t="shared" si="111"/>
        <v>0</v>
      </c>
      <c r="CK83" s="311">
        <f t="shared" si="111"/>
        <v>0</v>
      </c>
      <c r="CL83" s="311">
        <f t="shared" si="111"/>
        <v>0</v>
      </c>
      <c r="CM83" s="311">
        <f t="shared" si="111"/>
        <v>0</v>
      </c>
      <c r="CN83" s="311">
        <f t="shared" si="111"/>
        <v>0</v>
      </c>
      <c r="CO83" s="311">
        <f t="shared" si="111"/>
        <v>0</v>
      </c>
      <c r="CP83" s="311">
        <f t="shared" si="111"/>
        <v>0</v>
      </c>
      <c r="CQ83" s="311">
        <f t="shared" si="111"/>
        <v>0</v>
      </c>
      <c r="CR83" s="311">
        <f t="shared" si="111"/>
        <v>0</v>
      </c>
      <c r="CS83" s="311">
        <f t="shared" si="111"/>
        <v>0</v>
      </c>
      <c r="CT83" s="311">
        <f t="shared" si="111"/>
        <v>0</v>
      </c>
      <c r="CU83" s="311">
        <f t="shared" si="111"/>
        <v>0</v>
      </c>
      <c r="CV83" s="301"/>
    </row>
    <row r="84" spans="1:100" ht="16.5" customHeight="1">
      <c r="A84" s="714"/>
      <c r="B84" s="140" t="s">
        <v>34</v>
      </c>
      <c r="C84" s="310">
        <f t="shared" ref="C84:C87" si="112">SUM(D84:CU84)</f>
        <v>1</v>
      </c>
      <c r="D84" s="312"/>
      <c r="E84" s="312"/>
      <c r="F84" s="312"/>
      <c r="G84" s="312"/>
      <c r="H84" s="312"/>
      <c r="I84" s="312"/>
      <c r="J84" s="312"/>
      <c r="K84" s="312"/>
      <c r="L84" s="312">
        <v>0.04</v>
      </c>
      <c r="M84" s="312">
        <v>0.04</v>
      </c>
      <c r="N84" s="312">
        <v>0.04</v>
      </c>
      <c r="O84" s="312">
        <v>0.04</v>
      </c>
      <c r="P84" s="312">
        <v>0.04</v>
      </c>
      <c r="Q84" s="312">
        <v>0.05</v>
      </c>
      <c r="R84" s="312">
        <v>0.05</v>
      </c>
      <c r="S84" s="312">
        <v>0.05</v>
      </c>
      <c r="T84" s="312">
        <v>0.05</v>
      </c>
      <c r="U84" s="312">
        <v>0.05</v>
      </c>
      <c r="V84" s="312">
        <v>0.08</v>
      </c>
      <c r="W84" s="312">
        <v>0.08</v>
      </c>
      <c r="X84" s="312">
        <v>0.08</v>
      </c>
      <c r="Y84" s="312">
        <v>0.08</v>
      </c>
      <c r="Z84" s="312">
        <v>0.05</v>
      </c>
      <c r="AA84" s="312">
        <v>0.05</v>
      </c>
      <c r="AB84" s="312">
        <v>0.05</v>
      </c>
      <c r="AC84" s="312">
        <v>0.05</v>
      </c>
      <c r="AD84" s="312">
        <v>0.03</v>
      </c>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312"/>
      <c r="BA84" s="312"/>
      <c r="BB84" s="312"/>
      <c r="BC84" s="312"/>
      <c r="BD84" s="312"/>
      <c r="BE84" s="312"/>
      <c r="BF84" s="312"/>
      <c r="BG84" s="312"/>
      <c r="BH84" s="312"/>
      <c r="BI84" s="312"/>
      <c r="BJ84" s="312"/>
      <c r="BK84" s="312"/>
      <c r="BL84" s="312"/>
      <c r="BM84" s="312"/>
      <c r="BN84" s="312"/>
      <c r="BO84" s="312"/>
      <c r="BP84" s="312"/>
      <c r="BQ84" s="312"/>
      <c r="BR84" s="312"/>
      <c r="BS84" s="312"/>
      <c r="BT84" s="312"/>
      <c r="BU84" s="312"/>
      <c r="BV84" s="312"/>
      <c r="BW84" s="312"/>
      <c r="BX84" s="312"/>
      <c r="BY84" s="312"/>
      <c r="BZ84" s="312"/>
      <c r="CA84" s="312"/>
      <c r="CB84" s="312"/>
      <c r="CC84" s="312"/>
      <c r="CD84" s="312"/>
      <c r="CE84" s="312"/>
      <c r="CF84" s="312"/>
      <c r="CG84" s="312"/>
      <c r="CH84" s="312"/>
      <c r="CI84" s="312"/>
      <c r="CJ84" s="312"/>
      <c r="CK84" s="312"/>
      <c r="CL84" s="312"/>
      <c r="CM84" s="312"/>
      <c r="CN84" s="312"/>
      <c r="CO84" s="312"/>
      <c r="CP84" s="312"/>
      <c r="CQ84" s="312"/>
      <c r="CR84" s="312"/>
      <c r="CS84" s="312"/>
      <c r="CT84" s="312"/>
      <c r="CU84" s="312"/>
      <c r="CV84" s="316">
        <f t="shared" ref="CV84:CV87" si="113">SUM(D84:CU84)-1</f>
        <v>0</v>
      </c>
    </row>
    <row r="85" spans="1:100" ht="16.5" customHeight="1">
      <c r="A85" s="714"/>
      <c r="B85" s="140" t="s">
        <v>35</v>
      </c>
      <c r="C85" s="310">
        <f t="shared" si="112"/>
        <v>1</v>
      </c>
      <c r="D85" s="312"/>
      <c r="E85" s="312"/>
      <c r="F85" s="312"/>
      <c r="G85" s="312"/>
      <c r="H85" s="312"/>
      <c r="I85" s="312"/>
      <c r="J85" s="312"/>
      <c r="K85" s="312"/>
      <c r="L85" s="312"/>
      <c r="M85" s="312"/>
      <c r="N85" s="312"/>
      <c r="O85" s="312"/>
      <c r="P85" s="312">
        <v>0.04</v>
      </c>
      <c r="Q85" s="312">
        <v>0.04</v>
      </c>
      <c r="R85" s="312">
        <v>0.04</v>
      </c>
      <c r="S85" s="312">
        <v>0.04</v>
      </c>
      <c r="T85" s="312">
        <v>0.04</v>
      </c>
      <c r="U85" s="312">
        <v>0.05</v>
      </c>
      <c r="V85" s="312">
        <v>0.05</v>
      </c>
      <c r="W85" s="312">
        <v>0.05</v>
      </c>
      <c r="X85" s="312">
        <v>0.05</v>
      </c>
      <c r="Y85" s="312">
        <v>0.05</v>
      </c>
      <c r="Z85" s="312">
        <v>0.08</v>
      </c>
      <c r="AA85" s="312">
        <v>0.08</v>
      </c>
      <c r="AB85" s="312">
        <v>0.08</v>
      </c>
      <c r="AC85" s="312">
        <v>0.08</v>
      </c>
      <c r="AD85" s="312">
        <v>0.05</v>
      </c>
      <c r="AE85" s="312">
        <v>0.05</v>
      </c>
      <c r="AF85" s="312">
        <v>0.05</v>
      </c>
      <c r="AG85" s="312">
        <v>0.05</v>
      </c>
      <c r="AH85" s="312">
        <v>0.03</v>
      </c>
      <c r="AI85" s="312"/>
      <c r="AJ85" s="312"/>
      <c r="AK85" s="312"/>
      <c r="AL85" s="312"/>
      <c r="AM85" s="312"/>
      <c r="AN85" s="312"/>
      <c r="AO85" s="312"/>
      <c r="AP85" s="312"/>
      <c r="AQ85" s="312"/>
      <c r="AR85" s="312"/>
      <c r="AS85" s="312"/>
      <c r="AT85" s="312"/>
      <c r="AU85" s="312"/>
      <c r="AV85" s="312"/>
      <c r="AW85" s="312"/>
      <c r="AX85" s="312"/>
      <c r="AY85" s="312"/>
      <c r="AZ85" s="312"/>
      <c r="BA85" s="312"/>
      <c r="BB85" s="312"/>
      <c r="BC85" s="312"/>
      <c r="BD85" s="312"/>
      <c r="BE85" s="312"/>
      <c r="BF85" s="312"/>
      <c r="BG85" s="312"/>
      <c r="BH85" s="312"/>
      <c r="BI85" s="312"/>
      <c r="BJ85" s="312"/>
      <c r="BK85" s="312"/>
      <c r="BL85" s="312"/>
      <c r="BM85" s="312"/>
      <c r="BN85" s="312"/>
      <c r="BO85" s="312"/>
      <c r="BP85" s="312"/>
      <c r="BQ85" s="312"/>
      <c r="BR85" s="312"/>
      <c r="BS85" s="312"/>
      <c r="BT85" s="312"/>
      <c r="BU85" s="312"/>
      <c r="BV85" s="312"/>
      <c r="BW85" s="312"/>
      <c r="BX85" s="312"/>
      <c r="BY85" s="312"/>
      <c r="BZ85" s="312"/>
      <c r="CA85" s="312"/>
      <c r="CB85" s="312"/>
      <c r="CC85" s="312"/>
      <c r="CD85" s="312"/>
      <c r="CE85" s="312"/>
      <c r="CF85" s="312"/>
      <c r="CG85" s="312"/>
      <c r="CH85" s="312"/>
      <c r="CI85" s="312"/>
      <c r="CJ85" s="312"/>
      <c r="CK85" s="312"/>
      <c r="CL85" s="312"/>
      <c r="CM85" s="312"/>
      <c r="CN85" s="312"/>
      <c r="CO85" s="312"/>
      <c r="CP85" s="312"/>
      <c r="CQ85" s="312"/>
      <c r="CR85" s="312"/>
      <c r="CS85" s="312"/>
      <c r="CT85" s="312"/>
      <c r="CU85" s="312"/>
      <c r="CV85" s="316">
        <f t="shared" si="113"/>
        <v>0</v>
      </c>
    </row>
    <row r="86" spans="1:100" ht="16.5" customHeight="1">
      <c r="A86" s="714"/>
      <c r="B86" s="140" t="s">
        <v>36</v>
      </c>
      <c r="C86" s="310">
        <f t="shared" si="112"/>
        <v>0</v>
      </c>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312"/>
      <c r="BA86" s="312"/>
      <c r="BB86" s="312"/>
      <c r="BC86" s="312"/>
      <c r="BD86" s="312"/>
      <c r="BE86" s="312"/>
      <c r="BF86" s="312"/>
      <c r="BG86" s="312"/>
      <c r="BH86" s="312"/>
      <c r="BI86" s="312"/>
      <c r="BJ86" s="312"/>
      <c r="BK86" s="312"/>
      <c r="BL86" s="312"/>
      <c r="BM86" s="312"/>
      <c r="BN86" s="312"/>
      <c r="BO86" s="312"/>
      <c r="BP86" s="312"/>
      <c r="BQ86" s="312"/>
      <c r="BR86" s="312"/>
      <c r="BS86" s="312"/>
      <c r="BT86" s="312"/>
      <c r="BU86" s="312"/>
      <c r="BV86" s="312"/>
      <c r="BW86" s="312"/>
      <c r="BX86" s="312"/>
      <c r="BY86" s="312"/>
      <c r="BZ86" s="312"/>
      <c r="CA86" s="312"/>
      <c r="CB86" s="312"/>
      <c r="CC86" s="312"/>
      <c r="CD86" s="312"/>
      <c r="CE86" s="312"/>
      <c r="CF86" s="312"/>
      <c r="CG86" s="312"/>
      <c r="CH86" s="312"/>
      <c r="CI86" s="312"/>
      <c r="CJ86" s="312"/>
      <c r="CK86" s="312"/>
      <c r="CL86" s="312"/>
      <c r="CM86" s="312"/>
      <c r="CN86" s="312"/>
      <c r="CO86" s="312"/>
      <c r="CP86" s="312"/>
      <c r="CQ86" s="312"/>
      <c r="CR86" s="312"/>
      <c r="CS86" s="312"/>
      <c r="CT86" s="312"/>
      <c r="CU86" s="312"/>
      <c r="CV86" s="316">
        <f t="shared" si="113"/>
        <v>-1</v>
      </c>
    </row>
    <row r="87" spans="1:100" ht="16.5" customHeight="1">
      <c r="A87" s="714"/>
      <c r="B87" s="140" t="s">
        <v>37</v>
      </c>
      <c r="C87" s="310">
        <f t="shared" si="112"/>
        <v>0</v>
      </c>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312"/>
      <c r="AB87" s="312"/>
      <c r="AC87" s="312"/>
      <c r="AD87" s="312"/>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312"/>
      <c r="BA87" s="312"/>
      <c r="BB87" s="312"/>
      <c r="BC87" s="312"/>
      <c r="BD87" s="312"/>
      <c r="BE87" s="312"/>
      <c r="BF87" s="312"/>
      <c r="BG87" s="312"/>
      <c r="BH87" s="312"/>
      <c r="BI87" s="312"/>
      <c r="BJ87" s="312"/>
      <c r="BK87" s="312"/>
      <c r="BL87" s="312"/>
      <c r="BM87" s="312"/>
      <c r="BN87" s="312"/>
      <c r="BO87" s="312"/>
      <c r="BP87" s="312"/>
      <c r="BQ87" s="312"/>
      <c r="BR87" s="312"/>
      <c r="BS87" s="312"/>
      <c r="BT87" s="312"/>
      <c r="BU87" s="312"/>
      <c r="BV87" s="312"/>
      <c r="BW87" s="312"/>
      <c r="BX87" s="312"/>
      <c r="BY87" s="312"/>
      <c r="BZ87" s="312"/>
      <c r="CA87" s="312"/>
      <c r="CB87" s="312"/>
      <c r="CC87" s="312"/>
      <c r="CD87" s="312"/>
      <c r="CE87" s="312"/>
      <c r="CF87" s="312"/>
      <c r="CG87" s="312"/>
      <c r="CH87" s="312"/>
      <c r="CI87" s="312"/>
      <c r="CJ87" s="312"/>
      <c r="CK87" s="312"/>
      <c r="CL87" s="312"/>
      <c r="CM87" s="312"/>
      <c r="CN87" s="312"/>
      <c r="CO87" s="312"/>
      <c r="CP87" s="312"/>
      <c r="CQ87" s="312"/>
      <c r="CR87" s="312"/>
      <c r="CS87" s="312"/>
      <c r="CT87" s="312"/>
      <c r="CU87" s="312"/>
      <c r="CV87" s="316">
        <f t="shared" si="113"/>
        <v>-1</v>
      </c>
    </row>
    <row r="88" spans="1:100" s="197" customFormat="1" ht="16.5" customHeight="1">
      <c r="A88" s="714" t="s">
        <v>480</v>
      </c>
      <c r="B88" s="309" t="s">
        <v>481</v>
      </c>
      <c r="C88" s="313">
        <f>SUM(C89:C92)</f>
        <v>155.39999999999998</v>
      </c>
      <c r="D88" s="313">
        <f>SUM(D89:D92)</f>
        <v>0</v>
      </c>
      <c r="E88" s="313">
        <f t="shared" ref="E88:BP88" si="114">SUM(E89:E92)</f>
        <v>0</v>
      </c>
      <c r="F88" s="313">
        <f t="shared" si="114"/>
        <v>0</v>
      </c>
      <c r="G88" s="313">
        <f t="shared" si="114"/>
        <v>0</v>
      </c>
      <c r="H88" s="313">
        <f t="shared" si="114"/>
        <v>0</v>
      </c>
      <c r="I88" s="313">
        <f t="shared" si="114"/>
        <v>0</v>
      </c>
      <c r="J88" s="313">
        <f t="shared" si="114"/>
        <v>0</v>
      </c>
      <c r="K88" s="313">
        <f t="shared" si="114"/>
        <v>0</v>
      </c>
      <c r="L88" s="313">
        <f t="shared" si="114"/>
        <v>3.0394354270528439</v>
      </c>
      <c r="M88" s="313">
        <f t="shared" si="114"/>
        <v>3.0394354270528439</v>
      </c>
      <c r="N88" s="313">
        <f t="shared" si="114"/>
        <v>3.0394354270528439</v>
      </c>
      <c r="O88" s="313">
        <f t="shared" si="114"/>
        <v>3.0394354270528439</v>
      </c>
      <c r="P88" s="313">
        <f t="shared" si="114"/>
        <v>6.2159999999999993</v>
      </c>
      <c r="Q88" s="313">
        <f t="shared" si="114"/>
        <v>6.9758588567632103</v>
      </c>
      <c r="R88" s="313">
        <f t="shared" si="114"/>
        <v>6.9758588567632103</v>
      </c>
      <c r="S88" s="313">
        <f t="shared" si="114"/>
        <v>6.9758588567632103</v>
      </c>
      <c r="T88" s="313">
        <f t="shared" si="114"/>
        <v>6.9758588567632103</v>
      </c>
      <c r="U88" s="313">
        <f t="shared" si="114"/>
        <v>7.7699999999999987</v>
      </c>
      <c r="V88" s="313">
        <f t="shared" si="114"/>
        <v>10.049576570289631</v>
      </c>
      <c r="W88" s="313">
        <f t="shared" si="114"/>
        <v>10.049576570289631</v>
      </c>
      <c r="X88" s="313">
        <f t="shared" si="114"/>
        <v>10.049576570289631</v>
      </c>
      <c r="Y88" s="313">
        <f t="shared" si="114"/>
        <v>10.049576570289631</v>
      </c>
      <c r="Z88" s="313">
        <f t="shared" si="114"/>
        <v>10.152423429710364</v>
      </c>
      <c r="AA88" s="313">
        <f t="shared" si="114"/>
        <v>10.152423429710364</v>
      </c>
      <c r="AB88" s="313">
        <f t="shared" si="114"/>
        <v>10.152423429710364</v>
      </c>
      <c r="AC88" s="313">
        <f t="shared" si="114"/>
        <v>10.152423429710364</v>
      </c>
      <c r="AD88" s="313">
        <f t="shared" si="114"/>
        <v>6.2502822864735759</v>
      </c>
      <c r="AE88" s="313">
        <f t="shared" si="114"/>
        <v>3.9707057161839439</v>
      </c>
      <c r="AF88" s="313">
        <f t="shared" si="114"/>
        <v>3.9707057161839439</v>
      </c>
      <c r="AG88" s="313">
        <f t="shared" si="114"/>
        <v>3.9707057161839439</v>
      </c>
      <c r="AH88" s="313">
        <f t="shared" si="114"/>
        <v>2.3824234297103661</v>
      </c>
      <c r="AI88" s="313">
        <f t="shared" si="114"/>
        <v>0</v>
      </c>
      <c r="AJ88" s="313">
        <f t="shared" si="114"/>
        <v>0</v>
      </c>
      <c r="AK88" s="313">
        <f t="shared" si="114"/>
        <v>0</v>
      </c>
      <c r="AL88" s="313">
        <f t="shared" si="114"/>
        <v>0</v>
      </c>
      <c r="AM88" s="313">
        <f t="shared" si="114"/>
        <v>0</v>
      </c>
      <c r="AN88" s="313">
        <f t="shared" si="114"/>
        <v>0</v>
      </c>
      <c r="AO88" s="313">
        <f t="shared" si="114"/>
        <v>0</v>
      </c>
      <c r="AP88" s="313">
        <f t="shared" si="114"/>
        <v>0</v>
      </c>
      <c r="AQ88" s="313">
        <f t="shared" si="114"/>
        <v>0</v>
      </c>
      <c r="AR88" s="313">
        <f t="shared" si="114"/>
        <v>0</v>
      </c>
      <c r="AS88" s="313">
        <f t="shared" si="114"/>
        <v>0</v>
      </c>
      <c r="AT88" s="313">
        <f t="shared" si="114"/>
        <v>0</v>
      </c>
      <c r="AU88" s="313">
        <f t="shared" si="114"/>
        <v>0</v>
      </c>
      <c r="AV88" s="313">
        <f t="shared" si="114"/>
        <v>0</v>
      </c>
      <c r="AW88" s="313">
        <f t="shared" si="114"/>
        <v>0</v>
      </c>
      <c r="AX88" s="313">
        <f t="shared" si="114"/>
        <v>0</v>
      </c>
      <c r="AY88" s="313">
        <f t="shared" si="114"/>
        <v>0</v>
      </c>
      <c r="AZ88" s="313">
        <f t="shared" si="114"/>
        <v>0</v>
      </c>
      <c r="BA88" s="313">
        <f t="shared" si="114"/>
        <v>0</v>
      </c>
      <c r="BB88" s="313">
        <f t="shared" si="114"/>
        <v>0</v>
      </c>
      <c r="BC88" s="313">
        <f t="shared" si="114"/>
        <v>0</v>
      </c>
      <c r="BD88" s="313">
        <f t="shared" si="114"/>
        <v>0</v>
      </c>
      <c r="BE88" s="313">
        <f t="shared" si="114"/>
        <v>0</v>
      </c>
      <c r="BF88" s="313">
        <f t="shared" si="114"/>
        <v>0</v>
      </c>
      <c r="BG88" s="313">
        <f t="shared" si="114"/>
        <v>0</v>
      </c>
      <c r="BH88" s="313">
        <f t="shared" si="114"/>
        <v>0</v>
      </c>
      <c r="BI88" s="313">
        <f t="shared" si="114"/>
        <v>0</v>
      </c>
      <c r="BJ88" s="313">
        <f t="shared" si="114"/>
        <v>0</v>
      </c>
      <c r="BK88" s="313">
        <f t="shared" si="114"/>
        <v>0</v>
      </c>
      <c r="BL88" s="313">
        <f t="shared" si="114"/>
        <v>0</v>
      </c>
      <c r="BM88" s="313">
        <f t="shared" si="114"/>
        <v>0</v>
      </c>
      <c r="BN88" s="313">
        <f t="shared" si="114"/>
        <v>0</v>
      </c>
      <c r="BO88" s="313">
        <f t="shared" si="114"/>
        <v>0</v>
      </c>
      <c r="BP88" s="313">
        <f t="shared" si="114"/>
        <v>0</v>
      </c>
      <c r="BQ88" s="313">
        <f t="shared" ref="BQ88:CU88" si="115">SUM(BQ89:BQ92)</f>
        <v>0</v>
      </c>
      <c r="BR88" s="313">
        <f t="shared" si="115"/>
        <v>0</v>
      </c>
      <c r="BS88" s="313">
        <f t="shared" si="115"/>
        <v>0</v>
      </c>
      <c r="BT88" s="313">
        <f t="shared" si="115"/>
        <v>0</v>
      </c>
      <c r="BU88" s="313">
        <f t="shared" si="115"/>
        <v>0</v>
      </c>
      <c r="BV88" s="313">
        <f t="shared" si="115"/>
        <v>0</v>
      </c>
      <c r="BW88" s="313">
        <f t="shared" si="115"/>
        <v>0</v>
      </c>
      <c r="BX88" s="313">
        <f t="shared" si="115"/>
        <v>0</v>
      </c>
      <c r="BY88" s="313">
        <f t="shared" si="115"/>
        <v>0</v>
      </c>
      <c r="BZ88" s="313">
        <f t="shared" si="115"/>
        <v>0</v>
      </c>
      <c r="CA88" s="313">
        <f t="shared" si="115"/>
        <v>0</v>
      </c>
      <c r="CB88" s="313">
        <f t="shared" si="115"/>
        <v>0</v>
      </c>
      <c r="CC88" s="313">
        <f t="shared" si="115"/>
        <v>0</v>
      </c>
      <c r="CD88" s="313">
        <f t="shared" si="115"/>
        <v>0</v>
      </c>
      <c r="CE88" s="313">
        <f t="shared" si="115"/>
        <v>0</v>
      </c>
      <c r="CF88" s="313">
        <f t="shared" si="115"/>
        <v>0</v>
      </c>
      <c r="CG88" s="313">
        <f t="shared" si="115"/>
        <v>0</v>
      </c>
      <c r="CH88" s="313">
        <f t="shared" si="115"/>
        <v>0</v>
      </c>
      <c r="CI88" s="313">
        <f t="shared" si="115"/>
        <v>0</v>
      </c>
      <c r="CJ88" s="313">
        <f t="shared" si="115"/>
        <v>0</v>
      </c>
      <c r="CK88" s="313">
        <f t="shared" si="115"/>
        <v>0</v>
      </c>
      <c r="CL88" s="313">
        <f t="shared" si="115"/>
        <v>0</v>
      </c>
      <c r="CM88" s="313">
        <f t="shared" si="115"/>
        <v>0</v>
      </c>
      <c r="CN88" s="313">
        <f t="shared" si="115"/>
        <v>0</v>
      </c>
      <c r="CO88" s="313">
        <f t="shared" si="115"/>
        <v>0</v>
      </c>
      <c r="CP88" s="313">
        <f t="shared" si="115"/>
        <v>0</v>
      </c>
      <c r="CQ88" s="313">
        <f t="shared" si="115"/>
        <v>0</v>
      </c>
      <c r="CR88" s="313">
        <f t="shared" si="115"/>
        <v>0</v>
      </c>
      <c r="CS88" s="313">
        <f t="shared" si="115"/>
        <v>0</v>
      </c>
      <c r="CT88" s="313">
        <f t="shared" si="115"/>
        <v>0</v>
      </c>
      <c r="CU88" s="313">
        <f t="shared" si="115"/>
        <v>0</v>
      </c>
      <c r="CV88" s="316">
        <f t="shared" ref="CV88:CV92" si="116">SUM(D88:CU88)-C88</f>
        <v>0</v>
      </c>
    </row>
    <row r="89" spans="1:100" ht="16.5" customHeight="1">
      <c r="A89" s="714"/>
      <c r="B89" s="140" t="s">
        <v>34</v>
      </c>
      <c r="C89" s="218">
        <f>'3、建安及前期成本'!$K$91</f>
        <v>75.985885676321089</v>
      </c>
      <c r="D89" s="218">
        <f t="shared" ref="D89:D92" si="117">$C89*D84</f>
        <v>0</v>
      </c>
      <c r="E89" s="218">
        <f t="shared" ref="E89:BP89" si="118">$C89*E84</f>
        <v>0</v>
      </c>
      <c r="F89" s="218">
        <f t="shared" si="118"/>
        <v>0</v>
      </c>
      <c r="G89" s="218">
        <f t="shared" si="118"/>
        <v>0</v>
      </c>
      <c r="H89" s="218">
        <f t="shared" si="118"/>
        <v>0</v>
      </c>
      <c r="I89" s="218">
        <f t="shared" si="118"/>
        <v>0</v>
      </c>
      <c r="J89" s="218">
        <f t="shared" si="118"/>
        <v>0</v>
      </c>
      <c r="K89" s="218">
        <f t="shared" si="118"/>
        <v>0</v>
      </c>
      <c r="L89" s="218">
        <f t="shared" si="118"/>
        <v>3.0394354270528439</v>
      </c>
      <c r="M89" s="218">
        <f t="shared" si="118"/>
        <v>3.0394354270528439</v>
      </c>
      <c r="N89" s="218">
        <f t="shared" si="118"/>
        <v>3.0394354270528439</v>
      </c>
      <c r="O89" s="218">
        <f t="shared" si="118"/>
        <v>3.0394354270528439</v>
      </c>
      <c r="P89" s="218">
        <f t="shared" si="118"/>
        <v>3.0394354270528439</v>
      </c>
      <c r="Q89" s="218">
        <f t="shared" si="118"/>
        <v>3.7992942838160548</v>
      </c>
      <c r="R89" s="218">
        <f t="shared" si="118"/>
        <v>3.7992942838160548</v>
      </c>
      <c r="S89" s="218">
        <f t="shared" si="118"/>
        <v>3.7992942838160548</v>
      </c>
      <c r="T89" s="218">
        <f t="shared" si="118"/>
        <v>3.7992942838160548</v>
      </c>
      <c r="U89" s="218">
        <f t="shared" si="118"/>
        <v>3.7992942838160548</v>
      </c>
      <c r="V89" s="218">
        <f t="shared" si="118"/>
        <v>6.0788708541056877</v>
      </c>
      <c r="W89" s="218">
        <f t="shared" si="118"/>
        <v>6.0788708541056877</v>
      </c>
      <c r="X89" s="218">
        <f t="shared" si="118"/>
        <v>6.0788708541056877</v>
      </c>
      <c r="Y89" s="218">
        <f t="shared" si="118"/>
        <v>6.0788708541056877</v>
      </c>
      <c r="Z89" s="218">
        <f t="shared" si="118"/>
        <v>3.7992942838160548</v>
      </c>
      <c r="AA89" s="218">
        <f t="shared" si="118"/>
        <v>3.7992942838160548</v>
      </c>
      <c r="AB89" s="218">
        <f t="shared" si="118"/>
        <v>3.7992942838160548</v>
      </c>
      <c r="AC89" s="218">
        <f t="shared" si="118"/>
        <v>3.7992942838160548</v>
      </c>
      <c r="AD89" s="218">
        <f t="shared" si="118"/>
        <v>2.2795765702896325</v>
      </c>
      <c r="AE89" s="218">
        <f t="shared" si="118"/>
        <v>0</v>
      </c>
      <c r="AF89" s="218">
        <f t="shared" si="118"/>
        <v>0</v>
      </c>
      <c r="AG89" s="218">
        <f t="shared" si="118"/>
        <v>0</v>
      </c>
      <c r="AH89" s="218">
        <f t="shared" si="118"/>
        <v>0</v>
      </c>
      <c r="AI89" s="218">
        <f t="shared" si="118"/>
        <v>0</v>
      </c>
      <c r="AJ89" s="218">
        <f t="shared" si="118"/>
        <v>0</v>
      </c>
      <c r="AK89" s="218">
        <f t="shared" si="118"/>
        <v>0</v>
      </c>
      <c r="AL89" s="218">
        <f t="shared" si="118"/>
        <v>0</v>
      </c>
      <c r="AM89" s="218">
        <f t="shared" si="118"/>
        <v>0</v>
      </c>
      <c r="AN89" s="218">
        <f t="shared" si="118"/>
        <v>0</v>
      </c>
      <c r="AO89" s="218">
        <f t="shared" si="118"/>
        <v>0</v>
      </c>
      <c r="AP89" s="218">
        <f t="shared" si="118"/>
        <v>0</v>
      </c>
      <c r="AQ89" s="218">
        <f t="shared" si="118"/>
        <v>0</v>
      </c>
      <c r="AR89" s="218">
        <f t="shared" si="118"/>
        <v>0</v>
      </c>
      <c r="AS89" s="218">
        <f t="shared" si="118"/>
        <v>0</v>
      </c>
      <c r="AT89" s="218">
        <f t="shared" si="118"/>
        <v>0</v>
      </c>
      <c r="AU89" s="218">
        <f t="shared" si="118"/>
        <v>0</v>
      </c>
      <c r="AV89" s="218">
        <f t="shared" si="118"/>
        <v>0</v>
      </c>
      <c r="AW89" s="218">
        <f t="shared" si="118"/>
        <v>0</v>
      </c>
      <c r="AX89" s="218">
        <f t="shared" si="118"/>
        <v>0</v>
      </c>
      <c r="AY89" s="218">
        <f t="shared" si="118"/>
        <v>0</v>
      </c>
      <c r="AZ89" s="218">
        <f t="shared" si="118"/>
        <v>0</v>
      </c>
      <c r="BA89" s="218">
        <f t="shared" si="118"/>
        <v>0</v>
      </c>
      <c r="BB89" s="218">
        <f t="shared" si="118"/>
        <v>0</v>
      </c>
      <c r="BC89" s="218">
        <f t="shared" si="118"/>
        <v>0</v>
      </c>
      <c r="BD89" s="218">
        <f t="shared" si="118"/>
        <v>0</v>
      </c>
      <c r="BE89" s="218">
        <f t="shared" si="118"/>
        <v>0</v>
      </c>
      <c r="BF89" s="218">
        <f t="shared" si="118"/>
        <v>0</v>
      </c>
      <c r="BG89" s="218">
        <f t="shared" si="118"/>
        <v>0</v>
      </c>
      <c r="BH89" s="218">
        <f t="shared" si="118"/>
        <v>0</v>
      </c>
      <c r="BI89" s="218">
        <f t="shared" si="118"/>
        <v>0</v>
      </c>
      <c r="BJ89" s="218">
        <f t="shared" si="118"/>
        <v>0</v>
      </c>
      <c r="BK89" s="218">
        <f t="shared" si="118"/>
        <v>0</v>
      </c>
      <c r="BL89" s="218">
        <f t="shared" si="118"/>
        <v>0</v>
      </c>
      <c r="BM89" s="218">
        <f t="shared" si="118"/>
        <v>0</v>
      </c>
      <c r="BN89" s="218">
        <f t="shared" si="118"/>
        <v>0</v>
      </c>
      <c r="BO89" s="218">
        <f t="shared" si="118"/>
        <v>0</v>
      </c>
      <c r="BP89" s="218">
        <f t="shared" si="118"/>
        <v>0</v>
      </c>
      <c r="BQ89" s="218">
        <f t="shared" ref="BQ89:CU89" si="119">$C89*BQ84</f>
        <v>0</v>
      </c>
      <c r="BR89" s="218">
        <f t="shared" si="119"/>
        <v>0</v>
      </c>
      <c r="BS89" s="218">
        <f t="shared" si="119"/>
        <v>0</v>
      </c>
      <c r="BT89" s="218">
        <f t="shared" si="119"/>
        <v>0</v>
      </c>
      <c r="BU89" s="218">
        <f t="shared" si="119"/>
        <v>0</v>
      </c>
      <c r="BV89" s="218">
        <f t="shared" si="119"/>
        <v>0</v>
      </c>
      <c r="BW89" s="218">
        <f t="shared" si="119"/>
        <v>0</v>
      </c>
      <c r="BX89" s="218">
        <f t="shared" si="119"/>
        <v>0</v>
      </c>
      <c r="BY89" s="218">
        <f t="shared" si="119"/>
        <v>0</v>
      </c>
      <c r="BZ89" s="218">
        <f t="shared" si="119"/>
        <v>0</v>
      </c>
      <c r="CA89" s="218">
        <f t="shared" si="119"/>
        <v>0</v>
      </c>
      <c r="CB89" s="218">
        <f t="shared" si="119"/>
        <v>0</v>
      </c>
      <c r="CC89" s="218">
        <f t="shared" si="119"/>
        <v>0</v>
      </c>
      <c r="CD89" s="218">
        <f t="shared" si="119"/>
        <v>0</v>
      </c>
      <c r="CE89" s="218">
        <f t="shared" si="119"/>
        <v>0</v>
      </c>
      <c r="CF89" s="218">
        <f t="shared" si="119"/>
        <v>0</v>
      </c>
      <c r="CG89" s="218">
        <f t="shared" si="119"/>
        <v>0</v>
      </c>
      <c r="CH89" s="218">
        <f t="shared" si="119"/>
        <v>0</v>
      </c>
      <c r="CI89" s="218">
        <f t="shared" si="119"/>
        <v>0</v>
      </c>
      <c r="CJ89" s="218">
        <f t="shared" si="119"/>
        <v>0</v>
      </c>
      <c r="CK89" s="218">
        <f t="shared" si="119"/>
        <v>0</v>
      </c>
      <c r="CL89" s="218">
        <f t="shared" si="119"/>
        <v>0</v>
      </c>
      <c r="CM89" s="218">
        <f t="shared" si="119"/>
        <v>0</v>
      </c>
      <c r="CN89" s="218">
        <f t="shared" si="119"/>
        <v>0</v>
      </c>
      <c r="CO89" s="218">
        <f t="shared" si="119"/>
        <v>0</v>
      </c>
      <c r="CP89" s="218">
        <f t="shared" si="119"/>
        <v>0</v>
      </c>
      <c r="CQ89" s="218">
        <f t="shared" si="119"/>
        <v>0</v>
      </c>
      <c r="CR89" s="218">
        <f t="shared" si="119"/>
        <v>0</v>
      </c>
      <c r="CS89" s="218">
        <f t="shared" si="119"/>
        <v>0</v>
      </c>
      <c r="CT89" s="218">
        <f t="shared" si="119"/>
        <v>0</v>
      </c>
      <c r="CU89" s="218">
        <f t="shared" si="119"/>
        <v>0</v>
      </c>
      <c r="CV89" s="316">
        <f t="shared" si="116"/>
        <v>0</v>
      </c>
    </row>
    <row r="90" spans="1:100" ht="16.5" customHeight="1">
      <c r="A90" s="714"/>
      <c r="B90" s="140" t="s">
        <v>35</v>
      </c>
      <c r="C90" s="218">
        <f>'3、建安及前期成本'!$K$109</f>
        <v>79.414114323678874</v>
      </c>
      <c r="D90" s="218">
        <f t="shared" si="117"/>
        <v>0</v>
      </c>
      <c r="E90" s="218">
        <f t="shared" ref="E90:BP90" si="120">$C90*E85</f>
        <v>0</v>
      </c>
      <c r="F90" s="218">
        <f t="shared" si="120"/>
        <v>0</v>
      </c>
      <c r="G90" s="218">
        <f t="shared" si="120"/>
        <v>0</v>
      </c>
      <c r="H90" s="218">
        <f t="shared" si="120"/>
        <v>0</v>
      </c>
      <c r="I90" s="218">
        <f t="shared" si="120"/>
        <v>0</v>
      </c>
      <c r="J90" s="218">
        <f t="shared" si="120"/>
        <v>0</v>
      </c>
      <c r="K90" s="218">
        <f t="shared" si="120"/>
        <v>0</v>
      </c>
      <c r="L90" s="218">
        <f t="shared" si="120"/>
        <v>0</v>
      </c>
      <c r="M90" s="218">
        <f t="shared" si="120"/>
        <v>0</v>
      </c>
      <c r="N90" s="218">
        <f t="shared" si="120"/>
        <v>0</v>
      </c>
      <c r="O90" s="218">
        <f t="shared" si="120"/>
        <v>0</v>
      </c>
      <c r="P90" s="218">
        <f t="shared" si="120"/>
        <v>3.176564572947155</v>
      </c>
      <c r="Q90" s="218">
        <f t="shared" si="120"/>
        <v>3.176564572947155</v>
      </c>
      <c r="R90" s="218">
        <f t="shared" si="120"/>
        <v>3.176564572947155</v>
      </c>
      <c r="S90" s="218">
        <f t="shared" si="120"/>
        <v>3.176564572947155</v>
      </c>
      <c r="T90" s="218">
        <f t="shared" si="120"/>
        <v>3.176564572947155</v>
      </c>
      <c r="U90" s="218">
        <f t="shared" si="120"/>
        <v>3.9707057161839439</v>
      </c>
      <c r="V90" s="218">
        <f t="shared" si="120"/>
        <v>3.9707057161839439</v>
      </c>
      <c r="W90" s="218">
        <f t="shared" si="120"/>
        <v>3.9707057161839439</v>
      </c>
      <c r="X90" s="218">
        <f t="shared" si="120"/>
        <v>3.9707057161839439</v>
      </c>
      <c r="Y90" s="218">
        <f t="shared" si="120"/>
        <v>3.9707057161839439</v>
      </c>
      <c r="Z90" s="218">
        <f t="shared" si="120"/>
        <v>6.35312914589431</v>
      </c>
      <c r="AA90" s="218">
        <f t="shared" si="120"/>
        <v>6.35312914589431</v>
      </c>
      <c r="AB90" s="218">
        <f t="shared" si="120"/>
        <v>6.35312914589431</v>
      </c>
      <c r="AC90" s="218">
        <f t="shared" si="120"/>
        <v>6.35312914589431</v>
      </c>
      <c r="AD90" s="218">
        <f t="shared" si="120"/>
        <v>3.9707057161839439</v>
      </c>
      <c r="AE90" s="218">
        <f t="shared" si="120"/>
        <v>3.9707057161839439</v>
      </c>
      <c r="AF90" s="218">
        <f t="shared" si="120"/>
        <v>3.9707057161839439</v>
      </c>
      <c r="AG90" s="218">
        <f t="shared" si="120"/>
        <v>3.9707057161839439</v>
      </c>
      <c r="AH90" s="218">
        <f t="shared" si="120"/>
        <v>2.3824234297103661</v>
      </c>
      <c r="AI90" s="218">
        <f t="shared" si="120"/>
        <v>0</v>
      </c>
      <c r="AJ90" s="218">
        <f t="shared" si="120"/>
        <v>0</v>
      </c>
      <c r="AK90" s="218">
        <f t="shared" si="120"/>
        <v>0</v>
      </c>
      <c r="AL90" s="218">
        <f t="shared" si="120"/>
        <v>0</v>
      </c>
      <c r="AM90" s="218">
        <f t="shared" si="120"/>
        <v>0</v>
      </c>
      <c r="AN90" s="218">
        <f t="shared" si="120"/>
        <v>0</v>
      </c>
      <c r="AO90" s="218">
        <f t="shared" si="120"/>
        <v>0</v>
      </c>
      <c r="AP90" s="218">
        <f t="shared" si="120"/>
        <v>0</v>
      </c>
      <c r="AQ90" s="218">
        <f t="shared" si="120"/>
        <v>0</v>
      </c>
      <c r="AR90" s="218">
        <f t="shared" si="120"/>
        <v>0</v>
      </c>
      <c r="AS90" s="218">
        <f t="shared" si="120"/>
        <v>0</v>
      </c>
      <c r="AT90" s="218">
        <f t="shared" si="120"/>
        <v>0</v>
      </c>
      <c r="AU90" s="218">
        <f t="shared" si="120"/>
        <v>0</v>
      </c>
      <c r="AV90" s="218">
        <f t="shared" si="120"/>
        <v>0</v>
      </c>
      <c r="AW90" s="218">
        <f t="shared" si="120"/>
        <v>0</v>
      </c>
      <c r="AX90" s="218">
        <f t="shared" si="120"/>
        <v>0</v>
      </c>
      <c r="AY90" s="218">
        <f t="shared" si="120"/>
        <v>0</v>
      </c>
      <c r="AZ90" s="218">
        <f t="shared" si="120"/>
        <v>0</v>
      </c>
      <c r="BA90" s="218">
        <f t="shared" si="120"/>
        <v>0</v>
      </c>
      <c r="BB90" s="218">
        <f t="shared" si="120"/>
        <v>0</v>
      </c>
      <c r="BC90" s="218">
        <f t="shared" si="120"/>
        <v>0</v>
      </c>
      <c r="BD90" s="218">
        <f t="shared" si="120"/>
        <v>0</v>
      </c>
      <c r="BE90" s="218">
        <f t="shared" si="120"/>
        <v>0</v>
      </c>
      <c r="BF90" s="218">
        <f t="shared" si="120"/>
        <v>0</v>
      </c>
      <c r="BG90" s="218">
        <f t="shared" si="120"/>
        <v>0</v>
      </c>
      <c r="BH90" s="218">
        <f t="shared" si="120"/>
        <v>0</v>
      </c>
      <c r="BI90" s="218">
        <f t="shared" si="120"/>
        <v>0</v>
      </c>
      <c r="BJ90" s="218">
        <f t="shared" si="120"/>
        <v>0</v>
      </c>
      <c r="BK90" s="218">
        <f t="shared" si="120"/>
        <v>0</v>
      </c>
      <c r="BL90" s="218">
        <f t="shared" si="120"/>
        <v>0</v>
      </c>
      <c r="BM90" s="218">
        <f t="shared" si="120"/>
        <v>0</v>
      </c>
      <c r="BN90" s="218">
        <f t="shared" si="120"/>
        <v>0</v>
      </c>
      <c r="BO90" s="218">
        <f t="shared" si="120"/>
        <v>0</v>
      </c>
      <c r="BP90" s="218">
        <f t="shared" si="120"/>
        <v>0</v>
      </c>
      <c r="BQ90" s="218">
        <f t="shared" ref="BQ90:CU90" si="121">$C90*BQ85</f>
        <v>0</v>
      </c>
      <c r="BR90" s="218">
        <f t="shared" si="121"/>
        <v>0</v>
      </c>
      <c r="BS90" s="218">
        <f t="shared" si="121"/>
        <v>0</v>
      </c>
      <c r="BT90" s="218">
        <f t="shared" si="121"/>
        <v>0</v>
      </c>
      <c r="BU90" s="218">
        <f t="shared" si="121"/>
        <v>0</v>
      </c>
      <c r="BV90" s="218">
        <f t="shared" si="121"/>
        <v>0</v>
      </c>
      <c r="BW90" s="218">
        <f t="shared" si="121"/>
        <v>0</v>
      </c>
      <c r="BX90" s="218">
        <f t="shared" si="121"/>
        <v>0</v>
      </c>
      <c r="BY90" s="218">
        <f t="shared" si="121"/>
        <v>0</v>
      </c>
      <c r="BZ90" s="218">
        <f t="shared" si="121"/>
        <v>0</v>
      </c>
      <c r="CA90" s="218">
        <f t="shared" si="121"/>
        <v>0</v>
      </c>
      <c r="CB90" s="218">
        <f t="shared" si="121"/>
        <v>0</v>
      </c>
      <c r="CC90" s="218">
        <f t="shared" si="121"/>
        <v>0</v>
      </c>
      <c r="CD90" s="218">
        <f t="shared" si="121"/>
        <v>0</v>
      </c>
      <c r="CE90" s="218">
        <f t="shared" si="121"/>
        <v>0</v>
      </c>
      <c r="CF90" s="218">
        <f t="shared" si="121"/>
        <v>0</v>
      </c>
      <c r="CG90" s="218">
        <f t="shared" si="121"/>
        <v>0</v>
      </c>
      <c r="CH90" s="218">
        <f t="shared" si="121"/>
        <v>0</v>
      </c>
      <c r="CI90" s="218">
        <f t="shared" si="121"/>
        <v>0</v>
      </c>
      <c r="CJ90" s="218">
        <f t="shared" si="121"/>
        <v>0</v>
      </c>
      <c r="CK90" s="218">
        <f t="shared" si="121"/>
        <v>0</v>
      </c>
      <c r="CL90" s="218">
        <f t="shared" si="121"/>
        <v>0</v>
      </c>
      <c r="CM90" s="218">
        <f t="shared" si="121"/>
        <v>0</v>
      </c>
      <c r="CN90" s="218">
        <f t="shared" si="121"/>
        <v>0</v>
      </c>
      <c r="CO90" s="218">
        <f t="shared" si="121"/>
        <v>0</v>
      </c>
      <c r="CP90" s="218">
        <f t="shared" si="121"/>
        <v>0</v>
      </c>
      <c r="CQ90" s="218">
        <f t="shared" si="121"/>
        <v>0</v>
      </c>
      <c r="CR90" s="218">
        <f t="shared" si="121"/>
        <v>0</v>
      </c>
      <c r="CS90" s="218">
        <f t="shared" si="121"/>
        <v>0</v>
      </c>
      <c r="CT90" s="218">
        <f t="shared" si="121"/>
        <v>0</v>
      </c>
      <c r="CU90" s="218">
        <f t="shared" si="121"/>
        <v>0</v>
      </c>
      <c r="CV90" s="316">
        <f t="shared" si="116"/>
        <v>0</v>
      </c>
    </row>
    <row r="91" spans="1:100" ht="16.5" customHeight="1">
      <c r="A91" s="714"/>
      <c r="B91" s="140" t="s">
        <v>36</v>
      </c>
      <c r="C91" s="218">
        <f>'3、建安及前期成本'!$K$127</f>
        <v>0</v>
      </c>
      <c r="D91" s="218">
        <f t="shared" si="117"/>
        <v>0</v>
      </c>
      <c r="E91" s="218">
        <f t="shared" ref="E91:BP91" si="122">$C91*E86</f>
        <v>0</v>
      </c>
      <c r="F91" s="218">
        <f t="shared" si="122"/>
        <v>0</v>
      </c>
      <c r="G91" s="218">
        <f t="shared" si="122"/>
        <v>0</v>
      </c>
      <c r="H91" s="218">
        <f t="shared" si="122"/>
        <v>0</v>
      </c>
      <c r="I91" s="218">
        <f t="shared" si="122"/>
        <v>0</v>
      </c>
      <c r="J91" s="218">
        <f t="shared" si="122"/>
        <v>0</v>
      </c>
      <c r="K91" s="218">
        <f t="shared" si="122"/>
        <v>0</v>
      </c>
      <c r="L91" s="218">
        <f t="shared" si="122"/>
        <v>0</v>
      </c>
      <c r="M91" s="218">
        <f t="shared" si="122"/>
        <v>0</v>
      </c>
      <c r="N91" s="218">
        <f t="shared" si="122"/>
        <v>0</v>
      </c>
      <c r="O91" s="218">
        <f t="shared" si="122"/>
        <v>0</v>
      </c>
      <c r="P91" s="218">
        <f t="shared" si="122"/>
        <v>0</v>
      </c>
      <c r="Q91" s="218">
        <f t="shared" si="122"/>
        <v>0</v>
      </c>
      <c r="R91" s="218">
        <f t="shared" si="122"/>
        <v>0</v>
      </c>
      <c r="S91" s="218">
        <f t="shared" si="122"/>
        <v>0</v>
      </c>
      <c r="T91" s="218">
        <f t="shared" si="122"/>
        <v>0</v>
      </c>
      <c r="U91" s="218">
        <f t="shared" si="122"/>
        <v>0</v>
      </c>
      <c r="V91" s="218">
        <f t="shared" si="122"/>
        <v>0</v>
      </c>
      <c r="W91" s="218">
        <f t="shared" si="122"/>
        <v>0</v>
      </c>
      <c r="X91" s="218">
        <f t="shared" si="122"/>
        <v>0</v>
      </c>
      <c r="Y91" s="218">
        <f t="shared" si="122"/>
        <v>0</v>
      </c>
      <c r="Z91" s="218">
        <f t="shared" si="122"/>
        <v>0</v>
      </c>
      <c r="AA91" s="218">
        <f t="shared" si="122"/>
        <v>0</v>
      </c>
      <c r="AB91" s="218">
        <f t="shared" si="122"/>
        <v>0</v>
      </c>
      <c r="AC91" s="218">
        <f t="shared" si="122"/>
        <v>0</v>
      </c>
      <c r="AD91" s="218">
        <f t="shared" si="122"/>
        <v>0</v>
      </c>
      <c r="AE91" s="218">
        <f t="shared" si="122"/>
        <v>0</v>
      </c>
      <c r="AF91" s="218">
        <f t="shared" si="122"/>
        <v>0</v>
      </c>
      <c r="AG91" s="218">
        <f t="shared" si="122"/>
        <v>0</v>
      </c>
      <c r="AH91" s="218">
        <f t="shared" si="122"/>
        <v>0</v>
      </c>
      <c r="AI91" s="218">
        <f t="shared" si="122"/>
        <v>0</v>
      </c>
      <c r="AJ91" s="218">
        <f t="shared" si="122"/>
        <v>0</v>
      </c>
      <c r="AK91" s="218">
        <f t="shared" si="122"/>
        <v>0</v>
      </c>
      <c r="AL91" s="218">
        <f t="shared" si="122"/>
        <v>0</v>
      </c>
      <c r="AM91" s="218">
        <f t="shared" si="122"/>
        <v>0</v>
      </c>
      <c r="AN91" s="218">
        <f t="shared" si="122"/>
        <v>0</v>
      </c>
      <c r="AO91" s="218">
        <f t="shared" si="122"/>
        <v>0</v>
      </c>
      <c r="AP91" s="218">
        <f t="shared" si="122"/>
        <v>0</v>
      </c>
      <c r="AQ91" s="218">
        <f t="shared" si="122"/>
        <v>0</v>
      </c>
      <c r="AR91" s="218">
        <f t="shared" si="122"/>
        <v>0</v>
      </c>
      <c r="AS91" s="218">
        <f t="shared" si="122"/>
        <v>0</v>
      </c>
      <c r="AT91" s="218">
        <f t="shared" si="122"/>
        <v>0</v>
      </c>
      <c r="AU91" s="218">
        <f t="shared" si="122"/>
        <v>0</v>
      </c>
      <c r="AV91" s="218">
        <f t="shared" si="122"/>
        <v>0</v>
      </c>
      <c r="AW91" s="218">
        <f t="shared" si="122"/>
        <v>0</v>
      </c>
      <c r="AX91" s="218">
        <f t="shared" si="122"/>
        <v>0</v>
      </c>
      <c r="AY91" s="218">
        <f t="shared" si="122"/>
        <v>0</v>
      </c>
      <c r="AZ91" s="218">
        <f t="shared" si="122"/>
        <v>0</v>
      </c>
      <c r="BA91" s="218">
        <f t="shared" si="122"/>
        <v>0</v>
      </c>
      <c r="BB91" s="218">
        <f t="shared" si="122"/>
        <v>0</v>
      </c>
      <c r="BC91" s="218">
        <f t="shared" si="122"/>
        <v>0</v>
      </c>
      <c r="BD91" s="218">
        <f t="shared" si="122"/>
        <v>0</v>
      </c>
      <c r="BE91" s="218">
        <f t="shared" si="122"/>
        <v>0</v>
      </c>
      <c r="BF91" s="218">
        <f t="shared" si="122"/>
        <v>0</v>
      </c>
      <c r="BG91" s="218">
        <f t="shared" si="122"/>
        <v>0</v>
      </c>
      <c r="BH91" s="218">
        <f t="shared" si="122"/>
        <v>0</v>
      </c>
      <c r="BI91" s="218">
        <f t="shared" si="122"/>
        <v>0</v>
      </c>
      <c r="BJ91" s="218">
        <f t="shared" si="122"/>
        <v>0</v>
      </c>
      <c r="BK91" s="218">
        <f t="shared" si="122"/>
        <v>0</v>
      </c>
      <c r="BL91" s="218">
        <f t="shared" si="122"/>
        <v>0</v>
      </c>
      <c r="BM91" s="218">
        <f t="shared" si="122"/>
        <v>0</v>
      </c>
      <c r="BN91" s="218">
        <f t="shared" si="122"/>
        <v>0</v>
      </c>
      <c r="BO91" s="218">
        <f t="shared" si="122"/>
        <v>0</v>
      </c>
      <c r="BP91" s="218">
        <f t="shared" si="122"/>
        <v>0</v>
      </c>
      <c r="BQ91" s="218">
        <f t="shared" ref="BQ91:CU91" si="123">$C91*BQ86</f>
        <v>0</v>
      </c>
      <c r="BR91" s="218">
        <f t="shared" si="123"/>
        <v>0</v>
      </c>
      <c r="BS91" s="218">
        <f t="shared" si="123"/>
        <v>0</v>
      </c>
      <c r="BT91" s="218">
        <f t="shared" si="123"/>
        <v>0</v>
      </c>
      <c r="BU91" s="218">
        <f t="shared" si="123"/>
        <v>0</v>
      </c>
      <c r="BV91" s="218">
        <f t="shared" si="123"/>
        <v>0</v>
      </c>
      <c r="BW91" s="218">
        <f t="shared" si="123"/>
        <v>0</v>
      </c>
      <c r="BX91" s="218">
        <f t="shared" si="123"/>
        <v>0</v>
      </c>
      <c r="BY91" s="218">
        <f t="shared" si="123"/>
        <v>0</v>
      </c>
      <c r="BZ91" s="218">
        <f t="shared" si="123"/>
        <v>0</v>
      </c>
      <c r="CA91" s="218">
        <f t="shared" si="123"/>
        <v>0</v>
      </c>
      <c r="CB91" s="218">
        <f t="shared" si="123"/>
        <v>0</v>
      </c>
      <c r="CC91" s="218">
        <f t="shared" si="123"/>
        <v>0</v>
      </c>
      <c r="CD91" s="218">
        <f t="shared" si="123"/>
        <v>0</v>
      </c>
      <c r="CE91" s="218">
        <f t="shared" si="123"/>
        <v>0</v>
      </c>
      <c r="CF91" s="218">
        <f t="shared" si="123"/>
        <v>0</v>
      </c>
      <c r="CG91" s="218">
        <f t="shared" si="123"/>
        <v>0</v>
      </c>
      <c r="CH91" s="218">
        <f t="shared" si="123"/>
        <v>0</v>
      </c>
      <c r="CI91" s="218">
        <f t="shared" si="123"/>
        <v>0</v>
      </c>
      <c r="CJ91" s="218">
        <f t="shared" si="123"/>
        <v>0</v>
      </c>
      <c r="CK91" s="218">
        <f t="shared" si="123"/>
        <v>0</v>
      </c>
      <c r="CL91" s="218">
        <f t="shared" si="123"/>
        <v>0</v>
      </c>
      <c r="CM91" s="218">
        <f t="shared" si="123"/>
        <v>0</v>
      </c>
      <c r="CN91" s="218">
        <f t="shared" si="123"/>
        <v>0</v>
      </c>
      <c r="CO91" s="218">
        <f t="shared" si="123"/>
        <v>0</v>
      </c>
      <c r="CP91" s="218">
        <f t="shared" si="123"/>
        <v>0</v>
      </c>
      <c r="CQ91" s="218">
        <f t="shared" si="123"/>
        <v>0</v>
      </c>
      <c r="CR91" s="218">
        <f t="shared" si="123"/>
        <v>0</v>
      </c>
      <c r="CS91" s="218">
        <f t="shared" si="123"/>
        <v>0</v>
      </c>
      <c r="CT91" s="218">
        <f t="shared" si="123"/>
        <v>0</v>
      </c>
      <c r="CU91" s="218">
        <f t="shared" si="123"/>
        <v>0</v>
      </c>
      <c r="CV91" s="316">
        <f t="shared" si="116"/>
        <v>0</v>
      </c>
    </row>
    <row r="92" spans="1:100" ht="16.5" customHeight="1">
      <c r="A92" s="714"/>
      <c r="B92" s="140" t="s">
        <v>37</v>
      </c>
      <c r="C92" s="218">
        <f>'3、建安及前期成本'!$K$145</f>
        <v>0</v>
      </c>
      <c r="D92" s="218">
        <f t="shared" si="117"/>
        <v>0</v>
      </c>
      <c r="E92" s="218">
        <f t="shared" ref="E92:BP92" si="124">$C92*E87</f>
        <v>0</v>
      </c>
      <c r="F92" s="218">
        <f t="shared" si="124"/>
        <v>0</v>
      </c>
      <c r="G92" s="218">
        <f t="shared" si="124"/>
        <v>0</v>
      </c>
      <c r="H92" s="218">
        <f t="shared" si="124"/>
        <v>0</v>
      </c>
      <c r="I92" s="218">
        <f t="shared" si="124"/>
        <v>0</v>
      </c>
      <c r="J92" s="218">
        <f t="shared" si="124"/>
        <v>0</v>
      </c>
      <c r="K92" s="218">
        <f t="shared" si="124"/>
        <v>0</v>
      </c>
      <c r="L92" s="218">
        <f t="shared" si="124"/>
        <v>0</v>
      </c>
      <c r="M92" s="218">
        <f t="shared" si="124"/>
        <v>0</v>
      </c>
      <c r="N92" s="218">
        <f t="shared" si="124"/>
        <v>0</v>
      </c>
      <c r="O92" s="218">
        <f t="shared" si="124"/>
        <v>0</v>
      </c>
      <c r="P92" s="218">
        <f t="shared" si="124"/>
        <v>0</v>
      </c>
      <c r="Q92" s="218">
        <f t="shared" si="124"/>
        <v>0</v>
      </c>
      <c r="R92" s="218">
        <f t="shared" si="124"/>
        <v>0</v>
      </c>
      <c r="S92" s="218">
        <f t="shared" si="124"/>
        <v>0</v>
      </c>
      <c r="T92" s="218">
        <f t="shared" si="124"/>
        <v>0</v>
      </c>
      <c r="U92" s="218">
        <f t="shared" si="124"/>
        <v>0</v>
      </c>
      <c r="V92" s="218">
        <f t="shared" si="124"/>
        <v>0</v>
      </c>
      <c r="W92" s="218">
        <f t="shared" si="124"/>
        <v>0</v>
      </c>
      <c r="X92" s="218">
        <f t="shared" si="124"/>
        <v>0</v>
      </c>
      <c r="Y92" s="218">
        <f t="shared" si="124"/>
        <v>0</v>
      </c>
      <c r="Z92" s="218">
        <f t="shared" si="124"/>
        <v>0</v>
      </c>
      <c r="AA92" s="218">
        <f t="shared" si="124"/>
        <v>0</v>
      </c>
      <c r="AB92" s="218">
        <f t="shared" si="124"/>
        <v>0</v>
      </c>
      <c r="AC92" s="218">
        <f t="shared" si="124"/>
        <v>0</v>
      </c>
      <c r="AD92" s="218">
        <f t="shared" si="124"/>
        <v>0</v>
      </c>
      <c r="AE92" s="218">
        <f t="shared" si="124"/>
        <v>0</v>
      </c>
      <c r="AF92" s="218">
        <f t="shared" si="124"/>
        <v>0</v>
      </c>
      <c r="AG92" s="218">
        <f t="shared" si="124"/>
        <v>0</v>
      </c>
      <c r="AH92" s="218">
        <f t="shared" si="124"/>
        <v>0</v>
      </c>
      <c r="AI92" s="218">
        <f t="shared" si="124"/>
        <v>0</v>
      </c>
      <c r="AJ92" s="218">
        <f t="shared" si="124"/>
        <v>0</v>
      </c>
      <c r="AK92" s="218">
        <f t="shared" si="124"/>
        <v>0</v>
      </c>
      <c r="AL92" s="218">
        <f t="shared" si="124"/>
        <v>0</v>
      </c>
      <c r="AM92" s="218">
        <f t="shared" si="124"/>
        <v>0</v>
      </c>
      <c r="AN92" s="218">
        <f t="shared" si="124"/>
        <v>0</v>
      </c>
      <c r="AO92" s="218">
        <f t="shared" si="124"/>
        <v>0</v>
      </c>
      <c r="AP92" s="218">
        <f t="shared" si="124"/>
        <v>0</v>
      </c>
      <c r="AQ92" s="218">
        <f t="shared" si="124"/>
        <v>0</v>
      </c>
      <c r="AR92" s="218">
        <f t="shared" si="124"/>
        <v>0</v>
      </c>
      <c r="AS92" s="218">
        <f t="shared" si="124"/>
        <v>0</v>
      </c>
      <c r="AT92" s="218">
        <f t="shared" si="124"/>
        <v>0</v>
      </c>
      <c r="AU92" s="218">
        <f t="shared" si="124"/>
        <v>0</v>
      </c>
      <c r="AV92" s="218">
        <f t="shared" si="124"/>
        <v>0</v>
      </c>
      <c r="AW92" s="218">
        <f t="shared" si="124"/>
        <v>0</v>
      </c>
      <c r="AX92" s="218">
        <f t="shared" si="124"/>
        <v>0</v>
      </c>
      <c r="AY92" s="218">
        <f t="shared" si="124"/>
        <v>0</v>
      </c>
      <c r="AZ92" s="218">
        <f t="shared" si="124"/>
        <v>0</v>
      </c>
      <c r="BA92" s="218">
        <f t="shared" si="124"/>
        <v>0</v>
      </c>
      <c r="BB92" s="218">
        <f t="shared" si="124"/>
        <v>0</v>
      </c>
      <c r="BC92" s="218">
        <f t="shared" si="124"/>
        <v>0</v>
      </c>
      <c r="BD92" s="218">
        <f t="shared" si="124"/>
        <v>0</v>
      </c>
      <c r="BE92" s="218">
        <f t="shared" si="124"/>
        <v>0</v>
      </c>
      <c r="BF92" s="218">
        <f t="shared" si="124"/>
        <v>0</v>
      </c>
      <c r="BG92" s="218">
        <f t="shared" si="124"/>
        <v>0</v>
      </c>
      <c r="BH92" s="218">
        <f t="shared" si="124"/>
        <v>0</v>
      </c>
      <c r="BI92" s="218">
        <f t="shared" si="124"/>
        <v>0</v>
      </c>
      <c r="BJ92" s="218">
        <f t="shared" si="124"/>
        <v>0</v>
      </c>
      <c r="BK92" s="218">
        <f t="shared" si="124"/>
        <v>0</v>
      </c>
      <c r="BL92" s="218">
        <f t="shared" si="124"/>
        <v>0</v>
      </c>
      <c r="BM92" s="218">
        <f t="shared" si="124"/>
        <v>0</v>
      </c>
      <c r="BN92" s="218">
        <f t="shared" si="124"/>
        <v>0</v>
      </c>
      <c r="BO92" s="218">
        <f t="shared" si="124"/>
        <v>0</v>
      </c>
      <c r="BP92" s="218">
        <f t="shared" si="124"/>
        <v>0</v>
      </c>
      <c r="BQ92" s="218">
        <f t="shared" ref="BQ92:CU92" si="125">$C92*BQ87</f>
        <v>0</v>
      </c>
      <c r="BR92" s="218">
        <f t="shared" si="125"/>
        <v>0</v>
      </c>
      <c r="BS92" s="218">
        <f t="shared" si="125"/>
        <v>0</v>
      </c>
      <c r="BT92" s="218">
        <f t="shared" si="125"/>
        <v>0</v>
      </c>
      <c r="BU92" s="218">
        <f t="shared" si="125"/>
        <v>0</v>
      </c>
      <c r="BV92" s="218">
        <f t="shared" si="125"/>
        <v>0</v>
      </c>
      <c r="BW92" s="218">
        <f t="shared" si="125"/>
        <v>0</v>
      </c>
      <c r="BX92" s="218">
        <f t="shared" si="125"/>
        <v>0</v>
      </c>
      <c r="BY92" s="218">
        <f t="shared" si="125"/>
        <v>0</v>
      </c>
      <c r="BZ92" s="218">
        <f t="shared" si="125"/>
        <v>0</v>
      </c>
      <c r="CA92" s="218">
        <f t="shared" si="125"/>
        <v>0</v>
      </c>
      <c r="CB92" s="218">
        <f t="shared" si="125"/>
        <v>0</v>
      </c>
      <c r="CC92" s="218">
        <f t="shared" si="125"/>
        <v>0</v>
      </c>
      <c r="CD92" s="218">
        <f t="shared" si="125"/>
        <v>0</v>
      </c>
      <c r="CE92" s="218">
        <f t="shared" si="125"/>
        <v>0</v>
      </c>
      <c r="CF92" s="218">
        <f t="shared" si="125"/>
        <v>0</v>
      </c>
      <c r="CG92" s="218">
        <f t="shared" si="125"/>
        <v>0</v>
      </c>
      <c r="CH92" s="218">
        <f t="shared" si="125"/>
        <v>0</v>
      </c>
      <c r="CI92" s="218">
        <f t="shared" si="125"/>
        <v>0</v>
      </c>
      <c r="CJ92" s="218">
        <f t="shared" si="125"/>
        <v>0</v>
      </c>
      <c r="CK92" s="218">
        <f t="shared" si="125"/>
        <v>0</v>
      </c>
      <c r="CL92" s="218">
        <f t="shared" si="125"/>
        <v>0</v>
      </c>
      <c r="CM92" s="218">
        <f t="shared" si="125"/>
        <v>0</v>
      </c>
      <c r="CN92" s="218">
        <f t="shared" si="125"/>
        <v>0</v>
      </c>
      <c r="CO92" s="218">
        <f t="shared" si="125"/>
        <v>0</v>
      </c>
      <c r="CP92" s="218">
        <f t="shared" si="125"/>
        <v>0</v>
      </c>
      <c r="CQ92" s="218">
        <f t="shared" si="125"/>
        <v>0</v>
      </c>
      <c r="CR92" s="218">
        <f t="shared" si="125"/>
        <v>0</v>
      </c>
      <c r="CS92" s="218">
        <f t="shared" si="125"/>
        <v>0</v>
      </c>
      <c r="CT92" s="218">
        <f t="shared" si="125"/>
        <v>0</v>
      </c>
      <c r="CU92" s="218">
        <f t="shared" si="125"/>
        <v>0</v>
      </c>
      <c r="CV92" s="316">
        <f t="shared" si="116"/>
        <v>0</v>
      </c>
    </row>
    <row r="93" spans="1:100" ht="16.5" customHeight="1">
      <c r="C93" s="314"/>
    </row>
    <row r="94" spans="1:100" ht="16.5" customHeight="1">
      <c r="A94" s="776" t="s">
        <v>488</v>
      </c>
      <c r="B94" s="776"/>
      <c r="C94" s="776"/>
      <c r="D94" s="776"/>
      <c r="E94" s="776"/>
      <c r="F94" s="776"/>
      <c r="G94" s="776"/>
      <c r="H94" s="776"/>
      <c r="I94" s="776"/>
      <c r="J94" s="776"/>
      <c r="K94" s="776"/>
      <c r="L94" s="776"/>
      <c r="M94" s="776"/>
      <c r="N94" s="776"/>
      <c r="O94" s="776"/>
      <c r="P94" s="776"/>
      <c r="Q94" s="776"/>
      <c r="R94" s="776"/>
      <c r="S94" s="776"/>
      <c r="T94" s="776"/>
      <c r="U94" s="776"/>
      <c r="V94" s="776"/>
      <c r="W94" s="776"/>
      <c r="X94" s="776"/>
      <c r="Y94" s="776"/>
      <c r="Z94" s="776"/>
      <c r="AA94" s="776"/>
      <c r="AB94" s="776"/>
      <c r="AC94" s="776"/>
      <c r="AD94" s="776"/>
      <c r="AE94" s="776"/>
      <c r="AF94" s="776"/>
      <c r="AG94" s="776"/>
      <c r="AH94" s="776"/>
      <c r="AI94" s="776"/>
      <c r="AJ94" s="776"/>
      <c r="AK94" s="776"/>
      <c r="AL94" s="776"/>
      <c r="AM94" s="776"/>
      <c r="AN94" s="776"/>
      <c r="AO94" s="776"/>
      <c r="AP94" s="776"/>
      <c r="AQ94" s="776"/>
      <c r="AR94" s="776"/>
      <c r="AS94" s="776"/>
      <c r="AT94" s="776"/>
      <c r="AU94" s="776"/>
      <c r="AV94" s="776"/>
      <c r="AW94" s="776"/>
      <c r="AX94" s="776"/>
    </row>
    <row r="95" spans="1:100" ht="16.5" customHeight="1">
      <c r="A95" s="305"/>
      <c r="B95" s="306"/>
      <c r="C95" s="307" t="s">
        <v>239</v>
      </c>
      <c r="D95" s="207">
        <v>1</v>
      </c>
      <c r="E95" s="207">
        <v>2</v>
      </c>
      <c r="F95" s="207">
        <v>3</v>
      </c>
      <c r="G95" s="207">
        <v>4</v>
      </c>
      <c r="H95" s="207">
        <v>5</v>
      </c>
      <c r="I95" s="207">
        <v>6</v>
      </c>
      <c r="J95" s="207">
        <v>7</v>
      </c>
      <c r="K95" s="207">
        <v>8</v>
      </c>
      <c r="L95" s="207">
        <v>9</v>
      </c>
      <c r="M95" s="207">
        <v>10</v>
      </c>
      <c r="N95" s="207">
        <v>11</v>
      </c>
      <c r="O95" s="207">
        <v>12</v>
      </c>
      <c r="P95" s="207">
        <v>13</v>
      </c>
      <c r="Q95" s="207">
        <v>14</v>
      </c>
      <c r="R95" s="207">
        <v>15</v>
      </c>
      <c r="S95" s="207">
        <v>16</v>
      </c>
      <c r="T95" s="207">
        <v>17</v>
      </c>
      <c r="U95" s="207">
        <v>18</v>
      </c>
      <c r="V95" s="207">
        <v>19</v>
      </c>
      <c r="W95" s="207">
        <v>20</v>
      </c>
      <c r="X95" s="207">
        <v>21</v>
      </c>
      <c r="Y95" s="207">
        <v>22</v>
      </c>
      <c r="Z95" s="207">
        <v>23</v>
      </c>
      <c r="AA95" s="207">
        <v>24</v>
      </c>
      <c r="AB95" s="207">
        <v>25</v>
      </c>
      <c r="AC95" s="207">
        <v>26</v>
      </c>
      <c r="AD95" s="207">
        <v>27</v>
      </c>
      <c r="AE95" s="207">
        <v>28</v>
      </c>
      <c r="AF95" s="207">
        <v>29</v>
      </c>
      <c r="AG95" s="207">
        <v>30</v>
      </c>
      <c r="AH95" s="207">
        <v>31</v>
      </c>
      <c r="AI95" s="207">
        <v>32</v>
      </c>
      <c r="AJ95" s="207">
        <v>33</v>
      </c>
      <c r="AK95" s="207">
        <v>34</v>
      </c>
      <c r="AL95" s="207">
        <v>35</v>
      </c>
      <c r="AM95" s="207">
        <v>36</v>
      </c>
      <c r="AN95" s="207">
        <v>37</v>
      </c>
      <c r="AO95" s="207">
        <v>38</v>
      </c>
      <c r="AP95" s="207">
        <v>39</v>
      </c>
      <c r="AQ95" s="207">
        <v>40</v>
      </c>
      <c r="AR95" s="207">
        <v>41</v>
      </c>
      <c r="AS95" s="207">
        <v>42</v>
      </c>
      <c r="AT95" s="207">
        <v>43</v>
      </c>
      <c r="AU95" s="207">
        <v>44</v>
      </c>
      <c r="AV95" s="207">
        <v>45</v>
      </c>
      <c r="AW95" s="207">
        <v>46</v>
      </c>
      <c r="AX95" s="207">
        <v>47</v>
      </c>
      <c r="AY95" s="207">
        <v>48</v>
      </c>
      <c r="AZ95" s="207">
        <v>49</v>
      </c>
      <c r="BA95" s="207">
        <v>50</v>
      </c>
      <c r="BB95" s="207">
        <v>51</v>
      </c>
      <c r="BC95" s="207">
        <v>52</v>
      </c>
      <c r="BD95" s="207">
        <v>53</v>
      </c>
      <c r="BE95" s="207">
        <v>54</v>
      </c>
      <c r="BF95" s="207">
        <v>55</v>
      </c>
      <c r="BG95" s="207">
        <v>56</v>
      </c>
      <c r="BH95" s="207">
        <v>57</v>
      </c>
      <c r="BI95" s="207">
        <v>58</v>
      </c>
      <c r="BJ95" s="207">
        <v>59</v>
      </c>
      <c r="BK95" s="207">
        <v>60</v>
      </c>
      <c r="BL95" s="207">
        <v>61</v>
      </c>
      <c r="BM95" s="207">
        <v>62</v>
      </c>
      <c r="BN95" s="207">
        <v>63</v>
      </c>
      <c r="BO95" s="207">
        <v>64</v>
      </c>
      <c r="BP95" s="207">
        <v>65</v>
      </c>
      <c r="BQ95" s="207">
        <v>66</v>
      </c>
      <c r="BR95" s="207">
        <v>67</v>
      </c>
      <c r="BS95" s="207">
        <v>68</v>
      </c>
      <c r="BT95" s="207">
        <v>69</v>
      </c>
      <c r="BU95" s="207">
        <v>70</v>
      </c>
      <c r="BV95" s="207">
        <v>71</v>
      </c>
      <c r="BW95" s="207">
        <v>72</v>
      </c>
      <c r="BX95" s="207">
        <v>73</v>
      </c>
      <c r="BY95" s="207">
        <v>74</v>
      </c>
      <c r="BZ95" s="207">
        <v>75</v>
      </c>
      <c r="CA95" s="207">
        <v>76</v>
      </c>
      <c r="CB95" s="207">
        <v>77</v>
      </c>
      <c r="CC95" s="207">
        <v>78</v>
      </c>
      <c r="CD95" s="207">
        <v>79</v>
      </c>
      <c r="CE95" s="207">
        <v>80</v>
      </c>
      <c r="CF95" s="207">
        <v>81</v>
      </c>
      <c r="CG95" s="207">
        <v>82</v>
      </c>
      <c r="CH95" s="207">
        <v>83</v>
      </c>
      <c r="CI95" s="207">
        <v>84</v>
      </c>
      <c r="CJ95" s="207">
        <v>85</v>
      </c>
      <c r="CK95" s="207">
        <v>86</v>
      </c>
      <c r="CL95" s="207">
        <v>87</v>
      </c>
      <c r="CM95" s="207">
        <v>88</v>
      </c>
      <c r="CN95" s="207">
        <v>89</v>
      </c>
      <c r="CO95" s="207">
        <v>90</v>
      </c>
      <c r="CP95" s="207">
        <v>91</v>
      </c>
      <c r="CQ95" s="207">
        <v>92</v>
      </c>
      <c r="CR95" s="207">
        <v>93</v>
      </c>
      <c r="CS95" s="207">
        <v>94</v>
      </c>
      <c r="CT95" s="207">
        <v>95</v>
      </c>
      <c r="CU95" s="207">
        <v>96</v>
      </c>
      <c r="CV95" s="315" t="s">
        <v>477</v>
      </c>
    </row>
    <row r="96" spans="1:100" s="196" customFormat="1" ht="16.5" customHeight="1">
      <c r="A96" s="714" t="s">
        <v>478</v>
      </c>
      <c r="B96" s="309" t="s">
        <v>479</v>
      </c>
      <c r="C96" s="310">
        <f>SUM(D96:DH96)</f>
        <v>0.25843319488232047</v>
      </c>
      <c r="D96" s="311">
        <f>IF($C$49=0,0,D101/$C$49)</f>
        <v>0</v>
      </c>
      <c r="E96" s="311">
        <f>IF($C$49=0,0,E101/$C$49)</f>
        <v>1.2636599228632188E-2</v>
      </c>
      <c r="F96" s="311">
        <f t="shared" ref="F96:BQ96" si="126">IF($C$49=0,0,F101/$C$49)</f>
        <v>1.2636599228632188E-2</v>
      </c>
      <c r="G96" s="311">
        <f t="shared" si="126"/>
        <v>1.2636599228632188E-2</v>
      </c>
      <c r="H96" s="311">
        <f t="shared" si="126"/>
        <v>3.2161619102548146E-2</v>
      </c>
      <c r="I96" s="311">
        <f t="shared" si="126"/>
        <v>3.2161619102548146E-2</v>
      </c>
      <c r="J96" s="311">
        <f t="shared" si="126"/>
        <v>2.5843319488232055E-2</v>
      </c>
      <c r="K96" s="311">
        <f t="shared" si="126"/>
        <v>3.8764979232348069E-2</v>
      </c>
      <c r="L96" s="311">
        <f t="shared" si="126"/>
        <v>3.8764979232348069E-2</v>
      </c>
      <c r="M96" s="311">
        <f t="shared" si="126"/>
        <v>1.3206720259599862E-2</v>
      </c>
      <c r="N96" s="311">
        <f t="shared" si="126"/>
        <v>1.9810080389399794E-2</v>
      </c>
      <c r="O96" s="311">
        <f t="shared" si="126"/>
        <v>1.9810080389399794E-2</v>
      </c>
      <c r="P96" s="311">
        <f t="shared" si="126"/>
        <v>0</v>
      </c>
      <c r="Q96" s="311">
        <f t="shared" si="126"/>
        <v>0</v>
      </c>
      <c r="R96" s="311">
        <f t="shared" si="126"/>
        <v>0</v>
      </c>
      <c r="S96" s="311">
        <f t="shared" si="126"/>
        <v>0</v>
      </c>
      <c r="T96" s="311">
        <f t="shared" si="126"/>
        <v>0</v>
      </c>
      <c r="U96" s="311">
        <f t="shared" si="126"/>
        <v>0</v>
      </c>
      <c r="V96" s="311">
        <f t="shared" si="126"/>
        <v>0</v>
      </c>
      <c r="W96" s="311">
        <f t="shared" si="126"/>
        <v>0</v>
      </c>
      <c r="X96" s="311">
        <f t="shared" si="126"/>
        <v>0</v>
      </c>
      <c r="Y96" s="311">
        <f t="shared" si="126"/>
        <v>0</v>
      </c>
      <c r="Z96" s="311">
        <f t="shared" si="126"/>
        <v>0</v>
      </c>
      <c r="AA96" s="311">
        <f t="shared" si="126"/>
        <v>0</v>
      </c>
      <c r="AB96" s="311">
        <f t="shared" si="126"/>
        <v>0</v>
      </c>
      <c r="AC96" s="311">
        <f t="shared" si="126"/>
        <v>0</v>
      </c>
      <c r="AD96" s="311">
        <f t="shared" si="126"/>
        <v>0</v>
      </c>
      <c r="AE96" s="311">
        <f t="shared" si="126"/>
        <v>0</v>
      </c>
      <c r="AF96" s="311">
        <f t="shared" si="126"/>
        <v>0</v>
      </c>
      <c r="AG96" s="311">
        <f t="shared" si="126"/>
        <v>0</v>
      </c>
      <c r="AH96" s="311">
        <f t="shared" si="126"/>
        <v>0</v>
      </c>
      <c r="AI96" s="311">
        <f t="shared" si="126"/>
        <v>0</v>
      </c>
      <c r="AJ96" s="311">
        <f t="shared" si="126"/>
        <v>0</v>
      </c>
      <c r="AK96" s="311">
        <f t="shared" si="126"/>
        <v>0</v>
      </c>
      <c r="AL96" s="311">
        <f t="shared" si="126"/>
        <v>0</v>
      </c>
      <c r="AM96" s="311">
        <f t="shared" si="126"/>
        <v>0</v>
      </c>
      <c r="AN96" s="311">
        <f t="shared" si="126"/>
        <v>0</v>
      </c>
      <c r="AO96" s="311">
        <f t="shared" si="126"/>
        <v>0</v>
      </c>
      <c r="AP96" s="311">
        <f t="shared" si="126"/>
        <v>0</v>
      </c>
      <c r="AQ96" s="311">
        <f t="shared" si="126"/>
        <v>0</v>
      </c>
      <c r="AR96" s="311">
        <f t="shared" si="126"/>
        <v>0</v>
      </c>
      <c r="AS96" s="311">
        <f t="shared" si="126"/>
        <v>0</v>
      </c>
      <c r="AT96" s="311">
        <f t="shared" si="126"/>
        <v>0</v>
      </c>
      <c r="AU96" s="311">
        <f t="shared" si="126"/>
        <v>0</v>
      </c>
      <c r="AV96" s="311">
        <f t="shared" si="126"/>
        <v>0</v>
      </c>
      <c r="AW96" s="311">
        <f t="shared" si="126"/>
        <v>0</v>
      </c>
      <c r="AX96" s="311">
        <f t="shared" si="126"/>
        <v>0</v>
      </c>
      <c r="AY96" s="311">
        <f t="shared" si="126"/>
        <v>0</v>
      </c>
      <c r="AZ96" s="311">
        <f t="shared" si="126"/>
        <v>0</v>
      </c>
      <c r="BA96" s="311">
        <f t="shared" si="126"/>
        <v>0</v>
      </c>
      <c r="BB96" s="311">
        <f t="shared" si="126"/>
        <v>0</v>
      </c>
      <c r="BC96" s="311">
        <f t="shared" si="126"/>
        <v>0</v>
      </c>
      <c r="BD96" s="311">
        <f t="shared" si="126"/>
        <v>0</v>
      </c>
      <c r="BE96" s="311">
        <f t="shared" si="126"/>
        <v>0</v>
      </c>
      <c r="BF96" s="311">
        <f t="shared" si="126"/>
        <v>0</v>
      </c>
      <c r="BG96" s="311">
        <f t="shared" si="126"/>
        <v>0</v>
      </c>
      <c r="BH96" s="311">
        <f t="shared" si="126"/>
        <v>0</v>
      </c>
      <c r="BI96" s="311">
        <f t="shared" si="126"/>
        <v>0</v>
      </c>
      <c r="BJ96" s="311">
        <f t="shared" si="126"/>
        <v>0</v>
      </c>
      <c r="BK96" s="311">
        <f t="shared" si="126"/>
        <v>0</v>
      </c>
      <c r="BL96" s="311">
        <f t="shared" si="126"/>
        <v>0</v>
      </c>
      <c r="BM96" s="311">
        <f t="shared" si="126"/>
        <v>0</v>
      </c>
      <c r="BN96" s="311">
        <f t="shared" si="126"/>
        <v>0</v>
      </c>
      <c r="BO96" s="311">
        <f t="shared" si="126"/>
        <v>0</v>
      </c>
      <c r="BP96" s="311">
        <f t="shared" si="126"/>
        <v>0</v>
      </c>
      <c r="BQ96" s="311">
        <f t="shared" si="126"/>
        <v>0</v>
      </c>
      <c r="BR96" s="311">
        <f t="shared" ref="BR96:CU96" si="127">IF($C$49=0,0,BR101/$C$49)</f>
        <v>0</v>
      </c>
      <c r="BS96" s="311">
        <f t="shared" si="127"/>
        <v>0</v>
      </c>
      <c r="BT96" s="311">
        <f t="shared" si="127"/>
        <v>0</v>
      </c>
      <c r="BU96" s="311">
        <f t="shared" si="127"/>
        <v>0</v>
      </c>
      <c r="BV96" s="311">
        <f t="shared" si="127"/>
        <v>0</v>
      </c>
      <c r="BW96" s="311">
        <f t="shared" si="127"/>
        <v>0</v>
      </c>
      <c r="BX96" s="311">
        <f t="shared" si="127"/>
        <v>0</v>
      </c>
      <c r="BY96" s="311">
        <f t="shared" si="127"/>
        <v>0</v>
      </c>
      <c r="BZ96" s="311">
        <f t="shared" si="127"/>
        <v>0</v>
      </c>
      <c r="CA96" s="311">
        <f t="shared" si="127"/>
        <v>0</v>
      </c>
      <c r="CB96" s="311">
        <f t="shared" si="127"/>
        <v>0</v>
      </c>
      <c r="CC96" s="311">
        <f t="shared" si="127"/>
        <v>0</v>
      </c>
      <c r="CD96" s="311">
        <f t="shared" si="127"/>
        <v>0</v>
      </c>
      <c r="CE96" s="311">
        <f t="shared" si="127"/>
        <v>0</v>
      </c>
      <c r="CF96" s="311">
        <f t="shared" si="127"/>
        <v>0</v>
      </c>
      <c r="CG96" s="311">
        <f t="shared" si="127"/>
        <v>0</v>
      </c>
      <c r="CH96" s="311">
        <f t="shared" si="127"/>
        <v>0</v>
      </c>
      <c r="CI96" s="311">
        <f t="shared" si="127"/>
        <v>0</v>
      </c>
      <c r="CJ96" s="311">
        <f t="shared" si="127"/>
        <v>0</v>
      </c>
      <c r="CK96" s="311">
        <f t="shared" si="127"/>
        <v>0</v>
      </c>
      <c r="CL96" s="311">
        <f t="shared" si="127"/>
        <v>0</v>
      </c>
      <c r="CM96" s="311">
        <f t="shared" si="127"/>
        <v>0</v>
      </c>
      <c r="CN96" s="311">
        <f t="shared" si="127"/>
        <v>0</v>
      </c>
      <c r="CO96" s="311">
        <f t="shared" si="127"/>
        <v>0</v>
      </c>
      <c r="CP96" s="311">
        <f t="shared" si="127"/>
        <v>0</v>
      </c>
      <c r="CQ96" s="311">
        <f t="shared" si="127"/>
        <v>0</v>
      </c>
      <c r="CR96" s="311">
        <f t="shared" si="127"/>
        <v>0</v>
      </c>
      <c r="CS96" s="311">
        <f t="shared" si="127"/>
        <v>0</v>
      </c>
      <c r="CT96" s="311">
        <f t="shared" si="127"/>
        <v>0</v>
      </c>
      <c r="CU96" s="311">
        <f t="shared" si="127"/>
        <v>0</v>
      </c>
      <c r="CV96" s="301"/>
    </row>
    <row r="97" spans="1:100" ht="16.5" customHeight="1">
      <c r="A97" s="714"/>
      <c r="B97" s="140" t="s">
        <v>34</v>
      </c>
      <c r="C97" s="310">
        <f t="shared" ref="C97:C100" si="128">SUM(D97:CU97)</f>
        <v>1</v>
      </c>
      <c r="D97" s="312"/>
      <c r="E97" s="312">
        <v>0.1</v>
      </c>
      <c r="F97" s="312">
        <v>0.1</v>
      </c>
      <c r="G97" s="312">
        <v>0.1</v>
      </c>
      <c r="H97" s="312">
        <v>0.15</v>
      </c>
      <c r="I97" s="312">
        <v>0.15</v>
      </c>
      <c r="J97" s="312">
        <v>0.1</v>
      </c>
      <c r="K97" s="312">
        <v>0.15</v>
      </c>
      <c r="L97" s="312">
        <v>0.15</v>
      </c>
      <c r="M97" s="312"/>
      <c r="N97" s="312"/>
      <c r="O97" s="312"/>
      <c r="P97" s="312"/>
      <c r="Q97" s="312"/>
      <c r="R97" s="312"/>
      <c r="S97" s="312"/>
      <c r="T97" s="312"/>
      <c r="U97" s="312"/>
      <c r="V97" s="312"/>
      <c r="W97" s="312"/>
      <c r="X97" s="312"/>
      <c r="Y97" s="312"/>
      <c r="Z97" s="312"/>
      <c r="AA97" s="312"/>
      <c r="AB97" s="312"/>
      <c r="AC97" s="312"/>
      <c r="AD97" s="312"/>
      <c r="AE97" s="312"/>
      <c r="AF97" s="312"/>
      <c r="AG97" s="312"/>
      <c r="AH97" s="312"/>
      <c r="AI97" s="312"/>
      <c r="AJ97" s="312"/>
      <c r="AK97" s="312"/>
      <c r="AL97" s="312"/>
      <c r="AM97" s="312"/>
      <c r="AN97" s="312"/>
      <c r="AO97" s="312"/>
      <c r="AP97" s="312"/>
      <c r="AQ97" s="312"/>
      <c r="AR97" s="312"/>
      <c r="AS97" s="312"/>
      <c r="AT97" s="312"/>
      <c r="AU97" s="312"/>
      <c r="AV97" s="312"/>
      <c r="AW97" s="312"/>
      <c r="AX97" s="312"/>
      <c r="AY97" s="312"/>
      <c r="AZ97" s="312"/>
      <c r="BA97" s="312"/>
      <c r="BB97" s="312"/>
      <c r="BC97" s="312"/>
      <c r="BD97" s="312"/>
      <c r="BE97" s="312"/>
      <c r="BF97" s="312"/>
      <c r="BG97" s="312"/>
      <c r="BH97" s="312"/>
      <c r="BI97" s="312"/>
      <c r="BJ97" s="312"/>
      <c r="BK97" s="312"/>
      <c r="BL97" s="312"/>
      <c r="BM97" s="312"/>
      <c r="BN97" s="312"/>
      <c r="BO97" s="312"/>
      <c r="BP97" s="312"/>
      <c r="BQ97" s="312"/>
      <c r="BR97" s="312"/>
      <c r="BS97" s="312"/>
      <c r="BT97" s="312"/>
      <c r="BU97" s="312"/>
      <c r="BV97" s="312"/>
      <c r="BW97" s="312"/>
      <c r="BX97" s="312"/>
      <c r="BY97" s="312"/>
      <c r="BZ97" s="312"/>
      <c r="CA97" s="312"/>
      <c r="CB97" s="312"/>
      <c r="CC97" s="312"/>
      <c r="CD97" s="312"/>
      <c r="CE97" s="312"/>
      <c r="CF97" s="312"/>
      <c r="CG97" s="312"/>
      <c r="CH97" s="312"/>
      <c r="CI97" s="312"/>
      <c r="CJ97" s="312"/>
      <c r="CK97" s="312"/>
      <c r="CL97" s="312"/>
      <c r="CM97" s="312"/>
      <c r="CN97" s="312"/>
      <c r="CO97" s="312"/>
      <c r="CP97" s="312"/>
      <c r="CQ97" s="312"/>
      <c r="CR97" s="312"/>
      <c r="CS97" s="312"/>
      <c r="CT97" s="312"/>
      <c r="CU97" s="312"/>
      <c r="CV97" s="316">
        <f t="shared" ref="CV97:CV100" si="129">SUM(D97:CU97)-1</f>
        <v>0</v>
      </c>
    </row>
    <row r="98" spans="1:100" ht="16.5" customHeight="1">
      <c r="A98" s="714"/>
      <c r="B98" s="140" t="s">
        <v>35</v>
      </c>
      <c r="C98" s="310">
        <f t="shared" si="128"/>
        <v>1</v>
      </c>
      <c r="D98" s="312"/>
      <c r="E98" s="312"/>
      <c r="F98" s="312"/>
      <c r="G98" s="312"/>
      <c r="H98" s="312">
        <v>0.1</v>
      </c>
      <c r="I98" s="312">
        <v>0.1</v>
      </c>
      <c r="J98" s="312">
        <v>0.1</v>
      </c>
      <c r="K98" s="312">
        <v>0.15</v>
      </c>
      <c r="L98" s="312">
        <v>0.15</v>
      </c>
      <c r="M98" s="312">
        <v>0.1</v>
      </c>
      <c r="N98" s="312">
        <v>0.15</v>
      </c>
      <c r="O98" s="312">
        <v>0.15</v>
      </c>
      <c r="P98" s="312"/>
      <c r="Q98" s="312"/>
      <c r="R98" s="312"/>
      <c r="S98" s="312"/>
      <c r="T98" s="312"/>
      <c r="U98" s="312"/>
      <c r="V98" s="312"/>
      <c r="W98" s="312"/>
      <c r="X98" s="312"/>
      <c r="Y98" s="312"/>
      <c r="Z98" s="312"/>
      <c r="AA98" s="312"/>
      <c r="AB98" s="312"/>
      <c r="AC98" s="312"/>
      <c r="AD98" s="312"/>
      <c r="AE98" s="312"/>
      <c r="AF98" s="312"/>
      <c r="AG98" s="312"/>
      <c r="AH98" s="312"/>
      <c r="AI98" s="312"/>
      <c r="AJ98" s="312"/>
      <c r="AK98" s="312"/>
      <c r="AL98" s="312"/>
      <c r="AM98" s="312"/>
      <c r="AN98" s="312"/>
      <c r="AO98" s="312"/>
      <c r="AP98" s="312"/>
      <c r="AQ98" s="312"/>
      <c r="AR98" s="312"/>
      <c r="AS98" s="312"/>
      <c r="AT98" s="312"/>
      <c r="AU98" s="312"/>
      <c r="AV98" s="312"/>
      <c r="AW98" s="312"/>
      <c r="AX98" s="312"/>
      <c r="AY98" s="312"/>
      <c r="AZ98" s="312"/>
      <c r="BA98" s="312"/>
      <c r="BB98" s="312"/>
      <c r="BC98" s="312"/>
      <c r="BD98" s="312"/>
      <c r="BE98" s="312"/>
      <c r="BF98" s="312"/>
      <c r="BG98" s="312"/>
      <c r="BH98" s="312"/>
      <c r="BI98" s="312"/>
      <c r="BJ98" s="312"/>
      <c r="BK98" s="312"/>
      <c r="BL98" s="312"/>
      <c r="BM98" s="312"/>
      <c r="BN98" s="312"/>
      <c r="BO98" s="312"/>
      <c r="BP98" s="312"/>
      <c r="BQ98" s="312"/>
      <c r="BR98" s="312"/>
      <c r="BS98" s="312"/>
      <c r="BT98" s="312"/>
      <c r="BU98" s="312"/>
      <c r="BV98" s="312"/>
      <c r="BW98" s="312"/>
      <c r="BX98" s="312"/>
      <c r="BY98" s="312"/>
      <c r="BZ98" s="312"/>
      <c r="CA98" s="312"/>
      <c r="CB98" s="312"/>
      <c r="CC98" s="312"/>
      <c r="CD98" s="312"/>
      <c r="CE98" s="312"/>
      <c r="CF98" s="312"/>
      <c r="CG98" s="312"/>
      <c r="CH98" s="312"/>
      <c r="CI98" s="312"/>
      <c r="CJ98" s="312"/>
      <c r="CK98" s="312"/>
      <c r="CL98" s="312"/>
      <c r="CM98" s="312"/>
      <c r="CN98" s="312"/>
      <c r="CO98" s="312"/>
      <c r="CP98" s="312"/>
      <c r="CQ98" s="312"/>
      <c r="CR98" s="312"/>
      <c r="CS98" s="312"/>
      <c r="CT98" s="312"/>
      <c r="CU98" s="312"/>
      <c r="CV98" s="316">
        <f t="shared" si="129"/>
        <v>0</v>
      </c>
    </row>
    <row r="99" spans="1:100" ht="16.5" customHeight="1">
      <c r="A99" s="714"/>
      <c r="B99" s="140" t="s">
        <v>36</v>
      </c>
      <c r="C99" s="310">
        <f t="shared" si="128"/>
        <v>0</v>
      </c>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312"/>
      <c r="AB99" s="312"/>
      <c r="AC99" s="312"/>
      <c r="AD99" s="312"/>
      <c r="AE99" s="312"/>
      <c r="AF99" s="312"/>
      <c r="AG99" s="312"/>
      <c r="AH99" s="312"/>
      <c r="AI99" s="312"/>
      <c r="AJ99" s="312"/>
      <c r="AK99" s="312"/>
      <c r="AL99" s="312"/>
      <c r="AM99" s="312"/>
      <c r="AN99" s="312"/>
      <c r="AO99" s="312"/>
      <c r="AP99" s="312"/>
      <c r="AQ99" s="312"/>
      <c r="AR99" s="312"/>
      <c r="AS99" s="312"/>
      <c r="AT99" s="312"/>
      <c r="AU99" s="312"/>
      <c r="AV99" s="312"/>
      <c r="AW99" s="312"/>
      <c r="AX99" s="312"/>
      <c r="AY99" s="312"/>
      <c r="AZ99" s="312"/>
      <c r="BA99" s="312"/>
      <c r="BB99" s="312"/>
      <c r="BC99" s="312"/>
      <c r="BD99" s="312"/>
      <c r="BE99" s="312"/>
      <c r="BF99" s="312"/>
      <c r="BG99" s="312"/>
      <c r="BH99" s="312"/>
      <c r="BI99" s="312"/>
      <c r="BJ99" s="312"/>
      <c r="BK99" s="312"/>
      <c r="BL99" s="312"/>
      <c r="BM99" s="312"/>
      <c r="BN99" s="312"/>
      <c r="BO99" s="312"/>
      <c r="BP99" s="312"/>
      <c r="BQ99" s="312"/>
      <c r="BR99" s="312"/>
      <c r="BS99" s="312"/>
      <c r="BT99" s="312"/>
      <c r="BU99" s="312"/>
      <c r="BV99" s="312"/>
      <c r="BW99" s="312"/>
      <c r="BX99" s="312"/>
      <c r="BY99" s="312"/>
      <c r="BZ99" s="312"/>
      <c r="CA99" s="312"/>
      <c r="CB99" s="312"/>
      <c r="CC99" s="312"/>
      <c r="CD99" s="312"/>
      <c r="CE99" s="312"/>
      <c r="CF99" s="312"/>
      <c r="CG99" s="312"/>
      <c r="CH99" s="312"/>
      <c r="CI99" s="312"/>
      <c r="CJ99" s="312"/>
      <c r="CK99" s="312"/>
      <c r="CL99" s="312"/>
      <c r="CM99" s="312"/>
      <c r="CN99" s="312"/>
      <c r="CO99" s="312"/>
      <c r="CP99" s="312"/>
      <c r="CQ99" s="312"/>
      <c r="CR99" s="312"/>
      <c r="CS99" s="312"/>
      <c r="CT99" s="312"/>
      <c r="CU99" s="312"/>
      <c r="CV99" s="316">
        <f t="shared" si="129"/>
        <v>-1</v>
      </c>
    </row>
    <row r="100" spans="1:100" ht="16.5" customHeight="1">
      <c r="A100" s="714"/>
      <c r="B100" s="140" t="s">
        <v>37</v>
      </c>
      <c r="C100" s="310">
        <f t="shared" si="128"/>
        <v>0</v>
      </c>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312"/>
      <c r="AB100" s="312"/>
      <c r="AC100" s="312"/>
      <c r="AD100" s="312"/>
      <c r="AE100" s="312"/>
      <c r="AF100" s="312"/>
      <c r="AG100" s="312"/>
      <c r="AH100" s="312"/>
      <c r="AI100" s="312"/>
      <c r="AJ100" s="312"/>
      <c r="AK100" s="312"/>
      <c r="AL100" s="312"/>
      <c r="AM100" s="312"/>
      <c r="AN100" s="312"/>
      <c r="AO100" s="312"/>
      <c r="AP100" s="312"/>
      <c r="AQ100" s="312"/>
      <c r="AR100" s="312"/>
      <c r="AS100" s="312"/>
      <c r="AT100" s="312"/>
      <c r="AU100" s="312"/>
      <c r="AV100" s="312"/>
      <c r="AW100" s="312"/>
      <c r="AX100" s="312"/>
      <c r="AY100" s="312"/>
      <c r="AZ100" s="312"/>
      <c r="BA100" s="312"/>
      <c r="BB100" s="312"/>
      <c r="BC100" s="312"/>
      <c r="BD100" s="312"/>
      <c r="BE100" s="312"/>
      <c r="BF100" s="312"/>
      <c r="BG100" s="312"/>
      <c r="BH100" s="312"/>
      <c r="BI100" s="312"/>
      <c r="BJ100" s="312"/>
      <c r="BK100" s="312"/>
      <c r="BL100" s="312"/>
      <c r="BM100" s="312"/>
      <c r="BN100" s="312"/>
      <c r="BO100" s="312"/>
      <c r="BP100" s="312"/>
      <c r="BQ100" s="312"/>
      <c r="BR100" s="312"/>
      <c r="BS100" s="312"/>
      <c r="BT100" s="312"/>
      <c r="BU100" s="312"/>
      <c r="BV100" s="312"/>
      <c r="BW100" s="312"/>
      <c r="BX100" s="312"/>
      <c r="BY100" s="312"/>
      <c r="BZ100" s="312"/>
      <c r="CA100" s="312"/>
      <c r="CB100" s="312"/>
      <c r="CC100" s="312"/>
      <c r="CD100" s="312"/>
      <c r="CE100" s="312"/>
      <c r="CF100" s="312"/>
      <c r="CG100" s="312"/>
      <c r="CH100" s="312"/>
      <c r="CI100" s="312"/>
      <c r="CJ100" s="312"/>
      <c r="CK100" s="312"/>
      <c r="CL100" s="312"/>
      <c r="CM100" s="312"/>
      <c r="CN100" s="312"/>
      <c r="CO100" s="312"/>
      <c r="CP100" s="312"/>
      <c r="CQ100" s="312"/>
      <c r="CR100" s="312"/>
      <c r="CS100" s="312"/>
      <c r="CT100" s="312"/>
      <c r="CU100" s="312"/>
      <c r="CV100" s="316">
        <f t="shared" si="129"/>
        <v>-1</v>
      </c>
    </row>
    <row r="101" spans="1:100" s="197" customFormat="1" ht="16.5" customHeight="1">
      <c r="A101" s="714" t="s">
        <v>480</v>
      </c>
      <c r="B101" s="309" t="s">
        <v>481</v>
      </c>
      <c r="C101" s="313">
        <f>SUM(C102:C105)</f>
        <v>704.6505755999998</v>
      </c>
      <c r="D101" s="313">
        <f>SUM(D102:D105)</f>
        <v>0</v>
      </c>
      <c r="E101" s="313">
        <f t="shared" ref="E101:BP101" si="130">SUM(E102:E105)</f>
        <v>34.455275469302094</v>
      </c>
      <c r="F101" s="313">
        <f t="shared" si="130"/>
        <v>34.455275469302094</v>
      </c>
      <c r="G101" s="313">
        <f t="shared" si="130"/>
        <v>34.455275469302094</v>
      </c>
      <c r="H101" s="313">
        <f t="shared" si="130"/>
        <v>87.692695294651031</v>
      </c>
      <c r="I101" s="313">
        <f t="shared" si="130"/>
        <v>87.692695294651031</v>
      </c>
      <c r="J101" s="313">
        <f t="shared" si="130"/>
        <v>70.465057559999991</v>
      </c>
      <c r="K101" s="313">
        <f t="shared" si="130"/>
        <v>105.69758633999996</v>
      </c>
      <c r="L101" s="313">
        <f t="shared" si="130"/>
        <v>105.69758633999996</v>
      </c>
      <c r="M101" s="313">
        <f t="shared" si="130"/>
        <v>36.00978209069789</v>
      </c>
      <c r="N101" s="313">
        <f t="shared" si="130"/>
        <v>54.014673136046831</v>
      </c>
      <c r="O101" s="313">
        <f t="shared" si="130"/>
        <v>54.014673136046831</v>
      </c>
      <c r="P101" s="313">
        <f t="shared" si="130"/>
        <v>0</v>
      </c>
      <c r="Q101" s="313">
        <f t="shared" si="130"/>
        <v>0</v>
      </c>
      <c r="R101" s="313">
        <f t="shared" si="130"/>
        <v>0</v>
      </c>
      <c r="S101" s="313">
        <f t="shared" si="130"/>
        <v>0</v>
      </c>
      <c r="T101" s="313">
        <f t="shared" si="130"/>
        <v>0</v>
      </c>
      <c r="U101" s="313">
        <f t="shared" si="130"/>
        <v>0</v>
      </c>
      <c r="V101" s="313">
        <f t="shared" si="130"/>
        <v>0</v>
      </c>
      <c r="W101" s="313">
        <f t="shared" si="130"/>
        <v>0</v>
      </c>
      <c r="X101" s="313">
        <f t="shared" si="130"/>
        <v>0</v>
      </c>
      <c r="Y101" s="313">
        <f t="shared" si="130"/>
        <v>0</v>
      </c>
      <c r="Z101" s="313">
        <f t="shared" si="130"/>
        <v>0</v>
      </c>
      <c r="AA101" s="313">
        <f t="shared" si="130"/>
        <v>0</v>
      </c>
      <c r="AB101" s="313">
        <f t="shared" si="130"/>
        <v>0</v>
      </c>
      <c r="AC101" s="313">
        <f t="shared" si="130"/>
        <v>0</v>
      </c>
      <c r="AD101" s="313">
        <f t="shared" si="130"/>
        <v>0</v>
      </c>
      <c r="AE101" s="313">
        <f t="shared" si="130"/>
        <v>0</v>
      </c>
      <c r="AF101" s="313">
        <f t="shared" si="130"/>
        <v>0</v>
      </c>
      <c r="AG101" s="313">
        <f t="shared" si="130"/>
        <v>0</v>
      </c>
      <c r="AH101" s="313">
        <f t="shared" si="130"/>
        <v>0</v>
      </c>
      <c r="AI101" s="313">
        <f t="shared" si="130"/>
        <v>0</v>
      </c>
      <c r="AJ101" s="313">
        <f t="shared" si="130"/>
        <v>0</v>
      </c>
      <c r="AK101" s="313">
        <f t="shared" si="130"/>
        <v>0</v>
      </c>
      <c r="AL101" s="313">
        <f t="shared" si="130"/>
        <v>0</v>
      </c>
      <c r="AM101" s="313">
        <f t="shared" si="130"/>
        <v>0</v>
      </c>
      <c r="AN101" s="313">
        <f t="shared" si="130"/>
        <v>0</v>
      </c>
      <c r="AO101" s="313">
        <f t="shared" si="130"/>
        <v>0</v>
      </c>
      <c r="AP101" s="313">
        <f t="shared" si="130"/>
        <v>0</v>
      </c>
      <c r="AQ101" s="313">
        <f t="shared" si="130"/>
        <v>0</v>
      </c>
      <c r="AR101" s="313">
        <f t="shared" si="130"/>
        <v>0</v>
      </c>
      <c r="AS101" s="313">
        <f t="shared" si="130"/>
        <v>0</v>
      </c>
      <c r="AT101" s="313">
        <f t="shared" si="130"/>
        <v>0</v>
      </c>
      <c r="AU101" s="313">
        <f t="shared" si="130"/>
        <v>0</v>
      </c>
      <c r="AV101" s="313">
        <f t="shared" si="130"/>
        <v>0</v>
      </c>
      <c r="AW101" s="313">
        <f t="shared" si="130"/>
        <v>0</v>
      </c>
      <c r="AX101" s="313">
        <f t="shared" si="130"/>
        <v>0</v>
      </c>
      <c r="AY101" s="313">
        <f t="shared" si="130"/>
        <v>0</v>
      </c>
      <c r="AZ101" s="313">
        <f t="shared" si="130"/>
        <v>0</v>
      </c>
      <c r="BA101" s="313">
        <f t="shared" si="130"/>
        <v>0</v>
      </c>
      <c r="BB101" s="313">
        <f t="shared" si="130"/>
        <v>0</v>
      </c>
      <c r="BC101" s="313">
        <f t="shared" si="130"/>
        <v>0</v>
      </c>
      <c r="BD101" s="313">
        <f t="shared" si="130"/>
        <v>0</v>
      </c>
      <c r="BE101" s="313">
        <f t="shared" si="130"/>
        <v>0</v>
      </c>
      <c r="BF101" s="313">
        <f t="shared" si="130"/>
        <v>0</v>
      </c>
      <c r="BG101" s="313">
        <f t="shared" si="130"/>
        <v>0</v>
      </c>
      <c r="BH101" s="313">
        <f t="shared" si="130"/>
        <v>0</v>
      </c>
      <c r="BI101" s="313">
        <f t="shared" si="130"/>
        <v>0</v>
      </c>
      <c r="BJ101" s="313">
        <f t="shared" si="130"/>
        <v>0</v>
      </c>
      <c r="BK101" s="313">
        <f t="shared" si="130"/>
        <v>0</v>
      </c>
      <c r="BL101" s="313">
        <f t="shared" si="130"/>
        <v>0</v>
      </c>
      <c r="BM101" s="313">
        <f t="shared" si="130"/>
        <v>0</v>
      </c>
      <c r="BN101" s="313">
        <f t="shared" si="130"/>
        <v>0</v>
      </c>
      <c r="BO101" s="313">
        <f t="shared" si="130"/>
        <v>0</v>
      </c>
      <c r="BP101" s="313">
        <f t="shared" si="130"/>
        <v>0</v>
      </c>
      <c r="BQ101" s="313">
        <f t="shared" ref="BQ101:CU101" si="131">SUM(BQ102:BQ105)</f>
        <v>0</v>
      </c>
      <c r="BR101" s="313">
        <f t="shared" si="131"/>
        <v>0</v>
      </c>
      <c r="BS101" s="313">
        <f t="shared" si="131"/>
        <v>0</v>
      </c>
      <c r="BT101" s="313">
        <f t="shared" si="131"/>
        <v>0</v>
      </c>
      <c r="BU101" s="313">
        <f t="shared" si="131"/>
        <v>0</v>
      </c>
      <c r="BV101" s="313">
        <f t="shared" si="131"/>
        <v>0</v>
      </c>
      <c r="BW101" s="313">
        <f t="shared" si="131"/>
        <v>0</v>
      </c>
      <c r="BX101" s="313">
        <f t="shared" si="131"/>
        <v>0</v>
      </c>
      <c r="BY101" s="313">
        <f t="shared" si="131"/>
        <v>0</v>
      </c>
      <c r="BZ101" s="313">
        <f t="shared" si="131"/>
        <v>0</v>
      </c>
      <c r="CA101" s="313">
        <f t="shared" si="131"/>
        <v>0</v>
      </c>
      <c r="CB101" s="313">
        <f t="shared" si="131"/>
        <v>0</v>
      </c>
      <c r="CC101" s="313">
        <f t="shared" si="131"/>
        <v>0</v>
      </c>
      <c r="CD101" s="313">
        <f t="shared" si="131"/>
        <v>0</v>
      </c>
      <c r="CE101" s="313">
        <f t="shared" si="131"/>
        <v>0</v>
      </c>
      <c r="CF101" s="313">
        <f t="shared" si="131"/>
        <v>0</v>
      </c>
      <c r="CG101" s="313">
        <f t="shared" si="131"/>
        <v>0</v>
      </c>
      <c r="CH101" s="313">
        <f t="shared" si="131"/>
        <v>0</v>
      </c>
      <c r="CI101" s="313">
        <f t="shared" si="131"/>
        <v>0</v>
      </c>
      <c r="CJ101" s="313">
        <f t="shared" si="131"/>
        <v>0</v>
      </c>
      <c r="CK101" s="313">
        <f t="shared" si="131"/>
        <v>0</v>
      </c>
      <c r="CL101" s="313">
        <f t="shared" si="131"/>
        <v>0</v>
      </c>
      <c r="CM101" s="313">
        <f t="shared" si="131"/>
        <v>0</v>
      </c>
      <c r="CN101" s="313">
        <f t="shared" si="131"/>
        <v>0</v>
      </c>
      <c r="CO101" s="313">
        <f t="shared" si="131"/>
        <v>0</v>
      </c>
      <c r="CP101" s="313">
        <f t="shared" si="131"/>
        <v>0</v>
      </c>
      <c r="CQ101" s="313">
        <f t="shared" si="131"/>
        <v>0</v>
      </c>
      <c r="CR101" s="313">
        <f t="shared" si="131"/>
        <v>0</v>
      </c>
      <c r="CS101" s="313">
        <f t="shared" si="131"/>
        <v>0</v>
      </c>
      <c r="CT101" s="313">
        <f t="shared" si="131"/>
        <v>0</v>
      </c>
      <c r="CU101" s="313">
        <f t="shared" si="131"/>
        <v>0</v>
      </c>
      <c r="CV101" s="316">
        <f t="shared" ref="CV101:CV105" si="132">SUM(D101:CU101)-C101</f>
        <v>0</v>
      </c>
    </row>
    <row r="102" spans="1:100" ht="16.5" customHeight="1">
      <c r="A102" s="714"/>
      <c r="B102" s="140" t="s">
        <v>34</v>
      </c>
      <c r="C102" s="218">
        <f>'3、建安及前期成本'!$L$91</f>
        <v>344.55275469302092</v>
      </c>
      <c r="D102" s="218">
        <f t="shared" ref="D102:D105" si="133">$C102*D97</f>
        <v>0</v>
      </c>
      <c r="E102" s="218">
        <f t="shared" ref="E102:BP102" si="134">$C102*E97</f>
        <v>34.455275469302094</v>
      </c>
      <c r="F102" s="218">
        <f t="shared" si="134"/>
        <v>34.455275469302094</v>
      </c>
      <c r="G102" s="218">
        <f t="shared" si="134"/>
        <v>34.455275469302094</v>
      </c>
      <c r="H102" s="218">
        <f t="shared" si="134"/>
        <v>51.682913203953134</v>
      </c>
      <c r="I102" s="218">
        <f t="shared" si="134"/>
        <v>51.682913203953134</v>
      </c>
      <c r="J102" s="218">
        <f t="shared" si="134"/>
        <v>34.455275469302094</v>
      </c>
      <c r="K102" s="218">
        <f t="shared" si="134"/>
        <v>51.682913203953134</v>
      </c>
      <c r="L102" s="218">
        <f t="shared" si="134"/>
        <v>51.682913203953134</v>
      </c>
      <c r="M102" s="218">
        <f t="shared" si="134"/>
        <v>0</v>
      </c>
      <c r="N102" s="218">
        <f t="shared" si="134"/>
        <v>0</v>
      </c>
      <c r="O102" s="218">
        <f t="shared" si="134"/>
        <v>0</v>
      </c>
      <c r="P102" s="218">
        <f t="shared" si="134"/>
        <v>0</v>
      </c>
      <c r="Q102" s="218">
        <f t="shared" si="134"/>
        <v>0</v>
      </c>
      <c r="R102" s="218">
        <f t="shared" si="134"/>
        <v>0</v>
      </c>
      <c r="S102" s="218">
        <f t="shared" si="134"/>
        <v>0</v>
      </c>
      <c r="T102" s="218">
        <f t="shared" si="134"/>
        <v>0</v>
      </c>
      <c r="U102" s="218">
        <f t="shared" si="134"/>
        <v>0</v>
      </c>
      <c r="V102" s="218">
        <f t="shared" si="134"/>
        <v>0</v>
      </c>
      <c r="W102" s="218">
        <f t="shared" si="134"/>
        <v>0</v>
      </c>
      <c r="X102" s="218">
        <f t="shared" si="134"/>
        <v>0</v>
      </c>
      <c r="Y102" s="218">
        <f t="shared" si="134"/>
        <v>0</v>
      </c>
      <c r="Z102" s="218">
        <f t="shared" si="134"/>
        <v>0</v>
      </c>
      <c r="AA102" s="218">
        <f t="shared" si="134"/>
        <v>0</v>
      </c>
      <c r="AB102" s="218">
        <f t="shared" si="134"/>
        <v>0</v>
      </c>
      <c r="AC102" s="218">
        <f t="shared" si="134"/>
        <v>0</v>
      </c>
      <c r="AD102" s="218">
        <f t="shared" si="134"/>
        <v>0</v>
      </c>
      <c r="AE102" s="218">
        <f t="shared" si="134"/>
        <v>0</v>
      </c>
      <c r="AF102" s="218">
        <f t="shared" si="134"/>
        <v>0</v>
      </c>
      <c r="AG102" s="218">
        <f t="shared" si="134"/>
        <v>0</v>
      </c>
      <c r="AH102" s="218">
        <f t="shared" si="134"/>
        <v>0</v>
      </c>
      <c r="AI102" s="218">
        <f t="shared" si="134"/>
        <v>0</v>
      </c>
      <c r="AJ102" s="218">
        <f t="shared" si="134"/>
        <v>0</v>
      </c>
      <c r="AK102" s="218">
        <f t="shared" si="134"/>
        <v>0</v>
      </c>
      <c r="AL102" s="218">
        <f t="shared" si="134"/>
        <v>0</v>
      </c>
      <c r="AM102" s="218">
        <f t="shared" si="134"/>
        <v>0</v>
      </c>
      <c r="AN102" s="218">
        <f t="shared" si="134"/>
        <v>0</v>
      </c>
      <c r="AO102" s="218">
        <f t="shared" si="134"/>
        <v>0</v>
      </c>
      <c r="AP102" s="218">
        <f t="shared" si="134"/>
        <v>0</v>
      </c>
      <c r="AQ102" s="218">
        <f t="shared" si="134"/>
        <v>0</v>
      </c>
      <c r="AR102" s="218">
        <f t="shared" si="134"/>
        <v>0</v>
      </c>
      <c r="AS102" s="218">
        <f t="shared" si="134"/>
        <v>0</v>
      </c>
      <c r="AT102" s="218">
        <f t="shared" si="134"/>
        <v>0</v>
      </c>
      <c r="AU102" s="218">
        <f t="shared" si="134"/>
        <v>0</v>
      </c>
      <c r="AV102" s="218">
        <f t="shared" si="134"/>
        <v>0</v>
      </c>
      <c r="AW102" s="218">
        <f t="shared" si="134"/>
        <v>0</v>
      </c>
      <c r="AX102" s="218">
        <f t="shared" si="134"/>
        <v>0</v>
      </c>
      <c r="AY102" s="218">
        <f t="shared" si="134"/>
        <v>0</v>
      </c>
      <c r="AZ102" s="218">
        <f t="shared" si="134"/>
        <v>0</v>
      </c>
      <c r="BA102" s="218">
        <f t="shared" si="134"/>
        <v>0</v>
      </c>
      <c r="BB102" s="218">
        <f t="shared" si="134"/>
        <v>0</v>
      </c>
      <c r="BC102" s="218">
        <f t="shared" si="134"/>
        <v>0</v>
      </c>
      <c r="BD102" s="218">
        <f t="shared" si="134"/>
        <v>0</v>
      </c>
      <c r="BE102" s="218">
        <f t="shared" si="134"/>
        <v>0</v>
      </c>
      <c r="BF102" s="218">
        <f t="shared" si="134"/>
        <v>0</v>
      </c>
      <c r="BG102" s="218">
        <f t="shared" si="134"/>
        <v>0</v>
      </c>
      <c r="BH102" s="218">
        <f t="shared" si="134"/>
        <v>0</v>
      </c>
      <c r="BI102" s="218">
        <f t="shared" si="134"/>
        <v>0</v>
      </c>
      <c r="BJ102" s="218">
        <f t="shared" si="134"/>
        <v>0</v>
      </c>
      <c r="BK102" s="218">
        <f t="shared" si="134"/>
        <v>0</v>
      </c>
      <c r="BL102" s="218">
        <f t="shared" si="134"/>
        <v>0</v>
      </c>
      <c r="BM102" s="218">
        <f t="shared" si="134"/>
        <v>0</v>
      </c>
      <c r="BN102" s="218">
        <f t="shared" si="134"/>
        <v>0</v>
      </c>
      <c r="BO102" s="218">
        <f t="shared" si="134"/>
        <v>0</v>
      </c>
      <c r="BP102" s="218">
        <f t="shared" si="134"/>
        <v>0</v>
      </c>
      <c r="BQ102" s="218">
        <f t="shared" ref="BQ102:CU102" si="135">$C102*BQ97</f>
        <v>0</v>
      </c>
      <c r="BR102" s="218">
        <f t="shared" si="135"/>
        <v>0</v>
      </c>
      <c r="BS102" s="218">
        <f t="shared" si="135"/>
        <v>0</v>
      </c>
      <c r="BT102" s="218">
        <f t="shared" si="135"/>
        <v>0</v>
      </c>
      <c r="BU102" s="218">
        <f t="shared" si="135"/>
        <v>0</v>
      </c>
      <c r="BV102" s="218">
        <f t="shared" si="135"/>
        <v>0</v>
      </c>
      <c r="BW102" s="218">
        <f t="shared" si="135"/>
        <v>0</v>
      </c>
      <c r="BX102" s="218">
        <f t="shared" si="135"/>
        <v>0</v>
      </c>
      <c r="BY102" s="218">
        <f t="shared" si="135"/>
        <v>0</v>
      </c>
      <c r="BZ102" s="218">
        <f t="shared" si="135"/>
        <v>0</v>
      </c>
      <c r="CA102" s="218">
        <f t="shared" si="135"/>
        <v>0</v>
      </c>
      <c r="CB102" s="218">
        <f t="shared" si="135"/>
        <v>0</v>
      </c>
      <c r="CC102" s="218">
        <f t="shared" si="135"/>
        <v>0</v>
      </c>
      <c r="CD102" s="218">
        <f t="shared" si="135"/>
        <v>0</v>
      </c>
      <c r="CE102" s="218">
        <f t="shared" si="135"/>
        <v>0</v>
      </c>
      <c r="CF102" s="218">
        <f t="shared" si="135"/>
        <v>0</v>
      </c>
      <c r="CG102" s="218">
        <f t="shared" si="135"/>
        <v>0</v>
      </c>
      <c r="CH102" s="218">
        <f t="shared" si="135"/>
        <v>0</v>
      </c>
      <c r="CI102" s="218">
        <f t="shared" si="135"/>
        <v>0</v>
      </c>
      <c r="CJ102" s="218">
        <f t="shared" si="135"/>
        <v>0</v>
      </c>
      <c r="CK102" s="218">
        <f t="shared" si="135"/>
        <v>0</v>
      </c>
      <c r="CL102" s="218">
        <f t="shared" si="135"/>
        <v>0</v>
      </c>
      <c r="CM102" s="218">
        <f t="shared" si="135"/>
        <v>0</v>
      </c>
      <c r="CN102" s="218">
        <f t="shared" si="135"/>
        <v>0</v>
      </c>
      <c r="CO102" s="218">
        <f t="shared" si="135"/>
        <v>0</v>
      </c>
      <c r="CP102" s="218">
        <f t="shared" si="135"/>
        <v>0</v>
      </c>
      <c r="CQ102" s="218">
        <f t="shared" si="135"/>
        <v>0</v>
      </c>
      <c r="CR102" s="218">
        <f t="shared" si="135"/>
        <v>0</v>
      </c>
      <c r="CS102" s="218">
        <f t="shared" si="135"/>
        <v>0</v>
      </c>
      <c r="CT102" s="218">
        <f t="shared" si="135"/>
        <v>0</v>
      </c>
      <c r="CU102" s="218">
        <f t="shared" si="135"/>
        <v>0</v>
      </c>
      <c r="CV102" s="316">
        <f t="shared" si="132"/>
        <v>0</v>
      </c>
    </row>
    <row r="103" spans="1:100" ht="16.5" customHeight="1">
      <c r="A103" s="714"/>
      <c r="B103" s="140" t="s">
        <v>35</v>
      </c>
      <c r="C103" s="218">
        <f>'3、建安及前期成本'!$L$109</f>
        <v>360.09782090697888</v>
      </c>
      <c r="D103" s="218">
        <f t="shared" si="133"/>
        <v>0</v>
      </c>
      <c r="E103" s="218">
        <f t="shared" ref="E103:BP103" si="136">$C103*E98</f>
        <v>0</v>
      </c>
      <c r="F103" s="218">
        <f t="shared" si="136"/>
        <v>0</v>
      </c>
      <c r="G103" s="218">
        <f t="shared" si="136"/>
        <v>0</v>
      </c>
      <c r="H103" s="218">
        <f t="shared" si="136"/>
        <v>36.00978209069789</v>
      </c>
      <c r="I103" s="218">
        <f t="shared" si="136"/>
        <v>36.00978209069789</v>
      </c>
      <c r="J103" s="218">
        <f t="shared" si="136"/>
        <v>36.00978209069789</v>
      </c>
      <c r="K103" s="218">
        <f t="shared" si="136"/>
        <v>54.014673136046831</v>
      </c>
      <c r="L103" s="218">
        <f t="shared" si="136"/>
        <v>54.014673136046831</v>
      </c>
      <c r="M103" s="218">
        <f t="shared" si="136"/>
        <v>36.00978209069789</v>
      </c>
      <c r="N103" s="218">
        <f t="shared" si="136"/>
        <v>54.014673136046831</v>
      </c>
      <c r="O103" s="218">
        <f t="shared" si="136"/>
        <v>54.014673136046831</v>
      </c>
      <c r="P103" s="218">
        <f t="shared" si="136"/>
        <v>0</v>
      </c>
      <c r="Q103" s="218">
        <f t="shared" si="136"/>
        <v>0</v>
      </c>
      <c r="R103" s="218">
        <f t="shared" si="136"/>
        <v>0</v>
      </c>
      <c r="S103" s="218">
        <f t="shared" si="136"/>
        <v>0</v>
      </c>
      <c r="T103" s="218">
        <f t="shared" si="136"/>
        <v>0</v>
      </c>
      <c r="U103" s="218">
        <f t="shared" si="136"/>
        <v>0</v>
      </c>
      <c r="V103" s="218">
        <f t="shared" si="136"/>
        <v>0</v>
      </c>
      <c r="W103" s="218">
        <f t="shared" si="136"/>
        <v>0</v>
      </c>
      <c r="X103" s="218">
        <f t="shared" si="136"/>
        <v>0</v>
      </c>
      <c r="Y103" s="218">
        <f t="shared" si="136"/>
        <v>0</v>
      </c>
      <c r="Z103" s="218">
        <f t="shared" si="136"/>
        <v>0</v>
      </c>
      <c r="AA103" s="218">
        <f t="shared" si="136"/>
        <v>0</v>
      </c>
      <c r="AB103" s="218">
        <f t="shared" si="136"/>
        <v>0</v>
      </c>
      <c r="AC103" s="218">
        <f t="shared" si="136"/>
        <v>0</v>
      </c>
      <c r="AD103" s="218">
        <f t="shared" si="136"/>
        <v>0</v>
      </c>
      <c r="AE103" s="218">
        <f t="shared" si="136"/>
        <v>0</v>
      </c>
      <c r="AF103" s="218">
        <f t="shared" si="136"/>
        <v>0</v>
      </c>
      <c r="AG103" s="218">
        <f t="shared" si="136"/>
        <v>0</v>
      </c>
      <c r="AH103" s="218">
        <f t="shared" si="136"/>
        <v>0</v>
      </c>
      <c r="AI103" s="218">
        <f t="shared" si="136"/>
        <v>0</v>
      </c>
      <c r="AJ103" s="218">
        <f t="shared" si="136"/>
        <v>0</v>
      </c>
      <c r="AK103" s="218">
        <f t="shared" si="136"/>
        <v>0</v>
      </c>
      <c r="AL103" s="218">
        <f t="shared" si="136"/>
        <v>0</v>
      </c>
      <c r="AM103" s="218">
        <f t="shared" si="136"/>
        <v>0</v>
      </c>
      <c r="AN103" s="218">
        <f t="shared" si="136"/>
        <v>0</v>
      </c>
      <c r="AO103" s="218">
        <f t="shared" si="136"/>
        <v>0</v>
      </c>
      <c r="AP103" s="218">
        <f t="shared" si="136"/>
        <v>0</v>
      </c>
      <c r="AQ103" s="218">
        <f t="shared" si="136"/>
        <v>0</v>
      </c>
      <c r="AR103" s="218">
        <f t="shared" si="136"/>
        <v>0</v>
      </c>
      <c r="AS103" s="218">
        <f t="shared" si="136"/>
        <v>0</v>
      </c>
      <c r="AT103" s="218">
        <f t="shared" si="136"/>
        <v>0</v>
      </c>
      <c r="AU103" s="218">
        <f t="shared" si="136"/>
        <v>0</v>
      </c>
      <c r="AV103" s="218">
        <f t="shared" si="136"/>
        <v>0</v>
      </c>
      <c r="AW103" s="218">
        <f t="shared" si="136"/>
        <v>0</v>
      </c>
      <c r="AX103" s="218">
        <f t="shared" si="136"/>
        <v>0</v>
      </c>
      <c r="AY103" s="218">
        <f t="shared" si="136"/>
        <v>0</v>
      </c>
      <c r="AZ103" s="218">
        <f t="shared" si="136"/>
        <v>0</v>
      </c>
      <c r="BA103" s="218">
        <f t="shared" si="136"/>
        <v>0</v>
      </c>
      <c r="BB103" s="218">
        <f t="shared" si="136"/>
        <v>0</v>
      </c>
      <c r="BC103" s="218">
        <f t="shared" si="136"/>
        <v>0</v>
      </c>
      <c r="BD103" s="218">
        <f t="shared" si="136"/>
        <v>0</v>
      </c>
      <c r="BE103" s="218">
        <f t="shared" si="136"/>
        <v>0</v>
      </c>
      <c r="BF103" s="218">
        <f t="shared" si="136"/>
        <v>0</v>
      </c>
      <c r="BG103" s="218">
        <f t="shared" si="136"/>
        <v>0</v>
      </c>
      <c r="BH103" s="218">
        <f t="shared" si="136"/>
        <v>0</v>
      </c>
      <c r="BI103" s="218">
        <f t="shared" si="136"/>
        <v>0</v>
      </c>
      <c r="BJ103" s="218">
        <f t="shared" si="136"/>
        <v>0</v>
      </c>
      <c r="BK103" s="218">
        <f t="shared" si="136"/>
        <v>0</v>
      </c>
      <c r="BL103" s="218">
        <f t="shared" si="136"/>
        <v>0</v>
      </c>
      <c r="BM103" s="218">
        <f t="shared" si="136"/>
        <v>0</v>
      </c>
      <c r="BN103" s="218">
        <f t="shared" si="136"/>
        <v>0</v>
      </c>
      <c r="BO103" s="218">
        <f t="shared" si="136"/>
        <v>0</v>
      </c>
      <c r="BP103" s="218">
        <f t="shared" si="136"/>
        <v>0</v>
      </c>
      <c r="BQ103" s="218">
        <f t="shared" ref="BQ103:CU103" si="137">$C103*BQ98</f>
        <v>0</v>
      </c>
      <c r="BR103" s="218">
        <f t="shared" si="137"/>
        <v>0</v>
      </c>
      <c r="BS103" s="218">
        <f t="shared" si="137"/>
        <v>0</v>
      </c>
      <c r="BT103" s="218">
        <f t="shared" si="137"/>
        <v>0</v>
      </c>
      <c r="BU103" s="218">
        <f t="shared" si="137"/>
        <v>0</v>
      </c>
      <c r="BV103" s="218">
        <f t="shared" si="137"/>
        <v>0</v>
      </c>
      <c r="BW103" s="218">
        <f t="shared" si="137"/>
        <v>0</v>
      </c>
      <c r="BX103" s="218">
        <f t="shared" si="137"/>
        <v>0</v>
      </c>
      <c r="BY103" s="218">
        <f t="shared" si="137"/>
        <v>0</v>
      </c>
      <c r="BZ103" s="218">
        <f t="shared" si="137"/>
        <v>0</v>
      </c>
      <c r="CA103" s="218">
        <f t="shared" si="137"/>
        <v>0</v>
      </c>
      <c r="CB103" s="218">
        <f t="shared" si="137"/>
        <v>0</v>
      </c>
      <c r="CC103" s="218">
        <f t="shared" si="137"/>
        <v>0</v>
      </c>
      <c r="CD103" s="218">
        <f t="shared" si="137"/>
        <v>0</v>
      </c>
      <c r="CE103" s="218">
        <f t="shared" si="137"/>
        <v>0</v>
      </c>
      <c r="CF103" s="218">
        <f t="shared" si="137"/>
        <v>0</v>
      </c>
      <c r="CG103" s="218">
        <f t="shared" si="137"/>
        <v>0</v>
      </c>
      <c r="CH103" s="218">
        <f t="shared" si="137"/>
        <v>0</v>
      </c>
      <c r="CI103" s="218">
        <f t="shared" si="137"/>
        <v>0</v>
      </c>
      <c r="CJ103" s="218">
        <f t="shared" si="137"/>
        <v>0</v>
      </c>
      <c r="CK103" s="218">
        <f t="shared" si="137"/>
        <v>0</v>
      </c>
      <c r="CL103" s="218">
        <f t="shared" si="137"/>
        <v>0</v>
      </c>
      <c r="CM103" s="218">
        <f t="shared" si="137"/>
        <v>0</v>
      </c>
      <c r="CN103" s="218">
        <f t="shared" si="137"/>
        <v>0</v>
      </c>
      <c r="CO103" s="218">
        <f t="shared" si="137"/>
        <v>0</v>
      </c>
      <c r="CP103" s="218">
        <f t="shared" si="137"/>
        <v>0</v>
      </c>
      <c r="CQ103" s="218">
        <f t="shared" si="137"/>
        <v>0</v>
      </c>
      <c r="CR103" s="218">
        <f t="shared" si="137"/>
        <v>0</v>
      </c>
      <c r="CS103" s="218">
        <f t="shared" si="137"/>
        <v>0</v>
      </c>
      <c r="CT103" s="218">
        <f t="shared" si="137"/>
        <v>0</v>
      </c>
      <c r="CU103" s="218">
        <f t="shared" si="137"/>
        <v>0</v>
      </c>
      <c r="CV103" s="316">
        <f t="shared" si="132"/>
        <v>0</v>
      </c>
    </row>
    <row r="104" spans="1:100" ht="16.5" customHeight="1">
      <c r="A104" s="714"/>
      <c r="B104" s="140" t="s">
        <v>36</v>
      </c>
      <c r="C104" s="218">
        <f>'3、建安及前期成本'!$L$127</f>
        <v>0</v>
      </c>
      <c r="D104" s="218">
        <f t="shared" si="133"/>
        <v>0</v>
      </c>
      <c r="E104" s="218">
        <f t="shared" ref="E104:BP104" si="138">$C104*E99</f>
        <v>0</v>
      </c>
      <c r="F104" s="218">
        <f t="shared" si="138"/>
        <v>0</v>
      </c>
      <c r="G104" s="218">
        <f t="shared" si="138"/>
        <v>0</v>
      </c>
      <c r="H104" s="218">
        <f t="shared" si="138"/>
        <v>0</v>
      </c>
      <c r="I104" s="218">
        <f t="shared" si="138"/>
        <v>0</v>
      </c>
      <c r="J104" s="218">
        <f t="shared" si="138"/>
        <v>0</v>
      </c>
      <c r="K104" s="218">
        <f t="shared" si="138"/>
        <v>0</v>
      </c>
      <c r="L104" s="218">
        <f t="shared" si="138"/>
        <v>0</v>
      </c>
      <c r="M104" s="218">
        <f t="shared" si="138"/>
        <v>0</v>
      </c>
      <c r="N104" s="218">
        <f t="shared" si="138"/>
        <v>0</v>
      </c>
      <c r="O104" s="218">
        <f t="shared" si="138"/>
        <v>0</v>
      </c>
      <c r="P104" s="218">
        <f t="shared" si="138"/>
        <v>0</v>
      </c>
      <c r="Q104" s="218">
        <f t="shared" si="138"/>
        <v>0</v>
      </c>
      <c r="R104" s="218">
        <f t="shared" si="138"/>
        <v>0</v>
      </c>
      <c r="S104" s="218">
        <f t="shared" si="138"/>
        <v>0</v>
      </c>
      <c r="T104" s="218">
        <f t="shared" si="138"/>
        <v>0</v>
      </c>
      <c r="U104" s="218">
        <f t="shared" si="138"/>
        <v>0</v>
      </c>
      <c r="V104" s="218">
        <f t="shared" si="138"/>
        <v>0</v>
      </c>
      <c r="W104" s="218">
        <f t="shared" si="138"/>
        <v>0</v>
      </c>
      <c r="X104" s="218">
        <f t="shared" si="138"/>
        <v>0</v>
      </c>
      <c r="Y104" s="218">
        <f t="shared" si="138"/>
        <v>0</v>
      </c>
      <c r="Z104" s="218">
        <f t="shared" si="138"/>
        <v>0</v>
      </c>
      <c r="AA104" s="218">
        <f t="shared" si="138"/>
        <v>0</v>
      </c>
      <c r="AB104" s="218">
        <f t="shared" si="138"/>
        <v>0</v>
      </c>
      <c r="AC104" s="218">
        <f t="shared" si="138"/>
        <v>0</v>
      </c>
      <c r="AD104" s="218">
        <f t="shared" si="138"/>
        <v>0</v>
      </c>
      <c r="AE104" s="218">
        <f t="shared" si="138"/>
        <v>0</v>
      </c>
      <c r="AF104" s="218">
        <f t="shared" si="138"/>
        <v>0</v>
      </c>
      <c r="AG104" s="218">
        <f t="shared" si="138"/>
        <v>0</v>
      </c>
      <c r="AH104" s="218">
        <f t="shared" si="138"/>
        <v>0</v>
      </c>
      <c r="AI104" s="218">
        <f t="shared" si="138"/>
        <v>0</v>
      </c>
      <c r="AJ104" s="218">
        <f t="shared" si="138"/>
        <v>0</v>
      </c>
      <c r="AK104" s="218">
        <f t="shared" si="138"/>
        <v>0</v>
      </c>
      <c r="AL104" s="218">
        <f t="shared" si="138"/>
        <v>0</v>
      </c>
      <c r="AM104" s="218">
        <f t="shared" si="138"/>
        <v>0</v>
      </c>
      <c r="AN104" s="218">
        <f t="shared" si="138"/>
        <v>0</v>
      </c>
      <c r="AO104" s="218">
        <f t="shared" si="138"/>
        <v>0</v>
      </c>
      <c r="AP104" s="218">
        <f t="shared" si="138"/>
        <v>0</v>
      </c>
      <c r="AQ104" s="218">
        <f t="shared" si="138"/>
        <v>0</v>
      </c>
      <c r="AR104" s="218">
        <f t="shared" si="138"/>
        <v>0</v>
      </c>
      <c r="AS104" s="218">
        <f t="shared" si="138"/>
        <v>0</v>
      </c>
      <c r="AT104" s="218">
        <f t="shared" si="138"/>
        <v>0</v>
      </c>
      <c r="AU104" s="218">
        <f t="shared" si="138"/>
        <v>0</v>
      </c>
      <c r="AV104" s="218">
        <f t="shared" si="138"/>
        <v>0</v>
      </c>
      <c r="AW104" s="218">
        <f t="shared" si="138"/>
        <v>0</v>
      </c>
      <c r="AX104" s="218">
        <f t="shared" si="138"/>
        <v>0</v>
      </c>
      <c r="AY104" s="218">
        <f t="shared" si="138"/>
        <v>0</v>
      </c>
      <c r="AZ104" s="218">
        <f t="shared" si="138"/>
        <v>0</v>
      </c>
      <c r="BA104" s="218">
        <f t="shared" si="138"/>
        <v>0</v>
      </c>
      <c r="BB104" s="218">
        <f t="shared" si="138"/>
        <v>0</v>
      </c>
      <c r="BC104" s="218">
        <f t="shared" si="138"/>
        <v>0</v>
      </c>
      <c r="BD104" s="218">
        <f t="shared" si="138"/>
        <v>0</v>
      </c>
      <c r="BE104" s="218">
        <f t="shared" si="138"/>
        <v>0</v>
      </c>
      <c r="BF104" s="218">
        <f t="shared" si="138"/>
        <v>0</v>
      </c>
      <c r="BG104" s="218">
        <f t="shared" si="138"/>
        <v>0</v>
      </c>
      <c r="BH104" s="218">
        <f t="shared" si="138"/>
        <v>0</v>
      </c>
      <c r="BI104" s="218">
        <f t="shared" si="138"/>
        <v>0</v>
      </c>
      <c r="BJ104" s="218">
        <f t="shared" si="138"/>
        <v>0</v>
      </c>
      <c r="BK104" s="218">
        <f t="shared" si="138"/>
        <v>0</v>
      </c>
      <c r="BL104" s="218">
        <f t="shared" si="138"/>
        <v>0</v>
      </c>
      <c r="BM104" s="218">
        <f t="shared" si="138"/>
        <v>0</v>
      </c>
      <c r="BN104" s="218">
        <f t="shared" si="138"/>
        <v>0</v>
      </c>
      <c r="BO104" s="218">
        <f t="shared" si="138"/>
        <v>0</v>
      </c>
      <c r="BP104" s="218">
        <f t="shared" si="138"/>
        <v>0</v>
      </c>
      <c r="BQ104" s="218">
        <f t="shared" ref="BQ104:CU104" si="139">$C104*BQ99</f>
        <v>0</v>
      </c>
      <c r="BR104" s="218">
        <f t="shared" si="139"/>
        <v>0</v>
      </c>
      <c r="BS104" s="218">
        <f t="shared" si="139"/>
        <v>0</v>
      </c>
      <c r="BT104" s="218">
        <f t="shared" si="139"/>
        <v>0</v>
      </c>
      <c r="BU104" s="218">
        <f t="shared" si="139"/>
        <v>0</v>
      </c>
      <c r="BV104" s="218">
        <f t="shared" si="139"/>
        <v>0</v>
      </c>
      <c r="BW104" s="218">
        <f t="shared" si="139"/>
        <v>0</v>
      </c>
      <c r="BX104" s="218">
        <f t="shared" si="139"/>
        <v>0</v>
      </c>
      <c r="BY104" s="218">
        <f t="shared" si="139"/>
        <v>0</v>
      </c>
      <c r="BZ104" s="218">
        <f t="shared" si="139"/>
        <v>0</v>
      </c>
      <c r="CA104" s="218">
        <f t="shared" si="139"/>
        <v>0</v>
      </c>
      <c r="CB104" s="218">
        <f t="shared" si="139"/>
        <v>0</v>
      </c>
      <c r="CC104" s="218">
        <f t="shared" si="139"/>
        <v>0</v>
      </c>
      <c r="CD104" s="218">
        <f t="shared" si="139"/>
        <v>0</v>
      </c>
      <c r="CE104" s="218">
        <f t="shared" si="139"/>
        <v>0</v>
      </c>
      <c r="CF104" s="218">
        <f t="shared" si="139"/>
        <v>0</v>
      </c>
      <c r="CG104" s="218">
        <f t="shared" si="139"/>
        <v>0</v>
      </c>
      <c r="CH104" s="218">
        <f t="shared" si="139"/>
        <v>0</v>
      </c>
      <c r="CI104" s="218">
        <f t="shared" si="139"/>
        <v>0</v>
      </c>
      <c r="CJ104" s="218">
        <f t="shared" si="139"/>
        <v>0</v>
      </c>
      <c r="CK104" s="218">
        <f t="shared" si="139"/>
        <v>0</v>
      </c>
      <c r="CL104" s="218">
        <f t="shared" si="139"/>
        <v>0</v>
      </c>
      <c r="CM104" s="218">
        <f t="shared" si="139"/>
        <v>0</v>
      </c>
      <c r="CN104" s="218">
        <f t="shared" si="139"/>
        <v>0</v>
      </c>
      <c r="CO104" s="218">
        <f t="shared" si="139"/>
        <v>0</v>
      </c>
      <c r="CP104" s="218">
        <f t="shared" si="139"/>
        <v>0</v>
      </c>
      <c r="CQ104" s="218">
        <f t="shared" si="139"/>
        <v>0</v>
      </c>
      <c r="CR104" s="218">
        <f t="shared" si="139"/>
        <v>0</v>
      </c>
      <c r="CS104" s="218">
        <f t="shared" si="139"/>
        <v>0</v>
      </c>
      <c r="CT104" s="218">
        <f t="shared" si="139"/>
        <v>0</v>
      </c>
      <c r="CU104" s="218">
        <f t="shared" si="139"/>
        <v>0</v>
      </c>
      <c r="CV104" s="316">
        <f t="shared" si="132"/>
        <v>0</v>
      </c>
    </row>
    <row r="105" spans="1:100" ht="16.5" customHeight="1">
      <c r="A105" s="714"/>
      <c r="B105" s="140" t="s">
        <v>37</v>
      </c>
      <c r="C105" s="218">
        <f>'3、建安及前期成本'!$L$145</f>
        <v>0</v>
      </c>
      <c r="D105" s="218">
        <f t="shared" si="133"/>
        <v>0</v>
      </c>
      <c r="E105" s="218">
        <f t="shared" ref="E105:BP105" si="140">$C105*E100</f>
        <v>0</v>
      </c>
      <c r="F105" s="218">
        <f t="shared" si="140"/>
        <v>0</v>
      </c>
      <c r="G105" s="218">
        <f t="shared" si="140"/>
        <v>0</v>
      </c>
      <c r="H105" s="218">
        <f t="shared" si="140"/>
        <v>0</v>
      </c>
      <c r="I105" s="218">
        <f t="shared" si="140"/>
        <v>0</v>
      </c>
      <c r="J105" s="218">
        <f t="shared" si="140"/>
        <v>0</v>
      </c>
      <c r="K105" s="218">
        <f t="shared" si="140"/>
        <v>0</v>
      </c>
      <c r="L105" s="218">
        <f t="shared" si="140"/>
        <v>0</v>
      </c>
      <c r="M105" s="218">
        <f t="shared" si="140"/>
        <v>0</v>
      </c>
      <c r="N105" s="218">
        <f t="shared" si="140"/>
        <v>0</v>
      </c>
      <c r="O105" s="218">
        <f t="shared" si="140"/>
        <v>0</v>
      </c>
      <c r="P105" s="218">
        <f t="shared" si="140"/>
        <v>0</v>
      </c>
      <c r="Q105" s="218">
        <f t="shared" si="140"/>
        <v>0</v>
      </c>
      <c r="R105" s="218">
        <f t="shared" si="140"/>
        <v>0</v>
      </c>
      <c r="S105" s="218">
        <f t="shared" si="140"/>
        <v>0</v>
      </c>
      <c r="T105" s="218">
        <f t="shared" si="140"/>
        <v>0</v>
      </c>
      <c r="U105" s="218">
        <f t="shared" si="140"/>
        <v>0</v>
      </c>
      <c r="V105" s="218">
        <f t="shared" si="140"/>
        <v>0</v>
      </c>
      <c r="W105" s="218">
        <f t="shared" si="140"/>
        <v>0</v>
      </c>
      <c r="X105" s="218">
        <f t="shared" si="140"/>
        <v>0</v>
      </c>
      <c r="Y105" s="218">
        <f t="shared" si="140"/>
        <v>0</v>
      </c>
      <c r="Z105" s="218">
        <f t="shared" si="140"/>
        <v>0</v>
      </c>
      <c r="AA105" s="218">
        <f t="shared" si="140"/>
        <v>0</v>
      </c>
      <c r="AB105" s="218">
        <f t="shared" si="140"/>
        <v>0</v>
      </c>
      <c r="AC105" s="218">
        <f t="shared" si="140"/>
        <v>0</v>
      </c>
      <c r="AD105" s="218">
        <f t="shared" si="140"/>
        <v>0</v>
      </c>
      <c r="AE105" s="218">
        <f t="shared" si="140"/>
        <v>0</v>
      </c>
      <c r="AF105" s="218">
        <f t="shared" si="140"/>
        <v>0</v>
      </c>
      <c r="AG105" s="218">
        <f t="shared" si="140"/>
        <v>0</v>
      </c>
      <c r="AH105" s="218">
        <f t="shared" si="140"/>
        <v>0</v>
      </c>
      <c r="AI105" s="218">
        <f t="shared" si="140"/>
        <v>0</v>
      </c>
      <c r="AJ105" s="218">
        <f t="shared" si="140"/>
        <v>0</v>
      </c>
      <c r="AK105" s="218">
        <f t="shared" si="140"/>
        <v>0</v>
      </c>
      <c r="AL105" s="218">
        <f t="shared" si="140"/>
        <v>0</v>
      </c>
      <c r="AM105" s="218">
        <f t="shared" si="140"/>
        <v>0</v>
      </c>
      <c r="AN105" s="218">
        <f t="shared" si="140"/>
        <v>0</v>
      </c>
      <c r="AO105" s="218">
        <f t="shared" si="140"/>
        <v>0</v>
      </c>
      <c r="AP105" s="218">
        <f t="shared" si="140"/>
        <v>0</v>
      </c>
      <c r="AQ105" s="218">
        <f t="shared" si="140"/>
        <v>0</v>
      </c>
      <c r="AR105" s="218">
        <f t="shared" si="140"/>
        <v>0</v>
      </c>
      <c r="AS105" s="218">
        <f t="shared" si="140"/>
        <v>0</v>
      </c>
      <c r="AT105" s="218">
        <f t="shared" si="140"/>
        <v>0</v>
      </c>
      <c r="AU105" s="218">
        <f t="shared" si="140"/>
        <v>0</v>
      </c>
      <c r="AV105" s="218">
        <f t="shared" si="140"/>
        <v>0</v>
      </c>
      <c r="AW105" s="218">
        <f t="shared" si="140"/>
        <v>0</v>
      </c>
      <c r="AX105" s="218">
        <f t="shared" si="140"/>
        <v>0</v>
      </c>
      <c r="AY105" s="218">
        <f t="shared" si="140"/>
        <v>0</v>
      </c>
      <c r="AZ105" s="218">
        <f t="shared" si="140"/>
        <v>0</v>
      </c>
      <c r="BA105" s="218">
        <f t="shared" si="140"/>
        <v>0</v>
      </c>
      <c r="BB105" s="218">
        <f t="shared" si="140"/>
        <v>0</v>
      </c>
      <c r="BC105" s="218">
        <f t="shared" si="140"/>
        <v>0</v>
      </c>
      <c r="BD105" s="218">
        <f t="shared" si="140"/>
        <v>0</v>
      </c>
      <c r="BE105" s="218">
        <f t="shared" si="140"/>
        <v>0</v>
      </c>
      <c r="BF105" s="218">
        <f t="shared" si="140"/>
        <v>0</v>
      </c>
      <c r="BG105" s="218">
        <f t="shared" si="140"/>
        <v>0</v>
      </c>
      <c r="BH105" s="218">
        <f t="shared" si="140"/>
        <v>0</v>
      </c>
      <c r="BI105" s="218">
        <f t="shared" si="140"/>
        <v>0</v>
      </c>
      <c r="BJ105" s="218">
        <f t="shared" si="140"/>
        <v>0</v>
      </c>
      <c r="BK105" s="218">
        <f t="shared" si="140"/>
        <v>0</v>
      </c>
      <c r="BL105" s="218">
        <f t="shared" si="140"/>
        <v>0</v>
      </c>
      <c r="BM105" s="218">
        <f t="shared" si="140"/>
        <v>0</v>
      </c>
      <c r="BN105" s="218">
        <f t="shared" si="140"/>
        <v>0</v>
      </c>
      <c r="BO105" s="218">
        <f t="shared" si="140"/>
        <v>0</v>
      </c>
      <c r="BP105" s="218">
        <f t="shared" si="140"/>
        <v>0</v>
      </c>
      <c r="BQ105" s="218">
        <f t="shared" ref="BQ105:CU105" si="141">$C105*BQ100</f>
        <v>0</v>
      </c>
      <c r="BR105" s="218">
        <f t="shared" si="141"/>
        <v>0</v>
      </c>
      <c r="BS105" s="218">
        <f t="shared" si="141"/>
        <v>0</v>
      </c>
      <c r="BT105" s="218">
        <f t="shared" si="141"/>
        <v>0</v>
      </c>
      <c r="BU105" s="218">
        <f t="shared" si="141"/>
        <v>0</v>
      </c>
      <c r="BV105" s="218">
        <f t="shared" si="141"/>
        <v>0</v>
      </c>
      <c r="BW105" s="218">
        <f t="shared" si="141"/>
        <v>0</v>
      </c>
      <c r="BX105" s="218">
        <f t="shared" si="141"/>
        <v>0</v>
      </c>
      <c r="BY105" s="218">
        <f t="shared" si="141"/>
        <v>0</v>
      </c>
      <c r="BZ105" s="218">
        <f t="shared" si="141"/>
        <v>0</v>
      </c>
      <c r="CA105" s="218">
        <f t="shared" si="141"/>
        <v>0</v>
      </c>
      <c r="CB105" s="218">
        <f t="shared" si="141"/>
        <v>0</v>
      </c>
      <c r="CC105" s="218">
        <f t="shared" si="141"/>
        <v>0</v>
      </c>
      <c r="CD105" s="218">
        <f t="shared" si="141"/>
        <v>0</v>
      </c>
      <c r="CE105" s="218">
        <f t="shared" si="141"/>
        <v>0</v>
      </c>
      <c r="CF105" s="218">
        <f t="shared" si="141"/>
        <v>0</v>
      </c>
      <c r="CG105" s="218">
        <f t="shared" si="141"/>
        <v>0</v>
      </c>
      <c r="CH105" s="218">
        <f t="shared" si="141"/>
        <v>0</v>
      </c>
      <c r="CI105" s="218">
        <f t="shared" si="141"/>
        <v>0</v>
      </c>
      <c r="CJ105" s="218">
        <f t="shared" si="141"/>
        <v>0</v>
      </c>
      <c r="CK105" s="218">
        <f t="shared" si="141"/>
        <v>0</v>
      </c>
      <c r="CL105" s="218">
        <f t="shared" si="141"/>
        <v>0</v>
      </c>
      <c r="CM105" s="218">
        <f t="shared" si="141"/>
        <v>0</v>
      </c>
      <c r="CN105" s="218">
        <f t="shared" si="141"/>
        <v>0</v>
      </c>
      <c r="CO105" s="218">
        <f t="shared" si="141"/>
        <v>0</v>
      </c>
      <c r="CP105" s="218">
        <f t="shared" si="141"/>
        <v>0</v>
      </c>
      <c r="CQ105" s="218">
        <f t="shared" si="141"/>
        <v>0</v>
      </c>
      <c r="CR105" s="218">
        <f t="shared" si="141"/>
        <v>0</v>
      </c>
      <c r="CS105" s="218">
        <f t="shared" si="141"/>
        <v>0</v>
      </c>
      <c r="CT105" s="218">
        <f t="shared" si="141"/>
        <v>0</v>
      </c>
      <c r="CU105" s="218">
        <f t="shared" si="141"/>
        <v>0</v>
      </c>
      <c r="CV105" s="316">
        <f t="shared" si="132"/>
        <v>0</v>
      </c>
    </row>
    <row r="106" spans="1:100" ht="16.5" customHeight="1"/>
    <row r="107" spans="1:100" ht="16.5" customHeight="1"/>
    <row r="108" spans="1:100" ht="16.5" customHeight="1"/>
    <row r="109" spans="1:100" ht="16.5" customHeight="1"/>
    <row r="110" spans="1:100" ht="16.5" customHeight="1">
      <c r="A110" s="305"/>
      <c r="B110" s="306"/>
      <c r="C110" s="307" t="s">
        <v>239</v>
      </c>
      <c r="D110" s="207">
        <v>1</v>
      </c>
      <c r="E110" s="207">
        <v>2</v>
      </c>
      <c r="F110" s="207">
        <v>3</v>
      </c>
      <c r="G110" s="207">
        <v>4</v>
      </c>
      <c r="H110" s="207">
        <v>5</v>
      </c>
      <c r="I110" s="207">
        <v>6</v>
      </c>
      <c r="J110" s="207">
        <v>7</v>
      </c>
      <c r="K110" s="207">
        <v>8</v>
      </c>
      <c r="L110" s="207">
        <v>9</v>
      </c>
      <c r="M110" s="207">
        <v>10</v>
      </c>
      <c r="N110" s="207">
        <v>11</v>
      </c>
      <c r="O110" s="207">
        <v>12</v>
      </c>
      <c r="P110" s="207">
        <v>13</v>
      </c>
      <c r="Q110" s="207">
        <v>14</v>
      </c>
      <c r="R110" s="207">
        <v>15</v>
      </c>
      <c r="S110" s="207">
        <v>16</v>
      </c>
      <c r="T110" s="207">
        <v>17</v>
      </c>
      <c r="U110" s="207">
        <v>18</v>
      </c>
      <c r="V110" s="207">
        <v>19</v>
      </c>
      <c r="W110" s="207">
        <v>20</v>
      </c>
      <c r="X110" s="207">
        <v>21</v>
      </c>
      <c r="Y110" s="207">
        <v>22</v>
      </c>
      <c r="Z110" s="207">
        <v>23</v>
      </c>
      <c r="AA110" s="207">
        <v>24</v>
      </c>
      <c r="AB110" s="207">
        <v>25</v>
      </c>
      <c r="AC110" s="207">
        <v>26</v>
      </c>
      <c r="AD110" s="207">
        <v>27</v>
      </c>
      <c r="AE110" s="207">
        <v>28</v>
      </c>
      <c r="AF110" s="207">
        <v>29</v>
      </c>
      <c r="AG110" s="207">
        <v>30</v>
      </c>
      <c r="AH110" s="207">
        <v>31</v>
      </c>
      <c r="AI110" s="207">
        <v>32</v>
      </c>
      <c r="AJ110" s="207">
        <v>33</v>
      </c>
      <c r="AK110" s="207">
        <v>34</v>
      </c>
      <c r="AL110" s="207">
        <v>35</v>
      </c>
      <c r="AM110" s="207">
        <v>36</v>
      </c>
      <c r="AN110" s="207">
        <v>37</v>
      </c>
      <c r="AO110" s="207">
        <v>38</v>
      </c>
      <c r="AP110" s="207">
        <v>39</v>
      </c>
      <c r="AQ110" s="207">
        <v>40</v>
      </c>
      <c r="AR110" s="207">
        <v>41</v>
      </c>
      <c r="AS110" s="207">
        <v>42</v>
      </c>
      <c r="AT110" s="207">
        <v>43</v>
      </c>
      <c r="AU110" s="207">
        <v>44</v>
      </c>
      <c r="AV110" s="207">
        <v>45</v>
      </c>
      <c r="AW110" s="207">
        <v>46</v>
      </c>
      <c r="AX110" s="207">
        <v>47</v>
      </c>
      <c r="AY110" s="207">
        <v>48</v>
      </c>
      <c r="AZ110" s="207">
        <v>49</v>
      </c>
      <c r="BA110" s="207">
        <v>50</v>
      </c>
      <c r="BB110" s="207">
        <v>51</v>
      </c>
      <c r="BC110" s="207">
        <v>52</v>
      </c>
      <c r="BD110" s="207">
        <v>53</v>
      </c>
      <c r="BE110" s="207">
        <v>54</v>
      </c>
      <c r="BF110" s="207">
        <v>55</v>
      </c>
      <c r="BG110" s="207">
        <v>56</v>
      </c>
      <c r="BH110" s="207">
        <v>57</v>
      </c>
      <c r="BI110" s="207">
        <v>58</v>
      </c>
      <c r="BJ110" s="207">
        <v>59</v>
      </c>
      <c r="BK110" s="207">
        <v>60</v>
      </c>
      <c r="BL110" s="207">
        <v>61</v>
      </c>
      <c r="BM110" s="207">
        <v>62</v>
      </c>
      <c r="BN110" s="207">
        <v>63</v>
      </c>
      <c r="BO110" s="207">
        <v>64</v>
      </c>
      <c r="BP110" s="207">
        <v>65</v>
      </c>
      <c r="BQ110" s="207">
        <v>66</v>
      </c>
      <c r="BR110" s="207">
        <v>67</v>
      </c>
      <c r="BS110" s="207">
        <v>68</v>
      </c>
      <c r="BT110" s="207">
        <v>69</v>
      </c>
      <c r="BU110" s="207">
        <v>70</v>
      </c>
      <c r="BV110" s="207">
        <v>71</v>
      </c>
      <c r="BW110" s="207">
        <v>72</v>
      </c>
      <c r="BX110" s="207">
        <v>73</v>
      </c>
      <c r="BY110" s="207">
        <v>74</v>
      </c>
      <c r="BZ110" s="207">
        <v>75</v>
      </c>
      <c r="CA110" s="207">
        <v>76</v>
      </c>
      <c r="CB110" s="207">
        <v>77</v>
      </c>
      <c r="CC110" s="207">
        <v>78</v>
      </c>
      <c r="CD110" s="207">
        <v>79</v>
      </c>
      <c r="CE110" s="207">
        <v>80</v>
      </c>
      <c r="CF110" s="207">
        <v>81</v>
      </c>
      <c r="CG110" s="207">
        <v>82</v>
      </c>
      <c r="CH110" s="207">
        <v>83</v>
      </c>
      <c r="CI110" s="207">
        <v>84</v>
      </c>
      <c r="CJ110" s="207">
        <v>85</v>
      </c>
      <c r="CK110" s="207">
        <v>86</v>
      </c>
      <c r="CL110" s="207">
        <v>87</v>
      </c>
      <c r="CM110" s="207">
        <v>88</v>
      </c>
      <c r="CN110" s="207">
        <v>89</v>
      </c>
      <c r="CO110" s="207">
        <v>90</v>
      </c>
      <c r="CP110" s="207">
        <v>91</v>
      </c>
      <c r="CQ110" s="207">
        <v>92</v>
      </c>
      <c r="CR110" s="207">
        <v>93</v>
      </c>
      <c r="CS110" s="207">
        <v>94</v>
      </c>
      <c r="CT110" s="207">
        <v>95</v>
      </c>
      <c r="CU110" s="207">
        <v>96</v>
      </c>
      <c r="CV110" s="315" t="s">
        <v>77</v>
      </c>
    </row>
    <row r="111" spans="1:100" s="197" customFormat="1" ht="16.5" customHeight="1">
      <c r="A111" s="714" t="s">
        <v>489</v>
      </c>
      <c r="B111" s="309" t="s">
        <v>481</v>
      </c>
      <c r="C111" s="313">
        <f t="shared" ref="C111:I111" si="142">SUM(C112:C115)</f>
        <v>50459.653752368016</v>
      </c>
      <c r="D111" s="317">
        <f t="shared" si="142"/>
        <v>66.376825062028473</v>
      </c>
      <c r="E111" s="317">
        <f t="shared" si="142"/>
        <v>90.758088488000695</v>
      </c>
      <c r="F111" s="317">
        <f t="shared" si="142"/>
        <v>529.43581532651842</v>
      </c>
      <c r="G111" s="317">
        <f t="shared" si="142"/>
        <v>1193.204065946803</v>
      </c>
      <c r="H111" s="317">
        <f t="shared" si="142"/>
        <v>755.54832102770627</v>
      </c>
      <c r="I111" s="317">
        <f t="shared" si="142"/>
        <v>786.6427183518191</v>
      </c>
      <c r="J111" s="317">
        <f t="shared" ref="J111:BU111" si="143">SUM(J112:J115)</f>
        <v>1216.7672834472164</v>
      </c>
      <c r="K111" s="317">
        <f t="shared" si="143"/>
        <v>1369.2371202682973</v>
      </c>
      <c r="L111" s="317">
        <f t="shared" si="143"/>
        <v>2674.6452346953965</v>
      </c>
      <c r="M111" s="317">
        <f t="shared" si="143"/>
        <v>1965.5328545084742</v>
      </c>
      <c r="N111" s="317">
        <f t="shared" si="143"/>
        <v>2037.4374837705643</v>
      </c>
      <c r="O111" s="317">
        <f t="shared" si="143"/>
        <v>2293.1160373981133</v>
      </c>
      <c r="P111" s="317">
        <f t="shared" si="143"/>
        <v>2739.7582025258548</v>
      </c>
      <c r="Q111" s="317">
        <f t="shared" si="143"/>
        <v>2526.288360331198</v>
      </c>
      <c r="R111" s="317">
        <f t="shared" si="143"/>
        <v>2540.1626653471922</v>
      </c>
      <c r="S111" s="317">
        <f t="shared" si="143"/>
        <v>2734.2391401998502</v>
      </c>
      <c r="T111" s="317">
        <f t="shared" si="143"/>
        <v>2715.7291278853381</v>
      </c>
      <c r="U111" s="317">
        <f t="shared" si="143"/>
        <v>3111.1291769453201</v>
      </c>
      <c r="V111" s="317">
        <f t="shared" si="143"/>
        <v>2479.1981470024984</v>
      </c>
      <c r="W111" s="317">
        <f t="shared" si="143"/>
        <v>2337.9603043002053</v>
      </c>
      <c r="X111" s="317">
        <f t="shared" si="143"/>
        <v>2318.3749332137795</v>
      </c>
      <c r="Y111" s="317">
        <f t="shared" si="143"/>
        <v>2736.7302499578141</v>
      </c>
      <c r="Z111" s="317">
        <f t="shared" si="143"/>
        <v>2107.4277076201456</v>
      </c>
      <c r="AA111" s="317">
        <f t="shared" si="143"/>
        <v>2125.394287025726</v>
      </c>
      <c r="AB111" s="317">
        <f t="shared" si="143"/>
        <v>1662.5319563835214</v>
      </c>
      <c r="AC111" s="317">
        <f t="shared" si="143"/>
        <v>988.63124951281156</v>
      </c>
      <c r="AD111" s="317">
        <f t="shared" si="143"/>
        <v>966.69801855819537</v>
      </c>
      <c r="AE111" s="317">
        <f t="shared" si="143"/>
        <v>910.51870377116461</v>
      </c>
      <c r="AF111" s="317">
        <f t="shared" si="143"/>
        <v>454.98195216194426</v>
      </c>
      <c r="AG111" s="317">
        <f t="shared" si="143"/>
        <v>22.815297904804396</v>
      </c>
      <c r="AH111" s="317">
        <f t="shared" si="143"/>
        <v>2.3824234297103661</v>
      </c>
      <c r="AI111" s="317">
        <f t="shared" si="143"/>
        <v>0</v>
      </c>
      <c r="AJ111" s="317">
        <f t="shared" si="143"/>
        <v>0</v>
      </c>
      <c r="AK111" s="317">
        <f t="shared" si="143"/>
        <v>0</v>
      </c>
      <c r="AL111" s="317">
        <f t="shared" si="143"/>
        <v>0</v>
      </c>
      <c r="AM111" s="317">
        <f t="shared" si="143"/>
        <v>0</v>
      </c>
      <c r="AN111" s="317">
        <f t="shared" si="143"/>
        <v>0</v>
      </c>
      <c r="AO111" s="317">
        <f t="shared" si="143"/>
        <v>0</v>
      </c>
      <c r="AP111" s="317">
        <f t="shared" si="143"/>
        <v>0</v>
      </c>
      <c r="AQ111" s="317">
        <f t="shared" si="143"/>
        <v>0</v>
      </c>
      <c r="AR111" s="317">
        <f t="shared" si="143"/>
        <v>0</v>
      </c>
      <c r="AS111" s="317">
        <f t="shared" si="143"/>
        <v>0</v>
      </c>
      <c r="AT111" s="317">
        <f t="shared" si="143"/>
        <v>0</v>
      </c>
      <c r="AU111" s="317">
        <f t="shared" si="143"/>
        <v>0</v>
      </c>
      <c r="AV111" s="317">
        <f t="shared" si="143"/>
        <v>0</v>
      </c>
      <c r="AW111" s="317">
        <f t="shared" si="143"/>
        <v>0</v>
      </c>
      <c r="AX111" s="317">
        <f t="shared" si="143"/>
        <v>0</v>
      </c>
      <c r="AY111" s="317">
        <f t="shared" si="143"/>
        <v>0</v>
      </c>
      <c r="AZ111" s="317">
        <f t="shared" si="143"/>
        <v>0</v>
      </c>
      <c r="BA111" s="317">
        <f t="shared" si="143"/>
        <v>0</v>
      </c>
      <c r="BB111" s="317">
        <f t="shared" si="143"/>
        <v>0</v>
      </c>
      <c r="BC111" s="317">
        <f t="shared" si="143"/>
        <v>0</v>
      </c>
      <c r="BD111" s="317">
        <f t="shared" si="143"/>
        <v>0</v>
      </c>
      <c r="BE111" s="317">
        <f t="shared" si="143"/>
        <v>0</v>
      </c>
      <c r="BF111" s="317">
        <f t="shared" si="143"/>
        <v>0</v>
      </c>
      <c r="BG111" s="317">
        <f t="shared" si="143"/>
        <v>0</v>
      </c>
      <c r="BH111" s="317">
        <f t="shared" si="143"/>
        <v>0</v>
      </c>
      <c r="BI111" s="317">
        <f t="shared" si="143"/>
        <v>0</v>
      </c>
      <c r="BJ111" s="317">
        <f t="shared" si="143"/>
        <v>0</v>
      </c>
      <c r="BK111" s="317">
        <f t="shared" si="143"/>
        <v>0</v>
      </c>
      <c r="BL111" s="317">
        <f t="shared" si="143"/>
        <v>0</v>
      </c>
      <c r="BM111" s="317">
        <f t="shared" si="143"/>
        <v>0</v>
      </c>
      <c r="BN111" s="317">
        <f t="shared" si="143"/>
        <v>0</v>
      </c>
      <c r="BO111" s="317">
        <f t="shared" si="143"/>
        <v>0</v>
      </c>
      <c r="BP111" s="317">
        <f t="shared" si="143"/>
        <v>0</v>
      </c>
      <c r="BQ111" s="317">
        <f t="shared" si="143"/>
        <v>0</v>
      </c>
      <c r="BR111" s="317">
        <f t="shared" si="143"/>
        <v>0</v>
      </c>
      <c r="BS111" s="317">
        <f t="shared" si="143"/>
        <v>0</v>
      </c>
      <c r="BT111" s="317">
        <f t="shared" si="143"/>
        <v>0</v>
      </c>
      <c r="BU111" s="317">
        <f t="shared" si="143"/>
        <v>0</v>
      </c>
      <c r="BV111" s="317">
        <f t="shared" ref="BV111:CU111" si="144">SUM(BV112:BV115)</f>
        <v>0</v>
      </c>
      <c r="BW111" s="317">
        <f t="shared" si="144"/>
        <v>0</v>
      </c>
      <c r="BX111" s="317">
        <f t="shared" si="144"/>
        <v>0</v>
      </c>
      <c r="BY111" s="317">
        <f t="shared" si="144"/>
        <v>0</v>
      </c>
      <c r="BZ111" s="317">
        <f t="shared" si="144"/>
        <v>0</v>
      </c>
      <c r="CA111" s="317">
        <f t="shared" si="144"/>
        <v>0</v>
      </c>
      <c r="CB111" s="317">
        <f t="shared" si="144"/>
        <v>0</v>
      </c>
      <c r="CC111" s="317">
        <f t="shared" si="144"/>
        <v>0</v>
      </c>
      <c r="CD111" s="317">
        <f t="shared" si="144"/>
        <v>0</v>
      </c>
      <c r="CE111" s="317">
        <f t="shared" si="144"/>
        <v>0</v>
      </c>
      <c r="CF111" s="317">
        <f t="shared" si="144"/>
        <v>0</v>
      </c>
      <c r="CG111" s="317">
        <f t="shared" si="144"/>
        <v>0</v>
      </c>
      <c r="CH111" s="317">
        <f t="shared" si="144"/>
        <v>0</v>
      </c>
      <c r="CI111" s="317">
        <f t="shared" si="144"/>
        <v>0</v>
      </c>
      <c r="CJ111" s="317">
        <f t="shared" si="144"/>
        <v>0</v>
      </c>
      <c r="CK111" s="317">
        <f t="shared" si="144"/>
        <v>0</v>
      </c>
      <c r="CL111" s="317">
        <f t="shared" si="144"/>
        <v>0</v>
      </c>
      <c r="CM111" s="317">
        <f t="shared" si="144"/>
        <v>0</v>
      </c>
      <c r="CN111" s="317">
        <f t="shared" si="144"/>
        <v>0</v>
      </c>
      <c r="CO111" s="317">
        <f t="shared" si="144"/>
        <v>0</v>
      </c>
      <c r="CP111" s="317">
        <f t="shared" si="144"/>
        <v>0</v>
      </c>
      <c r="CQ111" s="317">
        <f t="shared" si="144"/>
        <v>0</v>
      </c>
      <c r="CR111" s="317">
        <f t="shared" si="144"/>
        <v>0</v>
      </c>
      <c r="CS111" s="317">
        <f t="shared" si="144"/>
        <v>0</v>
      </c>
      <c r="CT111" s="317">
        <f t="shared" si="144"/>
        <v>0</v>
      </c>
      <c r="CU111" s="317">
        <f t="shared" si="144"/>
        <v>0</v>
      </c>
      <c r="CV111" s="301"/>
    </row>
    <row r="112" spans="1:100" ht="16.5" customHeight="1">
      <c r="A112" s="714"/>
      <c r="B112" s="140" t="s">
        <v>34</v>
      </c>
      <c r="C112" s="218">
        <f t="shared" ref="C112:C115" si="145">SUM(D112:CU112)</f>
        <v>24605.832715640634</v>
      </c>
      <c r="D112" s="233">
        <f>D11+D24+D37+D50+D63+D76+D89+D102</f>
        <v>66.376825062028473</v>
      </c>
      <c r="E112" s="233">
        <f t="shared" ref="E112:BP113" si="146">E11+E24+E37+E50+E63+E76+E89+E102</f>
        <v>90.758088488000695</v>
      </c>
      <c r="F112" s="233">
        <f t="shared" si="146"/>
        <v>529.43581532651842</v>
      </c>
      <c r="G112" s="233">
        <f t="shared" si="146"/>
        <v>1193.204065946803</v>
      </c>
      <c r="H112" s="233">
        <f t="shared" si="146"/>
        <v>719.53853893700841</v>
      </c>
      <c r="I112" s="233">
        <f t="shared" si="146"/>
        <v>719.53853893700841</v>
      </c>
      <c r="J112" s="233">
        <f t="shared" si="146"/>
        <v>702.3109012023574</v>
      </c>
      <c r="K112" s="233">
        <f t="shared" si="146"/>
        <v>795.15293193010643</v>
      </c>
      <c r="L112" s="233">
        <f t="shared" si="146"/>
        <v>1197.0439991584601</v>
      </c>
      <c r="M112" s="233">
        <f t="shared" si="146"/>
        <v>1227.4003708485911</v>
      </c>
      <c r="N112" s="233">
        <f t="shared" si="146"/>
        <v>1227.4003708485911</v>
      </c>
      <c r="O112" s="233">
        <f t="shared" si="146"/>
        <v>1457.9528015579795</v>
      </c>
      <c r="P112" s="233">
        <f t="shared" si="146"/>
        <v>1463.9631648284392</v>
      </c>
      <c r="Q112" s="233">
        <f t="shared" si="146"/>
        <v>1250.4933226337823</v>
      </c>
      <c r="R112" s="233">
        <f t="shared" si="146"/>
        <v>1250.4933226337823</v>
      </c>
      <c r="S112" s="233">
        <f t="shared" si="146"/>
        <v>1216.1113626929432</v>
      </c>
      <c r="T112" s="233">
        <f t="shared" si="146"/>
        <v>1123.5457764161551</v>
      </c>
      <c r="U112" s="233">
        <f t="shared" si="146"/>
        <v>1727.9534807319303</v>
      </c>
      <c r="V112" s="233">
        <f t="shared" si="146"/>
        <v>1131.9556096002691</v>
      </c>
      <c r="W112" s="233">
        <f t="shared" si="146"/>
        <v>1131.9556096002691</v>
      </c>
      <c r="X112" s="233">
        <f t="shared" si="146"/>
        <v>1137.2457563731339</v>
      </c>
      <c r="Y112" s="233">
        <f t="shared" si="146"/>
        <v>919.78885066110399</v>
      </c>
      <c r="Z112" s="233">
        <f t="shared" si="146"/>
        <v>917.5092740908143</v>
      </c>
      <c r="AA112" s="233">
        <f t="shared" si="146"/>
        <v>917.5092740908143</v>
      </c>
      <c r="AB112" s="233">
        <f t="shared" si="146"/>
        <v>467.08470237825492</v>
      </c>
      <c r="AC112" s="233">
        <f t="shared" si="146"/>
        <v>21.830384095195477</v>
      </c>
      <c r="AD112" s="233">
        <f t="shared" si="146"/>
        <v>2.2795765702896325</v>
      </c>
      <c r="AE112" s="233">
        <f t="shared" si="146"/>
        <v>0</v>
      </c>
      <c r="AF112" s="233">
        <f t="shared" si="146"/>
        <v>0</v>
      </c>
      <c r="AG112" s="233">
        <f t="shared" si="146"/>
        <v>0</v>
      </c>
      <c r="AH112" s="233">
        <f t="shared" si="146"/>
        <v>0</v>
      </c>
      <c r="AI112" s="233">
        <f t="shared" si="146"/>
        <v>0</v>
      </c>
      <c r="AJ112" s="233">
        <f t="shared" si="146"/>
        <v>0</v>
      </c>
      <c r="AK112" s="233">
        <f t="shared" si="146"/>
        <v>0</v>
      </c>
      <c r="AL112" s="233">
        <f t="shared" si="146"/>
        <v>0</v>
      </c>
      <c r="AM112" s="233">
        <f t="shared" si="146"/>
        <v>0</v>
      </c>
      <c r="AN112" s="233">
        <f t="shared" si="146"/>
        <v>0</v>
      </c>
      <c r="AO112" s="233">
        <f t="shared" si="146"/>
        <v>0</v>
      </c>
      <c r="AP112" s="233">
        <f t="shared" si="146"/>
        <v>0</v>
      </c>
      <c r="AQ112" s="233">
        <f t="shared" si="146"/>
        <v>0</v>
      </c>
      <c r="AR112" s="233">
        <f t="shared" si="146"/>
        <v>0</v>
      </c>
      <c r="AS112" s="233">
        <f t="shared" si="146"/>
        <v>0</v>
      </c>
      <c r="AT112" s="233">
        <f t="shared" si="146"/>
        <v>0</v>
      </c>
      <c r="AU112" s="233">
        <f t="shared" si="146"/>
        <v>0</v>
      </c>
      <c r="AV112" s="233">
        <f t="shared" si="146"/>
        <v>0</v>
      </c>
      <c r="AW112" s="233">
        <f t="shared" si="146"/>
        <v>0</v>
      </c>
      <c r="AX112" s="233">
        <f t="shared" si="146"/>
        <v>0</v>
      </c>
      <c r="AY112" s="233">
        <f t="shared" si="146"/>
        <v>0</v>
      </c>
      <c r="AZ112" s="233">
        <f t="shared" si="146"/>
        <v>0</v>
      </c>
      <c r="BA112" s="233">
        <f t="shared" si="146"/>
        <v>0</v>
      </c>
      <c r="BB112" s="233">
        <f t="shared" si="146"/>
        <v>0</v>
      </c>
      <c r="BC112" s="233">
        <f t="shared" si="146"/>
        <v>0</v>
      </c>
      <c r="BD112" s="233">
        <f t="shared" si="146"/>
        <v>0</v>
      </c>
      <c r="BE112" s="233">
        <f t="shared" si="146"/>
        <v>0</v>
      </c>
      <c r="BF112" s="233">
        <f t="shared" si="146"/>
        <v>0</v>
      </c>
      <c r="BG112" s="233">
        <f t="shared" si="146"/>
        <v>0</v>
      </c>
      <c r="BH112" s="233">
        <f t="shared" si="146"/>
        <v>0</v>
      </c>
      <c r="BI112" s="233">
        <f t="shared" si="146"/>
        <v>0</v>
      </c>
      <c r="BJ112" s="233">
        <f t="shared" si="146"/>
        <v>0</v>
      </c>
      <c r="BK112" s="233">
        <f t="shared" si="146"/>
        <v>0</v>
      </c>
      <c r="BL112" s="233">
        <f t="shared" si="146"/>
        <v>0</v>
      </c>
      <c r="BM112" s="233">
        <f t="shared" si="146"/>
        <v>0</v>
      </c>
      <c r="BN112" s="233">
        <f t="shared" si="146"/>
        <v>0</v>
      </c>
      <c r="BO112" s="233">
        <f t="shared" si="146"/>
        <v>0</v>
      </c>
      <c r="BP112" s="233">
        <f t="shared" si="146"/>
        <v>0</v>
      </c>
      <c r="BQ112" s="233">
        <f t="shared" ref="BQ112:CU115" si="147">BQ11+BQ24+BQ37+BQ50+BQ63+BQ76+BQ89+BQ102</f>
        <v>0</v>
      </c>
      <c r="BR112" s="233">
        <f t="shared" si="147"/>
        <v>0</v>
      </c>
      <c r="BS112" s="233">
        <f t="shared" si="147"/>
        <v>0</v>
      </c>
      <c r="BT112" s="233">
        <f t="shared" si="147"/>
        <v>0</v>
      </c>
      <c r="BU112" s="233">
        <f t="shared" si="147"/>
        <v>0</v>
      </c>
      <c r="BV112" s="233">
        <f t="shared" si="147"/>
        <v>0</v>
      </c>
      <c r="BW112" s="233">
        <f t="shared" si="147"/>
        <v>0</v>
      </c>
      <c r="BX112" s="233">
        <f t="shared" si="147"/>
        <v>0</v>
      </c>
      <c r="BY112" s="233">
        <f t="shared" si="147"/>
        <v>0</v>
      </c>
      <c r="BZ112" s="233">
        <f t="shared" si="147"/>
        <v>0</v>
      </c>
      <c r="CA112" s="233">
        <f t="shared" si="147"/>
        <v>0</v>
      </c>
      <c r="CB112" s="233">
        <f t="shared" si="147"/>
        <v>0</v>
      </c>
      <c r="CC112" s="233">
        <f t="shared" si="147"/>
        <v>0</v>
      </c>
      <c r="CD112" s="233">
        <f t="shared" si="147"/>
        <v>0</v>
      </c>
      <c r="CE112" s="233">
        <f t="shared" si="147"/>
        <v>0</v>
      </c>
      <c r="CF112" s="233">
        <f t="shared" si="147"/>
        <v>0</v>
      </c>
      <c r="CG112" s="233">
        <f t="shared" si="147"/>
        <v>0</v>
      </c>
      <c r="CH112" s="233">
        <f t="shared" si="147"/>
        <v>0</v>
      </c>
      <c r="CI112" s="233">
        <f t="shared" si="147"/>
        <v>0</v>
      </c>
      <c r="CJ112" s="233">
        <f t="shared" si="147"/>
        <v>0</v>
      </c>
      <c r="CK112" s="233">
        <f t="shared" si="147"/>
        <v>0</v>
      </c>
      <c r="CL112" s="233">
        <f t="shared" si="147"/>
        <v>0</v>
      </c>
      <c r="CM112" s="233">
        <f t="shared" si="147"/>
        <v>0</v>
      </c>
      <c r="CN112" s="233">
        <f t="shared" si="147"/>
        <v>0</v>
      </c>
      <c r="CO112" s="233">
        <f t="shared" si="147"/>
        <v>0</v>
      </c>
      <c r="CP112" s="233">
        <f t="shared" si="147"/>
        <v>0</v>
      </c>
      <c r="CQ112" s="233">
        <f t="shared" si="147"/>
        <v>0</v>
      </c>
      <c r="CR112" s="233">
        <f t="shared" si="147"/>
        <v>0</v>
      </c>
      <c r="CS112" s="233">
        <f t="shared" si="147"/>
        <v>0</v>
      </c>
      <c r="CT112" s="233">
        <f t="shared" si="147"/>
        <v>0</v>
      </c>
      <c r="CU112" s="233">
        <f t="shared" si="147"/>
        <v>0</v>
      </c>
      <c r="CV112" s="301">
        <f>C112-'3、建安及前期成本'!M91</f>
        <v>0</v>
      </c>
    </row>
    <row r="113" spans="1:100" ht="16.5" customHeight="1">
      <c r="A113" s="714"/>
      <c r="B113" s="140" t="s">
        <v>35</v>
      </c>
      <c r="C113" s="218">
        <f t="shared" si="145"/>
        <v>25853.821036727379</v>
      </c>
      <c r="D113" s="233">
        <f t="shared" ref="D113:S115" si="148">D12+D25+D38+D51+D64+D77+D90+D103</f>
        <v>0</v>
      </c>
      <c r="E113" s="233">
        <f t="shared" si="148"/>
        <v>0</v>
      </c>
      <c r="F113" s="233">
        <f t="shared" si="148"/>
        <v>0</v>
      </c>
      <c r="G113" s="233">
        <f t="shared" si="148"/>
        <v>0</v>
      </c>
      <c r="H113" s="233">
        <f t="shared" si="148"/>
        <v>36.00978209069789</v>
      </c>
      <c r="I113" s="233">
        <f t="shared" si="148"/>
        <v>67.104179414810716</v>
      </c>
      <c r="J113" s="233">
        <f t="shared" si="148"/>
        <v>514.4563822448589</v>
      </c>
      <c r="K113" s="233">
        <f t="shared" si="148"/>
        <v>574.08418833819087</v>
      </c>
      <c r="L113" s="233">
        <f t="shared" si="148"/>
        <v>1477.6012355369367</v>
      </c>
      <c r="M113" s="233">
        <f t="shared" si="148"/>
        <v>738.13248365988306</v>
      </c>
      <c r="N113" s="233">
        <f t="shared" si="148"/>
        <v>810.03711292197318</v>
      </c>
      <c r="O113" s="233">
        <f t="shared" si="148"/>
        <v>835.16323584013378</v>
      </c>
      <c r="P113" s="233">
        <f t="shared" si="148"/>
        <v>1275.7950376974156</v>
      </c>
      <c r="Q113" s="233">
        <f t="shared" si="148"/>
        <v>1275.7950376974156</v>
      </c>
      <c r="R113" s="233">
        <f t="shared" si="148"/>
        <v>1289.6693427134098</v>
      </c>
      <c r="S113" s="233">
        <f t="shared" si="148"/>
        <v>1518.1277775069073</v>
      </c>
      <c r="T113" s="233">
        <f t="shared" si="146"/>
        <v>1592.1833514691828</v>
      </c>
      <c r="U113" s="233">
        <f t="shared" si="146"/>
        <v>1383.17569621339</v>
      </c>
      <c r="V113" s="233">
        <f t="shared" si="146"/>
        <v>1347.2425374022293</v>
      </c>
      <c r="W113" s="233">
        <f t="shared" si="146"/>
        <v>1206.004694699936</v>
      </c>
      <c r="X113" s="233">
        <f t="shared" si="146"/>
        <v>1181.1291768406456</v>
      </c>
      <c r="Y113" s="233">
        <f t="shared" si="146"/>
        <v>1816.9413992967102</v>
      </c>
      <c r="Z113" s="233">
        <f t="shared" si="146"/>
        <v>1189.9184335293314</v>
      </c>
      <c r="AA113" s="233">
        <f t="shared" si="146"/>
        <v>1207.8850129349119</v>
      </c>
      <c r="AB113" s="233">
        <f t="shared" si="146"/>
        <v>1195.4472540052666</v>
      </c>
      <c r="AC113" s="233">
        <f t="shared" si="146"/>
        <v>966.80086541761614</v>
      </c>
      <c r="AD113" s="233">
        <f t="shared" si="146"/>
        <v>964.41844198790579</v>
      </c>
      <c r="AE113" s="233">
        <f t="shared" si="146"/>
        <v>910.51870377116461</v>
      </c>
      <c r="AF113" s="233">
        <f t="shared" si="146"/>
        <v>454.98195216194426</v>
      </c>
      <c r="AG113" s="233">
        <f t="shared" si="146"/>
        <v>22.815297904804396</v>
      </c>
      <c r="AH113" s="233">
        <f t="shared" si="146"/>
        <v>2.3824234297103661</v>
      </c>
      <c r="AI113" s="233">
        <f t="shared" si="146"/>
        <v>0</v>
      </c>
      <c r="AJ113" s="233">
        <f t="shared" si="146"/>
        <v>0</v>
      </c>
      <c r="AK113" s="233">
        <f t="shared" si="146"/>
        <v>0</v>
      </c>
      <c r="AL113" s="233">
        <f t="shared" si="146"/>
        <v>0</v>
      </c>
      <c r="AM113" s="233">
        <f t="shared" si="146"/>
        <v>0</v>
      </c>
      <c r="AN113" s="233">
        <f t="shared" si="146"/>
        <v>0</v>
      </c>
      <c r="AO113" s="233">
        <f t="shared" si="146"/>
        <v>0</v>
      </c>
      <c r="AP113" s="233">
        <f t="shared" si="146"/>
        <v>0</v>
      </c>
      <c r="AQ113" s="233">
        <f t="shared" si="146"/>
        <v>0</v>
      </c>
      <c r="AR113" s="233">
        <f t="shared" si="146"/>
        <v>0</v>
      </c>
      <c r="AS113" s="233">
        <f t="shared" si="146"/>
        <v>0</v>
      </c>
      <c r="AT113" s="233">
        <f t="shared" si="146"/>
        <v>0</v>
      </c>
      <c r="AU113" s="233">
        <f t="shared" si="146"/>
        <v>0</v>
      </c>
      <c r="AV113" s="233">
        <f t="shared" si="146"/>
        <v>0</v>
      </c>
      <c r="AW113" s="233">
        <f t="shared" si="146"/>
        <v>0</v>
      </c>
      <c r="AX113" s="233">
        <f t="shared" si="146"/>
        <v>0</v>
      </c>
      <c r="AY113" s="233">
        <f t="shared" si="146"/>
        <v>0</v>
      </c>
      <c r="AZ113" s="233">
        <f t="shared" si="146"/>
        <v>0</v>
      </c>
      <c r="BA113" s="233">
        <f t="shared" si="146"/>
        <v>0</v>
      </c>
      <c r="BB113" s="233">
        <f t="shared" si="146"/>
        <v>0</v>
      </c>
      <c r="BC113" s="233">
        <f t="shared" si="146"/>
        <v>0</v>
      </c>
      <c r="BD113" s="233">
        <f t="shared" si="146"/>
        <v>0</v>
      </c>
      <c r="BE113" s="233">
        <f t="shared" si="146"/>
        <v>0</v>
      </c>
      <c r="BF113" s="233">
        <f t="shared" si="146"/>
        <v>0</v>
      </c>
      <c r="BG113" s="233">
        <f t="shared" si="146"/>
        <v>0</v>
      </c>
      <c r="BH113" s="233">
        <f t="shared" si="146"/>
        <v>0</v>
      </c>
      <c r="BI113" s="233">
        <f t="shared" si="146"/>
        <v>0</v>
      </c>
      <c r="BJ113" s="233">
        <f t="shared" si="146"/>
        <v>0</v>
      </c>
      <c r="BK113" s="233">
        <f t="shared" si="146"/>
        <v>0</v>
      </c>
      <c r="BL113" s="233">
        <f t="shared" si="146"/>
        <v>0</v>
      </c>
      <c r="BM113" s="233">
        <f t="shared" si="146"/>
        <v>0</v>
      </c>
      <c r="BN113" s="233">
        <f t="shared" si="146"/>
        <v>0</v>
      </c>
      <c r="BO113" s="233">
        <f t="shared" si="146"/>
        <v>0</v>
      </c>
      <c r="BP113" s="233">
        <f t="shared" si="146"/>
        <v>0</v>
      </c>
      <c r="BQ113" s="233">
        <f t="shared" si="147"/>
        <v>0</v>
      </c>
      <c r="BR113" s="233">
        <f t="shared" si="147"/>
        <v>0</v>
      </c>
      <c r="BS113" s="233">
        <f t="shared" si="147"/>
        <v>0</v>
      </c>
      <c r="BT113" s="233">
        <f t="shared" si="147"/>
        <v>0</v>
      </c>
      <c r="BU113" s="233">
        <f t="shared" si="147"/>
        <v>0</v>
      </c>
      <c r="BV113" s="233">
        <f t="shared" si="147"/>
        <v>0</v>
      </c>
      <c r="BW113" s="233">
        <f t="shared" si="147"/>
        <v>0</v>
      </c>
      <c r="BX113" s="233">
        <f t="shared" si="147"/>
        <v>0</v>
      </c>
      <c r="BY113" s="233">
        <f t="shared" si="147"/>
        <v>0</v>
      </c>
      <c r="BZ113" s="233">
        <f t="shared" si="147"/>
        <v>0</v>
      </c>
      <c r="CA113" s="233">
        <f t="shared" si="147"/>
        <v>0</v>
      </c>
      <c r="CB113" s="233">
        <f t="shared" si="147"/>
        <v>0</v>
      </c>
      <c r="CC113" s="233">
        <f t="shared" si="147"/>
        <v>0</v>
      </c>
      <c r="CD113" s="233">
        <f t="shared" si="147"/>
        <v>0</v>
      </c>
      <c r="CE113" s="233">
        <f t="shared" si="147"/>
        <v>0</v>
      </c>
      <c r="CF113" s="233">
        <f t="shared" si="147"/>
        <v>0</v>
      </c>
      <c r="CG113" s="233">
        <f t="shared" si="147"/>
        <v>0</v>
      </c>
      <c r="CH113" s="233">
        <f t="shared" si="147"/>
        <v>0</v>
      </c>
      <c r="CI113" s="233">
        <f t="shared" si="147"/>
        <v>0</v>
      </c>
      <c r="CJ113" s="233">
        <f t="shared" si="147"/>
        <v>0</v>
      </c>
      <c r="CK113" s="233">
        <f t="shared" si="147"/>
        <v>0</v>
      </c>
      <c r="CL113" s="233">
        <f t="shared" si="147"/>
        <v>0</v>
      </c>
      <c r="CM113" s="233">
        <f t="shared" si="147"/>
        <v>0</v>
      </c>
      <c r="CN113" s="233">
        <f t="shared" si="147"/>
        <v>0</v>
      </c>
      <c r="CO113" s="233">
        <f t="shared" si="147"/>
        <v>0</v>
      </c>
      <c r="CP113" s="233">
        <f t="shared" si="147"/>
        <v>0</v>
      </c>
      <c r="CQ113" s="233">
        <f t="shared" si="147"/>
        <v>0</v>
      </c>
      <c r="CR113" s="233">
        <f t="shared" si="147"/>
        <v>0</v>
      </c>
      <c r="CS113" s="233">
        <f t="shared" si="147"/>
        <v>0</v>
      </c>
      <c r="CT113" s="233">
        <f t="shared" si="147"/>
        <v>0</v>
      </c>
      <c r="CU113" s="233">
        <f t="shared" si="147"/>
        <v>0</v>
      </c>
      <c r="CV113" s="301">
        <f>C113-'3、建安及前期成本'!M109</f>
        <v>0</v>
      </c>
    </row>
    <row r="114" spans="1:100" ht="16.5" customHeight="1">
      <c r="A114" s="714"/>
      <c r="B114" s="140" t="s">
        <v>36</v>
      </c>
      <c r="C114" s="218">
        <f t="shared" si="145"/>
        <v>0</v>
      </c>
      <c r="D114" s="233">
        <f t="shared" si="148"/>
        <v>0</v>
      </c>
      <c r="E114" s="233">
        <f t="shared" ref="E114:BP115" si="149">E13+E26+E39+E52+E65+E78+E91+E104</f>
        <v>0</v>
      </c>
      <c r="F114" s="233">
        <f t="shared" si="149"/>
        <v>0</v>
      </c>
      <c r="G114" s="233">
        <f t="shared" si="149"/>
        <v>0</v>
      </c>
      <c r="H114" s="233">
        <f t="shared" si="149"/>
        <v>0</v>
      </c>
      <c r="I114" s="233">
        <f t="shared" si="149"/>
        <v>0</v>
      </c>
      <c r="J114" s="233">
        <f t="shared" si="149"/>
        <v>0</v>
      </c>
      <c r="K114" s="233">
        <f t="shared" si="149"/>
        <v>0</v>
      </c>
      <c r="L114" s="233">
        <f t="shared" si="149"/>
        <v>0</v>
      </c>
      <c r="M114" s="233">
        <f t="shared" si="149"/>
        <v>0</v>
      </c>
      <c r="N114" s="233">
        <f t="shared" si="149"/>
        <v>0</v>
      </c>
      <c r="O114" s="233">
        <f t="shared" si="149"/>
        <v>0</v>
      </c>
      <c r="P114" s="233">
        <f t="shared" si="149"/>
        <v>0</v>
      </c>
      <c r="Q114" s="233">
        <f t="shared" si="149"/>
        <v>0</v>
      </c>
      <c r="R114" s="233">
        <f t="shared" si="149"/>
        <v>0</v>
      </c>
      <c r="S114" s="233">
        <f t="shared" si="149"/>
        <v>0</v>
      </c>
      <c r="T114" s="233">
        <f t="shared" si="149"/>
        <v>0</v>
      </c>
      <c r="U114" s="233">
        <f t="shared" si="149"/>
        <v>0</v>
      </c>
      <c r="V114" s="233">
        <f t="shared" si="149"/>
        <v>0</v>
      </c>
      <c r="W114" s="233">
        <f t="shared" si="149"/>
        <v>0</v>
      </c>
      <c r="X114" s="233">
        <f t="shared" si="149"/>
        <v>0</v>
      </c>
      <c r="Y114" s="233">
        <f t="shared" si="149"/>
        <v>0</v>
      </c>
      <c r="Z114" s="233">
        <f t="shared" si="149"/>
        <v>0</v>
      </c>
      <c r="AA114" s="233">
        <f t="shared" si="149"/>
        <v>0</v>
      </c>
      <c r="AB114" s="233">
        <f t="shared" si="149"/>
        <v>0</v>
      </c>
      <c r="AC114" s="233">
        <f t="shared" si="149"/>
        <v>0</v>
      </c>
      <c r="AD114" s="233">
        <f t="shared" si="149"/>
        <v>0</v>
      </c>
      <c r="AE114" s="233">
        <f t="shared" si="149"/>
        <v>0</v>
      </c>
      <c r="AF114" s="233">
        <f t="shared" si="149"/>
        <v>0</v>
      </c>
      <c r="AG114" s="233">
        <f t="shared" si="149"/>
        <v>0</v>
      </c>
      <c r="AH114" s="233">
        <f t="shared" si="149"/>
        <v>0</v>
      </c>
      <c r="AI114" s="233">
        <f t="shared" si="149"/>
        <v>0</v>
      </c>
      <c r="AJ114" s="233">
        <f t="shared" si="149"/>
        <v>0</v>
      </c>
      <c r="AK114" s="233">
        <f t="shared" si="149"/>
        <v>0</v>
      </c>
      <c r="AL114" s="233">
        <f t="shared" si="149"/>
        <v>0</v>
      </c>
      <c r="AM114" s="233">
        <f t="shared" si="149"/>
        <v>0</v>
      </c>
      <c r="AN114" s="233">
        <f t="shared" si="149"/>
        <v>0</v>
      </c>
      <c r="AO114" s="233">
        <f t="shared" si="149"/>
        <v>0</v>
      </c>
      <c r="AP114" s="233">
        <f t="shared" si="149"/>
        <v>0</v>
      </c>
      <c r="AQ114" s="233">
        <f t="shared" si="149"/>
        <v>0</v>
      </c>
      <c r="AR114" s="233">
        <f t="shared" si="149"/>
        <v>0</v>
      </c>
      <c r="AS114" s="233">
        <f t="shared" si="149"/>
        <v>0</v>
      </c>
      <c r="AT114" s="233">
        <f t="shared" si="149"/>
        <v>0</v>
      </c>
      <c r="AU114" s="233">
        <f t="shared" si="149"/>
        <v>0</v>
      </c>
      <c r="AV114" s="233">
        <f t="shared" si="149"/>
        <v>0</v>
      </c>
      <c r="AW114" s="233">
        <f t="shared" si="149"/>
        <v>0</v>
      </c>
      <c r="AX114" s="233">
        <f t="shared" si="149"/>
        <v>0</v>
      </c>
      <c r="AY114" s="233">
        <f t="shared" si="149"/>
        <v>0</v>
      </c>
      <c r="AZ114" s="233">
        <f t="shared" si="149"/>
        <v>0</v>
      </c>
      <c r="BA114" s="233">
        <f t="shared" si="149"/>
        <v>0</v>
      </c>
      <c r="BB114" s="233">
        <f t="shared" si="149"/>
        <v>0</v>
      </c>
      <c r="BC114" s="233">
        <f t="shared" si="149"/>
        <v>0</v>
      </c>
      <c r="BD114" s="233">
        <f t="shared" si="149"/>
        <v>0</v>
      </c>
      <c r="BE114" s="233">
        <f t="shared" si="149"/>
        <v>0</v>
      </c>
      <c r="BF114" s="233">
        <f t="shared" si="149"/>
        <v>0</v>
      </c>
      <c r="BG114" s="233">
        <f t="shared" si="149"/>
        <v>0</v>
      </c>
      <c r="BH114" s="233">
        <f t="shared" si="149"/>
        <v>0</v>
      </c>
      <c r="BI114" s="233">
        <f t="shared" si="149"/>
        <v>0</v>
      </c>
      <c r="BJ114" s="233">
        <f t="shared" si="149"/>
        <v>0</v>
      </c>
      <c r="BK114" s="233">
        <f t="shared" si="149"/>
        <v>0</v>
      </c>
      <c r="BL114" s="233">
        <f t="shared" si="149"/>
        <v>0</v>
      </c>
      <c r="BM114" s="233">
        <f t="shared" si="149"/>
        <v>0</v>
      </c>
      <c r="BN114" s="233">
        <f t="shared" si="149"/>
        <v>0</v>
      </c>
      <c r="BO114" s="233">
        <f t="shared" si="149"/>
        <v>0</v>
      </c>
      <c r="BP114" s="233">
        <f t="shared" si="149"/>
        <v>0</v>
      </c>
      <c r="BQ114" s="233">
        <f t="shared" si="147"/>
        <v>0</v>
      </c>
      <c r="BR114" s="233">
        <f t="shared" si="147"/>
        <v>0</v>
      </c>
      <c r="BS114" s="233">
        <f t="shared" si="147"/>
        <v>0</v>
      </c>
      <c r="BT114" s="233">
        <f t="shared" si="147"/>
        <v>0</v>
      </c>
      <c r="BU114" s="233">
        <f t="shared" si="147"/>
        <v>0</v>
      </c>
      <c r="BV114" s="233">
        <f t="shared" si="147"/>
        <v>0</v>
      </c>
      <c r="BW114" s="233">
        <f t="shared" si="147"/>
        <v>0</v>
      </c>
      <c r="BX114" s="233">
        <f t="shared" si="147"/>
        <v>0</v>
      </c>
      <c r="BY114" s="233">
        <f t="shared" si="147"/>
        <v>0</v>
      </c>
      <c r="BZ114" s="233">
        <f t="shared" si="147"/>
        <v>0</v>
      </c>
      <c r="CA114" s="233">
        <f t="shared" si="147"/>
        <v>0</v>
      </c>
      <c r="CB114" s="233">
        <f t="shared" si="147"/>
        <v>0</v>
      </c>
      <c r="CC114" s="233">
        <f t="shared" si="147"/>
        <v>0</v>
      </c>
      <c r="CD114" s="233">
        <f t="shared" si="147"/>
        <v>0</v>
      </c>
      <c r="CE114" s="233">
        <f t="shared" si="147"/>
        <v>0</v>
      </c>
      <c r="CF114" s="233">
        <f t="shared" si="147"/>
        <v>0</v>
      </c>
      <c r="CG114" s="233">
        <f t="shared" si="147"/>
        <v>0</v>
      </c>
      <c r="CH114" s="233">
        <f t="shared" si="147"/>
        <v>0</v>
      </c>
      <c r="CI114" s="233">
        <f t="shared" si="147"/>
        <v>0</v>
      </c>
      <c r="CJ114" s="233">
        <f t="shared" si="147"/>
        <v>0</v>
      </c>
      <c r="CK114" s="233">
        <f t="shared" si="147"/>
        <v>0</v>
      </c>
      <c r="CL114" s="233">
        <f t="shared" si="147"/>
        <v>0</v>
      </c>
      <c r="CM114" s="233">
        <f t="shared" si="147"/>
        <v>0</v>
      </c>
      <c r="CN114" s="233">
        <f t="shared" si="147"/>
        <v>0</v>
      </c>
      <c r="CO114" s="233">
        <f t="shared" si="147"/>
        <v>0</v>
      </c>
      <c r="CP114" s="233">
        <f t="shared" si="147"/>
        <v>0</v>
      </c>
      <c r="CQ114" s="233">
        <f t="shared" si="147"/>
        <v>0</v>
      </c>
      <c r="CR114" s="233">
        <f t="shared" si="147"/>
        <v>0</v>
      </c>
      <c r="CS114" s="233">
        <f t="shared" si="147"/>
        <v>0</v>
      </c>
      <c r="CT114" s="233">
        <f t="shared" si="147"/>
        <v>0</v>
      </c>
      <c r="CU114" s="233">
        <f t="shared" si="147"/>
        <v>0</v>
      </c>
      <c r="CV114" s="301">
        <f>C114-'3、建安及前期成本'!M127</f>
        <v>0</v>
      </c>
    </row>
    <row r="115" spans="1:100" ht="16.5" customHeight="1">
      <c r="A115" s="714"/>
      <c r="B115" s="140" t="s">
        <v>37</v>
      </c>
      <c r="C115" s="218">
        <f t="shared" si="145"/>
        <v>0</v>
      </c>
      <c r="D115" s="233">
        <f t="shared" si="148"/>
        <v>0</v>
      </c>
      <c r="E115" s="233">
        <f t="shared" si="149"/>
        <v>0</v>
      </c>
      <c r="F115" s="233">
        <f t="shared" si="149"/>
        <v>0</v>
      </c>
      <c r="G115" s="233">
        <f t="shared" si="149"/>
        <v>0</v>
      </c>
      <c r="H115" s="233">
        <f t="shared" si="149"/>
        <v>0</v>
      </c>
      <c r="I115" s="233">
        <f t="shared" si="149"/>
        <v>0</v>
      </c>
      <c r="J115" s="233">
        <f t="shared" si="149"/>
        <v>0</v>
      </c>
      <c r="K115" s="233">
        <f t="shared" si="149"/>
        <v>0</v>
      </c>
      <c r="L115" s="233">
        <f t="shared" si="149"/>
        <v>0</v>
      </c>
      <c r="M115" s="233">
        <f t="shared" si="149"/>
        <v>0</v>
      </c>
      <c r="N115" s="233">
        <f t="shared" si="149"/>
        <v>0</v>
      </c>
      <c r="O115" s="233">
        <f t="shared" si="149"/>
        <v>0</v>
      </c>
      <c r="P115" s="233">
        <f t="shared" si="149"/>
        <v>0</v>
      </c>
      <c r="Q115" s="233">
        <f t="shared" si="149"/>
        <v>0</v>
      </c>
      <c r="R115" s="233">
        <f t="shared" si="149"/>
        <v>0</v>
      </c>
      <c r="S115" s="233">
        <f t="shared" si="149"/>
        <v>0</v>
      </c>
      <c r="T115" s="233">
        <f t="shared" si="149"/>
        <v>0</v>
      </c>
      <c r="U115" s="233">
        <f t="shared" si="149"/>
        <v>0</v>
      </c>
      <c r="V115" s="233">
        <f t="shared" si="149"/>
        <v>0</v>
      </c>
      <c r="W115" s="233">
        <f t="shared" si="149"/>
        <v>0</v>
      </c>
      <c r="X115" s="233">
        <f t="shared" si="149"/>
        <v>0</v>
      </c>
      <c r="Y115" s="233">
        <f t="shared" si="149"/>
        <v>0</v>
      </c>
      <c r="Z115" s="233">
        <f t="shared" si="149"/>
        <v>0</v>
      </c>
      <c r="AA115" s="233">
        <f t="shared" si="149"/>
        <v>0</v>
      </c>
      <c r="AB115" s="233">
        <f t="shared" si="149"/>
        <v>0</v>
      </c>
      <c r="AC115" s="233">
        <f t="shared" si="149"/>
        <v>0</v>
      </c>
      <c r="AD115" s="233">
        <f t="shared" si="149"/>
        <v>0</v>
      </c>
      <c r="AE115" s="233">
        <f t="shared" si="149"/>
        <v>0</v>
      </c>
      <c r="AF115" s="233">
        <f t="shared" si="149"/>
        <v>0</v>
      </c>
      <c r="AG115" s="233">
        <f t="shared" si="149"/>
        <v>0</v>
      </c>
      <c r="AH115" s="233">
        <f t="shared" si="149"/>
        <v>0</v>
      </c>
      <c r="AI115" s="233">
        <f t="shared" si="149"/>
        <v>0</v>
      </c>
      <c r="AJ115" s="233">
        <f t="shared" si="149"/>
        <v>0</v>
      </c>
      <c r="AK115" s="233">
        <f t="shared" si="149"/>
        <v>0</v>
      </c>
      <c r="AL115" s="233">
        <f t="shared" si="149"/>
        <v>0</v>
      </c>
      <c r="AM115" s="233">
        <f t="shared" si="149"/>
        <v>0</v>
      </c>
      <c r="AN115" s="233">
        <f t="shared" si="149"/>
        <v>0</v>
      </c>
      <c r="AO115" s="233">
        <f t="shared" si="149"/>
        <v>0</v>
      </c>
      <c r="AP115" s="233">
        <f t="shared" si="149"/>
        <v>0</v>
      </c>
      <c r="AQ115" s="233">
        <f t="shared" si="149"/>
        <v>0</v>
      </c>
      <c r="AR115" s="233">
        <f t="shared" si="149"/>
        <v>0</v>
      </c>
      <c r="AS115" s="233">
        <f t="shared" si="149"/>
        <v>0</v>
      </c>
      <c r="AT115" s="233">
        <f t="shared" si="149"/>
        <v>0</v>
      </c>
      <c r="AU115" s="233">
        <f t="shared" si="149"/>
        <v>0</v>
      </c>
      <c r="AV115" s="233">
        <f t="shared" si="149"/>
        <v>0</v>
      </c>
      <c r="AW115" s="233">
        <f t="shared" si="149"/>
        <v>0</v>
      </c>
      <c r="AX115" s="233">
        <f t="shared" si="149"/>
        <v>0</v>
      </c>
      <c r="AY115" s="233">
        <f t="shared" si="149"/>
        <v>0</v>
      </c>
      <c r="AZ115" s="233">
        <f t="shared" si="149"/>
        <v>0</v>
      </c>
      <c r="BA115" s="233">
        <f t="shared" si="149"/>
        <v>0</v>
      </c>
      <c r="BB115" s="233">
        <f t="shared" si="149"/>
        <v>0</v>
      </c>
      <c r="BC115" s="233">
        <f t="shared" si="149"/>
        <v>0</v>
      </c>
      <c r="BD115" s="233">
        <f t="shared" si="149"/>
        <v>0</v>
      </c>
      <c r="BE115" s="233">
        <f t="shared" si="149"/>
        <v>0</v>
      </c>
      <c r="BF115" s="233">
        <f t="shared" si="149"/>
        <v>0</v>
      </c>
      <c r="BG115" s="233">
        <f t="shared" si="149"/>
        <v>0</v>
      </c>
      <c r="BH115" s="233">
        <f t="shared" si="149"/>
        <v>0</v>
      </c>
      <c r="BI115" s="233">
        <f t="shared" si="149"/>
        <v>0</v>
      </c>
      <c r="BJ115" s="233">
        <f t="shared" si="149"/>
        <v>0</v>
      </c>
      <c r="BK115" s="233">
        <f t="shared" si="149"/>
        <v>0</v>
      </c>
      <c r="BL115" s="233">
        <f t="shared" si="149"/>
        <v>0</v>
      </c>
      <c r="BM115" s="233">
        <f t="shared" si="149"/>
        <v>0</v>
      </c>
      <c r="BN115" s="233">
        <f t="shared" si="149"/>
        <v>0</v>
      </c>
      <c r="BO115" s="233">
        <f t="shared" si="149"/>
        <v>0</v>
      </c>
      <c r="BP115" s="233">
        <f t="shared" si="149"/>
        <v>0</v>
      </c>
      <c r="BQ115" s="233">
        <f t="shared" si="147"/>
        <v>0</v>
      </c>
      <c r="BR115" s="233">
        <f t="shared" si="147"/>
        <v>0</v>
      </c>
      <c r="BS115" s="233">
        <f t="shared" si="147"/>
        <v>0</v>
      </c>
      <c r="BT115" s="233">
        <f t="shared" si="147"/>
        <v>0</v>
      </c>
      <c r="BU115" s="233">
        <f t="shared" si="147"/>
        <v>0</v>
      </c>
      <c r="BV115" s="233">
        <f t="shared" si="147"/>
        <v>0</v>
      </c>
      <c r="BW115" s="233">
        <f t="shared" si="147"/>
        <v>0</v>
      </c>
      <c r="BX115" s="233">
        <f t="shared" si="147"/>
        <v>0</v>
      </c>
      <c r="BY115" s="233">
        <f t="shared" si="147"/>
        <v>0</v>
      </c>
      <c r="BZ115" s="233">
        <f t="shared" si="147"/>
        <v>0</v>
      </c>
      <c r="CA115" s="233">
        <f t="shared" si="147"/>
        <v>0</v>
      </c>
      <c r="CB115" s="233">
        <f t="shared" si="147"/>
        <v>0</v>
      </c>
      <c r="CC115" s="233">
        <f t="shared" si="147"/>
        <v>0</v>
      </c>
      <c r="CD115" s="233">
        <f t="shared" si="147"/>
        <v>0</v>
      </c>
      <c r="CE115" s="233">
        <f t="shared" si="147"/>
        <v>0</v>
      </c>
      <c r="CF115" s="233">
        <f t="shared" si="147"/>
        <v>0</v>
      </c>
      <c r="CG115" s="233">
        <f t="shared" si="147"/>
        <v>0</v>
      </c>
      <c r="CH115" s="233">
        <f t="shared" si="147"/>
        <v>0</v>
      </c>
      <c r="CI115" s="233">
        <f t="shared" si="147"/>
        <v>0</v>
      </c>
      <c r="CJ115" s="233">
        <f t="shared" si="147"/>
        <v>0</v>
      </c>
      <c r="CK115" s="233">
        <f t="shared" si="147"/>
        <v>0</v>
      </c>
      <c r="CL115" s="233">
        <f t="shared" si="147"/>
        <v>0</v>
      </c>
      <c r="CM115" s="233">
        <f t="shared" si="147"/>
        <v>0</v>
      </c>
      <c r="CN115" s="233">
        <f t="shared" si="147"/>
        <v>0</v>
      </c>
      <c r="CO115" s="233">
        <f t="shared" si="147"/>
        <v>0</v>
      </c>
      <c r="CP115" s="233">
        <f t="shared" si="147"/>
        <v>0</v>
      </c>
      <c r="CQ115" s="233">
        <f t="shared" si="147"/>
        <v>0</v>
      </c>
      <c r="CR115" s="233">
        <f t="shared" si="147"/>
        <v>0</v>
      </c>
      <c r="CS115" s="233">
        <f t="shared" si="147"/>
        <v>0</v>
      </c>
      <c r="CT115" s="233">
        <f t="shared" si="147"/>
        <v>0</v>
      </c>
      <c r="CU115" s="233">
        <f t="shared" si="147"/>
        <v>0</v>
      </c>
      <c r="CV115" s="301">
        <f>C115-'3、建安及前期成本'!M145</f>
        <v>0</v>
      </c>
    </row>
    <row r="117" spans="1:100">
      <c r="C117" s="314"/>
    </row>
    <row r="119" spans="1:100">
      <c r="C119" s="314"/>
    </row>
    <row r="120" spans="1:100">
      <c r="C120" s="314"/>
    </row>
    <row r="121" spans="1:100">
      <c r="C121" s="314"/>
    </row>
    <row r="122" spans="1:100">
      <c r="C122" s="314"/>
    </row>
    <row r="123" spans="1:100">
      <c r="C123" s="314"/>
    </row>
    <row r="124" spans="1:100">
      <c r="C124" s="314"/>
    </row>
    <row r="125" spans="1:100">
      <c r="C125" s="314"/>
    </row>
  </sheetData>
  <sheetProtection formatCells="0" formatColumns="0" formatRows="0" autoFilter="0" pivotTables="0"/>
  <mergeCells count="24">
    <mergeCell ref="A96:A100"/>
    <mergeCell ref="A101:A105"/>
    <mergeCell ref="A111:A115"/>
    <mergeCell ref="A81:AX81"/>
    <mergeCell ref="A94:AX94"/>
    <mergeCell ref="A5:A9"/>
    <mergeCell ref="A10:A14"/>
    <mergeCell ref="A18:A22"/>
    <mergeCell ref="A23:A27"/>
    <mergeCell ref="A31:A35"/>
    <mergeCell ref="A70:A74"/>
    <mergeCell ref="A75:A79"/>
    <mergeCell ref="A83:A87"/>
    <mergeCell ref="A88:A92"/>
    <mergeCell ref="A16:AX16"/>
    <mergeCell ref="A29:AX29"/>
    <mergeCell ref="A42:AX42"/>
    <mergeCell ref="A55:AX55"/>
    <mergeCell ref="A68:AX68"/>
    <mergeCell ref="A36:A40"/>
    <mergeCell ref="A44:A48"/>
    <mergeCell ref="A49:A53"/>
    <mergeCell ref="A57:A61"/>
    <mergeCell ref="A62:A66"/>
  </mergeCells>
  <phoneticPr fontId="1" type="noConversion"/>
  <conditionalFormatting sqref="D6:BE9">
    <cfRule type="cellIs" dxfId="1" priority="1" stopIfTrue="1" operator="equal">
      <formula>0</formula>
    </cfRule>
  </conditionalFormatting>
  <printOptions horizontalCentered="1"/>
  <pageMargins left="0.70763888888888904" right="0.70763888888888904" top="0.74791666666666701" bottom="0.74791666666666701" header="0.31388888888888899" footer="0.31388888888888899"/>
  <pageSetup paperSize="8" scale="20" fitToWidth="3" orientation="landscape"/>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pageSetUpPr fitToPage="1"/>
  </sheetPr>
  <dimension ref="A1:P28"/>
  <sheetViews>
    <sheetView showGridLines="0" view="pageBreakPreview" zoomScaleNormal="100" zoomScaleSheetLayoutView="100" workbookViewId="0">
      <pane xSplit="4" topLeftCell="E1" activePane="topRight" state="frozen"/>
      <selection pane="topRight" activeCell="E7" sqref="E7"/>
    </sheetView>
  </sheetViews>
  <sheetFormatPr defaultColWidth="9" defaultRowHeight="16.5"/>
  <cols>
    <col min="1" max="1" width="14.75" style="134" customWidth="1"/>
    <col min="2" max="2" width="12.625" style="134" customWidth="1"/>
    <col min="3" max="3" width="14.625" style="134" customWidth="1"/>
    <col min="4" max="16" width="12.625" style="134" customWidth="1"/>
    <col min="17" max="16384" width="9" style="134"/>
  </cols>
  <sheetData>
    <row r="1" spans="1:16">
      <c r="A1" s="136" t="s">
        <v>23</v>
      </c>
      <c r="B1" s="792"/>
      <c r="C1" s="792"/>
    </row>
    <row r="2" spans="1:16" ht="16.5" customHeight="1">
      <c r="A2" s="790" t="s">
        <v>59</v>
      </c>
      <c r="B2" s="793" t="s">
        <v>239</v>
      </c>
      <c r="C2" s="793"/>
      <c r="D2" s="793"/>
      <c r="E2" s="789" t="s">
        <v>34</v>
      </c>
      <c r="F2" s="789"/>
      <c r="G2" s="789"/>
      <c r="H2" s="789" t="s">
        <v>490</v>
      </c>
      <c r="I2" s="789"/>
      <c r="J2" s="789"/>
      <c r="K2" s="789" t="s">
        <v>491</v>
      </c>
      <c r="L2" s="789"/>
      <c r="M2" s="789"/>
      <c r="N2" s="789" t="s">
        <v>492</v>
      </c>
      <c r="O2" s="789"/>
      <c r="P2" s="789"/>
    </row>
    <row r="3" spans="1:16" ht="16.5" customHeight="1">
      <c r="A3" s="790"/>
      <c r="B3" s="137" t="s">
        <v>493</v>
      </c>
      <c r="C3" s="137" t="s">
        <v>60</v>
      </c>
      <c r="D3" s="137" t="s">
        <v>494</v>
      </c>
      <c r="E3" s="297" t="s">
        <v>493</v>
      </c>
      <c r="F3" s="297" t="s">
        <v>60</v>
      </c>
      <c r="G3" s="297" t="s">
        <v>494</v>
      </c>
      <c r="H3" s="297" t="s">
        <v>493</v>
      </c>
      <c r="I3" s="297" t="s">
        <v>60</v>
      </c>
      <c r="J3" s="297" t="s">
        <v>494</v>
      </c>
      <c r="K3" s="297" t="s">
        <v>493</v>
      </c>
      <c r="L3" s="297" t="s">
        <v>60</v>
      </c>
      <c r="M3" s="297" t="s">
        <v>494</v>
      </c>
      <c r="N3" s="297" t="s">
        <v>493</v>
      </c>
      <c r="O3" s="297" t="s">
        <v>60</v>
      </c>
      <c r="P3" s="297" t="s">
        <v>494</v>
      </c>
    </row>
    <row r="4" spans="1:16" ht="16.5" customHeight="1">
      <c r="A4" s="69" t="str">
        <f>主要假设阐述!B21</f>
        <v>多层（4F-9F)</v>
      </c>
      <c r="B4" s="298">
        <f>E4+H4+K4+N4</f>
        <v>0</v>
      </c>
      <c r="C4" s="298">
        <f t="shared" ref="C4:C18" si="0">(IF(B4=0,0,D4/B4))*10000</f>
        <v>0</v>
      </c>
      <c r="D4" s="298">
        <f>G4+J4+M4+P4</f>
        <v>0</v>
      </c>
      <c r="E4" s="299">
        <f>'6、销售进度'!B41</f>
        <v>0</v>
      </c>
      <c r="F4" s="300">
        <f>(IF(E4=0,0,G4/E4))*10000</f>
        <v>0</v>
      </c>
      <c r="G4" s="299">
        <f>'6、销售进度'!B60</f>
        <v>0</v>
      </c>
      <c r="H4" s="299">
        <f>'6、销售进度'!B118</f>
        <v>0</v>
      </c>
      <c r="I4" s="300">
        <f>(IF(H4=0,0,J4/H4))*10000</f>
        <v>0</v>
      </c>
      <c r="J4" s="299">
        <f>'6、销售进度'!B137</f>
        <v>0</v>
      </c>
      <c r="K4" s="299">
        <f>'6、销售进度'!B195</f>
        <v>0</v>
      </c>
      <c r="L4" s="300">
        <f>(IF(K4=0,0,M4/K4))*10000</f>
        <v>0</v>
      </c>
      <c r="M4" s="299">
        <f>'6、销售进度'!B214</f>
        <v>0</v>
      </c>
      <c r="N4" s="299">
        <f>'6、销售进度'!B272</f>
        <v>0</v>
      </c>
      <c r="O4" s="300">
        <f>(IF(N4=0,0,P4/N4))*10000</f>
        <v>0</v>
      </c>
      <c r="P4" s="299">
        <f>'6、销售进度'!B291</f>
        <v>0</v>
      </c>
    </row>
    <row r="5" spans="1:16" s="296" customFormat="1" ht="16.5" customHeight="1">
      <c r="A5" s="69" t="str">
        <f>主要假设阐述!B22</f>
        <v>小高层(10F-12F)</v>
      </c>
      <c r="B5" s="298">
        <f t="shared" ref="B5:B17" si="1">E5+H5+K5+N5</f>
        <v>0</v>
      </c>
      <c r="C5" s="298">
        <f t="shared" si="0"/>
        <v>0</v>
      </c>
      <c r="D5" s="298">
        <f t="shared" ref="D5:D17" si="2">G5+J5+M5+P5</f>
        <v>0</v>
      </c>
      <c r="E5" s="299">
        <f>'6、销售进度'!B42</f>
        <v>0</v>
      </c>
      <c r="F5" s="300">
        <f t="shared" ref="F5:F18" si="3">(IF(E5=0,0,G5/E5))*10000</f>
        <v>0</v>
      </c>
      <c r="G5" s="299">
        <f>'6、销售进度'!B61</f>
        <v>0</v>
      </c>
      <c r="H5" s="299">
        <f>'6、销售进度'!B119</f>
        <v>0</v>
      </c>
      <c r="I5" s="300">
        <f t="shared" ref="I5:I18" si="4">(IF(H5=0,0,J5/H5))*10000</f>
        <v>0</v>
      </c>
      <c r="J5" s="299">
        <f>'6、销售进度'!B138</f>
        <v>0</v>
      </c>
      <c r="K5" s="299">
        <f>'6、销售进度'!B196</f>
        <v>0</v>
      </c>
      <c r="L5" s="300">
        <f t="shared" ref="L5:L18" si="5">(IF(K5=0,0,M5/K5))*10000</f>
        <v>0</v>
      </c>
      <c r="M5" s="299">
        <f>'6、销售进度'!B215</f>
        <v>0</v>
      </c>
      <c r="N5" s="299">
        <f>'6、销售进度'!B273</f>
        <v>0</v>
      </c>
      <c r="O5" s="300">
        <f t="shared" ref="O5:O18" si="6">(IF(N5=0,0,P5/N5))*10000</f>
        <v>0</v>
      </c>
      <c r="P5" s="299">
        <f>'6、销售进度'!B292</f>
        <v>0</v>
      </c>
    </row>
    <row r="6" spans="1:16" s="296" customFormat="1" ht="16.5" customHeight="1">
      <c r="A6" s="69" t="str">
        <f>主要假设阐述!B23</f>
        <v>中高层(13F-18F)</v>
      </c>
      <c r="B6" s="298">
        <f t="shared" si="1"/>
        <v>0</v>
      </c>
      <c r="C6" s="298">
        <f t="shared" si="0"/>
        <v>0</v>
      </c>
      <c r="D6" s="298">
        <f t="shared" si="2"/>
        <v>0</v>
      </c>
      <c r="E6" s="299">
        <f>'6、销售进度'!B43</f>
        <v>0</v>
      </c>
      <c r="F6" s="300">
        <f t="shared" si="3"/>
        <v>0</v>
      </c>
      <c r="G6" s="299">
        <f>'6、销售进度'!B62</f>
        <v>0</v>
      </c>
      <c r="H6" s="299">
        <f>'6、销售进度'!B120</f>
        <v>0</v>
      </c>
      <c r="I6" s="300">
        <f t="shared" si="4"/>
        <v>0</v>
      </c>
      <c r="J6" s="299">
        <f>'6、销售进度'!B139</f>
        <v>0</v>
      </c>
      <c r="K6" s="299">
        <f>'6、销售进度'!B197</f>
        <v>0</v>
      </c>
      <c r="L6" s="300">
        <f t="shared" si="5"/>
        <v>0</v>
      </c>
      <c r="M6" s="299">
        <f>'6、销售进度'!B216</f>
        <v>0</v>
      </c>
      <c r="N6" s="299">
        <f>'6、销售进度'!B274</f>
        <v>0</v>
      </c>
      <c r="O6" s="300">
        <f t="shared" si="6"/>
        <v>0</v>
      </c>
      <c r="P6" s="299">
        <f>'6、销售进度'!B293</f>
        <v>0</v>
      </c>
    </row>
    <row r="7" spans="1:16" s="296" customFormat="1" ht="16.5" customHeight="1">
      <c r="A7" s="69" t="str">
        <f>主要假设阐述!B24</f>
        <v>高层(19F及以上）</v>
      </c>
      <c r="B7" s="298">
        <f t="shared" si="1"/>
        <v>71105.88</v>
      </c>
      <c r="C7" s="298">
        <f t="shared" si="0"/>
        <v>66073.643867426974</v>
      </c>
      <c r="D7" s="298">
        <f t="shared" si="2"/>
        <v>469822.45919999992</v>
      </c>
      <c r="E7" s="299">
        <f>'6、销售进度'!B44</f>
        <v>34462</v>
      </c>
      <c r="F7" s="300">
        <f t="shared" si="3"/>
        <v>63599.999999999993</v>
      </c>
      <c r="G7" s="299">
        <f>'6、销售进度'!B63</f>
        <v>219178.31999999998</v>
      </c>
      <c r="H7" s="299">
        <f>'6、销售进度'!B121</f>
        <v>36643.879999999997</v>
      </c>
      <c r="I7" s="300">
        <f t="shared" si="4"/>
        <v>68400</v>
      </c>
      <c r="J7" s="299">
        <f>'6、销售进度'!B140</f>
        <v>250644.13919999998</v>
      </c>
      <c r="K7" s="299">
        <f>'6、销售进度'!B198</f>
        <v>0</v>
      </c>
      <c r="L7" s="300">
        <f t="shared" si="5"/>
        <v>0</v>
      </c>
      <c r="M7" s="299">
        <f>'6、销售进度'!B217</f>
        <v>0</v>
      </c>
      <c r="N7" s="299">
        <f>'6、销售进度'!B275</f>
        <v>0</v>
      </c>
      <c r="O7" s="300">
        <f t="shared" si="6"/>
        <v>0</v>
      </c>
      <c r="P7" s="299">
        <f>'6、销售进度'!B294</f>
        <v>0</v>
      </c>
    </row>
    <row r="8" spans="1:16" s="296" customFormat="1" ht="16.5" customHeight="1">
      <c r="A8" s="69" t="str">
        <f>主要假设阐述!B25</f>
        <v>叠拼</v>
      </c>
      <c r="B8" s="298">
        <f t="shared" si="1"/>
        <v>0</v>
      </c>
      <c r="C8" s="298">
        <f t="shared" si="0"/>
        <v>0</v>
      </c>
      <c r="D8" s="298">
        <f t="shared" si="2"/>
        <v>0</v>
      </c>
      <c r="E8" s="299">
        <f>'6、销售进度'!B45</f>
        <v>0</v>
      </c>
      <c r="F8" s="300">
        <f t="shared" si="3"/>
        <v>0</v>
      </c>
      <c r="G8" s="299">
        <f>'6、销售进度'!B64</f>
        <v>0</v>
      </c>
      <c r="H8" s="299">
        <f>'6、销售进度'!B122</f>
        <v>0</v>
      </c>
      <c r="I8" s="300">
        <f t="shared" si="4"/>
        <v>0</v>
      </c>
      <c r="J8" s="299">
        <f>'6、销售进度'!B141</f>
        <v>0</v>
      </c>
      <c r="K8" s="299">
        <f>'6、销售进度'!B199</f>
        <v>0</v>
      </c>
      <c r="L8" s="300">
        <f t="shared" si="5"/>
        <v>0</v>
      </c>
      <c r="M8" s="299">
        <f>'6、销售进度'!B218</f>
        <v>0</v>
      </c>
      <c r="N8" s="299">
        <f>'6、销售进度'!B276</f>
        <v>0</v>
      </c>
      <c r="O8" s="300">
        <f t="shared" si="6"/>
        <v>0</v>
      </c>
      <c r="P8" s="299">
        <f>'6、销售进度'!B295</f>
        <v>0</v>
      </c>
    </row>
    <row r="9" spans="1:16" ht="16.5" customHeight="1">
      <c r="A9" s="69" t="str">
        <f>主要假设阐述!B26</f>
        <v>联排</v>
      </c>
      <c r="B9" s="298">
        <f t="shared" si="1"/>
        <v>0</v>
      </c>
      <c r="C9" s="298">
        <f t="shared" si="0"/>
        <v>0</v>
      </c>
      <c r="D9" s="298">
        <f t="shared" si="2"/>
        <v>0</v>
      </c>
      <c r="E9" s="299">
        <f>'6、销售进度'!B46</f>
        <v>0</v>
      </c>
      <c r="F9" s="300">
        <f t="shared" si="3"/>
        <v>0</v>
      </c>
      <c r="G9" s="299">
        <f>'6、销售进度'!B65</f>
        <v>0</v>
      </c>
      <c r="H9" s="299">
        <f>'6、销售进度'!B123</f>
        <v>0</v>
      </c>
      <c r="I9" s="300">
        <f t="shared" si="4"/>
        <v>0</v>
      </c>
      <c r="J9" s="299">
        <f>'6、销售进度'!B142</f>
        <v>0</v>
      </c>
      <c r="K9" s="299">
        <f>'6、销售进度'!B200</f>
        <v>0</v>
      </c>
      <c r="L9" s="300">
        <f t="shared" si="5"/>
        <v>0</v>
      </c>
      <c r="M9" s="299">
        <f>'6、销售进度'!B219</f>
        <v>0</v>
      </c>
      <c r="N9" s="299">
        <f>'6、销售进度'!B277</f>
        <v>0</v>
      </c>
      <c r="O9" s="300">
        <f t="shared" si="6"/>
        <v>0</v>
      </c>
      <c r="P9" s="299">
        <f>'6、销售进度'!B296</f>
        <v>0</v>
      </c>
    </row>
    <row r="10" spans="1:16" ht="16.5" customHeight="1">
      <c r="A10" s="69" t="str">
        <f>主要假设阐述!B27</f>
        <v>双拼</v>
      </c>
      <c r="B10" s="298">
        <f t="shared" si="1"/>
        <v>0</v>
      </c>
      <c r="C10" s="298">
        <f t="shared" si="0"/>
        <v>0</v>
      </c>
      <c r="D10" s="298">
        <f t="shared" si="2"/>
        <v>0</v>
      </c>
      <c r="E10" s="299">
        <f>'6、销售进度'!B47</f>
        <v>0</v>
      </c>
      <c r="F10" s="300">
        <f t="shared" si="3"/>
        <v>0</v>
      </c>
      <c r="G10" s="299">
        <f>'6、销售进度'!B66</f>
        <v>0</v>
      </c>
      <c r="H10" s="299">
        <f>'6、销售进度'!B124</f>
        <v>0</v>
      </c>
      <c r="I10" s="300">
        <f t="shared" si="4"/>
        <v>0</v>
      </c>
      <c r="J10" s="299">
        <f>'6、销售进度'!B143</f>
        <v>0</v>
      </c>
      <c r="K10" s="299">
        <f>'6、销售进度'!B201</f>
        <v>0</v>
      </c>
      <c r="L10" s="300">
        <f t="shared" si="5"/>
        <v>0</v>
      </c>
      <c r="M10" s="299">
        <f>'6、销售进度'!B220</f>
        <v>0</v>
      </c>
      <c r="N10" s="299">
        <f>'6、销售进度'!B278</f>
        <v>0</v>
      </c>
      <c r="O10" s="300">
        <f t="shared" si="6"/>
        <v>0</v>
      </c>
      <c r="P10" s="299">
        <f>'6、销售进度'!B297</f>
        <v>0</v>
      </c>
    </row>
    <row r="11" spans="1:16" ht="16.5" customHeight="1">
      <c r="A11" s="69" t="str">
        <f>主要假设阐述!B28</f>
        <v>独栋</v>
      </c>
      <c r="B11" s="298">
        <f t="shared" si="1"/>
        <v>0</v>
      </c>
      <c r="C11" s="298">
        <f t="shared" si="0"/>
        <v>0</v>
      </c>
      <c r="D11" s="298">
        <f t="shared" si="2"/>
        <v>0</v>
      </c>
      <c r="E11" s="299">
        <f>'6、销售进度'!B48</f>
        <v>0</v>
      </c>
      <c r="F11" s="300">
        <f t="shared" si="3"/>
        <v>0</v>
      </c>
      <c r="G11" s="299">
        <f>'6、销售进度'!B67</f>
        <v>0</v>
      </c>
      <c r="H11" s="299">
        <f>'6、销售进度'!B125</f>
        <v>0</v>
      </c>
      <c r="I11" s="300">
        <f t="shared" si="4"/>
        <v>0</v>
      </c>
      <c r="J11" s="299">
        <f>'6、销售进度'!B144</f>
        <v>0</v>
      </c>
      <c r="K11" s="299">
        <f>'6、销售进度'!B202</f>
        <v>0</v>
      </c>
      <c r="L11" s="300">
        <f t="shared" si="5"/>
        <v>0</v>
      </c>
      <c r="M11" s="299">
        <f>'6、销售进度'!B221</f>
        <v>0</v>
      </c>
      <c r="N11" s="299">
        <f>'6、销售进度'!B279</f>
        <v>0</v>
      </c>
      <c r="O11" s="300">
        <f t="shared" si="6"/>
        <v>0</v>
      </c>
      <c r="P11" s="299">
        <f>'6、销售进度'!B298</f>
        <v>0</v>
      </c>
    </row>
    <row r="12" spans="1:16" ht="16.5" customHeight="1">
      <c r="A12" s="69" t="str">
        <f>主要假设阐述!B29</f>
        <v>底商</v>
      </c>
      <c r="B12" s="298">
        <f t="shared" si="1"/>
        <v>0</v>
      </c>
      <c r="C12" s="298">
        <f t="shared" si="0"/>
        <v>0</v>
      </c>
      <c r="D12" s="298">
        <f t="shared" si="2"/>
        <v>0</v>
      </c>
      <c r="E12" s="299">
        <f>'6、销售进度'!B49</f>
        <v>0</v>
      </c>
      <c r="F12" s="300">
        <f t="shared" si="3"/>
        <v>0</v>
      </c>
      <c r="G12" s="299">
        <f>'6、销售进度'!B68</f>
        <v>0</v>
      </c>
      <c r="H12" s="299">
        <f>'6、销售进度'!B126</f>
        <v>0</v>
      </c>
      <c r="I12" s="300">
        <f t="shared" si="4"/>
        <v>0</v>
      </c>
      <c r="J12" s="299">
        <f>'6、销售进度'!B145</f>
        <v>0</v>
      </c>
      <c r="K12" s="299">
        <f>'6、销售进度'!B203</f>
        <v>0</v>
      </c>
      <c r="L12" s="300">
        <f t="shared" si="5"/>
        <v>0</v>
      </c>
      <c r="M12" s="299">
        <f>'6、销售进度'!B222</f>
        <v>0</v>
      </c>
      <c r="N12" s="299">
        <f>'6、销售进度'!B280</f>
        <v>0</v>
      </c>
      <c r="O12" s="300">
        <f t="shared" si="6"/>
        <v>0</v>
      </c>
      <c r="P12" s="299">
        <f>'6、销售进度'!B299</f>
        <v>0</v>
      </c>
    </row>
    <row r="13" spans="1:16" ht="16.5" customHeight="1">
      <c r="A13" s="69" t="str">
        <f>主要假设阐述!B30</f>
        <v>公寓（含loft）</v>
      </c>
      <c r="B13" s="298">
        <f t="shared" si="1"/>
        <v>0</v>
      </c>
      <c r="C13" s="298">
        <f t="shared" si="0"/>
        <v>0</v>
      </c>
      <c r="D13" s="298">
        <f t="shared" si="2"/>
        <v>0</v>
      </c>
      <c r="E13" s="299">
        <f>'6、销售进度'!B50</f>
        <v>0</v>
      </c>
      <c r="F13" s="300">
        <f t="shared" si="3"/>
        <v>0</v>
      </c>
      <c r="G13" s="299">
        <f>'6、销售进度'!B69</f>
        <v>0</v>
      </c>
      <c r="H13" s="299">
        <f>'6、销售进度'!B127</f>
        <v>0</v>
      </c>
      <c r="I13" s="300">
        <f t="shared" si="4"/>
        <v>0</v>
      </c>
      <c r="J13" s="299">
        <f>'6、销售进度'!B146</f>
        <v>0</v>
      </c>
      <c r="K13" s="299">
        <f>'6、销售进度'!B204</f>
        <v>0</v>
      </c>
      <c r="L13" s="300">
        <f t="shared" si="5"/>
        <v>0</v>
      </c>
      <c r="M13" s="299">
        <f>'6、销售进度'!B223</f>
        <v>0</v>
      </c>
      <c r="N13" s="299">
        <f>'6、销售进度'!B281</f>
        <v>0</v>
      </c>
      <c r="O13" s="300">
        <f t="shared" si="6"/>
        <v>0</v>
      </c>
      <c r="P13" s="299">
        <f>'6、销售进度'!B300</f>
        <v>0</v>
      </c>
    </row>
    <row r="14" spans="1:16" ht="16.5" customHeight="1">
      <c r="A14" s="69" t="str">
        <f>主要假设阐述!B31</f>
        <v>商业</v>
      </c>
      <c r="B14" s="298">
        <f t="shared" si="1"/>
        <v>600</v>
      </c>
      <c r="C14" s="298">
        <f t="shared" si="0"/>
        <v>50000</v>
      </c>
      <c r="D14" s="298">
        <f t="shared" si="2"/>
        <v>3000</v>
      </c>
      <c r="E14" s="299">
        <f>'6、销售进度'!B51</f>
        <v>600</v>
      </c>
      <c r="F14" s="300">
        <f t="shared" si="3"/>
        <v>50000</v>
      </c>
      <c r="G14" s="299">
        <f>'6、销售进度'!B70</f>
        <v>3000</v>
      </c>
      <c r="H14" s="299">
        <f>'6、销售进度'!B128</f>
        <v>0</v>
      </c>
      <c r="I14" s="300">
        <f t="shared" si="4"/>
        <v>0</v>
      </c>
      <c r="J14" s="299">
        <f>'6、销售进度'!B147</f>
        <v>0</v>
      </c>
      <c r="K14" s="299">
        <f>'6、销售进度'!B205</f>
        <v>0</v>
      </c>
      <c r="L14" s="300">
        <f t="shared" si="5"/>
        <v>0</v>
      </c>
      <c r="M14" s="299">
        <f>'6、销售进度'!B224</f>
        <v>0</v>
      </c>
      <c r="N14" s="299">
        <f>'6、销售进度'!B282</f>
        <v>0</v>
      </c>
      <c r="O14" s="300">
        <f t="shared" si="6"/>
        <v>0</v>
      </c>
      <c r="P14" s="299">
        <f>'6、销售进度'!B301</f>
        <v>0</v>
      </c>
    </row>
    <row r="15" spans="1:16" ht="16.5" customHeight="1">
      <c r="A15" s="69" t="str">
        <f>主要假设阐述!B32</f>
        <v>酒店</v>
      </c>
      <c r="B15" s="298">
        <f t="shared" si="1"/>
        <v>0</v>
      </c>
      <c r="C15" s="298">
        <f t="shared" si="0"/>
        <v>0</v>
      </c>
      <c r="D15" s="298">
        <f t="shared" si="2"/>
        <v>0</v>
      </c>
      <c r="E15" s="299">
        <f>'6、销售进度'!B52</f>
        <v>0</v>
      </c>
      <c r="F15" s="300">
        <f t="shared" si="3"/>
        <v>0</v>
      </c>
      <c r="G15" s="299">
        <f>'6、销售进度'!B71</f>
        <v>0</v>
      </c>
      <c r="H15" s="299">
        <f>'6、销售进度'!B129</f>
        <v>0</v>
      </c>
      <c r="I15" s="300">
        <f t="shared" si="4"/>
        <v>0</v>
      </c>
      <c r="J15" s="299">
        <f>'6、销售进度'!B148</f>
        <v>0</v>
      </c>
      <c r="K15" s="299">
        <f>'6、销售进度'!B206</f>
        <v>0</v>
      </c>
      <c r="L15" s="300">
        <f t="shared" si="5"/>
        <v>0</v>
      </c>
      <c r="M15" s="299">
        <f>'6、销售进度'!B225</f>
        <v>0</v>
      </c>
      <c r="N15" s="299">
        <f>'6、销售进度'!B283</f>
        <v>0</v>
      </c>
      <c r="O15" s="300">
        <f t="shared" si="6"/>
        <v>0</v>
      </c>
      <c r="P15" s="299">
        <f>'6、销售进度'!B302</f>
        <v>0</v>
      </c>
    </row>
    <row r="16" spans="1:16" s="296" customFormat="1" ht="16.5" customHeight="1">
      <c r="A16" s="69">
        <f>主要假设阐述!B33</f>
        <v>0</v>
      </c>
      <c r="B16" s="298">
        <f t="shared" si="1"/>
        <v>0</v>
      </c>
      <c r="C16" s="298">
        <f t="shared" si="0"/>
        <v>0</v>
      </c>
      <c r="D16" s="298">
        <f t="shared" si="2"/>
        <v>0</v>
      </c>
      <c r="E16" s="299">
        <f>'6、销售进度'!B53</f>
        <v>0</v>
      </c>
      <c r="F16" s="300">
        <f t="shared" si="3"/>
        <v>0</v>
      </c>
      <c r="G16" s="299">
        <f>'6、销售进度'!B72</f>
        <v>0</v>
      </c>
      <c r="H16" s="299">
        <f>'6、销售进度'!B130</f>
        <v>0</v>
      </c>
      <c r="I16" s="300">
        <f t="shared" si="4"/>
        <v>0</v>
      </c>
      <c r="J16" s="299">
        <f>'6、销售进度'!B149</f>
        <v>0</v>
      </c>
      <c r="K16" s="299">
        <f>'6、销售进度'!B207</f>
        <v>0</v>
      </c>
      <c r="L16" s="300">
        <f t="shared" si="5"/>
        <v>0</v>
      </c>
      <c r="M16" s="299">
        <f>'6、销售进度'!B226</f>
        <v>0</v>
      </c>
      <c r="N16" s="299">
        <f>'6、销售进度'!B284</f>
        <v>0</v>
      </c>
      <c r="O16" s="300">
        <f t="shared" si="6"/>
        <v>0</v>
      </c>
      <c r="P16" s="299">
        <f>'6、销售进度'!B303</f>
        <v>0</v>
      </c>
    </row>
    <row r="17" spans="1:16" ht="16.5" customHeight="1">
      <c r="A17" s="69" t="str">
        <f>主要假设阐述!B34</f>
        <v>车位</v>
      </c>
      <c r="B17" s="298">
        <f t="shared" si="1"/>
        <v>17056</v>
      </c>
      <c r="C17" s="298">
        <f t="shared" si="0"/>
        <v>9586.0694183864907</v>
      </c>
      <c r="D17" s="298">
        <f t="shared" si="2"/>
        <v>16350</v>
      </c>
      <c r="E17" s="299">
        <f>'6、销售进度'!B54</f>
        <v>8672</v>
      </c>
      <c r="F17" s="300">
        <f t="shared" si="3"/>
        <v>9409.59409594096</v>
      </c>
      <c r="G17" s="299">
        <f>'6、销售进度'!B73</f>
        <v>8160</v>
      </c>
      <c r="H17" s="299">
        <f>'6、销售进度'!B131</f>
        <v>8384</v>
      </c>
      <c r="I17" s="300">
        <f t="shared" si="4"/>
        <v>9768.6068702290067</v>
      </c>
      <c r="J17" s="299">
        <f>'6、销售进度'!B150</f>
        <v>8190</v>
      </c>
      <c r="K17" s="299">
        <f>'6、销售进度'!B208</f>
        <v>0</v>
      </c>
      <c r="L17" s="300">
        <f t="shared" si="5"/>
        <v>0</v>
      </c>
      <c r="M17" s="299">
        <f>'6、销售进度'!B227</f>
        <v>0</v>
      </c>
      <c r="N17" s="299">
        <f>'6、销售进度'!B285</f>
        <v>0</v>
      </c>
      <c r="O17" s="300">
        <f t="shared" si="6"/>
        <v>0</v>
      </c>
      <c r="P17" s="299">
        <f>'6、销售进度'!B304</f>
        <v>0</v>
      </c>
    </row>
    <row r="18" spans="1:16" ht="16.5" customHeight="1">
      <c r="A18" s="69" t="s">
        <v>239</v>
      </c>
      <c r="B18" s="298">
        <f t="shared" ref="B18:H18" si="7">SUM(B4:B17)</f>
        <v>88761.88</v>
      </c>
      <c r="C18" s="298">
        <f t="shared" si="0"/>
        <v>55110.646507261888</v>
      </c>
      <c r="D18" s="298">
        <f t="shared" si="7"/>
        <v>489172.45919999992</v>
      </c>
      <c r="E18" s="299">
        <f t="shared" si="7"/>
        <v>43734</v>
      </c>
      <c r="F18" s="300">
        <f t="shared" si="3"/>
        <v>52668.020304568527</v>
      </c>
      <c r="G18" s="299">
        <f t="shared" si="7"/>
        <v>230338.31999999998</v>
      </c>
      <c r="H18" s="299">
        <f t="shared" si="7"/>
        <v>45027.88</v>
      </c>
      <c r="I18" s="300">
        <f t="shared" si="4"/>
        <v>57483.083636182739</v>
      </c>
      <c r="J18" s="299">
        <f t="shared" ref="J18:N18" si="8">SUM(J4:J17)</f>
        <v>258834.13919999998</v>
      </c>
      <c r="K18" s="299">
        <f t="shared" si="8"/>
        <v>0</v>
      </c>
      <c r="L18" s="300">
        <f t="shared" si="5"/>
        <v>0</v>
      </c>
      <c r="M18" s="299">
        <f t="shared" si="8"/>
        <v>0</v>
      </c>
      <c r="N18" s="299">
        <f t="shared" si="8"/>
        <v>0</v>
      </c>
      <c r="O18" s="300">
        <f t="shared" si="6"/>
        <v>0</v>
      </c>
      <c r="P18" s="299">
        <f>SUM(P4:P17)</f>
        <v>0</v>
      </c>
    </row>
    <row r="19" spans="1:16" ht="16.5" customHeight="1">
      <c r="A19" s="791" t="s">
        <v>495</v>
      </c>
      <c r="B19" s="791"/>
      <c r="C19" s="791"/>
      <c r="D19" s="791"/>
    </row>
    <row r="20" spans="1:16">
      <c r="A20" s="791"/>
      <c r="B20" s="791"/>
      <c r="C20" s="791"/>
      <c r="D20" s="791"/>
    </row>
    <row r="21" spans="1:16">
      <c r="A21" s="791"/>
      <c r="B21" s="791"/>
      <c r="C21" s="791"/>
      <c r="D21" s="791"/>
    </row>
    <row r="22" spans="1:16">
      <c r="A22" s="791"/>
      <c r="B22" s="791"/>
      <c r="C22" s="791"/>
      <c r="D22" s="791"/>
    </row>
    <row r="23" spans="1:16" ht="13.5" customHeight="1">
      <c r="A23" s="791"/>
      <c r="B23" s="791"/>
      <c r="C23" s="791"/>
      <c r="D23" s="791"/>
    </row>
    <row r="24" spans="1:16">
      <c r="A24" s="791"/>
      <c r="B24" s="791"/>
      <c r="C24" s="791"/>
      <c r="D24" s="791"/>
    </row>
    <row r="25" spans="1:16">
      <c r="A25" s="791"/>
      <c r="B25" s="791"/>
      <c r="C25" s="791"/>
      <c r="D25" s="791"/>
    </row>
    <row r="26" spans="1:16">
      <c r="A26" s="791"/>
      <c r="B26" s="791"/>
      <c r="C26" s="791"/>
      <c r="D26" s="791"/>
    </row>
    <row r="27" spans="1:16">
      <c r="A27" s="791"/>
      <c r="B27" s="791"/>
      <c r="C27" s="791"/>
      <c r="D27" s="791"/>
    </row>
    <row r="28" spans="1:16">
      <c r="A28" s="791"/>
      <c r="B28" s="791"/>
      <c r="C28" s="791"/>
      <c r="D28" s="791"/>
    </row>
  </sheetData>
  <sheetProtection password="DEF3" sheet="1" objects="1" scenarios="1" formatCells="0" formatColumns="0" formatRows="0"/>
  <mergeCells count="8">
    <mergeCell ref="N2:P2"/>
    <mergeCell ref="A2:A3"/>
    <mergeCell ref="A19:D28"/>
    <mergeCell ref="B1:C1"/>
    <mergeCell ref="B2:D2"/>
    <mergeCell ref="E2:G2"/>
    <mergeCell ref="H2:J2"/>
    <mergeCell ref="K2:M2"/>
  </mergeCells>
  <phoneticPr fontId="1" type="noConversion"/>
  <printOptions horizontalCentered="1"/>
  <pageMargins left="0.74791666666666701" right="0.74791666666666701" top="0.98402777777777795" bottom="0.98402777777777795" header="0.51180555555555596" footer="0.51180555555555596"/>
  <pageSetup paperSize="8" scale="87"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outlinePr summaryBelow="0"/>
    <pageSetUpPr fitToPage="1"/>
  </sheetPr>
  <dimension ref="A1:CU367"/>
  <sheetViews>
    <sheetView showGridLines="0" workbookViewId="0">
      <pane xSplit="2" topLeftCell="C1" activePane="topRight" state="frozen"/>
      <selection pane="topRight" activeCell="F9" sqref="F9"/>
    </sheetView>
  </sheetViews>
  <sheetFormatPr defaultColWidth="8.75" defaultRowHeight="16.5"/>
  <cols>
    <col min="1" max="1" width="12" style="193" customWidth="1"/>
    <col min="2" max="2" width="15.875" style="193" customWidth="1"/>
    <col min="3" max="98" width="12.5" style="193" customWidth="1"/>
    <col min="99" max="99" width="9.25" style="193" customWidth="1"/>
    <col min="100" max="16384" width="8.75" style="193"/>
  </cols>
  <sheetData>
    <row r="1" spans="1:98" ht="16.5" customHeight="1">
      <c r="A1" s="229" t="s">
        <v>24</v>
      </c>
    </row>
    <row r="2" spans="1:98" ht="27" customHeight="1">
      <c r="A2" s="248" t="s">
        <v>496</v>
      </c>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c r="BV2" s="249"/>
      <c r="BW2" s="249"/>
      <c r="BX2" s="249"/>
      <c r="BY2" s="249"/>
      <c r="BZ2" s="249"/>
      <c r="CA2" s="249"/>
      <c r="CB2" s="249"/>
      <c r="CC2" s="249"/>
      <c r="CD2" s="249"/>
      <c r="CE2" s="249"/>
      <c r="CF2" s="249"/>
      <c r="CG2" s="249"/>
      <c r="CH2" s="249"/>
      <c r="CI2" s="249"/>
      <c r="CJ2" s="249"/>
      <c r="CK2" s="249"/>
      <c r="CL2" s="249"/>
      <c r="CM2" s="249"/>
      <c r="CN2" s="249"/>
      <c r="CO2" s="249"/>
      <c r="CP2" s="249"/>
      <c r="CQ2" s="249"/>
      <c r="CR2" s="249"/>
      <c r="CS2" s="249"/>
      <c r="CT2" s="249"/>
    </row>
    <row r="3" spans="1:98" ht="35.25" customHeight="1">
      <c r="A3" s="798" t="s">
        <v>34</v>
      </c>
      <c r="B3" s="250" t="s">
        <v>59</v>
      </c>
      <c r="C3" s="250" t="s">
        <v>497</v>
      </c>
      <c r="D3" s="250" t="s">
        <v>498</v>
      </c>
      <c r="E3" s="251" t="s">
        <v>499</v>
      </c>
      <c r="F3" s="251" t="s">
        <v>500</v>
      </c>
      <c r="G3" s="252" t="s">
        <v>64</v>
      </c>
      <c r="H3" s="251" t="s">
        <v>65</v>
      </c>
      <c r="I3" s="251" t="s">
        <v>66</v>
      </c>
      <c r="J3" s="251" t="s">
        <v>67</v>
      </c>
      <c r="K3" s="251" t="s">
        <v>68</v>
      </c>
      <c r="L3" s="251" t="s">
        <v>69</v>
      </c>
      <c r="M3" s="251" t="s">
        <v>70</v>
      </c>
      <c r="N3" s="251" t="s">
        <v>71</v>
      </c>
      <c r="O3" s="251" t="s">
        <v>72</v>
      </c>
      <c r="P3" s="251" t="s">
        <v>73</v>
      </c>
      <c r="Q3" s="251" t="s">
        <v>74</v>
      </c>
      <c r="R3" s="251" t="s">
        <v>70</v>
      </c>
      <c r="S3" s="287" t="s">
        <v>76</v>
      </c>
    </row>
    <row r="4" spans="1:98" ht="16.5" customHeight="1">
      <c r="A4" s="799"/>
      <c r="B4" s="253" t="str">
        <f>'5、销售定价'!A4</f>
        <v>多层（4F-9F)</v>
      </c>
      <c r="C4" s="254">
        <f>主要假设阐述!C21</f>
        <v>0</v>
      </c>
      <c r="D4" s="255">
        <f>主要假设阐述!D21</f>
        <v>0</v>
      </c>
      <c r="E4" s="256">
        <f>主要假设阐述!E21</f>
        <v>0</v>
      </c>
      <c r="F4" s="256">
        <f>主要假设阐述!F21</f>
        <v>0</v>
      </c>
      <c r="G4" s="257">
        <f>IF(F4=0,0,E4/F4)</f>
        <v>0</v>
      </c>
      <c r="H4" s="258">
        <f>IF(G4=0,0,IF(S4=0,0,(G4-L4)/S4)+1)</f>
        <v>0</v>
      </c>
      <c r="I4" s="279">
        <f>主要假设阐述!I21</f>
        <v>0</v>
      </c>
      <c r="J4" s="280">
        <f>主要假设阐述!J21</f>
        <v>0</v>
      </c>
      <c r="K4" s="281">
        <f>主要假设阐述!K21</f>
        <v>0</v>
      </c>
      <c r="L4" s="281">
        <f>主要假设阐述!L21</f>
        <v>0</v>
      </c>
      <c r="M4" s="282">
        <f>IF(K4=0,0,L4/K4)</f>
        <v>0</v>
      </c>
      <c r="N4" s="279">
        <f>主要假设阐述!N21</f>
        <v>0</v>
      </c>
      <c r="O4" s="281">
        <f>主要假设阐述!O21</f>
        <v>0</v>
      </c>
      <c r="P4" s="281">
        <f>主要假设阐述!P21</f>
        <v>0</v>
      </c>
      <c r="Q4" s="281">
        <f>主要假设阐述!Q21</f>
        <v>0</v>
      </c>
      <c r="R4" s="282">
        <f>IF(P4=0,0,Q4/P4)</f>
        <v>0</v>
      </c>
      <c r="S4" s="288">
        <f>主要假设阐述!S21</f>
        <v>0</v>
      </c>
    </row>
    <row r="5" spans="1:98" ht="16.5" customHeight="1">
      <c r="A5" s="799"/>
      <c r="B5" s="253" t="str">
        <f>'5、销售定价'!A5</f>
        <v>小高层(10F-12F)</v>
      </c>
      <c r="C5" s="254">
        <f>主要假设阐述!C22</f>
        <v>0</v>
      </c>
      <c r="D5" s="255">
        <f>主要假设阐述!D22</f>
        <v>0</v>
      </c>
      <c r="E5" s="256">
        <f>主要假设阐述!E22</f>
        <v>0</v>
      </c>
      <c r="F5" s="256">
        <f>主要假设阐述!F22</f>
        <v>0</v>
      </c>
      <c r="G5" s="257">
        <f t="shared" ref="G5:G17" si="0">IF(F5=0,0,E5/F5)</f>
        <v>0</v>
      </c>
      <c r="H5" s="258">
        <f t="shared" ref="H5:H17" si="1">IF(G5=0,0,IF(S5=0,0,(G5-L5)/S5)+1)</f>
        <v>0</v>
      </c>
      <c r="I5" s="279">
        <f>主要假设阐述!I22</f>
        <v>0</v>
      </c>
      <c r="J5" s="280">
        <f>主要假设阐述!J22</f>
        <v>0</v>
      </c>
      <c r="K5" s="281">
        <f>主要假设阐述!K22</f>
        <v>0</v>
      </c>
      <c r="L5" s="281">
        <f>主要假设阐述!L22</f>
        <v>0</v>
      </c>
      <c r="M5" s="282">
        <f t="shared" ref="M5:M17" si="2">IF(K5=0,0,L5/K5)</f>
        <v>0</v>
      </c>
      <c r="N5" s="279">
        <f>主要假设阐述!N22</f>
        <v>0</v>
      </c>
      <c r="O5" s="281">
        <f>主要假设阐述!O22</f>
        <v>0</v>
      </c>
      <c r="P5" s="281">
        <f>主要假设阐述!P22</f>
        <v>0</v>
      </c>
      <c r="Q5" s="281">
        <f>主要假设阐述!Q22</f>
        <v>0</v>
      </c>
      <c r="R5" s="282">
        <f t="shared" ref="R5:R17" si="3">IF(P5=0,0,Q5/P5)</f>
        <v>0</v>
      </c>
      <c r="S5" s="288">
        <f>主要假设阐述!S22</f>
        <v>0</v>
      </c>
    </row>
    <row r="6" spans="1:98" ht="16.5" customHeight="1">
      <c r="A6" s="799"/>
      <c r="B6" s="253" t="str">
        <f>'5、销售定价'!A6</f>
        <v>中高层(13F-18F)</v>
      </c>
      <c r="C6" s="254">
        <f>主要假设阐述!C23</f>
        <v>0</v>
      </c>
      <c r="D6" s="255">
        <f>主要假设阐述!D23</f>
        <v>0</v>
      </c>
      <c r="E6" s="256">
        <f>主要假设阐述!E23</f>
        <v>0</v>
      </c>
      <c r="F6" s="256">
        <f>主要假设阐述!F23</f>
        <v>0</v>
      </c>
      <c r="G6" s="257">
        <f t="shared" si="0"/>
        <v>0</v>
      </c>
      <c r="H6" s="258">
        <f t="shared" si="1"/>
        <v>0</v>
      </c>
      <c r="I6" s="279">
        <f>主要假设阐述!I23</f>
        <v>0</v>
      </c>
      <c r="J6" s="280">
        <f>主要假设阐述!J23</f>
        <v>0</v>
      </c>
      <c r="K6" s="281">
        <f>主要假设阐述!K23</f>
        <v>0</v>
      </c>
      <c r="L6" s="281">
        <f>主要假设阐述!L23</f>
        <v>0</v>
      </c>
      <c r="M6" s="282">
        <f t="shared" si="2"/>
        <v>0</v>
      </c>
      <c r="N6" s="279">
        <f>主要假设阐述!N23</f>
        <v>0</v>
      </c>
      <c r="O6" s="281">
        <f>主要假设阐述!O23</f>
        <v>0</v>
      </c>
      <c r="P6" s="281">
        <f>主要假设阐述!P23</f>
        <v>0</v>
      </c>
      <c r="Q6" s="281">
        <f>主要假设阐述!Q23</f>
        <v>0</v>
      </c>
      <c r="R6" s="282">
        <f t="shared" si="3"/>
        <v>0</v>
      </c>
      <c r="S6" s="288">
        <f>主要假设阐述!S23</f>
        <v>0</v>
      </c>
    </row>
    <row r="7" spans="1:98" ht="16.5" customHeight="1">
      <c r="A7" s="799"/>
      <c r="B7" s="253" t="str">
        <f>'5、销售定价'!A7</f>
        <v>高层(19F及以上）</v>
      </c>
      <c r="C7" s="254">
        <f>主要假设阐述!C24</f>
        <v>63600</v>
      </c>
      <c r="D7" s="255">
        <f>主要假设阐述!D24</f>
        <v>1</v>
      </c>
      <c r="E7" s="256">
        <f>主要假设阐述!E24</f>
        <v>34462</v>
      </c>
      <c r="F7" s="256">
        <f>主要假设阐述!F24</f>
        <v>122</v>
      </c>
      <c r="G7" s="257">
        <f t="shared" si="0"/>
        <v>282.47540983606558</v>
      </c>
      <c r="H7" s="258">
        <f t="shared" si="1"/>
        <v>3.3210772833723654</v>
      </c>
      <c r="I7" s="279">
        <f>主要假设阐述!I24</f>
        <v>12</v>
      </c>
      <c r="J7" s="280">
        <f>主要假设阐述!J24</f>
        <v>42826</v>
      </c>
      <c r="K7" s="281">
        <f>主要假设阐述!K24</f>
        <v>150</v>
      </c>
      <c r="L7" s="281">
        <f>主要假设阐述!L24</f>
        <v>120</v>
      </c>
      <c r="M7" s="282">
        <f t="shared" si="2"/>
        <v>0.8</v>
      </c>
      <c r="N7" s="279">
        <f>主要假设阐述!N24</f>
        <v>0</v>
      </c>
      <c r="O7" s="281">
        <f>主要假设阐述!O24</f>
        <v>0</v>
      </c>
      <c r="P7" s="281">
        <f>主要假设阐述!P24</f>
        <v>0</v>
      </c>
      <c r="Q7" s="281">
        <f>主要假设阐述!Q24</f>
        <v>0</v>
      </c>
      <c r="R7" s="282">
        <f t="shared" si="3"/>
        <v>0</v>
      </c>
      <c r="S7" s="288">
        <f>主要假设阐述!S24</f>
        <v>70</v>
      </c>
    </row>
    <row r="8" spans="1:98" ht="16.5" customHeight="1">
      <c r="A8" s="799"/>
      <c r="B8" s="253" t="str">
        <f>'5、销售定价'!A8</f>
        <v>叠拼</v>
      </c>
      <c r="C8" s="254">
        <f>主要假设阐述!C25</f>
        <v>0</v>
      </c>
      <c r="D8" s="255">
        <f>主要假设阐述!D25</f>
        <v>0</v>
      </c>
      <c r="E8" s="256">
        <f>主要假设阐述!E25</f>
        <v>0</v>
      </c>
      <c r="F8" s="256">
        <f>主要假设阐述!F25</f>
        <v>0</v>
      </c>
      <c r="G8" s="257">
        <f t="shared" si="0"/>
        <v>0</v>
      </c>
      <c r="H8" s="258">
        <f t="shared" si="1"/>
        <v>0</v>
      </c>
      <c r="I8" s="279">
        <f>主要假设阐述!I25</f>
        <v>0</v>
      </c>
      <c r="J8" s="280">
        <f>主要假设阐述!J25</f>
        <v>0</v>
      </c>
      <c r="K8" s="281">
        <f>主要假设阐述!K25</f>
        <v>0</v>
      </c>
      <c r="L8" s="281">
        <f>主要假设阐述!L25</f>
        <v>0</v>
      </c>
      <c r="M8" s="282">
        <f t="shared" si="2"/>
        <v>0</v>
      </c>
      <c r="N8" s="279">
        <f>主要假设阐述!N25</f>
        <v>0</v>
      </c>
      <c r="O8" s="281">
        <f>主要假设阐述!O25</f>
        <v>0</v>
      </c>
      <c r="P8" s="281">
        <f>主要假设阐述!P25</f>
        <v>0</v>
      </c>
      <c r="Q8" s="281">
        <f>主要假设阐述!Q25</f>
        <v>0</v>
      </c>
      <c r="R8" s="282">
        <f t="shared" si="3"/>
        <v>0</v>
      </c>
      <c r="S8" s="288">
        <f>主要假设阐述!S25</f>
        <v>0</v>
      </c>
    </row>
    <row r="9" spans="1:98" ht="16.5" customHeight="1">
      <c r="A9" s="799"/>
      <c r="B9" s="253" t="str">
        <f>'5、销售定价'!A9</f>
        <v>联排</v>
      </c>
      <c r="C9" s="254">
        <f>主要假设阐述!C26</f>
        <v>0</v>
      </c>
      <c r="D9" s="255">
        <f>主要假设阐述!D26</f>
        <v>0</v>
      </c>
      <c r="E9" s="256">
        <f>主要假设阐述!E26</f>
        <v>0</v>
      </c>
      <c r="F9" s="256">
        <f>主要假设阐述!F26</f>
        <v>0</v>
      </c>
      <c r="G9" s="257">
        <f t="shared" si="0"/>
        <v>0</v>
      </c>
      <c r="H9" s="258">
        <f t="shared" si="1"/>
        <v>0</v>
      </c>
      <c r="I9" s="279">
        <f>主要假设阐述!I26</f>
        <v>0</v>
      </c>
      <c r="J9" s="280">
        <f>主要假设阐述!J26</f>
        <v>0</v>
      </c>
      <c r="K9" s="281">
        <f>主要假设阐述!K26</f>
        <v>0</v>
      </c>
      <c r="L9" s="281">
        <f>主要假设阐述!L26</f>
        <v>0</v>
      </c>
      <c r="M9" s="282">
        <f t="shared" si="2"/>
        <v>0</v>
      </c>
      <c r="N9" s="279">
        <f>主要假设阐述!N26</f>
        <v>0</v>
      </c>
      <c r="O9" s="281">
        <f>主要假设阐述!O26</f>
        <v>0</v>
      </c>
      <c r="P9" s="281">
        <f>主要假设阐述!P26</f>
        <v>0</v>
      </c>
      <c r="Q9" s="281">
        <f>主要假设阐述!Q26</f>
        <v>0</v>
      </c>
      <c r="R9" s="282">
        <f t="shared" si="3"/>
        <v>0</v>
      </c>
      <c r="S9" s="288">
        <f>主要假设阐述!S26</f>
        <v>0</v>
      </c>
    </row>
    <row r="10" spans="1:98" ht="16.5" customHeight="1">
      <c r="A10" s="799"/>
      <c r="B10" s="253" t="str">
        <f>'5、销售定价'!A10</f>
        <v>双拼</v>
      </c>
      <c r="C10" s="254">
        <f>主要假设阐述!C27</f>
        <v>0</v>
      </c>
      <c r="D10" s="255">
        <f>主要假设阐述!D27</f>
        <v>0</v>
      </c>
      <c r="E10" s="256">
        <f>主要假设阐述!E27</f>
        <v>0</v>
      </c>
      <c r="F10" s="256">
        <f>主要假设阐述!F27</f>
        <v>0</v>
      </c>
      <c r="G10" s="257">
        <f t="shared" si="0"/>
        <v>0</v>
      </c>
      <c r="H10" s="258">
        <f t="shared" si="1"/>
        <v>0</v>
      </c>
      <c r="I10" s="279">
        <f>主要假设阐述!I27</f>
        <v>0</v>
      </c>
      <c r="J10" s="280">
        <f>主要假设阐述!J27</f>
        <v>0</v>
      </c>
      <c r="K10" s="281">
        <f>主要假设阐述!K27</f>
        <v>0</v>
      </c>
      <c r="L10" s="281">
        <f>主要假设阐述!L27</f>
        <v>0</v>
      </c>
      <c r="M10" s="282">
        <f t="shared" si="2"/>
        <v>0</v>
      </c>
      <c r="N10" s="279">
        <f>主要假设阐述!N27</f>
        <v>0</v>
      </c>
      <c r="O10" s="281">
        <f>主要假设阐述!O27</f>
        <v>0</v>
      </c>
      <c r="P10" s="281">
        <f>主要假设阐述!P27</f>
        <v>0</v>
      </c>
      <c r="Q10" s="281">
        <f>主要假设阐述!Q27</f>
        <v>0</v>
      </c>
      <c r="R10" s="282">
        <f t="shared" si="3"/>
        <v>0</v>
      </c>
      <c r="S10" s="288">
        <f>主要假设阐述!S27</f>
        <v>0</v>
      </c>
    </row>
    <row r="11" spans="1:98" ht="16.5" customHeight="1">
      <c r="A11" s="799"/>
      <c r="B11" s="253" t="str">
        <f>'5、销售定价'!A11</f>
        <v>独栋</v>
      </c>
      <c r="C11" s="254">
        <f>主要假设阐述!C28</f>
        <v>0</v>
      </c>
      <c r="D11" s="255">
        <f>主要假设阐述!D28</f>
        <v>0</v>
      </c>
      <c r="E11" s="256">
        <f>主要假设阐述!E28</f>
        <v>0</v>
      </c>
      <c r="F11" s="256">
        <f>主要假设阐述!F28</f>
        <v>0</v>
      </c>
      <c r="G11" s="257">
        <f t="shared" si="0"/>
        <v>0</v>
      </c>
      <c r="H11" s="258">
        <f t="shared" si="1"/>
        <v>0</v>
      </c>
      <c r="I11" s="279">
        <f>主要假设阐述!I28</f>
        <v>0</v>
      </c>
      <c r="J11" s="280">
        <f>主要假设阐述!J28</f>
        <v>0</v>
      </c>
      <c r="K11" s="281">
        <f>主要假设阐述!K28</f>
        <v>0</v>
      </c>
      <c r="L11" s="281">
        <f>主要假设阐述!L28</f>
        <v>0</v>
      </c>
      <c r="M11" s="282">
        <f t="shared" si="2"/>
        <v>0</v>
      </c>
      <c r="N11" s="279">
        <f>主要假设阐述!N28</f>
        <v>0</v>
      </c>
      <c r="O11" s="281">
        <f>主要假设阐述!O28</f>
        <v>0</v>
      </c>
      <c r="P11" s="281">
        <f>主要假设阐述!P28</f>
        <v>0</v>
      </c>
      <c r="Q11" s="281">
        <f>主要假设阐述!Q28</f>
        <v>0</v>
      </c>
      <c r="R11" s="282">
        <f t="shared" si="3"/>
        <v>0</v>
      </c>
      <c r="S11" s="288">
        <f>主要假设阐述!S28</f>
        <v>0</v>
      </c>
    </row>
    <row r="12" spans="1:98" ht="16.5" customHeight="1">
      <c r="A12" s="799"/>
      <c r="B12" s="253" t="str">
        <f>'5、销售定价'!A12</f>
        <v>底商</v>
      </c>
      <c r="C12" s="254">
        <f>主要假设阐述!C29</f>
        <v>0</v>
      </c>
      <c r="D12" s="255">
        <f>主要假设阐述!D29</f>
        <v>0</v>
      </c>
      <c r="E12" s="256">
        <f>主要假设阐述!E29</f>
        <v>0</v>
      </c>
      <c r="F12" s="256">
        <f>主要假设阐述!F29</f>
        <v>0</v>
      </c>
      <c r="G12" s="257">
        <f t="shared" si="0"/>
        <v>0</v>
      </c>
      <c r="H12" s="258">
        <f t="shared" si="1"/>
        <v>0</v>
      </c>
      <c r="I12" s="279">
        <f>主要假设阐述!I29</f>
        <v>0</v>
      </c>
      <c r="J12" s="280">
        <f>主要假设阐述!J29</f>
        <v>0</v>
      </c>
      <c r="K12" s="281">
        <f>主要假设阐述!K29</f>
        <v>0</v>
      </c>
      <c r="L12" s="281">
        <f>主要假设阐述!L29</f>
        <v>0</v>
      </c>
      <c r="M12" s="282">
        <f t="shared" si="2"/>
        <v>0</v>
      </c>
      <c r="N12" s="279">
        <f>主要假设阐述!N29</f>
        <v>0</v>
      </c>
      <c r="O12" s="281">
        <f>主要假设阐述!O29</f>
        <v>0</v>
      </c>
      <c r="P12" s="281">
        <f>主要假设阐述!P29</f>
        <v>0</v>
      </c>
      <c r="Q12" s="281">
        <f>主要假设阐述!Q29</f>
        <v>0</v>
      </c>
      <c r="R12" s="282">
        <f t="shared" si="3"/>
        <v>0</v>
      </c>
      <c r="S12" s="288">
        <f>主要假设阐述!S29</f>
        <v>0</v>
      </c>
    </row>
    <row r="13" spans="1:98" ht="16.5" customHeight="1">
      <c r="A13" s="799"/>
      <c r="B13" s="253" t="str">
        <f>'5、销售定价'!A13</f>
        <v>公寓（含loft）</v>
      </c>
      <c r="C13" s="254">
        <f>主要假设阐述!C30</f>
        <v>0</v>
      </c>
      <c r="D13" s="255">
        <f>主要假设阐述!D30</f>
        <v>0</v>
      </c>
      <c r="E13" s="256">
        <f>主要假设阐述!E30</f>
        <v>0</v>
      </c>
      <c r="F13" s="256">
        <f>主要假设阐述!F30</f>
        <v>0</v>
      </c>
      <c r="G13" s="257">
        <f t="shared" si="0"/>
        <v>0</v>
      </c>
      <c r="H13" s="258">
        <f t="shared" si="1"/>
        <v>0</v>
      </c>
      <c r="I13" s="279">
        <f>主要假设阐述!I30</f>
        <v>0</v>
      </c>
      <c r="J13" s="280">
        <f>主要假设阐述!J30</f>
        <v>0</v>
      </c>
      <c r="K13" s="281">
        <f>主要假设阐述!K30</f>
        <v>0</v>
      </c>
      <c r="L13" s="281">
        <f>主要假设阐述!L30</f>
        <v>0</v>
      </c>
      <c r="M13" s="282">
        <f t="shared" si="2"/>
        <v>0</v>
      </c>
      <c r="N13" s="279">
        <f>主要假设阐述!N30</f>
        <v>0</v>
      </c>
      <c r="O13" s="281">
        <f>主要假设阐述!O30</f>
        <v>0</v>
      </c>
      <c r="P13" s="281">
        <f>主要假设阐述!P30</f>
        <v>0</v>
      </c>
      <c r="Q13" s="281">
        <f>主要假设阐述!Q30</f>
        <v>0</v>
      </c>
      <c r="R13" s="282">
        <f t="shared" si="3"/>
        <v>0</v>
      </c>
      <c r="S13" s="288">
        <f>主要假设阐述!S30</f>
        <v>0</v>
      </c>
    </row>
    <row r="14" spans="1:98" ht="16.5" customHeight="1">
      <c r="A14" s="799"/>
      <c r="B14" s="253" t="str">
        <f>'5、销售定价'!A14</f>
        <v>商业</v>
      </c>
      <c r="C14" s="254">
        <f>主要假设阐述!C31</f>
        <v>50000</v>
      </c>
      <c r="D14" s="255">
        <f>主要假设阐述!D31</f>
        <v>1</v>
      </c>
      <c r="E14" s="256">
        <f>主要假设阐述!E31</f>
        <v>600</v>
      </c>
      <c r="F14" s="256">
        <f>主要假设阐述!F31</f>
        <v>60</v>
      </c>
      <c r="G14" s="257">
        <f t="shared" si="0"/>
        <v>10</v>
      </c>
      <c r="H14" s="258">
        <f t="shared" si="1"/>
        <v>2</v>
      </c>
      <c r="I14" s="279">
        <f>主要假设阐述!I31</f>
        <v>20</v>
      </c>
      <c r="J14" s="280">
        <f>主要假设阐述!J31</f>
        <v>43070</v>
      </c>
      <c r="K14" s="281">
        <f>主要假设阐述!K31</f>
        <v>10</v>
      </c>
      <c r="L14" s="281">
        <f>主要假设阐述!L31</f>
        <v>5</v>
      </c>
      <c r="M14" s="282">
        <f t="shared" si="2"/>
        <v>0.5</v>
      </c>
      <c r="N14" s="279">
        <f>主要假设阐述!N31</f>
        <v>0</v>
      </c>
      <c r="O14" s="281">
        <f>主要假设阐述!O31</f>
        <v>0</v>
      </c>
      <c r="P14" s="281">
        <f>主要假设阐述!P31</f>
        <v>0</v>
      </c>
      <c r="Q14" s="281">
        <f>主要假设阐述!Q31</f>
        <v>0</v>
      </c>
      <c r="R14" s="282">
        <f t="shared" si="3"/>
        <v>0</v>
      </c>
      <c r="S14" s="288">
        <f>主要假设阐述!S31</f>
        <v>5</v>
      </c>
    </row>
    <row r="15" spans="1:98" ht="16.5" customHeight="1">
      <c r="A15" s="799"/>
      <c r="B15" s="253" t="str">
        <f>'5、销售定价'!A15</f>
        <v>酒店</v>
      </c>
      <c r="C15" s="254">
        <f>主要假设阐述!C32</f>
        <v>0</v>
      </c>
      <c r="D15" s="255">
        <f>主要假设阐述!D32</f>
        <v>0</v>
      </c>
      <c r="E15" s="256">
        <f>主要假设阐述!E32</f>
        <v>0</v>
      </c>
      <c r="F15" s="256">
        <f>主要假设阐述!F32</f>
        <v>0</v>
      </c>
      <c r="G15" s="257">
        <f t="shared" si="0"/>
        <v>0</v>
      </c>
      <c r="H15" s="258">
        <f t="shared" si="1"/>
        <v>0</v>
      </c>
      <c r="I15" s="279">
        <f>主要假设阐述!I32</f>
        <v>0</v>
      </c>
      <c r="J15" s="280">
        <f>主要假设阐述!J32</f>
        <v>0</v>
      </c>
      <c r="K15" s="281">
        <f>主要假设阐述!K32</f>
        <v>0</v>
      </c>
      <c r="L15" s="281">
        <f>主要假设阐述!L32</f>
        <v>0</v>
      </c>
      <c r="M15" s="282">
        <f t="shared" si="2"/>
        <v>0</v>
      </c>
      <c r="N15" s="279">
        <f>主要假设阐述!N32</f>
        <v>0</v>
      </c>
      <c r="O15" s="281">
        <f>主要假设阐述!O32</f>
        <v>0</v>
      </c>
      <c r="P15" s="281">
        <f>主要假设阐述!P32</f>
        <v>0</v>
      </c>
      <c r="Q15" s="281">
        <f>主要假设阐述!Q32</f>
        <v>0</v>
      </c>
      <c r="R15" s="282">
        <f t="shared" si="3"/>
        <v>0</v>
      </c>
      <c r="S15" s="288">
        <f>主要假设阐述!S32</f>
        <v>0</v>
      </c>
    </row>
    <row r="16" spans="1:98" ht="16.5" customHeight="1">
      <c r="A16" s="799"/>
      <c r="B16" s="253">
        <f>'5、销售定价'!A16</f>
        <v>0</v>
      </c>
      <c r="C16" s="254">
        <f>主要假设阐述!C33</f>
        <v>0</v>
      </c>
      <c r="D16" s="255">
        <f>主要假设阐述!D33</f>
        <v>0</v>
      </c>
      <c r="E16" s="256">
        <f>主要假设阐述!E33</f>
        <v>0</v>
      </c>
      <c r="F16" s="256">
        <f>主要假设阐述!F33</f>
        <v>0</v>
      </c>
      <c r="G16" s="257">
        <f t="shared" si="0"/>
        <v>0</v>
      </c>
      <c r="H16" s="258">
        <f t="shared" si="1"/>
        <v>0</v>
      </c>
      <c r="I16" s="279">
        <f>主要假设阐述!I33</f>
        <v>0</v>
      </c>
      <c r="J16" s="280">
        <f>主要假设阐述!J33</f>
        <v>0</v>
      </c>
      <c r="K16" s="281">
        <f>主要假设阐述!K33</f>
        <v>0</v>
      </c>
      <c r="L16" s="281">
        <f>主要假设阐述!L33</f>
        <v>0</v>
      </c>
      <c r="M16" s="282">
        <f t="shared" si="2"/>
        <v>0</v>
      </c>
      <c r="N16" s="279">
        <f>主要假设阐述!N33</f>
        <v>0</v>
      </c>
      <c r="O16" s="281">
        <f>主要假设阐述!O33</f>
        <v>0</v>
      </c>
      <c r="P16" s="281">
        <f>主要假设阐述!P33</f>
        <v>0</v>
      </c>
      <c r="Q16" s="281">
        <f>主要假设阐述!Q33</f>
        <v>0</v>
      </c>
      <c r="R16" s="282">
        <f t="shared" si="3"/>
        <v>0</v>
      </c>
      <c r="S16" s="288">
        <f>主要假设阐述!S33</f>
        <v>0</v>
      </c>
    </row>
    <row r="17" spans="1:99" ht="16.5" customHeight="1">
      <c r="A17" s="800"/>
      <c r="B17" s="259" t="str">
        <f>'5、销售定价'!A17</f>
        <v>车位</v>
      </c>
      <c r="C17" s="260">
        <f>主要假设阐述!C34</f>
        <v>300000</v>
      </c>
      <c r="D17" s="261">
        <f>主要假设阐述!D34</f>
        <v>1</v>
      </c>
      <c r="E17" s="262">
        <f>主要假设阐述!E34</f>
        <v>8672</v>
      </c>
      <c r="F17" s="262">
        <f>主要假设阐述!F34</f>
        <v>31.882352941176471</v>
      </c>
      <c r="G17" s="263">
        <f t="shared" si="0"/>
        <v>272</v>
      </c>
      <c r="H17" s="264">
        <f t="shared" si="1"/>
        <v>2.84</v>
      </c>
      <c r="I17" s="283">
        <f>主要假设阐述!I34</f>
        <v>33</v>
      </c>
      <c r="J17" s="284">
        <f>主要假设阐述!J34</f>
        <v>43466</v>
      </c>
      <c r="K17" s="285">
        <f>主要假设阐述!K34</f>
        <v>272</v>
      </c>
      <c r="L17" s="285">
        <f>主要假设阐述!L34</f>
        <v>180</v>
      </c>
      <c r="M17" s="286">
        <f t="shared" si="2"/>
        <v>0.66176470588235292</v>
      </c>
      <c r="N17" s="283">
        <f>主要假设阐述!N34</f>
        <v>0</v>
      </c>
      <c r="O17" s="285">
        <f>主要假设阐述!O34</f>
        <v>0</v>
      </c>
      <c r="P17" s="285">
        <f>主要假设阐述!P34</f>
        <v>0</v>
      </c>
      <c r="Q17" s="285">
        <f>主要假设阐述!Q34</f>
        <v>0</v>
      </c>
      <c r="R17" s="286">
        <f t="shared" si="3"/>
        <v>0</v>
      </c>
      <c r="S17" s="289">
        <f>主要假设阐述!S34</f>
        <v>50</v>
      </c>
    </row>
    <row r="18" spans="1:99" ht="16.5" customHeight="1"/>
    <row r="19" spans="1:99" s="130" customFormat="1" ht="16.5" customHeight="1">
      <c r="A19" s="794" t="s">
        <v>501</v>
      </c>
      <c r="B19" s="794"/>
      <c r="C19" s="794"/>
      <c r="D19" s="794"/>
      <c r="E19" s="794"/>
      <c r="F19" s="794"/>
      <c r="G19" s="794"/>
      <c r="H19" s="794"/>
      <c r="I19" s="794"/>
      <c r="J19" s="794"/>
      <c r="K19" s="794"/>
      <c r="L19" s="794"/>
    </row>
    <row r="20" spans="1:99" s="130" customFormat="1" ht="16.5" customHeight="1">
      <c r="A20" s="795" t="s">
        <v>502</v>
      </c>
      <c r="B20" s="801" t="s">
        <v>239</v>
      </c>
      <c r="C20" s="265">
        <v>1</v>
      </c>
      <c r="D20" s="265">
        <v>2</v>
      </c>
      <c r="E20" s="265">
        <v>3</v>
      </c>
      <c r="F20" s="265">
        <v>4</v>
      </c>
      <c r="G20" s="265">
        <v>5</v>
      </c>
      <c r="H20" s="265">
        <v>6</v>
      </c>
      <c r="I20" s="265">
        <v>7</v>
      </c>
      <c r="J20" s="265">
        <v>8</v>
      </c>
      <c r="K20" s="265">
        <v>9</v>
      </c>
      <c r="L20" s="265">
        <v>10</v>
      </c>
      <c r="M20" s="265">
        <v>11</v>
      </c>
      <c r="N20" s="265">
        <v>12</v>
      </c>
      <c r="O20" s="265">
        <v>13</v>
      </c>
      <c r="P20" s="265">
        <v>14</v>
      </c>
      <c r="Q20" s="265">
        <v>15</v>
      </c>
      <c r="R20" s="265">
        <v>16</v>
      </c>
      <c r="S20" s="265">
        <v>17</v>
      </c>
      <c r="T20" s="265">
        <v>18</v>
      </c>
      <c r="U20" s="265">
        <v>19</v>
      </c>
      <c r="V20" s="265">
        <v>20</v>
      </c>
      <c r="W20" s="265">
        <v>21</v>
      </c>
      <c r="X20" s="265">
        <v>22</v>
      </c>
      <c r="Y20" s="265">
        <v>23</v>
      </c>
      <c r="Z20" s="265">
        <v>24</v>
      </c>
      <c r="AA20" s="265">
        <v>25</v>
      </c>
      <c r="AB20" s="265">
        <v>26</v>
      </c>
      <c r="AC20" s="265">
        <v>27</v>
      </c>
      <c r="AD20" s="265">
        <v>28</v>
      </c>
      <c r="AE20" s="265">
        <v>29</v>
      </c>
      <c r="AF20" s="265">
        <v>30</v>
      </c>
      <c r="AG20" s="265">
        <v>31</v>
      </c>
      <c r="AH20" s="265">
        <v>32</v>
      </c>
      <c r="AI20" s="265">
        <v>33</v>
      </c>
      <c r="AJ20" s="265">
        <v>34</v>
      </c>
      <c r="AK20" s="265">
        <v>35</v>
      </c>
      <c r="AL20" s="265">
        <v>36</v>
      </c>
      <c r="AM20" s="265">
        <v>37</v>
      </c>
      <c r="AN20" s="265">
        <v>38</v>
      </c>
      <c r="AO20" s="265">
        <v>39</v>
      </c>
      <c r="AP20" s="265">
        <v>40</v>
      </c>
      <c r="AQ20" s="265">
        <v>41</v>
      </c>
      <c r="AR20" s="265">
        <v>42</v>
      </c>
      <c r="AS20" s="265">
        <v>43</v>
      </c>
      <c r="AT20" s="265">
        <v>44</v>
      </c>
      <c r="AU20" s="265">
        <v>45</v>
      </c>
      <c r="AV20" s="265">
        <v>46</v>
      </c>
      <c r="AW20" s="265">
        <v>47</v>
      </c>
      <c r="AX20" s="265">
        <v>48</v>
      </c>
      <c r="AY20" s="265">
        <v>49</v>
      </c>
      <c r="AZ20" s="265">
        <v>50</v>
      </c>
      <c r="BA20" s="265">
        <v>51</v>
      </c>
      <c r="BB20" s="265">
        <v>52</v>
      </c>
      <c r="BC20" s="265">
        <v>53</v>
      </c>
      <c r="BD20" s="265">
        <v>54</v>
      </c>
      <c r="BE20" s="265">
        <v>55</v>
      </c>
      <c r="BF20" s="265">
        <v>56</v>
      </c>
      <c r="BG20" s="265">
        <v>57</v>
      </c>
      <c r="BH20" s="265">
        <v>58</v>
      </c>
      <c r="BI20" s="265">
        <v>59</v>
      </c>
      <c r="BJ20" s="265">
        <v>60</v>
      </c>
      <c r="BK20" s="265">
        <v>61</v>
      </c>
      <c r="BL20" s="265">
        <v>62</v>
      </c>
      <c r="BM20" s="265">
        <v>63</v>
      </c>
      <c r="BN20" s="265">
        <v>64</v>
      </c>
      <c r="BO20" s="265">
        <v>65</v>
      </c>
      <c r="BP20" s="265">
        <v>66</v>
      </c>
      <c r="BQ20" s="265">
        <v>67</v>
      </c>
      <c r="BR20" s="265">
        <v>68</v>
      </c>
      <c r="BS20" s="265">
        <v>69</v>
      </c>
      <c r="BT20" s="265">
        <v>70</v>
      </c>
      <c r="BU20" s="265">
        <v>71</v>
      </c>
      <c r="BV20" s="265">
        <v>72</v>
      </c>
      <c r="BW20" s="265">
        <v>73</v>
      </c>
      <c r="BX20" s="265">
        <v>74</v>
      </c>
      <c r="BY20" s="265">
        <v>75</v>
      </c>
      <c r="BZ20" s="265">
        <v>76</v>
      </c>
      <c r="CA20" s="265">
        <v>77</v>
      </c>
      <c r="CB20" s="265">
        <v>78</v>
      </c>
      <c r="CC20" s="265">
        <v>79</v>
      </c>
      <c r="CD20" s="265">
        <v>80</v>
      </c>
      <c r="CE20" s="265">
        <v>81</v>
      </c>
      <c r="CF20" s="265">
        <v>82</v>
      </c>
      <c r="CG20" s="265">
        <v>83</v>
      </c>
      <c r="CH20" s="265">
        <v>84</v>
      </c>
      <c r="CI20" s="265">
        <v>85</v>
      </c>
      <c r="CJ20" s="265">
        <v>86</v>
      </c>
      <c r="CK20" s="265">
        <v>87</v>
      </c>
      <c r="CL20" s="265">
        <v>88</v>
      </c>
      <c r="CM20" s="265">
        <v>89</v>
      </c>
      <c r="CN20" s="265">
        <v>90</v>
      </c>
      <c r="CO20" s="265">
        <v>91</v>
      </c>
      <c r="CP20" s="265">
        <v>92</v>
      </c>
      <c r="CQ20" s="265">
        <v>93</v>
      </c>
      <c r="CR20" s="265">
        <v>94</v>
      </c>
      <c r="CS20" s="265">
        <v>95</v>
      </c>
      <c r="CT20" s="290">
        <v>96</v>
      </c>
      <c r="CU20" s="164" t="s">
        <v>77</v>
      </c>
    </row>
    <row r="21" spans="1:99" s="130" customFormat="1" ht="16.5" customHeight="1">
      <c r="A21" s="796"/>
      <c r="B21" s="802"/>
      <c r="C21" s="266">
        <f>主要假设阐述!$B$5</f>
        <v>42491</v>
      </c>
      <c r="D21" s="266">
        <f>C21+31</f>
        <v>42522</v>
      </c>
      <c r="E21" s="266">
        <f t="shared" ref="E21:BP21" si="4">D21+31</f>
        <v>42553</v>
      </c>
      <c r="F21" s="266">
        <f t="shared" si="4"/>
        <v>42584</v>
      </c>
      <c r="G21" s="266">
        <f t="shared" si="4"/>
        <v>42615</v>
      </c>
      <c r="H21" s="266">
        <f t="shared" si="4"/>
        <v>42646</v>
      </c>
      <c r="I21" s="266">
        <f t="shared" si="4"/>
        <v>42677</v>
      </c>
      <c r="J21" s="266">
        <f t="shared" si="4"/>
        <v>42708</v>
      </c>
      <c r="K21" s="266">
        <f t="shared" si="4"/>
        <v>42739</v>
      </c>
      <c r="L21" s="266">
        <f t="shared" si="4"/>
        <v>42770</v>
      </c>
      <c r="M21" s="266">
        <f t="shared" si="4"/>
        <v>42801</v>
      </c>
      <c r="N21" s="266">
        <f t="shared" si="4"/>
        <v>42832</v>
      </c>
      <c r="O21" s="266">
        <f t="shared" si="4"/>
        <v>42863</v>
      </c>
      <c r="P21" s="266">
        <f t="shared" si="4"/>
        <v>42894</v>
      </c>
      <c r="Q21" s="266">
        <f t="shared" si="4"/>
        <v>42925</v>
      </c>
      <c r="R21" s="266">
        <f t="shared" si="4"/>
        <v>42956</v>
      </c>
      <c r="S21" s="266">
        <f t="shared" si="4"/>
        <v>42987</v>
      </c>
      <c r="T21" s="266">
        <f t="shared" si="4"/>
        <v>43018</v>
      </c>
      <c r="U21" s="266">
        <f t="shared" si="4"/>
        <v>43049</v>
      </c>
      <c r="V21" s="266">
        <f t="shared" si="4"/>
        <v>43080</v>
      </c>
      <c r="W21" s="266">
        <f t="shared" si="4"/>
        <v>43111</v>
      </c>
      <c r="X21" s="266">
        <f t="shared" si="4"/>
        <v>43142</v>
      </c>
      <c r="Y21" s="266">
        <f t="shared" si="4"/>
        <v>43173</v>
      </c>
      <c r="Z21" s="266">
        <f t="shared" si="4"/>
        <v>43204</v>
      </c>
      <c r="AA21" s="266">
        <f t="shared" si="4"/>
        <v>43235</v>
      </c>
      <c r="AB21" s="266">
        <f t="shared" si="4"/>
        <v>43266</v>
      </c>
      <c r="AC21" s="266">
        <f t="shared" si="4"/>
        <v>43297</v>
      </c>
      <c r="AD21" s="266">
        <f t="shared" si="4"/>
        <v>43328</v>
      </c>
      <c r="AE21" s="266">
        <f t="shared" si="4"/>
        <v>43359</v>
      </c>
      <c r="AF21" s="266">
        <f t="shared" si="4"/>
        <v>43390</v>
      </c>
      <c r="AG21" s="266">
        <f t="shared" si="4"/>
        <v>43421</v>
      </c>
      <c r="AH21" s="266">
        <f t="shared" si="4"/>
        <v>43452</v>
      </c>
      <c r="AI21" s="266">
        <f t="shared" si="4"/>
        <v>43483</v>
      </c>
      <c r="AJ21" s="266">
        <f t="shared" si="4"/>
        <v>43514</v>
      </c>
      <c r="AK21" s="266">
        <f t="shared" si="4"/>
        <v>43545</v>
      </c>
      <c r="AL21" s="266">
        <f t="shared" si="4"/>
        <v>43576</v>
      </c>
      <c r="AM21" s="266">
        <f t="shared" si="4"/>
        <v>43607</v>
      </c>
      <c r="AN21" s="266">
        <f t="shared" si="4"/>
        <v>43638</v>
      </c>
      <c r="AO21" s="266">
        <f t="shared" si="4"/>
        <v>43669</v>
      </c>
      <c r="AP21" s="266">
        <f t="shared" si="4"/>
        <v>43700</v>
      </c>
      <c r="AQ21" s="266">
        <f t="shared" si="4"/>
        <v>43731</v>
      </c>
      <c r="AR21" s="266">
        <f t="shared" si="4"/>
        <v>43762</v>
      </c>
      <c r="AS21" s="266">
        <f t="shared" si="4"/>
        <v>43793</v>
      </c>
      <c r="AT21" s="266">
        <f t="shared" si="4"/>
        <v>43824</v>
      </c>
      <c r="AU21" s="266">
        <f t="shared" si="4"/>
        <v>43855</v>
      </c>
      <c r="AV21" s="266">
        <f t="shared" si="4"/>
        <v>43886</v>
      </c>
      <c r="AW21" s="266">
        <f t="shared" si="4"/>
        <v>43917</v>
      </c>
      <c r="AX21" s="266">
        <f t="shared" si="4"/>
        <v>43948</v>
      </c>
      <c r="AY21" s="266">
        <f t="shared" si="4"/>
        <v>43979</v>
      </c>
      <c r="AZ21" s="266">
        <f t="shared" si="4"/>
        <v>44010</v>
      </c>
      <c r="BA21" s="266">
        <f t="shared" si="4"/>
        <v>44041</v>
      </c>
      <c r="BB21" s="266">
        <f t="shared" si="4"/>
        <v>44072</v>
      </c>
      <c r="BC21" s="266">
        <f t="shared" si="4"/>
        <v>44103</v>
      </c>
      <c r="BD21" s="266">
        <f t="shared" si="4"/>
        <v>44134</v>
      </c>
      <c r="BE21" s="266">
        <f t="shared" si="4"/>
        <v>44165</v>
      </c>
      <c r="BF21" s="266">
        <f t="shared" si="4"/>
        <v>44196</v>
      </c>
      <c r="BG21" s="266">
        <f t="shared" si="4"/>
        <v>44227</v>
      </c>
      <c r="BH21" s="266">
        <f t="shared" si="4"/>
        <v>44258</v>
      </c>
      <c r="BI21" s="266">
        <f t="shared" si="4"/>
        <v>44289</v>
      </c>
      <c r="BJ21" s="266">
        <f t="shared" si="4"/>
        <v>44320</v>
      </c>
      <c r="BK21" s="266">
        <f t="shared" si="4"/>
        <v>44351</v>
      </c>
      <c r="BL21" s="266">
        <f t="shared" si="4"/>
        <v>44382</v>
      </c>
      <c r="BM21" s="266">
        <f t="shared" si="4"/>
        <v>44413</v>
      </c>
      <c r="BN21" s="266">
        <f t="shared" si="4"/>
        <v>44444</v>
      </c>
      <c r="BO21" s="266">
        <f t="shared" si="4"/>
        <v>44475</v>
      </c>
      <c r="BP21" s="266">
        <f t="shared" si="4"/>
        <v>44506</v>
      </c>
      <c r="BQ21" s="266">
        <f t="shared" ref="BQ21:CT21" si="5">BP21+31</f>
        <v>44537</v>
      </c>
      <c r="BR21" s="266">
        <f t="shared" si="5"/>
        <v>44568</v>
      </c>
      <c r="BS21" s="266">
        <f t="shared" si="5"/>
        <v>44599</v>
      </c>
      <c r="BT21" s="266">
        <f t="shared" si="5"/>
        <v>44630</v>
      </c>
      <c r="BU21" s="266">
        <f t="shared" si="5"/>
        <v>44661</v>
      </c>
      <c r="BV21" s="266">
        <f t="shared" si="5"/>
        <v>44692</v>
      </c>
      <c r="BW21" s="266">
        <f t="shared" si="5"/>
        <v>44723</v>
      </c>
      <c r="BX21" s="266">
        <f t="shared" si="5"/>
        <v>44754</v>
      </c>
      <c r="BY21" s="266">
        <f t="shared" si="5"/>
        <v>44785</v>
      </c>
      <c r="BZ21" s="266">
        <f t="shared" si="5"/>
        <v>44816</v>
      </c>
      <c r="CA21" s="266">
        <f t="shared" si="5"/>
        <v>44847</v>
      </c>
      <c r="CB21" s="266">
        <f t="shared" si="5"/>
        <v>44878</v>
      </c>
      <c r="CC21" s="266">
        <f t="shared" si="5"/>
        <v>44909</v>
      </c>
      <c r="CD21" s="266">
        <f t="shared" si="5"/>
        <v>44940</v>
      </c>
      <c r="CE21" s="266">
        <f t="shared" si="5"/>
        <v>44971</v>
      </c>
      <c r="CF21" s="266">
        <f t="shared" si="5"/>
        <v>45002</v>
      </c>
      <c r="CG21" s="266">
        <f t="shared" si="5"/>
        <v>45033</v>
      </c>
      <c r="CH21" s="266">
        <f t="shared" si="5"/>
        <v>45064</v>
      </c>
      <c r="CI21" s="266">
        <f t="shared" si="5"/>
        <v>45095</v>
      </c>
      <c r="CJ21" s="266">
        <f t="shared" si="5"/>
        <v>45126</v>
      </c>
      <c r="CK21" s="266">
        <f t="shared" si="5"/>
        <v>45157</v>
      </c>
      <c r="CL21" s="266">
        <f t="shared" si="5"/>
        <v>45188</v>
      </c>
      <c r="CM21" s="266">
        <f t="shared" si="5"/>
        <v>45219</v>
      </c>
      <c r="CN21" s="266">
        <f t="shared" si="5"/>
        <v>45250</v>
      </c>
      <c r="CO21" s="266">
        <f t="shared" si="5"/>
        <v>45281</v>
      </c>
      <c r="CP21" s="266">
        <f t="shared" si="5"/>
        <v>45312</v>
      </c>
      <c r="CQ21" s="266">
        <f t="shared" si="5"/>
        <v>45343</v>
      </c>
      <c r="CR21" s="266">
        <f t="shared" si="5"/>
        <v>45374</v>
      </c>
      <c r="CS21" s="266">
        <f t="shared" si="5"/>
        <v>45405</v>
      </c>
      <c r="CT21" s="266">
        <f t="shared" si="5"/>
        <v>45436</v>
      </c>
      <c r="CU21" s="164"/>
    </row>
    <row r="22" spans="1:99" s="130" customFormat="1" ht="16.5" customHeight="1">
      <c r="A22" s="267" t="str">
        <f>B4</f>
        <v>多层（4F-9F)</v>
      </c>
      <c r="B22" s="268">
        <f>SUM(C22:CT22)</f>
        <v>0</v>
      </c>
      <c r="C22" s="269">
        <f>IF(C$20=$I4,$L4,0)</f>
        <v>0</v>
      </c>
      <c r="D22" s="269">
        <f>IF(D$20&lt;$I4,0,IF(D$20=$I4,$L4,IF(D$20=$N4,$Q4,IF(SUM($C22:C22)+$S4&gt;$G4,$G4-SUM($C22:C22),$S4))))</f>
        <v>0</v>
      </c>
      <c r="E22" s="269">
        <f>IF(E20&lt;$I4,0,IF(E20=$I4,$L4,IF(E20=$N4,$Q4,IF(SUM($C22:D22)+$S4&gt;$G4,$G4-SUM($C22:D22),$S4))))</f>
        <v>0</v>
      </c>
      <c r="F22" s="269">
        <f>IF(F20&lt;$I4,0,IF(F20=$I4,$L4,IF(F20=$N4,$Q4,IF(SUM($C22:E22)+$S4&gt;$G4,$G4-SUM($C22:E22),$S4))))</f>
        <v>0</v>
      </c>
      <c r="G22" s="269">
        <f>IF(G20&lt;$I4,0,IF(G20=$I4,$L4,IF(G20=$N4,$Q4,IF(SUM($C22:F22)+$S4&gt;$G4,$G4-SUM($C22:F22),$S4))))</f>
        <v>0</v>
      </c>
      <c r="H22" s="269">
        <f>IF(H20&lt;$I4,0,IF(H20=$I4,$L4,IF(H20=$N4,$Q4,IF(SUM($C22:G22)+$S4&gt;$G4,$G4-SUM($C22:G22),$S4))))</f>
        <v>0</v>
      </c>
      <c r="I22" s="269">
        <f>IF(I20&lt;$I4,0,IF(I20=$I4,$L4,IF(I20=$N4,$Q4,IF(SUM($C22:H22)+$S4&gt;$G4,$G4-SUM($C22:H22),$S4))))</f>
        <v>0</v>
      </c>
      <c r="J22" s="269">
        <f>IF(J20&lt;$I4,0,IF(J20=$I4,$L4,IF(J20=$N4,$Q4,IF(SUM($C22:I22)+$S4&gt;$G4,$G4-SUM($C22:I22),$S4))))</f>
        <v>0</v>
      </c>
      <c r="K22" s="269">
        <f>IF(K20&lt;$I4,0,IF(K20=$I4,$L4,IF(K20=$N4,$Q4,IF(SUM($C22:J22)+$S4&gt;$G4,$G4-SUM($C22:J22),$S4))))</f>
        <v>0</v>
      </c>
      <c r="L22" s="269">
        <f>IF(L20&lt;$I4,0,IF(L20=$I4,$L4,IF(L20=$N4,$Q4,IF(SUM($C22:K22)+$S4&gt;$G4,$G4-SUM($C22:K22),$S4))))</f>
        <v>0</v>
      </c>
      <c r="M22" s="269">
        <f>IF(M20&lt;$I4,0,IF(M20=$I4,$L4,IF(M20=$N4,$Q4,IF(SUM($C22:L22)+$S4&gt;$G4,$G4-SUM($C22:L22),$S4))))</f>
        <v>0</v>
      </c>
      <c r="N22" s="269">
        <f>IF(N20&lt;$I4,0,IF(N20=$I4,$L4,IF(N20=$N4,$Q4,IF(SUM($C22:M22)+$S4&gt;$G4,$G4-SUM($C22:M22),$S4))))</f>
        <v>0</v>
      </c>
      <c r="O22" s="269">
        <f>IF(O20&lt;$I4,0,IF(O20=$I4,$L4,IF(O20=$N4,$Q4,IF(SUM($C22:N22)+$S4&gt;$G4,$G4-SUM($C22:N22),$S4))))</f>
        <v>0</v>
      </c>
      <c r="P22" s="269">
        <f>IF(P20&lt;$I4,0,IF(P20=$I4,$L4,IF(P20=$N4,$Q4,IF(SUM($C22:O22)+$S4&gt;$G4,$G4-SUM($C22:O22),$S4))))</f>
        <v>0</v>
      </c>
      <c r="Q22" s="269">
        <f>IF(Q20&lt;$I4,0,IF(Q20=$I4,$L4,IF(Q20=$N4,$Q4,IF(SUM($C22:P22)+$S4&gt;$G4,$G4-SUM($C22:P22),$S4))))</f>
        <v>0</v>
      </c>
      <c r="R22" s="269">
        <f>IF(R20&lt;$I4,0,IF(R20=$I4,$L4,IF(R20=$N4,$Q4,IF(SUM($C22:Q22)+$S4&gt;$G4,$G4-SUM($C22:Q22),$S4))))</f>
        <v>0</v>
      </c>
      <c r="S22" s="269">
        <f>IF(S20&lt;$I4,0,IF(S20=$I4,$L4,IF(S20=$N4,$Q4,IF(SUM($C22:R22)+$S4&gt;$G4,$G4-SUM($C22:R22),$S4))))</f>
        <v>0</v>
      </c>
      <c r="T22" s="269">
        <f>IF(T20&lt;$I4,0,IF(T20=$I4,$L4,IF(T20=$N4,$Q4,IF(SUM($C22:S22)+$S4&gt;$G4,$G4-SUM($C22:S22),$S4))))</f>
        <v>0</v>
      </c>
      <c r="U22" s="269">
        <f>IF(U20&lt;$I4,0,IF(U20=$I4,$L4,IF(U20=$N4,$Q4,IF(SUM($C22:T22)+$S4&gt;$G4,$G4-SUM($C22:T22),$S4))))</f>
        <v>0</v>
      </c>
      <c r="V22" s="269">
        <f>IF(V20&lt;$I4,0,IF(V20=$I4,$L4,IF(V20=$N4,$Q4,IF(SUM($C22:U22)+$S4&gt;$G4,$G4-SUM($C22:U22),$S4))))</f>
        <v>0</v>
      </c>
      <c r="W22" s="269">
        <f>IF(W20&lt;$I4,0,IF(W20=$I4,$L4,IF(W20=$N4,$Q4,IF(SUM($C22:V22)+$S4&gt;$G4,$G4-SUM($C22:V22),$S4))))</f>
        <v>0</v>
      </c>
      <c r="X22" s="269">
        <f>IF(X20&lt;$I4,0,IF(X20=$I4,$L4,IF(X20=$N4,$Q4,IF(SUM($C22:W22)+$S4&gt;$G4,$G4-SUM($C22:W22),$S4))))</f>
        <v>0</v>
      </c>
      <c r="Y22" s="269">
        <f>IF(Y20&lt;$I4,0,IF(Y20=$I4,$L4,IF(Y20=$N4,$Q4,IF(SUM($C22:X22)+$S4&gt;$G4,$G4-SUM($C22:X22),$S4))))</f>
        <v>0</v>
      </c>
      <c r="Z22" s="269">
        <f>IF(Z20&lt;$I4,0,IF(Z20=$I4,$L4,IF(Z20=$N4,$Q4,IF(SUM($C22:Y22)+$S4&gt;$G4,$G4-SUM($C22:Y22),$S4))))</f>
        <v>0</v>
      </c>
      <c r="AA22" s="269">
        <f>IF(AA20&lt;$I4,0,IF(AA20=$I4,$L4,IF(AA20=$N4,$Q4,IF(SUM($C22:Z22)+$S4&gt;$G4,$G4-SUM($C22:Z22),$S4))))</f>
        <v>0</v>
      </c>
      <c r="AB22" s="269">
        <f>IF(AB20&lt;$I4,0,IF(AB20=$I4,$L4,IF(AB20=$N4,$Q4,IF(SUM($C22:AA22)+$S4&gt;$G4,$G4-SUM($C22:AA22),$S4))))</f>
        <v>0</v>
      </c>
      <c r="AC22" s="269">
        <f>IF(AC20&lt;$I4,0,IF(AC20=$I4,$L4,IF(AC20=$N4,$Q4,IF(SUM($C22:AB22)+$S4&gt;$G4,$G4-SUM($C22:AB22),$S4))))</f>
        <v>0</v>
      </c>
      <c r="AD22" s="269">
        <f>IF(AD20&lt;$I4,0,IF(AD20=$I4,$L4,IF(AD20=$N4,$Q4,IF(SUM($C22:AC22)+$S4&gt;$G4,$G4-SUM($C22:AC22),$S4))))</f>
        <v>0</v>
      </c>
      <c r="AE22" s="269">
        <f>IF(AE20&lt;$I4,0,IF(AE20=$I4,$L4,IF(AE20=$N4,$Q4,IF(SUM($C22:AD22)+$S4&gt;$G4,$G4-SUM($C22:AD22),$S4))))</f>
        <v>0</v>
      </c>
      <c r="AF22" s="269">
        <f>IF(AF20&lt;$I4,0,IF(AF20=$I4,$L4,IF(AF20=$N4,$Q4,IF(SUM($C22:AE22)+$S4&gt;$G4,$G4-SUM($C22:AE22),$S4))))</f>
        <v>0</v>
      </c>
      <c r="AG22" s="269">
        <f>IF(AG20&lt;$I4,0,IF(AG20=$I4,$L4,IF(AG20=$N4,$Q4,IF(SUM($C22:AF22)+$S4&gt;$G4,$G4-SUM($C22:AF22),$S4))))</f>
        <v>0</v>
      </c>
      <c r="AH22" s="269">
        <f>IF(AH20&lt;$I4,0,IF(AH20=$I4,$L4,IF(AH20=$N4,$Q4,IF(SUM($C22:AG22)+$S4&gt;$G4,$G4-SUM($C22:AG22),$S4))))</f>
        <v>0</v>
      </c>
      <c r="AI22" s="269">
        <f>IF(AI20&lt;$I4,0,IF(AI20=$I4,$L4,IF(AI20=$N4,$Q4,IF(SUM($C22:AH22)+$S4&gt;$G4,$G4-SUM($C22:AH22),$S4))))</f>
        <v>0</v>
      </c>
      <c r="AJ22" s="269">
        <f>IF(AJ20&lt;$I4,0,IF(AJ20=$I4,$L4,IF(AJ20=$N4,$Q4,IF(SUM($C22:AI22)+$S4&gt;$G4,$G4-SUM($C22:AI22),$S4))))</f>
        <v>0</v>
      </c>
      <c r="AK22" s="269">
        <f>IF(AK20&lt;$I4,0,IF(AK20=$I4,$L4,IF(AK20=$N4,$Q4,IF(SUM($C22:AJ22)+$S4&gt;$G4,$G4-SUM($C22:AJ22),$S4))))</f>
        <v>0</v>
      </c>
      <c r="AL22" s="269">
        <f>IF(AL20&lt;$I4,0,IF(AL20=$I4,$L4,IF(AL20=$N4,$Q4,IF(SUM($C22:AK22)+$S4&gt;$G4,$G4-SUM($C22:AK22),$S4))))</f>
        <v>0</v>
      </c>
      <c r="AM22" s="269">
        <f>IF(AM20&lt;$I4,0,IF(AM20=$I4,$L4,IF(AM20=$N4,$Q4,IF(SUM($C22:AL22)+$S4&gt;$G4,$G4-SUM($C22:AL22),$S4))))</f>
        <v>0</v>
      </c>
      <c r="AN22" s="269">
        <f>IF(AN20&lt;$I4,0,IF(AN20=$I4,$L4,IF(AN20=$N4,$Q4,IF(SUM($C22:AM22)+$S4&gt;$G4,$G4-SUM($C22:AM22),$S4))))</f>
        <v>0</v>
      </c>
      <c r="AO22" s="269">
        <f>IF(AO20&lt;$I4,0,IF(AO20=$I4,$L4,IF(AO20=$N4,$Q4,IF(SUM($C22:AN22)+$S4&gt;$G4,$G4-SUM($C22:AN22),$S4))))</f>
        <v>0</v>
      </c>
      <c r="AP22" s="269">
        <f>IF(AP20&lt;$I4,0,IF(AP20=$I4,$L4,IF(AP20=$N4,$Q4,IF(SUM($C22:AO22)+$S4&gt;$G4,$G4-SUM($C22:AO22),$S4))))</f>
        <v>0</v>
      </c>
      <c r="AQ22" s="269">
        <f>IF(AQ20&lt;$I4,0,IF(AQ20=$I4,$L4,IF(AQ20=$N4,$Q4,IF(SUM($C22:AP22)+$S4&gt;$G4,$G4-SUM($C22:AP22),$S4))))</f>
        <v>0</v>
      </c>
      <c r="AR22" s="269">
        <f>IF(AR20&lt;$I4,0,IF(AR20=$I4,$L4,IF(AR20=$N4,$Q4,IF(SUM($C22:AQ22)+$S4&gt;$G4,$G4-SUM($C22:AQ22),$S4))))</f>
        <v>0</v>
      </c>
      <c r="AS22" s="269">
        <f>IF(AS20&lt;$I4,0,IF(AS20=$I4,$L4,IF(AS20=$N4,$Q4,IF(SUM($C22:AR22)+$S4&gt;$G4,$G4-SUM($C22:AR22),$S4))))</f>
        <v>0</v>
      </c>
      <c r="AT22" s="269">
        <f>IF(AT20&lt;$I4,0,IF(AT20=$I4,$L4,IF(AT20=$N4,$Q4,IF(SUM($C22:AS22)+$S4&gt;$G4,$G4-SUM($C22:AS22),$S4))))</f>
        <v>0</v>
      </c>
      <c r="AU22" s="269">
        <f>IF(AU20&lt;$I4,0,IF(AU20=$I4,$L4,IF(AU20=$N4,$Q4,IF(SUM($C22:AT22)+$S4&gt;$G4,$G4-SUM($C22:AT22),$S4))))</f>
        <v>0</v>
      </c>
      <c r="AV22" s="269">
        <f>IF(AV20&lt;$I4,0,IF(AV20=$I4,$L4,IF(AV20=$N4,$Q4,IF(SUM($C22:AU22)+$S4&gt;$G4,$G4-SUM($C22:AU22),$S4))))</f>
        <v>0</v>
      </c>
      <c r="AW22" s="269">
        <f>IF(AW20&lt;$I4,0,IF(AW20=$I4,$L4,IF(AW20=$N4,$Q4,IF(SUM($C22:AV22)+$S4&gt;$G4,$G4-SUM($C22:AV22),$S4))))</f>
        <v>0</v>
      </c>
      <c r="AX22" s="269">
        <f>IF(AX20&lt;$I4,0,IF(AX20=$I4,$L4,IF(AX20=$N4,$Q4,IF(SUM($C22:AW22)+$S4&gt;$G4,$G4-SUM($C22:AW22),$S4))))</f>
        <v>0</v>
      </c>
      <c r="AY22" s="269">
        <f>IF(AY20&lt;$I4,0,IF(AY20=$I4,$L4,IF(AY20=$N4,$Q4,IF(SUM($C22:AX22)+$S4&gt;$G4,$G4-SUM($C22:AX22),$S4))))</f>
        <v>0</v>
      </c>
      <c r="AZ22" s="269">
        <f>IF(AZ20&lt;$I4,0,IF(AZ20=$I4,$L4,IF(AZ20=$N4,$Q4,IF(SUM($C22:AY22)+$S4&gt;$G4,$G4-SUM($C22:AY22),$S4))))</f>
        <v>0</v>
      </c>
      <c r="BA22" s="269">
        <f>IF(BA20&lt;$I4,0,IF(BA20=$I4,$L4,IF(BA20=$N4,$Q4,IF(SUM($C22:AZ22)+$S4&gt;$G4,$G4-SUM($C22:AZ22),$S4))))</f>
        <v>0</v>
      </c>
      <c r="BB22" s="269">
        <f>IF(BB20&lt;$I4,0,IF(BB20=$I4,$L4,IF(BB20=$N4,$Q4,IF(SUM($C22:BA22)+$S4&gt;$G4,$G4-SUM($C22:BA22),$S4))))</f>
        <v>0</v>
      </c>
      <c r="BC22" s="269">
        <f>IF(BC20&lt;$I4,0,IF(BC20=$I4,$L4,IF(BC20=$N4,$Q4,IF(SUM($C22:BB22)+$S4&gt;$G4,$G4-SUM($C22:BB22),$S4))))</f>
        <v>0</v>
      </c>
      <c r="BD22" s="269">
        <f>IF(BD20&lt;$I4,0,IF(BD20=$I4,$L4,IF(BD20=$N4,$Q4,IF(SUM($C22:BC22)+$S4&gt;$G4,$G4-SUM($C22:BC22),$S4))))</f>
        <v>0</v>
      </c>
      <c r="BE22" s="269">
        <f>IF(BE20&lt;$I4,0,IF(BE20=$I4,$L4,IF(BE20=$N4,$Q4,IF(SUM($C22:BD22)+$S4&gt;$G4,$G4-SUM($C22:BD22),$S4))))</f>
        <v>0</v>
      </c>
      <c r="BF22" s="269">
        <f>IF(BF20&lt;$I4,0,IF(BF20=$I4,$L4,IF(BF20=$N4,$Q4,IF(SUM($C22:BE22)+$S4&gt;$G4,$G4-SUM($C22:BE22),$S4))))</f>
        <v>0</v>
      </c>
      <c r="BG22" s="269">
        <f>IF(BG20&lt;$I4,0,IF(BG20=$I4,$L4,IF(BG20=$N4,$Q4,IF(SUM($C22:BF22)+$S4&gt;$G4,$G4-SUM($C22:BF22),$S4))))</f>
        <v>0</v>
      </c>
      <c r="BH22" s="269">
        <f>IF(BH20&lt;$I4,0,IF(BH20=$I4,$L4,IF(BH20=$N4,$Q4,IF(SUM($C22:BG22)+$S4&gt;$G4,$G4-SUM($C22:BG22),$S4))))</f>
        <v>0</v>
      </c>
      <c r="BI22" s="269">
        <f>IF(BI20&lt;$I4,0,IF(BI20=$I4,$L4,IF(BI20=$N4,$Q4,IF(SUM($C22:BH22)+$S4&gt;$G4,$G4-SUM($C22:BH22),$S4))))</f>
        <v>0</v>
      </c>
      <c r="BJ22" s="269">
        <f>IF(BJ20&lt;$I4,0,IF(BJ20=$I4,$L4,IF(BJ20=$N4,$Q4,IF(SUM($C22:BI22)+$S4&gt;$G4,$G4-SUM($C22:BI22),$S4))))</f>
        <v>0</v>
      </c>
      <c r="BK22" s="269">
        <f>IF(BK20&lt;$I4,0,IF(BK20=$I4,$L4,IF(BK20=$N4,$Q4,IF(SUM($C22:BJ22)+$S4&gt;$G4,$G4-SUM($C22:BJ22),$S4))))</f>
        <v>0</v>
      </c>
      <c r="BL22" s="269">
        <f>IF(BL20&lt;$I4,0,IF(BL20=$I4,$L4,IF(BL20=$N4,$Q4,IF(SUM($C22:BK22)+$S4&gt;$G4,$G4-SUM($C22:BK22),$S4))))</f>
        <v>0</v>
      </c>
      <c r="BM22" s="269">
        <f>IF(BM20&lt;$I4,0,IF(BM20=$I4,$L4,IF(BM20=$N4,$Q4,IF(SUM($C22:BL22)+$S4&gt;$G4,$G4-SUM($C22:BL22),$S4))))</f>
        <v>0</v>
      </c>
      <c r="BN22" s="269">
        <f>IF(BN20&lt;$I4,0,IF(BN20=$I4,$L4,IF(BN20=$N4,$Q4,IF(SUM($C22:BM22)+$S4&gt;$G4,$G4-SUM($C22:BM22),$S4))))</f>
        <v>0</v>
      </c>
      <c r="BO22" s="269">
        <f>IF(BO20&lt;$I4,0,IF(BO20=$I4,$L4,IF(BO20=$N4,$Q4,IF(SUM($C22:BN22)+$S4&gt;$G4,$G4-SUM($C22:BN22),$S4))))</f>
        <v>0</v>
      </c>
      <c r="BP22" s="269">
        <f>IF(BP20&lt;$I4,0,IF(BP20=$I4,$L4,IF(BP20=$N4,$Q4,IF(SUM($C22:BO22)+$S4&gt;$G4,$G4-SUM($C22:BO22),$S4))))</f>
        <v>0</v>
      </c>
      <c r="BQ22" s="269">
        <f>IF(BQ20&lt;$I4,0,IF(BQ20=$I4,$L4,IF(BQ20=$N4,$Q4,IF(SUM($C22:BP22)+$S4&gt;$G4,$G4-SUM($C22:BP22),$S4))))</f>
        <v>0</v>
      </c>
      <c r="BR22" s="269">
        <f>IF(BR20&lt;$I4,0,IF(BR20=$I4,$L4,IF(BR20=$N4,$Q4,IF(SUM($C22:BQ22)+$S4&gt;$G4,$G4-SUM($C22:BQ22),$S4))))</f>
        <v>0</v>
      </c>
      <c r="BS22" s="269">
        <f>IF(BS20&lt;$I4,0,IF(BS20=$I4,$L4,IF(BS20=$N4,$Q4,IF(SUM($C22:BR22)+$S4&gt;$G4,$G4-SUM($C22:BR22),$S4))))</f>
        <v>0</v>
      </c>
      <c r="BT22" s="269">
        <f>IF(BT20&lt;$I4,0,IF(BT20=$I4,$L4,IF(BT20=$N4,$Q4,IF(SUM($C22:BS22)+$S4&gt;$G4,$G4-SUM($C22:BS22),$S4))))</f>
        <v>0</v>
      </c>
      <c r="BU22" s="269">
        <f>IF(BU20&lt;$I4,0,IF(BU20=$I4,$L4,IF(BU20=$N4,$Q4,IF(SUM($C22:BT22)+$S4&gt;$G4,$G4-SUM($C22:BT22),$S4))))</f>
        <v>0</v>
      </c>
      <c r="BV22" s="269">
        <f>IF(BV20&lt;$I4,0,IF(BV20=$I4,$L4,IF(BV20=$N4,$Q4,IF(SUM($C22:BU22)+$S4&gt;$G4,$G4-SUM($C22:BU22),$S4))))</f>
        <v>0</v>
      </c>
      <c r="BW22" s="269">
        <f>IF(BW20&lt;$I4,0,IF(BW20=$I4,$L4,IF(BW20=$N4,$Q4,IF(SUM($C22:BV22)+$S4&gt;$G4,$G4-SUM($C22:BV22),$S4))))</f>
        <v>0</v>
      </c>
      <c r="BX22" s="269">
        <f>IF(BX20&lt;$I4,0,IF(BX20=$I4,$L4,IF(BX20=$N4,$Q4,IF(SUM($C22:BW22)+$S4&gt;$G4,$G4-SUM($C22:BW22),$S4))))</f>
        <v>0</v>
      </c>
      <c r="BY22" s="269">
        <f>IF(BY20&lt;$I4,0,IF(BY20=$I4,$L4,IF(BY20=$N4,$Q4,IF(SUM($C22:BX22)+$S4&gt;$G4,$G4-SUM($C22:BX22),$S4))))</f>
        <v>0</v>
      </c>
      <c r="BZ22" s="269">
        <f>IF(BZ20&lt;$I4,0,IF(BZ20=$I4,$L4,IF(BZ20=$N4,$Q4,IF(SUM($C22:BY22)+$S4&gt;$G4,$G4-SUM($C22:BY22),$S4))))</f>
        <v>0</v>
      </c>
      <c r="CA22" s="269">
        <f>IF(CA20&lt;$I4,0,IF(CA20=$I4,$L4,IF(CA20=$N4,$Q4,IF(SUM($C22:BZ22)+$S4&gt;$G4,$G4-SUM($C22:BZ22),$S4))))</f>
        <v>0</v>
      </c>
      <c r="CB22" s="269">
        <f>IF(CB20&lt;$I4,0,IF(CB20=$I4,$L4,IF(CB20=$N4,$Q4,IF(SUM($C22:CA22)+$S4&gt;$G4,$G4-SUM($C22:CA22),$S4))))</f>
        <v>0</v>
      </c>
      <c r="CC22" s="269">
        <f>IF(CC20&lt;$I4,0,IF(CC20=$I4,$L4,IF(CC20=$N4,$Q4,IF(SUM($C22:CB22)+$S4&gt;$G4,$G4-SUM($C22:CB22),$S4))))</f>
        <v>0</v>
      </c>
      <c r="CD22" s="269">
        <f>IF(CD20&lt;$I4,0,IF(CD20=$I4,$L4,IF(CD20=$N4,$Q4,IF(SUM($C22:CC22)+$S4&gt;$G4,$G4-SUM($C22:CC22),$S4))))</f>
        <v>0</v>
      </c>
      <c r="CE22" s="269">
        <f>IF(CE20&lt;$I4,0,IF(CE20=$I4,$L4,IF(CE20=$N4,$Q4,IF(SUM($C22:CD22)+$S4&gt;$G4,$G4-SUM($C22:CD22),$S4))))</f>
        <v>0</v>
      </c>
      <c r="CF22" s="269">
        <f>IF(CF20&lt;$I4,0,IF(CF20=$I4,$L4,IF(CF20=$N4,$Q4,IF(SUM($C22:CE22)+$S4&gt;$G4,$G4-SUM($C22:CE22),$S4))))</f>
        <v>0</v>
      </c>
      <c r="CG22" s="269">
        <f>IF(CG20&lt;$I4,0,IF(CG20=$I4,$L4,IF(CG20=$N4,$Q4,IF(SUM($C22:CF22)+$S4&gt;$G4,$G4-SUM($C22:CF22),$S4))))</f>
        <v>0</v>
      </c>
      <c r="CH22" s="269">
        <f>IF(CH20&lt;$I4,0,IF(CH20=$I4,$L4,IF(CH20=$N4,$Q4,IF(SUM($C22:CG22)+$S4&gt;$G4,$G4-SUM($C22:CG22),$S4))))</f>
        <v>0</v>
      </c>
      <c r="CI22" s="269">
        <f>IF(CI20&lt;$I4,0,IF(CI20=$I4,$L4,IF(CI20=$N4,$Q4,IF(SUM($C22:CH22)+$S4&gt;$G4,$G4-SUM($C22:CH22),$S4))))</f>
        <v>0</v>
      </c>
      <c r="CJ22" s="269">
        <f>IF(CJ20&lt;$I4,0,IF(CJ20=$I4,$L4,IF(CJ20=$N4,$Q4,IF(SUM($C22:CI22)+$S4&gt;$G4,$G4-SUM($C22:CI22),$S4))))</f>
        <v>0</v>
      </c>
      <c r="CK22" s="269">
        <f>IF(CK20&lt;$I4,0,IF(CK20=$I4,$L4,IF(CK20=$N4,$Q4,IF(SUM($C22:CJ22)+$S4&gt;$G4,$G4-SUM($C22:CJ22),$S4))))</f>
        <v>0</v>
      </c>
      <c r="CL22" s="269">
        <f>IF(CL20&lt;$I4,0,IF(CL20=$I4,$L4,IF(CL20=$N4,$Q4,IF(SUM($C22:CK22)+$S4&gt;$G4,$G4-SUM($C22:CK22),$S4))))</f>
        <v>0</v>
      </c>
      <c r="CM22" s="269">
        <f>IF(CM20&lt;$I4,0,IF(CM20=$I4,$L4,IF(CM20=$N4,$Q4,IF(SUM($C22:CL22)+$S4&gt;$G4,$G4-SUM($C22:CL22),$S4))))</f>
        <v>0</v>
      </c>
      <c r="CN22" s="269">
        <f>IF(CN20&lt;$I4,0,IF(CN20=$I4,$L4,IF(CN20=$N4,$Q4,IF(SUM($C22:CM22)+$S4&gt;$G4,$G4-SUM($C22:CM22),$S4))))</f>
        <v>0</v>
      </c>
      <c r="CO22" s="269">
        <f>IF(CO20&lt;$I4,0,IF(CO20=$I4,$L4,IF(CO20=$N4,$Q4,IF(SUM($C22:CN22)+$S4&gt;$G4,$G4-SUM($C22:CN22),$S4))))</f>
        <v>0</v>
      </c>
      <c r="CP22" s="269">
        <f>IF(CP20&lt;$I4,0,IF(CP20=$I4,$L4,IF(CP20=$N4,$Q4,IF(SUM($C22:CO22)+$S4&gt;$G4,$G4-SUM($C22:CO22),$S4))))</f>
        <v>0</v>
      </c>
      <c r="CQ22" s="269">
        <f>IF(CQ20&lt;$I4,0,IF(CQ20=$I4,$L4,IF(CQ20=$N4,$Q4,IF(SUM($C22:CP22)+$S4&gt;$G4,$G4-SUM($C22:CP22),$S4))))</f>
        <v>0</v>
      </c>
      <c r="CR22" s="269">
        <f>IF(CR20&lt;$I4,0,IF(CR20=$I4,$L4,IF(CR20=$N4,$Q4,IF(SUM($C22:CQ22)+$S4&gt;$G4,$G4-SUM($C22:CQ22),$S4))))</f>
        <v>0</v>
      </c>
      <c r="CS22" s="269">
        <f>IF(CS20&lt;$I4,0,IF(CS20=$I4,$L4,IF(CS20=$N4,$Q4,IF(SUM($C22:CR22)+$S4&gt;$G4,$G4-SUM($C22:CR22),$S4))))</f>
        <v>0</v>
      </c>
      <c r="CT22" s="269">
        <f>IF(CT20&lt;$I4,0,IF(CT20=$I4,$L4,IF(CT20=$N4,$Q4,IF(SUM($C22:CS22)+$S4&gt;$G4,$G4-SUM($C22:CS22),$S4))))</f>
        <v>0</v>
      </c>
      <c r="CU22" s="164">
        <f t="shared" ref="CU22:CU35" si="6">B22-G4</f>
        <v>0</v>
      </c>
    </row>
    <row r="23" spans="1:99" s="130" customFormat="1" ht="16.5" customHeight="1">
      <c r="A23" s="267" t="str">
        <f t="shared" ref="A23:A35" si="7">B5</f>
        <v>小高层(10F-12F)</v>
      </c>
      <c r="B23" s="268">
        <f t="shared" ref="B23:B35" si="8">SUM(C23:CT23)</f>
        <v>0</v>
      </c>
      <c r="C23" s="269">
        <f t="shared" ref="C23:C35" si="9">IF(C$20=$I5,$L5,0)</f>
        <v>0</v>
      </c>
      <c r="D23" s="269">
        <f>IF(D$20&lt;$I5,0,IF(D$20=$I5,$L5,IF(D$20=$N5,$Q5,IF(SUM($C23:C23)+$S5&gt;$G5,$G5-SUM($C23:C23),$S5))))</f>
        <v>0</v>
      </c>
      <c r="E23" s="269">
        <f>IF(E$20&lt;$I5,0,IF(E$20=$I5,$L5,IF(E$20=$N5,$Q5,IF(SUM($C23:D23)+$S5&gt;$G5,$G5-SUM($C23:D23),$S5))))</f>
        <v>0</v>
      </c>
      <c r="F23" s="269">
        <f>IF(F$20&lt;$I5,0,IF(F$20=$I5,$L5,IF(F$20=$N5,$Q5,IF(SUM($C23:E23)+$S5&gt;$G5,$G5-SUM($C23:E23),$S5))))</f>
        <v>0</v>
      </c>
      <c r="G23" s="269">
        <f>IF(G$20&lt;$I5,0,IF(G$20=$I5,$L5,IF(G$20=$N5,$Q5,IF(SUM($C23:F23)+$S5&gt;$G5,$G5-SUM($C23:F23),$S5))))</f>
        <v>0</v>
      </c>
      <c r="H23" s="269">
        <f>IF(H$20&lt;$I5,0,IF(H$20=$I5,$L5,IF(H$20=$N5,$Q5,IF(SUM($C23:G23)+$S5&gt;$G5,$G5-SUM($C23:G23),$S5))))</f>
        <v>0</v>
      </c>
      <c r="I23" s="269">
        <f>IF(I$20&lt;$I5,0,IF(I$20=$I5,$L5,IF(I$20=$N5,$Q5,IF(SUM($C23:H23)+$S5&gt;$G5,$G5-SUM($C23:H23),$S5))))</f>
        <v>0</v>
      </c>
      <c r="J23" s="269">
        <f>IF(J$20&lt;$I5,0,IF(J$20=$I5,$L5,IF(J$20=$N5,$Q5,IF(SUM($C23:I23)+$S5&gt;$G5,$G5-SUM($C23:I23),$S5))))</f>
        <v>0</v>
      </c>
      <c r="K23" s="269">
        <f>IF(K$20&lt;$I5,0,IF(K$20=$I5,$L5,IF(K$20=$N5,$Q5,IF(SUM($C23:J23)+$S5&gt;$G5,$G5-SUM($C23:J23),$S5))))</f>
        <v>0</v>
      </c>
      <c r="L23" s="269">
        <f>IF(L$20&lt;$I5,0,IF(L$20=$I5,$L5,IF(L$20=$N5,$Q5,IF(SUM($C23:K23)+$S5&gt;$G5,$G5-SUM($C23:K23),$S5))))</f>
        <v>0</v>
      </c>
      <c r="M23" s="269">
        <f>IF(M$20&lt;$I5,0,IF(M$20=$I5,$L5,IF(M$20=$N5,$Q5,IF(SUM($C23:L23)+$S5&gt;$G5,$G5-SUM($C23:L23),$S5))))</f>
        <v>0</v>
      </c>
      <c r="N23" s="269">
        <f>IF(N$20&lt;$I5,0,IF(N$20=$I5,$L5,IF(N$20=$N5,$Q5,IF(SUM($C23:M23)+$S5&gt;$G5,$G5-SUM($C23:M23),$S5))))</f>
        <v>0</v>
      </c>
      <c r="O23" s="269">
        <f>IF(O$20&lt;$I5,0,IF(O$20=$I5,$L5,IF(O$20=$N5,$Q5,IF(SUM($C23:N23)+$S5&gt;$G5,$G5-SUM($C23:N23),$S5))))</f>
        <v>0</v>
      </c>
      <c r="P23" s="269">
        <f>IF(P$20&lt;$I5,0,IF(P$20=$I5,$L5,IF(P$20=$N5,$Q5,IF(SUM($C23:O23)+$S5&gt;$G5,$G5-SUM($C23:O23),$S5))))</f>
        <v>0</v>
      </c>
      <c r="Q23" s="269">
        <f>IF(Q$20&lt;$I5,0,IF(Q$20=$I5,$L5,IF(Q$20=$N5,$Q5,IF(SUM($C23:P23)+$S5&gt;$G5,$G5-SUM($C23:P23),$S5))))</f>
        <v>0</v>
      </c>
      <c r="R23" s="269">
        <f>IF(R$20&lt;$I5,0,IF(R$20=$I5,$L5,IF(R$20=$N5,$Q5,IF(SUM($C23:Q23)+$S5&gt;$G5,$G5-SUM($C23:Q23),$S5))))</f>
        <v>0</v>
      </c>
      <c r="S23" s="269">
        <f>IF(S$20&lt;$I5,0,IF(S$20=$I5,$L5,IF(S$20=$N5,$Q5,IF(SUM($C23:R23)+$S5&gt;$G5,$G5-SUM($C23:R23),$S5))))</f>
        <v>0</v>
      </c>
      <c r="T23" s="269">
        <f>IF(T$20&lt;$I5,0,IF(T$20=$I5,$L5,IF(T$20=$N5,$Q5,IF(SUM($C23:S23)+$S5&gt;$G5,$G5-SUM($C23:S23),$S5))))</f>
        <v>0</v>
      </c>
      <c r="U23" s="269">
        <f>IF(U$20&lt;$I5,0,IF(U$20=$I5,$L5,IF(U$20=$N5,$Q5,IF(SUM($C23:T23)+$S5&gt;$G5,$G5-SUM($C23:T23),$S5))))</f>
        <v>0</v>
      </c>
      <c r="V23" s="269">
        <f>IF(V$20&lt;$I5,0,IF(V$20=$I5,$L5,IF(V$20=$N5,$Q5,IF(SUM($C23:U23)+$S5&gt;$G5,$G5-SUM($C23:U23),$S5))))</f>
        <v>0</v>
      </c>
      <c r="W23" s="269">
        <f>IF(W$20&lt;$I5,0,IF(W$20=$I5,$L5,IF(W$20=$N5,$Q5,IF(SUM($C23:V23)+$S5&gt;$G5,$G5-SUM($C23:V23),$S5))))</f>
        <v>0</v>
      </c>
      <c r="X23" s="269">
        <f>IF(X$20&lt;$I5,0,IF(X$20=$I5,$L5,IF(X$20=$N5,$Q5,IF(SUM($C23:W23)+$S5&gt;$G5,$G5-SUM($C23:W23),$S5))))</f>
        <v>0</v>
      </c>
      <c r="Y23" s="269">
        <f>IF(Y$20&lt;$I5,0,IF(Y$20=$I5,$L5,IF(Y$20=$N5,$Q5,IF(SUM($C23:X23)+$S5&gt;$G5,$G5-SUM($C23:X23),$S5))))</f>
        <v>0</v>
      </c>
      <c r="Z23" s="269">
        <f>IF(Z$20&lt;$I5,0,IF(Z$20=$I5,$L5,IF(Z$20=$N5,$Q5,IF(SUM($C23:Y23)+$S5&gt;$G5,$G5-SUM($C23:Y23),$S5))))</f>
        <v>0</v>
      </c>
      <c r="AA23" s="269">
        <f>IF(AA$20&lt;$I5,0,IF(AA$20=$I5,$L5,IF(AA$20=$N5,$Q5,IF(SUM($C23:Z23)+$S5&gt;$G5,$G5-SUM($C23:Z23),$S5))))</f>
        <v>0</v>
      </c>
      <c r="AB23" s="269">
        <f>IF(AB$20&lt;$I5,0,IF(AB$20=$I5,$L5,IF(AB$20=$N5,$Q5,IF(SUM($C23:AA23)+$S5&gt;$G5,$G5-SUM($C23:AA23),$S5))))</f>
        <v>0</v>
      </c>
      <c r="AC23" s="269">
        <f>IF(AC$20&lt;$I5,0,IF(AC$20=$I5,$L5,IF(AC$20=$N5,$Q5,IF(SUM($C23:AB23)+$S5&gt;$G5,$G5-SUM($C23:AB23),$S5))))</f>
        <v>0</v>
      </c>
      <c r="AD23" s="269">
        <f>IF(AD$20&lt;$I5,0,IF(AD$20=$I5,$L5,IF(AD$20=$N5,$Q5,IF(SUM($C23:AC23)+$S5&gt;$G5,$G5-SUM($C23:AC23),$S5))))</f>
        <v>0</v>
      </c>
      <c r="AE23" s="269">
        <f>IF(AE$20&lt;$I5,0,IF(AE$20=$I5,$L5,IF(AE$20=$N5,$Q5,IF(SUM($C23:AD23)+$S5&gt;$G5,$G5-SUM($C23:AD23),$S5))))</f>
        <v>0</v>
      </c>
      <c r="AF23" s="269">
        <f>IF(AF$20&lt;$I5,0,IF(AF$20=$I5,$L5,IF(AF$20=$N5,$Q5,IF(SUM($C23:AE23)+$S5&gt;$G5,$G5-SUM($C23:AE23),$S5))))</f>
        <v>0</v>
      </c>
      <c r="AG23" s="269">
        <f>IF(AG$20&lt;$I5,0,IF(AG$20=$I5,$L5,IF(AG$20=$N5,$Q5,IF(SUM($C23:AF23)+$S5&gt;$G5,$G5-SUM($C23:AF23),$S5))))</f>
        <v>0</v>
      </c>
      <c r="AH23" s="269">
        <f>IF(AH$20&lt;$I5,0,IF(AH$20=$I5,$L5,IF(AH$20=$N5,$Q5,IF(SUM($C23:AG23)+$S5&gt;$G5,$G5-SUM($C23:AG23),$S5))))</f>
        <v>0</v>
      </c>
      <c r="AI23" s="269">
        <f>IF(AI$20&lt;$I5,0,IF(AI$20=$I5,$L5,IF(AI$20=$N5,$Q5,IF(SUM($C23:AH23)+$S5&gt;$G5,$G5-SUM($C23:AH23),$S5))))</f>
        <v>0</v>
      </c>
      <c r="AJ23" s="269">
        <f>IF(AJ$20&lt;$I5,0,IF(AJ$20=$I5,$L5,IF(AJ$20=$N5,$Q5,IF(SUM($C23:AI23)+$S5&gt;$G5,$G5-SUM($C23:AI23),$S5))))</f>
        <v>0</v>
      </c>
      <c r="AK23" s="269">
        <f>IF(AK$20&lt;$I5,0,IF(AK$20=$I5,$L5,IF(AK$20=$N5,$Q5,IF(SUM($C23:AJ23)+$S5&gt;$G5,$G5-SUM($C23:AJ23),$S5))))</f>
        <v>0</v>
      </c>
      <c r="AL23" s="269">
        <f>IF(AL$20&lt;$I5,0,IF(AL$20=$I5,$L5,IF(AL$20=$N5,$Q5,IF(SUM($C23:AK23)+$S5&gt;$G5,$G5-SUM($C23:AK23),$S5))))</f>
        <v>0</v>
      </c>
      <c r="AM23" s="269">
        <f>IF(AM$20&lt;$I5,0,IF(AM$20=$I5,$L5,IF(AM$20=$N5,$Q5,IF(SUM($C23:AL23)+$S5&gt;$G5,$G5-SUM($C23:AL23),$S5))))</f>
        <v>0</v>
      </c>
      <c r="AN23" s="269">
        <f>IF(AN$20&lt;$I5,0,IF(AN$20=$I5,$L5,IF(AN$20=$N5,$Q5,IF(SUM($C23:AM23)+$S5&gt;$G5,$G5-SUM($C23:AM23),$S5))))</f>
        <v>0</v>
      </c>
      <c r="AO23" s="269">
        <f>IF(AO$20&lt;$I5,0,IF(AO$20=$I5,$L5,IF(AO$20=$N5,$Q5,IF(SUM($C23:AN23)+$S5&gt;$G5,$G5-SUM($C23:AN23),$S5))))</f>
        <v>0</v>
      </c>
      <c r="AP23" s="269">
        <f>IF(AP$20&lt;$I5,0,IF(AP$20=$I5,$L5,IF(AP$20=$N5,$Q5,IF(SUM($C23:AO23)+$S5&gt;$G5,$G5-SUM($C23:AO23),$S5))))</f>
        <v>0</v>
      </c>
      <c r="AQ23" s="269">
        <f>IF(AQ$20&lt;$I5,0,IF(AQ$20=$I5,$L5,IF(AQ$20=$N5,$Q5,IF(SUM($C23:AP23)+$S5&gt;$G5,$G5-SUM($C23:AP23),$S5))))</f>
        <v>0</v>
      </c>
      <c r="AR23" s="269">
        <f>IF(AR$20&lt;$I5,0,IF(AR$20=$I5,$L5,IF(AR$20=$N5,$Q5,IF(SUM($C23:AQ23)+$S5&gt;$G5,$G5-SUM($C23:AQ23),$S5))))</f>
        <v>0</v>
      </c>
      <c r="AS23" s="269">
        <f>IF(AS$20&lt;$I5,0,IF(AS$20=$I5,$L5,IF(AS$20=$N5,$Q5,IF(SUM($C23:AR23)+$S5&gt;$G5,$G5-SUM($C23:AR23),$S5))))</f>
        <v>0</v>
      </c>
      <c r="AT23" s="269">
        <f>IF(AT$20&lt;$I5,0,IF(AT$20=$I5,$L5,IF(AT$20=$N5,$Q5,IF(SUM($C23:AS23)+$S5&gt;$G5,$G5-SUM($C23:AS23),$S5))))</f>
        <v>0</v>
      </c>
      <c r="AU23" s="269">
        <f>IF(AU$20&lt;$I5,0,IF(AU$20=$I5,$L5,IF(AU$20=$N5,$Q5,IF(SUM($C23:AT23)+$S5&gt;$G5,$G5-SUM($C23:AT23),$S5))))</f>
        <v>0</v>
      </c>
      <c r="AV23" s="269">
        <f>IF(AV$20&lt;$I5,0,IF(AV$20=$I5,$L5,IF(AV$20=$N5,$Q5,IF(SUM($C23:AU23)+$S5&gt;$G5,$G5-SUM($C23:AU23),$S5))))</f>
        <v>0</v>
      </c>
      <c r="AW23" s="269">
        <f>IF(AW$20&lt;$I5,0,IF(AW$20=$I5,$L5,IF(AW$20=$N5,$Q5,IF(SUM($C23:AV23)+$S5&gt;$G5,$G5-SUM($C23:AV23),$S5))))</f>
        <v>0</v>
      </c>
      <c r="AX23" s="269">
        <f>IF(AX$20&lt;$I5,0,IF(AX$20=$I5,$L5,IF(AX$20=$N5,$Q5,IF(SUM($C23:AW23)+$S5&gt;$G5,$G5-SUM($C23:AW23),$S5))))</f>
        <v>0</v>
      </c>
      <c r="AY23" s="269">
        <f>IF(AY$20&lt;$I5,0,IF(AY$20=$I5,$L5,IF(AY$20=$N5,$Q5,IF(SUM($C23:AX23)+$S5&gt;$G5,$G5-SUM($C23:AX23),$S5))))</f>
        <v>0</v>
      </c>
      <c r="AZ23" s="269">
        <f>IF(AZ$20&lt;$I5,0,IF(AZ$20=$I5,$L5,IF(AZ$20=$N5,$Q5,IF(SUM($C23:AY23)+$S5&gt;$G5,$G5-SUM($C23:AY23),$S5))))</f>
        <v>0</v>
      </c>
      <c r="BA23" s="269">
        <f>IF(BA$20&lt;$I5,0,IF(BA$20=$I5,$L5,IF(BA$20=$N5,$Q5,IF(SUM($C23:AZ23)+$S5&gt;$G5,$G5-SUM($C23:AZ23),$S5))))</f>
        <v>0</v>
      </c>
      <c r="BB23" s="269">
        <f>IF(BB$20&lt;$I5,0,IF(BB$20=$I5,$L5,IF(BB$20=$N5,$Q5,IF(SUM($C23:BA23)+$S5&gt;$G5,$G5-SUM($C23:BA23),$S5))))</f>
        <v>0</v>
      </c>
      <c r="BC23" s="269">
        <f>IF(BC$20&lt;$I5,0,IF(BC$20=$I5,$L5,IF(BC$20=$N5,$Q5,IF(SUM($C23:BB23)+$S5&gt;$G5,$G5-SUM($C23:BB23),$S5))))</f>
        <v>0</v>
      </c>
      <c r="BD23" s="269">
        <f>IF(BD$20&lt;$I5,0,IF(BD$20=$I5,$L5,IF(BD$20=$N5,$Q5,IF(SUM($C23:BC23)+$S5&gt;$G5,$G5-SUM($C23:BC23),$S5))))</f>
        <v>0</v>
      </c>
      <c r="BE23" s="269">
        <f>IF(BE$20&lt;$I5,0,IF(BE$20=$I5,$L5,IF(BE$20=$N5,$Q5,IF(SUM($C23:BD23)+$S5&gt;$G5,$G5-SUM($C23:BD23),$S5))))</f>
        <v>0</v>
      </c>
      <c r="BF23" s="269">
        <f>IF(BF$20&lt;$I5,0,IF(BF$20=$I5,$L5,IF(BF$20=$N5,$Q5,IF(SUM($C23:BE23)+$S5&gt;$G5,$G5-SUM($C23:BE23),$S5))))</f>
        <v>0</v>
      </c>
      <c r="BG23" s="269">
        <f>IF(BG$20&lt;$I5,0,IF(BG$20=$I5,$L5,IF(BG$20=$N5,$Q5,IF(SUM($C23:BF23)+$S5&gt;$G5,$G5-SUM($C23:BF23),$S5))))</f>
        <v>0</v>
      </c>
      <c r="BH23" s="269">
        <f>IF(BH$20&lt;$I5,0,IF(BH$20=$I5,$L5,IF(BH$20=$N5,$Q5,IF(SUM($C23:BG23)+$S5&gt;$G5,$G5-SUM($C23:BG23),$S5))))</f>
        <v>0</v>
      </c>
      <c r="BI23" s="269">
        <f>IF(BI$20&lt;$I5,0,IF(BI$20=$I5,$L5,IF(BI$20=$N5,$Q5,IF(SUM($C23:BH23)+$S5&gt;$G5,$G5-SUM($C23:BH23),$S5))))</f>
        <v>0</v>
      </c>
      <c r="BJ23" s="269">
        <f>IF(BJ$20&lt;$I5,0,IF(BJ$20=$I5,$L5,IF(BJ$20=$N5,$Q5,IF(SUM($C23:BI23)+$S5&gt;$G5,$G5-SUM($C23:BI23),$S5))))</f>
        <v>0</v>
      </c>
      <c r="BK23" s="269">
        <f>IF(BK$20&lt;$I5,0,IF(BK$20=$I5,$L5,IF(BK$20=$N5,$Q5,IF(SUM($C23:BJ23)+$S5&gt;$G5,$G5-SUM($C23:BJ23),$S5))))</f>
        <v>0</v>
      </c>
      <c r="BL23" s="269">
        <f>IF(BL$20&lt;$I5,0,IF(BL$20=$I5,$L5,IF(BL$20=$N5,$Q5,IF(SUM($C23:BK23)+$S5&gt;$G5,$G5-SUM($C23:BK23),$S5))))</f>
        <v>0</v>
      </c>
      <c r="BM23" s="269">
        <f>IF(BM$20&lt;$I5,0,IF(BM$20=$I5,$L5,IF(BM$20=$N5,$Q5,IF(SUM($C23:BL23)+$S5&gt;$G5,$G5-SUM($C23:BL23),$S5))))</f>
        <v>0</v>
      </c>
      <c r="BN23" s="269">
        <f>IF(BN$20&lt;$I5,0,IF(BN$20=$I5,$L5,IF(BN$20=$N5,$Q5,IF(SUM($C23:BM23)+$S5&gt;$G5,$G5-SUM($C23:BM23),$S5))))</f>
        <v>0</v>
      </c>
      <c r="BO23" s="269">
        <f>IF(BO$20&lt;$I5,0,IF(BO$20=$I5,$L5,IF(BO$20=$N5,$Q5,IF(SUM($C23:BN23)+$S5&gt;$G5,$G5-SUM($C23:BN23),$S5))))</f>
        <v>0</v>
      </c>
      <c r="BP23" s="269">
        <f>IF(BP$20&lt;$I5,0,IF(BP$20=$I5,$L5,IF(BP$20=$N5,$Q5,IF(SUM($C23:BO23)+$S5&gt;$G5,$G5-SUM($C23:BO23),$S5))))</f>
        <v>0</v>
      </c>
      <c r="BQ23" s="269">
        <f>IF(BQ$20&lt;$I5,0,IF(BQ$20=$I5,$L5,IF(BQ$20=$N5,$Q5,IF(SUM($C23:BP23)+$S5&gt;$G5,$G5-SUM($C23:BP23),$S5))))</f>
        <v>0</v>
      </c>
      <c r="BR23" s="269">
        <f>IF(BR$20&lt;$I5,0,IF(BR$20=$I5,$L5,IF(BR$20=$N5,$Q5,IF(SUM($C23:BQ23)+$S5&gt;$G5,$G5-SUM($C23:BQ23),$S5))))</f>
        <v>0</v>
      </c>
      <c r="BS23" s="269">
        <f>IF(BS$20&lt;$I5,0,IF(BS$20=$I5,$L5,IF(BS$20=$N5,$Q5,IF(SUM($C23:BR23)+$S5&gt;$G5,$G5-SUM($C23:BR23),$S5))))</f>
        <v>0</v>
      </c>
      <c r="BT23" s="269">
        <f>IF(BT$20&lt;$I5,0,IF(BT$20=$I5,$L5,IF(BT$20=$N5,$Q5,IF(SUM($C23:BS23)+$S5&gt;$G5,$G5-SUM($C23:BS23),$S5))))</f>
        <v>0</v>
      </c>
      <c r="BU23" s="269">
        <f>IF(BU$20&lt;$I5,0,IF(BU$20=$I5,$L5,IF(BU$20=$N5,$Q5,IF(SUM($C23:BT23)+$S5&gt;$G5,$G5-SUM($C23:BT23),$S5))))</f>
        <v>0</v>
      </c>
      <c r="BV23" s="269">
        <f>IF(BV$20&lt;$I5,0,IF(BV$20=$I5,$L5,IF(BV$20=$N5,$Q5,IF(SUM($C23:BU23)+$S5&gt;$G5,$G5-SUM($C23:BU23),$S5))))</f>
        <v>0</v>
      </c>
      <c r="BW23" s="269">
        <f>IF(BW$20&lt;$I5,0,IF(BW$20=$I5,$L5,IF(BW$20=$N5,$Q5,IF(SUM($C23:BV23)+$S5&gt;$G5,$G5-SUM($C23:BV23),$S5))))</f>
        <v>0</v>
      </c>
      <c r="BX23" s="269">
        <f>IF(BX$20&lt;$I5,0,IF(BX$20=$I5,$L5,IF(BX$20=$N5,$Q5,IF(SUM($C23:BW23)+$S5&gt;$G5,$G5-SUM($C23:BW23),$S5))))</f>
        <v>0</v>
      </c>
      <c r="BY23" s="269">
        <f>IF(BY$20&lt;$I5,0,IF(BY$20=$I5,$L5,IF(BY$20=$N5,$Q5,IF(SUM($C23:BX23)+$S5&gt;$G5,$G5-SUM($C23:BX23),$S5))))</f>
        <v>0</v>
      </c>
      <c r="BZ23" s="269">
        <f>IF(BZ$20&lt;$I5,0,IF(BZ$20=$I5,$L5,IF(BZ$20=$N5,$Q5,IF(SUM($C23:BY23)+$S5&gt;$G5,$G5-SUM($C23:BY23),$S5))))</f>
        <v>0</v>
      </c>
      <c r="CA23" s="269">
        <f>IF(CA$20&lt;$I5,0,IF(CA$20=$I5,$L5,IF(CA$20=$N5,$Q5,IF(SUM($C23:BZ23)+$S5&gt;$G5,$G5-SUM($C23:BZ23),$S5))))</f>
        <v>0</v>
      </c>
      <c r="CB23" s="269">
        <f>IF(CB$20&lt;$I5,0,IF(CB$20=$I5,$L5,IF(CB$20=$N5,$Q5,IF(SUM($C23:CA23)+$S5&gt;$G5,$G5-SUM($C23:CA23),$S5))))</f>
        <v>0</v>
      </c>
      <c r="CC23" s="269">
        <f>IF(CC$20&lt;$I5,0,IF(CC$20=$I5,$L5,IF(CC$20=$N5,$Q5,IF(SUM($C23:CB23)+$S5&gt;$G5,$G5-SUM($C23:CB23),$S5))))</f>
        <v>0</v>
      </c>
      <c r="CD23" s="269">
        <f>IF(CD$20&lt;$I5,0,IF(CD$20=$I5,$L5,IF(CD$20=$N5,$Q5,IF(SUM($C23:CC23)+$S5&gt;$G5,$G5-SUM($C23:CC23),$S5))))</f>
        <v>0</v>
      </c>
      <c r="CE23" s="269">
        <f>IF(CE$20&lt;$I5,0,IF(CE$20=$I5,$L5,IF(CE$20=$N5,$Q5,IF(SUM($C23:CD23)+$S5&gt;$G5,$G5-SUM($C23:CD23),$S5))))</f>
        <v>0</v>
      </c>
      <c r="CF23" s="269">
        <f>IF(CF$20&lt;$I5,0,IF(CF$20=$I5,$L5,IF(CF$20=$N5,$Q5,IF(SUM($C23:CE23)+$S5&gt;$G5,$G5-SUM($C23:CE23),$S5))))</f>
        <v>0</v>
      </c>
      <c r="CG23" s="269">
        <f>IF(CG$20&lt;$I5,0,IF(CG$20=$I5,$L5,IF(CG$20=$N5,$Q5,IF(SUM($C23:CF23)+$S5&gt;$G5,$G5-SUM($C23:CF23),$S5))))</f>
        <v>0</v>
      </c>
      <c r="CH23" s="269">
        <f>IF(CH$20&lt;$I5,0,IF(CH$20=$I5,$L5,IF(CH$20=$N5,$Q5,IF(SUM($C23:CG23)+$S5&gt;$G5,$G5-SUM($C23:CG23),$S5))))</f>
        <v>0</v>
      </c>
      <c r="CI23" s="269">
        <f>IF(CI$20&lt;$I5,0,IF(CI$20=$I5,$L5,IF(CI$20=$N5,$Q5,IF(SUM($C23:CH23)+$S5&gt;$G5,$G5-SUM($C23:CH23),$S5))))</f>
        <v>0</v>
      </c>
      <c r="CJ23" s="269">
        <f>IF(CJ$20&lt;$I5,0,IF(CJ$20=$I5,$L5,IF(CJ$20=$N5,$Q5,IF(SUM($C23:CI23)+$S5&gt;$G5,$G5-SUM($C23:CI23),$S5))))</f>
        <v>0</v>
      </c>
      <c r="CK23" s="269">
        <f>IF(CK$20&lt;$I5,0,IF(CK$20=$I5,$L5,IF(CK$20=$N5,$Q5,IF(SUM($C23:CJ23)+$S5&gt;$G5,$G5-SUM($C23:CJ23),$S5))))</f>
        <v>0</v>
      </c>
      <c r="CL23" s="269">
        <f>IF(CL$20&lt;$I5,0,IF(CL$20=$I5,$L5,IF(CL$20=$N5,$Q5,IF(SUM($C23:CK23)+$S5&gt;$G5,$G5-SUM($C23:CK23),$S5))))</f>
        <v>0</v>
      </c>
      <c r="CM23" s="269">
        <f>IF(CM$20&lt;$I5,0,IF(CM$20=$I5,$L5,IF(CM$20=$N5,$Q5,IF(SUM($C23:CL23)+$S5&gt;$G5,$G5-SUM($C23:CL23),$S5))))</f>
        <v>0</v>
      </c>
      <c r="CN23" s="269">
        <f>IF(CN$20&lt;$I5,0,IF(CN$20=$I5,$L5,IF(CN$20=$N5,$Q5,IF(SUM($C23:CM23)+$S5&gt;$G5,$G5-SUM($C23:CM23),$S5))))</f>
        <v>0</v>
      </c>
      <c r="CO23" s="269">
        <f>IF(CO$20&lt;$I5,0,IF(CO$20=$I5,$L5,IF(CO$20=$N5,$Q5,IF(SUM($C23:CN23)+$S5&gt;$G5,$G5-SUM($C23:CN23),$S5))))</f>
        <v>0</v>
      </c>
      <c r="CP23" s="269">
        <f>IF(CP$20&lt;$I5,0,IF(CP$20=$I5,$L5,IF(CP$20=$N5,$Q5,IF(SUM($C23:CO23)+$S5&gt;$G5,$G5-SUM($C23:CO23),$S5))))</f>
        <v>0</v>
      </c>
      <c r="CQ23" s="269">
        <f>IF(CQ$20&lt;$I5,0,IF(CQ$20=$I5,$L5,IF(CQ$20=$N5,$Q5,IF(SUM($C23:CP23)+$S5&gt;$G5,$G5-SUM($C23:CP23),$S5))))</f>
        <v>0</v>
      </c>
      <c r="CR23" s="269">
        <f>IF(CR$20&lt;$I5,0,IF(CR$20=$I5,$L5,IF(CR$20=$N5,$Q5,IF(SUM($C23:CQ23)+$S5&gt;$G5,$G5-SUM($C23:CQ23),$S5))))</f>
        <v>0</v>
      </c>
      <c r="CS23" s="269">
        <f>IF(CS$20&lt;$I5,0,IF(CS$20=$I5,$L5,IF(CS$20=$N5,$Q5,IF(SUM($C23:CR23)+$S5&gt;$G5,$G5-SUM($C23:CR23),$S5))))</f>
        <v>0</v>
      </c>
      <c r="CT23" s="269">
        <f>IF(CT$20&lt;$I5,0,IF(CT$20=$I5,$L5,IF(CT$20=$N5,$Q5,IF(SUM($C23:CS23)+$S5&gt;$G5,$G5-SUM($C23:CS23),$S5))))</f>
        <v>0</v>
      </c>
      <c r="CU23" s="164">
        <f t="shared" si="6"/>
        <v>0</v>
      </c>
    </row>
    <row r="24" spans="1:99" s="130" customFormat="1" ht="16.5" customHeight="1">
      <c r="A24" s="267" t="str">
        <f t="shared" si="7"/>
        <v>中高层(13F-18F)</v>
      </c>
      <c r="B24" s="268">
        <f t="shared" si="8"/>
        <v>0</v>
      </c>
      <c r="C24" s="269">
        <f t="shared" si="9"/>
        <v>0</v>
      </c>
      <c r="D24" s="269">
        <f>IF(D$20&lt;$I6,0,IF(D$20=$I6,$L6,IF(D$20=$N6,$Q6,IF(SUM($C24:C24)+$S6&gt;$G6,$G6-SUM($C24:C24),$S6))))</f>
        <v>0</v>
      </c>
      <c r="E24" s="270">
        <f>IF(E$20&lt;$I6,0,IF(E$20=$I6,$L6,IF(E$20=$N6,$Q6,IF(SUM($C24:D24)+$S6&gt;$G6,$G6-SUM($C24:D24),$S6))))</f>
        <v>0</v>
      </c>
      <c r="F24" s="270">
        <f>IF(F$20&lt;$I6,0,IF(F$20=$I6,$L6,IF(F$20=$N6,$Q6,IF(SUM($C24:E24)+$S6&gt;$G6,$G6-SUM($C24:E24),$S6))))</f>
        <v>0</v>
      </c>
      <c r="G24" s="270">
        <f>IF(G$20&lt;$I6,0,IF(G$20=$I6,$L6,IF(G$20=$N6,$Q6,IF(SUM($C24:F24)+$S6&gt;$G6,$G6-SUM($C24:F24),$S6))))</f>
        <v>0</v>
      </c>
      <c r="H24" s="270">
        <f>IF(H$20&lt;$I6,0,IF(H$20=$I6,$L6,IF(H$20=$N6,$Q6,IF(SUM($C24:G24)+$S6&gt;$G6,$G6-SUM($C24:G24),$S6))))</f>
        <v>0</v>
      </c>
      <c r="I24" s="270">
        <f>IF(I$20&lt;$I6,0,IF(I$20=$I6,$L6,IF(I$20=$N6,$Q6,IF(SUM($C24:H24)+$S6&gt;$G6,$G6-SUM($C24:H24),$S6))))</f>
        <v>0</v>
      </c>
      <c r="J24" s="270">
        <f>IF(J$20&lt;$I6,0,IF(J$20=$I6,$L6,IF(J$20=$N6,$Q6,IF(SUM($C24:I24)+$S6&gt;$G6,$G6-SUM($C24:I24),$S6))))</f>
        <v>0</v>
      </c>
      <c r="K24" s="270">
        <f>IF(K$20&lt;$I6,0,IF(K$20=$I6,$L6,IF(K$20=$N6,$Q6,IF(SUM($C24:J24)+$S6&gt;$G6,$G6-SUM($C24:J24),$S6))))</f>
        <v>0</v>
      </c>
      <c r="L24" s="270">
        <f>IF(L$20&lt;$I6,0,IF(L$20=$I6,$L6,IF(L$20=$N6,$Q6,IF(SUM($C24:K24)+$S6&gt;$G6,$G6-SUM($C24:K24),$S6))))</f>
        <v>0</v>
      </c>
      <c r="M24" s="270">
        <f>IF(M$20&lt;$I6,0,IF(M$20=$I6,$L6,IF(M$20=$N6,$Q6,IF(SUM($C24:L24)+$S6&gt;$G6,$G6-SUM($C24:L24),$S6))))</f>
        <v>0</v>
      </c>
      <c r="N24" s="270">
        <f>IF(N$20&lt;$I6,0,IF(N$20=$I6,$L6,IF(N$20=$N6,$Q6,IF(SUM($C24:M24)+$S6&gt;$G6,$G6-SUM($C24:M24),$S6))))</f>
        <v>0</v>
      </c>
      <c r="O24" s="270">
        <f>IF(O$20&lt;$I6,0,IF(O$20=$I6,$L6,IF(O$20=$N6,$Q6,IF(SUM($C24:N24)+$S6&gt;$G6,$G6-SUM($C24:N24),$S6))))</f>
        <v>0</v>
      </c>
      <c r="P24" s="270">
        <f>IF(P$20&lt;$I6,0,IF(P$20=$I6,$L6,IF(P$20=$N6,$Q6,IF(SUM($C24:O24)+$S6&gt;$G6,$G6-SUM($C24:O24),$S6))))</f>
        <v>0</v>
      </c>
      <c r="Q24" s="270">
        <f>IF(Q$20&lt;$I6,0,IF(Q$20=$I6,$L6,IF(Q$20=$N6,$Q6,IF(SUM($C24:P24)+$S6&gt;$G6,$G6-SUM($C24:P24),$S6))))</f>
        <v>0</v>
      </c>
      <c r="R24" s="270">
        <f>IF(R$20&lt;$I6,0,IF(R$20=$I6,$L6,IF(R$20=$N6,$Q6,IF(SUM($C24:Q24)+$S6&gt;$G6,$G6-SUM($C24:Q24),$S6))))</f>
        <v>0</v>
      </c>
      <c r="S24" s="270">
        <f>IF(S$20&lt;$I6,0,IF(S$20=$I6,$L6,IF(S$20=$N6,$Q6,IF(SUM($C24:R24)+$S6&gt;$G6,$G6-SUM($C24:R24),$S6))))</f>
        <v>0</v>
      </c>
      <c r="T24" s="270">
        <f>IF(T$20&lt;$I6,0,IF(T$20=$I6,$L6,IF(T$20=$N6,$Q6,IF(SUM($C24:S24)+$S6&gt;$G6,$G6-SUM($C24:S24),$S6))))</f>
        <v>0</v>
      </c>
      <c r="U24" s="270">
        <f>IF(U$20&lt;$I6,0,IF(U$20=$I6,$L6,IF(U$20=$N6,$Q6,IF(SUM($C24:T24)+$S6&gt;$G6,$G6-SUM($C24:T24),$S6))))</f>
        <v>0</v>
      </c>
      <c r="V24" s="270">
        <f>IF(V$20&lt;$I6,0,IF(V$20=$I6,$L6,IF(V$20=$N6,$Q6,IF(SUM($C24:U24)+$S6&gt;$G6,$G6-SUM($C24:U24),$S6))))</f>
        <v>0</v>
      </c>
      <c r="W24" s="270">
        <f>IF(W$20&lt;$I6,0,IF(W$20=$I6,$L6,IF(W$20=$N6,$Q6,IF(SUM($C24:V24)+$S6&gt;$G6,$G6-SUM($C24:V24),$S6))))</f>
        <v>0</v>
      </c>
      <c r="X24" s="270">
        <f>IF(X$20&lt;$I6,0,IF(X$20=$I6,$L6,IF(X$20=$N6,$Q6,IF(SUM($C24:W24)+$S6&gt;$G6,$G6-SUM($C24:W24),$S6))))</f>
        <v>0</v>
      </c>
      <c r="Y24" s="270">
        <f>IF(Y$20&lt;$I6,0,IF(Y$20=$I6,$L6,IF(Y$20=$N6,$Q6,IF(SUM($C24:X24)+$S6&gt;$G6,$G6-SUM($C24:X24),$S6))))</f>
        <v>0</v>
      </c>
      <c r="Z24" s="270">
        <f>IF(Z$20&lt;$I6,0,IF(Z$20=$I6,$L6,IF(Z$20=$N6,$Q6,IF(SUM($C24:Y24)+$S6&gt;$G6,$G6-SUM($C24:Y24),$S6))))</f>
        <v>0</v>
      </c>
      <c r="AA24" s="270">
        <f>IF(AA$20&lt;$I6,0,IF(AA$20=$I6,$L6,IF(AA$20=$N6,$Q6,IF(SUM($C24:Z24)+$S6&gt;$G6,$G6-SUM($C24:Z24),$S6))))</f>
        <v>0</v>
      </c>
      <c r="AB24" s="270">
        <f>IF(AB$20&lt;$I6,0,IF(AB$20=$I6,$L6,IF(AB$20=$N6,$Q6,IF(SUM($C24:AA24)+$S6&gt;$G6,$G6-SUM($C24:AA24),$S6))))</f>
        <v>0</v>
      </c>
      <c r="AC24" s="270">
        <f>IF(AC$20&lt;$I6,0,IF(AC$20=$I6,$L6,IF(AC$20=$N6,$Q6,IF(SUM($C24:AB24)+$S6&gt;$G6,$G6-SUM($C24:AB24),$S6))))</f>
        <v>0</v>
      </c>
      <c r="AD24" s="270">
        <f>IF(AD$20&lt;$I6,0,IF(AD$20=$I6,$L6,IF(AD$20=$N6,$Q6,IF(SUM($C24:AC24)+$S6&gt;$G6,$G6-SUM($C24:AC24),$S6))))</f>
        <v>0</v>
      </c>
      <c r="AE24" s="270">
        <f>IF(AE$20&lt;$I6,0,IF(AE$20=$I6,$L6,IF(AE$20=$N6,$Q6,IF(SUM($C24:AD24)+$S6&gt;$G6,$G6-SUM($C24:AD24),$S6))))</f>
        <v>0</v>
      </c>
      <c r="AF24" s="270">
        <f>IF(AF$20&lt;$I6,0,IF(AF$20=$I6,$L6,IF(AF$20=$N6,$Q6,IF(SUM($C24:AE24)+$S6&gt;$G6,$G6-SUM($C24:AE24),$S6))))</f>
        <v>0</v>
      </c>
      <c r="AG24" s="270">
        <f>IF(AG$20&lt;$I6,0,IF(AG$20=$I6,$L6,IF(AG$20=$N6,$Q6,IF(SUM($C24:AF24)+$S6&gt;$G6,$G6-SUM($C24:AF24),$S6))))</f>
        <v>0</v>
      </c>
      <c r="AH24" s="270">
        <f>IF(AH$20&lt;$I6,0,IF(AH$20=$I6,$L6,IF(AH$20=$N6,$Q6,IF(SUM($C24:AG24)+$S6&gt;$G6,$G6-SUM($C24:AG24),$S6))))</f>
        <v>0</v>
      </c>
      <c r="AI24" s="270">
        <f>IF(AI$20&lt;$I6,0,IF(AI$20=$I6,$L6,IF(AI$20=$N6,$Q6,IF(SUM($C24:AH24)+$S6&gt;$G6,$G6-SUM($C24:AH24),$S6))))</f>
        <v>0</v>
      </c>
      <c r="AJ24" s="270">
        <f>IF(AJ$20&lt;$I6,0,IF(AJ$20=$I6,$L6,IF(AJ$20=$N6,$Q6,IF(SUM($C24:AI24)+$S6&gt;$G6,$G6-SUM($C24:AI24),$S6))))</f>
        <v>0</v>
      </c>
      <c r="AK24" s="270">
        <f>IF(AK$20&lt;$I6,0,IF(AK$20=$I6,$L6,IF(AK$20=$N6,$Q6,IF(SUM($C24:AJ24)+$S6&gt;$G6,$G6-SUM($C24:AJ24),$S6))))</f>
        <v>0</v>
      </c>
      <c r="AL24" s="270">
        <f>IF(AL$20&lt;$I6,0,IF(AL$20=$I6,$L6,IF(AL$20=$N6,$Q6,IF(SUM($C24:AK24)+$S6&gt;$G6,$G6-SUM($C24:AK24),$S6))))</f>
        <v>0</v>
      </c>
      <c r="AM24" s="270">
        <f>IF(AM$20&lt;$I6,0,IF(AM$20=$I6,$L6,IF(AM$20=$N6,$Q6,IF(SUM($C24:AL24)+$S6&gt;$G6,$G6-SUM($C24:AL24),$S6))))</f>
        <v>0</v>
      </c>
      <c r="AN24" s="270">
        <f>IF(AN$20&lt;$I6,0,IF(AN$20=$I6,$L6,IF(AN$20=$N6,$Q6,IF(SUM($C24:AM24)+$S6&gt;$G6,$G6-SUM($C24:AM24),$S6))))</f>
        <v>0</v>
      </c>
      <c r="AO24" s="270">
        <f>IF(AO$20&lt;$I6,0,IF(AO$20=$I6,$L6,IF(AO$20=$N6,$Q6,IF(SUM($C24:AN24)+$S6&gt;$G6,$G6-SUM($C24:AN24),$S6))))</f>
        <v>0</v>
      </c>
      <c r="AP24" s="270">
        <f>IF(AP$20&lt;$I6,0,IF(AP$20=$I6,$L6,IF(AP$20=$N6,$Q6,IF(SUM($C24:AO24)+$S6&gt;$G6,$G6-SUM($C24:AO24),$S6))))</f>
        <v>0</v>
      </c>
      <c r="AQ24" s="270">
        <f>IF(AQ$20&lt;$I6,0,IF(AQ$20=$I6,$L6,IF(AQ$20=$N6,$Q6,IF(SUM($C24:AP24)+$S6&gt;$G6,$G6-SUM($C24:AP24),$S6))))</f>
        <v>0</v>
      </c>
      <c r="AR24" s="270">
        <f>IF(AR$20&lt;$I6,0,IF(AR$20=$I6,$L6,IF(AR$20=$N6,$Q6,IF(SUM($C24:AQ24)+$S6&gt;$G6,$G6-SUM($C24:AQ24),$S6))))</f>
        <v>0</v>
      </c>
      <c r="AS24" s="270">
        <f>IF(AS$20&lt;$I6,0,IF(AS$20=$I6,$L6,IF(AS$20=$N6,$Q6,IF(SUM($C24:AR24)+$S6&gt;$G6,$G6-SUM($C24:AR24),$S6))))</f>
        <v>0</v>
      </c>
      <c r="AT24" s="270">
        <f>IF(AT$20&lt;$I6,0,IF(AT$20=$I6,$L6,IF(AT$20=$N6,$Q6,IF(SUM($C24:AS24)+$S6&gt;$G6,$G6-SUM($C24:AS24),$S6))))</f>
        <v>0</v>
      </c>
      <c r="AU24" s="270">
        <f>IF(AU$20&lt;$I6,0,IF(AU$20=$I6,$L6,IF(AU$20=$N6,$Q6,IF(SUM($C24:AT24)+$S6&gt;$G6,$G6-SUM($C24:AT24),$S6))))</f>
        <v>0</v>
      </c>
      <c r="AV24" s="270">
        <f>IF(AV$20&lt;$I6,0,IF(AV$20=$I6,$L6,IF(AV$20=$N6,$Q6,IF(SUM($C24:AU24)+$S6&gt;$G6,$G6-SUM($C24:AU24),$S6))))</f>
        <v>0</v>
      </c>
      <c r="AW24" s="270">
        <f>IF(AW$20&lt;$I6,0,IF(AW$20=$I6,$L6,IF(AW$20=$N6,$Q6,IF(SUM($C24:AV24)+$S6&gt;$G6,$G6-SUM($C24:AV24),$S6))))</f>
        <v>0</v>
      </c>
      <c r="AX24" s="270">
        <f>IF(AX$20&lt;$I6,0,IF(AX$20=$I6,$L6,IF(AX$20=$N6,$Q6,IF(SUM($C24:AW24)+$S6&gt;$G6,$G6-SUM($C24:AW24),$S6))))</f>
        <v>0</v>
      </c>
      <c r="AY24" s="270">
        <f>IF(AY$20&lt;$I6,0,IF(AY$20=$I6,$L6,IF(AY$20=$N6,$Q6,IF(SUM($C24:AX24)+$S6&gt;$G6,$G6-SUM($C24:AX24),$S6))))</f>
        <v>0</v>
      </c>
      <c r="AZ24" s="270">
        <f>IF(AZ$20&lt;$I6,0,IF(AZ$20=$I6,$L6,IF(AZ$20=$N6,$Q6,IF(SUM($C24:AY24)+$S6&gt;$G6,$G6-SUM($C24:AY24),$S6))))</f>
        <v>0</v>
      </c>
      <c r="BA24" s="270">
        <f>IF(BA$20&lt;$I6,0,IF(BA$20=$I6,$L6,IF(BA$20=$N6,$Q6,IF(SUM($C24:AZ24)+$S6&gt;$G6,$G6-SUM($C24:AZ24),$S6))))</f>
        <v>0</v>
      </c>
      <c r="BB24" s="270">
        <f>IF(BB$20&lt;$I6,0,IF(BB$20=$I6,$L6,IF(BB$20=$N6,$Q6,IF(SUM($C24:BA24)+$S6&gt;$G6,$G6-SUM($C24:BA24),$S6))))</f>
        <v>0</v>
      </c>
      <c r="BC24" s="270">
        <f>IF(BC$20&lt;$I6,0,IF(BC$20=$I6,$L6,IF(BC$20=$N6,$Q6,IF(SUM($C24:BB24)+$S6&gt;$G6,$G6-SUM($C24:BB24),$S6))))</f>
        <v>0</v>
      </c>
      <c r="BD24" s="270">
        <f>IF(BD$20&lt;$I6,0,IF(BD$20=$I6,$L6,IF(BD$20=$N6,$Q6,IF(SUM($C24:BC24)+$S6&gt;$G6,$G6-SUM($C24:BC24),$S6))))</f>
        <v>0</v>
      </c>
      <c r="BE24" s="270">
        <f>IF(BE$20&lt;$I6,0,IF(BE$20=$I6,$L6,IF(BE$20=$N6,$Q6,IF(SUM($C24:BD24)+$S6&gt;$G6,$G6-SUM($C24:BD24),$S6))))</f>
        <v>0</v>
      </c>
      <c r="BF24" s="270">
        <f>IF(BF$20&lt;$I6,0,IF(BF$20=$I6,$L6,IF(BF$20=$N6,$Q6,IF(SUM($C24:BE24)+$S6&gt;$G6,$G6-SUM($C24:BE24),$S6))))</f>
        <v>0</v>
      </c>
      <c r="BG24" s="270">
        <f>IF(BG$20&lt;$I6,0,IF(BG$20=$I6,$L6,IF(BG$20=$N6,$Q6,IF(SUM($C24:BF24)+$S6&gt;$G6,$G6-SUM($C24:BF24),$S6))))</f>
        <v>0</v>
      </c>
      <c r="BH24" s="270">
        <f>IF(BH$20&lt;$I6,0,IF(BH$20=$I6,$L6,IF(BH$20=$N6,$Q6,IF(SUM($C24:BG24)+$S6&gt;$G6,$G6-SUM($C24:BG24),$S6))))</f>
        <v>0</v>
      </c>
      <c r="BI24" s="270">
        <f>IF(BI$20&lt;$I6,0,IF(BI$20=$I6,$L6,IF(BI$20=$N6,$Q6,IF(SUM($C24:BH24)+$S6&gt;$G6,$G6-SUM($C24:BH24),$S6))))</f>
        <v>0</v>
      </c>
      <c r="BJ24" s="270">
        <f>IF(BJ$20&lt;$I6,0,IF(BJ$20=$I6,$L6,IF(BJ$20=$N6,$Q6,IF(SUM($C24:BI24)+$S6&gt;$G6,$G6-SUM($C24:BI24),$S6))))</f>
        <v>0</v>
      </c>
      <c r="BK24" s="270">
        <f>IF(BK$20&lt;$I6,0,IF(BK$20=$I6,$L6,IF(BK$20=$N6,$Q6,IF(SUM($C24:BJ24)+$S6&gt;$G6,$G6-SUM($C24:BJ24),$S6))))</f>
        <v>0</v>
      </c>
      <c r="BL24" s="270">
        <f>IF(BL$20&lt;$I6,0,IF(BL$20=$I6,$L6,IF(BL$20=$N6,$Q6,IF(SUM($C24:BK24)+$S6&gt;$G6,$G6-SUM($C24:BK24),$S6))))</f>
        <v>0</v>
      </c>
      <c r="BM24" s="270">
        <f>IF(BM$20&lt;$I6,0,IF(BM$20=$I6,$L6,IF(BM$20=$N6,$Q6,IF(SUM($C24:BL24)+$S6&gt;$G6,$G6-SUM($C24:BL24),$S6))))</f>
        <v>0</v>
      </c>
      <c r="BN24" s="270">
        <f>IF(BN$20&lt;$I6,0,IF(BN$20=$I6,$L6,IF(BN$20=$N6,$Q6,IF(SUM($C24:BM24)+$S6&gt;$G6,$G6-SUM($C24:BM24),$S6))))</f>
        <v>0</v>
      </c>
      <c r="BO24" s="270">
        <f>IF(BO$20&lt;$I6,0,IF(BO$20=$I6,$L6,IF(BO$20=$N6,$Q6,IF(SUM($C24:BN24)+$S6&gt;$G6,$G6-SUM($C24:BN24),$S6))))</f>
        <v>0</v>
      </c>
      <c r="BP24" s="270">
        <f>IF(BP$20&lt;$I6,0,IF(BP$20=$I6,$L6,IF(BP$20=$N6,$Q6,IF(SUM($C24:BO24)+$S6&gt;$G6,$G6-SUM($C24:BO24),$S6))))</f>
        <v>0</v>
      </c>
      <c r="BQ24" s="270">
        <f>IF(BQ$20&lt;$I6,0,IF(BQ$20=$I6,$L6,IF(BQ$20=$N6,$Q6,IF(SUM($C24:BP24)+$S6&gt;$G6,$G6-SUM($C24:BP24),$S6))))</f>
        <v>0</v>
      </c>
      <c r="BR24" s="270">
        <f>IF(BR$20&lt;$I6,0,IF(BR$20=$I6,$L6,IF(BR$20=$N6,$Q6,IF(SUM($C24:BQ24)+$S6&gt;$G6,$G6-SUM($C24:BQ24),$S6))))</f>
        <v>0</v>
      </c>
      <c r="BS24" s="270">
        <f>IF(BS$20&lt;$I6,0,IF(BS$20=$I6,$L6,IF(BS$20=$N6,$Q6,IF(SUM($C24:BR24)+$S6&gt;$G6,$G6-SUM($C24:BR24),$S6))))</f>
        <v>0</v>
      </c>
      <c r="BT24" s="270">
        <f>IF(BT$20&lt;$I6,0,IF(BT$20=$I6,$L6,IF(BT$20=$N6,$Q6,IF(SUM($C24:BS24)+$S6&gt;$G6,$G6-SUM($C24:BS24),$S6))))</f>
        <v>0</v>
      </c>
      <c r="BU24" s="270">
        <f>IF(BU$20&lt;$I6,0,IF(BU$20=$I6,$L6,IF(BU$20=$N6,$Q6,IF(SUM($C24:BT24)+$S6&gt;$G6,$G6-SUM($C24:BT24),$S6))))</f>
        <v>0</v>
      </c>
      <c r="BV24" s="270">
        <f>IF(BV$20&lt;$I6,0,IF(BV$20=$I6,$L6,IF(BV$20=$N6,$Q6,IF(SUM($C24:BU24)+$S6&gt;$G6,$G6-SUM($C24:BU24),$S6))))</f>
        <v>0</v>
      </c>
      <c r="BW24" s="270">
        <f>IF(BW$20&lt;$I6,0,IF(BW$20=$I6,$L6,IF(BW$20=$N6,$Q6,IF(SUM($C24:BV24)+$S6&gt;$G6,$G6-SUM($C24:BV24),$S6))))</f>
        <v>0</v>
      </c>
      <c r="BX24" s="270">
        <f>IF(BX$20&lt;$I6,0,IF(BX$20=$I6,$L6,IF(BX$20=$N6,$Q6,IF(SUM($C24:BW24)+$S6&gt;$G6,$G6-SUM($C24:BW24),$S6))))</f>
        <v>0</v>
      </c>
      <c r="BY24" s="270">
        <f>IF(BY$20&lt;$I6,0,IF(BY$20=$I6,$L6,IF(BY$20=$N6,$Q6,IF(SUM($C24:BX24)+$S6&gt;$G6,$G6-SUM($C24:BX24),$S6))))</f>
        <v>0</v>
      </c>
      <c r="BZ24" s="270">
        <f>IF(BZ$20&lt;$I6,0,IF(BZ$20=$I6,$L6,IF(BZ$20=$N6,$Q6,IF(SUM($C24:BY24)+$S6&gt;$G6,$G6-SUM($C24:BY24),$S6))))</f>
        <v>0</v>
      </c>
      <c r="CA24" s="270">
        <f>IF(CA$20&lt;$I6,0,IF(CA$20=$I6,$L6,IF(CA$20=$N6,$Q6,IF(SUM($C24:BZ24)+$S6&gt;$G6,$G6-SUM($C24:BZ24),$S6))))</f>
        <v>0</v>
      </c>
      <c r="CB24" s="270">
        <f>IF(CB$20&lt;$I6,0,IF(CB$20=$I6,$L6,IF(CB$20=$N6,$Q6,IF(SUM($C24:CA24)+$S6&gt;$G6,$G6-SUM($C24:CA24),$S6))))</f>
        <v>0</v>
      </c>
      <c r="CC24" s="270">
        <f>IF(CC$20&lt;$I6,0,IF(CC$20=$I6,$L6,IF(CC$20=$N6,$Q6,IF(SUM($C24:CB24)+$S6&gt;$G6,$G6-SUM($C24:CB24),$S6))))</f>
        <v>0</v>
      </c>
      <c r="CD24" s="270">
        <f>IF(CD$20&lt;$I6,0,IF(CD$20=$I6,$L6,IF(CD$20=$N6,$Q6,IF(SUM($C24:CC24)+$S6&gt;$G6,$G6-SUM($C24:CC24),$S6))))</f>
        <v>0</v>
      </c>
      <c r="CE24" s="270">
        <f>IF(CE$20&lt;$I6,0,IF(CE$20=$I6,$L6,IF(CE$20=$N6,$Q6,IF(SUM($C24:CD24)+$S6&gt;$G6,$G6-SUM($C24:CD24),$S6))))</f>
        <v>0</v>
      </c>
      <c r="CF24" s="270">
        <f>IF(CF$20&lt;$I6,0,IF(CF$20=$I6,$L6,IF(CF$20=$N6,$Q6,IF(SUM($C24:CE24)+$S6&gt;$G6,$G6-SUM($C24:CE24),$S6))))</f>
        <v>0</v>
      </c>
      <c r="CG24" s="270">
        <f>IF(CG$20&lt;$I6,0,IF(CG$20=$I6,$L6,IF(CG$20=$N6,$Q6,IF(SUM($C24:CF24)+$S6&gt;$G6,$G6-SUM($C24:CF24),$S6))))</f>
        <v>0</v>
      </c>
      <c r="CH24" s="270">
        <f>IF(CH$20&lt;$I6,0,IF(CH$20=$I6,$L6,IF(CH$20=$N6,$Q6,IF(SUM($C24:CG24)+$S6&gt;$G6,$G6-SUM($C24:CG24),$S6))))</f>
        <v>0</v>
      </c>
      <c r="CI24" s="270">
        <f>IF(CI$20&lt;$I6,0,IF(CI$20=$I6,$L6,IF(CI$20=$N6,$Q6,IF(SUM($C24:CH24)+$S6&gt;$G6,$G6-SUM($C24:CH24),$S6))))</f>
        <v>0</v>
      </c>
      <c r="CJ24" s="270">
        <f>IF(CJ$20&lt;$I6,0,IF(CJ$20=$I6,$L6,IF(CJ$20=$N6,$Q6,IF(SUM($C24:CI24)+$S6&gt;$G6,$G6-SUM($C24:CI24),$S6))))</f>
        <v>0</v>
      </c>
      <c r="CK24" s="270">
        <f>IF(CK$20&lt;$I6,0,IF(CK$20=$I6,$L6,IF(CK$20=$N6,$Q6,IF(SUM($C24:CJ24)+$S6&gt;$G6,$G6-SUM($C24:CJ24),$S6))))</f>
        <v>0</v>
      </c>
      <c r="CL24" s="270">
        <f>IF(CL$20&lt;$I6,0,IF(CL$20=$I6,$L6,IF(CL$20=$N6,$Q6,IF(SUM($C24:CK24)+$S6&gt;$G6,$G6-SUM($C24:CK24),$S6))))</f>
        <v>0</v>
      </c>
      <c r="CM24" s="270">
        <f>IF(CM$20&lt;$I6,0,IF(CM$20=$I6,$L6,IF(CM$20=$N6,$Q6,IF(SUM($C24:CL24)+$S6&gt;$G6,$G6-SUM($C24:CL24),$S6))))</f>
        <v>0</v>
      </c>
      <c r="CN24" s="270">
        <f>IF(CN$20&lt;$I6,0,IF(CN$20=$I6,$L6,IF(CN$20=$N6,$Q6,IF(SUM($C24:CM24)+$S6&gt;$G6,$G6-SUM($C24:CM24),$S6))))</f>
        <v>0</v>
      </c>
      <c r="CO24" s="270">
        <f>IF(CO$20&lt;$I6,0,IF(CO$20=$I6,$L6,IF(CO$20=$N6,$Q6,IF(SUM($C24:CN24)+$S6&gt;$G6,$G6-SUM($C24:CN24),$S6))))</f>
        <v>0</v>
      </c>
      <c r="CP24" s="270">
        <f>IF(CP$20&lt;$I6,0,IF(CP$20=$I6,$L6,IF(CP$20=$N6,$Q6,IF(SUM($C24:CO24)+$S6&gt;$G6,$G6-SUM($C24:CO24),$S6))))</f>
        <v>0</v>
      </c>
      <c r="CQ24" s="270">
        <f>IF(CQ$20&lt;$I6,0,IF(CQ$20=$I6,$L6,IF(CQ$20=$N6,$Q6,IF(SUM($C24:CP24)+$S6&gt;$G6,$G6-SUM($C24:CP24),$S6))))</f>
        <v>0</v>
      </c>
      <c r="CR24" s="270">
        <f>IF(CR$20&lt;$I6,0,IF(CR$20=$I6,$L6,IF(CR$20=$N6,$Q6,IF(SUM($C24:CQ24)+$S6&gt;$G6,$G6-SUM($C24:CQ24),$S6))))</f>
        <v>0</v>
      </c>
      <c r="CS24" s="270">
        <f>IF(CS$20&lt;$I6,0,IF(CS$20=$I6,$L6,IF(CS$20=$N6,$Q6,IF(SUM($C24:CR24)+$S6&gt;$G6,$G6-SUM($C24:CR24),$S6))))</f>
        <v>0</v>
      </c>
      <c r="CT24" s="270">
        <f>IF(CT$20&lt;$I6,0,IF(CT$20=$I6,$L6,IF(CT$20=$N6,$Q6,IF(SUM($C24:CS24)+$S6&gt;$G6,$G6-SUM($C24:CS24),$S6))))</f>
        <v>0</v>
      </c>
      <c r="CU24" s="164">
        <f t="shared" si="6"/>
        <v>0</v>
      </c>
    </row>
    <row r="25" spans="1:99" s="130" customFormat="1" ht="16.5" customHeight="1">
      <c r="A25" s="267" t="str">
        <f t="shared" si="7"/>
        <v>高层(19F及以上）</v>
      </c>
      <c r="B25" s="268">
        <f t="shared" si="8"/>
        <v>282.47540983606558</v>
      </c>
      <c r="C25" s="269">
        <f t="shared" si="9"/>
        <v>0</v>
      </c>
      <c r="D25" s="269">
        <f>IF(D$20&lt;$I7,0,IF(D$20=$I7,$L7,IF(D$20=$N7,$Q7,IF(SUM($C25:C25)+$S7&gt;$G7,$G7-SUM($C25:C25),$S7))))</f>
        <v>0</v>
      </c>
      <c r="E25" s="270">
        <f>IF(E$20&lt;$I7,0,IF(E$20=$I7,$L7,IF(E$20=$N7,$Q7,IF(SUM($C25:D25)+$S7&gt;$G7,$G7-SUM($C25:D25),$S7))))</f>
        <v>0</v>
      </c>
      <c r="F25" s="270">
        <f>IF(F$20&lt;$I7,0,IF(F$20=$I7,$L7,IF(F$20=$N7,$Q7,IF(SUM($C25:E25)+$S7&gt;$G7,$G7-SUM($C25:E25),$S7))))</f>
        <v>0</v>
      </c>
      <c r="G25" s="270">
        <f>IF(G$20&lt;$I7,0,IF(G$20=$I7,$L7,IF(G$20=$N7,$Q7,IF(SUM($C25:F25)+$S7&gt;$G7,$G7-SUM($C25:F25),$S7))))</f>
        <v>0</v>
      </c>
      <c r="H25" s="270">
        <f>IF(H$20&lt;$I7,0,IF(H$20=$I7,$L7,IF(H$20=$N7,$Q7,IF(SUM($C25:G25)+$S7&gt;$G7,$G7-SUM($C25:G25),$S7))))</f>
        <v>0</v>
      </c>
      <c r="I25" s="270">
        <f>IF(I$20&lt;$I7,0,IF(I$20=$I7,$L7,IF(I$20=$N7,$Q7,IF(SUM($C25:H25)+$S7&gt;$G7,$G7-SUM($C25:H25),$S7))))</f>
        <v>0</v>
      </c>
      <c r="J25" s="270">
        <f>IF(J$20&lt;$I7,0,IF(J$20=$I7,$L7,IF(J$20=$N7,$Q7,IF(SUM($C25:I25)+$S7&gt;$G7,$G7-SUM($C25:I25),$S7))))</f>
        <v>0</v>
      </c>
      <c r="K25" s="270">
        <f>IF(K$20&lt;$I7,0,IF(K$20=$I7,$L7,IF(K$20=$N7,$Q7,IF(SUM($C25:J25)+$S7&gt;$G7,$G7-SUM($C25:J25),$S7))))</f>
        <v>0</v>
      </c>
      <c r="L25" s="270">
        <f>IF(L$20&lt;$I7,0,IF(L$20=$I7,$L7,IF(L$20=$N7,$Q7,IF(SUM($C25:K25)+$S7&gt;$G7,$G7-SUM($C25:K25),$S7))))</f>
        <v>0</v>
      </c>
      <c r="M25" s="270">
        <f>IF(M$20&lt;$I7,0,IF(M$20=$I7,$L7,IF(M$20=$N7,$Q7,IF(SUM($C25:L25)+$S7&gt;$G7,$G7-SUM($C25:L25),$S7))))</f>
        <v>0</v>
      </c>
      <c r="N25" s="270">
        <f>IF(N$20&lt;$I7,0,IF(N$20=$I7,$L7,IF(N$20=$N7,$Q7,IF(SUM($C25:M25)+$S7&gt;$G7,$G7-SUM($C25:M25),$S7))))</f>
        <v>120</v>
      </c>
      <c r="O25" s="270">
        <f>IF(O$20&lt;$I7,0,IF(O$20=$I7,$L7,IF(O$20=$N7,$Q7,IF(SUM($C25:N25)+$S7&gt;$G7,$G7-SUM($C25:N25),$S7))))</f>
        <v>70</v>
      </c>
      <c r="P25" s="270">
        <f>IF(P$20&lt;$I7,0,IF(P$20=$I7,$L7,IF(P$20=$N7,$Q7,IF(SUM($C25:O25)+$S7&gt;$G7,$G7-SUM($C25:O25),$S7))))</f>
        <v>70</v>
      </c>
      <c r="Q25" s="270">
        <f>IF(Q$20&lt;$I7,0,IF(Q$20=$I7,$L7,IF(Q$20=$N7,$Q7,IF(SUM($C25:P25)+$S7&gt;$G7,$G7-SUM($C25:P25),$S7))))</f>
        <v>22.47540983606558</v>
      </c>
      <c r="R25" s="270">
        <f>IF(R$20&lt;$I7,0,IF(R$20=$I7,$L7,IF(R$20=$N7,$Q7,IF(SUM($C25:Q25)+$S7&gt;$G7,$G7-SUM($C25:Q25),$S7))))</f>
        <v>0</v>
      </c>
      <c r="S25" s="270">
        <f>IF(S$20&lt;$I7,0,IF(S$20=$I7,$L7,IF(S$20=$N7,$Q7,IF(SUM($C25:R25)+$S7&gt;$G7,$G7-SUM($C25:R25),$S7))))</f>
        <v>0</v>
      </c>
      <c r="T25" s="270">
        <f>IF(T$20&lt;$I7,0,IF(T$20=$I7,$L7,IF(T$20=$N7,$Q7,IF(SUM($C25:S25)+$S7&gt;$G7,$G7-SUM($C25:S25),$S7))))</f>
        <v>0</v>
      </c>
      <c r="U25" s="270">
        <f>IF(U$20&lt;$I7,0,IF(U$20=$I7,$L7,IF(U$20=$N7,$Q7,IF(SUM($C25:T25)+$S7&gt;$G7,$G7-SUM($C25:T25),$S7))))</f>
        <v>0</v>
      </c>
      <c r="V25" s="270">
        <f>IF(V$20&lt;$I7,0,IF(V$20=$I7,$L7,IF(V$20=$N7,$Q7,IF(SUM($C25:U25)+$S7&gt;$G7,$G7-SUM($C25:U25),$S7))))</f>
        <v>0</v>
      </c>
      <c r="W25" s="270">
        <f>IF(W$20&lt;$I7,0,IF(W$20=$I7,$L7,IF(W$20=$N7,$Q7,IF(SUM($C25:V25)+$S7&gt;$G7,$G7-SUM($C25:V25),$S7))))</f>
        <v>0</v>
      </c>
      <c r="X25" s="270">
        <f>IF(X$20&lt;$I7,0,IF(X$20=$I7,$L7,IF(X$20=$N7,$Q7,IF(SUM($C25:W25)+$S7&gt;$G7,$G7-SUM($C25:W25),$S7))))</f>
        <v>0</v>
      </c>
      <c r="Y25" s="270">
        <f>IF(Y$20&lt;$I7,0,IF(Y$20=$I7,$L7,IF(Y$20=$N7,$Q7,IF(SUM($C25:X25)+$S7&gt;$G7,$G7-SUM($C25:X25),$S7))))</f>
        <v>0</v>
      </c>
      <c r="Z25" s="270">
        <f>IF(Z$20&lt;$I7,0,IF(Z$20=$I7,$L7,IF(Z$20=$N7,$Q7,IF(SUM($C25:Y25)+$S7&gt;$G7,$G7-SUM($C25:Y25),$S7))))</f>
        <v>0</v>
      </c>
      <c r="AA25" s="270">
        <f>IF(AA$20&lt;$I7,0,IF(AA$20=$I7,$L7,IF(AA$20=$N7,$Q7,IF(SUM($C25:Z25)+$S7&gt;$G7,$G7-SUM($C25:Z25),$S7))))</f>
        <v>0</v>
      </c>
      <c r="AB25" s="270">
        <f>IF(AB$20&lt;$I7,0,IF(AB$20=$I7,$L7,IF(AB$20=$N7,$Q7,IF(SUM($C25:AA25)+$S7&gt;$G7,$G7-SUM($C25:AA25),$S7))))</f>
        <v>0</v>
      </c>
      <c r="AC25" s="270">
        <f>IF(AC$20&lt;$I7,0,IF(AC$20=$I7,$L7,IF(AC$20=$N7,$Q7,IF(SUM($C25:AB25)+$S7&gt;$G7,$G7-SUM($C25:AB25),$S7))))</f>
        <v>0</v>
      </c>
      <c r="AD25" s="270">
        <f>IF(AD$20&lt;$I7,0,IF(AD$20=$I7,$L7,IF(AD$20=$N7,$Q7,IF(SUM($C25:AC25)+$S7&gt;$G7,$G7-SUM($C25:AC25),$S7))))</f>
        <v>0</v>
      </c>
      <c r="AE25" s="270">
        <f>IF(AE$20&lt;$I7,0,IF(AE$20=$I7,$L7,IF(AE$20=$N7,$Q7,IF(SUM($C25:AD25)+$S7&gt;$G7,$G7-SUM($C25:AD25),$S7))))</f>
        <v>0</v>
      </c>
      <c r="AF25" s="270">
        <f>IF(AF$20&lt;$I7,0,IF(AF$20=$I7,$L7,IF(AF$20=$N7,$Q7,IF(SUM($C25:AE25)+$S7&gt;$G7,$G7-SUM($C25:AE25),$S7))))</f>
        <v>0</v>
      </c>
      <c r="AG25" s="270">
        <f>IF(AG$20&lt;$I7,0,IF(AG$20=$I7,$L7,IF(AG$20=$N7,$Q7,IF(SUM($C25:AF25)+$S7&gt;$G7,$G7-SUM($C25:AF25),$S7))))</f>
        <v>0</v>
      </c>
      <c r="AH25" s="270">
        <f>IF(AH$20&lt;$I7,0,IF(AH$20=$I7,$L7,IF(AH$20=$N7,$Q7,IF(SUM($C25:AG25)+$S7&gt;$G7,$G7-SUM($C25:AG25),$S7))))</f>
        <v>0</v>
      </c>
      <c r="AI25" s="270">
        <f>IF(AI$20&lt;$I7,0,IF(AI$20=$I7,$L7,IF(AI$20=$N7,$Q7,IF(SUM($C25:AH25)+$S7&gt;$G7,$G7-SUM($C25:AH25),$S7))))</f>
        <v>0</v>
      </c>
      <c r="AJ25" s="270">
        <f>IF(AJ$20&lt;$I7,0,IF(AJ$20=$I7,$L7,IF(AJ$20=$N7,$Q7,IF(SUM($C25:AI25)+$S7&gt;$G7,$G7-SUM($C25:AI25),$S7))))</f>
        <v>0</v>
      </c>
      <c r="AK25" s="270">
        <f>IF(AK$20&lt;$I7,0,IF(AK$20=$I7,$L7,IF(AK$20=$N7,$Q7,IF(SUM($C25:AJ25)+$S7&gt;$G7,$G7-SUM($C25:AJ25),$S7))))</f>
        <v>0</v>
      </c>
      <c r="AL25" s="270">
        <f>IF(AL$20&lt;$I7,0,IF(AL$20=$I7,$L7,IF(AL$20=$N7,$Q7,IF(SUM($C25:AK25)+$S7&gt;$G7,$G7-SUM($C25:AK25),$S7))))</f>
        <v>0</v>
      </c>
      <c r="AM25" s="270">
        <f>IF(AM$20&lt;$I7,0,IF(AM$20=$I7,$L7,IF(AM$20=$N7,$Q7,IF(SUM($C25:AL25)+$S7&gt;$G7,$G7-SUM($C25:AL25),$S7))))</f>
        <v>0</v>
      </c>
      <c r="AN25" s="270">
        <f>IF(AN$20&lt;$I7,0,IF(AN$20=$I7,$L7,IF(AN$20=$N7,$Q7,IF(SUM($C25:AM25)+$S7&gt;$G7,$G7-SUM($C25:AM25),$S7))))</f>
        <v>0</v>
      </c>
      <c r="AO25" s="270">
        <f>IF(AO$20&lt;$I7,0,IF(AO$20=$I7,$L7,IF(AO$20=$N7,$Q7,IF(SUM($C25:AN25)+$S7&gt;$G7,$G7-SUM($C25:AN25),$S7))))</f>
        <v>0</v>
      </c>
      <c r="AP25" s="270">
        <f>IF(AP$20&lt;$I7,0,IF(AP$20=$I7,$L7,IF(AP$20=$N7,$Q7,IF(SUM($C25:AO25)+$S7&gt;$G7,$G7-SUM($C25:AO25),$S7))))</f>
        <v>0</v>
      </c>
      <c r="AQ25" s="270">
        <f>IF(AQ$20&lt;$I7,0,IF(AQ$20=$I7,$L7,IF(AQ$20=$N7,$Q7,IF(SUM($C25:AP25)+$S7&gt;$G7,$G7-SUM($C25:AP25),$S7))))</f>
        <v>0</v>
      </c>
      <c r="AR25" s="270">
        <f>IF(AR$20&lt;$I7,0,IF(AR$20=$I7,$L7,IF(AR$20=$N7,$Q7,IF(SUM($C25:AQ25)+$S7&gt;$G7,$G7-SUM($C25:AQ25),$S7))))</f>
        <v>0</v>
      </c>
      <c r="AS25" s="270">
        <f>IF(AS$20&lt;$I7,0,IF(AS$20=$I7,$L7,IF(AS$20=$N7,$Q7,IF(SUM($C25:AR25)+$S7&gt;$G7,$G7-SUM($C25:AR25),$S7))))</f>
        <v>0</v>
      </c>
      <c r="AT25" s="270">
        <f>IF(AT$20&lt;$I7,0,IF(AT$20=$I7,$L7,IF(AT$20=$N7,$Q7,IF(SUM($C25:AS25)+$S7&gt;$G7,$G7-SUM($C25:AS25),$S7))))</f>
        <v>0</v>
      </c>
      <c r="AU25" s="270">
        <f>IF(AU$20&lt;$I7,0,IF(AU$20=$I7,$L7,IF(AU$20=$N7,$Q7,IF(SUM($C25:AT25)+$S7&gt;$G7,$G7-SUM($C25:AT25),$S7))))</f>
        <v>0</v>
      </c>
      <c r="AV25" s="270">
        <f>IF(AV$20&lt;$I7,0,IF(AV$20=$I7,$L7,IF(AV$20=$N7,$Q7,IF(SUM($C25:AU25)+$S7&gt;$G7,$G7-SUM($C25:AU25),$S7))))</f>
        <v>0</v>
      </c>
      <c r="AW25" s="270">
        <f>IF(AW$20&lt;$I7,0,IF(AW$20=$I7,$L7,IF(AW$20=$N7,$Q7,IF(SUM($C25:AV25)+$S7&gt;$G7,$G7-SUM($C25:AV25),$S7))))</f>
        <v>0</v>
      </c>
      <c r="AX25" s="270">
        <f>IF(AX$20&lt;$I7,0,IF(AX$20=$I7,$L7,IF(AX$20=$N7,$Q7,IF(SUM($C25:AW25)+$S7&gt;$G7,$G7-SUM($C25:AW25),$S7))))</f>
        <v>0</v>
      </c>
      <c r="AY25" s="270">
        <f>IF(AY$20&lt;$I7,0,IF(AY$20=$I7,$L7,IF(AY$20=$N7,$Q7,IF(SUM($C25:AX25)+$S7&gt;$G7,$G7-SUM($C25:AX25),$S7))))</f>
        <v>0</v>
      </c>
      <c r="AZ25" s="270">
        <f>IF(AZ$20&lt;$I7,0,IF(AZ$20=$I7,$L7,IF(AZ$20=$N7,$Q7,IF(SUM($C25:AY25)+$S7&gt;$G7,$G7-SUM($C25:AY25),$S7))))</f>
        <v>0</v>
      </c>
      <c r="BA25" s="270">
        <f>IF(BA$20&lt;$I7,0,IF(BA$20=$I7,$L7,IF(BA$20=$N7,$Q7,IF(SUM($C25:AZ25)+$S7&gt;$G7,$G7-SUM($C25:AZ25),$S7))))</f>
        <v>0</v>
      </c>
      <c r="BB25" s="270">
        <f>IF(BB$20&lt;$I7,0,IF(BB$20=$I7,$L7,IF(BB$20=$N7,$Q7,IF(SUM($C25:BA25)+$S7&gt;$G7,$G7-SUM($C25:BA25),$S7))))</f>
        <v>0</v>
      </c>
      <c r="BC25" s="270">
        <f>IF(BC$20&lt;$I7,0,IF(BC$20=$I7,$L7,IF(BC$20=$N7,$Q7,IF(SUM($C25:BB25)+$S7&gt;$G7,$G7-SUM($C25:BB25),$S7))))</f>
        <v>0</v>
      </c>
      <c r="BD25" s="270">
        <f>IF(BD$20&lt;$I7,0,IF(BD$20=$I7,$L7,IF(BD$20=$N7,$Q7,IF(SUM($C25:BC25)+$S7&gt;$G7,$G7-SUM($C25:BC25),$S7))))</f>
        <v>0</v>
      </c>
      <c r="BE25" s="270">
        <f>IF(BE$20&lt;$I7,0,IF(BE$20=$I7,$L7,IF(BE$20=$N7,$Q7,IF(SUM($C25:BD25)+$S7&gt;$G7,$G7-SUM($C25:BD25),$S7))))</f>
        <v>0</v>
      </c>
      <c r="BF25" s="270">
        <f>IF(BF$20&lt;$I7,0,IF(BF$20=$I7,$L7,IF(BF$20=$N7,$Q7,IF(SUM($C25:BE25)+$S7&gt;$G7,$G7-SUM($C25:BE25),$S7))))</f>
        <v>0</v>
      </c>
      <c r="BG25" s="270">
        <f>IF(BG$20&lt;$I7,0,IF(BG$20=$I7,$L7,IF(BG$20=$N7,$Q7,IF(SUM($C25:BF25)+$S7&gt;$G7,$G7-SUM($C25:BF25),$S7))))</f>
        <v>0</v>
      </c>
      <c r="BH25" s="270">
        <f>IF(BH$20&lt;$I7,0,IF(BH$20=$I7,$L7,IF(BH$20=$N7,$Q7,IF(SUM($C25:BG25)+$S7&gt;$G7,$G7-SUM($C25:BG25),$S7))))</f>
        <v>0</v>
      </c>
      <c r="BI25" s="270">
        <f>IF(BI$20&lt;$I7,0,IF(BI$20=$I7,$L7,IF(BI$20=$N7,$Q7,IF(SUM($C25:BH25)+$S7&gt;$G7,$G7-SUM($C25:BH25),$S7))))</f>
        <v>0</v>
      </c>
      <c r="BJ25" s="270">
        <f>IF(BJ$20&lt;$I7,0,IF(BJ$20=$I7,$L7,IF(BJ$20=$N7,$Q7,IF(SUM($C25:BI25)+$S7&gt;$G7,$G7-SUM($C25:BI25),$S7))))</f>
        <v>0</v>
      </c>
      <c r="BK25" s="270">
        <f>IF(BK$20&lt;$I7,0,IF(BK$20=$I7,$L7,IF(BK$20=$N7,$Q7,IF(SUM($C25:BJ25)+$S7&gt;$G7,$G7-SUM($C25:BJ25),$S7))))</f>
        <v>0</v>
      </c>
      <c r="BL25" s="270">
        <f>IF(BL$20&lt;$I7,0,IF(BL$20=$I7,$L7,IF(BL$20=$N7,$Q7,IF(SUM($C25:BK25)+$S7&gt;$G7,$G7-SUM($C25:BK25),$S7))))</f>
        <v>0</v>
      </c>
      <c r="BM25" s="270">
        <f>IF(BM$20&lt;$I7,0,IF(BM$20=$I7,$L7,IF(BM$20=$N7,$Q7,IF(SUM($C25:BL25)+$S7&gt;$G7,$G7-SUM($C25:BL25),$S7))))</f>
        <v>0</v>
      </c>
      <c r="BN25" s="270">
        <f>IF(BN$20&lt;$I7,0,IF(BN$20=$I7,$L7,IF(BN$20=$N7,$Q7,IF(SUM($C25:BM25)+$S7&gt;$G7,$G7-SUM($C25:BM25),$S7))))</f>
        <v>0</v>
      </c>
      <c r="BO25" s="270">
        <f>IF(BO$20&lt;$I7,0,IF(BO$20=$I7,$L7,IF(BO$20=$N7,$Q7,IF(SUM($C25:BN25)+$S7&gt;$G7,$G7-SUM($C25:BN25),$S7))))</f>
        <v>0</v>
      </c>
      <c r="BP25" s="270">
        <f>IF(BP$20&lt;$I7,0,IF(BP$20=$I7,$L7,IF(BP$20=$N7,$Q7,IF(SUM($C25:BO25)+$S7&gt;$G7,$G7-SUM($C25:BO25),$S7))))</f>
        <v>0</v>
      </c>
      <c r="BQ25" s="270">
        <f>IF(BQ$20&lt;$I7,0,IF(BQ$20=$I7,$L7,IF(BQ$20=$N7,$Q7,IF(SUM($C25:BP25)+$S7&gt;$G7,$G7-SUM($C25:BP25),$S7))))</f>
        <v>0</v>
      </c>
      <c r="BR25" s="270">
        <f>IF(BR$20&lt;$I7,0,IF(BR$20=$I7,$L7,IF(BR$20=$N7,$Q7,IF(SUM($C25:BQ25)+$S7&gt;$G7,$G7-SUM($C25:BQ25),$S7))))</f>
        <v>0</v>
      </c>
      <c r="BS25" s="270">
        <f>IF(BS$20&lt;$I7,0,IF(BS$20=$I7,$L7,IF(BS$20=$N7,$Q7,IF(SUM($C25:BR25)+$S7&gt;$G7,$G7-SUM($C25:BR25),$S7))))</f>
        <v>0</v>
      </c>
      <c r="BT25" s="270">
        <f>IF(BT$20&lt;$I7,0,IF(BT$20=$I7,$L7,IF(BT$20=$N7,$Q7,IF(SUM($C25:BS25)+$S7&gt;$G7,$G7-SUM($C25:BS25),$S7))))</f>
        <v>0</v>
      </c>
      <c r="BU25" s="270">
        <f>IF(BU$20&lt;$I7,0,IF(BU$20=$I7,$L7,IF(BU$20=$N7,$Q7,IF(SUM($C25:BT25)+$S7&gt;$G7,$G7-SUM($C25:BT25),$S7))))</f>
        <v>0</v>
      </c>
      <c r="BV25" s="270">
        <f>IF(BV$20&lt;$I7,0,IF(BV$20=$I7,$L7,IF(BV$20=$N7,$Q7,IF(SUM($C25:BU25)+$S7&gt;$G7,$G7-SUM($C25:BU25),$S7))))</f>
        <v>0</v>
      </c>
      <c r="BW25" s="270">
        <f>IF(BW$20&lt;$I7,0,IF(BW$20=$I7,$L7,IF(BW$20=$N7,$Q7,IF(SUM($C25:BV25)+$S7&gt;$G7,$G7-SUM($C25:BV25),$S7))))</f>
        <v>0</v>
      </c>
      <c r="BX25" s="270">
        <f>IF(BX$20&lt;$I7,0,IF(BX$20=$I7,$L7,IF(BX$20=$N7,$Q7,IF(SUM($C25:BW25)+$S7&gt;$G7,$G7-SUM($C25:BW25),$S7))))</f>
        <v>0</v>
      </c>
      <c r="BY25" s="270">
        <f>IF(BY$20&lt;$I7,0,IF(BY$20=$I7,$L7,IF(BY$20=$N7,$Q7,IF(SUM($C25:BX25)+$S7&gt;$G7,$G7-SUM($C25:BX25),$S7))))</f>
        <v>0</v>
      </c>
      <c r="BZ25" s="270">
        <f>IF(BZ$20&lt;$I7,0,IF(BZ$20=$I7,$L7,IF(BZ$20=$N7,$Q7,IF(SUM($C25:BY25)+$S7&gt;$G7,$G7-SUM($C25:BY25),$S7))))</f>
        <v>0</v>
      </c>
      <c r="CA25" s="270">
        <f>IF(CA$20&lt;$I7,0,IF(CA$20=$I7,$L7,IF(CA$20=$N7,$Q7,IF(SUM($C25:BZ25)+$S7&gt;$G7,$G7-SUM($C25:BZ25),$S7))))</f>
        <v>0</v>
      </c>
      <c r="CB25" s="270">
        <f>IF(CB$20&lt;$I7,0,IF(CB$20=$I7,$L7,IF(CB$20=$N7,$Q7,IF(SUM($C25:CA25)+$S7&gt;$G7,$G7-SUM($C25:CA25),$S7))))</f>
        <v>0</v>
      </c>
      <c r="CC25" s="270">
        <f>IF(CC$20&lt;$I7,0,IF(CC$20=$I7,$L7,IF(CC$20=$N7,$Q7,IF(SUM($C25:CB25)+$S7&gt;$G7,$G7-SUM($C25:CB25),$S7))))</f>
        <v>0</v>
      </c>
      <c r="CD25" s="270">
        <f>IF(CD$20&lt;$I7,0,IF(CD$20=$I7,$L7,IF(CD$20=$N7,$Q7,IF(SUM($C25:CC25)+$S7&gt;$G7,$G7-SUM($C25:CC25),$S7))))</f>
        <v>0</v>
      </c>
      <c r="CE25" s="270">
        <f>IF(CE$20&lt;$I7,0,IF(CE$20=$I7,$L7,IF(CE$20=$N7,$Q7,IF(SUM($C25:CD25)+$S7&gt;$G7,$G7-SUM($C25:CD25),$S7))))</f>
        <v>0</v>
      </c>
      <c r="CF25" s="270">
        <f>IF(CF$20&lt;$I7,0,IF(CF$20=$I7,$L7,IF(CF$20=$N7,$Q7,IF(SUM($C25:CE25)+$S7&gt;$G7,$G7-SUM($C25:CE25),$S7))))</f>
        <v>0</v>
      </c>
      <c r="CG25" s="270">
        <f>IF(CG$20&lt;$I7,0,IF(CG$20=$I7,$L7,IF(CG$20=$N7,$Q7,IF(SUM($C25:CF25)+$S7&gt;$G7,$G7-SUM($C25:CF25),$S7))))</f>
        <v>0</v>
      </c>
      <c r="CH25" s="270">
        <f>IF(CH$20&lt;$I7,0,IF(CH$20=$I7,$L7,IF(CH$20=$N7,$Q7,IF(SUM($C25:CG25)+$S7&gt;$G7,$G7-SUM($C25:CG25),$S7))))</f>
        <v>0</v>
      </c>
      <c r="CI25" s="270">
        <f>IF(CI$20&lt;$I7,0,IF(CI$20=$I7,$L7,IF(CI$20=$N7,$Q7,IF(SUM($C25:CH25)+$S7&gt;$G7,$G7-SUM($C25:CH25),$S7))))</f>
        <v>0</v>
      </c>
      <c r="CJ25" s="270">
        <f>IF(CJ$20&lt;$I7,0,IF(CJ$20=$I7,$L7,IF(CJ$20=$N7,$Q7,IF(SUM($C25:CI25)+$S7&gt;$G7,$G7-SUM($C25:CI25),$S7))))</f>
        <v>0</v>
      </c>
      <c r="CK25" s="270">
        <f>IF(CK$20&lt;$I7,0,IF(CK$20=$I7,$L7,IF(CK$20=$N7,$Q7,IF(SUM($C25:CJ25)+$S7&gt;$G7,$G7-SUM($C25:CJ25),$S7))))</f>
        <v>0</v>
      </c>
      <c r="CL25" s="270">
        <f>IF(CL$20&lt;$I7,0,IF(CL$20=$I7,$L7,IF(CL$20=$N7,$Q7,IF(SUM($C25:CK25)+$S7&gt;$G7,$G7-SUM($C25:CK25),$S7))))</f>
        <v>0</v>
      </c>
      <c r="CM25" s="270">
        <f>IF(CM$20&lt;$I7,0,IF(CM$20=$I7,$L7,IF(CM$20=$N7,$Q7,IF(SUM($C25:CL25)+$S7&gt;$G7,$G7-SUM($C25:CL25),$S7))))</f>
        <v>0</v>
      </c>
      <c r="CN25" s="270">
        <f>IF(CN$20&lt;$I7,0,IF(CN$20=$I7,$L7,IF(CN$20=$N7,$Q7,IF(SUM($C25:CM25)+$S7&gt;$G7,$G7-SUM($C25:CM25),$S7))))</f>
        <v>0</v>
      </c>
      <c r="CO25" s="270">
        <f>IF(CO$20&lt;$I7,0,IF(CO$20=$I7,$L7,IF(CO$20=$N7,$Q7,IF(SUM($C25:CN25)+$S7&gt;$G7,$G7-SUM($C25:CN25),$S7))))</f>
        <v>0</v>
      </c>
      <c r="CP25" s="270">
        <f>IF(CP$20&lt;$I7,0,IF(CP$20=$I7,$L7,IF(CP$20=$N7,$Q7,IF(SUM($C25:CO25)+$S7&gt;$G7,$G7-SUM($C25:CO25),$S7))))</f>
        <v>0</v>
      </c>
      <c r="CQ25" s="270">
        <f>IF(CQ$20&lt;$I7,0,IF(CQ$20=$I7,$L7,IF(CQ$20=$N7,$Q7,IF(SUM($C25:CP25)+$S7&gt;$G7,$G7-SUM($C25:CP25),$S7))))</f>
        <v>0</v>
      </c>
      <c r="CR25" s="270">
        <f>IF(CR$20&lt;$I7,0,IF(CR$20=$I7,$L7,IF(CR$20=$N7,$Q7,IF(SUM($C25:CQ25)+$S7&gt;$G7,$G7-SUM($C25:CQ25),$S7))))</f>
        <v>0</v>
      </c>
      <c r="CS25" s="270">
        <f>IF(CS$20&lt;$I7,0,IF(CS$20=$I7,$L7,IF(CS$20=$N7,$Q7,IF(SUM($C25:CR25)+$S7&gt;$G7,$G7-SUM($C25:CR25),$S7))))</f>
        <v>0</v>
      </c>
      <c r="CT25" s="270">
        <f>IF(CT$20&lt;$I7,0,IF(CT$20=$I7,$L7,IF(CT$20=$N7,$Q7,IF(SUM($C25:CS25)+$S7&gt;$G7,$G7-SUM($C25:CS25),$S7))))</f>
        <v>0</v>
      </c>
      <c r="CU25" s="164">
        <f t="shared" si="6"/>
        <v>0</v>
      </c>
    </row>
    <row r="26" spans="1:99" s="130" customFormat="1" ht="16.5" customHeight="1">
      <c r="A26" s="267" t="str">
        <f t="shared" si="7"/>
        <v>叠拼</v>
      </c>
      <c r="B26" s="268">
        <f t="shared" si="8"/>
        <v>0</v>
      </c>
      <c r="C26" s="269">
        <f t="shared" si="9"/>
        <v>0</v>
      </c>
      <c r="D26" s="269">
        <f>IF(D$20&lt;$I8,0,IF(D$20=$I8,$L8,IF(D$20=$N8,$Q8,IF(SUM($C26:C26)+$S8&gt;$G8,$G8-SUM($C26:C26),$S8))))</f>
        <v>0</v>
      </c>
      <c r="E26" s="270">
        <f>IF(E$20&lt;$I8,0,IF(E$20=$I8,$L8,IF(E$20=$N8,$Q8,IF(SUM($C26:D26)+$S8&gt;$G8,$G8-SUM($C26:D26),$S8))))</f>
        <v>0</v>
      </c>
      <c r="F26" s="270">
        <f>IF(F$20&lt;$I8,0,IF(F$20=$I8,$L8,IF(F$20=$N8,$Q8,IF(SUM($C26:E26)+$S8&gt;$G8,$G8-SUM($C26:E26),$S8))))</f>
        <v>0</v>
      </c>
      <c r="G26" s="270">
        <f>IF(G$20&lt;$I8,0,IF(G$20=$I8,$L8,IF(G$20=$N8,$Q8,IF(SUM($C26:F26)+$S8&gt;$G8,$G8-SUM($C26:F26),$S8))))</f>
        <v>0</v>
      </c>
      <c r="H26" s="270">
        <f>IF(H$20&lt;$I8,0,IF(H$20=$I8,$L8,IF(H$20=$N8,$Q8,IF(SUM($C26:G26)+$S8&gt;$G8,$G8-SUM($C26:G26),$S8))))</f>
        <v>0</v>
      </c>
      <c r="I26" s="270">
        <f>IF(I$20&lt;$I8,0,IF(I$20=$I8,$L8,IF(I$20=$N8,$Q8,IF(SUM($C26:H26)+$S8&gt;$G8,$G8-SUM($C26:H26),$S8))))</f>
        <v>0</v>
      </c>
      <c r="J26" s="270">
        <f>IF(J$20&lt;$I8,0,IF(J$20=$I8,$L8,IF(J$20=$N8,$Q8,IF(SUM($C26:I26)+$S8&gt;$G8,$G8-SUM($C26:I26),$S8))))</f>
        <v>0</v>
      </c>
      <c r="K26" s="270">
        <f>IF(K$20&lt;$I8,0,IF(K$20=$I8,$L8,IF(K$20=$N8,$Q8,IF(SUM($C26:J26)+$S8&gt;$G8,$G8-SUM($C26:J26),$S8))))</f>
        <v>0</v>
      </c>
      <c r="L26" s="270">
        <f>IF(L$20&lt;$I8,0,IF(L$20=$I8,$L8,IF(L$20=$N8,$Q8,IF(SUM($C26:K26)+$S8&gt;$G8,$G8-SUM($C26:K26),$S8))))</f>
        <v>0</v>
      </c>
      <c r="M26" s="270">
        <f>IF(M$20&lt;$I8,0,IF(M$20=$I8,$L8,IF(M$20=$N8,$Q8,IF(SUM($C26:L26)+$S8&gt;$G8,$G8-SUM($C26:L26),$S8))))</f>
        <v>0</v>
      </c>
      <c r="N26" s="270">
        <f>IF(N$20&lt;$I8,0,IF(N$20=$I8,$L8,IF(N$20=$N8,$Q8,IF(SUM($C26:M26)+$S8&gt;$G8,$G8-SUM($C26:M26),$S8))))</f>
        <v>0</v>
      </c>
      <c r="O26" s="270">
        <f>IF(O$20&lt;$I8,0,IF(O$20=$I8,$L8,IF(O$20=$N8,$Q8,IF(SUM($C26:N26)+$S8&gt;$G8,$G8-SUM($C26:N26),$S8))))</f>
        <v>0</v>
      </c>
      <c r="P26" s="270">
        <f>IF(P$20&lt;$I8,0,IF(P$20=$I8,$L8,IF(P$20=$N8,$Q8,IF(SUM($C26:O26)+$S8&gt;$G8,$G8-SUM($C26:O26),$S8))))</f>
        <v>0</v>
      </c>
      <c r="Q26" s="270">
        <f>IF(Q$20&lt;$I8,0,IF(Q$20=$I8,$L8,IF(Q$20=$N8,$Q8,IF(SUM($C26:P26)+$S8&gt;$G8,$G8-SUM($C26:P26),$S8))))</f>
        <v>0</v>
      </c>
      <c r="R26" s="270">
        <f>IF(R$20&lt;$I8,0,IF(R$20=$I8,$L8,IF(R$20=$N8,$Q8,IF(SUM($C26:Q26)+$S8&gt;$G8,$G8-SUM($C26:Q26),$S8))))</f>
        <v>0</v>
      </c>
      <c r="S26" s="270">
        <f>IF(S$20&lt;$I8,0,IF(S$20=$I8,$L8,IF(S$20=$N8,$Q8,IF(SUM($C26:R26)+$S8&gt;$G8,$G8-SUM($C26:R26),$S8))))</f>
        <v>0</v>
      </c>
      <c r="T26" s="270">
        <f>IF(T$20&lt;$I8,0,IF(T$20=$I8,$L8,IF(T$20=$N8,$Q8,IF(SUM($C26:S26)+$S8&gt;$G8,$G8-SUM($C26:S26),$S8))))</f>
        <v>0</v>
      </c>
      <c r="U26" s="270">
        <f>IF(U$20&lt;$I8,0,IF(U$20=$I8,$L8,IF(U$20=$N8,$Q8,IF(SUM($C26:T26)+$S8&gt;$G8,$G8-SUM($C26:T26),$S8))))</f>
        <v>0</v>
      </c>
      <c r="V26" s="270">
        <f>IF(V$20&lt;$I8,0,IF(V$20=$I8,$L8,IF(V$20=$N8,$Q8,IF(SUM($C26:U26)+$S8&gt;$G8,$G8-SUM($C26:U26),$S8))))</f>
        <v>0</v>
      </c>
      <c r="W26" s="270">
        <f>IF(W$20&lt;$I8,0,IF(W$20=$I8,$L8,IF(W$20=$N8,$Q8,IF(SUM($C26:V26)+$S8&gt;$G8,$G8-SUM($C26:V26),$S8))))</f>
        <v>0</v>
      </c>
      <c r="X26" s="270">
        <f>IF(X$20&lt;$I8,0,IF(X$20=$I8,$L8,IF(X$20=$N8,$Q8,IF(SUM($C26:W26)+$S8&gt;$G8,$G8-SUM($C26:W26),$S8))))</f>
        <v>0</v>
      </c>
      <c r="Y26" s="270">
        <f>IF(Y$20&lt;$I8,0,IF(Y$20=$I8,$L8,IF(Y$20=$N8,$Q8,IF(SUM($C26:X26)+$S8&gt;$G8,$G8-SUM($C26:X26),$S8))))</f>
        <v>0</v>
      </c>
      <c r="Z26" s="270">
        <f>IF(Z$20&lt;$I8,0,IF(Z$20=$I8,$L8,IF(Z$20=$N8,$Q8,IF(SUM($C26:Y26)+$S8&gt;$G8,$G8-SUM($C26:Y26),$S8))))</f>
        <v>0</v>
      </c>
      <c r="AA26" s="270">
        <f>IF(AA$20&lt;$I8,0,IF(AA$20=$I8,$L8,IF(AA$20=$N8,$Q8,IF(SUM($C26:Z26)+$S8&gt;$G8,$G8-SUM($C26:Z26),$S8))))</f>
        <v>0</v>
      </c>
      <c r="AB26" s="270">
        <f>IF(AB$20&lt;$I8,0,IF(AB$20=$I8,$L8,IF(AB$20=$N8,$Q8,IF(SUM($C26:AA26)+$S8&gt;$G8,$G8-SUM($C26:AA26),$S8))))</f>
        <v>0</v>
      </c>
      <c r="AC26" s="270">
        <f>IF(AC$20&lt;$I8,0,IF(AC$20=$I8,$L8,IF(AC$20=$N8,$Q8,IF(SUM($C26:AB26)+$S8&gt;$G8,$G8-SUM($C26:AB26),$S8))))</f>
        <v>0</v>
      </c>
      <c r="AD26" s="270">
        <f>IF(AD$20&lt;$I8,0,IF(AD$20=$I8,$L8,IF(AD$20=$N8,$Q8,IF(SUM($C26:AC26)+$S8&gt;$G8,$G8-SUM($C26:AC26),$S8))))</f>
        <v>0</v>
      </c>
      <c r="AE26" s="270">
        <f>IF(AE$20&lt;$I8,0,IF(AE$20=$I8,$L8,IF(AE$20=$N8,$Q8,IF(SUM($C26:AD26)+$S8&gt;$G8,$G8-SUM($C26:AD26),$S8))))</f>
        <v>0</v>
      </c>
      <c r="AF26" s="270">
        <f>IF(AF$20&lt;$I8,0,IF(AF$20=$I8,$L8,IF(AF$20=$N8,$Q8,IF(SUM($C26:AE26)+$S8&gt;$G8,$G8-SUM($C26:AE26),$S8))))</f>
        <v>0</v>
      </c>
      <c r="AG26" s="270">
        <f>IF(AG$20&lt;$I8,0,IF(AG$20=$I8,$L8,IF(AG$20=$N8,$Q8,IF(SUM($C26:AF26)+$S8&gt;$G8,$G8-SUM($C26:AF26),$S8))))</f>
        <v>0</v>
      </c>
      <c r="AH26" s="270">
        <f>IF(AH$20&lt;$I8,0,IF(AH$20=$I8,$L8,IF(AH$20=$N8,$Q8,IF(SUM($C26:AG26)+$S8&gt;$G8,$G8-SUM($C26:AG26),$S8))))</f>
        <v>0</v>
      </c>
      <c r="AI26" s="270">
        <f>IF(AI$20&lt;$I8,0,IF(AI$20=$I8,$L8,IF(AI$20=$N8,$Q8,IF(SUM($C26:AH26)+$S8&gt;$G8,$G8-SUM($C26:AH26),$S8))))</f>
        <v>0</v>
      </c>
      <c r="AJ26" s="270">
        <f>IF(AJ$20&lt;$I8,0,IF(AJ$20=$I8,$L8,IF(AJ$20=$N8,$Q8,IF(SUM($C26:AI26)+$S8&gt;$G8,$G8-SUM($C26:AI26),$S8))))</f>
        <v>0</v>
      </c>
      <c r="AK26" s="270">
        <f>IF(AK$20&lt;$I8,0,IF(AK$20=$I8,$L8,IF(AK$20=$N8,$Q8,IF(SUM($C26:AJ26)+$S8&gt;$G8,$G8-SUM($C26:AJ26),$S8))))</f>
        <v>0</v>
      </c>
      <c r="AL26" s="270">
        <f>IF(AL$20&lt;$I8,0,IF(AL$20=$I8,$L8,IF(AL$20=$N8,$Q8,IF(SUM($C26:AK26)+$S8&gt;$G8,$G8-SUM($C26:AK26),$S8))))</f>
        <v>0</v>
      </c>
      <c r="AM26" s="270">
        <f>IF(AM$20&lt;$I8,0,IF(AM$20=$I8,$L8,IF(AM$20=$N8,$Q8,IF(SUM($C26:AL26)+$S8&gt;$G8,$G8-SUM($C26:AL26),$S8))))</f>
        <v>0</v>
      </c>
      <c r="AN26" s="270">
        <f>IF(AN$20&lt;$I8,0,IF(AN$20=$I8,$L8,IF(AN$20=$N8,$Q8,IF(SUM($C26:AM26)+$S8&gt;$G8,$G8-SUM($C26:AM26),$S8))))</f>
        <v>0</v>
      </c>
      <c r="AO26" s="270">
        <f>IF(AO$20&lt;$I8,0,IF(AO$20=$I8,$L8,IF(AO$20=$N8,$Q8,IF(SUM($C26:AN26)+$S8&gt;$G8,$G8-SUM($C26:AN26),$S8))))</f>
        <v>0</v>
      </c>
      <c r="AP26" s="270">
        <f>IF(AP$20&lt;$I8,0,IF(AP$20=$I8,$L8,IF(AP$20=$N8,$Q8,IF(SUM($C26:AO26)+$S8&gt;$G8,$G8-SUM($C26:AO26),$S8))))</f>
        <v>0</v>
      </c>
      <c r="AQ26" s="270">
        <f>IF(AQ$20&lt;$I8,0,IF(AQ$20=$I8,$L8,IF(AQ$20=$N8,$Q8,IF(SUM($C26:AP26)+$S8&gt;$G8,$G8-SUM($C26:AP26),$S8))))</f>
        <v>0</v>
      </c>
      <c r="AR26" s="270">
        <f>IF(AR$20&lt;$I8,0,IF(AR$20=$I8,$L8,IF(AR$20=$N8,$Q8,IF(SUM($C26:AQ26)+$S8&gt;$G8,$G8-SUM($C26:AQ26),$S8))))</f>
        <v>0</v>
      </c>
      <c r="AS26" s="270">
        <f>IF(AS$20&lt;$I8,0,IF(AS$20=$I8,$L8,IF(AS$20=$N8,$Q8,IF(SUM($C26:AR26)+$S8&gt;$G8,$G8-SUM($C26:AR26),$S8))))</f>
        <v>0</v>
      </c>
      <c r="AT26" s="270">
        <f>IF(AT$20&lt;$I8,0,IF(AT$20=$I8,$L8,IF(AT$20=$N8,$Q8,IF(SUM($C26:AS26)+$S8&gt;$G8,$G8-SUM($C26:AS26),$S8))))</f>
        <v>0</v>
      </c>
      <c r="AU26" s="270">
        <f>IF(AU$20&lt;$I8,0,IF(AU$20=$I8,$L8,IF(AU$20=$N8,$Q8,IF(SUM($C26:AT26)+$S8&gt;$G8,$G8-SUM($C26:AT26),$S8))))</f>
        <v>0</v>
      </c>
      <c r="AV26" s="270">
        <f>IF(AV$20&lt;$I8,0,IF(AV$20=$I8,$L8,IF(AV$20=$N8,$Q8,IF(SUM($C26:AU26)+$S8&gt;$G8,$G8-SUM($C26:AU26),$S8))))</f>
        <v>0</v>
      </c>
      <c r="AW26" s="270">
        <f>IF(AW$20&lt;$I8,0,IF(AW$20=$I8,$L8,IF(AW$20=$N8,$Q8,IF(SUM($C26:AV26)+$S8&gt;$G8,$G8-SUM($C26:AV26),$S8))))</f>
        <v>0</v>
      </c>
      <c r="AX26" s="270">
        <f>IF(AX$20&lt;$I8,0,IF(AX$20=$I8,$L8,IF(AX$20=$N8,$Q8,IF(SUM($C26:AW26)+$S8&gt;$G8,$G8-SUM($C26:AW26),$S8))))</f>
        <v>0</v>
      </c>
      <c r="AY26" s="270">
        <f>IF(AY$20&lt;$I8,0,IF(AY$20=$I8,$L8,IF(AY$20=$N8,$Q8,IF(SUM($C26:AX26)+$S8&gt;$G8,$G8-SUM($C26:AX26),$S8))))</f>
        <v>0</v>
      </c>
      <c r="AZ26" s="270">
        <f>IF(AZ$20&lt;$I8,0,IF(AZ$20=$I8,$L8,IF(AZ$20=$N8,$Q8,IF(SUM($C26:AY26)+$S8&gt;$G8,$G8-SUM($C26:AY26),$S8))))</f>
        <v>0</v>
      </c>
      <c r="BA26" s="270">
        <f>IF(BA$20&lt;$I8,0,IF(BA$20=$I8,$L8,IF(BA$20=$N8,$Q8,IF(SUM($C26:AZ26)+$S8&gt;$G8,$G8-SUM($C26:AZ26),$S8))))</f>
        <v>0</v>
      </c>
      <c r="BB26" s="270">
        <f>IF(BB$20&lt;$I8,0,IF(BB$20=$I8,$L8,IF(BB$20=$N8,$Q8,IF(SUM($C26:BA26)+$S8&gt;$G8,$G8-SUM($C26:BA26),$S8))))</f>
        <v>0</v>
      </c>
      <c r="BC26" s="270">
        <f>IF(BC$20&lt;$I8,0,IF(BC$20=$I8,$L8,IF(BC$20=$N8,$Q8,IF(SUM($C26:BB26)+$S8&gt;$G8,$G8-SUM($C26:BB26),$S8))))</f>
        <v>0</v>
      </c>
      <c r="BD26" s="270">
        <f>IF(BD$20&lt;$I8,0,IF(BD$20=$I8,$L8,IF(BD$20=$N8,$Q8,IF(SUM($C26:BC26)+$S8&gt;$G8,$G8-SUM($C26:BC26),$S8))))</f>
        <v>0</v>
      </c>
      <c r="BE26" s="270">
        <f>IF(BE$20&lt;$I8,0,IF(BE$20=$I8,$L8,IF(BE$20=$N8,$Q8,IF(SUM($C26:BD26)+$S8&gt;$G8,$G8-SUM($C26:BD26),$S8))))</f>
        <v>0</v>
      </c>
      <c r="BF26" s="270">
        <f>IF(BF$20&lt;$I8,0,IF(BF$20=$I8,$L8,IF(BF$20=$N8,$Q8,IF(SUM($C26:BE26)+$S8&gt;$G8,$G8-SUM($C26:BE26),$S8))))</f>
        <v>0</v>
      </c>
      <c r="BG26" s="270">
        <f>IF(BG$20&lt;$I8,0,IF(BG$20=$I8,$L8,IF(BG$20=$N8,$Q8,IF(SUM($C26:BF26)+$S8&gt;$G8,$G8-SUM($C26:BF26),$S8))))</f>
        <v>0</v>
      </c>
      <c r="BH26" s="270">
        <f>IF(BH$20&lt;$I8,0,IF(BH$20=$I8,$L8,IF(BH$20=$N8,$Q8,IF(SUM($C26:BG26)+$S8&gt;$G8,$G8-SUM($C26:BG26),$S8))))</f>
        <v>0</v>
      </c>
      <c r="BI26" s="270">
        <f>IF(BI$20&lt;$I8,0,IF(BI$20=$I8,$L8,IF(BI$20=$N8,$Q8,IF(SUM($C26:BH26)+$S8&gt;$G8,$G8-SUM($C26:BH26),$S8))))</f>
        <v>0</v>
      </c>
      <c r="BJ26" s="270">
        <f>IF(BJ$20&lt;$I8,0,IF(BJ$20=$I8,$L8,IF(BJ$20=$N8,$Q8,IF(SUM($C26:BI26)+$S8&gt;$G8,$G8-SUM($C26:BI26),$S8))))</f>
        <v>0</v>
      </c>
      <c r="BK26" s="270">
        <f>IF(BK$20&lt;$I8,0,IF(BK$20=$I8,$L8,IF(BK$20=$N8,$Q8,IF(SUM($C26:BJ26)+$S8&gt;$G8,$G8-SUM($C26:BJ26),$S8))))</f>
        <v>0</v>
      </c>
      <c r="BL26" s="270">
        <f>IF(BL$20&lt;$I8,0,IF(BL$20=$I8,$L8,IF(BL$20=$N8,$Q8,IF(SUM($C26:BK26)+$S8&gt;$G8,$G8-SUM($C26:BK26),$S8))))</f>
        <v>0</v>
      </c>
      <c r="BM26" s="270">
        <f>IF(BM$20&lt;$I8,0,IF(BM$20=$I8,$L8,IF(BM$20=$N8,$Q8,IF(SUM($C26:BL26)+$S8&gt;$G8,$G8-SUM($C26:BL26),$S8))))</f>
        <v>0</v>
      </c>
      <c r="BN26" s="270">
        <f>IF(BN$20&lt;$I8,0,IF(BN$20=$I8,$L8,IF(BN$20=$N8,$Q8,IF(SUM($C26:BM26)+$S8&gt;$G8,$G8-SUM($C26:BM26),$S8))))</f>
        <v>0</v>
      </c>
      <c r="BO26" s="270">
        <f>IF(BO$20&lt;$I8,0,IF(BO$20=$I8,$L8,IF(BO$20=$N8,$Q8,IF(SUM($C26:BN26)+$S8&gt;$G8,$G8-SUM($C26:BN26),$S8))))</f>
        <v>0</v>
      </c>
      <c r="BP26" s="270">
        <f>IF(BP$20&lt;$I8,0,IF(BP$20=$I8,$L8,IF(BP$20=$N8,$Q8,IF(SUM($C26:BO26)+$S8&gt;$G8,$G8-SUM($C26:BO26),$S8))))</f>
        <v>0</v>
      </c>
      <c r="BQ26" s="270">
        <f>IF(BQ$20&lt;$I8,0,IF(BQ$20=$I8,$L8,IF(BQ$20=$N8,$Q8,IF(SUM($C26:BP26)+$S8&gt;$G8,$G8-SUM($C26:BP26),$S8))))</f>
        <v>0</v>
      </c>
      <c r="BR26" s="270">
        <f>IF(BR$20&lt;$I8,0,IF(BR$20=$I8,$L8,IF(BR$20=$N8,$Q8,IF(SUM($C26:BQ26)+$S8&gt;$G8,$G8-SUM($C26:BQ26),$S8))))</f>
        <v>0</v>
      </c>
      <c r="BS26" s="270">
        <f>IF(BS$20&lt;$I8,0,IF(BS$20=$I8,$L8,IF(BS$20=$N8,$Q8,IF(SUM($C26:BR26)+$S8&gt;$G8,$G8-SUM($C26:BR26),$S8))))</f>
        <v>0</v>
      </c>
      <c r="BT26" s="270">
        <f>IF(BT$20&lt;$I8,0,IF(BT$20=$I8,$L8,IF(BT$20=$N8,$Q8,IF(SUM($C26:BS26)+$S8&gt;$G8,$G8-SUM($C26:BS26),$S8))))</f>
        <v>0</v>
      </c>
      <c r="BU26" s="270">
        <f>IF(BU$20&lt;$I8,0,IF(BU$20=$I8,$L8,IF(BU$20=$N8,$Q8,IF(SUM($C26:BT26)+$S8&gt;$G8,$G8-SUM($C26:BT26),$S8))))</f>
        <v>0</v>
      </c>
      <c r="BV26" s="270">
        <f>IF(BV$20&lt;$I8,0,IF(BV$20=$I8,$L8,IF(BV$20=$N8,$Q8,IF(SUM($C26:BU26)+$S8&gt;$G8,$G8-SUM($C26:BU26),$S8))))</f>
        <v>0</v>
      </c>
      <c r="BW26" s="270">
        <f>IF(BW$20&lt;$I8,0,IF(BW$20=$I8,$L8,IF(BW$20=$N8,$Q8,IF(SUM($C26:BV26)+$S8&gt;$G8,$G8-SUM($C26:BV26),$S8))))</f>
        <v>0</v>
      </c>
      <c r="BX26" s="270">
        <f>IF(BX$20&lt;$I8,0,IF(BX$20=$I8,$L8,IF(BX$20=$N8,$Q8,IF(SUM($C26:BW26)+$S8&gt;$G8,$G8-SUM($C26:BW26),$S8))))</f>
        <v>0</v>
      </c>
      <c r="BY26" s="270">
        <f>IF(BY$20&lt;$I8,0,IF(BY$20=$I8,$L8,IF(BY$20=$N8,$Q8,IF(SUM($C26:BX26)+$S8&gt;$G8,$G8-SUM($C26:BX26),$S8))))</f>
        <v>0</v>
      </c>
      <c r="BZ26" s="270">
        <f>IF(BZ$20&lt;$I8,0,IF(BZ$20=$I8,$L8,IF(BZ$20=$N8,$Q8,IF(SUM($C26:BY26)+$S8&gt;$G8,$G8-SUM($C26:BY26),$S8))))</f>
        <v>0</v>
      </c>
      <c r="CA26" s="270">
        <f>IF(CA$20&lt;$I8,0,IF(CA$20=$I8,$L8,IF(CA$20=$N8,$Q8,IF(SUM($C26:BZ26)+$S8&gt;$G8,$G8-SUM($C26:BZ26),$S8))))</f>
        <v>0</v>
      </c>
      <c r="CB26" s="270">
        <f>IF(CB$20&lt;$I8,0,IF(CB$20=$I8,$L8,IF(CB$20=$N8,$Q8,IF(SUM($C26:CA26)+$S8&gt;$G8,$G8-SUM($C26:CA26),$S8))))</f>
        <v>0</v>
      </c>
      <c r="CC26" s="270">
        <f>IF(CC$20&lt;$I8,0,IF(CC$20=$I8,$L8,IF(CC$20=$N8,$Q8,IF(SUM($C26:CB26)+$S8&gt;$G8,$G8-SUM($C26:CB26),$S8))))</f>
        <v>0</v>
      </c>
      <c r="CD26" s="270">
        <f>IF(CD$20&lt;$I8,0,IF(CD$20=$I8,$L8,IF(CD$20=$N8,$Q8,IF(SUM($C26:CC26)+$S8&gt;$G8,$G8-SUM($C26:CC26),$S8))))</f>
        <v>0</v>
      </c>
      <c r="CE26" s="270">
        <f>IF(CE$20&lt;$I8,0,IF(CE$20=$I8,$L8,IF(CE$20=$N8,$Q8,IF(SUM($C26:CD26)+$S8&gt;$G8,$G8-SUM($C26:CD26),$S8))))</f>
        <v>0</v>
      </c>
      <c r="CF26" s="270">
        <f>IF(CF$20&lt;$I8,0,IF(CF$20=$I8,$L8,IF(CF$20=$N8,$Q8,IF(SUM($C26:CE26)+$S8&gt;$G8,$G8-SUM($C26:CE26),$S8))))</f>
        <v>0</v>
      </c>
      <c r="CG26" s="270">
        <f>IF(CG$20&lt;$I8,0,IF(CG$20=$I8,$L8,IF(CG$20=$N8,$Q8,IF(SUM($C26:CF26)+$S8&gt;$G8,$G8-SUM($C26:CF26),$S8))))</f>
        <v>0</v>
      </c>
      <c r="CH26" s="270">
        <f>IF(CH$20&lt;$I8,0,IF(CH$20=$I8,$L8,IF(CH$20=$N8,$Q8,IF(SUM($C26:CG26)+$S8&gt;$G8,$G8-SUM($C26:CG26),$S8))))</f>
        <v>0</v>
      </c>
      <c r="CI26" s="270">
        <f>IF(CI$20&lt;$I8,0,IF(CI$20=$I8,$L8,IF(CI$20=$N8,$Q8,IF(SUM($C26:CH26)+$S8&gt;$G8,$G8-SUM($C26:CH26),$S8))))</f>
        <v>0</v>
      </c>
      <c r="CJ26" s="270">
        <f>IF(CJ$20&lt;$I8,0,IF(CJ$20=$I8,$L8,IF(CJ$20=$N8,$Q8,IF(SUM($C26:CI26)+$S8&gt;$G8,$G8-SUM($C26:CI26),$S8))))</f>
        <v>0</v>
      </c>
      <c r="CK26" s="270">
        <f>IF(CK$20&lt;$I8,0,IF(CK$20=$I8,$L8,IF(CK$20=$N8,$Q8,IF(SUM($C26:CJ26)+$S8&gt;$G8,$G8-SUM($C26:CJ26),$S8))))</f>
        <v>0</v>
      </c>
      <c r="CL26" s="270">
        <f>IF(CL$20&lt;$I8,0,IF(CL$20=$I8,$L8,IF(CL$20=$N8,$Q8,IF(SUM($C26:CK26)+$S8&gt;$G8,$G8-SUM($C26:CK26),$S8))))</f>
        <v>0</v>
      </c>
      <c r="CM26" s="270">
        <f>IF(CM$20&lt;$I8,0,IF(CM$20=$I8,$L8,IF(CM$20=$N8,$Q8,IF(SUM($C26:CL26)+$S8&gt;$G8,$G8-SUM($C26:CL26),$S8))))</f>
        <v>0</v>
      </c>
      <c r="CN26" s="270">
        <f>IF(CN$20&lt;$I8,0,IF(CN$20=$I8,$L8,IF(CN$20=$N8,$Q8,IF(SUM($C26:CM26)+$S8&gt;$G8,$G8-SUM($C26:CM26),$S8))))</f>
        <v>0</v>
      </c>
      <c r="CO26" s="270">
        <f>IF(CO$20&lt;$I8,0,IF(CO$20=$I8,$L8,IF(CO$20=$N8,$Q8,IF(SUM($C26:CN26)+$S8&gt;$G8,$G8-SUM($C26:CN26),$S8))))</f>
        <v>0</v>
      </c>
      <c r="CP26" s="270">
        <f>IF(CP$20&lt;$I8,0,IF(CP$20=$I8,$L8,IF(CP$20=$N8,$Q8,IF(SUM($C26:CO26)+$S8&gt;$G8,$G8-SUM($C26:CO26),$S8))))</f>
        <v>0</v>
      </c>
      <c r="CQ26" s="270">
        <f>IF(CQ$20&lt;$I8,0,IF(CQ$20=$I8,$L8,IF(CQ$20=$N8,$Q8,IF(SUM($C26:CP26)+$S8&gt;$G8,$G8-SUM($C26:CP26),$S8))))</f>
        <v>0</v>
      </c>
      <c r="CR26" s="270">
        <f>IF(CR$20&lt;$I8,0,IF(CR$20=$I8,$L8,IF(CR$20=$N8,$Q8,IF(SUM($C26:CQ26)+$S8&gt;$G8,$G8-SUM($C26:CQ26),$S8))))</f>
        <v>0</v>
      </c>
      <c r="CS26" s="270">
        <f>IF(CS$20&lt;$I8,0,IF(CS$20=$I8,$L8,IF(CS$20=$N8,$Q8,IF(SUM($C26:CR26)+$S8&gt;$G8,$G8-SUM($C26:CR26),$S8))))</f>
        <v>0</v>
      </c>
      <c r="CT26" s="270">
        <f>IF(CT$20&lt;$I8,0,IF(CT$20=$I8,$L8,IF(CT$20=$N8,$Q8,IF(SUM($C26:CS26)+$S8&gt;$G8,$G8-SUM($C26:CS26),$S8))))</f>
        <v>0</v>
      </c>
      <c r="CU26" s="164">
        <f t="shared" si="6"/>
        <v>0</v>
      </c>
    </row>
    <row r="27" spans="1:99" s="130" customFormat="1" ht="16.5" customHeight="1">
      <c r="A27" s="267" t="str">
        <f t="shared" si="7"/>
        <v>联排</v>
      </c>
      <c r="B27" s="268">
        <f t="shared" si="8"/>
        <v>0</v>
      </c>
      <c r="C27" s="269">
        <f t="shared" si="9"/>
        <v>0</v>
      </c>
      <c r="D27" s="269">
        <f>IF(D$20&lt;$I9,0,IF(D$20=$I9,$L9,IF(D$20=$N9,$Q9,IF(SUM($C27:C27)+$S9&gt;$G9,$G9-SUM($C27:C27),$S9))))</f>
        <v>0</v>
      </c>
      <c r="E27" s="270">
        <f>IF(E$20&lt;$I9,0,IF(E$20=$I9,$L9,IF(E$20=$N9,$Q9,IF(SUM($C27:D27)+$S9&gt;$G9,$G9-SUM($C27:D27),$S9))))</f>
        <v>0</v>
      </c>
      <c r="F27" s="270">
        <f>IF(F$20&lt;$I9,0,IF(F$20=$I9,$L9,IF(F$20=$N9,$Q9,IF(SUM($C27:E27)+$S9&gt;$G9,$G9-SUM($C27:E27),$S9))))</f>
        <v>0</v>
      </c>
      <c r="G27" s="270">
        <f>IF(G$20&lt;$I9,0,IF(G$20=$I9,$L9,IF(G$20=$N9,$Q9,IF(SUM($C27:F27)+$S9&gt;$G9,$G9-SUM($C27:F27),$S9))))</f>
        <v>0</v>
      </c>
      <c r="H27" s="270">
        <f>IF(H$20&lt;$I9,0,IF(H$20=$I9,$L9,IF(H$20=$N9,$Q9,IF(SUM($C27:G27)+$S9&gt;$G9,$G9-SUM($C27:G27),$S9))))</f>
        <v>0</v>
      </c>
      <c r="I27" s="270">
        <f>IF(I$20&lt;$I9,0,IF(I$20=$I9,$L9,IF(I$20=$N9,$Q9,IF(SUM($C27:H27)+$S9&gt;$G9,$G9-SUM($C27:H27),$S9))))</f>
        <v>0</v>
      </c>
      <c r="J27" s="270">
        <f>IF(J$20&lt;$I9,0,IF(J$20=$I9,$L9,IF(J$20=$N9,$Q9,IF(SUM($C27:I27)+$S9&gt;$G9,$G9-SUM($C27:I27),$S9))))</f>
        <v>0</v>
      </c>
      <c r="K27" s="270">
        <f>IF(K$20&lt;$I9,0,IF(K$20=$I9,$L9,IF(K$20=$N9,$Q9,IF(SUM($C27:J27)+$S9&gt;$G9,$G9-SUM($C27:J27),$S9))))</f>
        <v>0</v>
      </c>
      <c r="L27" s="270">
        <f>IF(L$20&lt;$I9,0,IF(L$20=$I9,$L9,IF(L$20=$N9,$Q9,IF(SUM($C27:K27)+$S9&gt;$G9,$G9-SUM($C27:K27),$S9))))</f>
        <v>0</v>
      </c>
      <c r="M27" s="270">
        <f>IF(M$20&lt;$I9,0,IF(M$20=$I9,$L9,IF(M$20=$N9,$Q9,IF(SUM($C27:L27)+$S9&gt;$G9,$G9-SUM($C27:L27),$S9))))</f>
        <v>0</v>
      </c>
      <c r="N27" s="270">
        <f>IF(N$20&lt;$I9,0,IF(N$20=$I9,$L9,IF(N$20=$N9,$Q9,IF(SUM($C27:M27)+$S9&gt;$G9,$G9-SUM($C27:M27),$S9))))</f>
        <v>0</v>
      </c>
      <c r="O27" s="270">
        <f>IF(O$20&lt;$I9,0,IF(O$20=$I9,$L9,IF(O$20=$N9,$Q9,IF(SUM($C27:N27)+$S9&gt;$G9,$G9-SUM($C27:N27),$S9))))</f>
        <v>0</v>
      </c>
      <c r="P27" s="270">
        <f>IF(P$20&lt;$I9,0,IF(P$20=$I9,$L9,IF(P$20=$N9,$Q9,IF(SUM($C27:O27)+$S9&gt;$G9,$G9-SUM($C27:O27),$S9))))</f>
        <v>0</v>
      </c>
      <c r="Q27" s="270">
        <f>IF(Q$20&lt;$I9,0,IF(Q$20=$I9,$L9,IF(Q$20=$N9,$Q9,IF(SUM($C27:P27)+$S9&gt;$G9,$G9-SUM($C27:P27),$S9))))</f>
        <v>0</v>
      </c>
      <c r="R27" s="270">
        <f>IF(R$20&lt;$I9,0,IF(R$20=$I9,$L9,IF(R$20=$N9,$Q9,IF(SUM($C27:Q27)+$S9&gt;$G9,$G9-SUM($C27:Q27),$S9))))</f>
        <v>0</v>
      </c>
      <c r="S27" s="270">
        <f>IF(S$20&lt;$I9,0,IF(S$20=$I9,$L9,IF(S$20=$N9,$Q9,IF(SUM($C27:R27)+$S9&gt;$G9,$G9-SUM($C27:R27),$S9))))</f>
        <v>0</v>
      </c>
      <c r="T27" s="270">
        <f>IF(T$20&lt;$I9,0,IF(T$20=$I9,$L9,IF(T$20=$N9,$Q9,IF(SUM($C27:S27)+$S9&gt;$G9,$G9-SUM($C27:S27),$S9))))</f>
        <v>0</v>
      </c>
      <c r="U27" s="270">
        <f>IF(U$20&lt;$I9,0,IF(U$20=$I9,$L9,IF(U$20=$N9,$Q9,IF(SUM($C27:T27)+$S9&gt;$G9,$G9-SUM($C27:T27),$S9))))</f>
        <v>0</v>
      </c>
      <c r="V27" s="270">
        <f>IF(V$20&lt;$I9,0,IF(V$20=$I9,$L9,IF(V$20=$N9,$Q9,IF(SUM($C27:U27)+$S9&gt;$G9,$G9-SUM($C27:U27),$S9))))</f>
        <v>0</v>
      </c>
      <c r="W27" s="270">
        <f>IF(W$20&lt;$I9,0,IF(W$20=$I9,$L9,IF(W$20=$N9,$Q9,IF(SUM($C27:V27)+$S9&gt;$G9,$G9-SUM($C27:V27),$S9))))</f>
        <v>0</v>
      </c>
      <c r="X27" s="270">
        <f>IF(X$20&lt;$I9,0,IF(X$20=$I9,$L9,IF(X$20=$N9,$Q9,IF(SUM($C27:W27)+$S9&gt;$G9,$G9-SUM($C27:W27),$S9))))</f>
        <v>0</v>
      </c>
      <c r="Y27" s="270">
        <f>IF(Y$20&lt;$I9,0,IF(Y$20=$I9,$L9,IF(Y$20=$N9,$Q9,IF(SUM($C27:X27)+$S9&gt;$G9,$G9-SUM($C27:X27),$S9))))</f>
        <v>0</v>
      </c>
      <c r="Z27" s="270">
        <f>IF(Z$20&lt;$I9,0,IF(Z$20=$I9,$L9,IF(Z$20=$N9,$Q9,IF(SUM($C27:Y27)+$S9&gt;$G9,$G9-SUM($C27:Y27),$S9))))</f>
        <v>0</v>
      </c>
      <c r="AA27" s="270">
        <f>IF(AA$20&lt;$I9,0,IF(AA$20=$I9,$L9,IF(AA$20=$N9,$Q9,IF(SUM($C27:Z27)+$S9&gt;$G9,$G9-SUM($C27:Z27),$S9))))</f>
        <v>0</v>
      </c>
      <c r="AB27" s="270">
        <f>IF(AB$20&lt;$I9,0,IF(AB$20=$I9,$L9,IF(AB$20=$N9,$Q9,IF(SUM($C27:AA27)+$S9&gt;$G9,$G9-SUM($C27:AA27),$S9))))</f>
        <v>0</v>
      </c>
      <c r="AC27" s="270">
        <f>IF(AC$20&lt;$I9,0,IF(AC$20=$I9,$L9,IF(AC$20=$N9,$Q9,IF(SUM($C27:AB27)+$S9&gt;$G9,$G9-SUM($C27:AB27),$S9))))</f>
        <v>0</v>
      </c>
      <c r="AD27" s="270">
        <f>IF(AD$20&lt;$I9,0,IF(AD$20=$I9,$L9,IF(AD$20=$N9,$Q9,IF(SUM($C27:AC27)+$S9&gt;$G9,$G9-SUM($C27:AC27),$S9))))</f>
        <v>0</v>
      </c>
      <c r="AE27" s="270">
        <f>IF(AE$20&lt;$I9,0,IF(AE$20=$I9,$L9,IF(AE$20=$N9,$Q9,IF(SUM($C27:AD27)+$S9&gt;$G9,$G9-SUM($C27:AD27),$S9))))</f>
        <v>0</v>
      </c>
      <c r="AF27" s="270">
        <f>IF(AF$20&lt;$I9,0,IF(AF$20=$I9,$L9,IF(AF$20=$N9,$Q9,IF(SUM($C27:AE27)+$S9&gt;$G9,$G9-SUM($C27:AE27),$S9))))</f>
        <v>0</v>
      </c>
      <c r="AG27" s="270">
        <f>IF(AG$20&lt;$I9,0,IF(AG$20=$I9,$L9,IF(AG$20=$N9,$Q9,IF(SUM($C27:AF27)+$S9&gt;$G9,$G9-SUM($C27:AF27),$S9))))</f>
        <v>0</v>
      </c>
      <c r="AH27" s="270">
        <f>IF(AH$20&lt;$I9,0,IF(AH$20=$I9,$L9,IF(AH$20=$N9,$Q9,IF(SUM($C27:AG27)+$S9&gt;$G9,$G9-SUM($C27:AG27),$S9))))</f>
        <v>0</v>
      </c>
      <c r="AI27" s="270">
        <f>IF(AI$20&lt;$I9,0,IF(AI$20=$I9,$L9,IF(AI$20=$N9,$Q9,IF(SUM($C27:AH27)+$S9&gt;$G9,$G9-SUM($C27:AH27),$S9))))</f>
        <v>0</v>
      </c>
      <c r="AJ27" s="270">
        <f>IF(AJ$20&lt;$I9,0,IF(AJ$20=$I9,$L9,IF(AJ$20=$N9,$Q9,IF(SUM($C27:AI27)+$S9&gt;$G9,$G9-SUM($C27:AI27),$S9))))</f>
        <v>0</v>
      </c>
      <c r="AK27" s="270">
        <f>IF(AK$20&lt;$I9,0,IF(AK$20=$I9,$L9,IF(AK$20=$N9,$Q9,IF(SUM($C27:AJ27)+$S9&gt;$G9,$G9-SUM($C27:AJ27),$S9))))</f>
        <v>0</v>
      </c>
      <c r="AL27" s="270">
        <f>IF(AL$20&lt;$I9,0,IF(AL$20=$I9,$L9,IF(AL$20=$N9,$Q9,IF(SUM($C27:AK27)+$S9&gt;$G9,$G9-SUM($C27:AK27),$S9))))</f>
        <v>0</v>
      </c>
      <c r="AM27" s="270">
        <f>IF(AM$20&lt;$I9,0,IF(AM$20=$I9,$L9,IF(AM$20=$N9,$Q9,IF(SUM($C27:AL27)+$S9&gt;$G9,$G9-SUM($C27:AL27),$S9))))</f>
        <v>0</v>
      </c>
      <c r="AN27" s="270">
        <f>IF(AN$20&lt;$I9,0,IF(AN$20=$I9,$L9,IF(AN$20=$N9,$Q9,IF(SUM($C27:AM27)+$S9&gt;$G9,$G9-SUM($C27:AM27),$S9))))</f>
        <v>0</v>
      </c>
      <c r="AO27" s="270">
        <f>IF(AO$20&lt;$I9,0,IF(AO$20=$I9,$L9,IF(AO$20=$N9,$Q9,IF(SUM($C27:AN27)+$S9&gt;$G9,$G9-SUM($C27:AN27),$S9))))</f>
        <v>0</v>
      </c>
      <c r="AP27" s="270">
        <f>IF(AP$20&lt;$I9,0,IF(AP$20=$I9,$L9,IF(AP$20=$N9,$Q9,IF(SUM($C27:AO27)+$S9&gt;$G9,$G9-SUM($C27:AO27),$S9))))</f>
        <v>0</v>
      </c>
      <c r="AQ27" s="270">
        <f>IF(AQ$20&lt;$I9,0,IF(AQ$20=$I9,$L9,IF(AQ$20=$N9,$Q9,IF(SUM($C27:AP27)+$S9&gt;$G9,$G9-SUM($C27:AP27),$S9))))</f>
        <v>0</v>
      </c>
      <c r="AR27" s="270">
        <f>IF(AR$20&lt;$I9,0,IF(AR$20=$I9,$L9,IF(AR$20=$N9,$Q9,IF(SUM($C27:AQ27)+$S9&gt;$G9,$G9-SUM($C27:AQ27),$S9))))</f>
        <v>0</v>
      </c>
      <c r="AS27" s="270">
        <f>IF(AS$20&lt;$I9,0,IF(AS$20=$I9,$L9,IF(AS$20=$N9,$Q9,IF(SUM($C27:AR27)+$S9&gt;$G9,$G9-SUM($C27:AR27),$S9))))</f>
        <v>0</v>
      </c>
      <c r="AT27" s="270">
        <f>IF(AT$20&lt;$I9,0,IF(AT$20=$I9,$L9,IF(AT$20=$N9,$Q9,IF(SUM($C27:AS27)+$S9&gt;$G9,$G9-SUM($C27:AS27),$S9))))</f>
        <v>0</v>
      </c>
      <c r="AU27" s="270">
        <f>IF(AU$20&lt;$I9,0,IF(AU$20=$I9,$L9,IF(AU$20=$N9,$Q9,IF(SUM($C27:AT27)+$S9&gt;$G9,$G9-SUM($C27:AT27),$S9))))</f>
        <v>0</v>
      </c>
      <c r="AV27" s="270">
        <f>IF(AV$20&lt;$I9,0,IF(AV$20=$I9,$L9,IF(AV$20=$N9,$Q9,IF(SUM($C27:AU27)+$S9&gt;$G9,$G9-SUM($C27:AU27),$S9))))</f>
        <v>0</v>
      </c>
      <c r="AW27" s="270">
        <f>IF(AW$20&lt;$I9,0,IF(AW$20=$I9,$L9,IF(AW$20=$N9,$Q9,IF(SUM($C27:AV27)+$S9&gt;$G9,$G9-SUM($C27:AV27),$S9))))</f>
        <v>0</v>
      </c>
      <c r="AX27" s="270">
        <f>IF(AX$20&lt;$I9,0,IF(AX$20=$I9,$L9,IF(AX$20=$N9,$Q9,IF(SUM($C27:AW27)+$S9&gt;$G9,$G9-SUM($C27:AW27),$S9))))</f>
        <v>0</v>
      </c>
      <c r="AY27" s="270">
        <f>IF(AY$20&lt;$I9,0,IF(AY$20=$I9,$L9,IF(AY$20=$N9,$Q9,IF(SUM($C27:AX27)+$S9&gt;$G9,$G9-SUM($C27:AX27),$S9))))</f>
        <v>0</v>
      </c>
      <c r="AZ27" s="270">
        <f>IF(AZ$20&lt;$I9,0,IF(AZ$20=$I9,$L9,IF(AZ$20=$N9,$Q9,IF(SUM($C27:AY27)+$S9&gt;$G9,$G9-SUM($C27:AY27),$S9))))</f>
        <v>0</v>
      </c>
      <c r="BA27" s="270">
        <f>IF(BA$20&lt;$I9,0,IF(BA$20=$I9,$L9,IF(BA$20=$N9,$Q9,IF(SUM($C27:AZ27)+$S9&gt;$G9,$G9-SUM($C27:AZ27),$S9))))</f>
        <v>0</v>
      </c>
      <c r="BB27" s="270">
        <f>IF(BB$20&lt;$I9,0,IF(BB$20=$I9,$L9,IF(BB$20=$N9,$Q9,IF(SUM($C27:BA27)+$S9&gt;$G9,$G9-SUM($C27:BA27),$S9))))</f>
        <v>0</v>
      </c>
      <c r="BC27" s="270">
        <f>IF(BC$20&lt;$I9,0,IF(BC$20=$I9,$L9,IF(BC$20=$N9,$Q9,IF(SUM($C27:BB27)+$S9&gt;$G9,$G9-SUM($C27:BB27),$S9))))</f>
        <v>0</v>
      </c>
      <c r="BD27" s="270">
        <f>IF(BD$20&lt;$I9,0,IF(BD$20=$I9,$L9,IF(BD$20=$N9,$Q9,IF(SUM($C27:BC27)+$S9&gt;$G9,$G9-SUM($C27:BC27),$S9))))</f>
        <v>0</v>
      </c>
      <c r="BE27" s="270">
        <f>IF(BE$20&lt;$I9,0,IF(BE$20=$I9,$L9,IF(BE$20=$N9,$Q9,IF(SUM($C27:BD27)+$S9&gt;$G9,$G9-SUM($C27:BD27),$S9))))</f>
        <v>0</v>
      </c>
      <c r="BF27" s="270">
        <f>IF(BF$20&lt;$I9,0,IF(BF$20=$I9,$L9,IF(BF$20=$N9,$Q9,IF(SUM($C27:BE27)+$S9&gt;$G9,$G9-SUM($C27:BE27),$S9))))</f>
        <v>0</v>
      </c>
      <c r="BG27" s="270">
        <f>IF(BG$20&lt;$I9,0,IF(BG$20=$I9,$L9,IF(BG$20=$N9,$Q9,IF(SUM($C27:BF27)+$S9&gt;$G9,$G9-SUM($C27:BF27),$S9))))</f>
        <v>0</v>
      </c>
      <c r="BH27" s="270">
        <f>IF(BH$20&lt;$I9,0,IF(BH$20=$I9,$L9,IF(BH$20=$N9,$Q9,IF(SUM($C27:BG27)+$S9&gt;$G9,$G9-SUM($C27:BG27),$S9))))</f>
        <v>0</v>
      </c>
      <c r="BI27" s="270">
        <f>IF(BI$20&lt;$I9,0,IF(BI$20=$I9,$L9,IF(BI$20=$N9,$Q9,IF(SUM($C27:BH27)+$S9&gt;$G9,$G9-SUM($C27:BH27),$S9))))</f>
        <v>0</v>
      </c>
      <c r="BJ27" s="270">
        <f>IF(BJ$20&lt;$I9,0,IF(BJ$20=$I9,$L9,IF(BJ$20=$N9,$Q9,IF(SUM($C27:BI27)+$S9&gt;$G9,$G9-SUM($C27:BI27),$S9))))</f>
        <v>0</v>
      </c>
      <c r="BK27" s="270">
        <f>IF(BK$20&lt;$I9,0,IF(BK$20=$I9,$L9,IF(BK$20=$N9,$Q9,IF(SUM($C27:BJ27)+$S9&gt;$G9,$G9-SUM($C27:BJ27),$S9))))</f>
        <v>0</v>
      </c>
      <c r="BL27" s="270">
        <f>IF(BL$20&lt;$I9,0,IF(BL$20=$I9,$L9,IF(BL$20=$N9,$Q9,IF(SUM($C27:BK27)+$S9&gt;$G9,$G9-SUM($C27:BK27),$S9))))</f>
        <v>0</v>
      </c>
      <c r="BM27" s="270">
        <f>IF(BM$20&lt;$I9,0,IF(BM$20=$I9,$L9,IF(BM$20=$N9,$Q9,IF(SUM($C27:BL27)+$S9&gt;$G9,$G9-SUM($C27:BL27),$S9))))</f>
        <v>0</v>
      </c>
      <c r="BN27" s="270">
        <f>IF(BN$20&lt;$I9,0,IF(BN$20=$I9,$L9,IF(BN$20=$N9,$Q9,IF(SUM($C27:BM27)+$S9&gt;$G9,$G9-SUM($C27:BM27),$S9))))</f>
        <v>0</v>
      </c>
      <c r="BO27" s="270">
        <f>IF(BO$20&lt;$I9,0,IF(BO$20=$I9,$L9,IF(BO$20=$N9,$Q9,IF(SUM($C27:BN27)+$S9&gt;$G9,$G9-SUM($C27:BN27),$S9))))</f>
        <v>0</v>
      </c>
      <c r="BP27" s="270">
        <f>IF(BP$20&lt;$I9,0,IF(BP$20=$I9,$L9,IF(BP$20=$N9,$Q9,IF(SUM($C27:BO27)+$S9&gt;$G9,$G9-SUM($C27:BO27),$S9))))</f>
        <v>0</v>
      </c>
      <c r="BQ27" s="270">
        <f>IF(BQ$20&lt;$I9,0,IF(BQ$20=$I9,$L9,IF(BQ$20=$N9,$Q9,IF(SUM($C27:BP27)+$S9&gt;$G9,$G9-SUM($C27:BP27),$S9))))</f>
        <v>0</v>
      </c>
      <c r="BR27" s="270">
        <f>IF(BR$20&lt;$I9,0,IF(BR$20=$I9,$L9,IF(BR$20=$N9,$Q9,IF(SUM($C27:BQ27)+$S9&gt;$G9,$G9-SUM($C27:BQ27),$S9))))</f>
        <v>0</v>
      </c>
      <c r="BS27" s="270">
        <f>IF(BS$20&lt;$I9,0,IF(BS$20=$I9,$L9,IF(BS$20=$N9,$Q9,IF(SUM($C27:BR27)+$S9&gt;$G9,$G9-SUM($C27:BR27),$S9))))</f>
        <v>0</v>
      </c>
      <c r="BT27" s="270">
        <f>IF(BT$20&lt;$I9,0,IF(BT$20=$I9,$L9,IF(BT$20=$N9,$Q9,IF(SUM($C27:BS27)+$S9&gt;$G9,$G9-SUM($C27:BS27),$S9))))</f>
        <v>0</v>
      </c>
      <c r="BU27" s="270">
        <f>IF(BU$20&lt;$I9,0,IF(BU$20=$I9,$L9,IF(BU$20=$N9,$Q9,IF(SUM($C27:BT27)+$S9&gt;$G9,$G9-SUM($C27:BT27),$S9))))</f>
        <v>0</v>
      </c>
      <c r="BV27" s="270">
        <f>IF(BV$20&lt;$I9,0,IF(BV$20=$I9,$L9,IF(BV$20=$N9,$Q9,IF(SUM($C27:BU27)+$S9&gt;$G9,$G9-SUM($C27:BU27),$S9))))</f>
        <v>0</v>
      </c>
      <c r="BW27" s="270">
        <f>IF(BW$20&lt;$I9,0,IF(BW$20=$I9,$L9,IF(BW$20=$N9,$Q9,IF(SUM($C27:BV27)+$S9&gt;$G9,$G9-SUM($C27:BV27),$S9))))</f>
        <v>0</v>
      </c>
      <c r="BX27" s="270">
        <f>IF(BX$20&lt;$I9,0,IF(BX$20=$I9,$L9,IF(BX$20=$N9,$Q9,IF(SUM($C27:BW27)+$S9&gt;$G9,$G9-SUM($C27:BW27),$S9))))</f>
        <v>0</v>
      </c>
      <c r="BY27" s="270">
        <f>IF(BY$20&lt;$I9,0,IF(BY$20=$I9,$L9,IF(BY$20=$N9,$Q9,IF(SUM($C27:BX27)+$S9&gt;$G9,$G9-SUM($C27:BX27),$S9))))</f>
        <v>0</v>
      </c>
      <c r="BZ27" s="270">
        <f>IF(BZ$20&lt;$I9,0,IF(BZ$20=$I9,$L9,IF(BZ$20=$N9,$Q9,IF(SUM($C27:BY27)+$S9&gt;$G9,$G9-SUM($C27:BY27),$S9))))</f>
        <v>0</v>
      </c>
      <c r="CA27" s="270">
        <f>IF(CA$20&lt;$I9,0,IF(CA$20=$I9,$L9,IF(CA$20=$N9,$Q9,IF(SUM($C27:BZ27)+$S9&gt;$G9,$G9-SUM($C27:BZ27),$S9))))</f>
        <v>0</v>
      </c>
      <c r="CB27" s="270">
        <f>IF(CB$20&lt;$I9,0,IF(CB$20=$I9,$L9,IF(CB$20=$N9,$Q9,IF(SUM($C27:CA27)+$S9&gt;$G9,$G9-SUM($C27:CA27),$S9))))</f>
        <v>0</v>
      </c>
      <c r="CC27" s="270">
        <f>IF(CC$20&lt;$I9,0,IF(CC$20=$I9,$L9,IF(CC$20=$N9,$Q9,IF(SUM($C27:CB27)+$S9&gt;$G9,$G9-SUM($C27:CB27),$S9))))</f>
        <v>0</v>
      </c>
      <c r="CD27" s="270">
        <f>IF(CD$20&lt;$I9,0,IF(CD$20=$I9,$L9,IF(CD$20=$N9,$Q9,IF(SUM($C27:CC27)+$S9&gt;$G9,$G9-SUM($C27:CC27),$S9))))</f>
        <v>0</v>
      </c>
      <c r="CE27" s="270">
        <f>IF(CE$20&lt;$I9,0,IF(CE$20=$I9,$L9,IF(CE$20=$N9,$Q9,IF(SUM($C27:CD27)+$S9&gt;$G9,$G9-SUM($C27:CD27),$S9))))</f>
        <v>0</v>
      </c>
      <c r="CF27" s="270">
        <f>IF(CF$20&lt;$I9,0,IF(CF$20=$I9,$L9,IF(CF$20=$N9,$Q9,IF(SUM($C27:CE27)+$S9&gt;$G9,$G9-SUM($C27:CE27),$S9))))</f>
        <v>0</v>
      </c>
      <c r="CG27" s="270">
        <f>IF(CG$20&lt;$I9,0,IF(CG$20=$I9,$L9,IF(CG$20=$N9,$Q9,IF(SUM($C27:CF27)+$S9&gt;$G9,$G9-SUM($C27:CF27),$S9))))</f>
        <v>0</v>
      </c>
      <c r="CH27" s="270">
        <f>IF(CH$20&lt;$I9,0,IF(CH$20=$I9,$L9,IF(CH$20=$N9,$Q9,IF(SUM($C27:CG27)+$S9&gt;$G9,$G9-SUM($C27:CG27),$S9))))</f>
        <v>0</v>
      </c>
      <c r="CI27" s="270">
        <f>IF(CI$20&lt;$I9,0,IF(CI$20=$I9,$L9,IF(CI$20=$N9,$Q9,IF(SUM($C27:CH27)+$S9&gt;$G9,$G9-SUM($C27:CH27),$S9))))</f>
        <v>0</v>
      </c>
      <c r="CJ27" s="270">
        <f>IF(CJ$20&lt;$I9,0,IF(CJ$20=$I9,$L9,IF(CJ$20=$N9,$Q9,IF(SUM($C27:CI27)+$S9&gt;$G9,$G9-SUM($C27:CI27),$S9))))</f>
        <v>0</v>
      </c>
      <c r="CK27" s="270">
        <f>IF(CK$20&lt;$I9,0,IF(CK$20=$I9,$L9,IF(CK$20=$N9,$Q9,IF(SUM($C27:CJ27)+$S9&gt;$G9,$G9-SUM($C27:CJ27),$S9))))</f>
        <v>0</v>
      </c>
      <c r="CL27" s="270">
        <f>IF(CL$20&lt;$I9,0,IF(CL$20=$I9,$L9,IF(CL$20=$N9,$Q9,IF(SUM($C27:CK27)+$S9&gt;$G9,$G9-SUM($C27:CK27),$S9))))</f>
        <v>0</v>
      </c>
      <c r="CM27" s="270">
        <f>IF(CM$20&lt;$I9,0,IF(CM$20=$I9,$L9,IF(CM$20=$N9,$Q9,IF(SUM($C27:CL27)+$S9&gt;$G9,$G9-SUM($C27:CL27),$S9))))</f>
        <v>0</v>
      </c>
      <c r="CN27" s="270">
        <f>IF(CN$20&lt;$I9,0,IF(CN$20=$I9,$L9,IF(CN$20=$N9,$Q9,IF(SUM($C27:CM27)+$S9&gt;$G9,$G9-SUM($C27:CM27),$S9))))</f>
        <v>0</v>
      </c>
      <c r="CO27" s="270">
        <f>IF(CO$20&lt;$I9,0,IF(CO$20=$I9,$L9,IF(CO$20=$N9,$Q9,IF(SUM($C27:CN27)+$S9&gt;$G9,$G9-SUM($C27:CN27),$S9))))</f>
        <v>0</v>
      </c>
      <c r="CP27" s="270">
        <f>IF(CP$20&lt;$I9,0,IF(CP$20=$I9,$L9,IF(CP$20=$N9,$Q9,IF(SUM($C27:CO27)+$S9&gt;$G9,$G9-SUM($C27:CO27),$S9))))</f>
        <v>0</v>
      </c>
      <c r="CQ27" s="270">
        <f>IF(CQ$20&lt;$I9,0,IF(CQ$20=$I9,$L9,IF(CQ$20=$N9,$Q9,IF(SUM($C27:CP27)+$S9&gt;$G9,$G9-SUM($C27:CP27),$S9))))</f>
        <v>0</v>
      </c>
      <c r="CR27" s="270">
        <f>IF(CR$20&lt;$I9,0,IF(CR$20=$I9,$L9,IF(CR$20=$N9,$Q9,IF(SUM($C27:CQ27)+$S9&gt;$G9,$G9-SUM($C27:CQ27),$S9))))</f>
        <v>0</v>
      </c>
      <c r="CS27" s="270">
        <f>IF(CS$20&lt;$I9,0,IF(CS$20=$I9,$L9,IF(CS$20=$N9,$Q9,IF(SUM($C27:CR27)+$S9&gt;$G9,$G9-SUM($C27:CR27),$S9))))</f>
        <v>0</v>
      </c>
      <c r="CT27" s="270">
        <f>IF(CT$20&lt;$I9,0,IF(CT$20=$I9,$L9,IF(CT$20=$N9,$Q9,IF(SUM($C27:CS27)+$S9&gt;$G9,$G9-SUM($C27:CS27),$S9))))</f>
        <v>0</v>
      </c>
      <c r="CU27" s="164">
        <f t="shared" si="6"/>
        <v>0</v>
      </c>
    </row>
    <row r="28" spans="1:99" s="130" customFormat="1" ht="16.5" customHeight="1">
      <c r="A28" s="267" t="str">
        <f t="shared" si="7"/>
        <v>双拼</v>
      </c>
      <c r="B28" s="268">
        <f t="shared" si="8"/>
        <v>0</v>
      </c>
      <c r="C28" s="269">
        <f t="shared" si="9"/>
        <v>0</v>
      </c>
      <c r="D28" s="269">
        <f>IF(D$20&lt;$I10,0,IF(D$20=$I10,$L10,IF(D$20=$N10,$Q10,IF(SUM($C28:C28)+$S10&gt;$G10,$G10-SUM($C28:C28),$S10))))</f>
        <v>0</v>
      </c>
      <c r="E28" s="270">
        <f>IF(E$20&lt;$I10,0,IF(E$20=$I10,$L10,IF(E$20=$N10,$Q10,IF(SUM($C28:D28)+$S10&gt;$G10,$G10-SUM($C28:D28),$S10))))</f>
        <v>0</v>
      </c>
      <c r="F28" s="270">
        <f>IF(F$20&lt;$I10,0,IF(F$20=$I10,$L10,IF(F$20=$N10,$Q10,IF(SUM($C28:E28)+$S10&gt;$G10,$G10-SUM($C28:E28),$S10))))</f>
        <v>0</v>
      </c>
      <c r="G28" s="270">
        <f>IF(G$20&lt;$I10,0,IF(G$20=$I10,$L10,IF(G$20=$N10,$Q10,IF(SUM($C28:F28)+$S10&gt;$G10,$G10-SUM($C28:F28),$S10))))</f>
        <v>0</v>
      </c>
      <c r="H28" s="270">
        <f>IF(H$20&lt;$I10,0,IF(H$20=$I10,$L10,IF(H$20=$N10,$Q10,IF(SUM($C28:G28)+$S10&gt;$G10,$G10-SUM($C28:G28),$S10))))</f>
        <v>0</v>
      </c>
      <c r="I28" s="270">
        <f>IF(I$20&lt;$I10,0,IF(I$20=$I10,$L10,IF(I$20=$N10,$Q10,IF(SUM($C28:H28)+$S10&gt;$G10,$G10-SUM($C28:H28),$S10))))</f>
        <v>0</v>
      </c>
      <c r="J28" s="270">
        <f>IF(J$20&lt;$I10,0,IF(J$20=$I10,$L10,IF(J$20=$N10,$Q10,IF(SUM($C28:I28)+$S10&gt;$G10,$G10-SUM($C28:I28),$S10))))</f>
        <v>0</v>
      </c>
      <c r="K28" s="270">
        <f>IF(K$20&lt;$I10,0,IF(K$20=$I10,$L10,IF(K$20=$N10,$Q10,IF(SUM($C28:J28)+$S10&gt;$G10,$G10-SUM($C28:J28),$S10))))</f>
        <v>0</v>
      </c>
      <c r="L28" s="270">
        <f>IF(L$20&lt;$I10,0,IF(L$20=$I10,$L10,IF(L$20=$N10,$Q10,IF(SUM($C28:K28)+$S10&gt;$G10,$G10-SUM($C28:K28),$S10))))</f>
        <v>0</v>
      </c>
      <c r="M28" s="270">
        <f>IF(M$20&lt;$I10,0,IF(M$20=$I10,$L10,IF(M$20=$N10,$Q10,IF(SUM($C28:L28)+$S10&gt;$G10,$G10-SUM($C28:L28),$S10))))</f>
        <v>0</v>
      </c>
      <c r="N28" s="270">
        <f>IF(N$20&lt;$I10,0,IF(N$20=$I10,$L10,IF(N$20=$N10,$Q10,IF(SUM($C28:M28)+$S10&gt;$G10,$G10-SUM($C28:M28),$S10))))</f>
        <v>0</v>
      </c>
      <c r="O28" s="270">
        <f>IF(O$20&lt;$I10,0,IF(O$20=$I10,$L10,IF(O$20=$N10,$Q10,IF(SUM($C28:N28)+$S10&gt;$G10,$G10-SUM($C28:N28),$S10))))</f>
        <v>0</v>
      </c>
      <c r="P28" s="270">
        <f>IF(P$20&lt;$I10,0,IF(P$20=$I10,$L10,IF(P$20=$N10,$Q10,IF(SUM($C28:O28)+$S10&gt;$G10,$G10-SUM($C28:O28),$S10))))</f>
        <v>0</v>
      </c>
      <c r="Q28" s="270">
        <f>IF(Q$20&lt;$I10,0,IF(Q$20=$I10,$L10,IF(Q$20=$N10,$Q10,IF(SUM($C28:P28)+$S10&gt;$G10,$G10-SUM($C28:P28),$S10))))</f>
        <v>0</v>
      </c>
      <c r="R28" s="270">
        <f>IF(R$20&lt;$I10,0,IF(R$20=$I10,$L10,IF(R$20=$N10,$Q10,IF(SUM($C28:Q28)+$S10&gt;$G10,$G10-SUM($C28:Q28),$S10))))</f>
        <v>0</v>
      </c>
      <c r="S28" s="270">
        <f>IF(S$20&lt;$I10,0,IF(S$20=$I10,$L10,IF(S$20=$N10,$Q10,IF(SUM($C28:R28)+$S10&gt;$G10,$G10-SUM($C28:R28),$S10))))</f>
        <v>0</v>
      </c>
      <c r="T28" s="270">
        <f>IF(T$20&lt;$I10,0,IF(T$20=$I10,$L10,IF(T$20=$N10,$Q10,IF(SUM($C28:S28)+$S10&gt;$G10,$G10-SUM($C28:S28),$S10))))</f>
        <v>0</v>
      </c>
      <c r="U28" s="270">
        <f>IF(U$20&lt;$I10,0,IF(U$20=$I10,$L10,IF(U$20=$N10,$Q10,IF(SUM($C28:T28)+$S10&gt;$G10,$G10-SUM($C28:T28),$S10))))</f>
        <v>0</v>
      </c>
      <c r="V28" s="270">
        <f>IF(V$20&lt;$I10,0,IF(V$20=$I10,$L10,IF(V$20=$N10,$Q10,IF(SUM($C28:U28)+$S10&gt;$G10,$G10-SUM($C28:U28),$S10))))</f>
        <v>0</v>
      </c>
      <c r="W28" s="270">
        <f>IF(W$20&lt;$I10,0,IF(W$20=$I10,$L10,IF(W$20=$N10,$Q10,IF(SUM($C28:V28)+$S10&gt;$G10,$G10-SUM($C28:V28),$S10))))</f>
        <v>0</v>
      </c>
      <c r="X28" s="270">
        <f>IF(X$20&lt;$I10,0,IF(X$20=$I10,$L10,IF(X$20=$N10,$Q10,IF(SUM($C28:W28)+$S10&gt;$G10,$G10-SUM($C28:W28),$S10))))</f>
        <v>0</v>
      </c>
      <c r="Y28" s="270">
        <f>IF(Y$20&lt;$I10,0,IF(Y$20=$I10,$L10,IF(Y$20=$N10,$Q10,IF(SUM($C28:X28)+$S10&gt;$G10,$G10-SUM($C28:X28),$S10))))</f>
        <v>0</v>
      </c>
      <c r="Z28" s="270">
        <f>IF(Z$20&lt;$I10,0,IF(Z$20=$I10,$L10,IF(Z$20=$N10,$Q10,IF(SUM($C28:Y28)+$S10&gt;$G10,$G10-SUM($C28:Y28),$S10))))</f>
        <v>0</v>
      </c>
      <c r="AA28" s="270">
        <f>IF(AA$20&lt;$I10,0,IF(AA$20=$I10,$L10,IF(AA$20=$N10,$Q10,IF(SUM($C28:Z28)+$S10&gt;$G10,$G10-SUM($C28:Z28),$S10))))</f>
        <v>0</v>
      </c>
      <c r="AB28" s="270">
        <f>IF(AB$20&lt;$I10,0,IF(AB$20=$I10,$L10,IF(AB$20=$N10,$Q10,IF(SUM($C28:AA28)+$S10&gt;$G10,$G10-SUM($C28:AA28),$S10))))</f>
        <v>0</v>
      </c>
      <c r="AC28" s="270">
        <f>IF(AC$20&lt;$I10,0,IF(AC$20=$I10,$L10,IF(AC$20=$N10,$Q10,IF(SUM($C28:AB28)+$S10&gt;$G10,$G10-SUM($C28:AB28),$S10))))</f>
        <v>0</v>
      </c>
      <c r="AD28" s="270">
        <f>IF(AD$20&lt;$I10,0,IF(AD$20=$I10,$L10,IF(AD$20=$N10,$Q10,IF(SUM($C28:AC28)+$S10&gt;$G10,$G10-SUM($C28:AC28),$S10))))</f>
        <v>0</v>
      </c>
      <c r="AE28" s="270">
        <f>IF(AE$20&lt;$I10,0,IF(AE$20=$I10,$L10,IF(AE$20=$N10,$Q10,IF(SUM($C28:AD28)+$S10&gt;$G10,$G10-SUM($C28:AD28),$S10))))</f>
        <v>0</v>
      </c>
      <c r="AF28" s="270">
        <f>IF(AF$20&lt;$I10,0,IF(AF$20=$I10,$L10,IF(AF$20=$N10,$Q10,IF(SUM($C28:AE28)+$S10&gt;$G10,$G10-SUM($C28:AE28),$S10))))</f>
        <v>0</v>
      </c>
      <c r="AG28" s="270">
        <f>IF(AG$20&lt;$I10,0,IF(AG$20=$I10,$L10,IF(AG$20=$N10,$Q10,IF(SUM($C28:AF28)+$S10&gt;$G10,$G10-SUM($C28:AF28),$S10))))</f>
        <v>0</v>
      </c>
      <c r="AH28" s="270">
        <f>IF(AH$20&lt;$I10,0,IF(AH$20=$I10,$L10,IF(AH$20=$N10,$Q10,IF(SUM($C28:AG28)+$S10&gt;$G10,$G10-SUM($C28:AG28),$S10))))</f>
        <v>0</v>
      </c>
      <c r="AI28" s="270">
        <f>IF(AI$20&lt;$I10,0,IF(AI$20=$I10,$L10,IF(AI$20=$N10,$Q10,IF(SUM($C28:AH28)+$S10&gt;$G10,$G10-SUM($C28:AH28),$S10))))</f>
        <v>0</v>
      </c>
      <c r="AJ28" s="270">
        <f>IF(AJ$20&lt;$I10,0,IF(AJ$20=$I10,$L10,IF(AJ$20=$N10,$Q10,IF(SUM($C28:AI28)+$S10&gt;$G10,$G10-SUM($C28:AI28),$S10))))</f>
        <v>0</v>
      </c>
      <c r="AK28" s="270">
        <f>IF(AK$20&lt;$I10,0,IF(AK$20=$I10,$L10,IF(AK$20=$N10,$Q10,IF(SUM($C28:AJ28)+$S10&gt;$G10,$G10-SUM($C28:AJ28),$S10))))</f>
        <v>0</v>
      </c>
      <c r="AL28" s="270">
        <f>IF(AL$20&lt;$I10,0,IF(AL$20=$I10,$L10,IF(AL$20=$N10,$Q10,IF(SUM($C28:AK28)+$S10&gt;$G10,$G10-SUM($C28:AK28),$S10))))</f>
        <v>0</v>
      </c>
      <c r="AM28" s="270">
        <f>IF(AM$20&lt;$I10,0,IF(AM$20=$I10,$L10,IF(AM$20=$N10,$Q10,IF(SUM($C28:AL28)+$S10&gt;$G10,$G10-SUM($C28:AL28),$S10))))</f>
        <v>0</v>
      </c>
      <c r="AN28" s="270">
        <f>IF(AN$20&lt;$I10,0,IF(AN$20=$I10,$L10,IF(AN$20=$N10,$Q10,IF(SUM($C28:AM28)+$S10&gt;$G10,$G10-SUM($C28:AM28),$S10))))</f>
        <v>0</v>
      </c>
      <c r="AO28" s="270">
        <f>IF(AO$20&lt;$I10,0,IF(AO$20=$I10,$L10,IF(AO$20=$N10,$Q10,IF(SUM($C28:AN28)+$S10&gt;$G10,$G10-SUM($C28:AN28),$S10))))</f>
        <v>0</v>
      </c>
      <c r="AP28" s="270">
        <f>IF(AP$20&lt;$I10,0,IF(AP$20=$I10,$L10,IF(AP$20=$N10,$Q10,IF(SUM($C28:AO28)+$S10&gt;$G10,$G10-SUM($C28:AO28),$S10))))</f>
        <v>0</v>
      </c>
      <c r="AQ28" s="270">
        <f>IF(AQ$20&lt;$I10,0,IF(AQ$20=$I10,$L10,IF(AQ$20=$N10,$Q10,IF(SUM($C28:AP28)+$S10&gt;$G10,$G10-SUM($C28:AP28),$S10))))</f>
        <v>0</v>
      </c>
      <c r="AR28" s="270">
        <f>IF(AR$20&lt;$I10,0,IF(AR$20=$I10,$L10,IF(AR$20=$N10,$Q10,IF(SUM($C28:AQ28)+$S10&gt;$G10,$G10-SUM($C28:AQ28),$S10))))</f>
        <v>0</v>
      </c>
      <c r="AS28" s="270">
        <f>IF(AS$20&lt;$I10,0,IF(AS$20=$I10,$L10,IF(AS$20=$N10,$Q10,IF(SUM($C28:AR28)+$S10&gt;$G10,$G10-SUM($C28:AR28),$S10))))</f>
        <v>0</v>
      </c>
      <c r="AT28" s="270">
        <f>IF(AT$20&lt;$I10,0,IF(AT$20=$I10,$L10,IF(AT$20=$N10,$Q10,IF(SUM($C28:AS28)+$S10&gt;$G10,$G10-SUM($C28:AS28),$S10))))</f>
        <v>0</v>
      </c>
      <c r="AU28" s="270">
        <f>IF(AU$20&lt;$I10,0,IF(AU$20=$I10,$L10,IF(AU$20=$N10,$Q10,IF(SUM($C28:AT28)+$S10&gt;$G10,$G10-SUM($C28:AT28),$S10))))</f>
        <v>0</v>
      </c>
      <c r="AV28" s="270">
        <f>IF(AV$20&lt;$I10,0,IF(AV$20=$I10,$L10,IF(AV$20=$N10,$Q10,IF(SUM($C28:AU28)+$S10&gt;$G10,$G10-SUM($C28:AU28),$S10))))</f>
        <v>0</v>
      </c>
      <c r="AW28" s="270">
        <f>IF(AW$20&lt;$I10,0,IF(AW$20=$I10,$L10,IF(AW$20=$N10,$Q10,IF(SUM($C28:AV28)+$S10&gt;$G10,$G10-SUM($C28:AV28),$S10))))</f>
        <v>0</v>
      </c>
      <c r="AX28" s="270">
        <f>IF(AX$20&lt;$I10,0,IF(AX$20=$I10,$L10,IF(AX$20=$N10,$Q10,IF(SUM($C28:AW28)+$S10&gt;$G10,$G10-SUM($C28:AW28),$S10))))</f>
        <v>0</v>
      </c>
      <c r="AY28" s="270">
        <f>IF(AY$20&lt;$I10,0,IF(AY$20=$I10,$L10,IF(AY$20=$N10,$Q10,IF(SUM($C28:AX28)+$S10&gt;$G10,$G10-SUM($C28:AX28),$S10))))</f>
        <v>0</v>
      </c>
      <c r="AZ28" s="270">
        <f>IF(AZ$20&lt;$I10,0,IF(AZ$20=$I10,$L10,IF(AZ$20=$N10,$Q10,IF(SUM($C28:AY28)+$S10&gt;$G10,$G10-SUM($C28:AY28),$S10))))</f>
        <v>0</v>
      </c>
      <c r="BA28" s="270">
        <f>IF(BA$20&lt;$I10,0,IF(BA$20=$I10,$L10,IF(BA$20=$N10,$Q10,IF(SUM($C28:AZ28)+$S10&gt;$G10,$G10-SUM($C28:AZ28),$S10))))</f>
        <v>0</v>
      </c>
      <c r="BB28" s="270">
        <f>IF(BB$20&lt;$I10,0,IF(BB$20=$I10,$L10,IF(BB$20=$N10,$Q10,IF(SUM($C28:BA28)+$S10&gt;$G10,$G10-SUM($C28:BA28),$S10))))</f>
        <v>0</v>
      </c>
      <c r="BC28" s="270">
        <f>IF(BC$20&lt;$I10,0,IF(BC$20=$I10,$L10,IF(BC$20=$N10,$Q10,IF(SUM($C28:BB28)+$S10&gt;$G10,$G10-SUM($C28:BB28),$S10))))</f>
        <v>0</v>
      </c>
      <c r="BD28" s="270">
        <f>IF(BD$20&lt;$I10,0,IF(BD$20=$I10,$L10,IF(BD$20=$N10,$Q10,IF(SUM($C28:BC28)+$S10&gt;$G10,$G10-SUM($C28:BC28),$S10))))</f>
        <v>0</v>
      </c>
      <c r="BE28" s="270">
        <f>IF(BE$20&lt;$I10,0,IF(BE$20=$I10,$L10,IF(BE$20=$N10,$Q10,IF(SUM($C28:BD28)+$S10&gt;$G10,$G10-SUM($C28:BD28),$S10))))</f>
        <v>0</v>
      </c>
      <c r="BF28" s="270">
        <f>IF(BF$20&lt;$I10,0,IF(BF$20=$I10,$L10,IF(BF$20=$N10,$Q10,IF(SUM($C28:BE28)+$S10&gt;$G10,$G10-SUM($C28:BE28),$S10))))</f>
        <v>0</v>
      </c>
      <c r="BG28" s="270">
        <f>IF(BG$20&lt;$I10,0,IF(BG$20=$I10,$L10,IF(BG$20=$N10,$Q10,IF(SUM($C28:BF28)+$S10&gt;$G10,$G10-SUM($C28:BF28),$S10))))</f>
        <v>0</v>
      </c>
      <c r="BH28" s="270">
        <f>IF(BH$20&lt;$I10,0,IF(BH$20=$I10,$L10,IF(BH$20=$N10,$Q10,IF(SUM($C28:BG28)+$S10&gt;$G10,$G10-SUM($C28:BG28),$S10))))</f>
        <v>0</v>
      </c>
      <c r="BI28" s="270">
        <f>IF(BI$20&lt;$I10,0,IF(BI$20=$I10,$L10,IF(BI$20=$N10,$Q10,IF(SUM($C28:BH28)+$S10&gt;$G10,$G10-SUM($C28:BH28),$S10))))</f>
        <v>0</v>
      </c>
      <c r="BJ28" s="270">
        <f>IF(BJ$20&lt;$I10,0,IF(BJ$20=$I10,$L10,IF(BJ$20=$N10,$Q10,IF(SUM($C28:BI28)+$S10&gt;$G10,$G10-SUM($C28:BI28),$S10))))</f>
        <v>0</v>
      </c>
      <c r="BK28" s="270">
        <f>IF(BK$20&lt;$I10,0,IF(BK$20=$I10,$L10,IF(BK$20=$N10,$Q10,IF(SUM($C28:BJ28)+$S10&gt;$G10,$G10-SUM($C28:BJ28),$S10))))</f>
        <v>0</v>
      </c>
      <c r="BL28" s="270">
        <f>IF(BL$20&lt;$I10,0,IF(BL$20=$I10,$L10,IF(BL$20=$N10,$Q10,IF(SUM($C28:BK28)+$S10&gt;$G10,$G10-SUM($C28:BK28),$S10))))</f>
        <v>0</v>
      </c>
      <c r="BM28" s="270">
        <f>IF(BM$20&lt;$I10,0,IF(BM$20=$I10,$L10,IF(BM$20=$N10,$Q10,IF(SUM($C28:BL28)+$S10&gt;$G10,$G10-SUM($C28:BL28),$S10))))</f>
        <v>0</v>
      </c>
      <c r="BN28" s="270">
        <f>IF(BN$20&lt;$I10,0,IF(BN$20=$I10,$L10,IF(BN$20=$N10,$Q10,IF(SUM($C28:BM28)+$S10&gt;$G10,$G10-SUM($C28:BM28),$S10))))</f>
        <v>0</v>
      </c>
      <c r="BO28" s="270">
        <f>IF(BO$20&lt;$I10,0,IF(BO$20=$I10,$L10,IF(BO$20=$N10,$Q10,IF(SUM($C28:BN28)+$S10&gt;$G10,$G10-SUM($C28:BN28),$S10))))</f>
        <v>0</v>
      </c>
      <c r="BP28" s="270">
        <f>IF(BP$20&lt;$I10,0,IF(BP$20=$I10,$L10,IF(BP$20=$N10,$Q10,IF(SUM($C28:BO28)+$S10&gt;$G10,$G10-SUM($C28:BO28),$S10))))</f>
        <v>0</v>
      </c>
      <c r="BQ28" s="270">
        <f>IF(BQ$20&lt;$I10,0,IF(BQ$20=$I10,$L10,IF(BQ$20=$N10,$Q10,IF(SUM($C28:BP28)+$S10&gt;$G10,$G10-SUM($C28:BP28),$S10))))</f>
        <v>0</v>
      </c>
      <c r="BR28" s="270">
        <f>IF(BR$20&lt;$I10,0,IF(BR$20=$I10,$L10,IF(BR$20=$N10,$Q10,IF(SUM($C28:BQ28)+$S10&gt;$G10,$G10-SUM($C28:BQ28),$S10))))</f>
        <v>0</v>
      </c>
      <c r="BS28" s="270">
        <f>IF(BS$20&lt;$I10,0,IF(BS$20=$I10,$L10,IF(BS$20=$N10,$Q10,IF(SUM($C28:BR28)+$S10&gt;$G10,$G10-SUM($C28:BR28),$S10))))</f>
        <v>0</v>
      </c>
      <c r="BT28" s="270">
        <f>IF(BT$20&lt;$I10,0,IF(BT$20=$I10,$L10,IF(BT$20=$N10,$Q10,IF(SUM($C28:BS28)+$S10&gt;$G10,$G10-SUM($C28:BS28),$S10))))</f>
        <v>0</v>
      </c>
      <c r="BU28" s="270">
        <f>IF(BU$20&lt;$I10,0,IF(BU$20=$I10,$L10,IF(BU$20=$N10,$Q10,IF(SUM($C28:BT28)+$S10&gt;$G10,$G10-SUM($C28:BT28),$S10))))</f>
        <v>0</v>
      </c>
      <c r="BV28" s="270">
        <f>IF(BV$20&lt;$I10,0,IF(BV$20=$I10,$L10,IF(BV$20=$N10,$Q10,IF(SUM($C28:BU28)+$S10&gt;$G10,$G10-SUM($C28:BU28),$S10))))</f>
        <v>0</v>
      </c>
      <c r="BW28" s="270">
        <f>IF(BW$20&lt;$I10,0,IF(BW$20=$I10,$L10,IF(BW$20=$N10,$Q10,IF(SUM($C28:BV28)+$S10&gt;$G10,$G10-SUM($C28:BV28),$S10))))</f>
        <v>0</v>
      </c>
      <c r="BX28" s="270">
        <f>IF(BX$20&lt;$I10,0,IF(BX$20=$I10,$L10,IF(BX$20=$N10,$Q10,IF(SUM($C28:BW28)+$S10&gt;$G10,$G10-SUM($C28:BW28),$S10))))</f>
        <v>0</v>
      </c>
      <c r="BY28" s="270">
        <f>IF(BY$20&lt;$I10,0,IF(BY$20=$I10,$L10,IF(BY$20=$N10,$Q10,IF(SUM($C28:BX28)+$S10&gt;$G10,$G10-SUM($C28:BX28),$S10))))</f>
        <v>0</v>
      </c>
      <c r="BZ28" s="270">
        <f>IF(BZ$20&lt;$I10,0,IF(BZ$20=$I10,$L10,IF(BZ$20=$N10,$Q10,IF(SUM($C28:BY28)+$S10&gt;$G10,$G10-SUM($C28:BY28),$S10))))</f>
        <v>0</v>
      </c>
      <c r="CA28" s="270">
        <f>IF(CA$20&lt;$I10,0,IF(CA$20=$I10,$L10,IF(CA$20=$N10,$Q10,IF(SUM($C28:BZ28)+$S10&gt;$G10,$G10-SUM($C28:BZ28),$S10))))</f>
        <v>0</v>
      </c>
      <c r="CB28" s="270">
        <f>IF(CB$20&lt;$I10,0,IF(CB$20=$I10,$L10,IF(CB$20=$N10,$Q10,IF(SUM($C28:CA28)+$S10&gt;$G10,$G10-SUM($C28:CA28),$S10))))</f>
        <v>0</v>
      </c>
      <c r="CC28" s="270">
        <f>IF(CC$20&lt;$I10,0,IF(CC$20=$I10,$L10,IF(CC$20=$N10,$Q10,IF(SUM($C28:CB28)+$S10&gt;$G10,$G10-SUM($C28:CB28),$S10))))</f>
        <v>0</v>
      </c>
      <c r="CD28" s="270">
        <f>IF(CD$20&lt;$I10,0,IF(CD$20=$I10,$L10,IF(CD$20=$N10,$Q10,IF(SUM($C28:CC28)+$S10&gt;$G10,$G10-SUM($C28:CC28),$S10))))</f>
        <v>0</v>
      </c>
      <c r="CE28" s="270">
        <f>IF(CE$20&lt;$I10,0,IF(CE$20=$I10,$L10,IF(CE$20=$N10,$Q10,IF(SUM($C28:CD28)+$S10&gt;$G10,$G10-SUM($C28:CD28),$S10))))</f>
        <v>0</v>
      </c>
      <c r="CF28" s="270">
        <f>IF(CF$20&lt;$I10,0,IF(CF$20=$I10,$L10,IF(CF$20=$N10,$Q10,IF(SUM($C28:CE28)+$S10&gt;$G10,$G10-SUM($C28:CE28),$S10))))</f>
        <v>0</v>
      </c>
      <c r="CG28" s="270">
        <f>IF(CG$20&lt;$I10,0,IF(CG$20=$I10,$L10,IF(CG$20=$N10,$Q10,IF(SUM($C28:CF28)+$S10&gt;$G10,$G10-SUM($C28:CF28),$S10))))</f>
        <v>0</v>
      </c>
      <c r="CH28" s="270">
        <f>IF(CH$20&lt;$I10,0,IF(CH$20=$I10,$L10,IF(CH$20=$N10,$Q10,IF(SUM($C28:CG28)+$S10&gt;$G10,$G10-SUM($C28:CG28),$S10))))</f>
        <v>0</v>
      </c>
      <c r="CI28" s="270">
        <f>IF(CI$20&lt;$I10,0,IF(CI$20=$I10,$L10,IF(CI$20=$N10,$Q10,IF(SUM($C28:CH28)+$S10&gt;$G10,$G10-SUM($C28:CH28),$S10))))</f>
        <v>0</v>
      </c>
      <c r="CJ28" s="270">
        <f>IF(CJ$20&lt;$I10,0,IF(CJ$20=$I10,$L10,IF(CJ$20=$N10,$Q10,IF(SUM($C28:CI28)+$S10&gt;$G10,$G10-SUM($C28:CI28),$S10))))</f>
        <v>0</v>
      </c>
      <c r="CK28" s="270">
        <f>IF(CK$20&lt;$I10,0,IF(CK$20=$I10,$L10,IF(CK$20=$N10,$Q10,IF(SUM($C28:CJ28)+$S10&gt;$G10,$G10-SUM($C28:CJ28),$S10))))</f>
        <v>0</v>
      </c>
      <c r="CL28" s="270">
        <f>IF(CL$20&lt;$I10,0,IF(CL$20=$I10,$L10,IF(CL$20=$N10,$Q10,IF(SUM($C28:CK28)+$S10&gt;$G10,$G10-SUM($C28:CK28),$S10))))</f>
        <v>0</v>
      </c>
      <c r="CM28" s="270">
        <f>IF(CM$20&lt;$I10,0,IF(CM$20=$I10,$L10,IF(CM$20=$N10,$Q10,IF(SUM($C28:CL28)+$S10&gt;$G10,$G10-SUM($C28:CL28),$S10))))</f>
        <v>0</v>
      </c>
      <c r="CN28" s="270">
        <f>IF(CN$20&lt;$I10,0,IF(CN$20=$I10,$L10,IF(CN$20=$N10,$Q10,IF(SUM($C28:CM28)+$S10&gt;$G10,$G10-SUM($C28:CM28),$S10))))</f>
        <v>0</v>
      </c>
      <c r="CO28" s="270">
        <f>IF(CO$20&lt;$I10,0,IF(CO$20=$I10,$L10,IF(CO$20=$N10,$Q10,IF(SUM($C28:CN28)+$S10&gt;$G10,$G10-SUM($C28:CN28),$S10))))</f>
        <v>0</v>
      </c>
      <c r="CP28" s="270">
        <f>IF(CP$20&lt;$I10,0,IF(CP$20=$I10,$L10,IF(CP$20=$N10,$Q10,IF(SUM($C28:CO28)+$S10&gt;$G10,$G10-SUM($C28:CO28),$S10))))</f>
        <v>0</v>
      </c>
      <c r="CQ28" s="270">
        <f>IF(CQ$20&lt;$I10,0,IF(CQ$20=$I10,$L10,IF(CQ$20=$N10,$Q10,IF(SUM($C28:CP28)+$S10&gt;$G10,$G10-SUM($C28:CP28),$S10))))</f>
        <v>0</v>
      </c>
      <c r="CR28" s="270">
        <f>IF(CR$20&lt;$I10,0,IF(CR$20=$I10,$L10,IF(CR$20=$N10,$Q10,IF(SUM($C28:CQ28)+$S10&gt;$G10,$G10-SUM($C28:CQ28),$S10))))</f>
        <v>0</v>
      </c>
      <c r="CS28" s="270">
        <f>IF(CS$20&lt;$I10,0,IF(CS$20=$I10,$L10,IF(CS$20=$N10,$Q10,IF(SUM($C28:CR28)+$S10&gt;$G10,$G10-SUM($C28:CR28),$S10))))</f>
        <v>0</v>
      </c>
      <c r="CT28" s="270">
        <f>IF(CT$20&lt;$I10,0,IF(CT$20=$I10,$L10,IF(CT$20=$N10,$Q10,IF(SUM($C28:CS28)+$S10&gt;$G10,$G10-SUM($C28:CS28),$S10))))</f>
        <v>0</v>
      </c>
      <c r="CU28" s="164">
        <f t="shared" si="6"/>
        <v>0</v>
      </c>
    </row>
    <row r="29" spans="1:99" s="130" customFormat="1" ht="16.5" customHeight="1">
      <c r="A29" s="267" t="str">
        <f t="shared" si="7"/>
        <v>独栋</v>
      </c>
      <c r="B29" s="268">
        <f t="shared" si="8"/>
        <v>0</v>
      </c>
      <c r="C29" s="269">
        <f t="shared" si="9"/>
        <v>0</v>
      </c>
      <c r="D29" s="269">
        <f>IF(D$20&lt;$I11,0,IF(D$20=$I11,$L11,IF(D$20=$N11,$Q11,IF(SUM($C29:C29)+$S11&gt;$G11,$G11-SUM($C29:C29),$S11))))</f>
        <v>0</v>
      </c>
      <c r="E29" s="270">
        <f>IF(E$20&lt;$I11,0,IF(E$20=$I11,$L11,IF(E$20=$N11,$Q11,IF(SUM($C29:D29)+$S11&gt;$G11,$G11-SUM($C29:D29),$S11))))</f>
        <v>0</v>
      </c>
      <c r="F29" s="270">
        <f>IF(F$20&lt;$I11,0,IF(F$20=$I11,$L11,IF(F$20=$N11,$Q11,IF(SUM($C29:E29)+$S11&gt;$G11,$G11-SUM($C29:E29),$S11))))</f>
        <v>0</v>
      </c>
      <c r="G29" s="270">
        <f>IF(G$20&lt;$I11,0,IF(G$20=$I11,$L11,IF(G$20=$N11,$Q11,IF(SUM($C29:F29)+$S11&gt;$G11,$G11-SUM($C29:F29),$S11))))</f>
        <v>0</v>
      </c>
      <c r="H29" s="270">
        <f>IF(H$20&lt;$I11,0,IF(H$20=$I11,$L11,IF(H$20=$N11,$Q11,IF(SUM($C29:G29)+$S11&gt;$G11,$G11-SUM($C29:G29),$S11))))</f>
        <v>0</v>
      </c>
      <c r="I29" s="270">
        <f>IF(I$20&lt;$I11,0,IF(I$20=$I11,$L11,IF(I$20=$N11,$Q11,IF(SUM($C29:H29)+$S11&gt;$G11,$G11-SUM($C29:H29),$S11))))</f>
        <v>0</v>
      </c>
      <c r="J29" s="270">
        <f>IF(J$20&lt;$I11,0,IF(J$20=$I11,$L11,IF(J$20=$N11,$Q11,IF(SUM($C29:I29)+$S11&gt;$G11,$G11-SUM($C29:I29),$S11))))</f>
        <v>0</v>
      </c>
      <c r="K29" s="270">
        <f>IF(K$20&lt;$I11,0,IF(K$20=$I11,$L11,IF(K$20=$N11,$Q11,IF(SUM($C29:J29)+$S11&gt;$G11,$G11-SUM($C29:J29),$S11))))</f>
        <v>0</v>
      </c>
      <c r="L29" s="270">
        <f>IF(L$20&lt;$I11,0,IF(L$20=$I11,$L11,IF(L$20=$N11,$Q11,IF(SUM($C29:K29)+$S11&gt;$G11,$G11-SUM($C29:K29),$S11))))</f>
        <v>0</v>
      </c>
      <c r="M29" s="270">
        <f>IF(M$20&lt;$I11,0,IF(M$20=$I11,$L11,IF(M$20=$N11,$Q11,IF(SUM($C29:L29)+$S11&gt;$G11,$G11-SUM($C29:L29),$S11))))</f>
        <v>0</v>
      </c>
      <c r="N29" s="270">
        <f>IF(N$20&lt;$I11,0,IF(N$20=$I11,$L11,IF(N$20=$N11,$Q11,IF(SUM($C29:M29)+$S11&gt;$G11,$G11-SUM($C29:M29),$S11))))</f>
        <v>0</v>
      </c>
      <c r="O29" s="270">
        <f>IF(O$20&lt;$I11,0,IF(O$20=$I11,$L11,IF(O$20=$N11,$Q11,IF(SUM($C29:N29)+$S11&gt;$G11,$G11-SUM($C29:N29),$S11))))</f>
        <v>0</v>
      </c>
      <c r="P29" s="270">
        <f>IF(P$20&lt;$I11,0,IF(P$20=$I11,$L11,IF(P$20=$N11,$Q11,IF(SUM($C29:O29)+$S11&gt;$G11,$G11-SUM($C29:O29),$S11))))</f>
        <v>0</v>
      </c>
      <c r="Q29" s="270">
        <f>IF(Q$20&lt;$I11,0,IF(Q$20=$I11,$L11,IF(Q$20=$N11,$Q11,IF(SUM($C29:P29)+$S11&gt;$G11,$G11-SUM($C29:P29),$S11))))</f>
        <v>0</v>
      </c>
      <c r="R29" s="270">
        <f>IF(R$20&lt;$I11,0,IF(R$20=$I11,$L11,IF(R$20=$N11,$Q11,IF(SUM($C29:Q29)+$S11&gt;$G11,$G11-SUM($C29:Q29),$S11))))</f>
        <v>0</v>
      </c>
      <c r="S29" s="270">
        <f>IF(S$20&lt;$I11,0,IF(S$20=$I11,$L11,IF(S$20=$N11,$Q11,IF(SUM($C29:R29)+$S11&gt;$G11,$G11-SUM($C29:R29),$S11))))</f>
        <v>0</v>
      </c>
      <c r="T29" s="270">
        <f>IF(T$20&lt;$I11,0,IF(T$20=$I11,$L11,IF(T$20=$N11,$Q11,IF(SUM($C29:S29)+$S11&gt;$G11,$G11-SUM($C29:S29),$S11))))</f>
        <v>0</v>
      </c>
      <c r="U29" s="270">
        <f>IF(U$20&lt;$I11,0,IF(U$20=$I11,$L11,IF(U$20=$N11,$Q11,IF(SUM($C29:T29)+$S11&gt;$G11,$G11-SUM($C29:T29),$S11))))</f>
        <v>0</v>
      </c>
      <c r="V29" s="270">
        <f>IF(V$20&lt;$I11,0,IF(V$20=$I11,$L11,IF(V$20=$N11,$Q11,IF(SUM($C29:U29)+$S11&gt;$G11,$G11-SUM($C29:U29),$S11))))</f>
        <v>0</v>
      </c>
      <c r="W29" s="270">
        <f>IF(W$20&lt;$I11,0,IF(W$20=$I11,$L11,IF(W$20=$N11,$Q11,IF(SUM($C29:V29)+$S11&gt;$G11,$G11-SUM($C29:V29),$S11))))</f>
        <v>0</v>
      </c>
      <c r="X29" s="270">
        <f>IF(X$20&lt;$I11,0,IF(X$20=$I11,$L11,IF(X$20=$N11,$Q11,IF(SUM($C29:W29)+$S11&gt;$G11,$G11-SUM($C29:W29),$S11))))</f>
        <v>0</v>
      </c>
      <c r="Y29" s="270">
        <f>IF(Y$20&lt;$I11,0,IF(Y$20=$I11,$L11,IF(Y$20=$N11,$Q11,IF(SUM($C29:X29)+$S11&gt;$G11,$G11-SUM($C29:X29),$S11))))</f>
        <v>0</v>
      </c>
      <c r="Z29" s="270">
        <f>IF(Z$20&lt;$I11,0,IF(Z$20=$I11,$L11,IF(Z$20=$N11,$Q11,IF(SUM($C29:Y29)+$S11&gt;$G11,$G11-SUM($C29:Y29),$S11))))</f>
        <v>0</v>
      </c>
      <c r="AA29" s="270">
        <f>IF(AA$20&lt;$I11,0,IF(AA$20=$I11,$L11,IF(AA$20=$N11,$Q11,IF(SUM($C29:Z29)+$S11&gt;$G11,$G11-SUM($C29:Z29),$S11))))</f>
        <v>0</v>
      </c>
      <c r="AB29" s="270">
        <f>IF(AB$20&lt;$I11,0,IF(AB$20=$I11,$L11,IF(AB$20=$N11,$Q11,IF(SUM($C29:AA29)+$S11&gt;$G11,$G11-SUM($C29:AA29),$S11))))</f>
        <v>0</v>
      </c>
      <c r="AC29" s="270">
        <f>IF(AC$20&lt;$I11,0,IF(AC$20=$I11,$L11,IF(AC$20=$N11,$Q11,IF(SUM($C29:AB29)+$S11&gt;$G11,$G11-SUM($C29:AB29),$S11))))</f>
        <v>0</v>
      </c>
      <c r="AD29" s="270">
        <f>IF(AD$20&lt;$I11,0,IF(AD$20=$I11,$L11,IF(AD$20=$N11,$Q11,IF(SUM($C29:AC29)+$S11&gt;$G11,$G11-SUM($C29:AC29),$S11))))</f>
        <v>0</v>
      </c>
      <c r="AE29" s="270">
        <f>IF(AE$20&lt;$I11,0,IF(AE$20=$I11,$L11,IF(AE$20=$N11,$Q11,IF(SUM($C29:AD29)+$S11&gt;$G11,$G11-SUM($C29:AD29),$S11))))</f>
        <v>0</v>
      </c>
      <c r="AF29" s="270">
        <f>IF(AF$20&lt;$I11,0,IF(AF$20=$I11,$L11,IF(AF$20=$N11,$Q11,IF(SUM($C29:AE29)+$S11&gt;$G11,$G11-SUM($C29:AE29),$S11))))</f>
        <v>0</v>
      </c>
      <c r="AG29" s="270">
        <f>IF(AG$20&lt;$I11,0,IF(AG$20=$I11,$L11,IF(AG$20=$N11,$Q11,IF(SUM($C29:AF29)+$S11&gt;$G11,$G11-SUM($C29:AF29),$S11))))</f>
        <v>0</v>
      </c>
      <c r="AH29" s="270">
        <f>IF(AH$20&lt;$I11,0,IF(AH$20=$I11,$L11,IF(AH$20=$N11,$Q11,IF(SUM($C29:AG29)+$S11&gt;$G11,$G11-SUM($C29:AG29),$S11))))</f>
        <v>0</v>
      </c>
      <c r="AI29" s="270">
        <f>IF(AI$20&lt;$I11,0,IF(AI$20=$I11,$L11,IF(AI$20=$N11,$Q11,IF(SUM($C29:AH29)+$S11&gt;$G11,$G11-SUM($C29:AH29),$S11))))</f>
        <v>0</v>
      </c>
      <c r="AJ29" s="270">
        <f>IF(AJ$20&lt;$I11,0,IF(AJ$20=$I11,$L11,IF(AJ$20=$N11,$Q11,IF(SUM($C29:AI29)+$S11&gt;$G11,$G11-SUM($C29:AI29),$S11))))</f>
        <v>0</v>
      </c>
      <c r="AK29" s="270">
        <f>IF(AK$20&lt;$I11,0,IF(AK$20=$I11,$L11,IF(AK$20=$N11,$Q11,IF(SUM($C29:AJ29)+$S11&gt;$G11,$G11-SUM($C29:AJ29),$S11))))</f>
        <v>0</v>
      </c>
      <c r="AL29" s="270">
        <f>IF(AL$20&lt;$I11,0,IF(AL$20=$I11,$L11,IF(AL$20=$N11,$Q11,IF(SUM($C29:AK29)+$S11&gt;$G11,$G11-SUM($C29:AK29),$S11))))</f>
        <v>0</v>
      </c>
      <c r="AM29" s="270">
        <f>IF(AM$20&lt;$I11,0,IF(AM$20=$I11,$L11,IF(AM$20=$N11,$Q11,IF(SUM($C29:AL29)+$S11&gt;$G11,$G11-SUM($C29:AL29),$S11))))</f>
        <v>0</v>
      </c>
      <c r="AN29" s="270">
        <f>IF(AN$20&lt;$I11,0,IF(AN$20=$I11,$L11,IF(AN$20=$N11,$Q11,IF(SUM($C29:AM29)+$S11&gt;$G11,$G11-SUM($C29:AM29),$S11))))</f>
        <v>0</v>
      </c>
      <c r="AO29" s="270">
        <f>IF(AO$20&lt;$I11,0,IF(AO$20=$I11,$L11,IF(AO$20=$N11,$Q11,IF(SUM($C29:AN29)+$S11&gt;$G11,$G11-SUM($C29:AN29),$S11))))</f>
        <v>0</v>
      </c>
      <c r="AP29" s="270">
        <f>IF(AP$20&lt;$I11,0,IF(AP$20=$I11,$L11,IF(AP$20=$N11,$Q11,IF(SUM($C29:AO29)+$S11&gt;$G11,$G11-SUM($C29:AO29),$S11))))</f>
        <v>0</v>
      </c>
      <c r="AQ29" s="270">
        <f>IF(AQ$20&lt;$I11,0,IF(AQ$20=$I11,$L11,IF(AQ$20=$N11,$Q11,IF(SUM($C29:AP29)+$S11&gt;$G11,$G11-SUM($C29:AP29),$S11))))</f>
        <v>0</v>
      </c>
      <c r="AR29" s="270">
        <f>IF(AR$20&lt;$I11,0,IF(AR$20=$I11,$L11,IF(AR$20=$N11,$Q11,IF(SUM($C29:AQ29)+$S11&gt;$G11,$G11-SUM($C29:AQ29),$S11))))</f>
        <v>0</v>
      </c>
      <c r="AS29" s="270">
        <f>IF(AS$20&lt;$I11,0,IF(AS$20=$I11,$L11,IF(AS$20=$N11,$Q11,IF(SUM($C29:AR29)+$S11&gt;$G11,$G11-SUM($C29:AR29),$S11))))</f>
        <v>0</v>
      </c>
      <c r="AT29" s="270">
        <f>IF(AT$20&lt;$I11,0,IF(AT$20=$I11,$L11,IF(AT$20=$N11,$Q11,IF(SUM($C29:AS29)+$S11&gt;$G11,$G11-SUM($C29:AS29),$S11))))</f>
        <v>0</v>
      </c>
      <c r="AU29" s="270">
        <f>IF(AU$20&lt;$I11,0,IF(AU$20=$I11,$L11,IF(AU$20=$N11,$Q11,IF(SUM($C29:AT29)+$S11&gt;$G11,$G11-SUM($C29:AT29),$S11))))</f>
        <v>0</v>
      </c>
      <c r="AV29" s="270">
        <f>IF(AV$20&lt;$I11,0,IF(AV$20=$I11,$L11,IF(AV$20=$N11,$Q11,IF(SUM($C29:AU29)+$S11&gt;$G11,$G11-SUM($C29:AU29),$S11))))</f>
        <v>0</v>
      </c>
      <c r="AW29" s="270">
        <f>IF(AW$20&lt;$I11,0,IF(AW$20=$I11,$L11,IF(AW$20=$N11,$Q11,IF(SUM($C29:AV29)+$S11&gt;$G11,$G11-SUM($C29:AV29),$S11))))</f>
        <v>0</v>
      </c>
      <c r="AX29" s="270">
        <f>IF(AX$20&lt;$I11,0,IF(AX$20=$I11,$L11,IF(AX$20=$N11,$Q11,IF(SUM($C29:AW29)+$S11&gt;$G11,$G11-SUM($C29:AW29),$S11))))</f>
        <v>0</v>
      </c>
      <c r="AY29" s="270">
        <f>IF(AY$20&lt;$I11,0,IF(AY$20=$I11,$L11,IF(AY$20=$N11,$Q11,IF(SUM($C29:AX29)+$S11&gt;$G11,$G11-SUM($C29:AX29),$S11))))</f>
        <v>0</v>
      </c>
      <c r="AZ29" s="270">
        <f>IF(AZ$20&lt;$I11,0,IF(AZ$20=$I11,$L11,IF(AZ$20=$N11,$Q11,IF(SUM($C29:AY29)+$S11&gt;$G11,$G11-SUM($C29:AY29),$S11))))</f>
        <v>0</v>
      </c>
      <c r="BA29" s="270">
        <f>IF(BA$20&lt;$I11,0,IF(BA$20=$I11,$L11,IF(BA$20=$N11,$Q11,IF(SUM($C29:AZ29)+$S11&gt;$G11,$G11-SUM($C29:AZ29),$S11))))</f>
        <v>0</v>
      </c>
      <c r="BB29" s="270">
        <f>IF(BB$20&lt;$I11,0,IF(BB$20=$I11,$L11,IF(BB$20=$N11,$Q11,IF(SUM($C29:BA29)+$S11&gt;$G11,$G11-SUM($C29:BA29),$S11))))</f>
        <v>0</v>
      </c>
      <c r="BC29" s="270">
        <f>IF(BC$20&lt;$I11,0,IF(BC$20=$I11,$L11,IF(BC$20=$N11,$Q11,IF(SUM($C29:BB29)+$S11&gt;$G11,$G11-SUM($C29:BB29),$S11))))</f>
        <v>0</v>
      </c>
      <c r="BD29" s="270">
        <f>IF(BD$20&lt;$I11,0,IF(BD$20=$I11,$L11,IF(BD$20=$N11,$Q11,IF(SUM($C29:BC29)+$S11&gt;$G11,$G11-SUM($C29:BC29),$S11))))</f>
        <v>0</v>
      </c>
      <c r="BE29" s="270">
        <f>IF(BE$20&lt;$I11,0,IF(BE$20=$I11,$L11,IF(BE$20=$N11,$Q11,IF(SUM($C29:BD29)+$S11&gt;$G11,$G11-SUM($C29:BD29),$S11))))</f>
        <v>0</v>
      </c>
      <c r="BF29" s="270">
        <f>IF(BF$20&lt;$I11,0,IF(BF$20=$I11,$L11,IF(BF$20=$N11,$Q11,IF(SUM($C29:BE29)+$S11&gt;$G11,$G11-SUM($C29:BE29),$S11))))</f>
        <v>0</v>
      </c>
      <c r="BG29" s="270">
        <f>IF(BG$20&lt;$I11,0,IF(BG$20=$I11,$L11,IF(BG$20=$N11,$Q11,IF(SUM($C29:BF29)+$S11&gt;$G11,$G11-SUM($C29:BF29),$S11))))</f>
        <v>0</v>
      </c>
      <c r="BH29" s="270">
        <f>IF(BH$20&lt;$I11,0,IF(BH$20=$I11,$L11,IF(BH$20=$N11,$Q11,IF(SUM($C29:BG29)+$S11&gt;$G11,$G11-SUM($C29:BG29),$S11))))</f>
        <v>0</v>
      </c>
      <c r="BI29" s="270">
        <f>IF(BI$20&lt;$I11,0,IF(BI$20=$I11,$L11,IF(BI$20=$N11,$Q11,IF(SUM($C29:BH29)+$S11&gt;$G11,$G11-SUM($C29:BH29),$S11))))</f>
        <v>0</v>
      </c>
      <c r="BJ29" s="270">
        <f>IF(BJ$20&lt;$I11,0,IF(BJ$20=$I11,$L11,IF(BJ$20=$N11,$Q11,IF(SUM($C29:BI29)+$S11&gt;$G11,$G11-SUM($C29:BI29),$S11))))</f>
        <v>0</v>
      </c>
      <c r="BK29" s="270">
        <f>IF(BK$20&lt;$I11,0,IF(BK$20=$I11,$L11,IF(BK$20=$N11,$Q11,IF(SUM($C29:BJ29)+$S11&gt;$G11,$G11-SUM($C29:BJ29),$S11))))</f>
        <v>0</v>
      </c>
      <c r="BL29" s="270">
        <f>IF(BL$20&lt;$I11,0,IF(BL$20=$I11,$L11,IF(BL$20=$N11,$Q11,IF(SUM($C29:BK29)+$S11&gt;$G11,$G11-SUM($C29:BK29),$S11))))</f>
        <v>0</v>
      </c>
      <c r="BM29" s="270">
        <f>IF(BM$20&lt;$I11,0,IF(BM$20=$I11,$L11,IF(BM$20=$N11,$Q11,IF(SUM($C29:BL29)+$S11&gt;$G11,$G11-SUM($C29:BL29),$S11))))</f>
        <v>0</v>
      </c>
      <c r="BN29" s="270">
        <f>IF(BN$20&lt;$I11,0,IF(BN$20=$I11,$L11,IF(BN$20=$N11,$Q11,IF(SUM($C29:BM29)+$S11&gt;$G11,$G11-SUM($C29:BM29),$S11))))</f>
        <v>0</v>
      </c>
      <c r="BO29" s="270">
        <f>IF(BO$20&lt;$I11,0,IF(BO$20=$I11,$L11,IF(BO$20=$N11,$Q11,IF(SUM($C29:BN29)+$S11&gt;$G11,$G11-SUM($C29:BN29),$S11))))</f>
        <v>0</v>
      </c>
      <c r="BP29" s="270">
        <f>IF(BP$20&lt;$I11,0,IF(BP$20=$I11,$L11,IF(BP$20=$N11,$Q11,IF(SUM($C29:BO29)+$S11&gt;$G11,$G11-SUM($C29:BO29),$S11))))</f>
        <v>0</v>
      </c>
      <c r="BQ29" s="270">
        <f>IF(BQ$20&lt;$I11,0,IF(BQ$20=$I11,$L11,IF(BQ$20=$N11,$Q11,IF(SUM($C29:BP29)+$S11&gt;$G11,$G11-SUM($C29:BP29),$S11))))</f>
        <v>0</v>
      </c>
      <c r="BR29" s="270">
        <f>IF(BR$20&lt;$I11,0,IF(BR$20=$I11,$L11,IF(BR$20=$N11,$Q11,IF(SUM($C29:BQ29)+$S11&gt;$G11,$G11-SUM($C29:BQ29),$S11))))</f>
        <v>0</v>
      </c>
      <c r="BS29" s="270">
        <f>IF(BS$20&lt;$I11,0,IF(BS$20=$I11,$L11,IF(BS$20=$N11,$Q11,IF(SUM($C29:BR29)+$S11&gt;$G11,$G11-SUM($C29:BR29),$S11))))</f>
        <v>0</v>
      </c>
      <c r="BT29" s="270">
        <f>IF(BT$20&lt;$I11,0,IF(BT$20=$I11,$L11,IF(BT$20=$N11,$Q11,IF(SUM($C29:BS29)+$S11&gt;$G11,$G11-SUM($C29:BS29),$S11))))</f>
        <v>0</v>
      </c>
      <c r="BU29" s="270">
        <f>IF(BU$20&lt;$I11,0,IF(BU$20=$I11,$L11,IF(BU$20=$N11,$Q11,IF(SUM($C29:BT29)+$S11&gt;$G11,$G11-SUM($C29:BT29),$S11))))</f>
        <v>0</v>
      </c>
      <c r="BV29" s="270">
        <f>IF(BV$20&lt;$I11,0,IF(BV$20=$I11,$L11,IF(BV$20=$N11,$Q11,IF(SUM($C29:BU29)+$S11&gt;$G11,$G11-SUM($C29:BU29),$S11))))</f>
        <v>0</v>
      </c>
      <c r="BW29" s="270">
        <f>IF(BW$20&lt;$I11,0,IF(BW$20=$I11,$L11,IF(BW$20=$N11,$Q11,IF(SUM($C29:BV29)+$S11&gt;$G11,$G11-SUM($C29:BV29),$S11))))</f>
        <v>0</v>
      </c>
      <c r="BX29" s="270">
        <f>IF(BX$20&lt;$I11,0,IF(BX$20=$I11,$L11,IF(BX$20=$N11,$Q11,IF(SUM($C29:BW29)+$S11&gt;$G11,$G11-SUM($C29:BW29),$S11))))</f>
        <v>0</v>
      </c>
      <c r="BY29" s="270">
        <f>IF(BY$20&lt;$I11,0,IF(BY$20=$I11,$L11,IF(BY$20=$N11,$Q11,IF(SUM($C29:BX29)+$S11&gt;$G11,$G11-SUM($C29:BX29),$S11))))</f>
        <v>0</v>
      </c>
      <c r="BZ29" s="270">
        <f>IF(BZ$20&lt;$I11,0,IF(BZ$20=$I11,$L11,IF(BZ$20=$N11,$Q11,IF(SUM($C29:BY29)+$S11&gt;$G11,$G11-SUM($C29:BY29),$S11))))</f>
        <v>0</v>
      </c>
      <c r="CA29" s="270">
        <f>IF(CA$20&lt;$I11,0,IF(CA$20=$I11,$L11,IF(CA$20=$N11,$Q11,IF(SUM($C29:BZ29)+$S11&gt;$G11,$G11-SUM($C29:BZ29),$S11))))</f>
        <v>0</v>
      </c>
      <c r="CB29" s="270">
        <f>IF(CB$20&lt;$I11,0,IF(CB$20=$I11,$L11,IF(CB$20=$N11,$Q11,IF(SUM($C29:CA29)+$S11&gt;$G11,$G11-SUM($C29:CA29),$S11))))</f>
        <v>0</v>
      </c>
      <c r="CC29" s="270">
        <f>IF(CC$20&lt;$I11,0,IF(CC$20=$I11,$L11,IF(CC$20=$N11,$Q11,IF(SUM($C29:CB29)+$S11&gt;$G11,$G11-SUM($C29:CB29),$S11))))</f>
        <v>0</v>
      </c>
      <c r="CD29" s="270">
        <f>IF(CD$20&lt;$I11,0,IF(CD$20=$I11,$L11,IF(CD$20=$N11,$Q11,IF(SUM($C29:CC29)+$S11&gt;$G11,$G11-SUM($C29:CC29),$S11))))</f>
        <v>0</v>
      </c>
      <c r="CE29" s="270">
        <f>IF(CE$20&lt;$I11,0,IF(CE$20=$I11,$L11,IF(CE$20=$N11,$Q11,IF(SUM($C29:CD29)+$S11&gt;$G11,$G11-SUM($C29:CD29),$S11))))</f>
        <v>0</v>
      </c>
      <c r="CF29" s="270">
        <f>IF(CF$20&lt;$I11,0,IF(CF$20=$I11,$L11,IF(CF$20=$N11,$Q11,IF(SUM($C29:CE29)+$S11&gt;$G11,$G11-SUM($C29:CE29),$S11))))</f>
        <v>0</v>
      </c>
      <c r="CG29" s="270">
        <f>IF(CG$20&lt;$I11,0,IF(CG$20=$I11,$L11,IF(CG$20=$N11,$Q11,IF(SUM($C29:CF29)+$S11&gt;$G11,$G11-SUM($C29:CF29),$S11))))</f>
        <v>0</v>
      </c>
      <c r="CH29" s="270">
        <f>IF(CH$20&lt;$I11,0,IF(CH$20=$I11,$L11,IF(CH$20=$N11,$Q11,IF(SUM($C29:CG29)+$S11&gt;$G11,$G11-SUM($C29:CG29),$S11))))</f>
        <v>0</v>
      </c>
      <c r="CI29" s="270">
        <f>IF(CI$20&lt;$I11,0,IF(CI$20=$I11,$L11,IF(CI$20=$N11,$Q11,IF(SUM($C29:CH29)+$S11&gt;$G11,$G11-SUM($C29:CH29),$S11))))</f>
        <v>0</v>
      </c>
      <c r="CJ29" s="270">
        <f>IF(CJ$20&lt;$I11,0,IF(CJ$20=$I11,$L11,IF(CJ$20=$N11,$Q11,IF(SUM($C29:CI29)+$S11&gt;$G11,$G11-SUM($C29:CI29),$S11))))</f>
        <v>0</v>
      </c>
      <c r="CK29" s="270">
        <f>IF(CK$20&lt;$I11,0,IF(CK$20=$I11,$L11,IF(CK$20=$N11,$Q11,IF(SUM($C29:CJ29)+$S11&gt;$G11,$G11-SUM($C29:CJ29),$S11))))</f>
        <v>0</v>
      </c>
      <c r="CL29" s="270">
        <f>IF(CL$20&lt;$I11,0,IF(CL$20=$I11,$L11,IF(CL$20=$N11,$Q11,IF(SUM($C29:CK29)+$S11&gt;$G11,$G11-SUM($C29:CK29),$S11))))</f>
        <v>0</v>
      </c>
      <c r="CM29" s="270">
        <f>IF(CM$20&lt;$I11,0,IF(CM$20=$I11,$L11,IF(CM$20=$N11,$Q11,IF(SUM($C29:CL29)+$S11&gt;$G11,$G11-SUM($C29:CL29),$S11))))</f>
        <v>0</v>
      </c>
      <c r="CN29" s="270">
        <f>IF(CN$20&lt;$I11,0,IF(CN$20=$I11,$L11,IF(CN$20=$N11,$Q11,IF(SUM($C29:CM29)+$S11&gt;$G11,$G11-SUM($C29:CM29),$S11))))</f>
        <v>0</v>
      </c>
      <c r="CO29" s="270">
        <f>IF(CO$20&lt;$I11,0,IF(CO$20=$I11,$L11,IF(CO$20=$N11,$Q11,IF(SUM($C29:CN29)+$S11&gt;$G11,$G11-SUM($C29:CN29),$S11))))</f>
        <v>0</v>
      </c>
      <c r="CP29" s="270">
        <f>IF(CP$20&lt;$I11,0,IF(CP$20=$I11,$L11,IF(CP$20=$N11,$Q11,IF(SUM($C29:CO29)+$S11&gt;$G11,$G11-SUM($C29:CO29),$S11))))</f>
        <v>0</v>
      </c>
      <c r="CQ29" s="270">
        <f>IF(CQ$20&lt;$I11,0,IF(CQ$20=$I11,$L11,IF(CQ$20=$N11,$Q11,IF(SUM($C29:CP29)+$S11&gt;$G11,$G11-SUM($C29:CP29),$S11))))</f>
        <v>0</v>
      </c>
      <c r="CR29" s="270">
        <f>IF(CR$20&lt;$I11,0,IF(CR$20=$I11,$L11,IF(CR$20=$N11,$Q11,IF(SUM($C29:CQ29)+$S11&gt;$G11,$G11-SUM($C29:CQ29),$S11))))</f>
        <v>0</v>
      </c>
      <c r="CS29" s="270">
        <f>IF(CS$20&lt;$I11,0,IF(CS$20=$I11,$L11,IF(CS$20=$N11,$Q11,IF(SUM($C29:CR29)+$S11&gt;$G11,$G11-SUM($C29:CR29),$S11))))</f>
        <v>0</v>
      </c>
      <c r="CT29" s="270">
        <f>IF(CT$20&lt;$I11,0,IF(CT$20=$I11,$L11,IF(CT$20=$N11,$Q11,IF(SUM($C29:CS29)+$S11&gt;$G11,$G11-SUM($C29:CS29),$S11))))</f>
        <v>0</v>
      </c>
      <c r="CU29" s="164">
        <f t="shared" si="6"/>
        <v>0</v>
      </c>
    </row>
    <row r="30" spans="1:99" s="130" customFormat="1" ht="16.5" customHeight="1">
      <c r="A30" s="267" t="str">
        <f t="shared" si="7"/>
        <v>底商</v>
      </c>
      <c r="B30" s="268">
        <f t="shared" si="8"/>
        <v>0</v>
      </c>
      <c r="C30" s="269">
        <f t="shared" si="9"/>
        <v>0</v>
      </c>
      <c r="D30" s="269">
        <f>IF(D$20&lt;$I12,0,IF(D$20=$I12,$L12,IF(D$20=$N12,$Q12,IF(SUM($C30:C30)+$S12&gt;$G12,$G12-SUM($C30:C30),$S12))))</f>
        <v>0</v>
      </c>
      <c r="E30" s="270">
        <f>IF(E$20&lt;$I12,0,IF(E$20=$I12,$L12,IF(E$20=$N12,$Q12,IF(SUM($C30:D30)+$S12&gt;$G12,$G12-SUM($C30:D30),$S12))))</f>
        <v>0</v>
      </c>
      <c r="F30" s="270">
        <f>IF(F$20&lt;$I12,0,IF(F$20=$I12,$L12,IF(F$20=$N12,$Q12,IF(SUM($C30:E30)+$S12&gt;$G12,$G12-SUM($C30:E30),$S12))))</f>
        <v>0</v>
      </c>
      <c r="G30" s="270">
        <f>IF(G$20&lt;$I12,0,IF(G$20=$I12,$L12,IF(G$20=$N12,$Q12,IF(SUM($C30:F30)+$S12&gt;$G12,$G12-SUM($C30:F30),$S12))))</f>
        <v>0</v>
      </c>
      <c r="H30" s="270">
        <f>IF(H$20&lt;$I12,0,IF(H$20=$I12,$L12,IF(H$20=$N12,$Q12,IF(SUM($C30:G30)+$S12&gt;$G12,$G12-SUM($C30:G30),$S12))))</f>
        <v>0</v>
      </c>
      <c r="I30" s="270">
        <f>IF(I$20&lt;$I12,0,IF(I$20=$I12,$L12,IF(I$20=$N12,$Q12,IF(SUM($C30:H30)+$S12&gt;$G12,$G12-SUM($C30:H30),$S12))))</f>
        <v>0</v>
      </c>
      <c r="J30" s="270">
        <f>IF(J$20&lt;$I12,0,IF(J$20=$I12,$L12,IF(J$20=$N12,$Q12,IF(SUM($C30:I30)+$S12&gt;$G12,$G12-SUM($C30:I30),$S12))))</f>
        <v>0</v>
      </c>
      <c r="K30" s="270">
        <f>IF(K$20&lt;$I12,0,IF(K$20=$I12,$L12,IF(K$20=$N12,$Q12,IF(SUM($C30:J30)+$S12&gt;$G12,$G12-SUM($C30:J30),$S12))))</f>
        <v>0</v>
      </c>
      <c r="L30" s="270">
        <f>IF(L$20&lt;$I12,0,IF(L$20=$I12,$L12,IF(L$20=$N12,$Q12,IF(SUM($C30:K30)+$S12&gt;$G12,$G12-SUM($C30:K30),$S12))))</f>
        <v>0</v>
      </c>
      <c r="M30" s="270">
        <f>IF(M$20&lt;$I12,0,IF(M$20=$I12,$L12,IF(M$20=$N12,$Q12,IF(SUM($C30:L30)+$S12&gt;$G12,$G12-SUM($C30:L30),$S12))))</f>
        <v>0</v>
      </c>
      <c r="N30" s="270">
        <f>IF(N$20&lt;$I12,0,IF(N$20=$I12,$L12,IF(N$20=$N12,$Q12,IF(SUM($C30:M30)+$S12&gt;$G12,$G12-SUM($C30:M30),$S12))))</f>
        <v>0</v>
      </c>
      <c r="O30" s="270">
        <f>IF(O$20&lt;$I12,0,IF(O$20=$I12,$L12,IF(O$20=$N12,$Q12,IF(SUM($C30:N30)+$S12&gt;$G12,$G12-SUM($C30:N30),$S12))))</f>
        <v>0</v>
      </c>
      <c r="P30" s="270">
        <f>IF(P$20&lt;$I12,0,IF(P$20=$I12,$L12,IF(P$20=$N12,$Q12,IF(SUM($C30:O30)+$S12&gt;$G12,$G12-SUM($C30:O30),$S12))))</f>
        <v>0</v>
      </c>
      <c r="Q30" s="270">
        <f>IF(Q$20&lt;$I12,0,IF(Q$20=$I12,$L12,IF(Q$20=$N12,$Q12,IF(SUM($C30:P30)+$S12&gt;$G12,$G12-SUM($C30:P30),$S12))))</f>
        <v>0</v>
      </c>
      <c r="R30" s="270">
        <f>IF(R$20&lt;$I12,0,IF(R$20=$I12,$L12,IF(R$20=$N12,$Q12,IF(SUM($C30:Q30)+$S12&gt;$G12,$G12-SUM($C30:Q30),$S12))))</f>
        <v>0</v>
      </c>
      <c r="S30" s="270">
        <f>IF(S$20&lt;$I12,0,IF(S$20=$I12,$L12,IF(S$20=$N12,$Q12,IF(SUM($C30:R30)+$S12&gt;$G12,$G12-SUM($C30:R30),$S12))))</f>
        <v>0</v>
      </c>
      <c r="T30" s="270">
        <f>IF(T$20&lt;$I12,0,IF(T$20=$I12,$L12,IF(T$20=$N12,$Q12,IF(SUM($C30:S30)+$S12&gt;$G12,$G12-SUM($C30:S30),$S12))))</f>
        <v>0</v>
      </c>
      <c r="U30" s="270">
        <f>IF(U$20&lt;$I12,0,IF(U$20=$I12,$L12,IF(U$20=$N12,$Q12,IF(SUM($C30:T30)+$S12&gt;$G12,$G12-SUM($C30:T30),$S12))))</f>
        <v>0</v>
      </c>
      <c r="V30" s="270">
        <f>IF(V$20&lt;$I12,0,IF(V$20=$I12,$L12,IF(V$20=$N12,$Q12,IF(SUM($C30:U30)+$S12&gt;$G12,$G12-SUM($C30:U30),$S12))))</f>
        <v>0</v>
      </c>
      <c r="W30" s="270">
        <f>IF(W$20&lt;$I12,0,IF(W$20=$I12,$L12,IF(W$20=$N12,$Q12,IF(SUM($C30:V30)+$S12&gt;$G12,$G12-SUM($C30:V30),$S12))))</f>
        <v>0</v>
      </c>
      <c r="X30" s="270">
        <f>IF(X$20&lt;$I12,0,IF(X$20=$I12,$L12,IF(X$20=$N12,$Q12,IF(SUM($C30:W30)+$S12&gt;$G12,$G12-SUM($C30:W30),$S12))))</f>
        <v>0</v>
      </c>
      <c r="Y30" s="270">
        <f>IF(Y$20&lt;$I12,0,IF(Y$20=$I12,$L12,IF(Y$20=$N12,$Q12,IF(SUM($C30:X30)+$S12&gt;$G12,$G12-SUM($C30:X30),$S12))))</f>
        <v>0</v>
      </c>
      <c r="Z30" s="270">
        <f>IF(Z$20&lt;$I12,0,IF(Z$20=$I12,$L12,IF(Z$20=$N12,$Q12,IF(SUM($C30:Y30)+$S12&gt;$G12,$G12-SUM($C30:Y30),$S12))))</f>
        <v>0</v>
      </c>
      <c r="AA30" s="270">
        <f>IF(AA$20&lt;$I12,0,IF(AA$20=$I12,$L12,IF(AA$20=$N12,$Q12,IF(SUM($C30:Z30)+$S12&gt;$G12,$G12-SUM($C30:Z30),$S12))))</f>
        <v>0</v>
      </c>
      <c r="AB30" s="270">
        <f>IF(AB$20&lt;$I12,0,IF(AB$20=$I12,$L12,IF(AB$20=$N12,$Q12,IF(SUM($C30:AA30)+$S12&gt;$G12,$G12-SUM($C30:AA30),$S12))))</f>
        <v>0</v>
      </c>
      <c r="AC30" s="270">
        <f>IF(AC$20&lt;$I12,0,IF(AC$20=$I12,$L12,IF(AC$20=$N12,$Q12,IF(SUM($C30:AB30)+$S12&gt;$G12,$G12-SUM($C30:AB30),$S12))))</f>
        <v>0</v>
      </c>
      <c r="AD30" s="270">
        <f>IF(AD$20&lt;$I12,0,IF(AD$20=$I12,$L12,IF(AD$20=$N12,$Q12,IF(SUM($C30:AC30)+$S12&gt;$G12,$G12-SUM($C30:AC30),$S12))))</f>
        <v>0</v>
      </c>
      <c r="AE30" s="270">
        <f>IF(AE$20&lt;$I12,0,IF(AE$20=$I12,$L12,IF(AE$20=$N12,$Q12,IF(SUM($C30:AD30)+$S12&gt;$G12,$G12-SUM($C30:AD30),$S12))))</f>
        <v>0</v>
      </c>
      <c r="AF30" s="270">
        <f>IF(AF$20&lt;$I12,0,IF(AF$20=$I12,$L12,IF(AF$20=$N12,$Q12,IF(SUM($C30:AE30)+$S12&gt;$G12,$G12-SUM($C30:AE30),$S12))))</f>
        <v>0</v>
      </c>
      <c r="AG30" s="270">
        <f>IF(AG$20&lt;$I12,0,IF(AG$20=$I12,$L12,IF(AG$20=$N12,$Q12,IF(SUM($C30:AF30)+$S12&gt;$G12,$G12-SUM($C30:AF30),$S12))))</f>
        <v>0</v>
      </c>
      <c r="AH30" s="270">
        <f>IF(AH$20&lt;$I12,0,IF(AH$20=$I12,$L12,IF(AH$20=$N12,$Q12,IF(SUM($C30:AG30)+$S12&gt;$G12,$G12-SUM($C30:AG30),$S12))))</f>
        <v>0</v>
      </c>
      <c r="AI30" s="270">
        <f>IF(AI$20&lt;$I12,0,IF(AI$20=$I12,$L12,IF(AI$20=$N12,$Q12,IF(SUM($C30:AH30)+$S12&gt;$G12,$G12-SUM($C30:AH30),$S12))))</f>
        <v>0</v>
      </c>
      <c r="AJ30" s="270">
        <f>IF(AJ$20&lt;$I12,0,IF(AJ$20=$I12,$L12,IF(AJ$20=$N12,$Q12,IF(SUM($C30:AI30)+$S12&gt;$G12,$G12-SUM($C30:AI30),$S12))))</f>
        <v>0</v>
      </c>
      <c r="AK30" s="270">
        <f>IF(AK$20&lt;$I12,0,IF(AK$20=$I12,$L12,IF(AK$20=$N12,$Q12,IF(SUM($C30:AJ30)+$S12&gt;$G12,$G12-SUM($C30:AJ30),$S12))))</f>
        <v>0</v>
      </c>
      <c r="AL30" s="270">
        <f>IF(AL$20&lt;$I12,0,IF(AL$20=$I12,$L12,IF(AL$20=$N12,$Q12,IF(SUM($C30:AK30)+$S12&gt;$G12,$G12-SUM($C30:AK30),$S12))))</f>
        <v>0</v>
      </c>
      <c r="AM30" s="270">
        <f>IF(AM$20&lt;$I12,0,IF(AM$20=$I12,$L12,IF(AM$20=$N12,$Q12,IF(SUM($C30:AL30)+$S12&gt;$G12,$G12-SUM($C30:AL30),$S12))))</f>
        <v>0</v>
      </c>
      <c r="AN30" s="270">
        <f>IF(AN$20&lt;$I12,0,IF(AN$20=$I12,$L12,IF(AN$20=$N12,$Q12,IF(SUM($C30:AM30)+$S12&gt;$G12,$G12-SUM($C30:AM30),$S12))))</f>
        <v>0</v>
      </c>
      <c r="AO30" s="270">
        <f>IF(AO$20&lt;$I12,0,IF(AO$20=$I12,$L12,IF(AO$20=$N12,$Q12,IF(SUM($C30:AN30)+$S12&gt;$G12,$G12-SUM($C30:AN30),$S12))))</f>
        <v>0</v>
      </c>
      <c r="AP30" s="270">
        <f>IF(AP$20&lt;$I12,0,IF(AP$20=$I12,$L12,IF(AP$20=$N12,$Q12,IF(SUM($C30:AO30)+$S12&gt;$G12,$G12-SUM($C30:AO30),$S12))))</f>
        <v>0</v>
      </c>
      <c r="AQ30" s="270">
        <f>IF(AQ$20&lt;$I12,0,IF(AQ$20=$I12,$L12,IF(AQ$20=$N12,$Q12,IF(SUM($C30:AP30)+$S12&gt;$G12,$G12-SUM($C30:AP30),$S12))))</f>
        <v>0</v>
      </c>
      <c r="AR30" s="270">
        <f>IF(AR$20&lt;$I12,0,IF(AR$20=$I12,$L12,IF(AR$20=$N12,$Q12,IF(SUM($C30:AQ30)+$S12&gt;$G12,$G12-SUM($C30:AQ30),$S12))))</f>
        <v>0</v>
      </c>
      <c r="AS30" s="270">
        <f>IF(AS$20&lt;$I12,0,IF(AS$20=$I12,$L12,IF(AS$20=$N12,$Q12,IF(SUM($C30:AR30)+$S12&gt;$G12,$G12-SUM($C30:AR30),$S12))))</f>
        <v>0</v>
      </c>
      <c r="AT30" s="270">
        <f>IF(AT$20&lt;$I12,0,IF(AT$20=$I12,$L12,IF(AT$20=$N12,$Q12,IF(SUM($C30:AS30)+$S12&gt;$G12,$G12-SUM($C30:AS30),$S12))))</f>
        <v>0</v>
      </c>
      <c r="AU30" s="270">
        <f>IF(AU$20&lt;$I12,0,IF(AU$20=$I12,$L12,IF(AU$20=$N12,$Q12,IF(SUM($C30:AT30)+$S12&gt;$G12,$G12-SUM($C30:AT30),$S12))))</f>
        <v>0</v>
      </c>
      <c r="AV30" s="270">
        <f>IF(AV$20&lt;$I12,0,IF(AV$20=$I12,$L12,IF(AV$20=$N12,$Q12,IF(SUM($C30:AU30)+$S12&gt;$G12,$G12-SUM($C30:AU30),$S12))))</f>
        <v>0</v>
      </c>
      <c r="AW30" s="270">
        <f>IF(AW$20&lt;$I12,0,IF(AW$20=$I12,$L12,IF(AW$20=$N12,$Q12,IF(SUM($C30:AV30)+$S12&gt;$G12,$G12-SUM($C30:AV30),$S12))))</f>
        <v>0</v>
      </c>
      <c r="AX30" s="270">
        <f>IF(AX$20&lt;$I12,0,IF(AX$20=$I12,$L12,IF(AX$20=$N12,$Q12,IF(SUM($C30:AW30)+$S12&gt;$G12,$G12-SUM($C30:AW30),$S12))))</f>
        <v>0</v>
      </c>
      <c r="AY30" s="270">
        <f>IF(AY$20&lt;$I12,0,IF(AY$20=$I12,$L12,IF(AY$20=$N12,$Q12,IF(SUM($C30:AX30)+$S12&gt;$G12,$G12-SUM($C30:AX30),$S12))))</f>
        <v>0</v>
      </c>
      <c r="AZ30" s="270">
        <f>IF(AZ$20&lt;$I12,0,IF(AZ$20=$I12,$L12,IF(AZ$20=$N12,$Q12,IF(SUM($C30:AY30)+$S12&gt;$G12,$G12-SUM($C30:AY30),$S12))))</f>
        <v>0</v>
      </c>
      <c r="BA30" s="270">
        <f>IF(BA$20&lt;$I12,0,IF(BA$20=$I12,$L12,IF(BA$20=$N12,$Q12,IF(SUM($C30:AZ30)+$S12&gt;$G12,$G12-SUM($C30:AZ30),$S12))))</f>
        <v>0</v>
      </c>
      <c r="BB30" s="270">
        <f>IF(BB$20&lt;$I12,0,IF(BB$20=$I12,$L12,IF(BB$20=$N12,$Q12,IF(SUM($C30:BA30)+$S12&gt;$G12,$G12-SUM($C30:BA30),$S12))))</f>
        <v>0</v>
      </c>
      <c r="BC30" s="270">
        <f>IF(BC$20&lt;$I12,0,IF(BC$20=$I12,$L12,IF(BC$20=$N12,$Q12,IF(SUM($C30:BB30)+$S12&gt;$G12,$G12-SUM($C30:BB30),$S12))))</f>
        <v>0</v>
      </c>
      <c r="BD30" s="270">
        <f>IF(BD$20&lt;$I12,0,IF(BD$20=$I12,$L12,IF(BD$20=$N12,$Q12,IF(SUM($C30:BC30)+$S12&gt;$G12,$G12-SUM($C30:BC30),$S12))))</f>
        <v>0</v>
      </c>
      <c r="BE30" s="270">
        <f>IF(BE$20&lt;$I12,0,IF(BE$20=$I12,$L12,IF(BE$20=$N12,$Q12,IF(SUM($C30:BD30)+$S12&gt;$G12,$G12-SUM($C30:BD30),$S12))))</f>
        <v>0</v>
      </c>
      <c r="BF30" s="270">
        <f>IF(BF$20&lt;$I12,0,IF(BF$20=$I12,$L12,IF(BF$20=$N12,$Q12,IF(SUM($C30:BE30)+$S12&gt;$G12,$G12-SUM($C30:BE30),$S12))))</f>
        <v>0</v>
      </c>
      <c r="BG30" s="270">
        <f>IF(BG$20&lt;$I12,0,IF(BG$20=$I12,$L12,IF(BG$20=$N12,$Q12,IF(SUM($C30:BF30)+$S12&gt;$G12,$G12-SUM($C30:BF30),$S12))))</f>
        <v>0</v>
      </c>
      <c r="BH30" s="270">
        <f>IF(BH$20&lt;$I12,0,IF(BH$20=$I12,$L12,IF(BH$20=$N12,$Q12,IF(SUM($C30:BG30)+$S12&gt;$G12,$G12-SUM($C30:BG30),$S12))))</f>
        <v>0</v>
      </c>
      <c r="BI30" s="270">
        <f>IF(BI$20&lt;$I12,0,IF(BI$20=$I12,$L12,IF(BI$20=$N12,$Q12,IF(SUM($C30:BH30)+$S12&gt;$G12,$G12-SUM($C30:BH30),$S12))))</f>
        <v>0</v>
      </c>
      <c r="BJ30" s="270">
        <f>IF(BJ$20&lt;$I12,0,IF(BJ$20=$I12,$L12,IF(BJ$20=$N12,$Q12,IF(SUM($C30:BI30)+$S12&gt;$G12,$G12-SUM($C30:BI30),$S12))))</f>
        <v>0</v>
      </c>
      <c r="BK30" s="270">
        <f>IF(BK$20&lt;$I12,0,IF(BK$20=$I12,$L12,IF(BK$20=$N12,$Q12,IF(SUM($C30:BJ30)+$S12&gt;$G12,$G12-SUM($C30:BJ30),$S12))))</f>
        <v>0</v>
      </c>
      <c r="BL30" s="270">
        <f>IF(BL$20&lt;$I12,0,IF(BL$20=$I12,$L12,IF(BL$20=$N12,$Q12,IF(SUM($C30:BK30)+$S12&gt;$G12,$G12-SUM($C30:BK30),$S12))))</f>
        <v>0</v>
      </c>
      <c r="BM30" s="270">
        <f>IF(BM$20&lt;$I12,0,IF(BM$20=$I12,$L12,IF(BM$20=$N12,$Q12,IF(SUM($C30:BL30)+$S12&gt;$G12,$G12-SUM($C30:BL30),$S12))))</f>
        <v>0</v>
      </c>
      <c r="BN30" s="270">
        <f>IF(BN$20&lt;$I12,0,IF(BN$20=$I12,$L12,IF(BN$20=$N12,$Q12,IF(SUM($C30:BM30)+$S12&gt;$G12,$G12-SUM($C30:BM30),$S12))))</f>
        <v>0</v>
      </c>
      <c r="BO30" s="270">
        <f>IF(BO$20&lt;$I12,0,IF(BO$20=$I12,$L12,IF(BO$20=$N12,$Q12,IF(SUM($C30:BN30)+$S12&gt;$G12,$G12-SUM($C30:BN30),$S12))))</f>
        <v>0</v>
      </c>
      <c r="BP30" s="270">
        <f>IF(BP$20&lt;$I12,0,IF(BP$20=$I12,$L12,IF(BP$20=$N12,$Q12,IF(SUM($C30:BO30)+$S12&gt;$G12,$G12-SUM($C30:BO30),$S12))))</f>
        <v>0</v>
      </c>
      <c r="BQ30" s="270">
        <f>IF(BQ$20&lt;$I12,0,IF(BQ$20=$I12,$L12,IF(BQ$20=$N12,$Q12,IF(SUM($C30:BP30)+$S12&gt;$G12,$G12-SUM($C30:BP30),$S12))))</f>
        <v>0</v>
      </c>
      <c r="BR30" s="270">
        <f>IF(BR$20&lt;$I12,0,IF(BR$20=$I12,$L12,IF(BR$20=$N12,$Q12,IF(SUM($C30:BQ30)+$S12&gt;$G12,$G12-SUM($C30:BQ30),$S12))))</f>
        <v>0</v>
      </c>
      <c r="BS30" s="270">
        <f>IF(BS$20&lt;$I12,0,IF(BS$20=$I12,$L12,IF(BS$20=$N12,$Q12,IF(SUM($C30:BR30)+$S12&gt;$G12,$G12-SUM($C30:BR30),$S12))))</f>
        <v>0</v>
      </c>
      <c r="BT30" s="270">
        <f>IF(BT$20&lt;$I12,0,IF(BT$20=$I12,$L12,IF(BT$20=$N12,$Q12,IF(SUM($C30:BS30)+$S12&gt;$G12,$G12-SUM($C30:BS30),$S12))))</f>
        <v>0</v>
      </c>
      <c r="BU30" s="270">
        <f>IF(BU$20&lt;$I12,0,IF(BU$20=$I12,$L12,IF(BU$20=$N12,$Q12,IF(SUM($C30:BT30)+$S12&gt;$G12,$G12-SUM($C30:BT30),$S12))))</f>
        <v>0</v>
      </c>
      <c r="BV30" s="270">
        <f>IF(BV$20&lt;$I12,0,IF(BV$20=$I12,$L12,IF(BV$20=$N12,$Q12,IF(SUM($C30:BU30)+$S12&gt;$G12,$G12-SUM($C30:BU30),$S12))))</f>
        <v>0</v>
      </c>
      <c r="BW30" s="270">
        <f>IF(BW$20&lt;$I12,0,IF(BW$20=$I12,$L12,IF(BW$20=$N12,$Q12,IF(SUM($C30:BV30)+$S12&gt;$G12,$G12-SUM($C30:BV30),$S12))))</f>
        <v>0</v>
      </c>
      <c r="BX30" s="270">
        <f>IF(BX$20&lt;$I12,0,IF(BX$20=$I12,$L12,IF(BX$20=$N12,$Q12,IF(SUM($C30:BW30)+$S12&gt;$G12,$G12-SUM($C30:BW30),$S12))))</f>
        <v>0</v>
      </c>
      <c r="BY30" s="270">
        <f>IF(BY$20&lt;$I12,0,IF(BY$20=$I12,$L12,IF(BY$20=$N12,$Q12,IF(SUM($C30:BX30)+$S12&gt;$G12,$G12-SUM($C30:BX30),$S12))))</f>
        <v>0</v>
      </c>
      <c r="BZ30" s="270">
        <f>IF(BZ$20&lt;$I12,0,IF(BZ$20=$I12,$L12,IF(BZ$20=$N12,$Q12,IF(SUM($C30:BY30)+$S12&gt;$G12,$G12-SUM($C30:BY30),$S12))))</f>
        <v>0</v>
      </c>
      <c r="CA30" s="270">
        <f>IF(CA$20&lt;$I12,0,IF(CA$20=$I12,$L12,IF(CA$20=$N12,$Q12,IF(SUM($C30:BZ30)+$S12&gt;$G12,$G12-SUM($C30:BZ30),$S12))))</f>
        <v>0</v>
      </c>
      <c r="CB30" s="270">
        <f>IF(CB$20&lt;$I12,0,IF(CB$20=$I12,$L12,IF(CB$20=$N12,$Q12,IF(SUM($C30:CA30)+$S12&gt;$G12,$G12-SUM($C30:CA30),$S12))))</f>
        <v>0</v>
      </c>
      <c r="CC30" s="270">
        <f>IF(CC$20&lt;$I12,0,IF(CC$20=$I12,$L12,IF(CC$20=$N12,$Q12,IF(SUM($C30:CB30)+$S12&gt;$G12,$G12-SUM($C30:CB30),$S12))))</f>
        <v>0</v>
      </c>
      <c r="CD30" s="270">
        <f>IF(CD$20&lt;$I12,0,IF(CD$20=$I12,$L12,IF(CD$20=$N12,$Q12,IF(SUM($C30:CC30)+$S12&gt;$G12,$G12-SUM($C30:CC30),$S12))))</f>
        <v>0</v>
      </c>
      <c r="CE30" s="270">
        <f>IF(CE$20&lt;$I12,0,IF(CE$20=$I12,$L12,IF(CE$20=$N12,$Q12,IF(SUM($C30:CD30)+$S12&gt;$G12,$G12-SUM($C30:CD30),$S12))))</f>
        <v>0</v>
      </c>
      <c r="CF30" s="270">
        <f>IF(CF$20&lt;$I12,0,IF(CF$20=$I12,$L12,IF(CF$20=$N12,$Q12,IF(SUM($C30:CE30)+$S12&gt;$G12,$G12-SUM($C30:CE30),$S12))))</f>
        <v>0</v>
      </c>
      <c r="CG30" s="270">
        <f>IF(CG$20&lt;$I12,0,IF(CG$20=$I12,$L12,IF(CG$20=$N12,$Q12,IF(SUM($C30:CF30)+$S12&gt;$G12,$G12-SUM($C30:CF30),$S12))))</f>
        <v>0</v>
      </c>
      <c r="CH30" s="270">
        <f>IF(CH$20&lt;$I12,0,IF(CH$20=$I12,$L12,IF(CH$20=$N12,$Q12,IF(SUM($C30:CG30)+$S12&gt;$G12,$G12-SUM($C30:CG30),$S12))))</f>
        <v>0</v>
      </c>
      <c r="CI30" s="270">
        <f>IF(CI$20&lt;$I12,0,IF(CI$20=$I12,$L12,IF(CI$20=$N12,$Q12,IF(SUM($C30:CH30)+$S12&gt;$G12,$G12-SUM($C30:CH30),$S12))))</f>
        <v>0</v>
      </c>
      <c r="CJ30" s="270">
        <f>IF(CJ$20&lt;$I12,0,IF(CJ$20=$I12,$L12,IF(CJ$20=$N12,$Q12,IF(SUM($C30:CI30)+$S12&gt;$G12,$G12-SUM($C30:CI30),$S12))))</f>
        <v>0</v>
      </c>
      <c r="CK30" s="270">
        <f>IF(CK$20&lt;$I12,0,IF(CK$20=$I12,$L12,IF(CK$20=$N12,$Q12,IF(SUM($C30:CJ30)+$S12&gt;$G12,$G12-SUM($C30:CJ30),$S12))))</f>
        <v>0</v>
      </c>
      <c r="CL30" s="270">
        <f>IF(CL$20&lt;$I12,0,IF(CL$20=$I12,$L12,IF(CL$20=$N12,$Q12,IF(SUM($C30:CK30)+$S12&gt;$G12,$G12-SUM($C30:CK30),$S12))))</f>
        <v>0</v>
      </c>
      <c r="CM30" s="270">
        <f>IF(CM$20&lt;$I12,0,IF(CM$20=$I12,$L12,IF(CM$20=$N12,$Q12,IF(SUM($C30:CL30)+$S12&gt;$G12,$G12-SUM($C30:CL30),$S12))))</f>
        <v>0</v>
      </c>
      <c r="CN30" s="270">
        <f>IF(CN$20&lt;$I12,0,IF(CN$20=$I12,$L12,IF(CN$20=$N12,$Q12,IF(SUM($C30:CM30)+$S12&gt;$G12,$G12-SUM($C30:CM30),$S12))))</f>
        <v>0</v>
      </c>
      <c r="CO30" s="270">
        <f>IF(CO$20&lt;$I12,0,IF(CO$20=$I12,$L12,IF(CO$20=$N12,$Q12,IF(SUM($C30:CN30)+$S12&gt;$G12,$G12-SUM($C30:CN30),$S12))))</f>
        <v>0</v>
      </c>
      <c r="CP30" s="270">
        <f>IF(CP$20&lt;$I12,0,IF(CP$20=$I12,$L12,IF(CP$20=$N12,$Q12,IF(SUM($C30:CO30)+$S12&gt;$G12,$G12-SUM($C30:CO30),$S12))))</f>
        <v>0</v>
      </c>
      <c r="CQ30" s="270">
        <f>IF(CQ$20&lt;$I12,0,IF(CQ$20=$I12,$L12,IF(CQ$20=$N12,$Q12,IF(SUM($C30:CP30)+$S12&gt;$G12,$G12-SUM($C30:CP30),$S12))))</f>
        <v>0</v>
      </c>
      <c r="CR30" s="270">
        <f>IF(CR$20&lt;$I12,0,IF(CR$20=$I12,$L12,IF(CR$20=$N12,$Q12,IF(SUM($C30:CQ30)+$S12&gt;$G12,$G12-SUM($C30:CQ30),$S12))))</f>
        <v>0</v>
      </c>
      <c r="CS30" s="270">
        <f>IF(CS$20&lt;$I12,0,IF(CS$20=$I12,$L12,IF(CS$20=$N12,$Q12,IF(SUM($C30:CR30)+$S12&gt;$G12,$G12-SUM($C30:CR30),$S12))))</f>
        <v>0</v>
      </c>
      <c r="CT30" s="270">
        <f>IF(CT$20&lt;$I12,0,IF(CT$20=$I12,$L12,IF(CT$20=$N12,$Q12,IF(SUM($C30:CS30)+$S12&gt;$G12,$G12-SUM($C30:CS30),$S12))))</f>
        <v>0</v>
      </c>
      <c r="CU30" s="164">
        <f t="shared" si="6"/>
        <v>0</v>
      </c>
    </row>
    <row r="31" spans="1:99" s="130" customFormat="1" ht="16.5" customHeight="1">
      <c r="A31" s="267" t="str">
        <f t="shared" si="7"/>
        <v>公寓（含loft）</v>
      </c>
      <c r="B31" s="268">
        <f t="shared" si="8"/>
        <v>0</v>
      </c>
      <c r="C31" s="269">
        <f t="shared" si="9"/>
        <v>0</v>
      </c>
      <c r="D31" s="269">
        <f>IF(D$20&lt;$I13,0,IF(D$20=$I13,$L13,IF(D$20=$N13,$Q13,IF(SUM($C31:C31)+$S13&gt;$G13,$G13-SUM($C31:C31),$S13))))</f>
        <v>0</v>
      </c>
      <c r="E31" s="270">
        <f>IF(E$20&lt;$I13,0,IF(E$20=$I13,$L13,IF(E$20=$N13,$Q13,IF(SUM($C31:D31)+$S13&gt;$G13,$G13-SUM($C31:D31),$S13))))</f>
        <v>0</v>
      </c>
      <c r="F31" s="270">
        <f>IF(F$20&lt;$I13,0,IF(F$20=$I13,$L13,IF(F$20=$N13,$Q13,IF(SUM($C31:E31)+$S13&gt;$G13,$G13-SUM($C31:E31),$S13))))</f>
        <v>0</v>
      </c>
      <c r="G31" s="270">
        <f>IF(G$20&lt;$I13,0,IF(G$20=$I13,$L13,IF(G$20=$N13,$Q13,IF(SUM($C31:F31)+$S13&gt;$G13,$G13-SUM($C31:F31),$S13))))</f>
        <v>0</v>
      </c>
      <c r="H31" s="270">
        <f>IF(H$20&lt;$I13,0,IF(H$20=$I13,$L13,IF(H$20=$N13,$Q13,IF(SUM($C31:G31)+$S13&gt;$G13,$G13-SUM($C31:G31),$S13))))</f>
        <v>0</v>
      </c>
      <c r="I31" s="270">
        <f>IF(I$20&lt;$I13,0,IF(I$20=$I13,$L13,IF(I$20=$N13,$Q13,IF(SUM($C31:H31)+$S13&gt;$G13,$G13-SUM($C31:H31),$S13))))</f>
        <v>0</v>
      </c>
      <c r="J31" s="270">
        <f>IF(J$20&lt;$I13,0,IF(J$20=$I13,$L13,IF(J$20=$N13,$Q13,IF(SUM($C31:I31)+$S13&gt;$G13,$G13-SUM($C31:I31),$S13))))</f>
        <v>0</v>
      </c>
      <c r="K31" s="270">
        <f>IF(K$20&lt;$I13,0,IF(K$20=$I13,$L13,IF(K$20=$N13,$Q13,IF(SUM($C31:J31)+$S13&gt;$G13,$G13-SUM($C31:J31),$S13))))</f>
        <v>0</v>
      </c>
      <c r="L31" s="270">
        <f>IF(L$20&lt;$I13,0,IF(L$20=$I13,$L13,IF(L$20=$N13,$Q13,IF(SUM($C31:K31)+$S13&gt;$G13,$G13-SUM($C31:K31),$S13))))</f>
        <v>0</v>
      </c>
      <c r="M31" s="270">
        <f>IF(M$20&lt;$I13,0,IF(M$20=$I13,$L13,IF(M$20=$N13,$Q13,IF(SUM($C31:L31)+$S13&gt;$G13,$G13-SUM($C31:L31),$S13))))</f>
        <v>0</v>
      </c>
      <c r="N31" s="270">
        <f>IF(N$20&lt;$I13,0,IF(N$20=$I13,$L13,IF(N$20=$N13,$Q13,IF(SUM($C31:M31)+$S13&gt;$G13,$G13-SUM($C31:M31),$S13))))</f>
        <v>0</v>
      </c>
      <c r="O31" s="270">
        <f>IF(O$20&lt;$I13,0,IF(O$20=$I13,$L13,IF(O$20=$N13,$Q13,IF(SUM($C31:N31)+$S13&gt;$G13,$G13-SUM($C31:N31),$S13))))</f>
        <v>0</v>
      </c>
      <c r="P31" s="270">
        <f>IF(P$20&lt;$I13,0,IF(P$20=$I13,$L13,IF(P$20=$N13,$Q13,IF(SUM($C31:O31)+$S13&gt;$G13,$G13-SUM($C31:O31),$S13))))</f>
        <v>0</v>
      </c>
      <c r="Q31" s="270">
        <f>IF(Q$20&lt;$I13,0,IF(Q$20=$I13,$L13,IF(Q$20=$N13,$Q13,IF(SUM($C31:P31)+$S13&gt;$G13,$G13-SUM($C31:P31),$S13))))</f>
        <v>0</v>
      </c>
      <c r="R31" s="270">
        <f>IF(R$20&lt;$I13,0,IF(R$20=$I13,$L13,IF(R$20=$N13,$Q13,IF(SUM($C31:Q31)+$S13&gt;$G13,$G13-SUM($C31:Q31),$S13))))</f>
        <v>0</v>
      </c>
      <c r="S31" s="270">
        <f>IF(S$20&lt;$I13,0,IF(S$20=$I13,$L13,IF(S$20=$N13,$Q13,IF(SUM($C31:R31)+$S13&gt;$G13,$G13-SUM($C31:R31),$S13))))</f>
        <v>0</v>
      </c>
      <c r="T31" s="270">
        <f>IF(T$20&lt;$I13,0,IF(T$20=$I13,$L13,IF(T$20=$N13,$Q13,IF(SUM($C31:S31)+$S13&gt;$G13,$G13-SUM($C31:S31),$S13))))</f>
        <v>0</v>
      </c>
      <c r="U31" s="270">
        <f>IF(U$20&lt;$I13,0,IF(U$20=$I13,$L13,IF(U$20=$N13,$Q13,IF(SUM($C31:T31)+$S13&gt;$G13,$G13-SUM($C31:T31),$S13))))</f>
        <v>0</v>
      </c>
      <c r="V31" s="270">
        <f>IF(V$20&lt;$I13,0,IF(V$20=$I13,$L13,IF(V$20=$N13,$Q13,IF(SUM($C31:U31)+$S13&gt;$G13,$G13-SUM($C31:U31),$S13))))</f>
        <v>0</v>
      </c>
      <c r="W31" s="270">
        <f>IF(W$20&lt;$I13,0,IF(W$20=$I13,$L13,IF(W$20=$N13,$Q13,IF(SUM($C31:V31)+$S13&gt;$G13,$G13-SUM($C31:V31),$S13))))</f>
        <v>0</v>
      </c>
      <c r="X31" s="270">
        <f>IF(X$20&lt;$I13,0,IF(X$20=$I13,$L13,IF(X$20=$N13,$Q13,IF(SUM($C31:W31)+$S13&gt;$G13,$G13-SUM($C31:W31),$S13))))</f>
        <v>0</v>
      </c>
      <c r="Y31" s="270">
        <f>IF(Y$20&lt;$I13,0,IF(Y$20=$I13,$L13,IF(Y$20=$N13,$Q13,IF(SUM($C31:X31)+$S13&gt;$G13,$G13-SUM($C31:X31),$S13))))</f>
        <v>0</v>
      </c>
      <c r="Z31" s="270">
        <f>IF(Z$20&lt;$I13,0,IF(Z$20=$I13,$L13,IF(Z$20=$N13,$Q13,IF(SUM($C31:Y31)+$S13&gt;$G13,$G13-SUM($C31:Y31),$S13))))</f>
        <v>0</v>
      </c>
      <c r="AA31" s="270">
        <f>IF(AA$20&lt;$I13,0,IF(AA$20=$I13,$L13,IF(AA$20=$N13,$Q13,IF(SUM($C31:Z31)+$S13&gt;$G13,$G13-SUM($C31:Z31),$S13))))</f>
        <v>0</v>
      </c>
      <c r="AB31" s="270">
        <f>IF(AB$20&lt;$I13,0,IF(AB$20=$I13,$L13,IF(AB$20=$N13,$Q13,IF(SUM($C31:AA31)+$S13&gt;$G13,$G13-SUM($C31:AA31),$S13))))</f>
        <v>0</v>
      </c>
      <c r="AC31" s="270">
        <f>IF(AC$20&lt;$I13,0,IF(AC$20=$I13,$L13,IF(AC$20=$N13,$Q13,IF(SUM($C31:AB31)+$S13&gt;$G13,$G13-SUM($C31:AB31),$S13))))</f>
        <v>0</v>
      </c>
      <c r="AD31" s="270">
        <f>IF(AD$20&lt;$I13,0,IF(AD$20=$I13,$L13,IF(AD$20=$N13,$Q13,IF(SUM($C31:AC31)+$S13&gt;$G13,$G13-SUM($C31:AC31),$S13))))</f>
        <v>0</v>
      </c>
      <c r="AE31" s="270">
        <f>IF(AE$20&lt;$I13,0,IF(AE$20=$I13,$L13,IF(AE$20=$N13,$Q13,IF(SUM($C31:AD31)+$S13&gt;$G13,$G13-SUM($C31:AD31),$S13))))</f>
        <v>0</v>
      </c>
      <c r="AF31" s="270">
        <f>IF(AF$20&lt;$I13,0,IF(AF$20=$I13,$L13,IF(AF$20=$N13,$Q13,IF(SUM($C31:AE31)+$S13&gt;$G13,$G13-SUM($C31:AE31),$S13))))</f>
        <v>0</v>
      </c>
      <c r="AG31" s="270">
        <f>IF(AG$20&lt;$I13,0,IF(AG$20=$I13,$L13,IF(AG$20=$N13,$Q13,IF(SUM($C31:AF31)+$S13&gt;$G13,$G13-SUM($C31:AF31),$S13))))</f>
        <v>0</v>
      </c>
      <c r="AH31" s="270">
        <f>IF(AH$20&lt;$I13,0,IF(AH$20=$I13,$L13,IF(AH$20=$N13,$Q13,IF(SUM($C31:AG31)+$S13&gt;$G13,$G13-SUM($C31:AG31),$S13))))</f>
        <v>0</v>
      </c>
      <c r="AI31" s="270">
        <f>IF(AI$20&lt;$I13,0,IF(AI$20=$I13,$L13,IF(AI$20=$N13,$Q13,IF(SUM($C31:AH31)+$S13&gt;$G13,$G13-SUM($C31:AH31),$S13))))</f>
        <v>0</v>
      </c>
      <c r="AJ31" s="270">
        <f>IF(AJ$20&lt;$I13,0,IF(AJ$20=$I13,$L13,IF(AJ$20=$N13,$Q13,IF(SUM($C31:AI31)+$S13&gt;$G13,$G13-SUM($C31:AI31),$S13))))</f>
        <v>0</v>
      </c>
      <c r="AK31" s="270">
        <f>IF(AK$20&lt;$I13,0,IF(AK$20=$I13,$L13,IF(AK$20=$N13,$Q13,IF(SUM($C31:AJ31)+$S13&gt;$G13,$G13-SUM($C31:AJ31),$S13))))</f>
        <v>0</v>
      </c>
      <c r="AL31" s="270">
        <f>IF(AL$20&lt;$I13,0,IF(AL$20=$I13,$L13,IF(AL$20=$N13,$Q13,IF(SUM($C31:AK31)+$S13&gt;$G13,$G13-SUM($C31:AK31),$S13))))</f>
        <v>0</v>
      </c>
      <c r="AM31" s="270">
        <f>IF(AM$20&lt;$I13,0,IF(AM$20=$I13,$L13,IF(AM$20=$N13,$Q13,IF(SUM($C31:AL31)+$S13&gt;$G13,$G13-SUM($C31:AL31),$S13))))</f>
        <v>0</v>
      </c>
      <c r="AN31" s="270">
        <f>IF(AN$20&lt;$I13,0,IF(AN$20=$I13,$L13,IF(AN$20=$N13,$Q13,IF(SUM($C31:AM31)+$S13&gt;$G13,$G13-SUM($C31:AM31),$S13))))</f>
        <v>0</v>
      </c>
      <c r="AO31" s="270">
        <f>IF(AO$20&lt;$I13,0,IF(AO$20=$I13,$L13,IF(AO$20=$N13,$Q13,IF(SUM($C31:AN31)+$S13&gt;$G13,$G13-SUM($C31:AN31),$S13))))</f>
        <v>0</v>
      </c>
      <c r="AP31" s="270">
        <f>IF(AP$20&lt;$I13,0,IF(AP$20=$I13,$L13,IF(AP$20=$N13,$Q13,IF(SUM($C31:AO31)+$S13&gt;$G13,$G13-SUM($C31:AO31),$S13))))</f>
        <v>0</v>
      </c>
      <c r="AQ31" s="270">
        <f>IF(AQ$20&lt;$I13,0,IF(AQ$20=$I13,$L13,IF(AQ$20=$N13,$Q13,IF(SUM($C31:AP31)+$S13&gt;$G13,$G13-SUM($C31:AP31),$S13))))</f>
        <v>0</v>
      </c>
      <c r="AR31" s="270">
        <f>IF(AR$20&lt;$I13,0,IF(AR$20=$I13,$L13,IF(AR$20=$N13,$Q13,IF(SUM($C31:AQ31)+$S13&gt;$G13,$G13-SUM($C31:AQ31),$S13))))</f>
        <v>0</v>
      </c>
      <c r="AS31" s="270">
        <f>IF(AS$20&lt;$I13,0,IF(AS$20=$I13,$L13,IF(AS$20=$N13,$Q13,IF(SUM($C31:AR31)+$S13&gt;$G13,$G13-SUM($C31:AR31),$S13))))</f>
        <v>0</v>
      </c>
      <c r="AT31" s="270">
        <f>IF(AT$20&lt;$I13,0,IF(AT$20=$I13,$L13,IF(AT$20=$N13,$Q13,IF(SUM($C31:AS31)+$S13&gt;$G13,$G13-SUM($C31:AS31),$S13))))</f>
        <v>0</v>
      </c>
      <c r="AU31" s="270">
        <f>IF(AU$20&lt;$I13,0,IF(AU$20=$I13,$L13,IF(AU$20=$N13,$Q13,IF(SUM($C31:AT31)+$S13&gt;$G13,$G13-SUM($C31:AT31),$S13))))</f>
        <v>0</v>
      </c>
      <c r="AV31" s="270">
        <f>IF(AV$20&lt;$I13,0,IF(AV$20=$I13,$L13,IF(AV$20=$N13,$Q13,IF(SUM($C31:AU31)+$S13&gt;$G13,$G13-SUM($C31:AU31),$S13))))</f>
        <v>0</v>
      </c>
      <c r="AW31" s="270">
        <f>IF(AW$20&lt;$I13,0,IF(AW$20=$I13,$L13,IF(AW$20=$N13,$Q13,IF(SUM($C31:AV31)+$S13&gt;$G13,$G13-SUM($C31:AV31),$S13))))</f>
        <v>0</v>
      </c>
      <c r="AX31" s="270">
        <f>IF(AX$20&lt;$I13,0,IF(AX$20=$I13,$L13,IF(AX$20=$N13,$Q13,IF(SUM($C31:AW31)+$S13&gt;$G13,$G13-SUM($C31:AW31),$S13))))</f>
        <v>0</v>
      </c>
      <c r="AY31" s="270">
        <f>IF(AY$20&lt;$I13,0,IF(AY$20=$I13,$L13,IF(AY$20=$N13,$Q13,IF(SUM($C31:AX31)+$S13&gt;$G13,$G13-SUM($C31:AX31),$S13))))</f>
        <v>0</v>
      </c>
      <c r="AZ31" s="270">
        <f>IF(AZ$20&lt;$I13,0,IF(AZ$20=$I13,$L13,IF(AZ$20=$N13,$Q13,IF(SUM($C31:AY31)+$S13&gt;$G13,$G13-SUM($C31:AY31),$S13))))</f>
        <v>0</v>
      </c>
      <c r="BA31" s="270">
        <f>IF(BA$20&lt;$I13,0,IF(BA$20=$I13,$L13,IF(BA$20=$N13,$Q13,IF(SUM($C31:AZ31)+$S13&gt;$G13,$G13-SUM($C31:AZ31),$S13))))</f>
        <v>0</v>
      </c>
      <c r="BB31" s="270">
        <f>IF(BB$20&lt;$I13,0,IF(BB$20=$I13,$L13,IF(BB$20=$N13,$Q13,IF(SUM($C31:BA31)+$S13&gt;$G13,$G13-SUM($C31:BA31),$S13))))</f>
        <v>0</v>
      </c>
      <c r="BC31" s="270">
        <f>IF(BC$20&lt;$I13,0,IF(BC$20=$I13,$L13,IF(BC$20=$N13,$Q13,IF(SUM($C31:BB31)+$S13&gt;$G13,$G13-SUM($C31:BB31),$S13))))</f>
        <v>0</v>
      </c>
      <c r="BD31" s="270">
        <f>IF(BD$20&lt;$I13,0,IF(BD$20=$I13,$L13,IF(BD$20=$N13,$Q13,IF(SUM($C31:BC31)+$S13&gt;$G13,$G13-SUM($C31:BC31),$S13))))</f>
        <v>0</v>
      </c>
      <c r="BE31" s="270">
        <f>IF(BE$20&lt;$I13,0,IF(BE$20=$I13,$L13,IF(BE$20=$N13,$Q13,IF(SUM($C31:BD31)+$S13&gt;$G13,$G13-SUM($C31:BD31),$S13))))</f>
        <v>0</v>
      </c>
      <c r="BF31" s="270">
        <f>IF(BF$20&lt;$I13,0,IF(BF$20=$I13,$L13,IF(BF$20=$N13,$Q13,IF(SUM($C31:BE31)+$S13&gt;$G13,$G13-SUM($C31:BE31),$S13))))</f>
        <v>0</v>
      </c>
      <c r="BG31" s="270">
        <f>IF(BG$20&lt;$I13,0,IF(BG$20=$I13,$L13,IF(BG$20=$N13,$Q13,IF(SUM($C31:BF31)+$S13&gt;$G13,$G13-SUM($C31:BF31),$S13))))</f>
        <v>0</v>
      </c>
      <c r="BH31" s="270">
        <f>IF(BH$20&lt;$I13,0,IF(BH$20=$I13,$L13,IF(BH$20=$N13,$Q13,IF(SUM($C31:BG31)+$S13&gt;$G13,$G13-SUM($C31:BG31),$S13))))</f>
        <v>0</v>
      </c>
      <c r="BI31" s="270">
        <f>IF(BI$20&lt;$I13,0,IF(BI$20=$I13,$L13,IF(BI$20=$N13,$Q13,IF(SUM($C31:BH31)+$S13&gt;$G13,$G13-SUM($C31:BH31),$S13))))</f>
        <v>0</v>
      </c>
      <c r="BJ31" s="270">
        <f>IF(BJ$20&lt;$I13,0,IF(BJ$20=$I13,$L13,IF(BJ$20=$N13,$Q13,IF(SUM($C31:BI31)+$S13&gt;$G13,$G13-SUM($C31:BI31),$S13))))</f>
        <v>0</v>
      </c>
      <c r="BK31" s="270">
        <f>IF(BK$20&lt;$I13,0,IF(BK$20=$I13,$L13,IF(BK$20=$N13,$Q13,IF(SUM($C31:BJ31)+$S13&gt;$G13,$G13-SUM($C31:BJ31),$S13))))</f>
        <v>0</v>
      </c>
      <c r="BL31" s="270">
        <f>IF(BL$20&lt;$I13,0,IF(BL$20=$I13,$L13,IF(BL$20=$N13,$Q13,IF(SUM($C31:BK31)+$S13&gt;$G13,$G13-SUM($C31:BK31),$S13))))</f>
        <v>0</v>
      </c>
      <c r="BM31" s="270">
        <f>IF(BM$20&lt;$I13,0,IF(BM$20=$I13,$L13,IF(BM$20=$N13,$Q13,IF(SUM($C31:BL31)+$S13&gt;$G13,$G13-SUM($C31:BL31),$S13))))</f>
        <v>0</v>
      </c>
      <c r="BN31" s="270">
        <f>IF(BN$20&lt;$I13,0,IF(BN$20=$I13,$L13,IF(BN$20=$N13,$Q13,IF(SUM($C31:BM31)+$S13&gt;$G13,$G13-SUM($C31:BM31),$S13))))</f>
        <v>0</v>
      </c>
      <c r="BO31" s="270">
        <f>IF(BO$20&lt;$I13,0,IF(BO$20=$I13,$L13,IF(BO$20=$N13,$Q13,IF(SUM($C31:BN31)+$S13&gt;$G13,$G13-SUM($C31:BN31),$S13))))</f>
        <v>0</v>
      </c>
      <c r="BP31" s="270">
        <f>IF(BP$20&lt;$I13,0,IF(BP$20=$I13,$L13,IF(BP$20=$N13,$Q13,IF(SUM($C31:BO31)+$S13&gt;$G13,$G13-SUM($C31:BO31),$S13))))</f>
        <v>0</v>
      </c>
      <c r="BQ31" s="270">
        <f>IF(BQ$20&lt;$I13,0,IF(BQ$20=$I13,$L13,IF(BQ$20=$N13,$Q13,IF(SUM($C31:BP31)+$S13&gt;$G13,$G13-SUM($C31:BP31),$S13))))</f>
        <v>0</v>
      </c>
      <c r="BR31" s="270">
        <f>IF(BR$20&lt;$I13,0,IF(BR$20=$I13,$L13,IF(BR$20=$N13,$Q13,IF(SUM($C31:BQ31)+$S13&gt;$G13,$G13-SUM($C31:BQ31),$S13))))</f>
        <v>0</v>
      </c>
      <c r="BS31" s="270">
        <f>IF(BS$20&lt;$I13,0,IF(BS$20=$I13,$L13,IF(BS$20=$N13,$Q13,IF(SUM($C31:BR31)+$S13&gt;$G13,$G13-SUM($C31:BR31),$S13))))</f>
        <v>0</v>
      </c>
      <c r="BT31" s="270">
        <f>IF(BT$20&lt;$I13,0,IF(BT$20=$I13,$L13,IF(BT$20=$N13,$Q13,IF(SUM($C31:BS31)+$S13&gt;$G13,$G13-SUM($C31:BS31),$S13))))</f>
        <v>0</v>
      </c>
      <c r="BU31" s="270">
        <f>IF(BU$20&lt;$I13,0,IF(BU$20=$I13,$L13,IF(BU$20=$N13,$Q13,IF(SUM($C31:BT31)+$S13&gt;$G13,$G13-SUM($C31:BT31),$S13))))</f>
        <v>0</v>
      </c>
      <c r="BV31" s="270">
        <f>IF(BV$20&lt;$I13,0,IF(BV$20=$I13,$L13,IF(BV$20=$N13,$Q13,IF(SUM($C31:BU31)+$S13&gt;$G13,$G13-SUM($C31:BU31),$S13))))</f>
        <v>0</v>
      </c>
      <c r="BW31" s="270">
        <f>IF(BW$20&lt;$I13,0,IF(BW$20=$I13,$L13,IF(BW$20=$N13,$Q13,IF(SUM($C31:BV31)+$S13&gt;$G13,$G13-SUM($C31:BV31),$S13))))</f>
        <v>0</v>
      </c>
      <c r="BX31" s="270">
        <f>IF(BX$20&lt;$I13,0,IF(BX$20=$I13,$L13,IF(BX$20=$N13,$Q13,IF(SUM($C31:BW31)+$S13&gt;$G13,$G13-SUM($C31:BW31),$S13))))</f>
        <v>0</v>
      </c>
      <c r="BY31" s="270">
        <f>IF(BY$20&lt;$I13,0,IF(BY$20=$I13,$L13,IF(BY$20=$N13,$Q13,IF(SUM($C31:BX31)+$S13&gt;$G13,$G13-SUM($C31:BX31),$S13))))</f>
        <v>0</v>
      </c>
      <c r="BZ31" s="270">
        <f>IF(BZ$20&lt;$I13,0,IF(BZ$20=$I13,$L13,IF(BZ$20=$N13,$Q13,IF(SUM($C31:BY31)+$S13&gt;$G13,$G13-SUM($C31:BY31),$S13))))</f>
        <v>0</v>
      </c>
      <c r="CA31" s="270">
        <f>IF(CA$20&lt;$I13,0,IF(CA$20=$I13,$L13,IF(CA$20=$N13,$Q13,IF(SUM($C31:BZ31)+$S13&gt;$G13,$G13-SUM($C31:BZ31),$S13))))</f>
        <v>0</v>
      </c>
      <c r="CB31" s="270">
        <f>IF(CB$20&lt;$I13,0,IF(CB$20=$I13,$L13,IF(CB$20=$N13,$Q13,IF(SUM($C31:CA31)+$S13&gt;$G13,$G13-SUM($C31:CA31),$S13))))</f>
        <v>0</v>
      </c>
      <c r="CC31" s="270">
        <f>IF(CC$20&lt;$I13,0,IF(CC$20=$I13,$L13,IF(CC$20=$N13,$Q13,IF(SUM($C31:CB31)+$S13&gt;$G13,$G13-SUM($C31:CB31),$S13))))</f>
        <v>0</v>
      </c>
      <c r="CD31" s="270">
        <f>IF(CD$20&lt;$I13,0,IF(CD$20=$I13,$L13,IF(CD$20=$N13,$Q13,IF(SUM($C31:CC31)+$S13&gt;$G13,$G13-SUM($C31:CC31),$S13))))</f>
        <v>0</v>
      </c>
      <c r="CE31" s="270">
        <f>IF(CE$20&lt;$I13,0,IF(CE$20=$I13,$L13,IF(CE$20=$N13,$Q13,IF(SUM($C31:CD31)+$S13&gt;$G13,$G13-SUM($C31:CD31),$S13))))</f>
        <v>0</v>
      </c>
      <c r="CF31" s="270">
        <f>IF(CF$20&lt;$I13,0,IF(CF$20=$I13,$L13,IF(CF$20=$N13,$Q13,IF(SUM($C31:CE31)+$S13&gt;$G13,$G13-SUM($C31:CE31),$S13))))</f>
        <v>0</v>
      </c>
      <c r="CG31" s="270">
        <f>IF(CG$20&lt;$I13,0,IF(CG$20=$I13,$L13,IF(CG$20=$N13,$Q13,IF(SUM($C31:CF31)+$S13&gt;$G13,$G13-SUM($C31:CF31),$S13))))</f>
        <v>0</v>
      </c>
      <c r="CH31" s="270">
        <f>IF(CH$20&lt;$I13,0,IF(CH$20=$I13,$L13,IF(CH$20=$N13,$Q13,IF(SUM($C31:CG31)+$S13&gt;$G13,$G13-SUM($C31:CG31),$S13))))</f>
        <v>0</v>
      </c>
      <c r="CI31" s="270">
        <f>IF(CI$20&lt;$I13,0,IF(CI$20=$I13,$L13,IF(CI$20=$N13,$Q13,IF(SUM($C31:CH31)+$S13&gt;$G13,$G13-SUM($C31:CH31),$S13))))</f>
        <v>0</v>
      </c>
      <c r="CJ31" s="270">
        <f>IF(CJ$20&lt;$I13,0,IF(CJ$20=$I13,$L13,IF(CJ$20=$N13,$Q13,IF(SUM($C31:CI31)+$S13&gt;$G13,$G13-SUM($C31:CI31),$S13))))</f>
        <v>0</v>
      </c>
      <c r="CK31" s="270">
        <f>IF(CK$20&lt;$I13,0,IF(CK$20=$I13,$L13,IF(CK$20=$N13,$Q13,IF(SUM($C31:CJ31)+$S13&gt;$G13,$G13-SUM($C31:CJ31),$S13))))</f>
        <v>0</v>
      </c>
      <c r="CL31" s="270">
        <f>IF(CL$20&lt;$I13,0,IF(CL$20=$I13,$L13,IF(CL$20=$N13,$Q13,IF(SUM($C31:CK31)+$S13&gt;$G13,$G13-SUM($C31:CK31),$S13))))</f>
        <v>0</v>
      </c>
      <c r="CM31" s="270">
        <f>IF(CM$20&lt;$I13,0,IF(CM$20=$I13,$L13,IF(CM$20=$N13,$Q13,IF(SUM($C31:CL31)+$S13&gt;$G13,$G13-SUM($C31:CL31),$S13))))</f>
        <v>0</v>
      </c>
      <c r="CN31" s="270">
        <f>IF(CN$20&lt;$I13,0,IF(CN$20=$I13,$L13,IF(CN$20=$N13,$Q13,IF(SUM($C31:CM31)+$S13&gt;$G13,$G13-SUM($C31:CM31),$S13))))</f>
        <v>0</v>
      </c>
      <c r="CO31" s="270">
        <f>IF(CO$20&lt;$I13,0,IF(CO$20=$I13,$L13,IF(CO$20=$N13,$Q13,IF(SUM($C31:CN31)+$S13&gt;$G13,$G13-SUM($C31:CN31),$S13))))</f>
        <v>0</v>
      </c>
      <c r="CP31" s="270">
        <f>IF(CP$20&lt;$I13,0,IF(CP$20=$I13,$L13,IF(CP$20=$N13,$Q13,IF(SUM($C31:CO31)+$S13&gt;$G13,$G13-SUM($C31:CO31),$S13))))</f>
        <v>0</v>
      </c>
      <c r="CQ31" s="270">
        <f>IF(CQ$20&lt;$I13,0,IF(CQ$20=$I13,$L13,IF(CQ$20=$N13,$Q13,IF(SUM($C31:CP31)+$S13&gt;$G13,$G13-SUM($C31:CP31),$S13))))</f>
        <v>0</v>
      </c>
      <c r="CR31" s="270">
        <f>IF(CR$20&lt;$I13,0,IF(CR$20=$I13,$L13,IF(CR$20=$N13,$Q13,IF(SUM($C31:CQ31)+$S13&gt;$G13,$G13-SUM($C31:CQ31),$S13))))</f>
        <v>0</v>
      </c>
      <c r="CS31" s="270">
        <f>IF(CS$20&lt;$I13,0,IF(CS$20=$I13,$L13,IF(CS$20=$N13,$Q13,IF(SUM($C31:CR31)+$S13&gt;$G13,$G13-SUM($C31:CR31),$S13))))</f>
        <v>0</v>
      </c>
      <c r="CT31" s="270">
        <f>IF(CT$20&lt;$I13,0,IF(CT$20=$I13,$L13,IF(CT$20=$N13,$Q13,IF(SUM($C31:CS31)+$S13&gt;$G13,$G13-SUM($C31:CS31),$S13))))</f>
        <v>0</v>
      </c>
      <c r="CU31" s="164">
        <f t="shared" si="6"/>
        <v>0</v>
      </c>
    </row>
    <row r="32" spans="1:99" s="130" customFormat="1" ht="16.5" customHeight="1">
      <c r="A32" s="267" t="str">
        <f t="shared" si="7"/>
        <v>商业</v>
      </c>
      <c r="B32" s="268">
        <f t="shared" si="8"/>
        <v>10</v>
      </c>
      <c r="C32" s="269">
        <f t="shared" si="9"/>
        <v>0</v>
      </c>
      <c r="D32" s="269">
        <f>IF(D$20&lt;$I14,0,IF(D$20=$I14,$L14,IF(D$20=$N14,$Q14,IF(SUM($C32:C32)+$S14&gt;$G14,$G14-SUM($C32:C32),$S14))))</f>
        <v>0</v>
      </c>
      <c r="E32" s="270">
        <f>IF(E$20&lt;$I14,0,IF(E$20=$I14,$L14,IF(E$20=$N14,$Q14,IF(SUM($C32:D32)+$S14&gt;$G14,$G14-SUM($C32:D32),$S14))))</f>
        <v>0</v>
      </c>
      <c r="F32" s="270">
        <f>IF(F$20&lt;$I14,0,IF(F$20=$I14,$L14,IF(F$20=$N14,$Q14,IF(SUM($C32:E32)+$S14&gt;$G14,$G14-SUM($C32:E32),$S14))))</f>
        <v>0</v>
      </c>
      <c r="G32" s="270">
        <f>IF(G$20&lt;$I14,0,IF(G$20=$I14,$L14,IF(G$20=$N14,$Q14,IF(SUM($C32:F32)+$S14&gt;$G14,$G14-SUM($C32:F32),$S14))))</f>
        <v>0</v>
      </c>
      <c r="H32" s="270">
        <f>IF(H$20&lt;$I14,0,IF(H$20=$I14,$L14,IF(H$20=$N14,$Q14,IF(SUM($C32:G32)+$S14&gt;$G14,$G14-SUM($C32:G32),$S14))))</f>
        <v>0</v>
      </c>
      <c r="I32" s="270">
        <f>IF(I$20&lt;$I14,0,IF(I$20=$I14,$L14,IF(I$20=$N14,$Q14,IF(SUM($C32:H32)+$S14&gt;$G14,$G14-SUM($C32:H32),$S14))))</f>
        <v>0</v>
      </c>
      <c r="J32" s="270">
        <f>IF(J$20&lt;$I14,0,IF(J$20=$I14,$L14,IF(J$20=$N14,$Q14,IF(SUM($C32:I32)+$S14&gt;$G14,$G14-SUM($C32:I32),$S14))))</f>
        <v>0</v>
      </c>
      <c r="K32" s="270">
        <f>IF(K$20&lt;$I14,0,IF(K$20=$I14,$L14,IF(K$20=$N14,$Q14,IF(SUM($C32:J32)+$S14&gt;$G14,$G14-SUM($C32:J32),$S14))))</f>
        <v>0</v>
      </c>
      <c r="L32" s="270">
        <f>IF(L$20&lt;$I14,0,IF(L$20=$I14,$L14,IF(L$20=$N14,$Q14,IF(SUM($C32:K32)+$S14&gt;$G14,$G14-SUM($C32:K32),$S14))))</f>
        <v>0</v>
      </c>
      <c r="M32" s="270">
        <f>IF(M$20&lt;$I14,0,IF(M$20=$I14,$L14,IF(M$20=$N14,$Q14,IF(SUM($C32:L32)+$S14&gt;$G14,$G14-SUM($C32:L32),$S14))))</f>
        <v>0</v>
      </c>
      <c r="N32" s="270">
        <f>IF(N$20&lt;$I14,0,IF(N$20=$I14,$L14,IF(N$20=$N14,$Q14,IF(SUM($C32:M32)+$S14&gt;$G14,$G14-SUM($C32:M32),$S14))))</f>
        <v>0</v>
      </c>
      <c r="O32" s="270">
        <f>IF(O$20&lt;$I14,0,IF(O$20=$I14,$L14,IF(O$20=$N14,$Q14,IF(SUM($C32:N32)+$S14&gt;$G14,$G14-SUM($C32:N32),$S14))))</f>
        <v>0</v>
      </c>
      <c r="P32" s="270">
        <f>IF(P$20&lt;$I14,0,IF(P$20=$I14,$L14,IF(P$20=$N14,$Q14,IF(SUM($C32:O32)+$S14&gt;$G14,$G14-SUM($C32:O32),$S14))))</f>
        <v>0</v>
      </c>
      <c r="Q32" s="270">
        <f>IF(Q$20&lt;$I14,0,IF(Q$20=$I14,$L14,IF(Q$20=$N14,$Q14,IF(SUM($C32:P32)+$S14&gt;$G14,$G14-SUM($C32:P32),$S14))))</f>
        <v>0</v>
      </c>
      <c r="R32" s="270">
        <f>IF(R$20&lt;$I14,0,IF(R$20=$I14,$L14,IF(R$20=$N14,$Q14,IF(SUM($C32:Q32)+$S14&gt;$G14,$G14-SUM($C32:Q32),$S14))))</f>
        <v>0</v>
      </c>
      <c r="S32" s="270">
        <f>IF(S$20&lt;$I14,0,IF(S$20=$I14,$L14,IF(S$20=$N14,$Q14,IF(SUM($C32:R32)+$S14&gt;$G14,$G14-SUM($C32:R32),$S14))))</f>
        <v>0</v>
      </c>
      <c r="T32" s="270">
        <f>IF(T$20&lt;$I14,0,IF(T$20=$I14,$L14,IF(T$20=$N14,$Q14,IF(SUM($C32:S32)+$S14&gt;$G14,$G14-SUM($C32:S32),$S14))))</f>
        <v>0</v>
      </c>
      <c r="U32" s="270">
        <f>IF(U$20&lt;$I14,0,IF(U$20=$I14,$L14,IF(U$20=$N14,$Q14,IF(SUM($C32:T32)+$S14&gt;$G14,$G14-SUM($C32:T32),$S14))))</f>
        <v>0</v>
      </c>
      <c r="V32" s="270">
        <f>IF(V$20&lt;$I14,0,IF(V$20=$I14,$L14,IF(V$20=$N14,$Q14,IF(SUM($C32:U32)+$S14&gt;$G14,$G14-SUM($C32:U32),$S14))))</f>
        <v>5</v>
      </c>
      <c r="W32" s="270">
        <f>IF(W$20&lt;$I14,0,IF(W$20=$I14,$L14,IF(W$20=$N14,$Q14,IF(SUM($C32:V32)+$S14&gt;$G14,$G14-SUM($C32:V32),$S14))))</f>
        <v>5</v>
      </c>
      <c r="X32" s="270">
        <f>IF(X$20&lt;$I14,0,IF(X$20=$I14,$L14,IF(X$20=$N14,$Q14,IF(SUM($C32:W32)+$S14&gt;$G14,$G14-SUM($C32:W32),$S14))))</f>
        <v>0</v>
      </c>
      <c r="Y32" s="270">
        <f>IF(Y$20&lt;$I14,0,IF(Y$20=$I14,$L14,IF(Y$20=$N14,$Q14,IF(SUM($C32:X32)+$S14&gt;$G14,$G14-SUM($C32:X32),$S14))))</f>
        <v>0</v>
      </c>
      <c r="Z32" s="270">
        <f>IF(Z$20&lt;$I14,0,IF(Z$20=$I14,$L14,IF(Z$20=$N14,$Q14,IF(SUM($C32:Y32)+$S14&gt;$G14,$G14-SUM($C32:Y32),$S14))))</f>
        <v>0</v>
      </c>
      <c r="AA32" s="270">
        <f>IF(AA$20&lt;$I14,0,IF(AA$20=$I14,$L14,IF(AA$20=$N14,$Q14,IF(SUM($C32:Z32)+$S14&gt;$G14,$G14-SUM($C32:Z32),$S14))))</f>
        <v>0</v>
      </c>
      <c r="AB32" s="270">
        <f>IF(AB$20&lt;$I14,0,IF(AB$20=$I14,$L14,IF(AB$20=$N14,$Q14,IF(SUM($C32:AA32)+$S14&gt;$G14,$G14-SUM($C32:AA32),$S14))))</f>
        <v>0</v>
      </c>
      <c r="AC32" s="270">
        <f>IF(AC$20&lt;$I14,0,IF(AC$20=$I14,$L14,IF(AC$20=$N14,$Q14,IF(SUM($C32:AB32)+$S14&gt;$G14,$G14-SUM($C32:AB32),$S14))))</f>
        <v>0</v>
      </c>
      <c r="AD32" s="270">
        <f>IF(AD$20&lt;$I14,0,IF(AD$20=$I14,$L14,IF(AD$20=$N14,$Q14,IF(SUM($C32:AC32)+$S14&gt;$G14,$G14-SUM($C32:AC32),$S14))))</f>
        <v>0</v>
      </c>
      <c r="AE32" s="270">
        <f>IF(AE$20&lt;$I14,0,IF(AE$20=$I14,$L14,IF(AE$20=$N14,$Q14,IF(SUM($C32:AD32)+$S14&gt;$G14,$G14-SUM($C32:AD32),$S14))))</f>
        <v>0</v>
      </c>
      <c r="AF32" s="270">
        <f>IF(AF$20&lt;$I14,0,IF(AF$20=$I14,$L14,IF(AF$20=$N14,$Q14,IF(SUM($C32:AE32)+$S14&gt;$G14,$G14-SUM($C32:AE32),$S14))))</f>
        <v>0</v>
      </c>
      <c r="AG32" s="270">
        <f>IF(AG$20&lt;$I14,0,IF(AG$20=$I14,$L14,IF(AG$20=$N14,$Q14,IF(SUM($C32:AF32)+$S14&gt;$G14,$G14-SUM($C32:AF32),$S14))))</f>
        <v>0</v>
      </c>
      <c r="AH32" s="270">
        <f>IF(AH$20&lt;$I14,0,IF(AH$20=$I14,$L14,IF(AH$20=$N14,$Q14,IF(SUM($C32:AG32)+$S14&gt;$G14,$G14-SUM($C32:AG32),$S14))))</f>
        <v>0</v>
      </c>
      <c r="AI32" s="270">
        <f>IF(AI$20&lt;$I14,0,IF(AI$20=$I14,$L14,IF(AI$20=$N14,$Q14,IF(SUM($C32:AH32)+$S14&gt;$G14,$G14-SUM($C32:AH32),$S14))))</f>
        <v>0</v>
      </c>
      <c r="AJ32" s="270">
        <f>IF(AJ$20&lt;$I14,0,IF(AJ$20=$I14,$L14,IF(AJ$20=$N14,$Q14,IF(SUM($C32:AI32)+$S14&gt;$G14,$G14-SUM($C32:AI32),$S14))))</f>
        <v>0</v>
      </c>
      <c r="AK32" s="270">
        <f>IF(AK$20&lt;$I14,0,IF(AK$20=$I14,$L14,IF(AK$20=$N14,$Q14,IF(SUM($C32:AJ32)+$S14&gt;$G14,$G14-SUM($C32:AJ32),$S14))))</f>
        <v>0</v>
      </c>
      <c r="AL32" s="270">
        <f>IF(AL$20&lt;$I14,0,IF(AL$20=$I14,$L14,IF(AL$20=$N14,$Q14,IF(SUM($C32:AK32)+$S14&gt;$G14,$G14-SUM($C32:AK32),$S14))))</f>
        <v>0</v>
      </c>
      <c r="AM32" s="270">
        <f>IF(AM$20&lt;$I14,0,IF(AM$20=$I14,$L14,IF(AM$20=$N14,$Q14,IF(SUM($C32:AL32)+$S14&gt;$G14,$G14-SUM($C32:AL32),$S14))))</f>
        <v>0</v>
      </c>
      <c r="AN32" s="270">
        <f>IF(AN$20&lt;$I14,0,IF(AN$20=$I14,$L14,IF(AN$20=$N14,$Q14,IF(SUM($C32:AM32)+$S14&gt;$G14,$G14-SUM($C32:AM32),$S14))))</f>
        <v>0</v>
      </c>
      <c r="AO32" s="270">
        <f>IF(AO$20&lt;$I14,0,IF(AO$20=$I14,$L14,IF(AO$20=$N14,$Q14,IF(SUM($C32:AN32)+$S14&gt;$G14,$G14-SUM($C32:AN32),$S14))))</f>
        <v>0</v>
      </c>
      <c r="AP32" s="270">
        <f>IF(AP$20&lt;$I14,0,IF(AP$20=$I14,$L14,IF(AP$20=$N14,$Q14,IF(SUM($C32:AO32)+$S14&gt;$G14,$G14-SUM($C32:AO32),$S14))))</f>
        <v>0</v>
      </c>
      <c r="AQ32" s="270">
        <f>IF(AQ$20&lt;$I14,0,IF(AQ$20=$I14,$L14,IF(AQ$20=$N14,$Q14,IF(SUM($C32:AP32)+$S14&gt;$G14,$G14-SUM($C32:AP32),$S14))))</f>
        <v>0</v>
      </c>
      <c r="AR32" s="270">
        <f>IF(AR$20&lt;$I14,0,IF(AR$20=$I14,$L14,IF(AR$20=$N14,$Q14,IF(SUM($C32:AQ32)+$S14&gt;$G14,$G14-SUM($C32:AQ32),$S14))))</f>
        <v>0</v>
      </c>
      <c r="AS32" s="270">
        <f>IF(AS$20&lt;$I14,0,IF(AS$20=$I14,$L14,IF(AS$20=$N14,$Q14,IF(SUM($C32:AR32)+$S14&gt;$G14,$G14-SUM($C32:AR32),$S14))))</f>
        <v>0</v>
      </c>
      <c r="AT32" s="270">
        <f>IF(AT$20&lt;$I14,0,IF(AT$20=$I14,$L14,IF(AT$20=$N14,$Q14,IF(SUM($C32:AS32)+$S14&gt;$G14,$G14-SUM($C32:AS32),$S14))))</f>
        <v>0</v>
      </c>
      <c r="AU32" s="270">
        <f>IF(AU$20&lt;$I14,0,IF(AU$20=$I14,$L14,IF(AU$20=$N14,$Q14,IF(SUM($C32:AT32)+$S14&gt;$G14,$G14-SUM($C32:AT32),$S14))))</f>
        <v>0</v>
      </c>
      <c r="AV32" s="270">
        <f>IF(AV$20&lt;$I14,0,IF(AV$20=$I14,$L14,IF(AV$20=$N14,$Q14,IF(SUM($C32:AU32)+$S14&gt;$G14,$G14-SUM($C32:AU32),$S14))))</f>
        <v>0</v>
      </c>
      <c r="AW32" s="270">
        <f>IF(AW$20&lt;$I14,0,IF(AW$20=$I14,$L14,IF(AW$20=$N14,$Q14,IF(SUM($C32:AV32)+$S14&gt;$G14,$G14-SUM($C32:AV32),$S14))))</f>
        <v>0</v>
      </c>
      <c r="AX32" s="270">
        <f>IF(AX$20&lt;$I14,0,IF(AX$20=$I14,$L14,IF(AX$20=$N14,$Q14,IF(SUM($C32:AW32)+$S14&gt;$G14,$G14-SUM($C32:AW32),$S14))))</f>
        <v>0</v>
      </c>
      <c r="AY32" s="270">
        <f>IF(AY$20&lt;$I14,0,IF(AY$20=$I14,$L14,IF(AY$20=$N14,$Q14,IF(SUM($C32:AX32)+$S14&gt;$G14,$G14-SUM($C32:AX32),$S14))))</f>
        <v>0</v>
      </c>
      <c r="AZ32" s="270">
        <f>IF(AZ$20&lt;$I14,0,IF(AZ$20=$I14,$L14,IF(AZ$20=$N14,$Q14,IF(SUM($C32:AY32)+$S14&gt;$G14,$G14-SUM($C32:AY32),$S14))))</f>
        <v>0</v>
      </c>
      <c r="BA32" s="270">
        <f>IF(BA$20&lt;$I14,0,IF(BA$20=$I14,$L14,IF(BA$20=$N14,$Q14,IF(SUM($C32:AZ32)+$S14&gt;$G14,$G14-SUM($C32:AZ32),$S14))))</f>
        <v>0</v>
      </c>
      <c r="BB32" s="270">
        <f>IF(BB$20&lt;$I14,0,IF(BB$20=$I14,$L14,IF(BB$20=$N14,$Q14,IF(SUM($C32:BA32)+$S14&gt;$G14,$G14-SUM($C32:BA32),$S14))))</f>
        <v>0</v>
      </c>
      <c r="BC32" s="270">
        <f>IF(BC$20&lt;$I14,0,IF(BC$20=$I14,$L14,IF(BC$20=$N14,$Q14,IF(SUM($C32:BB32)+$S14&gt;$G14,$G14-SUM($C32:BB32),$S14))))</f>
        <v>0</v>
      </c>
      <c r="BD32" s="270">
        <f>IF(BD$20&lt;$I14,0,IF(BD$20=$I14,$L14,IF(BD$20=$N14,$Q14,IF(SUM($C32:BC32)+$S14&gt;$G14,$G14-SUM($C32:BC32),$S14))))</f>
        <v>0</v>
      </c>
      <c r="BE32" s="270">
        <f>IF(BE$20&lt;$I14,0,IF(BE$20=$I14,$L14,IF(BE$20=$N14,$Q14,IF(SUM($C32:BD32)+$S14&gt;$G14,$G14-SUM($C32:BD32),$S14))))</f>
        <v>0</v>
      </c>
      <c r="BF32" s="270">
        <f>IF(BF$20&lt;$I14,0,IF(BF$20=$I14,$L14,IF(BF$20=$N14,$Q14,IF(SUM($C32:BE32)+$S14&gt;$G14,$G14-SUM($C32:BE32),$S14))))</f>
        <v>0</v>
      </c>
      <c r="BG32" s="270">
        <f>IF(BG$20&lt;$I14,0,IF(BG$20=$I14,$L14,IF(BG$20=$N14,$Q14,IF(SUM($C32:BF32)+$S14&gt;$G14,$G14-SUM($C32:BF32),$S14))))</f>
        <v>0</v>
      </c>
      <c r="BH32" s="270">
        <f>IF(BH$20&lt;$I14,0,IF(BH$20=$I14,$L14,IF(BH$20=$N14,$Q14,IF(SUM($C32:BG32)+$S14&gt;$G14,$G14-SUM($C32:BG32),$S14))))</f>
        <v>0</v>
      </c>
      <c r="BI32" s="270">
        <f>IF(BI$20&lt;$I14,0,IF(BI$20=$I14,$L14,IF(BI$20=$N14,$Q14,IF(SUM($C32:BH32)+$S14&gt;$G14,$G14-SUM($C32:BH32),$S14))))</f>
        <v>0</v>
      </c>
      <c r="BJ32" s="270">
        <f>IF(BJ$20&lt;$I14,0,IF(BJ$20=$I14,$L14,IF(BJ$20=$N14,$Q14,IF(SUM($C32:BI32)+$S14&gt;$G14,$G14-SUM($C32:BI32),$S14))))</f>
        <v>0</v>
      </c>
      <c r="BK32" s="270">
        <f>IF(BK$20&lt;$I14,0,IF(BK$20=$I14,$L14,IF(BK$20=$N14,$Q14,IF(SUM($C32:BJ32)+$S14&gt;$G14,$G14-SUM($C32:BJ32),$S14))))</f>
        <v>0</v>
      </c>
      <c r="BL32" s="270">
        <f>IF(BL$20&lt;$I14,0,IF(BL$20=$I14,$L14,IF(BL$20=$N14,$Q14,IF(SUM($C32:BK32)+$S14&gt;$G14,$G14-SUM($C32:BK32),$S14))))</f>
        <v>0</v>
      </c>
      <c r="BM32" s="270">
        <f>IF(BM$20&lt;$I14,0,IF(BM$20=$I14,$L14,IF(BM$20=$N14,$Q14,IF(SUM($C32:BL32)+$S14&gt;$G14,$G14-SUM($C32:BL32),$S14))))</f>
        <v>0</v>
      </c>
      <c r="BN32" s="270">
        <f>IF(BN$20&lt;$I14,0,IF(BN$20=$I14,$L14,IF(BN$20=$N14,$Q14,IF(SUM($C32:BM32)+$S14&gt;$G14,$G14-SUM($C32:BM32),$S14))))</f>
        <v>0</v>
      </c>
      <c r="BO32" s="270">
        <f>IF(BO$20&lt;$I14,0,IF(BO$20=$I14,$L14,IF(BO$20=$N14,$Q14,IF(SUM($C32:BN32)+$S14&gt;$G14,$G14-SUM($C32:BN32),$S14))))</f>
        <v>0</v>
      </c>
      <c r="BP32" s="270">
        <f>IF(BP$20&lt;$I14,0,IF(BP$20=$I14,$L14,IF(BP$20=$N14,$Q14,IF(SUM($C32:BO32)+$S14&gt;$G14,$G14-SUM($C32:BO32),$S14))))</f>
        <v>0</v>
      </c>
      <c r="BQ32" s="270">
        <f>IF(BQ$20&lt;$I14,0,IF(BQ$20=$I14,$L14,IF(BQ$20=$N14,$Q14,IF(SUM($C32:BP32)+$S14&gt;$G14,$G14-SUM($C32:BP32),$S14))))</f>
        <v>0</v>
      </c>
      <c r="BR32" s="270">
        <f>IF(BR$20&lt;$I14,0,IF(BR$20=$I14,$L14,IF(BR$20=$N14,$Q14,IF(SUM($C32:BQ32)+$S14&gt;$G14,$G14-SUM($C32:BQ32),$S14))))</f>
        <v>0</v>
      </c>
      <c r="BS32" s="270">
        <f>IF(BS$20&lt;$I14,0,IF(BS$20=$I14,$L14,IF(BS$20=$N14,$Q14,IF(SUM($C32:BR32)+$S14&gt;$G14,$G14-SUM($C32:BR32),$S14))))</f>
        <v>0</v>
      </c>
      <c r="BT32" s="270">
        <f>IF(BT$20&lt;$I14,0,IF(BT$20=$I14,$L14,IF(BT$20=$N14,$Q14,IF(SUM($C32:BS32)+$S14&gt;$G14,$G14-SUM($C32:BS32),$S14))))</f>
        <v>0</v>
      </c>
      <c r="BU32" s="270">
        <f>IF(BU$20&lt;$I14,0,IF(BU$20=$I14,$L14,IF(BU$20=$N14,$Q14,IF(SUM($C32:BT32)+$S14&gt;$G14,$G14-SUM($C32:BT32),$S14))))</f>
        <v>0</v>
      </c>
      <c r="BV32" s="270">
        <f>IF(BV$20&lt;$I14,0,IF(BV$20=$I14,$L14,IF(BV$20=$N14,$Q14,IF(SUM($C32:BU32)+$S14&gt;$G14,$G14-SUM($C32:BU32),$S14))))</f>
        <v>0</v>
      </c>
      <c r="BW32" s="270">
        <f>IF(BW$20&lt;$I14,0,IF(BW$20=$I14,$L14,IF(BW$20=$N14,$Q14,IF(SUM($C32:BV32)+$S14&gt;$G14,$G14-SUM($C32:BV32),$S14))))</f>
        <v>0</v>
      </c>
      <c r="BX32" s="270">
        <f>IF(BX$20&lt;$I14,0,IF(BX$20=$I14,$L14,IF(BX$20=$N14,$Q14,IF(SUM($C32:BW32)+$S14&gt;$G14,$G14-SUM($C32:BW32),$S14))))</f>
        <v>0</v>
      </c>
      <c r="BY32" s="270">
        <f>IF(BY$20&lt;$I14,0,IF(BY$20=$I14,$L14,IF(BY$20=$N14,$Q14,IF(SUM($C32:BX32)+$S14&gt;$G14,$G14-SUM($C32:BX32),$S14))))</f>
        <v>0</v>
      </c>
      <c r="BZ32" s="270">
        <f>IF(BZ$20&lt;$I14,0,IF(BZ$20=$I14,$L14,IF(BZ$20=$N14,$Q14,IF(SUM($C32:BY32)+$S14&gt;$G14,$G14-SUM($C32:BY32),$S14))))</f>
        <v>0</v>
      </c>
      <c r="CA32" s="270">
        <f>IF(CA$20&lt;$I14,0,IF(CA$20=$I14,$L14,IF(CA$20=$N14,$Q14,IF(SUM($C32:BZ32)+$S14&gt;$G14,$G14-SUM($C32:BZ32),$S14))))</f>
        <v>0</v>
      </c>
      <c r="CB32" s="270">
        <f>IF(CB$20&lt;$I14,0,IF(CB$20=$I14,$L14,IF(CB$20=$N14,$Q14,IF(SUM($C32:CA32)+$S14&gt;$G14,$G14-SUM($C32:CA32),$S14))))</f>
        <v>0</v>
      </c>
      <c r="CC32" s="270">
        <f>IF(CC$20&lt;$I14,0,IF(CC$20=$I14,$L14,IF(CC$20=$N14,$Q14,IF(SUM($C32:CB32)+$S14&gt;$G14,$G14-SUM($C32:CB32),$S14))))</f>
        <v>0</v>
      </c>
      <c r="CD32" s="270">
        <f>IF(CD$20&lt;$I14,0,IF(CD$20=$I14,$L14,IF(CD$20=$N14,$Q14,IF(SUM($C32:CC32)+$S14&gt;$G14,$G14-SUM($C32:CC32),$S14))))</f>
        <v>0</v>
      </c>
      <c r="CE32" s="270">
        <f>IF(CE$20&lt;$I14,0,IF(CE$20=$I14,$L14,IF(CE$20=$N14,$Q14,IF(SUM($C32:CD32)+$S14&gt;$G14,$G14-SUM($C32:CD32),$S14))))</f>
        <v>0</v>
      </c>
      <c r="CF32" s="270">
        <f>IF(CF$20&lt;$I14,0,IF(CF$20=$I14,$L14,IF(CF$20=$N14,$Q14,IF(SUM($C32:CE32)+$S14&gt;$G14,$G14-SUM($C32:CE32),$S14))))</f>
        <v>0</v>
      </c>
      <c r="CG32" s="270">
        <f>IF(CG$20&lt;$I14,0,IF(CG$20=$I14,$L14,IF(CG$20=$N14,$Q14,IF(SUM($C32:CF32)+$S14&gt;$G14,$G14-SUM($C32:CF32),$S14))))</f>
        <v>0</v>
      </c>
      <c r="CH32" s="270">
        <f>IF(CH$20&lt;$I14,0,IF(CH$20=$I14,$L14,IF(CH$20=$N14,$Q14,IF(SUM($C32:CG32)+$S14&gt;$G14,$G14-SUM($C32:CG32),$S14))))</f>
        <v>0</v>
      </c>
      <c r="CI32" s="270">
        <f>IF(CI$20&lt;$I14,0,IF(CI$20=$I14,$L14,IF(CI$20=$N14,$Q14,IF(SUM($C32:CH32)+$S14&gt;$G14,$G14-SUM($C32:CH32),$S14))))</f>
        <v>0</v>
      </c>
      <c r="CJ32" s="270">
        <f>IF(CJ$20&lt;$I14,0,IF(CJ$20=$I14,$L14,IF(CJ$20=$N14,$Q14,IF(SUM($C32:CI32)+$S14&gt;$G14,$G14-SUM($C32:CI32),$S14))))</f>
        <v>0</v>
      </c>
      <c r="CK32" s="270">
        <f>IF(CK$20&lt;$I14,0,IF(CK$20=$I14,$L14,IF(CK$20=$N14,$Q14,IF(SUM($C32:CJ32)+$S14&gt;$G14,$G14-SUM($C32:CJ32),$S14))))</f>
        <v>0</v>
      </c>
      <c r="CL32" s="270">
        <f>IF(CL$20&lt;$I14,0,IF(CL$20=$I14,$L14,IF(CL$20=$N14,$Q14,IF(SUM($C32:CK32)+$S14&gt;$G14,$G14-SUM($C32:CK32),$S14))))</f>
        <v>0</v>
      </c>
      <c r="CM32" s="270">
        <f>IF(CM$20&lt;$I14,0,IF(CM$20=$I14,$L14,IF(CM$20=$N14,$Q14,IF(SUM($C32:CL32)+$S14&gt;$G14,$G14-SUM($C32:CL32),$S14))))</f>
        <v>0</v>
      </c>
      <c r="CN32" s="270">
        <f>IF(CN$20&lt;$I14,0,IF(CN$20=$I14,$L14,IF(CN$20=$N14,$Q14,IF(SUM($C32:CM32)+$S14&gt;$G14,$G14-SUM($C32:CM32),$S14))))</f>
        <v>0</v>
      </c>
      <c r="CO32" s="270">
        <f>IF(CO$20&lt;$I14,0,IF(CO$20=$I14,$L14,IF(CO$20=$N14,$Q14,IF(SUM($C32:CN32)+$S14&gt;$G14,$G14-SUM($C32:CN32),$S14))))</f>
        <v>0</v>
      </c>
      <c r="CP32" s="270">
        <f>IF(CP$20&lt;$I14,0,IF(CP$20=$I14,$L14,IF(CP$20=$N14,$Q14,IF(SUM($C32:CO32)+$S14&gt;$G14,$G14-SUM($C32:CO32),$S14))))</f>
        <v>0</v>
      </c>
      <c r="CQ32" s="270">
        <f>IF(CQ$20&lt;$I14,0,IF(CQ$20=$I14,$L14,IF(CQ$20=$N14,$Q14,IF(SUM($C32:CP32)+$S14&gt;$G14,$G14-SUM($C32:CP32),$S14))))</f>
        <v>0</v>
      </c>
      <c r="CR32" s="270">
        <f>IF(CR$20&lt;$I14,0,IF(CR$20=$I14,$L14,IF(CR$20=$N14,$Q14,IF(SUM($C32:CQ32)+$S14&gt;$G14,$G14-SUM($C32:CQ32),$S14))))</f>
        <v>0</v>
      </c>
      <c r="CS32" s="270">
        <f>IF(CS$20&lt;$I14,0,IF(CS$20=$I14,$L14,IF(CS$20=$N14,$Q14,IF(SUM($C32:CR32)+$S14&gt;$G14,$G14-SUM($C32:CR32),$S14))))</f>
        <v>0</v>
      </c>
      <c r="CT32" s="270">
        <f>IF(CT$20&lt;$I14,0,IF(CT$20=$I14,$L14,IF(CT$20=$N14,$Q14,IF(SUM($C32:CS32)+$S14&gt;$G14,$G14-SUM($C32:CS32),$S14))))</f>
        <v>0</v>
      </c>
      <c r="CU32" s="164">
        <f t="shared" si="6"/>
        <v>0</v>
      </c>
    </row>
    <row r="33" spans="1:99" s="130" customFormat="1" ht="16.5" customHeight="1">
      <c r="A33" s="267" t="str">
        <f t="shared" si="7"/>
        <v>酒店</v>
      </c>
      <c r="B33" s="268">
        <f t="shared" si="8"/>
        <v>0</v>
      </c>
      <c r="C33" s="269">
        <f t="shared" si="9"/>
        <v>0</v>
      </c>
      <c r="D33" s="269">
        <f>IF(D$20&lt;$I15,0,IF(D$20=$I15,$L15,IF(D$20=$N15,$Q15,IF(SUM($C33:C33)+$S15&gt;$G15,$G15-SUM($C33:C33),$S15))))</f>
        <v>0</v>
      </c>
      <c r="E33" s="270">
        <f>IF(E$20&lt;$I15,0,IF(E$20=$I15,$L15,IF(E$20=$N15,$Q15,IF(SUM($C33:D33)+$S15&gt;$G15,$G15-SUM($C33:D33),$S15))))</f>
        <v>0</v>
      </c>
      <c r="F33" s="270">
        <f>IF(F$20&lt;$I15,0,IF(F$20=$I15,$L15,IF(F$20=$N15,$Q15,IF(SUM($C33:E33)+$S15&gt;$G15,$G15-SUM($C33:E33),$S15))))</f>
        <v>0</v>
      </c>
      <c r="G33" s="270">
        <f>IF(G$20&lt;$I15,0,IF(G$20=$I15,$L15,IF(G$20=$N15,$Q15,IF(SUM($C33:F33)+$S15&gt;$G15,$G15-SUM($C33:F33),$S15))))</f>
        <v>0</v>
      </c>
      <c r="H33" s="270">
        <f>IF(H$20&lt;$I15,0,IF(H$20=$I15,$L15,IF(H$20=$N15,$Q15,IF(SUM($C33:G33)+$S15&gt;$G15,$G15-SUM($C33:G33),$S15))))</f>
        <v>0</v>
      </c>
      <c r="I33" s="270">
        <f>IF(I$20&lt;$I15,0,IF(I$20=$I15,$L15,IF(I$20=$N15,$Q15,IF(SUM($C33:H33)+$S15&gt;$G15,$G15-SUM($C33:H33),$S15))))</f>
        <v>0</v>
      </c>
      <c r="J33" s="270">
        <f>IF(J$20&lt;$I15,0,IF(J$20=$I15,$L15,IF(J$20=$N15,$Q15,IF(SUM($C33:I33)+$S15&gt;$G15,$G15-SUM($C33:I33),$S15))))</f>
        <v>0</v>
      </c>
      <c r="K33" s="270">
        <f>IF(K$20&lt;$I15,0,IF(K$20=$I15,$L15,IF(K$20=$N15,$Q15,IF(SUM($C33:J33)+$S15&gt;$G15,$G15-SUM($C33:J33),$S15))))</f>
        <v>0</v>
      </c>
      <c r="L33" s="270">
        <f>IF(L$20&lt;$I15,0,IF(L$20=$I15,$L15,IF(L$20=$N15,$Q15,IF(SUM($C33:K33)+$S15&gt;$G15,$G15-SUM($C33:K33),$S15))))</f>
        <v>0</v>
      </c>
      <c r="M33" s="270">
        <f>IF(M$20&lt;$I15,0,IF(M$20=$I15,$L15,IF(M$20=$N15,$Q15,IF(SUM($C33:L33)+$S15&gt;$G15,$G15-SUM($C33:L33),$S15))))</f>
        <v>0</v>
      </c>
      <c r="N33" s="270">
        <f>IF(N$20&lt;$I15,0,IF(N$20=$I15,$L15,IF(N$20=$N15,$Q15,IF(SUM($C33:M33)+$S15&gt;$G15,$G15-SUM($C33:M33),$S15))))</f>
        <v>0</v>
      </c>
      <c r="O33" s="270">
        <f>IF(O$20&lt;$I15,0,IF(O$20=$I15,$L15,IF(O$20=$N15,$Q15,IF(SUM($C33:N33)+$S15&gt;$G15,$G15-SUM($C33:N33),$S15))))</f>
        <v>0</v>
      </c>
      <c r="P33" s="270">
        <f>IF(P$20&lt;$I15,0,IF(P$20=$I15,$L15,IF(P$20=$N15,$Q15,IF(SUM($C33:O33)+$S15&gt;$G15,$G15-SUM($C33:O33),$S15))))</f>
        <v>0</v>
      </c>
      <c r="Q33" s="270">
        <f>IF(Q$20&lt;$I15,0,IF(Q$20=$I15,$L15,IF(Q$20=$N15,$Q15,IF(SUM($C33:P33)+$S15&gt;$G15,$G15-SUM($C33:P33),$S15))))</f>
        <v>0</v>
      </c>
      <c r="R33" s="270">
        <f>IF(R$20&lt;$I15,0,IF(R$20=$I15,$L15,IF(R$20=$N15,$Q15,IF(SUM($C33:Q33)+$S15&gt;$G15,$G15-SUM($C33:Q33),$S15))))</f>
        <v>0</v>
      </c>
      <c r="S33" s="270">
        <f>IF(S$20&lt;$I15,0,IF(S$20=$I15,$L15,IF(S$20=$N15,$Q15,IF(SUM($C33:R33)+$S15&gt;$G15,$G15-SUM($C33:R33),$S15))))</f>
        <v>0</v>
      </c>
      <c r="T33" s="270">
        <f>IF(T$20&lt;$I15,0,IF(T$20=$I15,$L15,IF(T$20=$N15,$Q15,IF(SUM($C33:S33)+$S15&gt;$G15,$G15-SUM($C33:S33),$S15))))</f>
        <v>0</v>
      </c>
      <c r="U33" s="270">
        <f>IF(U$20&lt;$I15,0,IF(U$20=$I15,$L15,IF(U$20=$N15,$Q15,IF(SUM($C33:T33)+$S15&gt;$G15,$G15-SUM($C33:T33),$S15))))</f>
        <v>0</v>
      </c>
      <c r="V33" s="270">
        <f>IF(V$20&lt;$I15,0,IF(V$20=$I15,$L15,IF(V$20=$N15,$Q15,IF(SUM($C33:U33)+$S15&gt;$G15,$G15-SUM($C33:U33),$S15))))</f>
        <v>0</v>
      </c>
      <c r="W33" s="270">
        <f>IF(W$20&lt;$I15,0,IF(W$20=$I15,$L15,IF(W$20=$N15,$Q15,IF(SUM($C33:V33)+$S15&gt;$G15,$G15-SUM($C33:V33),$S15))))</f>
        <v>0</v>
      </c>
      <c r="X33" s="270">
        <f>IF(X$20&lt;$I15,0,IF(X$20=$I15,$L15,IF(X$20=$N15,$Q15,IF(SUM($C33:W33)+$S15&gt;$G15,$G15-SUM($C33:W33),$S15))))</f>
        <v>0</v>
      </c>
      <c r="Y33" s="270">
        <f>IF(Y$20&lt;$I15,0,IF(Y$20=$I15,$L15,IF(Y$20=$N15,$Q15,IF(SUM($C33:X33)+$S15&gt;$G15,$G15-SUM($C33:X33),$S15))))</f>
        <v>0</v>
      </c>
      <c r="Z33" s="270">
        <f>IF(Z$20&lt;$I15,0,IF(Z$20=$I15,$L15,IF(Z$20=$N15,$Q15,IF(SUM($C33:Y33)+$S15&gt;$G15,$G15-SUM($C33:Y33),$S15))))</f>
        <v>0</v>
      </c>
      <c r="AA33" s="270">
        <f>IF(AA$20&lt;$I15,0,IF(AA$20=$I15,$L15,IF(AA$20=$N15,$Q15,IF(SUM($C33:Z33)+$S15&gt;$G15,$G15-SUM($C33:Z33),$S15))))</f>
        <v>0</v>
      </c>
      <c r="AB33" s="270">
        <f>IF(AB$20&lt;$I15,0,IF(AB$20=$I15,$L15,IF(AB$20=$N15,$Q15,IF(SUM($C33:AA33)+$S15&gt;$G15,$G15-SUM($C33:AA33),$S15))))</f>
        <v>0</v>
      </c>
      <c r="AC33" s="270">
        <f>IF(AC$20&lt;$I15,0,IF(AC$20=$I15,$L15,IF(AC$20=$N15,$Q15,IF(SUM($C33:AB33)+$S15&gt;$G15,$G15-SUM($C33:AB33),$S15))))</f>
        <v>0</v>
      </c>
      <c r="AD33" s="270">
        <f>IF(AD$20&lt;$I15,0,IF(AD$20=$I15,$L15,IF(AD$20=$N15,$Q15,IF(SUM($C33:AC33)+$S15&gt;$G15,$G15-SUM($C33:AC33),$S15))))</f>
        <v>0</v>
      </c>
      <c r="AE33" s="270">
        <f>IF(AE$20&lt;$I15,0,IF(AE$20=$I15,$L15,IF(AE$20=$N15,$Q15,IF(SUM($C33:AD33)+$S15&gt;$G15,$G15-SUM($C33:AD33),$S15))))</f>
        <v>0</v>
      </c>
      <c r="AF33" s="270">
        <f>IF(AF$20&lt;$I15,0,IF(AF$20=$I15,$L15,IF(AF$20=$N15,$Q15,IF(SUM($C33:AE33)+$S15&gt;$G15,$G15-SUM($C33:AE33),$S15))))</f>
        <v>0</v>
      </c>
      <c r="AG33" s="270">
        <f>IF(AG$20&lt;$I15,0,IF(AG$20=$I15,$L15,IF(AG$20=$N15,$Q15,IF(SUM($C33:AF33)+$S15&gt;$G15,$G15-SUM($C33:AF33),$S15))))</f>
        <v>0</v>
      </c>
      <c r="AH33" s="270">
        <f>IF(AH$20&lt;$I15,0,IF(AH$20=$I15,$L15,IF(AH$20=$N15,$Q15,IF(SUM($C33:AG33)+$S15&gt;$G15,$G15-SUM($C33:AG33),$S15))))</f>
        <v>0</v>
      </c>
      <c r="AI33" s="270">
        <f>IF(AI$20&lt;$I15,0,IF(AI$20=$I15,$L15,IF(AI$20=$N15,$Q15,IF(SUM($C33:AH33)+$S15&gt;$G15,$G15-SUM($C33:AH33),$S15))))</f>
        <v>0</v>
      </c>
      <c r="AJ33" s="270">
        <f>IF(AJ$20&lt;$I15,0,IF(AJ$20=$I15,$L15,IF(AJ$20=$N15,$Q15,IF(SUM($C33:AI33)+$S15&gt;$G15,$G15-SUM($C33:AI33),$S15))))</f>
        <v>0</v>
      </c>
      <c r="AK33" s="270">
        <f>IF(AK$20&lt;$I15,0,IF(AK$20=$I15,$L15,IF(AK$20=$N15,$Q15,IF(SUM($C33:AJ33)+$S15&gt;$G15,$G15-SUM($C33:AJ33),$S15))))</f>
        <v>0</v>
      </c>
      <c r="AL33" s="270">
        <f>IF(AL$20&lt;$I15,0,IF(AL$20=$I15,$L15,IF(AL$20=$N15,$Q15,IF(SUM($C33:AK33)+$S15&gt;$G15,$G15-SUM($C33:AK33),$S15))))</f>
        <v>0</v>
      </c>
      <c r="AM33" s="270">
        <f>IF(AM$20&lt;$I15,0,IF(AM$20=$I15,$L15,IF(AM$20=$N15,$Q15,IF(SUM($C33:AL33)+$S15&gt;$G15,$G15-SUM($C33:AL33),$S15))))</f>
        <v>0</v>
      </c>
      <c r="AN33" s="270">
        <f>IF(AN$20&lt;$I15,0,IF(AN$20=$I15,$L15,IF(AN$20=$N15,$Q15,IF(SUM($C33:AM33)+$S15&gt;$G15,$G15-SUM($C33:AM33),$S15))))</f>
        <v>0</v>
      </c>
      <c r="AO33" s="270">
        <f>IF(AO$20&lt;$I15,0,IF(AO$20=$I15,$L15,IF(AO$20=$N15,$Q15,IF(SUM($C33:AN33)+$S15&gt;$G15,$G15-SUM($C33:AN33),$S15))))</f>
        <v>0</v>
      </c>
      <c r="AP33" s="270">
        <f>IF(AP$20&lt;$I15,0,IF(AP$20=$I15,$L15,IF(AP$20=$N15,$Q15,IF(SUM($C33:AO33)+$S15&gt;$G15,$G15-SUM($C33:AO33),$S15))))</f>
        <v>0</v>
      </c>
      <c r="AQ33" s="270">
        <f>IF(AQ$20&lt;$I15,0,IF(AQ$20=$I15,$L15,IF(AQ$20=$N15,$Q15,IF(SUM($C33:AP33)+$S15&gt;$G15,$G15-SUM($C33:AP33),$S15))))</f>
        <v>0</v>
      </c>
      <c r="AR33" s="270">
        <f>IF(AR$20&lt;$I15,0,IF(AR$20=$I15,$L15,IF(AR$20=$N15,$Q15,IF(SUM($C33:AQ33)+$S15&gt;$G15,$G15-SUM($C33:AQ33),$S15))))</f>
        <v>0</v>
      </c>
      <c r="AS33" s="270">
        <f>IF(AS$20&lt;$I15,0,IF(AS$20=$I15,$L15,IF(AS$20=$N15,$Q15,IF(SUM($C33:AR33)+$S15&gt;$G15,$G15-SUM($C33:AR33),$S15))))</f>
        <v>0</v>
      </c>
      <c r="AT33" s="270">
        <f>IF(AT$20&lt;$I15,0,IF(AT$20=$I15,$L15,IF(AT$20=$N15,$Q15,IF(SUM($C33:AS33)+$S15&gt;$G15,$G15-SUM($C33:AS33),$S15))))</f>
        <v>0</v>
      </c>
      <c r="AU33" s="270">
        <f>IF(AU$20&lt;$I15,0,IF(AU$20=$I15,$L15,IF(AU$20=$N15,$Q15,IF(SUM($C33:AT33)+$S15&gt;$G15,$G15-SUM($C33:AT33),$S15))))</f>
        <v>0</v>
      </c>
      <c r="AV33" s="270">
        <f>IF(AV$20&lt;$I15,0,IF(AV$20=$I15,$L15,IF(AV$20=$N15,$Q15,IF(SUM($C33:AU33)+$S15&gt;$G15,$G15-SUM($C33:AU33),$S15))))</f>
        <v>0</v>
      </c>
      <c r="AW33" s="270">
        <f>IF(AW$20&lt;$I15,0,IF(AW$20=$I15,$L15,IF(AW$20=$N15,$Q15,IF(SUM($C33:AV33)+$S15&gt;$G15,$G15-SUM($C33:AV33),$S15))))</f>
        <v>0</v>
      </c>
      <c r="AX33" s="270">
        <f>IF(AX$20&lt;$I15,0,IF(AX$20=$I15,$L15,IF(AX$20=$N15,$Q15,IF(SUM($C33:AW33)+$S15&gt;$G15,$G15-SUM($C33:AW33),$S15))))</f>
        <v>0</v>
      </c>
      <c r="AY33" s="270">
        <f>IF(AY$20&lt;$I15,0,IF(AY$20=$I15,$L15,IF(AY$20=$N15,$Q15,IF(SUM($C33:AX33)+$S15&gt;$G15,$G15-SUM($C33:AX33),$S15))))</f>
        <v>0</v>
      </c>
      <c r="AZ33" s="270">
        <f>IF(AZ$20&lt;$I15,0,IF(AZ$20=$I15,$L15,IF(AZ$20=$N15,$Q15,IF(SUM($C33:AY33)+$S15&gt;$G15,$G15-SUM($C33:AY33),$S15))))</f>
        <v>0</v>
      </c>
      <c r="BA33" s="270">
        <f>IF(BA$20&lt;$I15,0,IF(BA$20=$I15,$L15,IF(BA$20=$N15,$Q15,IF(SUM($C33:AZ33)+$S15&gt;$G15,$G15-SUM($C33:AZ33),$S15))))</f>
        <v>0</v>
      </c>
      <c r="BB33" s="270">
        <f>IF(BB$20&lt;$I15,0,IF(BB$20=$I15,$L15,IF(BB$20=$N15,$Q15,IF(SUM($C33:BA33)+$S15&gt;$G15,$G15-SUM($C33:BA33),$S15))))</f>
        <v>0</v>
      </c>
      <c r="BC33" s="270">
        <f>IF(BC$20&lt;$I15,0,IF(BC$20=$I15,$L15,IF(BC$20=$N15,$Q15,IF(SUM($C33:BB33)+$S15&gt;$G15,$G15-SUM($C33:BB33),$S15))))</f>
        <v>0</v>
      </c>
      <c r="BD33" s="270">
        <f>IF(BD$20&lt;$I15,0,IF(BD$20=$I15,$L15,IF(BD$20=$N15,$Q15,IF(SUM($C33:BC33)+$S15&gt;$G15,$G15-SUM($C33:BC33),$S15))))</f>
        <v>0</v>
      </c>
      <c r="BE33" s="270">
        <f>IF(BE$20&lt;$I15,0,IF(BE$20=$I15,$L15,IF(BE$20=$N15,$Q15,IF(SUM($C33:BD33)+$S15&gt;$G15,$G15-SUM($C33:BD33),$S15))))</f>
        <v>0</v>
      </c>
      <c r="BF33" s="270">
        <f>IF(BF$20&lt;$I15,0,IF(BF$20=$I15,$L15,IF(BF$20=$N15,$Q15,IF(SUM($C33:BE33)+$S15&gt;$G15,$G15-SUM($C33:BE33),$S15))))</f>
        <v>0</v>
      </c>
      <c r="BG33" s="270">
        <f>IF(BG$20&lt;$I15,0,IF(BG$20=$I15,$L15,IF(BG$20=$N15,$Q15,IF(SUM($C33:BF33)+$S15&gt;$G15,$G15-SUM($C33:BF33),$S15))))</f>
        <v>0</v>
      </c>
      <c r="BH33" s="270">
        <f>IF(BH$20&lt;$I15,0,IF(BH$20=$I15,$L15,IF(BH$20=$N15,$Q15,IF(SUM($C33:BG33)+$S15&gt;$G15,$G15-SUM($C33:BG33),$S15))))</f>
        <v>0</v>
      </c>
      <c r="BI33" s="270">
        <f>IF(BI$20&lt;$I15,0,IF(BI$20=$I15,$L15,IF(BI$20=$N15,$Q15,IF(SUM($C33:BH33)+$S15&gt;$G15,$G15-SUM($C33:BH33),$S15))))</f>
        <v>0</v>
      </c>
      <c r="BJ33" s="270">
        <f>IF(BJ$20&lt;$I15,0,IF(BJ$20=$I15,$L15,IF(BJ$20=$N15,$Q15,IF(SUM($C33:BI33)+$S15&gt;$G15,$G15-SUM($C33:BI33),$S15))))</f>
        <v>0</v>
      </c>
      <c r="BK33" s="270">
        <f>IF(BK$20&lt;$I15,0,IF(BK$20=$I15,$L15,IF(BK$20=$N15,$Q15,IF(SUM($C33:BJ33)+$S15&gt;$G15,$G15-SUM($C33:BJ33),$S15))))</f>
        <v>0</v>
      </c>
      <c r="BL33" s="270">
        <f>IF(BL$20&lt;$I15,0,IF(BL$20=$I15,$L15,IF(BL$20=$N15,$Q15,IF(SUM($C33:BK33)+$S15&gt;$G15,$G15-SUM($C33:BK33),$S15))))</f>
        <v>0</v>
      </c>
      <c r="BM33" s="270">
        <f>IF(BM$20&lt;$I15,0,IF(BM$20=$I15,$L15,IF(BM$20=$N15,$Q15,IF(SUM($C33:BL33)+$S15&gt;$G15,$G15-SUM($C33:BL33),$S15))))</f>
        <v>0</v>
      </c>
      <c r="BN33" s="270">
        <f>IF(BN$20&lt;$I15,0,IF(BN$20=$I15,$L15,IF(BN$20=$N15,$Q15,IF(SUM($C33:BM33)+$S15&gt;$G15,$G15-SUM($C33:BM33),$S15))))</f>
        <v>0</v>
      </c>
      <c r="BO33" s="270">
        <f>IF(BO$20&lt;$I15,0,IF(BO$20=$I15,$L15,IF(BO$20=$N15,$Q15,IF(SUM($C33:BN33)+$S15&gt;$G15,$G15-SUM($C33:BN33),$S15))))</f>
        <v>0</v>
      </c>
      <c r="BP33" s="270">
        <f>IF(BP$20&lt;$I15,0,IF(BP$20=$I15,$L15,IF(BP$20=$N15,$Q15,IF(SUM($C33:BO33)+$S15&gt;$G15,$G15-SUM($C33:BO33),$S15))))</f>
        <v>0</v>
      </c>
      <c r="BQ33" s="270">
        <f>IF(BQ$20&lt;$I15,0,IF(BQ$20=$I15,$L15,IF(BQ$20=$N15,$Q15,IF(SUM($C33:BP33)+$S15&gt;$G15,$G15-SUM($C33:BP33),$S15))))</f>
        <v>0</v>
      </c>
      <c r="BR33" s="270">
        <f>IF(BR$20&lt;$I15,0,IF(BR$20=$I15,$L15,IF(BR$20=$N15,$Q15,IF(SUM($C33:BQ33)+$S15&gt;$G15,$G15-SUM($C33:BQ33),$S15))))</f>
        <v>0</v>
      </c>
      <c r="BS33" s="270">
        <f>IF(BS$20&lt;$I15,0,IF(BS$20=$I15,$L15,IF(BS$20=$N15,$Q15,IF(SUM($C33:BR33)+$S15&gt;$G15,$G15-SUM($C33:BR33),$S15))))</f>
        <v>0</v>
      </c>
      <c r="BT33" s="270">
        <f>IF(BT$20&lt;$I15,0,IF(BT$20=$I15,$L15,IF(BT$20=$N15,$Q15,IF(SUM($C33:BS33)+$S15&gt;$G15,$G15-SUM($C33:BS33),$S15))))</f>
        <v>0</v>
      </c>
      <c r="BU33" s="270">
        <f>IF(BU$20&lt;$I15,0,IF(BU$20=$I15,$L15,IF(BU$20=$N15,$Q15,IF(SUM($C33:BT33)+$S15&gt;$G15,$G15-SUM($C33:BT33),$S15))))</f>
        <v>0</v>
      </c>
      <c r="BV33" s="270">
        <f>IF(BV$20&lt;$I15,0,IF(BV$20=$I15,$L15,IF(BV$20=$N15,$Q15,IF(SUM($C33:BU33)+$S15&gt;$G15,$G15-SUM($C33:BU33),$S15))))</f>
        <v>0</v>
      </c>
      <c r="BW33" s="270">
        <f>IF(BW$20&lt;$I15,0,IF(BW$20=$I15,$L15,IF(BW$20=$N15,$Q15,IF(SUM($C33:BV33)+$S15&gt;$G15,$G15-SUM($C33:BV33),$S15))))</f>
        <v>0</v>
      </c>
      <c r="BX33" s="270">
        <f>IF(BX$20&lt;$I15,0,IF(BX$20=$I15,$L15,IF(BX$20=$N15,$Q15,IF(SUM($C33:BW33)+$S15&gt;$G15,$G15-SUM($C33:BW33),$S15))))</f>
        <v>0</v>
      </c>
      <c r="BY33" s="270">
        <f>IF(BY$20&lt;$I15,0,IF(BY$20=$I15,$L15,IF(BY$20=$N15,$Q15,IF(SUM($C33:BX33)+$S15&gt;$G15,$G15-SUM($C33:BX33),$S15))))</f>
        <v>0</v>
      </c>
      <c r="BZ33" s="270">
        <f>IF(BZ$20&lt;$I15,0,IF(BZ$20=$I15,$L15,IF(BZ$20=$N15,$Q15,IF(SUM($C33:BY33)+$S15&gt;$G15,$G15-SUM($C33:BY33),$S15))))</f>
        <v>0</v>
      </c>
      <c r="CA33" s="270">
        <f>IF(CA$20&lt;$I15,0,IF(CA$20=$I15,$L15,IF(CA$20=$N15,$Q15,IF(SUM($C33:BZ33)+$S15&gt;$G15,$G15-SUM($C33:BZ33),$S15))))</f>
        <v>0</v>
      </c>
      <c r="CB33" s="270">
        <f>IF(CB$20&lt;$I15,0,IF(CB$20=$I15,$L15,IF(CB$20=$N15,$Q15,IF(SUM($C33:CA33)+$S15&gt;$G15,$G15-SUM($C33:CA33),$S15))))</f>
        <v>0</v>
      </c>
      <c r="CC33" s="270">
        <f>IF(CC$20&lt;$I15,0,IF(CC$20=$I15,$L15,IF(CC$20=$N15,$Q15,IF(SUM($C33:CB33)+$S15&gt;$G15,$G15-SUM($C33:CB33),$S15))))</f>
        <v>0</v>
      </c>
      <c r="CD33" s="270">
        <f>IF(CD$20&lt;$I15,0,IF(CD$20=$I15,$L15,IF(CD$20=$N15,$Q15,IF(SUM($C33:CC33)+$S15&gt;$G15,$G15-SUM($C33:CC33),$S15))))</f>
        <v>0</v>
      </c>
      <c r="CE33" s="270">
        <f>IF(CE$20&lt;$I15,0,IF(CE$20=$I15,$L15,IF(CE$20=$N15,$Q15,IF(SUM($C33:CD33)+$S15&gt;$G15,$G15-SUM($C33:CD33),$S15))))</f>
        <v>0</v>
      </c>
      <c r="CF33" s="270">
        <f>IF(CF$20&lt;$I15,0,IF(CF$20=$I15,$L15,IF(CF$20=$N15,$Q15,IF(SUM($C33:CE33)+$S15&gt;$G15,$G15-SUM($C33:CE33),$S15))))</f>
        <v>0</v>
      </c>
      <c r="CG33" s="270">
        <f>IF(CG$20&lt;$I15,0,IF(CG$20=$I15,$L15,IF(CG$20=$N15,$Q15,IF(SUM($C33:CF33)+$S15&gt;$G15,$G15-SUM($C33:CF33),$S15))))</f>
        <v>0</v>
      </c>
      <c r="CH33" s="270">
        <f>IF(CH$20&lt;$I15,0,IF(CH$20=$I15,$L15,IF(CH$20=$N15,$Q15,IF(SUM($C33:CG33)+$S15&gt;$G15,$G15-SUM($C33:CG33),$S15))))</f>
        <v>0</v>
      </c>
      <c r="CI33" s="270">
        <f>IF(CI$20&lt;$I15,0,IF(CI$20=$I15,$L15,IF(CI$20=$N15,$Q15,IF(SUM($C33:CH33)+$S15&gt;$G15,$G15-SUM($C33:CH33),$S15))))</f>
        <v>0</v>
      </c>
      <c r="CJ33" s="270">
        <f>IF(CJ$20&lt;$I15,0,IF(CJ$20=$I15,$L15,IF(CJ$20=$N15,$Q15,IF(SUM($C33:CI33)+$S15&gt;$G15,$G15-SUM($C33:CI33),$S15))))</f>
        <v>0</v>
      </c>
      <c r="CK33" s="270">
        <f>IF(CK$20&lt;$I15,0,IF(CK$20=$I15,$L15,IF(CK$20=$N15,$Q15,IF(SUM($C33:CJ33)+$S15&gt;$G15,$G15-SUM($C33:CJ33),$S15))))</f>
        <v>0</v>
      </c>
      <c r="CL33" s="270">
        <f>IF(CL$20&lt;$I15,0,IF(CL$20=$I15,$L15,IF(CL$20=$N15,$Q15,IF(SUM($C33:CK33)+$S15&gt;$G15,$G15-SUM($C33:CK33),$S15))))</f>
        <v>0</v>
      </c>
      <c r="CM33" s="270">
        <f>IF(CM$20&lt;$I15,0,IF(CM$20=$I15,$L15,IF(CM$20=$N15,$Q15,IF(SUM($C33:CL33)+$S15&gt;$G15,$G15-SUM($C33:CL33),$S15))))</f>
        <v>0</v>
      </c>
      <c r="CN33" s="270">
        <f>IF(CN$20&lt;$I15,0,IF(CN$20=$I15,$L15,IF(CN$20=$N15,$Q15,IF(SUM($C33:CM33)+$S15&gt;$G15,$G15-SUM($C33:CM33),$S15))))</f>
        <v>0</v>
      </c>
      <c r="CO33" s="270">
        <f>IF(CO$20&lt;$I15,0,IF(CO$20=$I15,$L15,IF(CO$20=$N15,$Q15,IF(SUM($C33:CN33)+$S15&gt;$G15,$G15-SUM($C33:CN33),$S15))))</f>
        <v>0</v>
      </c>
      <c r="CP33" s="270">
        <f>IF(CP$20&lt;$I15,0,IF(CP$20=$I15,$L15,IF(CP$20=$N15,$Q15,IF(SUM($C33:CO33)+$S15&gt;$G15,$G15-SUM($C33:CO33),$S15))))</f>
        <v>0</v>
      </c>
      <c r="CQ33" s="270">
        <f>IF(CQ$20&lt;$I15,0,IF(CQ$20=$I15,$L15,IF(CQ$20=$N15,$Q15,IF(SUM($C33:CP33)+$S15&gt;$G15,$G15-SUM($C33:CP33),$S15))))</f>
        <v>0</v>
      </c>
      <c r="CR33" s="270">
        <f>IF(CR$20&lt;$I15,0,IF(CR$20=$I15,$L15,IF(CR$20=$N15,$Q15,IF(SUM($C33:CQ33)+$S15&gt;$G15,$G15-SUM($C33:CQ33),$S15))))</f>
        <v>0</v>
      </c>
      <c r="CS33" s="270">
        <f>IF(CS$20&lt;$I15,0,IF(CS$20=$I15,$L15,IF(CS$20=$N15,$Q15,IF(SUM($C33:CR33)+$S15&gt;$G15,$G15-SUM($C33:CR33),$S15))))</f>
        <v>0</v>
      </c>
      <c r="CT33" s="270">
        <f>IF(CT$20&lt;$I15,0,IF(CT$20=$I15,$L15,IF(CT$20=$N15,$Q15,IF(SUM($C33:CS33)+$S15&gt;$G15,$G15-SUM($C33:CS33),$S15))))</f>
        <v>0</v>
      </c>
      <c r="CU33" s="164">
        <f t="shared" si="6"/>
        <v>0</v>
      </c>
    </row>
    <row r="34" spans="1:99" s="130" customFormat="1" ht="16.5" customHeight="1">
      <c r="A34" s="267">
        <f t="shared" si="7"/>
        <v>0</v>
      </c>
      <c r="B34" s="268">
        <f t="shared" si="8"/>
        <v>0</v>
      </c>
      <c r="C34" s="269">
        <f t="shared" si="9"/>
        <v>0</v>
      </c>
      <c r="D34" s="269">
        <f>IF(D$20&lt;$I16,0,IF(D$20=$I16,$L16,IF(D$20=$N16,$Q16,IF(SUM($C34:C34)+$S16&gt;$G16,$G16-SUM($C34:C34),$S16))))</f>
        <v>0</v>
      </c>
      <c r="E34" s="270">
        <f>IF(E$20&lt;$I16,0,IF(E$20=$I16,$L16,IF(E$20=$N16,$Q16,IF(SUM($C34:D34)+$S16&gt;$G16,$G16-SUM($C34:D34),$S16))))</f>
        <v>0</v>
      </c>
      <c r="F34" s="270">
        <f>IF(F$20&lt;$I16,0,IF(F$20=$I16,$L16,IF(F$20=$N16,$Q16,IF(SUM($C34:E34)+$S16&gt;$G16,$G16-SUM($C34:E34),$S16))))</f>
        <v>0</v>
      </c>
      <c r="G34" s="270">
        <f>IF(G$20&lt;$I16,0,IF(G$20=$I16,$L16,IF(G$20=$N16,$Q16,IF(SUM($C34:F34)+$S16&gt;$G16,$G16-SUM($C34:F34),$S16))))</f>
        <v>0</v>
      </c>
      <c r="H34" s="270">
        <f>IF(H$20&lt;$I16,0,IF(H$20=$I16,$L16,IF(H$20=$N16,$Q16,IF(SUM($C34:G34)+$S16&gt;$G16,$G16-SUM($C34:G34),$S16))))</f>
        <v>0</v>
      </c>
      <c r="I34" s="270">
        <f>IF(I$20&lt;$I16,0,IF(I$20=$I16,$L16,IF(I$20=$N16,$Q16,IF(SUM($C34:H34)+$S16&gt;$G16,$G16-SUM($C34:H34),$S16))))</f>
        <v>0</v>
      </c>
      <c r="J34" s="270">
        <f>IF(J$20&lt;$I16,0,IF(J$20=$I16,$L16,IF(J$20=$N16,$Q16,IF(SUM($C34:I34)+$S16&gt;$G16,$G16-SUM($C34:I34),$S16))))</f>
        <v>0</v>
      </c>
      <c r="K34" s="270">
        <f>IF(K$20&lt;$I16,0,IF(K$20=$I16,$L16,IF(K$20=$N16,$Q16,IF(SUM($C34:J34)+$S16&gt;$G16,$G16-SUM($C34:J34),$S16))))</f>
        <v>0</v>
      </c>
      <c r="L34" s="270">
        <f>IF(L$20&lt;$I16,0,IF(L$20=$I16,$L16,IF(L$20=$N16,$Q16,IF(SUM($C34:K34)+$S16&gt;$G16,$G16-SUM($C34:K34),$S16))))</f>
        <v>0</v>
      </c>
      <c r="M34" s="270">
        <f>IF(M$20&lt;$I16,0,IF(M$20=$I16,$L16,IF(M$20=$N16,$Q16,IF(SUM($C34:L34)+$S16&gt;$G16,$G16-SUM($C34:L34),$S16))))</f>
        <v>0</v>
      </c>
      <c r="N34" s="270">
        <f>IF(N$20&lt;$I16,0,IF(N$20=$I16,$L16,IF(N$20=$N16,$Q16,IF(SUM($C34:M34)+$S16&gt;$G16,$G16-SUM($C34:M34),$S16))))</f>
        <v>0</v>
      </c>
      <c r="O34" s="270">
        <f>IF(O$20&lt;$I16,0,IF(O$20=$I16,$L16,IF(O$20=$N16,$Q16,IF(SUM($C34:N34)+$S16&gt;$G16,$G16-SUM($C34:N34),$S16))))</f>
        <v>0</v>
      </c>
      <c r="P34" s="270">
        <f>IF(P$20&lt;$I16,0,IF(P$20=$I16,$L16,IF(P$20=$N16,$Q16,IF(SUM($C34:O34)+$S16&gt;$G16,$G16-SUM($C34:O34),$S16))))</f>
        <v>0</v>
      </c>
      <c r="Q34" s="270">
        <f>IF(Q$20&lt;$I16,0,IF(Q$20=$I16,$L16,IF(Q$20=$N16,$Q16,IF(SUM($C34:P34)+$S16&gt;$G16,$G16-SUM($C34:P34),$S16))))</f>
        <v>0</v>
      </c>
      <c r="R34" s="270">
        <f>IF(R$20&lt;$I16,0,IF(R$20=$I16,$L16,IF(R$20=$N16,$Q16,IF(SUM($C34:Q34)+$S16&gt;$G16,$G16-SUM($C34:Q34),$S16))))</f>
        <v>0</v>
      </c>
      <c r="S34" s="270">
        <f>IF(S$20&lt;$I16,0,IF(S$20=$I16,$L16,IF(S$20=$N16,$Q16,IF(SUM($C34:R34)+$S16&gt;$G16,$G16-SUM($C34:R34),$S16))))</f>
        <v>0</v>
      </c>
      <c r="T34" s="270">
        <f>IF(T$20&lt;$I16,0,IF(T$20=$I16,$L16,IF(T$20=$N16,$Q16,IF(SUM($C34:S34)+$S16&gt;$G16,$G16-SUM($C34:S34),$S16))))</f>
        <v>0</v>
      </c>
      <c r="U34" s="270">
        <f>IF(U$20&lt;$I16,0,IF(U$20=$I16,$L16,IF(U$20=$N16,$Q16,IF(SUM($C34:T34)+$S16&gt;$G16,$G16-SUM($C34:T34),$S16))))</f>
        <v>0</v>
      </c>
      <c r="V34" s="270">
        <f>IF(V$20&lt;$I16,0,IF(V$20=$I16,$L16,IF(V$20=$N16,$Q16,IF(SUM($C34:U34)+$S16&gt;$G16,$G16-SUM($C34:U34),$S16))))</f>
        <v>0</v>
      </c>
      <c r="W34" s="270">
        <f>IF(W$20&lt;$I16,0,IF(W$20=$I16,$L16,IF(W$20=$N16,$Q16,IF(SUM($C34:V34)+$S16&gt;$G16,$G16-SUM($C34:V34),$S16))))</f>
        <v>0</v>
      </c>
      <c r="X34" s="270">
        <f>IF(X$20&lt;$I16,0,IF(X$20=$I16,$L16,IF(X$20=$N16,$Q16,IF(SUM($C34:W34)+$S16&gt;$G16,$G16-SUM($C34:W34),$S16))))</f>
        <v>0</v>
      </c>
      <c r="Y34" s="270">
        <f>IF(Y$20&lt;$I16,0,IF(Y$20=$I16,$L16,IF(Y$20=$N16,$Q16,IF(SUM($C34:X34)+$S16&gt;$G16,$G16-SUM($C34:X34),$S16))))</f>
        <v>0</v>
      </c>
      <c r="Z34" s="270">
        <f>IF(Z$20&lt;$I16,0,IF(Z$20=$I16,$L16,IF(Z$20=$N16,$Q16,IF(SUM($C34:Y34)+$S16&gt;$G16,$G16-SUM($C34:Y34),$S16))))</f>
        <v>0</v>
      </c>
      <c r="AA34" s="270">
        <f>IF(AA$20&lt;$I16,0,IF(AA$20=$I16,$L16,IF(AA$20=$N16,$Q16,IF(SUM($C34:Z34)+$S16&gt;$G16,$G16-SUM($C34:Z34),$S16))))</f>
        <v>0</v>
      </c>
      <c r="AB34" s="270">
        <f>IF(AB$20&lt;$I16,0,IF(AB$20=$I16,$L16,IF(AB$20=$N16,$Q16,IF(SUM($C34:AA34)+$S16&gt;$G16,$G16-SUM($C34:AA34),$S16))))</f>
        <v>0</v>
      </c>
      <c r="AC34" s="270">
        <f>IF(AC$20&lt;$I16,0,IF(AC$20=$I16,$L16,IF(AC$20=$N16,$Q16,IF(SUM($C34:AB34)+$S16&gt;$G16,$G16-SUM($C34:AB34),$S16))))</f>
        <v>0</v>
      </c>
      <c r="AD34" s="270">
        <f>IF(AD$20&lt;$I16,0,IF(AD$20=$I16,$L16,IF(AD$20=$N16,$Q16,IF(SUM($C34:AC34)+$S16&gt;$G16,$G16-SUM($C34:AC34),$S16))))</f>
        <v>0</v>
      </c>
      <c r="AE34" s="270">
        <f>IF(AE$20&lt;$I16,0,IF(AE$20=$I16,$L16,IF(AE$20=$N16,$Q16,IF(SUM($C34:AD34)+$S16&gt;$G16,$G16-SUM($C34:AD34),$S16))))</f>
        <v>0</v>
      </c>
      <c r="AF34" s="270">
        <f>IF(AF$20&lt;$I16,0,IF(AF$20=$I16,$L16,IF(AF$20=$N16,$Q16,IF(SUM($C34:AE34)+$S16&gt;$G16,$G16-SUM($C34:AE34),$S16))))</f>
        <v>0</v>
      </c>
      <c r="AG34" s="270">
        <f>IF(AG$20&lt;$I16,0,IF(AG$20=$I16,$L16,IF(AG$20=$N16,$Q16,IF(SUM($C34:AF34)+$S16&gt;$G16,$G16-SUM($C34:AF34),$S16))))</f>
        <v>0</v>
      </c>
      <c r="AH34" s="270">
        <f>IF(AH$20&lt;$I16,0,IF(AH$20=$I16,$L16,IF(AH$20=$N16,$Q16,IF(SUM($C34:AG34)+$S16&gt;$G16,$G16-SUM($C34:AG34),$S16))))</f>
        <v>0</v>
      </c>
      <c r="AI34" s="270">
        <f>IF(AI$20&lt;$I16,0,IF(AI$20=$I16,$L16,IF(AI$20=$N16,$Q16,IF(SUM($C34:AH34)+$S16&gt;$G16,$G16-SUM($C34:AH34),$S16))))</f>
        <v>0</v>
      </c>
      <c r="AJ34" s="270">
        <f>IF(AJ$20&lt;$I16,0,IF(AJ$20=$I16,$L16,IF(AJ$20=$N16,$Q16,IF(SUM($C34:AI34)+$S16&gt;$G16,$G16-SUM($C34:AI34),$S16))))</f>
        <v>0</v>
      </c>
      <c r="AK34" s="270">
        <f>IF(AK$20&lt;$I16,0,IF(AK$20=$I16,$L16,IF(AK$20=$N16,$Q16,IF(SUM($C34:AJ34)+$S16&gt;$G16,$G16-SUM($C34:AJ34),$S16))))</f>
        <v>0</v>
      </c>
      <c r="AL34" s="270">
        <f>IF(AL$20&lt;$I16,0,IF(AL$20=$I16,$L16,IF(AL$20=$N16,$Q16,IF(SUM($C34:AK34)+$S16&gt;$G16,$G16-SUM($C34:AK34),$S16))))</f>
        <v>0</v>
      </c>
      <c r="AM34" s="270">
        <f>IF(AM$20&lt;$I16,0,IF(AM$20=$I16,$L16,IF(AM$20=$N16,$Q16,IF(SUM($C34:AL34)+$S16&gt;$G16,$G16-SUM($C34:AL34),$S16))))</f>
        <v>0</v>
      </c>
      <c r="AN34" s="270">
        <f>IF(AN$20&lt;$I16,0,IF(AN$20=$I16,$L16,IF(AN$20=$N16,$Q16,IF(SUM($C34:AM34)+$S16&gt;$G16,$G16-SUM($C34:AM34),$S16))))</f>
        <v>0</v>
      </c>
      <c r="AO34" s="270">
        <f>IF(AO$20&lt;$I16,0,IF(AO$20=$I16,$L16,IF(AO$20=$N16,$Q16,IF(SUM($C34:AN34)+$S16&gt;$G16,$G16-SUM($C34:AN34),$S16))))</f>
        <v>0</v>
      </c>
      <c r="AP34" s="270">
        <f>IF(AP$20&lt;$I16,0,IF(AP$20=$I16,$L16,IF(AP$20=$N16,$Q16,IF(SUM($C34:AO34)+$S16&gt;$G16,$G16-SUM($C34:AO34),$S16))))</f>
        <v>0</v>
      </c>
      <c r="AQ34" s="270">
        <f>IF(AQ$20&lt;$I16,0,IF(AQ$20=$I16,$L16,IF(AQ$20=$N16,$Q16,IF(SUM($C34:AP34)+$S16&gt;$G16,$G16-SUM($C34:AP34),$S16))))</f>
        <v>0</v>
      </c>
      <c r="AR34" s="270">
        <f>IF(AR$20&lt;$I16,0,IF(AR$20=$I16,$L16,IF(AR$20=$N16,$Q16,IF(SUM($C34:AQ34)+$S16&gt;$G16,$G16-SUM($C34:AQ34),$S16))))</f>
        <v>0</v>
      </c>
      <c r="AS34" s="270">
        <f>IF(AS$20&lt;$I16,0,IF(AS$20=$I16,$L16,IF(AS$20=$N16,$Q16,IF(SUM($C34:AR34)+$S16&gt;$G16,$G16-SUM($C34:AR34),$S16))))</f>
        <v>0</v>
      </c>
      <c r="AT34" s="270">
        <f>IF(AT$20&lt;$I16,0,IF(AT$20=$I16,$L16,IF(AT$20=$N16,$Q16,IF(SUM($C34:AS34)+$S16&gt;$G16,$G16-SUM($C34:AS34),$S16))))</f>
        <v>0</v>
      </c>
      <c r="AU34" s="270">
        <f>IF(AU$20&lt;$I16,0,IF(AU$20=$I16,$L16,IF(AU$20=$N16,$Q16,IF(SUM($C34:AT34)+$S16&gt;$G16,$G16-SUM($C34:AT34),$S16))))</f>
        <v>0</v>
      </c>
      <c r="AV34" s="270">
        <f>IF(AV$20&lt;$I16,0,IF(AV$20=$I16,$L16,IF(AV$20=$N16,$Q16,IF(SUM($C34:AU34)+$S16&gt;$G16,$G16-SUM($C34:AU34),$S16))))</f>
        <v>0</v>
      </c>
      <c r="AW34" s="270">
        <f>IF(AW$20&lt;$I16,0,IF(AW$20=$I16,$L16,IF(AW$20=$N16,$Q16,IF(SUM($C34:AV34)+$S16&gt;$G16,$G16-SUM($C34:AV34),$S16))))</f>
        <v>0</v>
      </c>
      <c r="AX34" s="270">
        <f>IF(AX$20&lt;$I16,0,IF(AX$20=$I16,$L16,IF(AX$20=$N16,$Q16,IF(SUM($C34:AW34)+$S16&gt;$G16,$G16-SUM($C34:AW34),$S16))))</f>
        <v>0</v>
      </c>
      <c r="AY34" s="270">
        <f>IF(AY$20&lt;$I16,0,IF(AY$20=$I16,$L16,IF(AY$20=$N16,$Q16,IF(SUM($C34:AX34)+$S16&gt;$G16,$G16-SUM($C34:AX34),$S16))))</f>
        <v>0</v>
      </c>
      <c r="AZ34" s="270">
        <f>IF(AZ$20&lt;$I16,0,IF(AZ$20=$I16,$L16,IF(AZ$20=$N16,$Q16,IF(SUM($C34:AY34)+$S16&gt;$G16,$G16-SUM($C34:AY34),$S16))))</f>
        <v>0</v>
      </c>
      <c r="BA34" s="270">
        <f>IF(BA$20&lt;$I16,0,IF(BA$20=$I16,$L16,IF(BA$20=$N16,$Q16,IF(SUM($C34:AZ34)+$S16&gt;$G16,$G16-SUM($C34:AZ34),$S16))))</f>
        <v>0</v>
      </c>
      <c r="BB34" s="270">
        <f>IF(BB$20&lt;$I16,0,IF(BB$20=$I16,$L16,IF(BB$20=$N16,$Q16,IF(SUM($C34:BA34)+$S16&gt;$G16,$G16-SUM($C34:BA34),$S16))))</f>
        <v>0</v>
      </c>
      <c r="BC34" s="270">
        <f>IF(BC$20&lt;$I16,0,IF(BC$20=$I16,$L16,IF(BC$20=$N16,$Q16,IF(SUM($C34:BB34)+$S16&gt;$G16,$G16-SUM($C34:BB34),$S16))))</f>
        <v>0</v>
      </c>
      <c r="BD34" s="270">
        <f>IF(BD$20&lt;$I16,0,IF(BD$20=$I16,$L16,IF(BD$20=$N16,$Q16,IF(SUM($C34:BC34)+$S16&gt;$G16,$G16-SUM($C34:BC34),$S16))))</f>
        <v>0</v>
      </c>
      <c r="BE34" s="270">
        <f>IF(BE$20&lt;$I16,0,IF(BE$20=$I16,$L16,IF(BE$20=$N16,$Q16,IF(SUM($C34:BD34)+$S16&gt;$G16,$G16-SUM($C34:BD34),$S16))))</f>
        <v>0</v>
      </c>
      <c r="BF34" s="270">
        <f>IF(BF$20&lt;$I16,0,IF(BF$20=$I16,$L16,IF(BF$20=$N16,$Q16,IF(SUM($C34:BE34)+$S16&gt;$G16,$G16-SUM($C34:BE34),$S16))))</f>
        <v>0</v>
      </c>
      <c r="BG34" s="270">
        <f>IF(BG$20&lt;$I16,0,IF(BG$20=$I16,$L16,IF(BG$20=$N16,$Q16,IF(SUM($C34:BF34)+$S16&gt;$G16,$G16-SUM($C34:BF34),$S16))))</f>
        <v>0</v>
      </c>
      <c r="BH34" s="270">
        <f>IF(BH$20&lt;$I16,0,IF(BH$20=$I16,$L16,IF(BH$20=$N16,$Q16,IF(SUM($C34:BG34)+$S16&gt;$G16,$G16-SUM($C34:BG34),$S16))))</f>
        <v>0</v>
      </c>
      <c r="BI34" s="270">
        <f>IF(BI$20&lt;$I16,0,IF(BI$20=$I16,$L16,IF(BI$20=$N16,$Q16,IF(SUM($C34:BH34)+$S16&gt;$G16,$G16-SUM($C34:BH34),$S16))))</f>
        <v>0</v>
      </c>
      <c r="BJ34" s="270">
        <f>IF(BJ$20&lt;$I16,0,IF(BJ$20=$I16,$L16,IF(BJ$20=$N16,$Q16,IF(SUM($C34:BI34)+$S16&gt;$G16,$G16-SUM($C34:BI34),$S16))))</f>
        <v>0</v>
      </c>
      <c r="BK34" s="270">
        <f>IF(BK$20&lt;$I16,0,IF(BK$20=$I16,$L16,IF(BK$20=$N16,$Q16,IF(SUM($C34:BJ34)+$S16&gt;$G16,$G16-SUM($C34:BJ34),$S16))))</f>
        <v>0</v>
      </c>
      <c r="BL34" s="270">
        <f>IF(BL$20&lt;$I16,0,IF(BL$20=$I16,$L16,IF(BL$20=$N16,$Q16,IF(SUM($C34:BK34)+$S16&gt;$G16,$G16-SUM($C34:BK34),$S16))))</f>
        <v>0</v>
      </c>
      <c r="BM34" s="270">
        <f>IF(BM$20&lt;$I16,0,IF(BM$20=$I16,$L16,IF(BM$20=$N16,$Q16,IF(SUM($C34:BL34)+$S16&gt;$G16,$G16-SUM($C34:BL34),$S16))))</f>
        <v>0</v>
      </c>
      <c r="BN34" s="270">
        <f>IF(BN$20&lt;$I16,0,IF(BN$20=$I16,$L16,IF(BN$20=$N16,$Q16,IF(SUM($C34:BM34)+$S16&gt;$G16,$G16-SUM($C34:BM34),$S16))))</f>
        <v>0</v>
      </c>
      <c r="BO34" s="270">
        <f>IF(BO$20&lt;$I16,0,IF(BO$20=$I16,$L16,IF(BO$20=$N16,$Q16,IF(SUM($C34:BN34)+$S16&gt;$G16,$G16-SUM($C34:BN34),$S16))))</f>
        <v>0</v>
      </c>
      <c r="BP34" s="270">
        <f>IF(BP$20&lt;$I16,0,IF(BP$20=$I16,$L16,IF(BP$20=$N16,$Q16,IF(SUM($C34:BO34)+$S16&gt;$G16,$G16-SUM($C34:BO34),$S16))))</f>
        <v>0</v>
      </c>
      <c r="BQ34" s="270">
        <f>IF(BQ$20&lt;$I16,0,IF(BQ$20=$I16,$L16,IF(BQ$20=$N16,$Q16,IF(SUM($C34:BP34)+$S16&gt;$G16,$G16-SUM($C34:BP34),$S16))))</f>
        <v>0</v>
      </c>
      <c r="BR34" s="270">
        <f>IF(BR$20&lt;$I16,0,IF(BR$20=$I16,$L16,IF(BR$20=$N16,$Q16,IF(SUM($C34:BQ34)+$S16&gt;$G16,$G16-SUM($C34:BQ34),$S16))))</f>
        <v>0</v>
      </c>
      <c r="BS34" s="270">
        <f>IF(BS$20&lt;$I16,0,IF(BS$20=$I16,$L16,IF(BS$20=$N16,$Q16,IF(SUM($C34:BR34)+$S16&gt;$G16,$G16-SUM($C34:BR34),$S16))))</f>
        <v>0</v>
      </c>
      <c r="BT34" s="270">
        <f>IF(BT$20&lt;$I16,0,IF(BT$20=$I16,$L16,IF(BT$20=$N16,$Q16,IF(SUM($C34:BS34)+$S16&gt;$G16,$G16-SUM($C34:BS34),$S16))))</f>
        <v>0</v>
      </c>
      <c r="BU34" s="270">
        <f>IF(BU$20&lt;$I16,0,IF(BU$20=$I16,$L16,IF(BU$20=$N16,$Q16,IF(SUM($C34:BT34)+$S16&gt;$G16,$G16-SUM($C34:BT34),$S16))))</f>
        <v>0</v>
      </c>
      <c r="BV34" s="270">
        <f>IF(BV$20&lt;$I16,0,IF(BV$20=$I16,$L16,IF(BV$20=$N16,$Q16,IF(SUM($C34:BU34)+$S16&gt;$G16,$G16-SUM($C34:BU34),$S16))))</f>
        <v>0</v>
      </c>
      <c r="BW34" s="270">
        <f>IF(BW$20&lt;$I16,0,IF(BW$20=$I16,$L16,IF(BW$20=$N16,$Q16,IF(SUM($C34:BV34)+$S16&gt;$G16,$G16-SUM($C34:BV34),$S16))))</f>
        <v>0</v>
      </c>
      <c r="BX34" s="270">
        <f>IF(BX$20&lt;$I16,0,IF(BX$20=$I16,$L16,IF(BX$20=$N16,$Q16,IF(SUM($C34:BW34)+$S16&gt;$G16,$G16-SUM($C34:BW34),$S16))))</f>
        <v>0</v>
      </c>
      <c r="BY34" s="270">
        <f>IF(BY$20&lt;$I16,0,IF(BY$20=$I16,$L16,IF(BY$20=$N16,$Q16,IF(SUM($C34:BX34)+$S16&gt;$G16,$G16-SUM($C34:BX34),$S16))))</f>
        <v>0</v>
      </c>
      <c r="BZ34" s="270">
        <f>IF(BZ$20&lt;$I16,0,IF(BZ$20=$I16,$L16,IF(BZ$20=$N16,$Q16,IF(SUM($C34:BY34)+$S16&gt;$G16,$G16-SUM($C34:BY34),$S16))))</f>
        <v>0</v>
      </c>
      <c r="CA34" s="270">
        <f>IF(CA$20&lt;$I16,0,IF(CA$20=$I16,$L16,IF(CA$20=$N16,$Q16,IF(SUM($C34:BZ34)+$S16&gt;$G16,$G16-SUM($C34:BZ34),$S16))))</f>
        <v>0</v>
      </c>
      <c r="CB34" s="270">
        <f>IF(CB$20&lt;$I16,0,IF(CB$20=$I16,$L16,IF(CB$20=$N16,$Q16,IF(SUM($C34:CA34)+$S16&gt;$G16,$G16-SUM($C34:CA34),$S16))))</f>
        <v>0</v>
      </c>
      <c r="CC34" s="270">
        <f>IF(CC$20&lt;$I16,0,IF(CC$20=$I16,$L16,IF(CC$20=$N16,$Q16,IF(SUM($C34:CB34)+$S16&gt;$G16,$G16-SUM($C34:CB34),$S16))))</f>
        <v>0</v>
      </c>
      <c r="CD34" s="270">
        <f>IF(CD$20&lt;$I16,0,IF(CD$20=$I16,$L16,IF(CD$20=$N16,$Q16,IF(SUM($C34:CC34)+$S16&gt;$G16,$G16-SUM($C34:CC34),$S16))))</f>
        <v>0</v>
      </c>
      <c r="CE34" s="270">
        <f>IF(CE$20&lt;$I16,0,IF(CE$20=$I16,$L16,IF(CE$20=$N16,$Q16,IF(SUM($C34:CD34)+$S16&gt;$G16,$G16-SUM($C34:CD34),$S16))))</f>
        <v>0</v>
      </c>
      <c r="CF34" s="270">
        <f>IF(CF$20&lt;$I16,0,IF(CF$20=$I16,$L16,IF(CF$20=$N16,$Q16,IF(SUM($C34:CE34)+$S16&gt;$G16,$G16-SUM($C34:CE34),$S16))))</f>
        <v>0</v>
      </c>
      <c r="CG34" s="270">
        <f>IF(CG$20&lt;$I16,0,IF(CG$20=$I16,$L16,IF(CG$20=$N16,$Q16,IF(SUM($C34:CF34)+$S16&gt;$G16,$G16-SUM($C34:CF34),$S16))))</f>
        <v>0</v>
      </c>
      <c r="CH34" s="270">
        <f>IF(CH$20&lt;$I16,0,IF(CH$20=$I16,$L16,IF(CH$20=$N16,$Q16,IF(SUM($C34:CG34)+$S16&gt;$G16,$G16-SUM($C34:CG34),$S16))))</f>
        <v>0</v>
      </c>
      <c r="CI34" s="270">
        <f>IF(CI$20&lt;$I16,0,IF(CI$20=$I16,$L16,IF(CI$20=$N16,$Q16,IF(SUM($C34:CH34)+$S16&gt;$G16,$G16-SUM($C34:CH34),$S16))))</f>
        <v>0</v>
      </c>
      <c r="CJ34" s="270">
        <f>IF(CJ$20&lt;$I16,0,IF(CJ$20=$I16,$L16,IF(CJ$20=$N16,$Q16,IF(SUM($C34:CI34)+$S16&gt;$G16,$G16-SUM($C34:CI34),$S16))))</f>
        <v>0</v>
      </c>
      <c r="CK34" s="270">
        <f>IF(CK$20&lt;$I16,0,IF(CK$20=$I16,$L16,IF(CK$20=$N16,$Q16,IF(SUM($C34:CJ34)+$S16&gt;$G16,$G16-SUM($C34:CJ34),$S16))))</f>
        <v>0</v>
      </c>
      <c r="CL34" s="270">
        <f>IF(CL$20&lt;$I16,0,IF(CL$20=$I16,$L16,IF(CL$20=$N16,$Q16,IF(SUM($C34:CK34)+$S16&gt;$G16,$G16-SUM($C34:CK34),$S16))))</f>
        <v>0</v>
      </c>
      <c r="CM34" s="270">
        <f>IF(CM$20&lt;$I16,0,IF(CM$20=$I16,$L16,IF(CM$20=$N16,$Q16,IF(SUM($C34:CL34)+$S16&gt;$G16,$G16-SUM($C34:CL34),$S16))))</f>
        <v>0</v>
      </c>
      <c r="CN34" s="270">
        <f>IF(CN$20&lt;$I16,0,IF(CN$20=$I16,$L16,IF(CN$20=$N16,$Q16,IF(SUM($C34:CM34)+$S16&gt;$G16,$G16-SUM($C34:CM34),$S16))))</f>
        <v>0</v>
      </c>
      <c r="CO34" s="270">
        <f>IF(CO$20&lt;$I16,0,IF(CO$20=$I16,$L16,IF(CO$20=$N16,$Q16,IF(SUM($C34:CN34)+$S16&gt;$G16,$G16-SUM($C34:CN34),$S16))))</f>
        <v>0</v>
      </c>
      <c r="CP34" s="270">
        <f>IF(CP$20&lt;$I16,0,IF(CP$20=$I16,$L16,IF(CP$20=$N16,$Q16,IF(SUM($C34:CO34)+$S16&gt;$G16,$G16-SUM($C34:CO34),$S16))))</f>
        <v>0</v>
      </c>
      <c r="CQ34" s="270">
        <f>IF(CQ$20&lt;$I16,0,IF(CQ$20=$I16,$L16,IF(CQ$20=$N16,$Q16,IF(SUM($C34:CP34)+$S16&gt;$G16,$G16-SUM($C34:CP34),$S16))))</f>
        <v>0</v>
      </c>
      <c r="CR34" s="270">
        <f>IF(CR$20&lt;$I16,0,IF(CR$20=$I16,$L16,IF(CR$20=$N16,$Q16,IF(SUM($C34:CQ34)+$S16&gt;$G16,$G16-SUM($C34:CQ34),$S16))))</f>
        <v>0</v>
      </c>
      <c r="CS34" s="270">
        <f>IF(CS$20&lt;$I16,0,IF(CS$20=$I16,$L16,IF(CS$20=$N16,$Q16,IF(SUM($C34:CR34)+$S16&gt;$G16,$G16-SUM($C34:CR34),$S16))))</f>
        <v>0</v>
      </c>
      <c r="CT34" s="270">
        <f>IF(CT$20&lt;$I16,0,IF(CT$20=$I16,$L16,IF(CT$20=$N16,$Q16,IF(SUM($C34:CS34)+$S16&gt;$G16,$G16-SUM($C34:CS34),$S16))))</f>
        <v>0</v>
      </c>
      <c r="CU34" s="164">
        <f t="shared" si="6"/>
        <v>0</v>
      </c>
    </row>
    <row r="35" spans="1:99" s="130" customFormat="1" ht="16.5" customHeight="1">
      <c r="A35" s="267" t="str">
        <f t="shared" si="7"/>
        <v>车位</v>
      </c>
      <c r="B35" s="268">
        <f t="shared" si="8"/>
        <v>272</v>
      </c>
      <c r="C35" s="269">
        <f t="shared" si="9"/>
        <v>0</v>
      </c>
      <c r="D35" s="269">
        <f>IF(D$20&lt;$I17,0,IF(D$20=$I17,$L17,IF(D$20=$N17,$Q17,IF(SUM($C35:C35)+$S17&gt;$G17,$G17-SUM($C35:C35),$S17))))</f>
        <v>0</v>
      </c>
      <c r="E35" s="270">
        <f>IF(E$20&lt;$I17,0,IF(E$20=$I17,$L17,IF(E$20=$N17,$Q17,IF(SUM($C35:D35)+$S17&gt;$G17,$G17-SUM($C35:D35),$S17))))</f>
        <v>0</v>
      </c>
      <c r="F35" s="270">
        <f>IF(F$20&lt;$I17,0,IF(F$20=$I17,$L17,IF(F$20=$N17,$Q17,IF(SUM($C35:E35)+$S17&gt;$G17,$G17-SUM($C35:E35),$S17))))</f>
        <v>0</v>
      </c>
      <c r="G35" s="270">
        <f>IF(G$20&lt;$I17,0,IF(G$20=$I17,$L17,IF(G$20=$N17,$Q17,IF(SUM($C35:F35)+$S17&gt;$G17,$G17-SUM($C35:F35),$S17))))</f>
        <v>0</v>
      </c>
      <c r="H35" s="270">
        <f>IF(H$20&lt;$I17,0,IF(H$20=$I17,$L17,IF(H$20=$N17,$Q17,IF(SUM($C35:G35)+$S17&gt;$G17,$G17-SUM($C35:G35),$S17))))</f>
        <v>0</v>
      </c>
      <c r="I35" s="270">
        <f>IF(I$20&lt;$I17,0,IF(I$20=$I17,$L17,IF(I$20=$N17,$Q17,IF(SUM($C35:H35)+$S17&gt;$G17,$G17-SUM($C35:H35),$S17))))</f>
        <v>0</v>
      </c>
      <c r="J35" s="270">
        <f>IF(J$20&lt;$I17,0,IF(J$20=$I17,$L17,IF(J$20=$N17,$Q17,IF(SUM($C35:I35)+$S17&gt;$G17,$G17-SUM($C35:I35),$S17))))</f>
        <v>0</v>
      </c>
      <c r="K35" s="270">
        <f>IF(K$20&lt;$I17,0,IF(K$20=$I17,$L17,IF(K$20=$N17,$Q17,IF(SUM($C35:J35)+$S17&gt;$G17,$G17-SUM($C35:J35),$S17))))</f>
        <v>0</v>
      </c>
      <c r="L35" s="270">
        <f>IF(L$20&lt;$I17,0,IF(L$20=$I17,$L17,IF(L$20=$N17,$Q17,IF(SUM($C35:K35)+$S17&gt;$G17,$G17-SUM($C35:K35),$S17))))</f>
        <v>0</v>
      </c>
      <c r="M35" s="270">
        <f>IF(M$20&lt;$I17,0,IF(M$20=$I17,$L17,IF(M$20=$N17,$Q17,IF(SUM($C35:L35)+$S17&gt;$G17,$G17-SUM($C35:L35),$S17))))</f>
        <v>0</v>
      </c>
      <c r="N35" s="270">
        <f>IF(N$20&lt;$I17,0,IF(N$20=$I17,$L17,IF(N$20=$N17,$Q17,IF(SUM($C35:M35)+$S17&gt;$G17,$G17-SUM($C35:M35),$S17))))</f>
        <v>0</v>
      </c>
      <c r="O35" s="270">
        <f>IF(O$20&lt;$I17,0,IF(O$20=$I17,$L17,IF(O$20=$N17,$Q17,IF(SUM($C35:N35)+$S17&gt;$G17,$G17-SUM($C35:N35),$S17))))</f>
        <v>0</v>
      </c>
      <c r="P35" s="270">
        <f>IF(P$20&lt;$I17,0,IF(P$20=$I17,$L17,IF(P$20=$N17,$Q17,IF(SUM($C35:O35)+$S17&gt;$G17,$G17-SUM($C35:O35),$S17))))</f>
        <v>0</v>
      </c>
      <c r="Q35" s="270">
        <f>IF(Q$20&lt;$I17,0,IF(Q$20=$I17,$L17,IF(Q$20=$N17,$Q17,IF(SUM($C35:P35)+$S17&gt;$G17,$G17-SUM($C35:P35),$S17))))</f>
        <v>0</v>
      </c>
      <c r="R35" s="270">
        <f>IF(R$20&lt;$I17,0,IF(R$20=$I17,$L17,IF(R$20=$N17,$Q17,IF(SUM($C35:Q35)+$S17&gt;$G17,$G17-SUM($C35:Q35),$S17))))</f>
        <v>0</v>
      </c>
      <c r="S35" s="270">
        <f>IF(S$20&lt;$I17,0,IF(S$20=$I17,$L17,IF(S$20=$N17,$Q17,IF(SUM($C35:R35)+$S17&gt;$G17,$G17-SUM($C35:R35),$S17))))</f>
        <v>0</v>
      </c>
      <c r="T35" s="270">
        <f>IF(T$20&lt;$I17,0,IF(T$20=$I17,$L17,IF(T$20=$N17,$Q17,IF(SUM($C35:S35)+$S17&gt;$G17,$G17-SUM($C35:S35),$S17))))</f>
        <v>0</v>
      </c>
      <c r="U35" s="270">
        <f>IF(U$20&lt;$I17,0,IF(U$20=$I17,$L17,IF(U$20=$N17,$Q17,IF(SUM($C35:T35)+$S17&gt;$G17,$G17-SUM($C35:T35),$S17))))</f>
        <v>0</v>
      </c>
      <c r="V35" s="270">
        <f>IF(V$20&lt;$I17,0,IF(V$20=$I17,$L17,IF(V$20=$N17,$Q17,IF(SUM($C35:U35)+$S17&gt;$G17,$G17-SUM($C35:U35),$S17))))</f>
        <v>0</v>
      </c>
      <c r="W35" s="270">
        <f>IF(W$20&lt;$I17,0,IF(W$20=$I17,$L17,IF(W$20=$N17,$Q17,IF(SUM($C35:V35)+$S17&gt;$G17,$G17-SUM($C35:V35),$S17))))</f>
        <v>0</v>
      </c>
      <c r="X35" s="270">
        <f>IF(X$20&lt;$I17,0,IF(X$20=$I17,$L17,IF(X$20=$N17,$Q17,IF(SUM($C35:W35)+$S17&gt;$G17,$G17-SUM($C35:W35),$S17))))</f>
        <v>0</v>
      </c>
      <c r="Y35" s="270">
        <f>IF(Y$20&lt;$I17,0,IF(Y$20=$I17,$L17,IF(Y$20=$N17,$Q17,IF(SUM($C35:X35)+$S17&gt;$G17,$G17-SUM($C35:X35),$S17))))</f>
        <v>0</v>
      </c>
      <c r="Z35" s="270">
        <f>IF(Z$20&lt;$I17,0,IF(Z$20=$I17,$L17,IF(Z$20=$N17,$Q17,IF(SUM($C35:Y35)+$S17&gt;$G17,$G17-SUM($C35:Y35),$S17))))</f>
        <v>0</v>
      </c>
      <c r="AA35" s="270">
        <f>IF(AA$20&lt;$I17,0,IF(AA$20=$I17,$L17,IF(AA$20=$N17,$Q17,IF(SUM($C35:Z35)+$S17&gt;$G17,$G17-SUM($C35:Z35),$S17))))</f>
        <v>0</v>
      </c>
      <c r="AB35" s="270">
        <f>IF(AB$20&lt;$I17,0,IF(AB$20=$I17,$L17,IF(AB$20=$N17,$Q17,IF(SUM($C35:AA35)+$S17&gt;$G17,$G17-SUM($C35:AA35),$S17))))</f>
        <v>0</v>
      </c>
      <c r="AC35" s="270">
        <f>IF(AC$20&lt;$I17,0,IF(AC$20=$I17,$L17,IF(AC$20=$N17,$Q17,IF(SUM($C35:AB35)+$S17&gt;$G17,$G17-SUM($C35:AB35),$S17))))</f>
        <v>0</v>
      </c>
      <c r="AD35" s="270">
        <f>IF(AD$20&lt;$I17,0,IF(AD$20=$I17,$L17,IF(AD$20=$N17,$Q17,IF(SUM($C35:AC35)+$S17&gt;$G17,$G17-SUM($C35:AC35),$S17))))</f>
        <v>0</v>
      </c>
      <c r="AE35" s="270">
        <f>IF(AE$20&lt;$I17,0,IF(AE$20=$I17,$L17,IF(AE$20=$N17,$Q17,IF(SUM($C35:AD35)+$S17&gt;$G17,$G17-SUM($C35:AD35),$S17))))</f>
        <v>0</v>
      </c>
      <c r="AF35" s="270">
        <f>IF(AF$20&lt;$I17,0,IF(AF$20=$I17,$L17,IF(AF$20=$N17,$Q17,IF(SUM($C35:AE35)+$S17&gt;$G17,$G17-SUM($C35:AE35),$S17))))</f>
        <v>0</v>
      </c>
      <c r="AG35" s="270">
        <f>IF(AG$20&lt;$I17,0,IF(AG$20=$I17,$L17,IF(AG$20=$N17,$Q17,IF(SUM($C35:AF35)+$S17&gt;$G17,$G17-SUM($C35:AF35),$S17))))</f>
        <v>0</v>
      </c>
      <c r="AH35" s="270">
        <f>IF(AH$20&lt;$I17,0,IF(AH$20=$I17,$L17,IF(AH$20=$N17,$Q17,IF(SUM($C35:AG35)+$S17&gt;$G17,$G17-SUM($C35:AG35),$S17))))</f>
        <v>0</v>
      </c>
      <c r="AI35" s="270">
        <f>IF(AI$20&lt;$I17,0,IF(AI$20=$I17,$L17,IF(AI$20=$N17,$Q17,IF(SUM($C35:AH35)+$S17&gt;$G17,$G17-SUM($C35:AH35),$S17))))</f>
        <v>180</v>
      </c>
      <c r="AJ35" s="270">
        <f>IF(AJ$20&lt;$I17,0,IF(AJ$20=$I17,$L17,IF(AJ$20=$N17,$Q17,IF(SUM($C35:AI35)+$S17&gt;$G17,$G17-SUM($C35:AI35),$S17))))</f>
        <v>50</v>
      </c>
      <c r="AK35" s="270">
        <f>IF(AK$20&lt;$I17,0,IF(AK$20=$I17,$L17,IF(AK$20=$N17,$Q17,IF(SUM($C35:AJ35)+$S17&gt;$G17,$G17-SUM($C35:AJ35),$S17))))</f>
        <v>42</v>
      </c>
      <c r="AL35" s="270">
        <f>IF(AL$20&lt;$I17,0,IF(AL$20=$I17,$L17,IF(AL$20=$N17,$Q17,IF(SUM($C35:AK35)+$S17&gt;$G17,$G17-SUM($C35:AK35),$S17))))</f>
        <v>0</v>
      </c>
      <c r="AM35" s="270">
        <f>IF(AM$20&lt;$I17,0,IF(AM$20=$I17,$L17,IF(AM$20=$N17,$Q17,IF(SUM($C35:AL35)+$S17&gt;$G17,$G17-SUM($C35:AL35),$S17))))</f>
        <v>0</v>
      </c>
      <c r="AN35" s="270">
        <f>IF(AN$20&lt;$I17,0,IF(AN$20=$I17,$L17,IF(AN$20=$N17,$Q17,IF(SUM($C35:AM35)+$S17&gt;$G17,$G17-SUM($C35:AM35),$S17))))</f>
        <v>0</v>
      </c>
      <c r="AO35" s="270">
        <f>IF(AO$20&lt;$I17,0,IF(AO$20=$I17,$L17,IF(AO$20=$N17,$Q17,IF(SUM($C35:AN35)+$S17&gt;$G17,$G17-SUM($C35:AN35),$S17))))</f>
        <v>0</v>
      </c>
      <c r="AP35" s="270">
        <f>IF(AP$20&lt;$I17,0,IF(AP$20=$I17,$L17,IF(AP$20=$N17,$Q17,IF(SUM($C35:AO35)+$S17&gt;$G17,$G17-SUM($C35:AO35),$S17))))</f>
        <v>0</v>
      </c>
      <c r="AQ35" s="270">
        <f>IF(AQ$20&lt;$I17,0,IF(AQ$20=$I17,$L17,IF(AQ$20=$N17,$Q17,IF(SUM($C35:AP35)+$S17&gt;$G17,$G17-SUM($C35:AP35),$S17))))</f>
        <v>0</v>
      </c>
      <c r="AR35" s="270">
        <f>IF(AR$20&lt;$I17,0,IF(AR$20=$I17,$L17,IF(AR$20=$N17,$Q17,IF(SUM($C35:AQ35)+$S17&gt;$G17,$G17-SUM($C35:AQ35),$S17))))</f>
        <v>0</v>
      </c>
      <c r="AS35" s="270">
        <f>IF(AS$20&lt;$I17,0,IF(AS$20=$I17,$L17,IF(AS$20=$N17,$Q17,IF(SUM($C35:AR35)+$S17&gt;$G17,$G17-SUM($C35:AR35),$S17))))</f>
        <v>0</v>
      </c>
      <c r="AT35" s="270">
        <f>IF(AT$20&lt;$I17,0,IF(AT$20=$I17,$L17,IF(AT$20=$N17,$Q17,IF(SUM($C35:AS35)+$S17&gt;$G17,$G17-SUM($C35:AS35),$S17))))</f>
        <v>0</v>
      </c>
      <c r="AU35" s="270">
        <f>IF(AU$20&lt;$I17,0,IF(AU$20=$I17,$L17,IF(AU$20=$N17,$Q17,IF(SUM($C35:AT35)+$S17&gt;$G17,$G17-SUM($C35:AT35),$S17))))</f>
        <v>0</v>
      </c>
      <c r="AV35" s="270">
        <f>IF(AV$20&lt;$I17,0,IF(AV$20=$I17,$L17,IF(AV$20=$N17,$Q17,IF(SUM($C35:AU35)+$S17&gt;$G17,$G17-SUM($C35:AU35),$S17))))</f>
        <v>0</v>
      </c>
      <c r="AW35" s="270">
        <f>IF(AW$20&lt;$I17,0,IF(AW$20=$I17,$L17,IF(AW$20=$N17,$Q17,IF(SUM($C35:AV35)+$S17&gt;$G17,$G17-SUM($C35:AV35),$S17))))</f>
        <v>0</v>
      </c>
      <c r="AX35" s="270">
        <f>IF(AX$20&lt;$I17,0,IF(AX$20=$I17,$L17,IF(AX$20=$N17,$Q17,IF(SUM($C35:AW35)+$S17&gt;$G17,$G17-SUM($C35:AW35),$S17))))</f>
        <v>0</v>
      </c>
      <c r="AY35" s="270">
        <f>IF(AY$20&lt;$I17,0,IF(AY$20=$I17,$L17,IF(AY$20=$N17,$Q17,IF(SUM($C35:AX35)+$S17&gt;$G17,$G17-SUM($C35:AX35),$S17))))</f>
        <v>0</v>
      </c>
      <c r="AZ35" s="270">
        <f>IF(AZ$20&lt;$I17,0,IF(AZ$20=$I17,$L17,IF(AZ$20=$N17,$Q17,IF(SUM($C35:AY35)+$S17&gt;$G17,$G17-SUM($C35:AY35),$S17))))</f>
        <v>0</v>
      </c>
      <c r="BA35" s="270">
        <f>IF(BA$20&lt;$I17,0,IF(BA$20=$I17,$L17,IF(BA$20=$N17,$Q17,IF(SUM($C35:AZ35)+$S17&gt;$G17,$G17-SUM($C35:AZ35),$S17))))</f>
        <v>0</v>
      </c>
      <c r="BB35" s="270">
        <f>IF(BB$20&lt;$I17,0,IF(BB$20=$I17,$L17,IF(BB$20=$N17,$Q17,IF(SUM($C35:BA35)+$S17&gt;$G17,$G17-SUM($C35:BA35),$S17))))</f>
        <v>0</v>
      </c>
      <c r="BC35" s="270">
        <f>IF(BC$20&lt;$I17,0,IF(BC$20=$I17,$L17,IF(BC$20=$N17,$Q17,IF(SUM($C35:BB35)+$S17&gt;$G17,$G17-SUM($C35:BB35),$S17))))</f>
        <v>0</v>
      </c>
      <c r="BD35" s="270">
        <f>IF(BD$20&lt;$I17,0,IF(BD$20=$I17,$L17,IF(BD$20=$N17,$Q17,IF(SUM($C35:BC35)+$S17&gt;$G17,$G17-SUM($C35:BC35),$S17))))</f>
        <v>0</v>
      </c>
      <c r="BE35" s="270">
        <f>IF(BE$20&lt;$I17,0,IF(BE$20=$I17,$L17,IF(BE$20=$N17,$Q17,IF(SUM($C35:BD35)+$S17&gt;$G17,$G17-SUM($C35:BD35),$S17))))</f>
        <v>0</v>
      </c>
      <c r="BF35" s="270">
        <f>IF(BF$20&lt;$I17,0,IF(BF$20=$I17,$L17,IF(BF$20=$N17,$Q17,IF(SUM($C35:BE35)+$S17&gt;$G17,$G17-SUM($C35:BE35),$S17))))</f>
        <v>0</v>
      </c>
      <c r="BG35" s="270">
        <f>IF(BG$20&lt;$I17,0,IF(BG$20=$I17,$L17,IF(BG$20=$N17,$Q17,IF(SUM($C35:BF35)+$S17&gt;$G17,$G17-SUM($C35:BF35),$S17))))</f>
        <v>0</v>
      </c>
      <c r="BH35" s="270">
        <f>IF(BH$20&lt;$I17,0,IF(BH$20=$I17,$L17,IF(BH$20=$N17,$Q17,IF(SUM($C35:BG35)+$S17&gt;$G17,$G17-SUM($C35:BG35),$S17))))</f>
        <v>0</v>
      </c>
      <c r="BI35" s="270">
        <f>IF(BI$20&lt;$I17,0,IF(BI$20=$I17,$L17,IF(BI$20=$N17,$Q17,IF(SUM($C35:BH35)+$S17&gt;$G17,$G17-SUM($C35:BH35),$S17))))</f>
        <v>0</v>
      </c>
      <c r="BJ35" s="270">
        <f>IF(BJ$20&lt;$I17,0,IF(BJ$20=$I17,$L17,IF(BJ$20=$N17,$Q17,IF(SUM($C35:BI35)+$S17&gt;$G17,$G17-SUM($C35:BI35),$S17))))</f>
        <v>0</v>
      </c>
      <c r="BK35" s="270">
        <f>IF(BK$20&lt;$I17,0,IF(BK$20=$I17,$L17,IF(BK$20=$N17,$Q17,IF(SUM($C35:BJ35)+$S17&gt;$G17,$G17-SUM($C35:BJ35),$S17))))</f>
        <v>0</v>
      </c>
      <c r="BL35" s="270">
        <f>IF(BL$20&lt;$I17,0,IF(BL$20=$I17,$L17,IF(BL$20=$N17,$Q17,IF(SUM($C35:BK35)+$S17&gt;$G17,$G17-SUM($C35:BK35),$S17))))</f>
        <v>0</v>
      </c>
      <c r="BM35" s="270">
        <f>IF(BM$20&lt;$I17,0,IF(BM$20=$I17,$L17,IF(BM$20=$N17,$Q17,IF(SUM($C35:BL35)+$S17&gt;$G17,$G17-SUM($C35:BL35),$S17))))</f>
        <v>0</v>
      </c>
      <c r="BN35" s="270">
        <f>IF(BN$20&lt;$I17,0,IF(BN$20=$I17,$L17,IF(BN$20=$N17,$Q17,IF(SUM($C35:BM35)+$S17&gt;$G17,$G17-SUM($C35:BM35),$S17))))</f>
        <v>0</v>
      </c>
      <c r="BO35" s="270">
        <f>IF(BO$20&lt;$I17,0,IF(BO$20=$I17,$L17,IF(BO$20=$N17,$Q17,IF(SUM($C35:BN35)+$S17&gt;$G17,$G17-SUM($C35:BN35),$S17))))</f>
        <v>0</v>
      </c>
      <c r="BP35" s="270">
        <f>IF(BP$20&lt;$I17,0,IF(BP$20=$I17,$L17,IF(BP$20=$N17,$Q17,IF(SUM($C35:BO35)+$S17&gt;$G17,$G17-SUM($C35:BO35),$S17))))</f>
        <v>0</v>
      </c>
      <c r="BQ35" s="270">
        <f>IF(BQ$20&lt;$I17,0,IF(BQ$20=$I17,$L17,IF(BQ$20=$N17,$Q17,IF(SUM($C35:BP35)+$S17&gt;$G17,$G17-SUM($C35:BP35),$S17))))</f>
        <v>0</v>
      </c>
      <c r="BR35" s="270">
        <f>IF(BR$20&lt;$I17,0,IF(BR$20=$I17,$L17,IF(BR$20=$N17,$Q17,IF(SUM($C35:BQ35)+$S17&gt;$G17,$G17-SUM($C35:BQ35),$S17))))</f>
        <v>0</v>
      </c>
      <c r="BS35" s="270">
        <f>IF(BS$20&lt;$I17,0,IF(BS$20=$I17,$L17,IF(BS$20=$N17,$Q17,IF(SUM($C35:BR35)+$S17&gt;$G17,$G17-SUM($C35:BR35),$S17))))</f>
        <v>0</v>
      </c>
      <c r="BT35" s="270">
        <f>IF(BT$20&lt;$I17,0,IF(BT$20=$I17,$L17,IF(BT$20=$N17,$Q17,IF(SUM($C35:BS35)+$S17&gt;$G17,$G17-SUM($C35:BS35),$S17))))</f>
        <v>0</v>
      </c>
      <c r="BU35" s="270">
        <f>IF(BU$20&lt;$I17,0,IF(BU$20=$I17,$L17,IF(BU$20=$N17,$Q17,IF(SUM($C35:BT35)+$S17&gt;$G17,$G17-SUM($C35:BT35),$S17))))</f>
        <v>0</v>
      </c>
      <c r="BV35" s="270">
        <f>IF(BV$20&lt;$I17,0,IF(BV$20=$I17,$L17,IF(BV$20=$N17,$Q17,IF(SUM($C35:BU35)+$S17&gt;$G17,$G17-SUM($C35:BU35),$S17))))</f>
        <v>0</v>
      </c>
      <c r="BW35" s="270">
        <f>IF(BW$20&lt;$I17,0,IF(BW$20=$I17,$L17,IF(BW$20=$N17,$Q17,IF(SUM($C35:BV35)+$S17&gt;$G17,$G17-SUM($C35:BV35),$S17))))</f>
        <v>0</v>
      </c>
      <c r="BX35" s="270">
        <f>IF(BX$20&lt;$I17,0,IF(BX$20=$I17,$L17,IF(BX$20=$N17,$Q17,IF(SUM($C35:BW35)+$S17&gt;$G17,$G17-SUM($C35:BW35),$S17))))</f>
        <v>0</v>
      </c>
      <c r="BY35" s="270">
        <f>IF(BY$20&lt;$I17,0,IF(BY$20=$I17,$L17,IF(BY$20=$N17,$Q17,IF(SUM($C35:BX35)+$S17&gt;$G17,$G17-SUM($C35:BX35),$S17))))</f>
        <v>0</v>
      </c>
      <c r="BZ35" s="270">
        <f>IF(BZ$20&lt;$I17,0,IF(BZ$20=$I17,$L17,IF(BZ$20=$N17,$Q17,IF(SUM($C35:BY35)+$S17&gt;$G17,$G17-SUM($C35:BY35),$S17))))</f>
        <v>0</v>
      </c>
      <c r="CA35" s="270">
        <f>IF(CA$20&lt;$I17,0,IF(CA$20=$I17,$L17,IF(CA$20=$N17,$Q17,IF(SUM($C35:BZ35)+$S17&gt;$G17,$G17-SUM($C35:BZ35),$S17))))</f>
        <v>0</v>
      </c>
      <c r="CB35" s="270">
        <f>IF(CB$20&lt;$I17,0,IF(CB$20=$I17,$L17,IF(CB$20=$N17,$Q17,IF(SUM($C35:CA35)+$S17&gt;$G17,$G17-SUM($C35:CA35),$S17))))</f>
        <v>0</v>
      </c>
      <c r="CC35" s="270">
        <f>IF(CC$20&lt;$I17,0,IF(CC$20=$I17,$L17,IF(CC$20=$N17,$Q17,IF(SUM($C35:CB35)+$S17&gt;$G17,$G17-SUM($C35:CB35),$S17))))</f>
        <v>0</v>
      </c>
      <c r="CD35" s="270">
        <f>IF(CD$20&lt;$I17,0,IF(CD$20=$I17,$L17,IF(CD$20=$N17,$Q17,IF(SUM($C35:CC35)+$S17&gt;$G17,$G17-SUM($C35:CC35),$S17))))</f>
        <v>0</v>
      </c>
      <c r="CE35" s="270">
        <f>IF(CE$20&lt;$I17,0,IF(CE$20=$I17,$L17,IF(CE$20=$N17,$Q17,IF(SUM($C35:CD35)+$S17&gt;$G17,$G17-SUM($C35:CD35),$S17))))</f>
        <v>0</v>
      </c>
      <c r="CF35" s="270">
        <f>IF(CF$20&lt;$I17,0,IF(CF$20=$I17,$L17,IF(CF$20=$N17,$Q17,IF(SUM($C35:CE35)+$S17&gt;$G17,$G17-SUM($C35:CE35),$S17))))</f>
        <v>0</v>
      </c>
      <c r="CG35" s="270">
        <f>IF(CG$20&lt;$I17,0,IF(CG$20=$I17,$L17,IF(CG$20=$N17,$Q17,IF(SUM($C35:CF35)+$S17&gt;$G17,$G17-SUM($C35:CF35),$S17))))</f>
        <v>0</v>
      </c>
      <c r="CH35" s="270">
        <f>IF(CH$20&lt;$I17,0,IF(CH$20=$I17,$L17,IF(CH$20=$N17,$Q17,IF(SUM($C35:CG35)+$S17&gt;$G17,$G17-SUM($C35:CG35),$S17))))</f>
        <v>0</v>
      </c>
      <c r="CI35" s="270">
        <f>IF(CI$20&lt;$I17,0,IF(CI$20=$I17,$L17,IF(CI$20=$N17,$Q17,IF(SUM($C35:CH35)+$S17&gt;$G17,$G17-SUM($C35:CH35),$S17))))</f>
        <v>0</v>
      </c>
      <c r="CJ35" s="270">
        <f>IF(CJ$20&lt;$I17,0,IF(CJ$20=$I17,$L17,IF(CJ$20=$N17,$Q17,IF(SUM($C35:CI35)+$S17&gt;$G17,$G17-SUM($C35:CI35),$S17))))</f>
        <v>0</v>
      </c>
      <c r="CK35" s="270">
        <f>IF(CK$20&lt;$I17,0,IF(CK$20=$I17,$L17,IF(CK$20=$N17,$Q17,IF(SUM($C35:CJ35)+$S17&gt;$G17,$G17-SUM($C35:CJ35),$S17))))</f>
        <v>0</v>
      </c>
      <c r="CL35" s="270">
        <f>IF(CL$20&lt;$I17,0,IF(CL$20=$I17,$L17,IF(CL$20=$N17,$Q17,IF(SUM($C35:CK35)+$S17&gt;$G17,$G17-SUM($C35:CK35),$S17))))</f>
        <v>0</v>
      </c>
      <c r="CM35" s="270">
        <f>IF(CM$20&lt;$I17,0,IF(CM$20=$I17,$L17,IF(CM$20=$N17,$Q17,IF(SUM($C35:CL35)+$S17&gt;$G17,$G17-SUM($C35:CL35),$S17))))</f>
        <v>0</v>
      </c>
      <c r="CN35" s="270">
        <f>IF(CN$20&lt;$I17,0,IF(CN$20=$I17,$L17,IF(CN$20=$N17,$Q17,IF(SUM($C35:CM35)+$S17&gt;$G17,$G17-SUM($C35:CM35),$S17))))</f>
        <v>0</v>
      </c>
      <c r="CO35" s="270">
        <f>IF(CO$20&lt;$I17,0,IF(CO$20=$I17,$L17,IF(CO$20=$N17,$Q17,IF(SUM($C35:CN35)+$S17&gt;$G17,$G17-SUM($C35:CN35),$S17))))</f>
        <v>0</v>
      </c>
      <c r="CP35" s="270">
        <f>IF(CP$20&lt;$I17,0,IF(CP$20=$I17,$L17,IF(CP$20=$N17,$Q17,IF(SUM($C35:CO35)+$S17&gt;$G17,$G17-SUM($C35:CO35),$S17))))</f>
        <v>0</v>
      </c>
      <c r="CQ35" s="270">
        <f>IF(CQ$20&lt;$I17,0,IF(CQ$20=$I17,$L17,IF(CQ$20=$N17,$Q17,IF(SUM($C35:CP35)+$S17&gt;$G17,$G17-SUM($C35:CP35),$S17))))</f>
        <v>0</v>
      </c>
      <c r="CR35" s="270">
        <f>IF(CR$20&lt;$I17,0,IF(CR$20=$I17,$L17,IF(CR$20=$N17,$Q17,IF(SUM($C35:CQ35)+$S17&gt;$G17,$G17-SUM($C35:CQ35),$S17))))</f>
        <v>0</v>
      </c>
      <c r="CS35" s="270">
        <f>IF(CS$20&lt;$I17,0,IF(CS$20=$I17,$L17,IF(CS$20=$N17,$Q17,IF(SUM($C35:CR35)+$S17&gt;$G17,$G17-SUM($C35:CR35),$S17))))</f>
        <v>0</v>
      </c>
      <c r="CT35" s="270">
        <f>IF(CT$20&lt;$I17,0,IF(CT$20=$I17,$L17,IF(CT$20=$N17,$Q17,IF(SUM($C35:CS35)+$S17&gt;$G17,$G17-SUM($C35:CS35),$S17))))</f>
        <v>0</v>
      </c>
      <c r="CU35" s="164">
        <f t="shared" si="6"/>
        <v>0</v>
      </c>
    </row>
    <row r="36" spans="1:99" s="130" customFormat="1" ht="16.5" customHeight="1">
      <c r="A36" s="271" t="s">
        <v>239</v>
      </c>
      <c r="B36" s="272">
        <f>SUM(B22:B35)</f>
        <v>564.47540983606564</v>
      </c>
      <c r="C36" s="273">
        <f t="shared" ref="C36:V36" si="10">SUM(C22:C35)</f>
        <v>0</v>
      </c>
      <c r="D36" s="273">
        <f t="shared" si="10"/>
        <v>0</v>
      </c>
      <c r="E36" s="273">
        <f t="shared" si="10"/>
        <v>0</v>
      </c>
      <c r="F36" s="273">
        <f t="shared" si="10"/>
        <v>0</v>
      </c>
      <c r="G36" s="273">
        <f t="shared" si="10"/>
        <v>0</v>
      </c>
      <c r="H36" s="273">
        <f t="shared" si="10"/>
        <v>0</v>
      </c>
      <c r="I36" s="273">
        <f t="shared" si="10"/>
        <v>0</v>
      </c>
      <c r="J36" s="273">
        <f t="shared" si="10"/>
        <v>0</v>
      </c>
      <c r="K36" s="273">
        <f t="shared" si="10"/>
        <v>0</v>
      </c>
      <c r="L36" s="273">
        <f t="shared" si="10"/>
        <v>0</v>
      </c>
      <c r="M36" s="273">
        <f t="shared" si="10"/>
        <v>0</v>
      </c>
      <c r="N36" s="273">
        <f t="shared" si="10"/>
        <v>120</v>
      </c>
      <c r="O36" s="273">
        <f t="shared" si="10"/>
        <v>70</v>
      </c>
      <c r="P36" s="273">
        <f t="shared" si="10"/>
        <v>70</v>
      </c>
      <c r="Q36" s="273">
        <f t="shared" si="10"/>
        <v>22.47540983606558</v>
      </c>
      <c r="R36" s="273">
        <f t="shared" si="10"/>
        <v>0</v>
      </c>
      <c r="S36" s="273">
        <f t="shared" si="10"/>
        <v>0</v>
      </c>
      <c r="T36" s="273">
        <f t="shared" si="10"/>
        <v>0</v>
      </c>
      <c r="U36" s="273">
        <f t="shared" si="10"/>
        <v>0</v>
      </c>
      <c r="V36" s="273">
        <f t="shared" si="10"/>
        <v>5</v>
      </c>
      <c r="W36" s="273">
        <f t="shared" ref="W36:CH36" si="11">SUM(W22:W35)</f>
        <v>5</v>
      </c>
      <c r="X36" s="273">
        <f t="shared" si="11"/>
        <v>0</v>
      </c>
      <c r="Y36" s="273">
        <f t="shared" si="11"/>
        <v>0</v>
      </c>
      <c r="Z36" s="273">
        <f t="shared" si="11"/>
        <v>0</v>
      </c>
      <c r="AA36" s="273">
        <f t="shared" si="11"/>
        <v>0</v>
      </c>
      <c r="AB36" s="273">
        <f t="shared" si="11"/>
        <v>0</v>
      </c>
      <c r="AC36" s="273">
        <f t="shared" si="11"/>
        <v>0</v>
      </c>
      <c r="AD36" s="273">
        <f t="shared" si="11"/>
        <v>0</v>
      </c>
      <c r="AE36" s="273">
        <f t="shared" si="11"/>
        <v>0</v>
      </c>
      <c r="AF36" s="273">
        <f t="shared" si="11"/>
        <v>0</v>
      </c>
      <c r="AG36" s="273">
        <f t="shared" si="11"/>
        <v>0</v>
      </c>
      <c r="AH36" s="273">
        <f t="shared" si="11"/>
        <v>0</v>
      </c>
      <c r="AI36" s="273">
        <f t="shared" si="11"/>
        <v>180</v>
      </c>
      <c r="AJ36" s="273">
        <f t="shared" si="11"/>
        <v>50</v>
      </c>
      <c r="AK36" s="273">
        <f t="shared" si="11"/>
        <v>42</v>
      </c>
      <c r="AL36" s="273">
        <f t="shared" si="11"/>
        <v>0</v>
      </c>
      <c r="AM36" s="273">
        <f t="shared" si="11"/>
        <v>0</v>
      </c>
      <c r="AN36" s="273">
        <f t="shared" si="11"/>
        <v>0</v>
      </c>
      <c r="AO36" s="273">
        <f t="shared" si="11"/>
        <v>0</v>
      </c>
      <c r="AP36" s="273">
        <f t="shared" si="11"/>
        <v>0</v>
      </c>
      <c r="AQ36" s="273">
        <f t="shared" si="11"/>
        <v>0</v>
      </c>
      <c r="AR36" s="273">
        <f t="shared" si="11"/>
        <v>0</v>
      </c>
      <c r="AS36" s="273">
        <f t="shared" si="11"/>
        <v>0</v>
      </c>
      <c r="AT36" s="273">
        <f t="shared" si="11"/>
        <v>0</v>
      </c>
      <c r="AU36" s="273">
        <f t="shared" si="11"/>
        <v>0</v>
      </c>
      <c r="AV36" s="273">
        <f t="shared" si="11"/>
        <v>0</v>
      </c>
      <c r="AW36" s="273">
        <f t="shared" si="11"/>
        <v>0</v>
      </c>
      <c r="AX36" s="273">
        <f t="shared" si="11"/>
        <v>0</v>
      </c>
      <c r="AY36" s="273">
        <f t="shared" si="11"/>
        <v>0</v>
      </c>
      <c r="AZ36" s="273">
        <f t="shared" si="11"/>
        <v>0</v>
      </c>
      <c r="BA36" s="273">
        <f t="shared" si="11"/>
        <v>0</v>
      </c>
      <c r="BB36" s="273">
        <f t="shared" si="11"/>
        <v>0</v>
      </c>
      <c r="BC36" s="273">
        <f t="shared" si="11"/>
        <v>0</v>
      </c>
      <c r="BD36" s="273">
        <f t="shared" si="11"/>
        <v>0</v>
      </c>
      <c r="BE36" s="273">
        <f t="shared" si="11"/>
        <v>0</v>
      </c>
      <c r="BF36" s="273">
        <f t="shared" si="11"/>
        <v>0</v>
      </c>
      <c r="BG36" s="273">
        <f t="shared" si="11"/>
        <v>0</v>
      </c>
      <c r="BH36" s="273">
        <f t="shared" si="11"/>
        <v>0</v>
      </c>
      <c r="BI36" s="273">
        <f t="shared" si="11"/>
        <v>0</v>
      </c>
      <c r="BJ36" s="273">
        <f t="shared" si="11"/>
        <v>0</v>
      </c>
      <c r="BK36" s="273">
        <f t="shared" si="11"/>
        <v>0</v>
      </c>
      <c r="BL36" s="273">
        <f t="shared" si="11"/>
        <v>0</v>
      </c>
      <c r="BM36" s="273">
        <f t="shared" si="11"/>
        <v>0</v>
      </c>
      <c r="BN36" s="273">
        <f t="shared" si="11"/>
        <v>0</v>
      </c>
      <c r="BO36" s="273">
        <f t="shared" si="11"/>
        <v>0</v>
      </c>
      <c r="BP36" s="273">
        <f t="shared" si="11"/>
        <v>0</v>
      </c>
      <c r="BQ36" s="273">
        <f t="shared" si="11"/>
        <v>0</v>
      </c>
      <c r="BR36" s="273">
        <f t="shared" si="11"/>
        <v>0</v>
      </c>
      <c r="BS36" s="273">
        <f t="shared" si="11"/>
        <v>0</v>
      </c>
      <c r="BT36" s="273">
        <f t="shared" si="11"/>
        <v>0</v>
      </c>
      <c r="BU36" s="273">
        <f t="shared" si="11"/>
        <v>0</v>
      </c>
      <c r="BV36" s="273">
        <f t="shared" si="11"/>
        <v>0</v>
      </c>
      <c r="BW36" s="273">
        <f t="shared" si="11"/>
        <v>0</v>
      </c>
      <c r="BX36" s="273">
        <f t="shared" si="11"/>
        <v>0</v>
      </c>
      <c r="BY36" s="273">
        <f t="shared" si="11"/>
        <v>0</v>
      </c>
      <c r="BZ36" s="273">
        <f t="shared" si="11"/>
        <v>0</v>
      </c>
      <c r="CA36" s="273">
        <f t="shared" si="11"/>
        <v>0</v>
      </c>
      <c r="CB36" s="273">
        <f t="shared" si="11"/>
        <v>0</v>
      </c>
      <c r="CC36" s="273">
        <f t="shared" si="11"/>
        <v>0</v>
      </c>
      <c r="CD36" s="273">
        <f t="shared" si="11"/>
        <v>0</v>
      </c>
      <c r="CE36" s="273">
        <f t="shared" si="11"/>
        <v>0</v>
      </c>
      <c r="CF36" s="273">
        <f t="shared" si="11"/>
        <v>0</v>
      </c>
      <c r="CG36" s="273">
        <f t="shared" si="11"/>
        <v>0</v>
      </c>
      <c r="CH36" s="273">
        <f t="shared" si="11"/>
        <v>0</v>
      </c>
      <c r="CI36" s="273">
        <f t="shared" ref="CI36:CT36" si="12">SUM(CI22:CI35)</f>
        <v>0</v>
      </c>
      <c r="CJ36" s="273">
        <f t="shared" si="12"/>
        <v>0</v>
      </c>
      <c r="CK36" s="273">
        <f t="shared" si="12"/>
        <v>0</v>
      </c>
      <c r="CL36" s="273">
        <f t="shared" si="12"/>
        <v>0</v>
      </c>
      <c r="CM36" s="273">
        <f t="shared" si="12"/>
        <v>0</v>
      </c>
      <c r="CN36" s="273">
        <f t="shared" si="12"/>
        <v>0</v>
      </c>
      <c r="CO36" s="273">
        <f t="shared" si="12"/>
        <v>0</v>
      </c>
      <c r="CP36" s="273">
        <f t="shared" si="12"/>
        <v>0</v>
      </c>
      <c r="CQ36" s="273">
        <f t="shared" si="12"/>
        <v>0</v>
      </c>
      <c r="CR36" s="273">
        <f t="shared" si="12"/>
        <v>0</v>
      </c>
      <c r="CS36" s="273">
        <f t="shared" si="12"/>
        <v>0</v>
      </c>
      <c r="CT36" s="291">
        <f t="shared" si="12"/>
        <v>0</v>
      </c>
      <c r="CU36" s="164"/>
    </row>
    <row r="37" spans="1:99" s="130" customFormat="1" ht="16.5" customHeight="1">
      <c r="E37" s="274"/>
      <c r="F37" s="274"/>
      <c r="G37" s="274"/>
      <c r="H37" s="274"/>
    </row>
    <row r="38" spans="1:99" s="130" customFormat="1" ht="16.5" customHeight="1">
      <c r="A38" s="794" t="s">
        <v>503</v>
      </c>
      <c r="B38" s="794"/>
      <c r="C38" s="794"/>
      <c r="D38" s="794"/>
      <c r="E38" s="794"/>
      <c r="F38" s="794"/>
      <c r="G38" s="794"/>
      <c r="H38" s="794"/>
      <c r="I38" s="794"/>
      <c r="J38" s="794"/>
      <c r="K38" s="794"/>
      <c r="L38" s="794"/>
    </row>
    <row r="39" spans="1:99" s="130" customFormat="1" ht="16.5" customHeight="1">
      <c r="A39" s="795" t="s">
        <v>502</v>
      </c>
      <c r="B39" s="801" t="s">
        <v>239</v>
      </c>
      <c r="C39" s="265">
        <v>1</v>
      </c>
      <c r="D39" s="265">
        <v>2</v>
      </c>
      <c r="E39" s="265">
        <v>3</v>
      </c>
      <c r="F39" s="265">
        <v>4</v>
      </c>
      <c r="G39" s="265">
        <v>5</v>
      </c>
      <c r="H39" s="265">
        <v>6</v>
      </c>
      <c r="I39" s="265">
        <v>7</v>
      </c>
      <c r="J39" s="265">
        <v>8</v>
      </c>
      <c r="K39" s="265">
        <v>9</v>
      </c>
      <c r="L39" s="265">
        <v>10</v>
      </c>
      <c r="M39" s="265">
        <v>11</v>
      </c>
      <c r="N39" s="265">
        <v>12</v>
      </c>
      <c r="O39" s="265">
        <v>13</v>
      </c>
      <c r="P39" s="265">
        <v>14</v>
      </c>
      <c r="Q39" s="265">
        <v>15</v>
      </c>
      <c r="R39" s="265">
        <v>16</v>
      </c>
      <c r="S39" s="265">
        <v>17</v>
      </c>
      <c r="T39" s="265">
        <v>18</v>
      </c>
      <c r="U39" s="265">
        <v>19</v>
      </c>
      <c r="V39" s="265">
        <v>20</v>
      </c>
      <c r="W39" s="265">
        <v>21</v>
      </c>
      <c r="X39" s="265">
        <v>22</v>
      </c>
      <c r="Y39" s="265">
        <v>23</v>
      </c>
      <c r="Z39" s="265">
        <v>24</v>
      </c>
      <c r="AA39" s="265">
        <v>25</v>
      </c>
      <c r="AB39" s="265">
        <v>26</v>
      </c>
      <c r="AC39" s="265">
        <v>27</v>
      </c>
      <c r="AD39" s="265">
        <v>28</v>
      </c>
      <c r="AE39" s="265">
        <v>29</v>
      </c>
      <c r="AF39" s="265">
        <v>30</v>
      </c>
      <c r="AG39" s="265">
        <v>31</v>
      </c>
      <c r="AH39" s="265">
        <v>32</v>
      </c>
      <c r="AI39" s="265">
        <v>33</v>
      </c>
      <c r="AJ39" s="265">
        <v>34</v>
      </c>
      <c r="AK39" s="265">
        <v>35</v>
      </c>
      <c r="AL39" s="265">
        <v>36</v>
      </c>
      <c r="AM39" s="265">
        <v>37</v>
      </c>
      <c r="AN39" s="265">
        <v>38</v>
      </c>
      <c r="AO39" s="265">
        <v>39</v>
      </c>
      <c r="AP39" s="265">
        <v>40</v>
      </c>
      <c r="AQ39" s="265">
        <v>41</v>
      </c>
      <c r="AR39" s="265">
        <v>42</v>
      </c>
      <c r="AS39" s="265">
        <v>43</v>
      </c>
      <c r="AT39" s="265">
        <v>44</v>
      </c>
      <c r="AU39" s="265">
        <v>45</v>
      </c>
      <c r="AV39" s="265">
        <v>46</v>
      </c>
      <c r="AW39" s="265">
        <v>47</v>
      </c>
      <c r="AX39" s="265">
        <v>48</v>
      </c>
      <c r="AY39" s="265">
        <v>49</v>
      </c>
      <c r="AZ39" s="265">
        <v>50</v>
      </c>
      <c r="BA39" s="265">
        <v>51</v>
      </c>
      <c r="BB39" s="265">
        <v>52</v>
      </c>
      <c r="BC39" s="265">
        <v>53</v>
      </c>
      <c r="BD39" s="265">
        <v>54</v>
      </c>
      <c r="BE39" s="265">
        <v>55</v>
      </c>
      <c r="BF39" s="265">
        <v>56</v>
      </c>
      <c r="BG39" s="265">
        <v>57</v>
      </c>
      <c r="BH39" s="265">
        <v>58</v>
      </c>
      <c r="BI39" s="265">
        <v>59</v>
      </c>
      <c r="BJ39" s="265">
        <v>60</v>
      </c>
      <c r="BK39" s="265">
        <v>61</v>
      </c>
      <c r="BL39" s="265">
        <v>62</v>
      </c>
      <c r="BM39" s="265">
        <v>63</v>
      </c>
      <c r="BN39" s="265">
        <v>64</v>
      </c>
      <c r="BO39" s="265">
        <v>65</v>
      </c>
      <c r="BP39" s="265">
        <v>66</v>
      </c>
      <c r="BQ39" s="265">
        <v>67</v>
      </c>
      <c r="BR39" s="265">
        <v>68</v>
      </c>
      <c r="BS39" s="265">
        <v>69</v>
      </c>
      <c r="BT39" s="265">
        <v>70</v>
      </c>
      <c r="BU39" s="265">
        <v>71</v>
      </c>
      <c r="BV39" s="265">
        <v>72</v>
      </c>
      <c r="BW39" s="265">
        <v>73</v>
      </c>
      <c r="BX39" s="265">
        <v>74</v>
      </c>
      <c r="BY39" s="265">
        <v>75</v>
      </c>
      <c r="BZ39" s="265">
        <v>76</v>
      </c>
      <c r="CA39" s="265">
        <v>77</v>
      </c>
      <c r="CB39" s="265">
        <v>78</v>
      </c>
      <c r="CC39" s="265">
        <v>79</v>
      </c>
      <c r="CD39" s="265">
        <v>80</v>
      </c>
      <c r="CE39" s="265">
        <v>81</v>
      </c>
      <c r="CF39" s="265">
        <v>82</v>
      </c>
      <c r="CG39" s="265">
        <v>83</v>
      </c>
      <c r="CH39" s="265">
        <v>84</v>
      </c>
      <c r="CI39" s="265">
        <v>85</v>
      </c>
      <c r="CJ39" s="265">
        <v>86</v>
      </c>
      <c r="CK39" s="265">
        <v>87</v>
      </c>
      <c r="CL39" s="265">
        <v>88</v>
      </c>
      <c r="CM39" s="265">
        <v>89</v>
      </c>
      <c r="CN39" s="265">
        <v>90</v>
      </c>
      <c r="CO39" s="265">
        <v>91</v>
      </c>
      <c r="CP39" s="265">
        <v>92</v>
      </c>
      <c r="CQ39" s="265">
        <v>93</v>
      </c>
      <c r="CR39" s="265">
        <v>94</v>
      </c>
      <c r="CS39" s="265">
        <v>95</v>
      </c>
      <c r="CT39" s="290">
        <v>96</v>
      </c>
      <c r="CU39" s="164" t="s">
        <v>77</v>
      </c>
    </row>
    <row r="40" spans="1:99" s="130" customFormat="1" ht="16.5" customHeight="1">
      <c r="A40" s="796"/>
      <c r="B40" s="802"/>
      <c r="C40" s="266">
        <f>主要假设阐述!$B$5</f>
        <v>42491</v>
      </c>
      <c r="D40" s="266">
        <f>C40+31</f>
        <v>42522</v>
      </c>
      <c r="E40" s="266">
        <f t="shared" ref="E40:BP40" si="13">D40+31</f>
        <v>42553</v>
      </c>
      <c r="F40" s="266">
        <f t="shared" si="13"/>
        <v>42584</v>
      </c>
      <c r="G40" s="266">
        <f t="shared" si="13"/>
        <v>42615</v>
      </c>
      <c r="H40" s="266">
        <f t="shared" si="13"/>
        <v>42646</v>
      </c>
      <c r="I40" s="266">
        <f t="shared" si="13"/>
        <v>42677</v>
      </c>
      <c r="J40" s="266">
        <f t="shared" si="13"/>
        <v>42708</v>
      </c>
      <c r="K40" s="266">
        <f t="shared" si="13"/>
        <v>42739</v>
      </c>
      <c r="L40" s="266">
        <f t="shared" si="13"/>
        <v>42770</v>
      </c>
      <c r="M40" s="266">
        <f t="shared" si="13"/>
        <v>42801</v>
      </c>
      <c r="N40" s="266">
        <f t="shared" si="13"/>
        <v>42832</v>
      </c>
      <c r="O40" s="266">
        <f t="shared" si="13"/>
        <v>42863</v>
      </c>
      <c r="P40" s="266">
        <f t="shared" si="13"/>
        <v>42894</v>
      </c>
      <c r="Q40" s="266">
        <f t="shared" si="13"/>
        <v>42925</v>
      </c>
      <c r="R40" s="266">
        <f t="shared" si="13"/>
        <v>42956</v>
      </c>
      <c r="S40" s="266">
        <f t="shared" si="13"/>
        <v>42987</v>
      </c>
      <c r="T40" s="266">
        <f t="shared" si="13"/>
        <v>43018</v>
      </c>
      <c r="U40" s="266">
        <f t="shared" si="13"/>
        <v>43049</v>
      </c>
      <c r="V40" s="266">
        <f t="shared" si="13"/>
        <v>43080</v>
      </c>
      <c r="W40" s="266">
        <f t="shared" si="13"/>
        <v>43111</v>
      </c>
      <c r="X40" s="266">
        <f t="shared" si="13"/>
        <v>43142</v>
      </c>
      <c r="Y40" s="266">
        <f t="shared" si="13"/>
        <v>43173</v>
      </c>
      <c r="Z40" s="266">
        <f t="shared" si="13"/>
        <v>43204</v>
      </c>
      <c r="AA40" s="266">
        <f t="shared" si="13"/>
        <v>43235</v>
      </c>
      <c r="AB40" s="266">
        <f t="shared" si="13"/>
        <v>43266</v>
      </c>
      <c r="AC40" s="266">
        <f t="shared" si="13"/>
        <v>43297</v>
      </c>
      <c r="AD40" s="266">
        <f t="shared" si="13"/>
        <v>43328</v>
      </c>
      <c r="AE40" s="266">
        <f t="shared" si="13"/>
        <v>43359</v>
      </c>
      <c r="AF40" s="266">
        <f t="shared" si="13"/>
        <v>43390</v>
      </c>
      <c r="AG40" s="266">
        <f t="shared" si="13"/>
        <v>43421</v>
      </c>
      <c r="AH40" s="266">
        <f t="shared" si="13"/>
        <v>43452</v>
      </c>
      <c r="AI40" s="266">
        <f t="shared" si="13"/>
        <v>43483</v>
      </c>
      <c r="AJ40" s="266">
        <f t="shared" si="13"/>
        <v>43514</v>
      </c>
      <c r="AK40" s="266">
        <f t="shared" si="13"/>
        <v>43545</v>
      </c>
      <c r="AL40" s="266">
        <f t="shared" si="13"/>
        <v>43576</v>
      </c>
      <c r="AM40" s="266">
        <f t="shared" si="13"/>
        <v>43607</v>
      </c>
      <c r="AN40" s="266">
        <f t="shared" si="13"/>
        <v>43638</v>
      </c>
      <c r="AO40" s="266">
        <f t="shared" si="13"/>
        <v>43669</v>
      </c>
      <c r="AP40" s="266">
        <f t="shared" si="13"/>
        <v>43700</v>
      </c>
      <c r="AQ40" s="266">
        <f t="shared" si="13"/>
        <v>43731</v>
      </c>
      <c r="AR40" s="266">
        <f t="shared" si="13"/>
        <v>43762</v>
      </c>
      <c r="AS40" s="266">
        <f t="shared" si="13"/>
        <v>43793</v>
      </c>
      <c r="AT40" s="266">
        <f t="shared" si="13"/>
        <v>43824</v>
      </c>
      <c r="AU40" s="266">
        <f t="shared" si="13"/>
        <v>43855</v>
      </c>
      <c r="AV40" s="266">
        <f t="shared" si="13"/>
        <v>43886</v>
      </c>
      <c r="AW40" s="266">
        <f t="shared" si="13"/>
        <v>43917</v>
      </c>
      <c r="AX40" s="266">
        <f t="shared" si="13"/>
        <v>43948</v>
      </c>
      <c r="AY40" s="266">
        <f t="shared" si="13"/>
        <v>43979</v>
      </c>
      <c r="AZ40" s="266">
        <f t="shared" si="13"/>
        <v>44010</v>
      </c>
      <c r="BA40" s="266">
        <f t="shared" si="13"/>
        <v>44041</v>
      </c>
      <c r="BB40" s="266">
        <f t="shared" si="13"/>
        <v>44072</v>
      </c>
      <c r="BC40" s="266">
        <f t="shared" si="13"/>
        <v>44103</v>
      </c>
      <c r="BD40" s="266">
        <f t="shared" si="13"/>
        <v>44134</v>
      </c>
      <c r="BE40" s="266">
        <f t="shared" si="13"/>
        <v>44165</v>
      </c>
      <c r="BF40" s="266">
        <f t="shared" si="13"/>
        <v>44196</v>
      </c>
      <c r="BG40" s="266">
        <f t="shared" si="13"/>
        <v>44227</v>
      </c>
      <c r="BH40" s="266">
        <f t="shared" si="13"/>
        <v>44258</v>
      </c>
      <c r="BI40" s="266">
        <f t="shared" si="13"/>
        <v>44289</v>
      </c>
      <c r="BJ40" s="266">
        <f t="shared" si="13"/>
        <v>44320</v>
      </c>
      <c r="BK40" s="266">
        <f t="shared" si="13"/>
        <v>44351</v>
      </c>
      <c r="BL40" s="266">
        <f t="shared" si="13"/>
        <v>44382</v>
      </c>
      <c r="BM40" s="266">
        <f t="shared" si="13"/>
        <v>44413</v>
      </c>
      <c r="BN40" s="266">
        <f t="shared" si="13"/>
        <v>44444</v>
      </c>
      <c r="BO40" s="266">
        <f t="shared" si="13"/>
        <v>44475</v>
      </c>
      <c r="BP40" s="266">
        <f t="shared" si="13"/>
        <v>44506</v>
      </c>
      <c r="BQ40" s="266">
        <f t="shared" ref="BQ40:CT40" si="14">BP40+31</f>
        <v>44537</v>
      </c>
      <c r="BR40" s="266">
        <f t="shared" si="14"/>
        <v>44568</v>
      </c>
      <c r="BS40" s="266">
        <f t="shared" si="14"/>
        <v>44599</v>
      </c>
      <c r="BT40" s="266">
        <f t="shared" si="14"/>
        <v>44630</v>
      </c>
      <c r="BU40" s="266">
        <f t="shared" si="14"/>
        <v>44661</v>
      </c>
      <c r="BV40" s="266">
        <f t="shared" si="14"/>
        <v>44692</v>
      </c>
      <c r="BW40" s="266">
        <f t="shared" si="14"/>
        <v>44723</v>
      </c>
      <c r="BX40" s="266">
        <f t="shared" si="14"/>
        <v>44754</v>
      </c>
      <c r="BY40" s="266">
        <f t="shared" si="14"/>
        <v>44785</v>
      </c>
      <c r="BZ40" s="266">
        <f t="shared" si="14"/>
        <v>44816</v>
      </c>
      <c r="CA40" s="266">
        <f t="shared" si="14"/>
        <v>44847</v>
      </c>
      <c r="CB40" s="266">
        <f t="shared" si="14"/>
        <v>44878</v>
      </c>
      <c r="CC40" s="266">
        <f t="shared" si="14"/>
        <v>44909</v>
      </c>
      <c r="CD40" s="266">
        <f t="shared" si="14"/>
        <v>44940</v>
      </c>
      <c r="CE40" s="266">
        <f t="shared" si="14"/>
        <v>44971</v>
      </c>
      <c r="CF40" s="266">
        <f t="shared" si="14"/>
        <v>45002</v>
      </c>
      <c r="CG40" s="266">
        <f t="shared" si="14"/>
        <v>45033</v>
      </c>
      <c r="CH40" s="266">
        <f t="shared" si="14"/>
        <v>45064</v>
      </c>
      <c r="CI40" s="266">
        <f t="shared" si="14"/>
        <v>45095</v>
      </c>
      <c r="CJ40" s="266">
        <f t="shared" si="14"/>
        <v>45126</v>
      </c>
      <c r="CK40" s="266">
        <f t="shared" si="14"/>
        <v>45157</v>
      </c>
      <c r="CL40" s="266">
        <f t="shared" si="14"/>
        <v>45188</v>
      </c>
      <c r="CM40" s="266">
        <f t="shared" si="14"/>
        <v>45219</v>
      </c>
      <c r="CN40" s="266">
        <f t="shared" si="14"/>
        <v>45250</v>
      </c>
      <c r="CO40" s="266">
        <f t="shared" si="14"/>
        <v>45281</v>
      </c>
      <c r="CP40" s="266">
        <f t="shared" si="14"/>
        <v>45312</v>
      </c>
      <c r="CQ40" s="266">
        <f t="shared" si="14"/>
        <v>45343</v>
      </c>
      <c r="CR40" s="266">
        <f t="shared" si="14"/>
        <v>45374</v>
      </c>
      <c r="CS40" s="266">
        <f t="shared" si="14"/>
        <v>45405</v>
      </c>
      <c r="CT40" s="266">
        <f t="shared" si="14"/>
        <v>45436</v>
      </c>
      <c r="CU40" s="164"/>
    </row>
    <row r="41" spans="1:99" s="130" customFormat="1" ht="16.5" customHeight="1">
      <c r="A41" s="267" t="str">
        <f>A22</f>
        <v>多层（4F-9F)</v>
      </c>
      <c r="B41" s="268">
        <f>SUM(C41:CT41)</f>
        <v>0</v>
      </c>
      <c r="C41" s="275">
        <f t="shared" ref="C41:D45" si="15">$F4*C22</f>
        <v>0</v>
      </c>
      <c r="D41" s="275">
        <f t="shared" si="15"/>
        <v>0</v>
      </c>
      <c r="E41" s="275">
        <f t="shared" ref="E41:V41" si="16">$F4*E22</f>
        <v>0</v>
      </c>
      <c r="F41" s="275">
        <f t="shared" si="16"/>
        <v>0</v>
      </c>
      <c r="G41" s="275">
        <f t="shared" si="16"/>
        <v>0</v>
      </c>
      <c r="H41" s="275">
        <f t="shared" si="16"/>
        <v>0</v>
      </c>
      <c r="I41" s="275">
        <f t="shared" si="16"/>
        <v>0</v>
      </c>
      <c r="J41" s="275">
        <f t="shared" si="16"/>
        <v>0</v>
      </c>
      <c r="K41" s="275">
        <f t="shared" si="16"/>
        <v>0</v>
      </c>
      <c r="L41" s="275">
        <f t="shared" si="16"/>
        <v>0</v>
      </c>
      <c r="M41" s="275">
        <f t="shared" si="16"/>
        <v>0</v>
      </c>
      <c r="N41" s="275">
        <f t="shared" si="16"/>
        <v>0</v>
      </c>
      <c r="O41" s="275">
        <f t="shared" si="16"/>
        <v>0</v>
      </c>
      <c r="P41" s="275">
        <f t="shared" si="16"/>
        <v>0</v>
      </c>
      <c r="Q41" s="275">
        <f t="shared" si="16"/>
        <v>0</v>
      </c>
      <c r="R41" s="275">
        <f t="shared" si="16"/>
        <v>0</v>
      </c>
      <c r="S41" s="275">
        <f t="shared" si="16"/>
        <v>0</v>
      </c>
      <c r="T41" s="275">
        <f t="shared" si="16"/>
        <v>0</v>
      </c>
      <c r="U41" s="275">
        <f t="shared" si="16"/>
        <v>0</v>
      </c>
      <c r="V41" s="275">
        <f t="shared" si="16"/>
        <v>0</v>
      </c>
      <c r="W41" s="275">
        <f t="shared" ref="W41:CH41" si="17">$F4*W22</f>
        <v>0</v>
      </c>
      <c r="X41" s="275">
        <f t="shared" si="17"/>
        <v>0</v>
      </c>
      <c r="Y41" s="275">
        <f t="shared" si="17"/>
        <v>0</v>
      </c>
      <c r="Z41" s="275">
        <f t="shared" si="17"/>
        <v>0</v>
      </c>
      <c r="AA41" s="275">
        <f t="shared" si="17"/>
        <v>0</v>
      </c>
      <c r="AB41" s="275">
        <f t="shared" si="17"/>
        <v>0</v>
      </c>
      <c r="AC41" s="275">
        <f t="shared" si="17"/>
        <v>0</v>
      </c>
      <c r="AD41" s="275">
        <f t="shared" si="17"/>
        <v>0</v>
      </c>
      <c r="AE41" s="275">
        <f t="shared" si="17"/>
        <v>0</v>
      </c>
      <c r="AF41" s="275">
        <f t="shared" si="17"/>
        <v>0</v>
      </c>
      <c r="AG41" s="275">
        <f t="shared" si="17"/>
        <v>0</v>
      </c>
      <c r="AH41" s="275">
        <f t="shared" si="17"/>
        <v>0</v>
      </c>
      <c r="AI41" s="275">
        <f t="shared" si="17"/>
        <v>0</v>
      </c>
      <c r="AJ41" s="275">
        <f t="shared" si="17"/>
        <v>0</v>
      </c>
      <c r="AK41" s="275">
        <f t="shared" si="17"/>
        <v>0</v>
      </c>
      <c r="AL41" s="275">
        <f t="shared" si="17"/>
        <v>0</v>
      </c>
      <c r="AM41" s="275">
        <f t="shared" si="17"/>
        <v>0</v>
      </c>
      <c r="AN41" s="275">
        <f t="shared" si="17"/>
        <v>0</v>
      </c>
      <c r="AO41" s="275">
        <f t="shared" si="17"/>
        <v>0</v>
      </c>
      <c r="AP41" s="275">
        <f t="shared" si="17"/>
        <v>0</v>
      </c>
      <c r="AQ41" s="275">
        <f t="shared" si="17"/>
        <v>0</v>
      </c>
      <c r="AR41" s="275">
        <f t="shared" si="17"/>
        <v>0</v>
      </c>
      <c r="AS41" s="275">
        <f t="shared" si="17"/>
        <v>0</v>
      </c>
      <c r="AT41" s="275">
        <f t="shared" si="17"/>
        <v>0</v>
      </c>
      <c r="AU41" s="275">
        <f t="shared" si="17"/>
        <v>0</v>
      </c>
      <c r="AV41" s="275">
        <f t="shared" si="17"/>
        <v>0</v>
      </c>
      <c r="AW41" s="275">
        <f t="shared" si="17"/>
        <v>0</v>
      </c>
      <c r="AX41" s="275">
        <f t="shared" si="17"/>
        <v>0</v>
      </c>
      <c r="AY41" s="275">
        <f t="shared" si="17"/>
        <v>0</v>
      </c>
      <c r="AZ41" s="275">
        <f t="shared" si="17"/>
        <v>0</v>
      </c>
      <c r="BA41" s="275">
        <f t="shared" si="17"/>
        <v>0</v>
      </c>
      <c r="BB41" s="275">
        <f t="shared" si="17"/>
        <v>0</v>
      </c>
      <c r="BC41" s="275">
        <f t="shared" si="17"/>
        <v>0</v>
      </c>
      <c r="BD41" s="275">
        <f t="shared" si="17"/>
        <v>0</v>
      </c>
      <c r="BE41" s="275">
        <f t="shared" si="17"/>
        <v>0</v>
      </c>
      <c r="BF41" s="275">
        <f t="shared" si="17"/>
        <v>0</v>
      </c>
      <c r="BG41" s="275">
        <f t="shared" si="17"/>
        <v>0</v>
      </c>
      <c r="BH41" s="275">
        <f t="shared" si="17"/>
        <v>0</v>
      </c>
      <c r="BI41" s="275">
        <f t="shared" si="17"/>
        <v>0</v>
      </c>
      <c r="BJ41" s="275">
        <f t="shared" si="17"/>
        <v>0</v>
      </c>
      <c r="BK41" s="275">
        <f t="shared" si="17"/>
        <v>0</v>
      </c>
      <c r="BL41" s="275">
        <f t="shared" si="17"/>
        <v>0</v>
      </c>
      <c r="BM41" s="275">
        <f t="shared" si="17"/>
        <v>0</v>
      </c>
      <c r="BN41" s="275">
        <f t="shared" si="17"/>
        <v>0</v>
      </c>
      <c r="BO41" s="275">
        <f t="shared" si="17"/>
        <v>0</v>
      </c>
      <c r="BP41" s="275">
        <f t="shared" si="17"/>
        <v>0</v>
      </c>
      <c r="BQ41" s="275">
        <f t="shared" si="17"/>
        <v>0</v>
      </c>
      <c r="BR41" s="275">
        <f t="shared" si="17"/>
        <v>0</v>
      </c>
      <c r="BS41" s="275">
        <f t="shared" si="17"/>
        <v>0</v>
      </c>
      <c r="BT41" s="275">
        <f t="shared" si="17"/>
        <v>0</v>
      </c>
      <c r="BU41" s="275">
        <f t="shared" si="17"/>
        <v>0</v>
      </c>
      <c r="BV41" s="275">
        <f t="shared" si="17"/>
        <v>0</v>
      </c>
      <c r="BW41" s="275">
        <f t="shared" si="17"/>
        <v>0</v>
      </c>
      <c r="BX41" s="275">
        <f t="shared" si="17"/>
        <v>0</v>
      </c>
      <c r="BY41" s="275">
        <f t="shared" si="17"/>
        <v>0</v>
      </c>
      <c r="BZ41" s="275">
        <f t="shared" si="17"/>
        <v>0</v>
      </c>
      <c r="CA41" s="275">
        <f t="shared" si="17"/>
        <v>0</v>
      </c>
      <c r="CB41" s="275">
        <f t="shared" si="17"/>
        <v>0</v>
      </c>
      <c r="CC41" s="275">
        <f t="shared" si="17"/>
        <v>0</v>
      </c>
      <c r="CD41" s="275">
        <f t="shared" si="17"/>
        <v>0</v>
      </c>
      <c r="CE41" s="275">
        <f t="shared" si="17"/>
        <v>0</v>
      </c>
      <c r="CF41" s="275">
        <f t="shared" si="17"/>
        <v>0</v>
      </c>
      <c r="CG41" s="275">
        <f t="shared" si="17"/>
        <v>0</v>
      </c>
      <c r="CH41" s="275">
        <f t="shared" si="17"/>
        <v>0</v>
      </c>
      <c r="CI41" s="275">
        <f t="shared" ref="CI41:CT41" si="18">$F4*CI22</f>
        <v>0</v>
      </c>
      <c r="CJ41" s="275">
        <f t="shared" si="18"/>
        <v>0</v>
      </c>
      <c r="CK41" s="275">
        <f t="shared" si="18"/>
        <v>0</v>
      </c>
      <c r="CL41" s="275">
        <f t="shared" si="18"/>
        <v>0</v>
      </c>
      <c r="CM41" s="275">
        <f t="shared" si="18"/>
        <v>0</v>
      </c>
      <c r="CN41" s="275">
        <f t="shared" si="18"/>
        <v>0</v>
      </c>
      <c r="CO41" s="275">
        <f t="shared" si="18"/>
        <v>0</v>
      </c>
      <c r="CP41" s="275">
        <f t="shared" si="18"/>
        <v>0</v>
      </c>
      <c r="CQ41" s="275">
        <f t="shared" si="18"/>
        <v>0</v>
      </c>
      <c r="CR41" s="275">
        <f t="shared" si="18"/>
        <v>0</v>
      </c>
      <c r="CS41" s="275">
        <f t="shared" si="18"/>
        <v>0</v>
      </c>
      <c r="CT41" s="292">
        <f t="shared" si="18"/>
        <v>0</v>
      </c>
      <c r="CU41" s="164">
        <f t="shared" ref="CU41:CU54" si="19">B41-E4</f>
        <v>0</v>
      </c>
    </row>
    <row r="42" spans="1:99" s="130" customFormat="1" ht="16.5" customHeight="1">
      <c r="A42" s="267" t="str">
        <f t="shared" ref="A42:A54" si="20">A23</f>
        <v>小高层(10F-12F)</v>
      </c>
      <c r="B42" s="268">
        <f t="shared" ref="B42:B54" si="21">SUM(C42:CT42)</f>
        <v>0</v>
      </c>
      <c r="C42" s="275">
        <f t="shared" si="15"/>
        <v>0</v>
      </c>
      <c r="D42" s="275">
        <f t="shared" si="15"/>
        <v>0</v>
      </c>
      <c r="E42" s="275">
        <f t="shared" ref="E42:R42" si="22">$F5*E23</f>
        <v>0</v>
      </c>
      <c r="F42" s="275">
        <f t="shared" si="22"/>
        <v>0</v>
      </c>
      <c r="G42" s="275">
        <f t="shared" si="22"/>
        <v>0</v>
      </c>
      <c r="H42" s="275">
        <f t="shared" si="22"/>
        <v>0</v>
      </c>
      <c r="I42" s="275">
        <f t="shared" si="22"/>
        <v>0</v>
      </c>
      <c r="J42" s="275">
        <f t="shared" si="22"/>
        <v>0</v>
      </c>
      <c r="K42" s="275">
        <f t="shared" si="22"/>
        <v>0</v>
      </c>
      <c r="L42" s="275">
        <f t="shared" si="22"/>
        <v>0</v>
      </c>
      <c r="M42" s="275">
        <f t="shared" si="22"/>
        <v>0</v>
      </c>
      <c r="N42" s="275">
        <f t="shared" si="22"/>
        <v>0</v>
      </c>
      <c r="O42" s="275">
        <f t="shared" si="22"/>
        <v>0</v>
      </c>
      <c r="P42" s="275">
        <f t="shared" si="22"/>
        <v>0</v>
      </c>
      <c r="Q42" s="275">
        <f t="shared" si="22"/>
        <v>0</v>
      </c>
      <c r="R42" s="275">
        <f t="shared" si="22"/>
        <v>0</v>
      </c>
      <c r="S42" s="275">
        <f t="shared" ref="S42:CD42" si="23">$F5*S23</f>
        <v>0</v>
      </c>
      <c r="T42" s="275">
        <f t="shared" si="23"/>
        <v>0</v>
      </c>
      <c r="U42" s="275">
        <f t="shared" si="23"/>
        <v>0</v>
      </c>
      <c r="V42" s="275">
        <f t="shared" si="23"/>
        <v>0</v>
      </c>
      <c r="W42" s="275">
        <f t="shared" si="23"/>
        <v>0</v>
      </c>
      <c r="X42" s="275">
        <f t="shared" si="23"/>
        <v>0</v>
      </c>
      <c r="Y42" s="275">
        <f t="shared" si="23"/>
        <v>0</v>
      </c>
      <c r="Z42" s="275">
        <f t="shared" si="23"/>
        <v>0</v>
      </c>
      <c r="AA42" s="275">
        <f t="shared" si="23"/>
        <v>0</v>
      </c>
      <c r="AB42" s="275">
        <f t="shared" si="23"/>
        <v>0</v>
      </c>
      <c r="AC42" s="275">
        <f t="shared" si="23"/>
        <v>0</v>
      </c>
      <c r="AD42" s="275">
        <f t="shared" si="23"/>
        <v>0</v>
      </c>
      <c r="AE42" s="275">
        <f t="shared" si="23"/>
        <v>0</v>
      </c>
      <c r="AF42" s="275">
        <f t="shared" si="23"/>
        <v>0</v>
      </c>
      <c r="AG42" s="275">
        <f t="shared" si="23"/>
        <v>0</v>
      </c>
      <c r="AH42" s="275">
        <f t="shared" si="23"/>
        <v>0</v>
      </c>
      <c r="AI42" s="275">
        <f t="shared" si="23"/>
        <v>0</v>
      </c>
      <c r="AJ42" s="275">
        <f t="shared" si="23"/>
        <v>0</v>
      </c>
      <c r="AK42" s="275">
        <f t="shared" si="23"/>
        <v>0</v>
      </c>
      <c r="AL42" s="275">
        <f t="shared" si="23"/>
        <v>0</v>
      </c>
      <c r="AM42" s="275">
        <f t="shared" si="23"/>
        <v>0</v>
      </c>
      <c r="AN42" s="275">
        <f t="shared" si="23"/>
        <v>0</v>
      </c>
      <c r="AO42" s="275">
        <f t="shared" si="23"/>
        <v>0</v>
      </c>
      <c r="AP42" s="275">
        <f t="shared" si="23"/>
        <v>0</v>
      </c>
      <c r="AQ42" s="275">
        <f t="shared" si="23"/>
        <v>0</v>
      </c>
      <c r="AR42" s="275">
        <f t="shared" si="23"/>
        <v>0</v>
      </c>
      <c r="AS42" s="275">
        <f t="shared" si="23"/>
        <v>0</v>
      </c>
      <c r="AT42" s="275">
        <f t="shared" si="23"/>
        <v>0</v>
      </c>
      <c r="AU42" s="275">
        <f t="shared" si="23"/>
        <v>0</v>
      </c>
      <c r="AV42" s="275">
        <f t="shared" si="23"/>
        <v>0</v>
      </c>
      <c r="AW42" s="275">
        <f t="shared" si="23"/>
        <v>0</v>
      </c>
      <c r="AX42" s="275">
        <f t="shared" si="23"/>
        <v>0</v>
      </c>
      <c r="AY42" s="275">
        <f t="shared" si="23"/>
        <v>0</v>
      </c>
      <c r="AZ42" s="275">
        <f t="shared" si="23"/>
        <v>0</v>
      </c>
      <c r="BA42" s="275">
        <f t="shared" si="23"/>
        <v>0</v>
      </c>
      <c r="BB42" s="275">
        <f t="shared" si="23"/>
        <v>0</v>
      </c>
      <c r="BC42" s="275">
        <f t="shared" si="23"/>
        <v>0</v>
      </c>
      <c r="BD42" s="275">
        <f t="shared" si="23"/>
        <v>0</v>
      </c>
      <c r="BE42" s="275">
        <f t="shared" si="23"/>
        <v>0</v>
      </c>
      <c r="BF42" s="275">
        <f t="shared" si="23"/>
        <v>0</v>
      </c>
      <c r="BG42" s="275">
        <f t="shared" si="23"/>
        <v>0</v>
      </c>
      <c r="BH42" s="275">
        <f t="shared" si="23"/>
        <v>0</v>
      </c>
      <c r="BI42" s="275">
        <f t="shared" si="23"/>
        <v>0</v>
      </c>
      <c r="BJ42" s="275">
        <f t="shared" si="23"/>
        <v>0</v>
      </c>
      <c r="BK42" s="275">
        <f t="shared" si="23"/>
        <v>0</v>
      </c>
      <c r="BL42" s="275">
        <f t="shared" si="23"/>
        <v>0</v>
      </c>
      <c r="BM42" s="275">
        <f t="shared" si="23"/>
        <v>0</v>
      </c>
      <c r="BN42" s="275">
        <f t="shared" si="23"/>
        <v>0</v>
      </c>
      <c r="BO42" s="275">
        <f t="shared" si="23"/>
        <v>0</v>
      </c>
      <c r="BP42" s="275">
        <f t="shared" si="23"/>
        <v>0</v>
      </c>
      <c r="BQ42" s="275">
        <f t="shared" si="23"/>
        <v>0</v>
      </c>
      <c r="BR42" s="275">
        <f t="shared" si="23"/>
        <v>0</v>
      </c>
      <c r="BS42" s="275">
        <f t="shared" si="23"/>
        <v>0</v>
      </c>
      <c r="BT42" s="275">
        <f t="shared" si="23"/>
        <v>0</v>
      </c>
      <c r="BU42" s="275">
        <f t="shared" si="23"/>
        <v>0</v>
      </c>
      <c r="BV42" s="275">
        <f t="shared" si="23"/>
        <v>0</v>
      </c>
      <c r="BW42" s="275">
        <f t="shared" si="23"/>
        <v>0</v>
      </c>
      <c r="BX42" s="275">
        <f t="shared" si="23"/>
        <v>0</v>
      </c>
      <c r="BY42" s="275">
        <f t="shared" si="23"/>
        <v>0</v>
      </c>
      <c r="BZ42" s="275">
        <f t="shared" si="23"/>
        <v>0</v>
      </c>
      <c r="CA42" s="275">
        <f t="shared" si="23"/>
        <v>0</v>
      </c>
      <c r="CB42" s="275">
        <f t="shared" si="23"/>
        <v>0</v>
      </c>
      <c r="CC42" s="275">
        <f t="shared" si="23"/>
        <v>0</v>
      </c>
      <c r="CD42" s="275">
        <f t="shared" si="23"/>
        <v>0</v>
      </c>
      <c r="CE42" s="275">
        <f t="shared" ref="CE42:CT42" si="24">$F5*CE23</f>
        <v>0</v>
      </c>
      <c r="CF42" s="275">
        <f t="shared" si="24"/>
        <v>0</v>
      </c>
      <c r="CG42" s="275">
        <f t="shared" si="24"/>
        <v>0</v>
      </c>
      <c r="CH42" s="275">
        <f t="shared" si="24"/>
        <v>0</v>
      </c>
      <c r="CI42" s="275">
        <f t="shared" si="24"/>
        <v>0</v>
      </c>
      <c r="CJ42" s="275">
        <f t="shared" si="24"/>
        <v>0</v>
      </c>
      <c r="CK42" s="275">
        <f t="shared" si="24"/>
        <v>0</v>
      </c>
      <c r="CL42" s="275">
        <f t="shared" si="24"/>
        <v>0</v>
      </c>
      <c r="CM42" s="275">
        <f t="shared" si="24"/>
        <v>0</v>
      </c>
      <c r="CN42" s="275">
        <f t="shared" si="24"/>
        <v>0</v>
      </c>
      <c r="CO42" s="275">
        <f t="shared" si="24"/>
        <v>0</v>
      </c>
      <c r="CP42" s="275">
        <f t="shared" si="24"/>
        <v>0</v>
      </c>
      <c r="CQ42" s="275">
        <f t="shared" si="24"/>
        <v>0</v>
      </c>
      <c r="CR42" s="275">
        <f t="shared" si="24"/>
        <v>0</v>
      </c>
      <c r="CS42" s="275">
        <f t="shared" si="24"/>
        <v>0</v>
      </c>
      <c r="CT42" s="292">
        <f t="shared" si="24"/>
        <v>0</v>
      </c>
      <c r="CU42" s="164">
        <f t="shared" si="19"/>
        <v>0</v>
      </c>
    </row>
    <row r="43" spans="1:99" s="130" customFormat="1" ht="16.5" customHeight="1">
      <c r="A43" s="267" t="str">
        <f t="shared" si="20"/>
        <v>中高层(13F-18F)</v>
      </c>
      <c r="B43" s="268">
        <f t="shared" si="21"/>
        <v>0</v>
      </c>
      <c r="C43" s="275">
        <f t="shared" si="15"/>
        <v>0</v>
      </c>
      <c r="D43" s="275">
        <f t="shared" si="15"/>
        <v>0</v>
      </c>
      <c r="E43" s="275">
        <f t="shared" ref="E43:R43" si="25">$F6*E24</f>
        <v>0</v>
      </c>
      <c r="F43" s="275">
        <f t="shared" si="25"/>
        <v>0</v>
      </c>
      <c r="G43" s="275">
        <f t="shared" si="25"/>
        <v>0</v>
      </c>
      <c r="H43" s="275">
        <f t="shared" si="25"/>
        <v>0</v>
      </c>
      <c r="I43" s="275">
        <f t="shared" si="25"/>
        <v>0</v>
      </c>
      <c r="J43" s="275">
        <f t="shared" si="25"/>
        <v>0</v>
      </c>
      <c r="K43" s="275">
        <f t="shared" si="25"/>
        <v>0</v>
      </c>
      <c r="L43" s="275">
        <f t="shared" si="25"/>
        <v>0</v>
      </c>
      <c r="M43" s="275">
        <f t="shared" si="25"/>
        <v>0</v>
      </c>
      <c r="N43" s="275">
        <f t="shared" si="25"/>
        <v>0</v>
      </c>
      <c r="O43" s="275">
        <f t="shared" si="25"/>
        <v>0</v>
      </c>
      <c r="P43" s="275">
        <f t="shared" si="25"/>
        <v>0</v>
      </c>
      <c r="Q43" s="275">
        <f t="shared" si="25"/>
        <v>0</v>
      </c>
      <c r="R43" s="275">
        <f t="shared" si="25"/>
        <v>0</v>
      </c>
      <c r="S43" s="275">
        <f t="shared" ref="S43:CD43" si="26">$F6*S24</f>
        <v>0</v>
      </c>
      <c r="T43" s="275">
        <f t="shared" si="26"/>
        <v>0</v>
      </c>
      <c r="U43" s="275">
        <f t="shared" si="26"/>
        <v>0</v>
      </c>
      <c r="V43" s="275">
        <f t="shared" si="26"/>
        <v>0</v>
      </c>
      <c r="W43" s="275">
        <f t="shared" si="26"/>
        <v>0</v>
      </c>
      <c r="X43" s="275">
        <f t="shared" si="26"/>
        <v>0</v>
      </c>
      <c r="Y43" s="275">
        <f t="shared" si="26"/>
        <v>0</v>
      </c>
      <c r="Z43" s="275">
        <f t="shared" si="26"/>
        <v>0</v>
      </c>
      <c r="AA43" s="275">
        <f t="shared" si="26"/>
        <v>0</v>
      </c>
      <c r="AB43" s="275">
        <f t="shared" si="26"/>
        <v>0</v>
      </c>
      <c r="AC43" s="275">
        <f t="shared" si="26"/>
        <v>0</v>
      </c>
      <c r="AD43" s="275">
        <f t="shared" si="26"/>
        <v>0</v>
      </c>
      <c r="AE43" s="275">
        <f t="shared" si="26"/>
        <v>0</v>
      </c>
      <c r="AF43" s="275">
        <f t="shared" si="26"/>
        <v>0</v>
      </c>
      <c r="AG43" s="275">
        <f t="shared" si="26"/>
        <v>0</v>
      </c>
      <c r="AH43" s="275">
        <f t="shared" si="26"/>
        <v>0</v>
      </c>
      <c r="AI43" s="275">
        <f t="shared" si="26"/>
        <v>0</v>
      </c>
      <c r="AJ43" s="275">
        <f t="shared" si="26"/>
        <v>0</v>
      </c>
      <c r="AK43" s="275">
        <f t="shared" si="26"/>
        <v>0</v>
      </c>
      <c r="AL43" s="275">
        <f t="shared" si="26"/>
        <v>0</v>
      </c>
      <c r="AM43" s="275">
        <f t="shared" si="26"/>
        <v>0</v>
      </c>
      <c r="AN43" s="275">
        <f t="shared" si="26"/>
        <v>0</v>
      </c>
      <c r="AO43" s="275">
        <f t="shared" si="26"/>
        <v>0</v>
      </c>
      <c r="AP43" s="275">
        <f t="shared" si="26"/>
        <v>0</v>
      </c>
      <c r="AQ43" s="275">
        <f t="shared" si="26"/>
        <v>0</v>
      </c>
      <c r="AR43" s="275">
        <f t="shared" si="26"/>
        <v>0</v>
      </c>
      <c r="AS43" s="275">
        <f t="shared" si="26"/>
        <v>0</v>
      </c>
      <c r="AT43" s="275">
        <f t="shared" si="26"/>
        <v>0</v>
      </c>
      <c r="AU43" s="275">
        <f t="shared" si="26"/>
        <v>0</v>
      </c>
      <c r="AV43" s="275">
        <f t="shared" si="26"/>
        <v>0</v>
      </c>
      <c r="AW43" s="275">
        <f t="shared" si="26"/>
        <v>0</v>
      </c>
      <c r="AX43" s="275">
        <f t="shared" si="26"/>
        <v>0</v>
      </c>
      <c r="AY43" s="275">
        <f t="shared" si="26"/>
        <v>0</v>
      </c>
      <c r="AZ43" s="275">
        <f t="shared" si="26"/>
        <v>0</v>
      </c>
      <c r="BA43" s="275">
        <f t="shared" si="26"/>
        <v>0</v>
      </c>
      <c r="BB43" s="275">
        <f t="shared" si="26"/>
        <v>0</v>
      </c>
      <c r="BC43" s="275">
        <f t="shared" si="26"/>
        <v>0</v>
      </c>
      <c r="BD43" s="275">
        <f t="shared" si="26"/>
        <v>0</v>
      </c>
      <c r="BE43" s="275">
        <f t="shared" si="26"/>
        <v>0</v>
      </c>
      <c r="BF43" s="275">
        <f t="shared" si="26"/>
        <v>0</v>
      </c>
      <c r="BG43" s="275">
        <f t="shared" si="26"/>
        <v>0</v>
      </c>
      <c r="BH43" s="275">
        <f t="shared" si="26"/>
        <v>0</v>
      </c>
      <c r="BI43" s="275">
        <f t="shared" si="26"/>
        <v>0</v>
      </c>
      <c r="BJ43" s="275">
        <f t="shared" si="26"/>
        <v>0</v>
      </c>
      <c r="BK43" s="275">
        <f t="shared" si="26"/>
        <v>0</v>
      </c>
      <c r="BL43" s="275">
        <f t="shared" si="26"/>
        <v>0</v>
      </c>
      <c r="BM43" s="275">
        <f t="shared" si="26"/>
        <v>0</v>
      </c>
      <c r="BN43" s="275">
        <f t="shared" si="26"/>
        <v>0</v>
      </c>
      <c r="BO43" s="275">
        <f t="shared" si="26"/>
        <v>0</v>
      </c>
      <c r="BP43" s="275">
        <f t="shared" si="26"/>
        <v>0</v>
      </c>
      <c r="BQ43" s="275">
        <f t="shared" si="26"/>
        <v>0</v>
      </c>
      <c r="BR43" s="275">
        <f t="shared" si="26"/>
        <v>0</v>
      </c>
      <c r="BS43" s="275">
        <f t="shared" si="26"/>
        <v>0</v>
      </c>
      <c r="BT43" s="275">
        <f t="shared" si="26"/>
        <v>0</v>
      </c>
      <c r="BU43" s="275">
        <f t="shared" si="26"/>
        <v>0</v>
      </c>
      <c r="BV43" s="275">
        <f t="shared" si="26"/>
        <v>0</v>
      </c>
      <c r="BW43" s="275">
        <f t="shared" si="26"/>
        <v>0</v>
      </c>
      <c r="BX43" s="275">
        <f t="shared" si="26"/>
        <v>0</v>
      </c>
      <c r="BY43" s="275">
        <f t="shared" si="26"/>
        <v>0</v>
      </c>
      <c r="BZ43" s="275">
        <f t="shared" si="26"/>
        <v>0</v>
      </c>
      <c r="CA43" s="275">
        <f t="shared" si="26"/>
        <v>0</v>
      </c>
      <c r="CB43" s="275">
        <f t="shared" si="26"/>
        <v>0</v>
      </c>
      <c r="CC43" s="275">
        <f t="shared" si="26"/>
        <v>0</v>
      </c>
      <c r="CD43" s="275">
        <f t="shared" si="26"/>
        <v>0</v>
      </c>
      <c r="CE43" s="275">
        <f t="shared" ref="CE43:CT43" si="27">$F6*CE24</f>
        <v>0</v>
      </c>
      <c r="CF43" s="275">
        <f t="shared" si="27"/>
        <v>0</v>
      </c>
      <c r="CG43" s="275">
        <f t="shared" si="27"/>
        <v>0</v>
      </c>
      <c r="CH43" s="275">
        <f t="shared" si="27"/>
        <v>0</v>
      </c>
      <c r="CI43" s="275">
        <f t="shared" si="27"/>
        <v>0</v>
      </c>
      <c r="CJ43" s="275">
        <f t="shared" si="27"/>
        <v>0</v>
      </c>
      <c r="CK43" s="275">
        <f t="shared" si="27"/>
        <v>0</v>
      </c>
      <c r="CL43" s="275">
        <f t="shared" si="27"/>
        <v>0</v>
      </c>
      <c r="CM43" s="275">
        <f t="shared" si="27"/>
        <v>0</v>
      </c>
      <c r="CN43" s="275">
        <f t="shared" si="27"/>
        <v>0</v>
      </c>
      <c r="CO43" s="275">
        <f t="shared" si="27"/>
        <v>0</v>
      </c>
      <c r="CP43" s="275">
        <f t="shared" si="27"/>
        <v>0</v>
      </c>
      <c r="CQ43" s="275">
        <f t="shared" si="27"/>
        <v>0</v>
      </c>
      <c r="CR43" s="275">
        <f t="shared" si="27"/>
        <v>0</v>
      </c>
      <c r="CS43" s="275">
        <f t="shared" si="27"/>
        <v>0</v>
      </c>
      <c r="CT43" s="292">
        <f t="shared" si="27"/>
        <v>0</v>
      </c>
      <c r="CU43" s="164">
        <f t="shared" si="19"/>
        <v>0</v>
      </c>
    </row>
    <row r="44" spans="1:99" s="130" customFormat="1" ht="16.5" customHeight="1">
      <c r="A44" s="267" t="str">
        <f t="shared" si="20"/>
        <v>高层(19F及以上）</v>
      </c>
      <c r="B44" s="268">
        <f t="shared" si="21"/>
        <v>34462</v>
      </c>
      <c r="C44" s="275">
        <f t="shared" si="15"/>
        <v>0</v>
      </c>
      <c r="D44" s="275">
        <f t="shared" si="15"/>
        <v>0</v>
      </c>
      <c r="E44" s="275">
        <f t="shared" ref="E44:R44" si="28">$F7*E25</f>
        <v>0</v>
      </c>
      <c r="F44" s="275">
        <f t="shared" si="28"/>
        <v>0</v>
      </c>
      <c r="G44" s="275">
        <f t="shared" si="28"/>
        <v>0</v>
      </c>
      <c r="H44" s="275">
        <f t="shared" si="28"/>
        <v>0</v>
      </c>
      <c r="I44" s="275">
        <f t="shared" si="28"/>
        <v>0</v>
      </c>
      <c r="J44" s="275">
        <f t="shared" si="28"/>
        <v>0</v>
      </c>
      <c r="K44" s="275">
        <f t="shared" si="28"/>
        <v>0</v>
      </c>
      <c r="L44" s="275">
        <f t="shared" si="28"/>
        <v>0</v>
      </c>
      <c r="M44" s="275">
        <f t="shared" si="28"/>
        <v>0</v>
      </c>
      <c r="N44" s="275">
        <f t="shared" si="28"/>
        <v>14640</v>
      </c>
      <c r="O44" s="275">
        <f t="shared" si="28"/>
        <v>8540</v>
      </c>
      <c r="P44" s="275">
        <f t="shared" si="28"/>
        <v>8540</v>
      </c>
      <c r="Q44" s="275">
        <f t="shared" si="28"/>
        <v>2742.0000000000009</v>
      </c>
      <c r="R44" s="275">
        <f t="shared" si="28"/>
        <v>0</v>
      </c>
      <c r="S44" s="275">
        <f t="shared" ref="S44:CD44" si="29">$F7*S25</f>
        <v>0</v>
      </c>
      <c r="T44" s="275">
        <f t="shared" si="29"/>
        <v>0</v>
      </c>
      <c r="U44" s="275">
        <f t="shared" si="29"/>
        <v>0</v>
      </c>
      <c r="V44" s="275">
        <f t="shared" si="29"/>
        <v>0</v>
      </c>
      <c r="W44" s="275">
        <f t="shared" si="29"/>
        <v>0</v>
      </c>
      <c r="X44" s="275">
        <f t="shared" si="29"/>
        <v>0</v>
      </c>
      <c r="Y44" s="275">
        <f t="shared" si="29"/>
        <v>0</v>
      </c>
      <c r="Z44" s="275">
        <f t="shared" si="29"/>
        <v>0</v>
      </c>
      <c r="AA44" s="275">
        <f t="shared" si="29"/>
        <v>0</v>
      </c>
      <c r="AB44" s="275">
        <f t="shared" si="29"/>
        <v>0</v>
      </c>
      <c r="AC44" s="275">
        <f t="shared" si="29"/>
        <v>0</v>
      </c>
      <c r="AD44" s="275">
        <f t="shared" si="29"/>
        <v>0</v>
      </c>
      <c r="AE44" s="275">
        <f t="shared" si="29"/>
        <v>0</v>
      </c>
      <c r="AF44" s="275">
        <f t="shared" si="29"/>
        <v>0</v>
      </c>
      <c r="AG44" s="275">
        <f t="shared" si="29"/>
        <v>0</v>
      </c>
      <c r="AH44" s="275">
        <f t="shared" si="29"/>
        <v>0</v>
      </c>
      <c r="AI44" s="275">
        <f t="shared" si="29"/>
        <v>0</v>
      </c>
      <c r="AJ44" s="275">
        <f t="shared" si="29"/>
        <v>0</v>
      </c>
      <c r="AK44" s="275">
        <f t="shared" si="29"/>
        <v>0</v>
      </c>
      <c r="AL44" s="275">
        <f t="shared" si="29"/>
        <v>0</v>
      </c>
      <c r="AM44" s="275">
        <f t="shared" si="29"/>
        <v>0</v>
      </c>
      <c r="AN44" s="275">
        <f t="shared" si="29"/>
        <v>0</v>
      </c>
      <c r="AO44" s="275">
        <f t="shared" si="29"/>
        <v>0</v>
      </c>
      <c r="AP44" s="275">
        <f t="shared" si="29"/>
        <v>0</v>
      </c>
      <c r="AQ44" s="275">
        <f t="shared" si="29"/>
        <v>0</v>
      </c>
      <c r="AR44" s="275">
        <f t="shared" si="29"/>
        <v>0</v>
      </c>
      <c r="AS44" s="275">
        <f t="shared" si="29"/>
        <v>0</v>
      </c>
      <c r="AT44" s="275">
        <f t="shared" si="29"/>
        <v>0</v>
      </c>
      <c r="AU44" s="275">
        <f t="shared" si="29"/>
        <v>0</v>
      </c>
      <c r="AV44" s="275">
        <f t="shared" si="29"/>
        <v>0</v>
      </c>
      <c r="AW44" s="275">
        <f t="shared" si="29"/>
        <v>0</v>
      </c>
      <c r="AX44" s="275">
        <f t="shared" si="29"/>
        <v>0</v>
      </c>
      <c r="AY44" s="275">
        <f t="shared" si="29"/>
        <v>0</v>
      </c>
      <c r="AZ44" s="275">
        <f t="shared" si="29"/>
        <v>0</v>
      </c>
      <c r="BA44" s="275">
        <f t="shared" si="29"/>
        <v>0</v>
      </c>
      <c r="BB44" s="275">
        <f t="shared" si="29"/>
        <v>0</v>
      </c>
      <c r="BC44" s="275">
        <f t="shared" si="29"/>
        <v>0</v>
      </c>
      <c r="BD44" s="275">
        <f t="shared" si="29"/>
        <v>0</v>
      </c>
      <c r="BE44" s="275">
        <f t="shared" si="29"/>
        <v>0</v>
      </c>
      <c r="BF44" s="275">
        <f t="shared" si="29"/>
        <v>0</v>
      </c>
      <c r="BG44" s="275">
        <f t="shared" si="29"/>
        <v>0</v>
      </c>
      <c r="BH44" s="275">
        <f t="shared" si="29"/>
        <v>0</v>
      </c>
      <c r="BI44" s="275">
        <f t="shared" si="29"/>
        <v>0</v>
      </c>
      <c r="BJ44" s="275">
        <f t="shared" si="29"/>
        <v>0</v>
      </c>
      <c r="BK44" s="275">
        <f t="shared" si="29"/>
        <v>0</v>
      </c>
      <c r="BL44" s="275">
        <f t="shared" si="29"/>
        <v>0</v>
      </c>
      <c r="BM44" s="275">
        <f t="shared" si="29"/>
        <v>0</v>
      </c>
      <c r="BN44" s="275">
        <f t="shared" si="29"/>
        <v>0</v>
      </c>
      <c r="BO44" s="275">
        <f t="shared" si="29"/>
        <v>0</v>
      </c>
      <c r="BP44" s="275">
        <f t="shared" si="29"/>
        <v>0</v>
      </c>
      <c r="BQ44" s="275">
        <f t="shared" si="29"/>
        <v>0</v>
      </c>
      <c r="BR44" s="275">
        <f t="shared" si="29"/>
        <v>0</v>
      </c>
      <c r="BS44" s="275">
        <f t="shared" si="29"/>
        <v>0</v>
      </c>
      <c r="BT44" s="275">
        <f t="shared" si="29"/>
        <v>0</v>
      </c>
      <c r="BU44" s="275">
        <f t="shared" si="29"/>
        <v>0</v>
      </c>
      <c r="BV44" s="275">
        <f t="shared" si="29"/>
        <v>0</v>
      </c>
      <c r="BW44" s="275">
        <f t="shared" si="29"/>
        <v>0</v>
      </c>
      <c r="BX44" s="275">
        <f t="shared" si="29"/>
        <v>0</v>
      </c>
      <c r="BY44" s="275">
        <f t="shared" si="29"/>
        <v>0</v>
      </c>
      <c r="BZ44" s="275">
        <f t="shared" si="29"/>
        <v>0</v>
      </c>
      <c r="CA44" s="275">
        <f t="shared" si="29"/>
        <v>0</v>
      </c>
      <c r="CB44" s="275">
        <f t="shared" si="29"/>
        <v>0</v>
      </c>
      <c r="CC44" s="275">
        <f t="shared" si="29"/>
        <v>0</v>
      </c>
      <c r="CD44" s="275">
        <f t="shared" si="29"/>
        <v>0</v>
      </c>
      <c r="CE44" s="275">
        <f t="shared" ref="CE44:CT44" si="30">$F7*CE25</f>
        <v>0</v>
      </c>
      <c r="CF44" s="275">
        <f t="shared" si="30"/>
        <v>0</v>
      </c>
      <c r="CG44" s="275">
        <f t="shared" si="30"/>
        <v>0</v>
      </c>
      <c r="CH44" s="275">
        <f t="shared" si="30"/>
        <v>0</v>
      </c>
      <c r="CI44" s="275">
        <f t="shared" si="30"/>
        <v>0</v>
      </c>
      <c r="CJ44" s="275">
        <f t="shared" si="30"/>
        <v>0</v>
      </c>
      <c r="CK44" s="275">
        <f t="shared" si="30"/>
        <v>0</v>
      </c>
      <c r="CL44" s="275">
        <f t="shared" si="30"/>
        <v>0</v>
      </c>
      <c r="CM44" s="275">
        <f t="shared" si="30"/>
        <v>0</v>
      </c>
      <c r="CN44" s="275">
        <f t="shared" si="30"/>
        <v>0</v>
      </c>
      <c r="CO44" s="275">
        <f t="shared" si="30"/>
        <v>0</v>
      </c>
      <c r="CP44" s="275">
        <f t="shared" si="30"/>
        <v>0</v>
      </c>
      <c r="CQ44" s="275">
        <f t="shared" si="30"/>
        <v>0</v>
      </c>
      <c r="CR44" s="275">
        <f t="shared" si="30"/>
        <v>0</v>
      </c>
      <c r="CS44" s="275">
        <f t="shared" si="30"/>
        <v>0</v>
      </c>
      <c r="CT44" s="292">
        <f t="shared" si="30"/>
        <v>0</v>
      </c>
      <c r="CU44" s="164">
        <f t="shared" si="19"/>
        <v>0</v>
      </c>
    </row>
    <row r="45" spans="1:99" s="130" customFormat="1" ht="16.5" customHeight="1">
      <c r="A45" s="267" t="str">
        <f t="shared" si="20"/>
        <v>叠拼</v>
      </c>
      <c r="B45" s="268">
        <f t="shared" si="21"/>
        <v>0</v>
      </c>
      <c r="C45" s="275">
        <f t="shared" si="15"/>
        <v>0</v>
      </c>
      <c r="D45" s="275">
        <f t="shared" si="15"/>
        <v>0</v>
      </c>
      <c r="E45" s="275">
        <f>$F8*E26</f>
        <v>0</v>
      </c>
      <c r="F45" s="275">
        <f t="shared" ref="F45:BQ45" si="31">$F8*F26</f>
        <v>0</v>
      </c>
      <c r="G45" s="275">
        <f t="shared" si="31"/>
        <v>0</v>
      </c>
      <c r="H45" s="275">
        <f t="shared" si="31"/>
        <v>0</v>
      </c>
      <c r="I45" s="275">
        <f t="shared" si="31"/>
        <v>0</v>
      </c>
      <c r="J45" s="275">
        <f t="shared" si="31"/>
        <v>0</v>
      </c>
      <c r="K45" s="275">
        <f t="shared" si="31"/>
        <v>0</v>
      </c>
      <c r="L45" s="275">
        <f t="shared" si="31"/>
        <v>0</v>
      </c>
      <c r="M45" s="275">
        <f t="shared" si="31"/>
        <v>0</v>
      </c>
      <c r="N45" s="275">
        <f t="shared" si="31"/>
        <v>0</v>
      </c>
      <c r="O45" s="275">
        <f t="shared" si="31"/>
        <v>0</v>
      </c>
      <c r="P45" s="275">
        <f t="shared" si="31"/>
        <v>0</v>
      </c>
      <c r="Q45" s="275">
        <f t="shared" si="31"/>
        <v>0</v>
      </c>
      <c r="R45" s="275">
        <f t="shared" si="31"/>
        <v>0</v>
      </c>
      <c r="S45" s="275">
        <f t="shared" si="31"/>
        <v>0</v>
      </c>
      <c r="T45" s="275">
        <f t="shared" si="31"/>
        <v>0</v>
      </c>
      <c r="U45" s="275">
        <f t="shared" si="31"/>
        <v>0</v>
      </c>
      <c r="V45" s="275">
        <f t="shared" si="31"/>
        <v>0</v>
      </c>
      <c r="W45" s="275">
        <f t="shared" si="31"/>
        <v>0</v>
      </c>
      <c r="X45" s="275">
        <f t="shared" si="31"/>
        <v>0</v>
      </c>
      <c r="Y45" s="275">
        <f t="shared" si="31"/>
        <v>0</v>
      </c>
      <c r="Z45" s="275">
        <f t="shared" si="31"/>
        <v>0</v>
      </c>
      <c r="AA45" s="275">
        <f t="shared" si="31"/>
        <v>0</v>
      </c>
      <c r="AB45" s="275">
        <f t="shared" si="31"/>
        <v>0</v>
      </c>
      <c r="AC45" s="275">
        <f t="shared" si="31"/>
        <v>0</v>
      </c>
      <c r="AD45" s="275">
        <f t="shared" si="31"/>
        <v>0</v>
      </c>
      <c r="AE45" s="275">
        <f t="shared" si="31"/>
        <v>0</v>
      </c>
      <c r="AF45" s="275">
        <f t="shared" si="31"/>
        <v>0</v>
      </c>
      <c r="AG45" s="275">
        <f t="shared" si="31"/>
        <v>0</v>
      </c>
      <c r="AH45" s="275">
        <f t="shared" si="31"/>
        <v>0</v>
      </c>
      <c r="AI45" s="275">
        <f t="shared" si="31"/>
        <v>0</v>
      </c>
      <c r="AJ45" s="275">
        <f t="shared" si="31"/>
        <v>0</v>
      </c>
      <c r="AK45" s="275">
        <f t="shared" si="31"/>
        <v>0</v>
      </c>
      <c r="AL45" s="275">
        <f t="shared" si="31"/>
        <v>0</v>
      </c>
      <c r="AM45" s="275">
        <f t="shared" si="31"/>
        <v>0</v>
      </c>
      <c r="AN45" s="275">
        <f t="shared" si="31"/>
        <v>0</v>
      </c>
      <c r="AO45" s="275">
        <f t="shared" si="31"/>
        <v>0</v>
      </c>
      <c r="AP45" s="275">
        <f t="shared" si="31"/>
        <v>0</v>
      </c>
      <c r="AQ45" s="275">
        <f t="shared" si="31"/>
        <v>0</v>
      </c>
      <c r="AR45" s="275">
        <f t="shared" si="31"/>
        <v>0</v>
      </c>
      <c r="AS45" s="275">
        <f t="shared" si="31"/>
        <v>0</v>
      </c>
      <c r="AT45" s="275">
        <f t="shared" si="31"/>
        <v>0</v>
      </c>
      <c r="AU45" s="275">
        <f t="shared" si="31"/>
        <v>0</v>
      </c>
      <c r="AV45" s="275">
        <f t="shared" si="31"/>
        <v>0</v>
      </c>
      <c r="AW45" s="275">
        <f t="shared" si="31"/>
        <v>0</v>
      </c>
      <c r="AX45" s="275">
        <f t="shared" si="31"/>
        <v>0</v>
      </c>
      <c r="AY45" s="275">
        <f t="shared" si="31"/>
        <v>0</v>
      </c>
      <c r="AZ45" s="275">
        <f t="shared" si="31"/>
        <v>0</v>
      </c>
      <c r="BA45" s="275">
        <f t="shared" si="31"/>
        <v>0</v>
      </c>
      <c r="BB45" s="275">
        <f t="shared" si="31"/>
        <v>0</v>
      </c>
      <c r="BC45" s="275">
        <f t="shared" si="31"/>
        <v>0</v>
      </c>
      <c r="BD45" s="275">
        <f t="shared" si="31"/>
        <v>0</v>
      </c>
      <c r="BE45" s="275">
        <f t="shared" si="31"/>
        <v>0</v>
      </c>
      <c r="BF45" s="275">
        <f t="shared" si="31"/>
        <v>0</v>
      </c>
      <c r="BG45" s="275">
        <f t="shared" si="31"/>
        <v>0</v>
      </c>
      <c r="BH45" s="275">
        <f t="shared" si="31"/>
        <v>0</v>
      </c>
      <c r="BI45" s="275">
        <f t="shared" si="31"/>
        <v>0</v>
      </c>
      <c r="BJ45" s="275">
        <f t="shared" si="31"/>
        <v>0</v>
      </c>
      <c r="BK45" s="275">
        <f t="shared" si="31"/>
        <v>0</v>
      </c>
      <c r="BL45" s="275">
        <f t="shared" si="31"/>
        <v>0</v>
      </c>
      <c r="BM45" s="275">
        <f t="shared" si="31"/>
        <v>0</v>
      </c>
      <c r="BN45" s="275">
        <f t="shared" si="31"/>
        <v>0</v>
      </c>
      <c r="BO45" s="275">
        <f t="shared" si="31"/>
        <v>0</v>
      </c>
      <c r="BP45" s="275">
        <f t="shared" si="31"/>
        <v>0</v>
      </c>
      <c r="BQ45" s="275">
        <f t="shared" si="31"/>
        <v>0</v>
      </c>
      <c r="BR45" s="275">
        <f t="shared" ref="BR45:CT45" si="32">$F8*BR26</f>
        <v>0</v>
      </c>
      <c r="BS45" s="275">
        <f t="shared" si="32"/>
        <v>0</v>
      </c>
      <c r="BT45" s="275">
        <f t="shared" si="32"/>
        <v>0</v>
      </c>
      <c r="BU45" s="275">
        <f t="shared" si="32"/>
        <v>0</v>
      </c>
      <c r="BV45" s="275">
        <f t="shared" si="32"/>
        <v>0</v>
      </c>
      <c r="BW45" s="275">
        <f t="shared" si="32"/>
        <v>0</v>
      </c>
      <c r="BX45" s="275">
        <f t="shared" si="32"/>
        <v>0</v>
      </c>
      <c r="BY45" s="275">
        <f t="shared" si="32"/>
        <v>0</v>
      </c>
      <c r="BZ45" s="275">
        <f t="shared" si="32"/>
        <v>0</v>
      </c>
      <c r="CA45" s="275">
        <f t="shared" si="32"/>
        <v>0</v>
      </c>
      <c r="CB45" s="275">
        <f t="shared" si="32"/>
        <v>0</v>
      </c>
      <c r="CC45" s="275">
        <f t="shared" si="32"/>
        <v>0</v>
      </c>
      <c r="CD45" s="275">
        <f t="shared" si="32"/>
        <v>0</v>
      </c>
      <c r="CE45" s="275">
        <f t="shared" si="32"/>
        <v>0</v>
      </c>
      <c r="CF45" s="275">
        <f t="shared" si="32"/>
        <v>0</v>
      </c>
      <c r="CG45" s="275">
        <f t="shared" si="32"/>
        <v>0</v>
      </c>
      <c r="CH45" s="275">
        <f t="shared" si="32"/>
        <v>0</v>
      </c>
      <c r="CI45" s="275">
        <f t="shared" si="32"/>
        <v>0</v>
      </c>
      <c r="CJ45" s="275">
        <f t="shared" si="32"/>
        <v>0</v>
      </c>
      <c r="CK45" s="275">
        <f t="shared" si="32"/>
        <v>0</v>
      </c>
      <c r="CL45" s="275">
        <f t="shared" si="32"/>
        <v>0</v>
      </c>
      <c r="CM45" s="275">
        <f t="shared" si="32"/>
        <v>0</v>
      </c>
      <c r="CN45" s="275">
        <f t="shared" si="32"/>
        <v>0</v>
      </c>
      <c r="CO45" s="275">
        <f t="shared" si="32"/>
        <v>0</v>
      </c>
      <c r="CP45" s="275">
        <f t="shared" si="32"/>
        <v>0</v>
      </c>
      <c r="CQ45" s="275">
        <f t="shared" si="32"/>
        <v>0</v>
      </c>
      <c r="CR45" s="275">
        <f t="shared" si="32"/>
        <v>0</v>
      </c>
      <c r="CS45" s="275">
        <f t="shared" si="32"/>
        <v>0</v>
      </c>
      <c r="CT45" s="292">
        <f t="shared" si="32"/>
        <v>0</v>
      </c>
      <c r="CU45" s="164">
        <f t="shared" si="19"/>
        <v>0</v>
      </c>
    </row>
    <row r="46" spans="1:99" s="130" customFormat="1" ht="16.5" customHeight="1">
      <c r="A46" s="267" t="str">
        <f t="shared" si="20"/>
        <v>联排</v>
      </c>
      <c r="B46" s="268">
        <f t="shared" si="21"/>
        <v>0</v>
      </c>
      <c r="C46" s="275">
        <f t="shared" ref="C46:C54" si="33">$F9*C27</f>
        <v>0</v>
      </c>
      <c r="D46" s="275">
        <f t="shared" ref="D46:BO46" si="34">$F9*D27</f>
        <v>0</v>
      </c>
      <c r="E46" s="275">
        <f t="shared" si="34"/>
        <v>0</v>
      </c>
      <c r="F46" s="275">
        <f t="shared" si="34"/>
        <v>0</v>
      </c>
      <c r="G46" s="275">
        <f t="shared" si="34"/>
        <v>0</v>
      </c>
      <c r="H46" s="275">
        <f t="shared" si="34"/>
        <v>0</v>
      </c>
      <c r="I46" s="275">
        <f t="shared" si="34"/>
        <v>0</v>
      </c>
      <c r="J46" s="275">
        <f t="shared" si="34"/>
        <v>0</v>
      </c>
      <c r="K46" s="275">
        <f t="shared" si="34"/>
        <v>0</v>
      </c>
      <c r="L46" s="275">
        <f t="shared" si="34"/>
        <v>0</v>
      </c>
      <c r="M46" s="275">
        <f t="shared" si="34"/>
        <v>0</v>
      </c>
      <c r="N46" s="275">
        <f t="shared" si="34"/>
        <v>0</v>
      </c>
      <c r="O46" s="275">
        <f t="shared" si="34"/>
        <v>0</v>
      </c>
      <c r="P46" s="275">
        <f t="shared" si="34"/>
        <v>0</v>
      </c>
      <c r="Q46" s="275">
        <f t="shared" si="34"/>
        <v>0</v>
      </c>
      <c r="R46" s="275">
        <f t="shared" si="34"/>
        <v>0</v>
      </c>
      <c r="S46" s="275">
        <f t="shared" si="34"/>
        <v>0</v>
      </c>
      <c r="T46" s="275">
        <f t="shared" si="34"/>
        <v>0</v>
      </c>
      <c r="U46" s="275">
        <f t="shared" si="34"/>
        <v>0</v>
      </c>
      <c r="V46" s="275">
        <f t="shared" si="34"/>
        <v>0</v>
      </c>
      <c r="W46" s="275">
        <f t="shared" si="34"/>
        <v>0</v>
      </c>
      <c r="X46" s="275">
        <f t="shared" si="34"/>
        <v>0</v>
      </c>
      <c r="Y46" s="275">
        <f t="shared" si="34"/>
        <v>0</v>
      </c>
      <c r="Z46" s="275">
        <f t="shared" si="34"/>
        <v>0</v>
      </c>
      <c r="AA46" s="275">
        <f t="shared" si="34"/>
        <v>0</v>
      </c>
      <c r="AB46" s="275">
        <f t="shared" si="34"/>
        <v>0</v>
      </c>
      <c r="AC46" s="275">
        <f t="shared" si="34"/>
        <v>0</v>
      </c>
      <c r="AD46" s="275">
        <f t="shared" si="34"/>
        <v>0</v>
      </c>
      <c r="AE46" s="275">
        <f t="shared" si="34"/>
        <v>0</v>
      </c>
      <c r="AF46" s="275">
        <f t="shared" si="34"/>
        <v>0</v>
      </c>
      <c r="AG46" s="275">
        <f t="shared" si="34"/>
        <v>0</v>
      </c>
      <c r="AH46" s="275">
        <f t="shared" si="34"/>
        <v>0</v>
      </c>
      <c r="AI46" s="275">
        <f t="shared" si="34"/>
        <v>0</v>
      </c>
      <c r="AJ46" s="275">
        <f t="shared" si="34"/>
        <v>0</v>
      </c>
      <c r="AK46" s="275">
        <f t="shared" si="34"/>
        <v>0</v>
      </c>
      <c r="AL46" s="275">
        <f t="shared" si="34"/>
        <v>0</v>
      </c>
      <c r="AM46" s="275">
        <f t="shared" si="34"/>
        <v>0</v>
      </c>
      <c r="AN46" s="275">
        <f t="shared" si="34"/>
        <v>0</v>
      </c>
      <c r="AO46" s="275">
        <f t="shared" si="34"/>
        <v>0</v>
      </c>
      <c r="AP46" s="275">
        <f t="shared" si="34"/>
        <v>0</v>
      </c>
      <c r="AQ46" s="275">
        <f t="shared" si="34"/>
        <v>0</v>
      </c>
      <c r="AR46" s="275">
        <f t="shared" si="34"/>
        <v>0</v>
      </c>
      <c r="AS46" s="275">
        <f t="shared" si="34"/>
        <v>0</v>
      </c>
      <c r="AT46" s="275">
        <f t="shared" si="34"/>
        <v>0</v>
      </c>
      <c r="AU46" s="275">
        <f t="shared" si="34"/>
        <v>0</v>
      </c>
      <c r="AV46" s="275">
        <f t="shared" si="34"/>
        <v>0</v>
      </c>
      <c r="AW46" s="275">
        <f t="shared" si="34"/>
        <v>0</v>
      </c>
      <c r="AX46" s="275">
        <f t="shared" si="34"/>
        <v>0</v>
      </c>
      <c r="AY46" s="275">
        <f t="shared" si="34"/>
        <v>0</v>
      </c>
      <c r="AZ46" s="275">
        <f t="shared" si="34"/>
        <v>0</v>
      </c>
      <c r="BA46" s="275">
        <f t="shared" si="34"/>
        <v>0</v>
      </c>
      <c r="BB46" s="275">
        <f t="shared" si="34"/>
        <v>0</v>
      </c>
      <c r="BC46" s="275">
        <f t="shared" si="34"/>
        <v>0</v>
      </c>
      <c r="BD46" s="275">
        <f t="shared" si="34"/>
        <v>0</v>
      </c>
      <c r="BE46" s="275">
        <f t="shared" si="34"/>
        <v>0</v>
      </c>
      <c r="BF46" s="275">
        <f t="shared" si="34"/>
        <v>0</v>
      </c>
      <c r="BG46" s="275">
        <f t="shared" si="34"/>
        <v>0</v>
      </c>
      <c r="BH46" s="275">
        <f t="shared" si="34"/>
        <v>0</v>
      </c>
      <c r="BI46" s="275">
        <f t="shared" si="34"/>
        <v>0</v>
      </c>
      <c r="BJ46" s="275">
        <f t="shared" si="34"/>
        <v>0</v>
      </c>
      <c r="BK46" s="275">
        <f t="shared" si="34"/>
        <v>0</v>
      </c>
      <c r="BL46" s="275">
        <f t="shared" si="34"/>
        <v>0</v>
      </c>
      <c r="BM46" s="275">
        <f t="shared" si="34"/>
        <v>0</v>
      </c>
      <c r="BN46" s="275">
        <f t="shared" si="34"/>
        <v>0</v>
      </c>
      <c r="BO46" s="275">
        <f t="shared" si="34"/>
        <v>0</v>
      </c>
      <c r="BP46" s="275">
        <f t="shared" ref="BP46:CT46" si="35">$F9*BP27</f>
        <v>0</v>
      </c>
      <c r="BQ46" s="275">
        <f t="shared" si="35"/>
        <v>0</v>
      </c>
      <c r="BR46" s="275">
        <f t="shared" si="35"/>
        <v>0</v>
      </c>
      <c r="BS46" s="275">
        <f t="shared" si="35"/>
        <v>0</v>
      </c>
      <c r="BT46" s="275">
        <f t="shared" si="35"/>
        <v>0</v>
      </c>
      <c r="BU46" s="275">
        <f t="shared" si="35"/>
        <v>0</v>
      </c>
      <c r="BV46" s="275">
        <f t="shared" si="35"/>
        <v>0</v>
      </c>
      <c r="BW46" s="275">
        <f t="shared" si="35"/>
        <v>0</v>
      </c>
      <c r="BX46" s="275">
        <f t="shared" si="35"/>
        <v>0</v>
      </c>
      <c r="BY46" s="275">
        <f t="shared" si="35"/>
        <v>0</v>
      </c>
      <c r="BZ46" s="275">
        <f t="shared" si="35"/>
        <v>0</v>
      </c>
      <c r="CA46" s="275">
        <f t="shared" si="35"/>
        <v>0</v>
      </c>
      <c r="CB46" s="275">
        <f t="shared" si="35"/>
        <v>0</v>
      </c>
      <c r="CC46" s="275">
        <f t="shared" si="35"/>
        <v>0</v>
      </c>
      <c r="CD46" s="275">
        <f t="shared" si="35"/>
        <v>0</v>
      </c>
      <c r="CE46" s="275">
        <f t="shared" si="35"/>
        <v>0</v>
      </c>
      <c r="CF46" s="275">
        <f t="shared" si="35"/>
        <v>0</v>
      </c>
      <c r="CG46" s="275">
        <f t="shared" si="35"/>
        <v>0</v>
      </c>
      <c r="CH46" s="275">
        <f t="shared" si="35"/>
        <v>0</v>
      </c>
      <c r="CI46" s="275">
        <f t="shared" si="35"/>
        <v>0</v>
      </c>
      <c r="CJ46" s="275">
        <f t="shared" si="35"/>
        <v>0</v>
      </c>
      <c r="CK46" s="275">
        <f t="shared" si="35"/>
        <v>0</v>
      </c>
      <c r="CL46" s="275">
        <f t="shared" si="35"/>
        <v>0</v>
      </c>
      <c r="CM46" s="275">
        <f t="shared" si="35"/>
        <v>0</v>
      </c>
      <c r="CN46" s="275">
        <f t="shared" si="35"/>
        <v>0</v>
      </c>
      <c r="CO46" s="275">
        <f t="shared" si="35"/>
        <v>0</v>
      </c>
      <c r="CP46" s="275">
        <f t="shared" si="35"/>
        <v>0</v>
      </c>
      <c r="CQ46" s="275">
        <f t="shared" si="35"/>
        <v>0</v>
      </c>
      <c r="CR46" s="275">
        <f t="shared" si="35"/>
        <v>0</v>
      </c>
      <c r="CS46" s="275">
        <f t="shared" si="35"/>
        <v>0</v>
      </c>
      <c r="CT46" s="292">
        <f t="shared" si="35"/>
        <v>0</v>
      </c>
      <c r="CU46" s="164">
        <f t="shared" si="19"/>
        <v>0</v>
      </c>
    </row>
    <row r="47" spans="1:99" s="130" customFormat="1" ht="16.5" customHeight="1">
      <c r="A47" s="267" t="str">
        <f t="shared" si="20"/>
        <v>双拼</v>
      </c>
      <c r="B47" s="268">
        <f t="shared" si="21"/>
        <v>0</v>
      </c>
      <c r="C47" s="275">
        <f t="shared" si="33"/>
        <v>0</v>
      </c>
      <c r="D47" s="275">
        <f t="shared" ref="D47:BO47" si="36">$F10*D28</f>
        <v>0</v>
      </c>
      <c r="E47" s="275">
        <f t="shared" si="36"/>
        <v>0</v>
      </c>
      <c r="F47" s="275">
        <f t="shared" si="36"/>
        <v>0</v>
      </c>
      <c r="G47" s="275">
        <f t="shared" si="36"/>
        <v>0</v>
      </c>
      <c r="H47" s="275">
        <f t="shared" si="36"/>
        <v>0</v>
      </c>
      <c r="I47" s="275">
        <f t="shared" si="36"/>
        <v>0</v>
      </c>
      <c r="J47" s="275">
        <f t="shared" si="36"/>
        <v>0</v>
      </c>
      <c r="K47" s="275">
        <f t="shared" si="36"/>
        <v>0</v>
      </c>
      <c r="L47" s="275">
        <f t="shared" si="36"/>
        <v>0</v>
      </c>
      <c r="M47" s="275">
        <f t="shared" si="36"/>
        <v>0</v>
      </c>
      <c r="N47" s="275">
        <f t="shared" si="36"/>
        <v>0</v>
      </c>
      <c r="O47" s="275">
        <f t="shared" si="36"/>
        <v>0</v>
      </c>
      <c r="P47" s="275">
        <f t="shared" si="36"/>
        <v>0</v>
      </c>
      <c r="Q47" s="275">
        <f t="shared" si="36"/>
        <v>0</v>
      </c>
      <c r="R47" s="275">
        <f t="shared" si="36"/>
        <v>0</v>
      </c>
      <c r="S47" s="275">
        <f t="shared" si="36"/>
        <v>0</v>
      </c>
      <c r="T47" s="275">
        <f t="shared" si="36"/>
        <v>0</v>
      </c>
      <c r="U47" s="275">
        <f t="shared" si="36"/>
        <v>0</v>
      </c>
      <c r="V47" s="275">
        <f t="shared" si="36"/>
        <v>0</v>
      </c>
      <c r="W47" s="275">
        <f t="shared" si="36"/>
        <v>0</v>
      </c>
      <c r="X47" s="275">
        <f t="shared" si="36"/>
        <v>0</v>
      </c>
      <c r="Y47" s="275">
        <f t="shared" si="36"/>
        <v>0</v>
      </c>
      <c r="Z47" s="275">
        <f t="shared" si="36"/>
        <v>0</v>
      </c>
      <c r="AA47" s="275">
        <f t="shared" si="36"/>
        <v>0</v>
      </c>
      <c r="AB47" s="275">
        <f t="shared" si="36"/>
        <v>0</v>
      </c>
      <c r="AC47" s="275">
        <f t="shared" si="36"/>
        <v>0</v>
      </c>
      <c r="AD47" s="275">
        <f t="shared" si="36"/>
        <v>0</v>
      </c>
      <c r="AE47" s="275">
        <f t="shared" si="36"/>
        <v>0</v>
      </c>
      <c r="AF47" s="275">
        <f t="shared" si="36"/>
        <v>0</v>
      </c>
      <c r="AG47" s="275">
        <f t="shared" si="36"/>
        <v>0</v>
      </c>
      <c r="AH47" s="275">
        <f t="shared" si="36"/>
        <v>0</v>
      </c>
      <c r="AI47" s="275">
        <f t="shared" si="36"/>
        <v>0</v>
      </c>
      <c r="AJ47" s="275">
        <f t="shared" si="36"/>
        <v>0</v>
      </c>
      <c r="AK47" s="275">
        <f t="shared" si="36"/>
        <v>0</v>
      </c>
      <c r="AL47" s="275">
        <f t="shared" si="36"/>
        <v>0</v>
      </c>
      <c r="AM47" s="275">
        <f t="shared" si="36"/>
        <v>0</v>
      </c>
      <c r="AN47" s="275">
        <f t="shared" si="36"/>
        <v>0</v>
      </c>
      <c r="AO47" s="275">
        <f t="shared" si="36"/>
        <v>0</v>
      </c>
      <c r="AP47" s="275">
        <f t="shared" si="36"/>
        <v>0</v>
      </c>
      <c r="AQ47" s="275">
        <f t="shared" si="36"/>
        <v>0</v>
      </c>
      <c r="AR47" s="275">
        <f t="shared" si="36"/>
        <v>0</v>
      </c>
      <c r="AS47" s="275">
        <f t="shared" si="36"/>
        <v>0</v>
      </c>
      <c r="AT47" s="275">
        <f t="shared" si="36"/>
        <v>0</v>
      </c>
      <c r="AU47" s="275">
        <f t="shared" si="36"/>
        <v>0</v>
      </c>
      <c r="AV47" s="275">
        <f t="shared" si="36"/>
        <v>0</v>
      </c>
      <c r="AW47" s="275">
        <f t="shared" si="36"/>
        <v>0</v>
      </c>
      <c r="AX47" s="275">
        <f t="shared" si="36"/>
        <v>0</v>
      </c>
      <c r="AY47" s="275">
        <f t="shared" si="36"/>
        <v>0</v>
      </c>
      <c r="AZ47" s="275">
        <f t="shared" si="36"/>
        <v>0</v>
      </c>
      <c r="BA47" s="275">
        <f t="shared" si="36"/>
        <v>0</v>
      </c>
      <c r="BB47" s="275">
        <f t="shared" si="36"/>
        <v>0</v>
      </c>
      <c r="BC47" s="275">
        <f t="shared" si="36"/>
        <v>0</v>
      </c>
      <c r="BD47" s="275">
        <f t="shared" si="36"/>
        <v>0</v>
      </c>
      <c r="BE47" s="275">
        <f t="shared" si="36"/>
        <v>0</v>
      </c>
      <c r="BF47" s="275">
        <f t="shared" si="36"/>
        <v>0</v>
      </c>
      <c r="BG47" s="275">
        <f t="shared" si="36"/>
        <v>0</v>
      </c>
      <c r="BH47" s="275">
        <f t="shared" si="36"/>
        <v>0</v>
      </c>
      <c r="BI47" s="275">
        <f t="shared" si="36"/>
        <v>0</v>
      </c>
      <c r="BJ47" s="275">
        <f t="shared" si="36"/>
        <v>0</v>
      </c>
      <c r="BK47" s="275">
        <f t="shared" si="36"/>
        <v>0</v>
      </c>
      <c r="BL47" s="275">
        <f t="shared" si="36"/>
        <v>0</v>
      </c>
      <c r="BM47" s="275">
        <f t="shared" si="36"/>
        <v>0</v>
      </c>
      <c r="BN47" s="275">
        <f t="shared" si="36"/>
        <v>0</v>
      </c>
      <c r="BO47" s="275">
        <f t="shared" si="36"/>
        <v>0</v>
      </c>
      <c r="BP47" s="275">
        <f t="shared" ref="BP47:CT47" si="37">$F10*BP28</f>
        <v>0</v>
      </c>
      <c r="BQ47" s="275">
        <f t="shared" si="37"/>
        <v>0</v>
      </c>
      <c r="BR47" s="275">
        <f t="shared" si="37"/>
        <v>0</v>
      </c>
      <c r="BS47" s="275">
        <f t="shared" si="37"/>
        <v>0</v>
      </c>
      <c r="BT47" s="275">
        <f t="shared" si="37"/>
        <v>0</v>
      </c>
      <c r="BU47" s="275">
        <f t="shared" si="37"/>
        <v>0</v>
      </c>
      <c r="BV47" s="275">
        <f t="shared" si="37"/>
        <v>0</v>
      </c>
      <c r="BW47" s="275">
        <f t="shared" si="37"/>
        <v>0</v>
      </c>
      <c r="BX47" s="275">
        <f t="shared" si="37"/>
        <v>0</v>
      </c>
      <c r="BY47" s="275">
        <f t="shared" si="37"/>
        <v>0</v>
      </c>
      <c r="BZ47" s="275">
        <f t="shared" si="37"/>
        <v>0</v>
      </c>
      <c r="CA47" s="275">
        <f t="shared" si="37"/>
        <v>0</v>
      </c>
      <c r="CB47" s="275">
        <f t="shared" si="37"/>
        <v>0</v>
      </c>
      <c r="CC47" s="275">
        <f t="shared" si="37"/>
        <v>0</v>
      </c>
      <c r="CD47" s="275">
        <f t="shared" si="37"/>
        <v>0</v>
      </c>
      <c r="CE47" s="275">
        <f t="shared" si="37"/>
        <v>0</v>
      </c>
      <c r="CF47" s="275">
        <f t="shared" si="37"/>
        <v>0</v>
      </c>
      <c r="CG47" s="275">
        <f t="shared" si="37"/>
        <v>0</v>
      </c>
      <c r="CH47" s="275">
        <f t="shared" si="37"/>
        <v>0</v>
      </c>
      <c r="CI47" s="275">
        <f t="shared" si="37"/>
        <v>0</v>
      </c>
      <c r="CJ47" s="275">
        <f t="shared" si="37"/>
        <v>0</v>
      </c>
      <c r="CK47" s="275">
        <f t="shared" si="37"/>
        <v>0</v>
      </c>
      <c r="CL47" s="275">
        <f t="shared" si="37"/>
        <v>0</v>
      </c>
      <c r="CM47" s="275">
        <f t="shared" si="37"/>
        <v>0</v>
      </c>
      <c r="CN47" s="275">
        <f t="shared" si="37"/>
        <v>0</v>
      </c>
      <c r="CO47" s="275">
        <f t="shared" si="37"/>
        <v>0</v>
      </c>
      <c r="CP47" s="275">
        <f t="shared" si="37"/>
        <v>0</v>
      </c>
      <c r="CQ47" s="275">
        <f t="shared" si="37"/>
        <v>0</v>
      </c>
      <c r="CR47" s="275">
        <f t="shared" si="37"/>
        <v>0</v>
      </c>
      <c r="CS47" s="275">
        <f t="shared" si="37"/>
        <v>0</v>
      </c>
      <c r="CT47" s="292">
        <f t="shared" si="37"/>
        <v>0</v>
      </c>
      <c r="CU47" s="164">
        <f t="shared" si="19"/>
        <v>0</v>
      </c>
    </row>
    <row r="48" spans="1:99" s="130" customFormat="1" ht="16.5" customHeight="1">
      <c r="A48" s="267" t="str">
        <f t="shared" si="20"/>
        <v>独栋</v>
      </c>
      <c r="B48" s="268">
        <f t="shared" si="21"/>
        <v>0</v>
      </c>
      <c r="C48" s="275">
        <f t="shared" si="33"/>
        <v>0</v>
      </c>
      <c r="D48" s="275">
        <f t="shared" ref="D48:BO48" si="38">$F11*D29</f>
        <v>0</v>
      </c>
      <c r="E48" s="275">
        <f t="shared" si="38"/>
        <v>0</v>
      </c>
      <c r="F48" s="275">
        <f t="shared" si="38"/>
        <v>0</v>
      </c>
      <c r="G48" s="275">
        <f t="shared" si="38"/>
        <v>0</v>
      </c>
      <c r="H48" s="275">
        <f t="shared" si="38"/>
        <v>0</v>
      </c>
      <c r="I48" s="275">
        <f t="shared" si="38"/>
        <v>0</v>
      </c>
      <c r="J48" s="275">
        <f t="shared" si="38"/>
        <v>0</v>
      </c>
      <c r="K48" s="275">
        <f t="shared" si="38"/>
        <v>0</v>
      </c>
      <c r="L48" s="275">
        <f t="shared" si="38"/>
        <v>0</v>
      </c>
      <c r="M48" s="275">
        <f t="shared" si="38"/>
        <v>0</v>
      </c>
      <c r="N48" s="275">
        <f t="shared" si="38"/>
        <v>0</v>
      </c>
      <c r="O48" s="275">
        <f t="shared" si="38"/>
        <v>0</v>
      </c>
      <c r="P48" s="275">
        <f t="shared" si="38"/>
        <v>0</v>
      </c>
      <c r="Q48" s="275">
        <f t="shared" si="38"/>
        <v>0</v>
      </c>
      <c r="R48" s="275">
        <f t="shared" si="38"/>
        <v>0</v>
      </c>
      <c r="S48" s="275">
        <f t="shared" si="38"/>
        <v>0</v>
      </c>
      <c r="T48" s="275">
        <f t="shared" si="38"/>
        <v>0</v>
      </c>
      <c r="U48" s="275">
        <f t="shared" si="38"/>
        <v>0</v>
      </c>
      <c r="V48" s="275">
        <f t="shared" si="38"/>
        <v>0</v>
      </c>
      <c r="W48" s="275">
        <f t="shared" si="38"/>
        <v>0</v>
      </c>
      <c r="X48" s="275">
        <f t="shared" si="38"/>
        <v>0</v>
      </c>
      <c r="Y48" s="275">
        <f t="shared" si="38"/>
        <v>0</v>
      </c>
      <c r="Z48" s="275">
        <f t="shared" si="38"/>
        <v>0</v>
      </c>
      <c r="AA48" s="275">
        <f t="shared" si="38"/>
        <v>0</v>
      </c>
      <c r="AB48" s="275">
        <f t="shared" si="38"/>
        <v>0</v>
      </c>
      <c r="AC48" s="275">
        <f t="shared" si="38"/>
        <v>0</v>
      </c>
      <c r="AD48" s="275">
        <f t="shared" si="38"/>
        <v>0</v>
      </c>
      <c r="AE48" s="275">
        <f t="shared" si="38"/>
        <v>0</v>
      </c>
      <c r="AF48" s="275">
        <f t="shared" si="38"/>
        <v>0</v>
      </c>
      <c r="AG48" s="275">
        <f t="shared" si="38"/>
        <v>0</v>
      </c>
      <c r="AH48" s="275">
        <f t="shared" si="38"/>
        <v>0</v>
      </c>
      <c r="AI48" s="275">
        <f t="shared" si="38"/>
        <v>0</v>
      </c>
      <c r="AJ48" s="275">
        <f t="shared" si="38"/>
        <v>0</v>
      </c>
      <c r="AK48" s="275">
        <f t="shared" si="38"/>
        <v>0</v>
      </c>
      <c r="AL48" s="275">
        <f t="shared" si="38"/>
        <v>0</v>
      </c>
      <c r="AM48" s="275">
        <f t="shared" si="38"/>
        <v>0</v>
      </c>
      <c r="AN48" s="275">
        <f t="shared" si="38"/>
        <v>0</v>
      </c>
      <c r="AO48" s="275">
        <f t="shared" si="38"/>
        <v>0</v>
      </c>
      <c r="AP48" s="275">
        <f t="shared" si="38"/>
        <v>0</v>
      </c>
      <c r="AQ48" s="275">
        <f t="shared" si="38"/>
        <v>0</v>
      </c>
      <c r="AR48" s="275">
        <f t="shared" si="38"/>
        <v>0</v>
      </c>
      <c r="AS48" s="275">
        <f t="shared" si="38"/>
        <v>0</v>
      </c>
      <c r="AT48" s="275">
        <f t="shared" si="38"/>
        <v>0</v>
      </c>
      <c r="AU48" s="275">
        <f t="shared" si="38"/>
        <v>0</v>
      </c>
      <c r="AV48" s="275">
        <f t="shared" si="38"/>
        <v>0</v>
      </c>
      <c r="AW48" s="275">
        <f t="shared" si="38"/>
        <v>0</v>
      </c>
      <c r="AX48" s="275">
        <f t="shared" si="38"/>
        <v>0</v>
      </c>
      <c r="AY48" s="275">
        <f t="shared" si="38"/>
        <v>0</v>
      </c>
      <c r="AZ48" s="275">
        <f t="shared" si="38"/>
        <v>0</v>
      </c>
      <c r="BA48" s="275">
        <f t="shared" si="38"/>
        <v>0</v>
      </c>
      <c r="BB48" s="275">
        <f t="shared" si="38"/>
        <v>0</v>
      </c>
      <c r="BC48" s="275">
        <f t="shared" si="38"/>
        <v>0</v>
      </c>
      <c r="BD48" s="275">
        <f t="shared" si="38"/>
        <v>0</v>
      </c>
      <c r="BE48" s="275">
        <f t="shared" si="38"/>
        <v>0</v>
      </c>
      <c r="BF48" s="275">
        <f t="shared" si="38"/>
        <v>0</v>
      </c>
      <c r="BG48" s="275">
        <f t="shared" si="38"/>
        <v>0</v>
      </c>
      <c r="BH48" s="275">
        <f t="shared" si="38"/>
        <v>0</v>
      </c>
      <c r="BI48" s="275">
        <f t="shared" si="38"/>
        <v>0</v>
      </c>
      <c r="BJ48" s="275">
        <f t="shared" si="38"/>
        <v>0</v>
      </c>
      <c r="BK48" s="275">
        <f t="shared" si="38"/>
        <v>0</v>
      </c>
      <c r="BL48" s="275">
        <f t="shared" si="38"/>
        <v>0</v>
      </c>
      <c r="BM48" s="275">
        <f t="shared" si="38"/>
        <v>0</v>
      </c>
      <c r="BN48" s="275">
        <f t="shared" si="38"/>
        <v>0</v>
      </c>
      <c r="BO48" s="275">
        <f t="shared" si="38"/>
        <v>0</v>
      </c>
      <c r="BP48" s="275">
        <f t="shared" ref="BP48:CT48" si="39">$F11*BP29</f>
        <v>0</v>
      </c>
      <c r="BQ48" s="275">
        <f t="shared" si="39"/>
        <v>0</v>
      </c>
      <c r="BR48" s="275">
        <f t="shared" si="39"/>
        <v>0</v>
      </c>
      <c r="BS48" s="275">
        <f t="shared" si="39"/>
        <v>0</v>
      </c>
      <c r="BT48" s="275">
        <f t="shared" si="39"/>
        <v>0</v>
      </c>
      <c r="BU48" s="275">
        <f t="shared" si="39"/>
        <v>0</v>
      </c>
      <c r="BV48" s="275">
        <f t="shared" si="39"/>
        <v>0</v>
      </c>
      <c r="BW48" s="275">
        <f t="shared" si="39"/>
        <v>0</v>
      </c>
      <c r="BX48" s="275">
        <f t="shared" si="39"/>
        <v>0</v>
      </c>
      <c r="BY48" s="275">
        <f t="shared" si="39"/>
        <v>0</v>
      </c>
      <c r="BZ48" s="275">
        <f t="shared" si="39"/>
        <v>0</v>
      </c>
      <c r="CA48" s="275">
        <f t="shared" si="39"/>
        <v>0</v>
      </c>
      <c r="CB48" s="275">
        <f t="shared" si="39"/>
        <v>0</v>
      </c>
      <c r="CC48" s="275">
        <f t="shared" si="39"/>
        <v>0</v>
      </c>
      <c r="CD48" s="275">
        <f t="shared" si="39"/>
        <v>0</v>
      </c>
      <c r="CE48" s="275">
        <f t="shared" si="39"/>
        <v>0</v>
      </c>
      <c r="CF48" s="275">
        <f t="shared" si="39"/>
        <v>0</v>
      </c>
      <c r="CG48" s="275">
        <f t="shared" si="39"/>
        <v>0</v>
      </c>
      <c r="CH48" s="275">
        <f t="shared" si="39"/>
        <v>0</v>
      </c>
      <c r="CI48" s="275">
        <f t="shared" si="39"/>
        <v>0</v>
      </c>
      <c r="CJ48" s="275">
        <f t="shared" si="39"/>
        <v>0</v>
      </c>
      <c r="CK48" s="275">
        <f t="shared" si="39"/>
        <v>0</v>
      </c>
      <c r="CL48" s="275">
        <f t="shared" si="39"/>
        <v>0</v>
      </c>
      <c r="CM48" s="275">
        <f t="shared" si="39"/>
        <v>0</v>
      </c>
      <c r="CN48" s="275">
        <f t="shared" si="39"/>
        <v>0</v>
      </c>
      <c r="CO48" s="275">
        <f t="shared" si="39"/>
        <v>0</v>
      </c>
      <c r="CP48" s="275">
        <f t="shared" si="39"/>
        <v>0</v>
      </c>
      <c r="CQ48" s="275">
        <f t="shared" si="39"/>
        <v>0</v>
      </c>
      <c r="CR48" s="275">
        <f t="shared" si="39"/>
        <v>0</v>
      </c>
      <c r="CS48" s="275">
        <f t="shared" si="39"/>
        <v>0</v>
      </c>
      <c r="CT48" s="292">
        <f t="shared" si="39"/>
        <v>0</v>
      </c>
      <c r="CU48" s="164">
        <f t="shared" si="19"/>
        <v>0</v>
      </c>
    </row>
    <row r="49" spans="1:99" s="130" customFormat="1" ht="16.5" customHeight="1">
      <c r="A49" s="267" t="str">
        <f t="shared" si="20"/>
        <v>底商</v>
      </c>
      <c r="B49" s="268">
        <f t="shared" si="21"/>
        <v>0</v>
      </c>
      <c r="C49" s="275">
        <f t="shared" si="33"/>
        <v>0</v>
      </c>
      <c r="D49" s="275">
        <f t="shared" ref="D49:BO49" si="40">$F12*D30</f>
        <v>0</v>
      </c>
      <c r="E49" s="275">
        <f t="shared" si="40"/>
        <v>0</v>
      </c>
      <c r="F49" s="275">
        <f t="shared" si="40"/>
        <v>0</v>
      </c>
      <c r="G49" s="275">
        <f t="shared" si="40"/>
        <v>0</v>
      </c>
      <c r="H49" s="275">
        <f t="shared" si="40"/>
        <v>0</v>
      </c>
      <c r="I49" s="275">
        <f t="shared" si="40"/>
        <v>0</v>
      </c>
      <c r="J49" s="275">
        <f t="shared" si="40"/>
        <v>0</v>
      </c>
      <c r="K49" s="275">
        <f t="shared" si="40"/>
        <v>0</v>
      </c>
      <c r="L49" s="275">
        <f t="shared" si="40"/>
        <v>0</v>
      </c>
      <c r="M49" s="275">
        <f t="shared" si="40"/>
        <v>0</v>
      </c>
      <c r="N49" s="275">
        <f t="shared" si="40"/>
        <v>0</v>
      </c>
      <c r="O49" s="275">
        <f t="shared" si="40"/>
        <v>0</v>
      </c>
      <c r="P49" s="275">
        <f t="shared" si="40"/>
        <v>0</v>
      </c>
      <c r="Q49" s="275">
        <f t="shared" si="40"/>
        <v>0</v>
      </c>
      <c r="R49" s="275">
        <f t="shared" si="40"/>
        <v>0</v>
      </c>
      <c r="S49" s="275">
        <f t="shared" si="40"/>
        <v>0</v>
      </c>
      <c r="T49" s="275">
        <f t="shared" si="40"/>
        <v>0</v>
      </c>
      <c r="U49" s="275">
        <f t="shared" si="40"/>
        <v>0</v>
      </c>
      <c r="V49" s="275">
        <f t="shared" si="40"/>
        <v>0</v>
      </c>
      <c r="W49" s="275">
        <f t="shared" si="40"/>
        <v>0</v>
      </c>
      <c r="X49" s="275">
        <f t="shared" si="40"/>
        <v>0</v>
      </c>
      <c r="Y49" s="275">
        <f t="shared" si="40"/>
        <v>0</v>
      </c>
      <c r="Z49" s="275">
        <f t="shared" si="40"/>
        <v>0</v>
      </c>
      <c r="AA49" s="275">
        <f t="shared" si="40"/>
        <v>0</v>
      </c>
      <c r="AB49" s="275">
        <f t="shared" si="40"/>
        <v>0</v>
      </c>
      <c r="AC49" s="275">
        <f t="shared" si="40"/>
        <v>0</v>
      </c>
      <c r="AD49" s="275">
        <f t="shared" si="40"/>
        <v>0</v>
      </c>
      <c r="AE49" s="275">
        <f t="shared" si="40"/>
        <v>0</v>
      </c>
      <c r="AF49" s="275">
        <f t="shared" si="40"/>
        <v>0</v>
      </c>
      <c r="AG49" s="275">
        <f t="shared" si="40"/>
        <v>0</v>
      </c>
      <c r="AH49" s="275">
        <f t="shared" si="40"/>
        <v>0</v>
      </c>
      <c r="AI49" s="275">
        <f t="shared" si="40"/>
        <v>0</v>
      </c>
      <c r="AJ49" s="275">
        <f t="shared" si="40"/>
        <v>0</v>
      </c>
      <c r="AK49" s="275">
        <f t="shared" si="40"/>
        <v>0</v>
      </c>
      <c r="AL49" s="275">
        <f t="shared" si="40"/>
        <v>0</v>
      </c>
      <c r="AM49" s="275">
        <f t="shared" si="40"/>
        <v>0</v>
      </c>
      <c r="AN49" s="275">
        <f t="shared" si="40"/>
        <v>0</v>
      </c>
      <c r="AO49" s="275">
        <f t="shared" si="40"/>
        <v>0</v>
      </c>
      <c r="AP49" s="275">
        <f t="shared" si="40"/>
        <v>0</v>
      </c>
      <c r="AQ49" s="275">
        <f t="shared" si="40"/>
        <v>0</v>
      </c>
      <c r="AR49" s="275">
        <f t="shared" si="40"/>
        <v>0</v>
      </c>
      <c r="AS49" s="275">
        <f t="shared" si="40"/>
        <v>0</v>
      </c>
      <c r="AT49" s="275">
        <f t="shared" si="40"/>
        <v>0</v>
      </c>
      <c r="AU49" s="275">
        <f t="shared" si="40"/>
        <v>0</v>
      </c>
      <c r="AV49" s="275">
        <f t="shared" si="40"/>
        <v>0</v>
      </c>
      <c r="AW49" s="275">
        <f t="shared" si="40"/>
        <v>0</v>
      </c>
      <c r="AX49" s="275">
        <f t="shared" si="40"/>
        <v>0</v>
      </c>
      <c r="AY49" s="275">
        <f t="shared" si="40"/>
        <v>0</v>
      </c>
      <c r="AZ49" s="275">
        <f t="shared" si="40"/>
        <v>0</v>
      </c>
      <c r="BA49" s="275">
        <f t="shared" si="40"/>
        <v>0</v>
      </c>
      <c r="BB49" s="275">
        <f t="shared" si="40"/>
        <v>0</v>
      </c>
      <c r="BC49" s="275">
        <f t="shared" si="40"/>
        <v>0</v>
      </c>
      <c r="BD49" s="275">
        <f t="shared" si="40"/>
        <v>0</v>
      </c>
      <c r="BE49" s="275">
        <f t="shared" si="40"/>
        <v>0</v>
      </c>
      <c r="BF49" s="275">
        <f t="shared" si="40"/>
        <v>0</v>
      </c>
      <c r="BG49" s="275">
        <f t="shared" si="40"/>
        <v>0</v>
      </c>
      <c r="BH49" s="275">
        <f t="shared" si="40"/>
        <v>0</v>
      </c>
      <c r="BI49" s="275">
        <f t="shared" si="40"/>
        <v>0</v>
      </c>
      <c r="BJ49" s="275">
        <f t="shared" si="40"/>
        <v>0</v>
      </c>
      <c r="BK49" s="275">
        <f t="shared" si="40"/>
        <v>0</v>
      </c>
      <c r="BL49" s="275">
        <f t="shared" si="40"/>
        <v>0</v>
      </c>
      <c r="BM49" s="275">
        <f t="shared" si="40"/>
        <v>0</v>
      </c>
      <c r="BN49" s="275">
        <f t="shared" si="40"/>
        <v>0</v>
      </c>
      <c r="BO49" s="275">
        <f t="shared" si="40"/>
        <v>0</v>
      </c>
      <c r="BP49" s="275">
        <f t="shared" ref="BP49:CT49" si="41">$F12*BP30</f>
        <v>0</v>
      </c>
      <c r="BQ49" s="275">
        <f t="shared" si="41"/>
        <v>0</v>
      </c>
      <c r="BR49" s="275">
        <f t="shared" si="41"/>
        <v>0</v>
      </c>
      <c r="BS49" s="275">
        <f t="shared" si="41"/>
        <v>0</v>
      </c>
      <c r="BT49" s="275">
        <f t="shared" si="41"/>
        <v>0</v>
      </c>
      <c r="BU49" s="275">
        <f t="shared" si="41"/>
        <v>0</v>
      </c>
      <c r="BV49" s="275">
        <f t="shared" si="41"/>
        <v>0</v>
      </c>
      <c r="BW49" s="275">
        <f t="shared" si="41"/>
        <v>0</v>
      </c>
      <c r="BX49" s="275">
        <f t="shared" si="41"/>
        <v>0</v>
      </c>
      <c r="BY49" s="275">
        <f t="shared" si="41"/>
        <v>0</v>
      </c>
      <c r="BZ49" s="275">
        <f t="shared" si="41"/>
        <v>0</v>
      </c>
      <c r="CA49" s="275">
        <f t="shared" si="41"/>
        <v>0</v>
      </c>
      <c r="CB49" s="275">
        <f t="shared" si="41"/>
        <v>0</v>
      </c>
      <c r="CC49" s="275">
        <f t="shared" si="41"/>
        <v>0</v>
      </c>
      <c r="CD49" s="275">
        <f t="shared" si="41"/>
        <v>0</v>
      </c>
      <c r="CE49" s="275">
        <f t="shared" si="41"/>
        <v>0</v>
      </c>
      <c r="CF49" s="275">
        <f t="shared" si="41"/>
        <v>0</v>
      </c>
      <c r="CG49" s="275">
        <f t="shared" si="41"/>
        <v>0</v>
      </c>
      <c r="CH49" s="275">
        <f t="shared" si="41"/>
        <v>0</v>
      </c>
      <c r="CI49" s="275">
        <f t="shared" si="41"/>
        <v>0</v>
      </c>
      <c r="CJ49" s="275">
        <f t="shared" si="41"/>
        <v>0</v>
      </c>
      <c r="CK49" s="275">
        <f t="shared" si="41"/>
        <v>0</v>
      </c>
      <c r="CL49" s="275">
        <f t="shared" si="41"/>
        <v>0</v>
      </c>
      <c r="CM49" s="275">
        <f t="shared" si="41"/>
        <v>0</v>
      </c>
      <c r="CN49" s="275">
        <f t="shared" si="41"/>
        <v>0</v>
      </c>
      <c r="CO49" s="275">
        <f t="shared" si="41"/>
        <v>0</v>
      </c>
      <c r="CP49" s="275">
        <f t="shared" si="41"/>
        <v>0</v>
      </c>
      <c r="CQ49" s="275">
        <f t="shared" si="41"/>
        <v>0</v>
      </c>
      <c r="CR49" s="275">
        <f t="shared" si="41"/>
        <v>0</v>
      </c>
      <c r="CS49" s="275">
        <f t="shared" si="41"/>
        <v>0</v>
      </c>
      <c r="CT49" s="292">
        <f t="shared" si="41"/>
        <v>0</v>
      </c>
      <c r="CU49" s="164">
        <f t="shared" si="19"/>
        <v>0</v>
      </c>
    </row>
    <row r="50" spans="1:99" s="130" customFormat="1" ht="16.5" customHeight="1">
      <c r="A50" s="267" t="str">
        <f t="shared" si="20"/>
        <v>公寓（含loft）</v>
      </c>
      <c r="B50" s="268">
        <f t="shared" si="21"/>
        <v>0</v>
      </c>
      <c r="C50" s="275">
        <f t="shared" si="33"/>
        <v>0</v>
      </c>
      <c r="D50" s="275">
        <f t="shared" ref="D50:BO50" si="42">$F13*D31</f>
        <v>0</v>
      </c>
      <c r="E50" s="275">
        <f t="shared" si="42"/>
        <v>0</v>
      </c>
      <c r="F50" s="275">
        <f t="shared" si="42"/>
        <v>0</v>
      </c>
      <c r="G50" s="275">
        <f t="shared" si="42"/>
        <v>0</v>
      </c>
      <c r="H50" s="275">
        <f t="shared" si="42"/>
        <v>0</v>
      </c>
      <c r="I50" s="275">
        <f t="shared" si="42"/>
        <v>0</v>
      </c>
      <c r="J50" s="275">
        <f t="shared" si="42"/>
        <v>0</v>
      </c>
      <c r="K50" s="275">
        <f t="shared" si="42"/>
        <v>0</v>
      </c>
      <c r="L50" s="275">
        <f t="shared" si="42"/>
        <v>0</v>
      </c>
      <c r="M50" s="275">
        <f t="shared" si="42"/>
        <v>0</v>
      </c>
      <c r="N50" s="275">
        <f t="shared" si="42"/>
        <v>0</v>
      </c>
      <c r="O50" s="275">
        <f t="shared" si="42"/>
        <v>0</v>
      </c>
      <c r="P50" s="275">
        <f t="shared" si="42"/>
        <v>0</v>
      </c>
      <c r="Q50" s="275">
        <f t="shared" si="42"/>
        <v>0</v>
      </c>
      <c r="R50" s="275">
        <f t="shared" si="42"/>
        <v>0</v>
      </c>
      <c r="S50" s="275">
        <f t="shared" si="42"/>
        <v>0</v>
      </c>
      <c r="T50" s="275">
        <f t="shared" si="42"/>
        <v>0</v>
      </c>
      <c r="U50" s="275">
        <f t="shared" si="42"/>
        <v>0</v>
      </c>
      <c r="V50" s="275">
        <f t="shared" si="42"/>
        <v>0</v>
      </c>
      <c r="W50" s="275">
        <f t="shared" si="42"/>
        <v>0</v>
      </c>
      <c r="X50" s="275">
        <f t="shared" si="42"/>
        <v>0</v>
      </c>
      <c r="Y50" s="275">
        <f t="shared" si="42"/>
        <v>0</v>
      </c>
      <c r="Z50" s="275">
        <f t="shared" si="42"/>
        <v>0</v>
      </c>
      <c r="AA50" s="275">
        <f t="shared" si="42"/>
        <v>0</v>
      </c>
      <c r="AB50" s="275">
        <f t="shared" si="42"/>
        <v>0</v>
      </c>
      <c r="AC50" s="275">
        <f t="shared" si="42"/>
        <v>0</v>
      </c>
      <c r="AD50" s="275">
        <f t="shared" si="42"/>
        <v>0</v>
      </c>
      <c r="AE50" s="275">
        <f t="shared" si="42"/>
        <v>0</v>
      </c>
      <c r="AF50" s="275">
        <f t="shared" si="42"/>
        <v>0</v>
      </c>
      <c r="AG50" s="275">
        <f t="shared" si="42"/>
        <v>0</v>
      </c>
      <c r="AH50" s="275">
        <f t="shared" si="42"/>
        <v>0</v>
      </c>
      <c r="AI50" s="275">
        <f t="shared" si="42"/>
        <v>0</v>
      </c>
      <c r="AJ50" s="275">
        <f t="shared" si="42"/>
        <v>0</v>
      </c>
      <c r="AK50" s="275">
        <f t="shared" si="42"/>
        <v>0</v>
      </c>
      <c r="AL50" s="275">
        <f t="shared" si="42"/>
        <v>0</v>
      </c>
      <c r="AM50" s="275">
        <f t="shared" si="42"/>
        <v>0</v>
      </c>
      <c r="AN50" s="275">
        <f t="shared" si="42"/>
        <v>0</v>
      </c>
      <c r="AO50" s="275">
        <f t="shared" si="42"/>
        <v>0</v>
      </c>
      <c r="AP50" s="275">
        <f t="shared" si="42"/>
        <v>0</v>
      </c>
      <c r="AQ50" s="275">
        <f t="shared" si="42"/>
        <v>0</v>
      </c>
      <c r="AR50" s="275">
        <f t="shared" si="42"/>
        <v>0</v>
      </c>
      <c r="AS50" s="275">
        <f t="shared" si="42"/>
        <v>0</v>
      </c>
      <c r="AT50" s="275">
        <f t="shared" si="42"/>
        <v>0</v>
      </c>
      <c r="AU50" s="275">
        <f t="shared" si="42"/>
        <v>0</v>
      </c>
      <c r="AV50" s="275">
        <f t="shared" si="42"/>
        <v>0</v>
      </c>
      <c r="AW50" s="275">
        <f t="shared" si="42"/>
        <v>0</v>
      </c>
      <c r="AX50" s="275">
        <f t="shared" si="42"/>
        <v>0</v>
      </c>
      <c r="AY50" s="275">
        <f t="shared" si="42"/>
        <v>0</v>
      </c>
      <c r="AZ50" s="275">
        <f t="shared" si="42"/>
        <v>0</v>
      </c>
      <c r="BA50" s="275">
        <f t="shared" si="42"/>
        <v>0</v>
      </c>
      <c r="BB50" s="275">
        <f t="shared" si="42"/>
        <v>0</v>
      </c>
      <c r="BC50" s="275">
        <f t="shared" si="42"/>
        <v>0</v>
      </c>
      <c r="BD50" s="275">
        <f t="shared" si="42"/>
        <v>0</v>
      </c>
      <c r="BE50" s="275">
        <f t="shared" si="42"/>
        <v>0</v>
      </c>
      <c r="BF50" s="275">
        <f t="shared" si="42"/>
        <v>0</v>
      </c>
      <c r="BG50" s="275">
        <f t="shared" si="42"/>
        <v>0</v>
      </c>
      <c r="BH50" s="275">
        <f t="shared" si="42"/>
        <v>0</v>
      </c>
      <c r="BI50" s="275">
        <f t="shared" si="42"/>
        <v>0</v>
      </c>
      <c r="BJ50" s="275">
        <f t="shared" si="42"/>
        <v>0</v>
      </c>
      <c r="BK50" s="275">
        <f t="shared" si="42"/>
        <v>0</v>
      </c>
      <c r="BL50" s="275">
        <f t="shared" si="42"/>
        <v>0</v>
      </c>
      <c r="BM50" s="275">
        <f t="shared" si="42"/>
        <v>0</v>
      </c>
      <c r="BN50" s="275">
        <f t="shared" si="42"/>
        <v>0</v>
      </c>
      <c r="BO50" s="275">
        <f t="shared" si="42"/>
        <v>0</v>
      </c>
      <c r="BP50" s="275">
        <f t="shared" ref="BP50:CT50" si="43">$F13*BP31</f>
        <v>0</v>
      </c>
      <c r="BQ50" s="275">
        <f t="shared" si="43"/>
        <v>0</v>
      </c>
      <c r="BR50" s="275">
        <f t="shared" si="43"/>
        <v>0</v>
      </c>
      <c r="BS50" s="275">
        <f t="shared" si="43"/>
        <v>0</v>
      </c>
      <c r="BT50" s="275">
        <f t="shared" si="43"/>
        <v>0</v>
      </c>
      <c r="BU50" s="275">
        <f t="shared" si="43"/>
        <v>0</v>
      </c>
      <c r="BV50" s="275">
        <f t="shared" si="43"/>
        <v>0</v>
      </c>
      <c r="BW50" s="275">
        <f t="shared" si="43"/>
        <v>0</v>
      </c>
      <c r="BX50" s="275">
        <f t="shared" si="43"/>
        <v>0</v>
      </c>
      <c r="BY50" s="275">
        <f t="shared" si="43"/>
        <v>0</v>
      </c>
      <c r="BZ50" s="275">
        <f t="shared" si="43"/>
        <v>0</v>
      </c>
      <c r="CA50" s="275">
        <f t="shared" si="43"/>
        <v>0</v>
      </c>
      <c r="CB50" s="275">
        <f t="shared" si="43"/>
        <v>0</v>
      </c>
      <c r="CC50" s="275">
        <f t="shared" si="43"/>
        <v>0</v>
      </c>
      <c r="CD50" s="275">
        <f t="shared" si="43"/>
        <v>0</v>
      </c>
      <c r="CE50" s="275">
        <f t="shared" si="43"/>
        <v>0</v>
      </c>
      <c r="CF50" s="275">
        <f t="shared" si="43"/>
        <v>0</v>
      </c>
      <c r="CG50" s="275">
        <f t="shared" si="43"/>
        <v>0</v>
      </c>
      <c r="CH50" s="275">
        <f t="shared" si="43"/>
        <v>0</v>
      </c>
      <c r="CI50" s="275">
        <f t="shared" si="43"/>
        <v>0</v>
      </c>
      <c r="CJ50" s="275">
        <f t="shared" si="43"/>
        <v>0</v>
      </c>
      <c r="CK50" s="275">
        <f t="shared" si="43"/>
        <v>0</v>
      </c>
      <c r="CL50" s="275">
        <f t="shared" si="43"/>
        <v>0</v>
      </c>
      <c r="CM50" s="275">
        <f t="shared" si="43"/>
        <v>0</v>
      </c>
      <c r="CN50" s="275">
        <f t="shared" si="43"/>
        <v>0</v>
      </c>
      <c r="CO50" s="275">
        <f t="shared" si="43"/>
        <v>0</v>
      </c>
      <c r="CP50" s="275">
        <f t="shared" si="43"/>
        <v>0</v>
      </c>
      <c r="CQ50" s="275">
        <f t="shared" si="43"/>
        <v>0</v>
      </c>
      <c r="CR50" s="275">
        <f t="shared" si="43"/>
        <v>0</v>
      </c>
      <c r="CS50" s="275">
        <f t="shared" si="43"/>
        <v>0</v>
      </c>
      <c r="CT50" s="292">
        <f t="shared" si="43"/>
        <v>0</v>
      </c>
      <c r="CU50" s="164">
        <f t="shared" si="19"/>
        <v>0</v>
      </c>
    </row>
    <row r="51" spans="1:99" s="130" customFormat="1" ht="16.5" customHeight="1">
      <c r="A51" s="267" t="str">
        <f t="shared" si="20"/>
        <v>商业</v>
      </c>
      <c r="B51" s="268">
        <f t="shared" si="21"/>
        <v>600</v>
      </c>
      <c r="C51" s="275">
        <f t="shared" si="33"/>
        <v>0</v>
      </c>
      <c r="D51" s="275">
        <f t="shared" ref="D51:BO51" si="44">$F14*D32</f>
        <v>0</v>
      </c>
      <c r="E51" s="275">
        <f t="shared" si="44"/>
        <v>0</v>
      </c>
      <c r="F51" s="275">
        <f t="shared" si="44"/>
        <v>0</v>
      </c>
      <c r="G51" s="275">
        <f t="shared" si="44"/>
        <v>0</v>
      </c>
      <c r="H51" s="275">
        <f t="shared" si="44"/>
        <v>0</v>
      </c>
      <c r="I51" s="275">
        <f t="shared" si="44"/>
        <v>0</v>
      </c>
      <c r="J51" s="275">
        <f t="shared" si="44"/>
        <v>0</v>
      </c>
      <c r="K51" s="275">
        <f t="shared" si="44"/>
        <v>0</v>
      </c>
      <c r="L51" s="275">
        <f t="shared" si="44"/>
        <v>0</v>
      </c>
      <c r="M51" s="275">
        <f t="shared" si="44"/>
        <v>0</v>
      </c>
      <c r="N51" s="275">
        <f t="shared" si="44"/>
        <v>0</v>
      </c>
      <c r="O51" s="275">
        <f t="shared" si="44"/>
        <v>0</v>
      </c>
      <c r="P51" s="275">
        <f t="shared" si="44"/>
        <v>0</v>
      </c>
      <c r="Q51" s="275">
        <f t="shared" si="44"/>
        <v>0</v>
      </c>
      <c r="R51" s="275">
        <f t="shared" si="44"/>
        <v>0</v>
      </c>
      <c r="S51" s="275">
        <f t="shared" si="44"/>
        <v>0</v>
      </c>
      <c r="T51" s="275">
        <f t="shared" si="44"/>
        <v>0</v>
      </c>
      <c r="U51" s="275">
        <f t="shared" si="44"/>
        <v>0</v>
      </c>
      <c r="V51" s="275">
        <f t="shared" si="44"/>
        <v>300</v>
      </c>
      <c r="W51" s="275">
        <f t="shared" si="44"/>
        <v>300</v>
      </c>
      <c r="X51" s="275">
        <f t="shared" si="44"/>
        <v>0</v>
      </c>
      <c r="Y51" s="275">
        <f t="shared" si="44"/>
        <v>0</v>
      </c>
      <c r="Z51" s="275">
        <f t="shared" si="44"/>
        <v>0</v>
      </c>
      <c r="AA51" s="275">
        <f t="shared" si="44"/>
        <v>0</v>
      </c>
      <c r="AB51" s="275">
        <f t="shared" si="44"/>
        <v>0</v>
      </c>
      <c r="AC51" s="275">
        <f t="shared" si="44"/>
        <v>0</v>
      </c>
      <c r="AD51" s="275">
        <f t="shared" si="44"/>
        <v>0</v>
      </c>
      <c r="AE51" s="275">
        <f t="shared" si="44"/>
        <v>0</v>
      </c>
      <c r="AF51" s="275">
        <f t="shared" si="44"/>
        <v>0</v>
      </c>
      <c r="AG51" s="275">
        <f t="shared" si="44"/>
        <v>0</v>
      </c>
      <c r="AH51" s="275">
        <f t="shared" si="44"/>
        <v>0</v>
      </c>
      <c r="AI51" s="275">
        <f t="shared" si="44"/>
        <v>0</v>
      </c>
      <c r="AJ51" s="275">
        <f t="shared" si="44"/>
        <v>0</v>
      </c>
      <c r="AK51" s="275">
        <f t="shared" si="44"/>
        <v>0</v>
      </c>
      <c r="AL51" s="275">
        <f t="shared" si="44"/>
        <v>0</v>
      </c>
      <c r="AM51" s="275">
        <f t="shared" si="44"/>
        <v>0</v>
      </c>
      <c r="AN51" s="275">
        <f t="shared" si="44"/>
        <v>0</v>
      </c>
      <c r="AO51" s="275">
        <f t="shared" si="44"/>
        <v>0</v>
      </c>
      <c r="AP51" s="275">
        <f t="shared" si="44"/>
        <v>0</v>
      </c>
      <c r="AQ51" s="275">
        <f t="shared" si="44"/>
        <v>0</v>
      </c>
      <c r="AR51" s="275">
        <f t="shared" si="44"/>
        <v>0</v>
      </c>
      <c r="AS51" s="275">
        <f t="shared" si="44"/>
        <v>0</v>
      </c>
      <c r="AT51" s="275">
        <f t="shared" si="44"/>
        <v>0</v>
      </c>
      <c r="AU51" s="275">
        <f t="shared" si="44"/>
        <v>0</v>
      </c>
      <c r="AV51" s="275">
        <f t="shared" si="44"/>
        <v>0</v>
      </c>
      <c r="AW51" s="275">
        <f t="shared" si="44"/>
        <v>0</v>
      </c>
      <c r="AX51" s="275">
        <f t="shared" si="44"/>
        <v>0</v>
      </c>
      <c r="AY51" s="275">
        <f t="shared" si="44"/>
        <v>0</v>
      </c>
      <c r="AZ51" s="275">
        <f t="shared" si="44"/>
        <v>0</v>
      </c>
      <c r="BA51" s="275">
        <f t="shared" si="44"/>
        <v>0</v>
      </c>
      <c r="BB51" s="275">
        <f t="shared" si="44"/>
        <v>0</v>
      </c>
      <c r="BC51" s="275">
        <f t="shared" si="44"/>
        <v>0</v>
      </c>
      <c r="BD51" s="275">
        <f t="shared" si="44"/>
        <v>0</v>
      </c>
      <c r="BE51" s="275">
        <f t="shared" si="44"/>
        <v>0</v>
      </c>
      <c r="BF51" s="275">
        <f t="shared" si="44"/>
        <v>0</v>
      </c>
      <c r="BG51" s="275">
        <f t="shared" si="44"/>
        <v>0</v>
      </c>
      <c r="BH51" s="275">
        <f t="shared" si="44"/>
        <v>0</v>
      </c>
      <c r="BI51" s="275">
        <f t="shared" si="44"/>
        <v>0</v>
      </c>
      <c r="BJ51" s="275">
        <f t="shared" si="44"/>
        <v>0</v>
      </c>
      <c r="BK51" s="275">
        <f t="shared" si="44"/>
        <v>0</v>
      </c>
      <c r="BL51" s="275">
        <f t="shared" si="44"/>
        <v>0</v>
      </c>
      <c r="BM51" s="275">
        <f t="shared" si="44"/>
        <v>0</v>
      </c>
      <c r="BN51" s="275">
        <f t="shared" si="44"/>
        <v>0</v>
      </c>
      <c r="BO51" s="275">
        <f t="shared" si="44"/>
        <v>0</v>
      </c>
      <c r="BP51" s="275">
        <f t="shared" ref="BP51:CT51" si="45">$F14*BP32</f>
        <v>0</v>
      </c>
      <c r="BQ51" s="275">
        <f t="shared" si="45"/>
        <v>0</v>
      </c>
      <c r="BR51" s="275">
        <f t="shared" si="45"/>
        <v>0</v>
      </c>
      <c r="BS51" s="275">
        <f t="shared" si="45"/>
        <v>0</v>
      </c>
      <c r="BT51" s="275">
        <f t="shared" si="45"/>
        <v>0</v>
      </c>
      <c r="BU51" s="275">
        <f t="shared" si="45"/>
        <v>0</v>
      </c>
      <c r="BV51" s="275">
        <f t="shared" si="45"/>
        <v>0</v>
      </c>
      <c r="BW51" s="275">
        <f t="shared" si="45"/>
        <v>0</v>
      </c>
      <c r="BX51" s="275">
        <f t="shared" si="45"/>
        <v>0</v>
      </c>
      <c r="BY51" s="275">
        <f t="shared" si="45"/>
        <v>0</v>
      </c>
      <c r="BZ51" s="275">
        <f t="shared" si="45"/>
        <v>0</v>
      </c>
      <c r="CA51" s="275">
        <f t="shared" si="45"/>
        <v>0</v>
      </c>
      <c r="CB51" s="275">
        <f t="shared" si="45"/>
        <v>0</v>
      </c>
      <c r="CC51" s="275">
        <f t="shared" si="45"/>
        <v>0</v>
      </c>
      <c r="CD51" s="275">
        <f t="shared" si="45"/>
        <v>0</v>
      </c>
      <c r="CE51" s="275">
        <f t="shared" si="45"/>
        <v>0</v>
      </c>
      <c r="CF51" s="275">
        <f t="shared" si="45"/>
        <v>0</v>
      </c>
      <c r="CG51" s="275">
        <f t="shared" si="45"/>
        <v>0</v>
      </c>
      <c r="CH51" s="275">
        <f t="shared" si="45"/>
        <v>0</v>
      </c>
      <c r="CI51" s="275">
        <f t="shared" si="45"/>
        <v>0</v>
      </c>
      <c r="CJ51" s="275">
        <f t="shared" si="45"/>
        <v>0</v>
      </c>
      <c r="CK51" s="275">
        <f t="shared" si="45"/>
        <v>0</v>
      </c>
      <c r="CL51" s="275">
        <f t="shared" si="45"/>
        <v>0</v>
      </c>
      <c r="CM51" s="275">
        <f t="shared" si="45"/>
        <v>0</v>
      </c>
      <c r="CN51" s="275">
        <f t="shared" si="45"/>
        <v>0</v>
      </c>
      <c r="CO51" s="275">
        <f t="shared" si="45"/>
        <v>0</v>
      </c>
      <c r="CP51" s="275">
        <f t="shared" si="45"/>
        <v>0</v>
      </c>
      <c r="CQ51" s="275">
        <f t="shared" si="45"/>
        <v>0</v>
      </c>
      <c r="CR51" s="275">
        <f t="shared" si="45"/>
        <v>0</v>
      </c>
      <c r="CS51" s="275">
        <f t="shared" si="45"/>
        <v>0</v>
      </c>
      <c r="CT51" s="292">
        <f t="shared" si="45"/>
        <v>0</v>
      </c>
      <c r="CU51" s="164">
        <f t="shared" si="19"/>
        <v>0</v>
      </c>
    </row>
    <row r="52" spans="1:99" s="130" customFormat="1" ht="16.5" customHeight="1">
      <c r="A52" s="267" t="str">
        <f t="shared" si="20"/>
        <v>酒店</v>
      </c>
      <c r="B52" s="268">
        <f t="shared" si="21"/>
        <v>0</v>
      </c>
      <c r="C52" s="275">
        <f t="shared" si="33"/>
        <v>0</v>
      </c>
      <c r="D52" s="275">
        <f t="shared" ref="D52:BO52" si="46">$F15*D33</f>
        <v>0</v>
      </c>
      <c r="E52" s="275">
        <f t="shared" si="46"/>
        <v>0</v>
      </c>
      <c r="F52" s="275">
        <f t="shared" si="46"/>
        <v>0</v>
      </c>
      <c r="G52" s="275">
        <f t="shared" si="46"/>
        <v>0</v>
      </c>
      <c r="H52" s="275">
        <f t="shared" si="46"/>
        <v>0</v>
      </c>
      <c r="I52" s="275">
        <f t="shared" si="46"/>
        <v>0</v>
      </c>
      <c r="J52" s="275">
        <f t="shared" si="46"/>
        <v>0</v>
      </c>
      <c r="K52" s="275">
        <f t="shared" si="46"/>
        <v>0</v>
      </c>
      <c r="L52" s="275">
        <f t="shared" si="46"/>
        <v>0</v>
      </c>
      <c r="M52" s="275">
        <f t="shared" si="46"/>
        <v>0</v>
      </c>
      <c r="N52" s="275">
        <f t="shared" si="46"/>
        <v>0</v>
      </c>
      <c r="O52" s="275">
        <f t="shared" si="46"/>
        <v>0</v>
      </c>
      <c r="P52" s="275">
        <f t="shared" si="46"/>
        <v>0</v>
      </c>
      <c r="Q52" s="275">
        <f t="shared" si="46"/>
        <v>0</v>
      </c>
      <c r="R52" s="275">
        <f t="shared" si="46"/>
        <v>0</v>
      </c>
      <c r="S52" s="275">
        <f t="shared" si="46"/>
        <v>0</v>
      </c>
      <c r="T52" s="275">
        <f t="shared" si="46"/>
        <v>0</v>
      </c>
      <c r="U52" s="275">
        <f t="shared" si="46"/>
        <v>0</v>
      </c>
      <c r="V52" s="275">
        <f t="shared" si="46"/>
        <v>0</v>
      </c>
      <c r="W52" s="275">
        <f t="shared" si="46"/>
        <v>0</v>
      </c>
      <c r="X52" s="275">
        <f t="shared" si="46"/>
        <v>0</v>
      </c>
      <c r="Y52" s="275">
        <f t="shared" si="46"/>
        <v>0</v>
      </c>
      <c r="Z52" s="275">
        <f t="shared" si="46"/>
        <v>0</v>
      </c>
      <c r="AA52" s="275">
        <f t="shared" si="46"/>
        <v>0</v>
      </c>
      <c r="AB52" s="275">
        <f t="shared" si="46"/>
        <v>0</v>
      </c>
      <c r="AC52" s="275">
        <f t="shared" si="46"/>
        <v>0</v>
      </c>
      <c r="AD52" s="275">
        <f t="shared" si="46"/>
        <v>0</v>
      </c>
      <c r="AE52" s="275">
        <f t="shared" si="46"/>
        <v>0</v>
      </c>
      <c r="AF52" s="275">
        <f t="shared" si="46"/>
        <v>0</v>
      </c>
      <c r="AG52" s="275">
        <f t="shared" si="46"/>
        <v>0</v>
      </c>
      <c r="AH52" s="275">
        <f t="shared" si="46"/>
        <v>0</v>
      </c>
      <c r="AI52" s="275">
        <f t="shared" si="46"/>
        <v>0</v>
      </c>
      <c r="AJ52" s="275">
        <f t="shared" si="46"/>
        <v>0</v>
      </c>
      <c r="AK52" s="275">
        <f t="shared" si="46"/>
        <v>0</v>
      </c>
      <c r="AL52" s="275">
        <f t="shared" si="46"/>
        <v>0</v>
      </c>
      <c r="AM52" s="275">
        <f t="shared" si="46"/>
        <v>0</v>
      </c>
      <c r="AN52" s="275">
        <f t="shared" si="46"/>
        <v>0</v>
      </c>
      <c r="AO52" s="275">
        <f t="shared" si="46"/>
        <v>0</v>
      </c>
      <c r="AP52" s="275">
        <f t="shared" si="46"/>
        <v>0</v>
      </c>
      <c r="AQ52" s="275">
        <f t="shared" si="46"/>
        <v>0</v>
      </c>
      <c r="AR52" s="275">
        <f t="shared" si="46"/>
        <v>0</v>
      </c>
      <c r="AS52" s="275">
        <f t="shared" si="46"/>
        <v>0</v>
      </c>
      <c r="AT52" s="275">
        <f t="shared" si="46"/>
        <v>0</v>
      </c>
      <c r="AU52" s="275">
        <f t="shared" si="46"/>
        <v>0</v>
      </c>
      <c r="AV52" s="275">
        <f t="shared" si="46"/>
        <v>0</v>
      </c>
      <c r="AW52" s="275">
        <f t="shared" si="46"/>
        <v>0</v>
      </c>
      <c r="AX52" s="275">
        <f t="shared" si="46"/>
        <v>0</v>
      </c>
      <c r="AY52" s="275">
        <f t="shared" si="46"/>
        <v>0</v>
      </c>
      <c r="AZ52" s="275">
        <f t="shared" si="46"/>
        <v>0</v>
      </c>
      <c r="BA52" s="275">
        <f t="shared" si="46"/>
        <v>0</v>
      </c>
      <c r="BB52" s="275">
        <f t="shared" si="46"/>
        <v>0</v>
      </c>
      <c r="BC52" s="275">
        <f t="shared" si="46"/>
        <v>0</v>
      </c>
      <c r="BD52" s="275">
        <f t="shared" si="46"/>
        <v>0</v>
      </c>
      <c r="BE52" s="275">
        <f t="shared" si="46"/>
        <v>0</v>
      </c>
      <c r="BF52" s="275">
        <f t="shared" si="46"/>
        <v>0</v>
      </c>
      <c r="BG52" s="275">
        <f t="shared" si="46"/>
        <v>0</v>
      </c>
      <c r="BH52" s="275">
        <f t="shared" si="46"/>
        <v>0</v>
      </c>
      <c r="BI52" s="275">
        <f t="shared" si="46"/>
        <v>0</v>
      </c>
      <c r="BJ52" s="275">
        <f t="shared" si="46"/>
        <v>0</v>
      </c>
      <c r="BK52" s="275">
        <f t="shared" si="46"/>
        <v>0</v>
      </c>
      <c r="BL52" s="275">
        <f t="shared" si="46"/>
        <v>0</v>
      </c>
      <c r="BM52" s="275">
        <f t="shared" si="46"/>
        <v>0</v>
      </c>
      <c r="BN52" s="275">
        <f t="shared" si="46"/>
        <v>0</v>
      </c>
      <c r="BO52" s="275">
        <f t="shared" si="46"/>
        <v>0</v>
      </c>
      <c r="BP52" s="275">
        <f t="shared" ref="BP52:CT52" si="47">$F15*BP33</f>
        <v>0</v>
      </c>
      <c r="BQ52" s="275">
        <f t="shared" si="47"/>
        <v>0</v>
      </c>
      <c r="BR52" s="275">
        <f t="shared" si="47"/>
        <v>0</v>
      </c>
      <c r="BS52" s="275">
        <f t="shared" si="47"/>
        <v>0</v>
      </c>
      <c r="BT52" s="275">
        <f t="shared" si="47"/>
        <v>0</v>
      </c>
      <c r="BU52" s="275">
        <f t="shared" si="47"/>
        <v>0</v>
      </c>
      <c r="BV52" s="275">
        <f t="shared" si="47"/>
        <v>0</v>
      </c>
      <c r="BW52" s="275">
        <f t="shared" si="47"/>
        <v>0</v>
      </c>
      <c r="BX52" s="275">
        <f t="shared" si="47"/>
        <v>0</v>
      </c>
      <c r="BY52" s="275">
        <f t="shared" si="47"/>
        <v>0</v>
      </c>
      <c r="BZ52" s="275">
        <f t="shared" si="47"/>
        <v>0</v>
      </c>
      <c r="CA52" s="275">
        <f t="shared" si="47"/>
        <v>0</v>
      </c>
      <c r="CB52" s="275">
        <f t="shared" si="47"/>
        <v>0</v>
      </c>
      <c r="CC52" s="275">
        <f t="shared" si="47"/>
        <v>0</v>
      </c>
      <c r="CD52" s="275">
        <f t="shared" si="47"/>
        <v>0</v>
      </c>
      <c r="CE52" s="275">
        <f t="shared" si="47"/>
        <v>0</v>
      </c>
      <c r="CF52" s="275">
        <f t="shared" si="47"/>
        <v>0</v>
      </c>
      <c r="CG52" s="275">
        <f t="shared" si="47"/>
        <v>0</v>
      </c>
      <c r="CH52" s="275">
        <f t="shared" si="47"/>
        <v>0</v>
      </c>
      <c r="CI52" s="275">
        <f t="shared" si="47"/>
        <v>0</v>
      </c>
      <c r="CJ52" s="275">
        <f t="shared" si="47"/>
        <v>0</v>
      </c>
      <c r="CK52" s="275">
        <f t="shared" si="47"/>
        <v>0</v>
      </c>
      <c r="CL52" s="275">
        <f t="shared" si="47"/>
        <v>0</v>
      </c>
      <c r="CM52" s="275">
        <f t="shared" si="47"/>
        <v>0</v>
      </c>
      <c r="CN52" s="275">
        <f t="shared" si="47"/>
        <v>0</v>
      </c>
      <c r="CO52" s="275">
        <f t="shared" si="47"/>
        <v>0</v>
      </c>
      <c r="CP52" s="275">
        <f t="shared" si="47"/>
        <v>0</v>
      </c>
      <c r="CQ52" s="275">
        <f t="shared" si="47"/>
        <v>0</v>
      </c>
      <c r="CR52" s="275">
        <f t="shared" si="47"/>
        <v>0</v>
      </c>
      <c r="CS52" s="275">
        <f t="shared" si="47"/>
        <v>0</v>
      </c>
      <c r="CT52" s="292">
        <f t="shared" si="47"/>
        <v>0</v>
      </c>
      <c r="CU52" s="164">
        <f t="shared" si="19"/>
        <v>0</v>
      </c>
    </row>
    <row r="53" spans="1:99" s="130" customFormat="1" ht="16.5" customHeight="1">
      <c r="A53" s="267">
        <f t="shared" si="20"/>
        <v>0</v>
      </c>
      <c r="B53" s="268">
        <f t="shared" si="21"/>
        <v>0</v>
      </c>
      <c r="C53" s="275">
        <f t="shared" si="33"/>
        <v>0</v>
      </c>
      <c r="D53" s="275">
        <f t="shared" ref="D53:BO53" si="48">$F16*D34</f>
        <v>0</v>
      </c>
      <c r="E53" s="275">
        <f t="shared" si="48"/>
        <v>0</v>
      </c>
      <c r="F53" s="275">
        <f t="shared" si="48"/>
        <v>0</v>
      </c>
      <c r="G53" s="275">
        <f t="shared" si="48"/>
        <v>0</v>
      </c>
      <c r="H53" s="275">
        <f t="shared" si="48"/>
        <v>0</v>
      </c>
      <c r="I53" s="275">
        <f t="shared" si="48"/>
        <v>0</v>
      </c>
      <c r="J53" s="275">
        <f t="shared" si="48"/>
        <v>0</v>
      </c>
      <c r="K53" s="275">
        <f t="shared" si="48"/>
        <v>0</v>
      </c>
      <c r="L53" s="275">
        <f t="shared" si="48"/>
        <v>0</v>
      </c>
      <c r="M53" s="275">
        <f t="shared" si="48"/>
        <v>0</v>
      </c>
      <c r="N53" s="275">
        <f t="shared" si="48"/>
        <v>0</v>
      </c>
      <c r="O53" s="275">
        <f t="shared" si="48"/>
        <v>0</v>
      </c>
      <c r="P53" s="275">
        <f t="shared" si="48"/>
        <v>0</v>
      </c>
      <c r="Q53" s="275">
        <f t="shared" si="48"/>
        <v>0</v>
      </c>
      <c r="R53" s="275">
        <f t="shared" si="48"/>
        <v>0</v>
      </c>
      <c r="S53" s="275">
        <f t="shared" si="48"/>
        <v>0</v>
      </c>
      <c r="T53" s="275">
        <f t="shared" si="48"/>
        <v>0</v>
      </c>
      <c r="U53" s="275">
        <f t="shared" si="48"/>
        <v>0</v>
      </c>
      <c r="V53" s="275">
        <f t="shared" si="48"/>
        <v>0</v>
      </c>
      <c r="W53" s="275">
        <f t="shared" si="48"/>
        <v>0</v>
      </c>
      <c r="X53" s="275">
        <f t="shared" si="48"/>
        <v>0</v>
      </c>
      <c r="Y53" s="275">
        <f t="shared" si="48"/>
        <v>0</v>
      </c>
      <c r="Z53" s="275">
        <f t="shared" si="48"/>
        <v>0</v>
      </c>
      <c r="AA53" s="275">
        <f t="shared" si="48"/>
        <v>0</v>
      </c>
      <c r="AB53" s="275">
        <f t="shared" si="48"/>
        <v>0</v>
      </c>
      <c r="AC53" s="275">
        <f t="shared" si="48"/>
        <v>0</v>
      </c>
      <c r="AD53" s="275">
        <f t="shared" si="48"/>
        <v>0</v>
      </c>
      <c r="AE53" s="275">
        <f t="shared" si="48"/>
        <v>0</v>
      </c>
      <c r="AF53" s="275">
        <f t="shared" si="48"/>
        <v>0</v>
      </c>
      <c r="AG53" s="275">
        <f t="shared" si="48"/>
        <v>0</v>
      </c>
      <c r="AH53" s="275">
        <f t="shared" si="48"/>
        <v>0</v>
      </c>
      <c r="AI53" s="275">
        <f t="shared" si="48"/>
        <v>0</v>
      </c>
      <c r="AJ53" s="275">
        <f t="shared" si="48"/>
        <v>0</v>
      </c>
      <c r="AK53" s="275">
        <f t="shared" si="48"/>
        <v>0</v>
      </c>
      <c r="AL53" s="275">
        <f t="shared" si="48"/>
        <v>0</v>
      </c>
      <c r="AM53" s="275">
        <f t="shared" si="48"/>
        <v>0</v>
      </c>
      <c r="AN53" s="275">
        <f t="shared" si="48"/>
        <v>0</v>
      </c>
      <c r="AO53" s="275">
        <f t="shared" si="48"/>
        <v>0</v>
      </c>
      <c r="AP53" s="275">
        <f t="shared" si="48"/>
        <v>0</v>
      </c>
      <c r="AQ53" s="275">
        <f t="shared" si="48"/>
        <v>0</v>
      </c>
      <c r="AR53" s="275">
        <f t="shared" si="48"/>
        <v>0</v>
      </c>
      <c r="AS53" s="275">
        <f t="shared" si="48"/>
        <v>0</v>
      </c>
      <c r="AT53" s="275">
        <f t="shared" si="48"/>
        <v>0</v>
      </c>
      <c r="AU53" s="275">
        <f t="shared" si="48"/>
        <v>0</v>
      </c>
      <c r="AV53" s="275">
        <f t="shared" si="48"/>
        <v>0</v>
      </c>
      <c r="AW53" s="275">
        <f t="shared" si="48"/>
        <v>0</v>
      </c>
      <c r="AX53" s="275">
        <f t="shared" si="48"/>
        <v>0</v>
      </c>
      <c r="AY53" s="275">
        <f t="shared" si="48"/>
        <v>0</v>
      </c>
      <c r="AZ53" s="275">
        <f t="shared" si="48"/>
        <v>0</v>
      </c>
      <c r="BA53" s="275">
        <f t="shared" si="48"/>
        <v>0</v>
      </c>
      <c r="BB53" s="275">
        <f t="shared" si="48"/>
        <v>0</v>
      </c>
      <c r="BC53" s="275">
        <f t="shared" si="48"/>
        <v>0</v>
      </c>
      <c r="BD53" s="275">
        <f t="shared" si="48"/>
        <v>0</v>
      </c>
      <c r="BE53" s="275">
        <f t="shared" si="48"/>
        <v>0</v>
      </c>
      <c r="BF53" s="275">
        <f t="shared" si="48"/>
        <v>0</v>
      </c>
      <c r="BG53" s="275">
        <f t="shared" si="48"/>
        <v>0</v>
      </c>
      <c r="BH53" s="275">
        <f t="shared" si="48"/>
        <v>0</v>
      </c>
      <c r="BI53" s="275">
        <f t="shared" si="48"/>
        <v>0</v>
      </c>
      <c r="BJ53" s="275">
        <f t="shared" si="48"/>
        <v>0</v>
      </c>
      <c r="BK53" s="275">
        <f t="shared" si="48"/>
        <v>0</v>
      </c>
      <c r="BL53" s="275">
        <f t="shared" si="48"/>
        <v>0</v>
      </c>
      <c r="BM53" s="275">
        <f t="shared" si="48"/>
        <v>0</v>
      </c>
      <c r="BN53" s="275">
        <f t="shared" si="48"/>
        <v>0</v>
      </c>
      <c r="BO53" s="275">
        <f t="shared" si="48"/>
        <v>0</v>
      </c>
      <c r="BP53" s="275">
        <f t="shared" ref="BP53:CT53" si="49">$F16*BP34</f>
        <v>0</v>
      </c>
      <c r="BQ53" s="275">
        <f t="shared" si="49"/>
        <v>0</v>
      </c>
      <c r="BR53" s="275">
        <f t="shared" si="49"/>
        <v>0</v>
      </c>
      <c r="BS53" s="275">
        <f t="shared" si="49"/>
        <v>0</v>
      </c>
      <c r="BT53" s="275">
        <f t="shared" si="49"/>
        <v>0</v>
      </c>
      <c r="BU53" s="275">
        <f t="shared" si="49"/>
        <v>0</v>
      </c>
      <c r="BV53" s="275">
        <f t="shared" si="49"/>
        <v>0</v>
      </c>
      <c r="BW53" s="275">
        <f t="shared" si="49"/>
        <v>0</v>
      </c>
      <c r="BX53" s="275">
        <f t="shared" si="49"/>
        <v>0</v>
      </c>
      <c r="BY53" s="275">
        <f t="shared" si="49"/>
        <v>0</v>
      </c>
      <c r="BZ53" s="275">
        <f t="shared" si="49"/>
        <v>0</v>
      </c>
      <c r="CA53" s="275">
        <f t="shared" si="49"/>
        <v>0</v>
      </c>
      <c r="CB53" s="275">
        <f t="shared" si="49"/>
        <v>0</v>
      </c>
      <c r="CC53" s="275">
        <f t="shared" si="49"/>
        <v>0</v>
      </c>
      <c r="CD53" s="275">
        <f t="shared" si="49"/>
        <v>0</v>
      </c>
      <c r="CE53" s="275">
        <f t="shared" si="49"/>
        <v>0</v>
      </c>
      <c r="CF53" s="275">
        <f t="shared" si="49"/>
        <v>0</v>
      </c>
      <c r="CG53" s="275">
        <f t="shared" si="49"/>
        <v>0</v>
      </c>
      <c r="CH53" s="275">
        <f t="shared" si="49"/>
        <v>0</v>
      </c>
      <c r="CI53" s="275">
        <f t="shared" si="49"/>
        <v>0</v>
      </c>
      <c r="CJ53" s="275">
        <f t="shared" si="49"/>
        <v>0</v>
      </c>
      <c r="CK53" s="275">
        <f t="shared" si="49"/>
        <v>0</v>
      </c>
      <c r="CL53" s="275">
        <f t="shared" si="49"/>
        <v>0</v>
      </c>
      <c r="CM53" s="275">
        <f t="shared" si="49"/>
        <v>0</v>
      </c>
      <c r="CN53" s="275">
        <f t="shared" si="49"/>
        <v>0</v>
      </c>
      <c r="CO53" s="275">
        <f t="shared" si="49"/>
        <v>0</v>
      </c>
      <c r="CP53" s="275">
        <f t="shared" si="49"/>
        <v>0</v>
      </c>
      <c r="CQ53" s="275">
        <f t="shared" si="49"/>
        <v>0</v>
      </c>
      <c r="CR53" s="275">
        <f t="shared" si="49"/>
        <v>0</v>
      </c>
      <c r="CS53" s="275">
        <f t="shared" si="49"/>
        <v>0</v>
      </c>
      <c r="CT53" s="292">
        <f t="shared" si="49"/>
        <v>0</v>
      </c>
      <c r="CU53" s="164">
        <f t="shared" si="19"/>
        <v>0</v>
      </c>
    </row>
    <row r="54" spans="1:99" s="130" customFormat="1" ht="16.5" customHeight="1">
      <c r="A54" s="267" t="str">
        <f t="shared" si="20"/>
        <v>车位</v>
      </c>
      <c r="B54" s="268">
        <f t="shared" si="21"/>
        <v>8672</v>
      </c>
      <c r="C54" s="275">
        <f t="shared" si="33"/>
        <v>0</v>
      </c>
      <c r="D54" s="275">
        <f t="shared" ref="D54:BO54" si="50">$F17*D35</f>
        <v>0</v>
      </c>
      <c r="E54" s="275">
        <f t="shared" si="50"/>
        <v>0</v>
      </c>
      <c r="F54" s="275">
        <f t="shared" si="50"/>
        <v>0</v>
      </c>
      <c r="G54" s="275">
        <f t="shared" si="50"/>
        <v>0</v>
      </c>
      <c r="H54" s="275">
        <f t="shared" si="50"/>
        <v>0</v>
      </c>
      <c r="I54" s="275">
        <f t="shared" si="50"/>
        <v>0</v>
      </c>
      <c r="J54" s="275">
        <f t="shared" si="50"/>
        <v>0</v>
      </c>
      <c r="K54" s="275">
        <f t="shared" si="50"/>
        <v>0</v>
      </c>
      <c r="L54" s="275">
        <f t="shared" si="50"/>
        <v>0</v>
      </c>
      <c r="M54" s="275">
        <f t="shared" si="50"/>
        <v>0</v>
      </c>
      <c r="N54" s="275">
        <f t="shared" si="50"/>
        <v>0</v>
      </c>
      <c r="O54" s="275">
        <f t="shared" si="50"/>
        <v>0</v>
      </c>
      <c r="P54" s="275">
        <f t="shared" si="50"/>
        <v>0</v>
      </c>
      <c r="Q54" s="275">
        <f t="shared" si="50"/>
        <v>0</v>
      </c>
      <c r="R54" s="275">
        <f t="shared" si="50"/>
        <v>0</v>
      </c>
      <c r="S54" s="275">
        <f t="shared" si="50"/>
        <v>0</v>
      </c>
      <c r="T54" s="275">
        <f t="shared" si="50"/>
        <v>0</v>
      </c>
      <c r="U54" s="275">
        <f t="shared" si="50"/>
        <v>0</v>
      </c>
      <c r="V54" s="275">
        <f t="shared" si="50"/>
        <v>0</v>
      </c>
      <c r="W54" s="275">
        <f t="shared" si="50"/>
        <v>0</v>
      </c>
      <c r="X54" s="275">
        <f t="shared" si="50"/>
        <v>0</v>
      </c>
      <c r="Y54" s="275">
        <f t="shared" si="50"/>
        <v>0</v>
      </c>
      <c r="Z54" s="275">
        <f t="shared" si="50"/>
        <v>0</v>
      </c>
      <c r="AA54" s="275">
        <f t="shared" si="50"/>
        <v>0</v>
      </c>
      <c r="AB54" s="275">
        <f t="shared" si="50"/>
        <v>0</v>
      </c>
      <c r="AC54" s="275">
        <f t="shared" si="50"/>
        <v>0</v>
      </c>
      <c r="AD54" s="275">
        <f t="shared" si="50"/>
        <v>0</v>
      </c>
      <c r="AE54" s="275">
        <f t="shared" si="50"/>
        <v>0</v>
      </c>
      <c r="AF54" s="275">
        <f t="shared" si="50"/>
        <v>0</v>
      </c>
      <c r="AG54" s="275">
        <f t="shared" si="50"/>
        <v>0</v>
      </c>
      <c r="AH54" s="275">
        <f t="shared" si="50"/>
        <v>0</v>
      </c>
      <c r="AI54" s="275">
        <f t="shared" si="50"/>
        <v>5738.8235294117649</v>
      </c>
      <c r="AJ54" s="275">
        <f t="shared" si="50"/>
        <v>1594.1176470588236</v>
      </c>
      <c r="AK54" s="275">
        <f t="shared" si="50"/>
        <v>1339.0588235294117</v>
      </c>
      <c r="AL54" s="275">
        <f t="shared" si="50"/>
        <v>0</v>
      </c>
      <c r="AM54" s="275">
        <f t="shared" si="50"/>
        <v>0</v>
      </c>
      <c r="AN54" s="275">
        <f t="shared" si="50"/>
        <v>0</v>
      </c>
      <c r="AO54" s="275">
        <f t="shared" si="50"/>
        <v>0</v>
      </c>
      <c r="AP54" s="275">
        <f t="shared" si="50"/>
        <v>0</v>
      </c>
      <c r="AQ54" s="275">
        <f t="shared" si="50"/>
        <v>0</v>
      </c>
      <c r="AR54" s="275">
        <f t="shared" si="50"/>
        <v>0</v>
      </c>
      <c r="AS54" s="275">
        <f t="shared" si="50"/>
        <v>0</v>
      </c>
      <c r="AT54" s="275">
        <f t="shared" si="50"/>
        <v>0</v>
      </c>
      <c r="AU54" s="275">
        <f t="shared" si="50"/>
        <v>0</v>
      </c>
      <c r="AV54" s="275">
        <f t="shared" si="50"/>
        <v>0</v>
      </c>
      <c r="AW54" s="275">
        <f t="shared" si="50"/>
        <v>0</v>
      </c>
      <c r="AX54" s="275">
        <f t="shared" si="50"/>
        <v>0</v>
      </c>
      <c r="AY54" s="275">
        <f t="shared" si="50"/>
        <v>0</v>
      </c>
      <c r="AZ54" s="275">
        <f t="shared" si="50"/>
        <v>0</v>
      </c>
      <c r="BA54" s="275">
        <f t="shared" si="50"/>
        <v>0</v>
      </c>
      <c r="BB54" s="275">
        <f t="shared" si="50"/>
        <v>0</v>
      </c>
      <c r="BC54" s="275">
        <f t="shared" si="50"/>
        <v>0</v>
      </c>
      <c r="BD54" s="275">
        <f t="shared" si="50"/>
        <v>0</v>
      </c>
      <c r="BE54" s="275">
        <f t="shared" si="50"/>
        <v>0</v>
      </c>
      <c r="BF54" s="275">
        <f t="shared" si="50"/>
        <v>0</v>
      </c>
      <c r="BG54" s="275">
        <f t="shared" si="50"/>
        <v>0</v>
      </c>
      <c r="BH54" s="275">
        <f t="shared" si="50"/>
        <v>0</v>
      </c>
      <c r="BI54" s="275">
        <f t="shared" si="50"/>
        <v>0</v>
      </c>
      <c r="BJ54" s="275">
        <f t="shared" si="50"/>
        <v>0</v>
      </c>
      <c r="BK54" s="275">
        <f t="shared" si="50"/>
        <v>0</v>
      </c>
      <c r="BL54" s="275">
        <f t="shared" si="50"/>
        <v>0</v>
      </c>
      <c r="BM54" s="275">
        <f t="shared" si="50"/>
        <v>0</v>
      </c>
      <c r="BN54" s="275">
        <f t="shared" si="50"/>
        <v>0</v>
      </c>
      <c r="BO54" s="275">
        <f t="shared" si="50"/>
        <v>0</v>
      </c>
      <c r="BP54" s="275">
        <f t="shared" ref="BP54:CT54" si="51">$F17*BP35</f>
        <v>0</v>
      </c>
      <c r="BQ54" s="275">
        <f t="shared" si="51"/>
        <v>0</v>
      </c>
      <c r="BR54" s="275">
        <f t="shared" si="51"/>
        <v>0</v>
      </c>
      <c r="BS54" s="275">
        <f t="shared" si="51"/>
        <v>0</v>
      </c>
      <c r="BT54" s="275">
        <f t="shared" si="51"/>
        <v>0</v>
      </c>
      <c r="BU54" s="275">
        <f t="shared" si="51"/>
        <v>0</v>
      </c>
      <c r="BV54" s="275">
        <f t="shared" si="51"/>
        <v>0</v>
      </c>
      <c r="BW54" s="275">
        <f t="shared" si="51"/>
        <v>0</v>
      </c>
      <c r="BX54" s="275">
        <f t="shared" si="51"/>
        <v>0</v>
      </c>
      <c r="BY54" s="275">
        <f t="shared" si="51"/>
        <v>0</v>
      </c>
      <c r="BZ54" s="275">
        <f t="shared" si="51"/>
        <v>0</v>
      </c>
      <c r="CA54" s="275">
        <f t="shared" si="51"/>
        <v>0</v>
      </c>
      <c r="CB54" s="275">
        <f t="shared" si="51"/>
        <v>0</v>
      </c>
      <c r="CC54" s="275">
        <f t="shared" si="51"/>
        <v>0</v>
      </c>
      <c r="CD54" s="275">
        <f t="shared" si="51"/>
        <v>0</v>
      </c>
      <c r="CE54" s="275">
        <f t="shared" si="51"/>
        <v>0</v>
      </c>
      <c r="CF54" s="275">
        <f t="shared" si="51"/>
        <v>0</v>
      </c>
      <c r="CG54" s="275">
        <f t="shared" si="51"/>
        <v>0</v>
      </c>
      <c r="CH54" s="275">
        <f t="shared" si="51"/>
        <v>0</v>
      </c>
      <c r="CI54" s="275">
        <f t="shared" si="51"/>
        <v>0</v>
      </c>
      <c r="CJ54" s="275">
        <f t="shared" si="51"/>
        <v>0</v>
      </c>
      <c r="CK54" s="275">
        <f t="shared" si="51"/>
        <v>0</v>
      </c>
      <c r="CL54" s="275">
        <f t="shared" si="51"/>
        <v>0</v>
      </c>
      <c r="CM54" s="275">
        <f t="shared" si="51"/>
        <v>0</v>
      </c>
      <c r="CN54" s="275">
        <f t="shared" si="51"/>
        <v>0</v>
      </c>
      <c r="CO54" s="275">
        <f t="shared" si="51"/>
        <v>0</v>
      </c>
      <c r="CP54" s="275">
        <f t="shared" si="51"/>
        <v>0</v>
      </c>
      <c r="CQ54" s="275">
        <f t="shared" si="51"/>
        <v>0</v>
      </c>
      <c r="CR54" s="275">
        <f t="shared" si="51"/>
        <v>0</v>
      </c>
      <c r="CS54" s="275">
        <f t="shared" si="51"/>
        <v>0</v>
      </c>
      <c r="CT54" s="292">
        <f t="shared" si="51"/>
        <v>0</v>
      </c>
      <c r="CU54" s="164">
        <f t="shared" si="19"/>
        <v>0</v>
      </c>
    </row>
    <row r="55" spans="1:99" s="130" customFormat="1" ht="16.5" customHeight="1">
      <c r="A55" s="271" t="s">
        <v>239</v>
      </c>
      <c r="B55" s="273">
        <f>SUM(B41:B54)</f>
        <v>43734</v>
      </c>
      <c r="C55" s="273">
        <f t="shared" ref="C55:V55" si="52">SUM(C41:C54)</f>
        <v>0</v>
      </c>
      <c r="D55" s="273">
        <f t="shared" si="52"/>
        <v>0</v>
      </c>
      <c r="E55" s="273">
        <f t="shared" si="52"/>
        <v>0</v>
      </c>
      <c r="F55" s="273">
        <f t="shared" si="52"/>
        <v>0</v>
      </c>
      <c r="G55" s="273">
        <f t="shared" si="52"/>
        <v>0</v>
      </c>
      <c r="H55" s="273">
        <f t="shared" si="52"/>
        <v>0</v>
      </c>
      <c r="I55" s="273">
        <f t="shared" si="52"/>
        <v>0</v>
      </c>
      <c r="J55" s="273">
        <f t="shared" si="52"/>
        <v>0</v>
      </c>
      <c r="K55" s="273">
        <f t="shared" si="52"/>
        <v>0</v>
      </c>
      <c r="L55" s="273">
        <f t="shared" si="52"/>
        <v>0</v>
      </c>
      <c r="M55" s="273">
        <f t="shared" si="52"/>
        <v>0</v>
      </c>
      <c r="N55" s="273">
        <f t="shared" si="52"/>
        <v>14640</v>
      </c>
      <c r="O55" s="273">
        <f t="shared" si="52"/>
        <v>8540</v>
      </c>
      <c r="P55" s="273">
        <f t="shared" si="52"/>
        <v>8540</v>
      </c>
      <c r="Q55" s="273">
        <f t="shared" si="52"/>
        <v>2742.0000000000009</v>
      </c>
      <c r="R55" s="273">
        <f t="shared" si="52"/>
        <v>0</v>
      </c>
      <c r="S55" s="273">
        <f t="shared" si="52"/>
        <v>0</v>
      </c>
      <c r="T55" s="273">
        <f t="shared" si="52"/>
        <v>0</v>
      </c>
      <c r="U55" s="273">
        <f t="shared" si="52"/>
        <v>0</v>
      </c>
      <c r="V55" s="273">
        <f t="shared" si="52"/>
        <v>300</v>
      </c>
      <c r="W55" s="273">
        <f t="shared" ref="W55:BB55" si="53">SUM(W41:W54)</f>
        <v>300</v>
      </c>
      <c r="X55" s="273">
        <f t="shared" si="53"/>
        <v>0</v>
      </c>
      <c r="Y55" s="273">
        <f t="shared" si="53"/>
        <v>0</v>
      </c>
      <c r="Z55" s="273">
        <f t="shared" si="53"/>
        <v>0</v>
      </c>
      <c r="AA55" s="273">
        <f t="shared" si="53"/>
        <v>0</v>
      </c>
      <c r="AB55" s="273">
        <f t="shared" si="53"/>
        <v>0</v>
      </c>
      <c r="AC55" s="273">
        <f t="shared" si="53"/>
        <v>0</v>
      </c>
      <c r="AD55" s="273">
        <f t="shared" si="53"/>
        <v>0</v>
      </c>
      <c r="AE55" s="273">
        <f t="shared" si="53"/>
        <v>0</v>
      </c>
      <c r="AF55" s="273">
        <f t="shared" si="53"/>
        <v>0</v>
      </c>
      <c r="AG55" s="273">
        <f t="shared" si="53"/>
        <v>0</v>
      </c>
      <c r="AH55" s="273">
        <f t="shared" si="53"/>
        <v>0</v>
      </c>
      <c r="AI55" s="273">
        <f t="shared" si="53"/>
        <v>5738.8235294117649</v>
      </c>
      <c r="AJ55" s="273">
        <f t="shared" si="53"/>
        <v>1594.1176470588236</v>
      </c>
      <c r="AK55" s="273">
        <f t="shared" si="53"/>
        <v>1339.0588235294117</v>
      </c>
      <c r="AL55" s="273">
        <f t="shared" si="53"/>
        <v>0</v>
      </c>
      <c r="AM55" s="273">
        <f t="shared" si="53"/>
        <v>0</v>
      </c>
      <c r="AN55" s="273">
        <f t="shared" si="53"/>
        <v>0</v>
      </c>
      <c r="AO55" s="273">
        <f t="shared" si="53"/>
        <v>0</v>
      </c>
      <c r="AP55" s="273">
        <f t="shared" si="53"/>
        <v>0</v>
      </c>
      <c r="AQ55" s="273">
        <f t="shared" si="53"/>
        <v>0</v>
      </c>
      <c r="AR55" s="273">
        <f t="shared" si="53"/>
        <v>0</v>
      </c>
      <c r="AS55" s="273">
        <f t="shared" si="53"/>
        <v>0</v>
      </c>
      <c r="AT55" s="273">
        <f t="shared" si="53"/>
        <v>0</v>
      </c>
      <c r="AU55" s="273">
        <f t="shared" si="53"/>
        <v>0</v>
      </c>
      <c r="AV55" s="273">
        <f t="shared" si="53"/>
        <v>0</v>
      </c>
      <c r="AW55" s="273">
        <f t="shared" si="53"/>
        <v>0</v>
      </c>
      <c r="AX55" s="273">
        <f t="shared" si="53"/>
        <v>0</v>
      </c>
      <c r="AY55" s="273">
        <f t="shared" si="53"/>
        <v>0</v>
      </c>
      <c r="AZ55" s="273">
        <f t="shared" si="53"/>
        <v>0</v>
      </c>
      <c r="BA55" s="273">
        <f t="shared" si="53"/>
        <v>0</v>
      </c>
      <c r="BB55" s="273">
        <f t="shared" si="53"/>
        <v>0</v>
      </c>
      <c r="BC55" s="273">
        <f t="shared" ref="BC55:CH55" si="54">SUM(BC41:BC54)</f>
        <v>0</v>
      </c>
      <c r="BD55" s="273">
        <f t="shared" si="54"/>
        <v>0</v>
      </c>
      <c r="BE55" s="273">
        <f t="shared" si="54"/>
        <v>0</v>
      </c>
      <c r="BF55" s="273">
        <f t="shared" si="54"/>
        <v>0</v>
      </c>
      <c r="BG55" s="273">
        <f t="shared" si="54"/>
        <v>0</v>
      </c>
      <c r="BH55" s="273">
        <f t="shared" si="54"/>
        <v>0</v>
      </c>
      <c r="BI55" s="273">
        <f t="shared" si="54"/>
        <v>0</v>
      </c>
      <c r="BJ55" s="273">
        <f t="shared" si="54"/>
        <v>0</v>
      </c>
      <c r="BK55" s="273">
        <f t="shared" si="54"/>
        <v>0</v>
      </c>
      <c r="BL55" s="273">
        <f t="shared" si="54"/>
        <v>0</v>
      </c>
      <c r="BM55" s="273">
        <f t="shared" si="54"/>
        <v>0</v>
      </c>
      <c r="BN55" s="273">
        <f t="shared" si="54"/>
        <v>0</v>
      </c>
      <c r="BO55" s="273">
        <f t="shared" si="54"/>
        <v>0</v>
      </c>
      <c r="BP55" s="273">
        <f t="shared" si="54"/>
        <v>0</v>
      </c>
      <c r="BQ55" s="273">
        <f t="shared" si="54"/>
        <v>0</v>
      </c>
      <c r="BR55" s="273">
        <f t="shared" si="54"/>
        <v>0</v>
      </c>
      <c r="BS55" s="273">
        <f t="shared" si="54"/>
        <v>0</v>
      </c>
      <c r="BT55" s="273">
        <f t="shared" si="54"/>
        <v>0</v>
      </c>
      <c r="BU55" s="273">
        <f t="shared" si="54"/>
        <v>0</v>
      </c>
      <c r="BV55" s="273">
        <f t="shared" si="54"/>
        <v>0</v>
      </c>
      <c r="BW55" s="273">
        <f t="shared" si="54"/>
        <v>0</v>
      </c>
      <c r="BX55" s="273">
        <f t="shared" si="54"/>
        <v>0</v>
      </c>
      <c r="BY55" s="273">
        <f t="shared" si="54"/>
        <v>0</v>
      </c>
      <c r="BZ55" s="273">
        <f t="shared" si="54"/>
        <v>0</v>
      </c>
      <c r="CA55" s="273">
        <f t="shared" si="54"/>
        <v>0</v>
      </c>
      <c r="CB55" s="273">
        <f t="shared" si="54"/>
        <v>0</v>
      </c>
      <c r="CC55" s="273">
        <f t="shared" si="54"/>
        <v>0</v>
      </c>
      <c r="CD55" s="273">
        <f t="shared" si="54"/>
        <v>0</v>
      </c>
      <c r="CE55" s="273">
        <f t="shared" si="54"/>
        <v>0</v>
      </c>
      <c r="CF55" s="273">
        <f t="shared" si="54"/>
        <v>0</v>
      </c>
      <c r="CG55" s="273">
        <f t="shared" si="54"/>
        <v>0</v>
      </c>
      <c r="CH55" s="273">
        <f t="shared" si="54"/>
        <v>0</v>
      </c>
      <c r="CI55" s="273">
        <f t="shared" ref="CI55:CT55" si="55">SUM(CI41:CI54)</f>
        <v>0</v>
      </c>
      <c r="CJ55" s="273">
        <f t="shared" si="55"/>
        <v>0</v>
      </c>
      <c r="CK55" s="273">
        <f t="shared" si="55"/>
        <v>0</v>
      </c>
      <c r="CL55" s="273">
        <f t="shared" si="55"/>
        <v>0</v>
      </c>
      <c r="CM55" s="273">
        <f t="shared" si="55"/>
        <v>0</v>
      </c>
      <c r="CN55" s="273">
        <f t="shared" si="55"/>
        <v>0</v>
      </c>
      <c r="CO55" s="273">
        <f t="shared" si="55"/>
        <v>0</v>
      </c>
      <c r="CP55" s="273">
        <f t="shared" si="55"/>
        <v>0</v>
      </c>
      <c r="CQ55" s="273">
        <f t="shared" si="55"/>
        <v>0</v>
      </c>
      <c r="CR55" s="273">
        <f t="shared" si="55"/>
        <v>0</v>
      </c>
      <c r="CS55" s="273">
        <f t="shared" si="55"/>
        <v>0</v>
      </c>
      <c r="CT55" s="291">
        <f t="shared" si="55"/>
        <v>0</v>
      </c>
      <c r="CU55" s="164"/>
    </row>
    <row r="56" spans="1:99" s="130" customFormat="1" ht="16.5" customHeight="1">
      <c r="A56" s="276" t="s">
        <v>77</v>
      </c>
      <c r="B56" s="277">
        <f>'1、规划指标'!D25-SUM(B41:B53)</f>
        <v>0</v>
      </c>
      <c r="C56" s="278"/>
    </row>
    <row r="57" spans="1:99" s="130" customFormat="1" ht="16.5" customHeight="1">
      <c r="A57" s="794" t="s">
        <v>504</v>
      </c>
      <c r="B57" s="794"/>
      <c r="C57" s="794"/>
      <c r="D57" s="794"/>
      <c r="E57" s="794"/>
      <c r="F57" s="794"/>
      <c r="G57" s="794"/>
      <c r="H57" s="794"/>
      <c r="I57" s="794"/>
      <c r="J57" s="794"/>
      <c r="K57" s="794"/>
      <c r="L57" s="794"/>
    </row>
    <row r="58" spans="1:99" s="130" customFormat="1" ht="16.5" customHeight="1">
      <c r="A58" s="795" t="s">
        <v>502</v>
      </c>
      <c r="B58" s="801" t="s">
        <v>239</v>
      </c>
      <c r="C58" s="265">
        <v>1</v>
      </c>
      <c r="D58" s="265">
        <v>2</v>
      </c>
      <c r="E58" s="265">
        <v>3</v>
      </c>
      <c r="F58" s="265">
        <v>4</v>
      </c>
      <c r="G58" s="265">
        <v>5</v>
      </c>
      <c r="H58" s="265">
        <v>6</v>
      </c>
      <c r="I58" s="265">
        <v>7</v>
      </c>
      <c r="J58" s="265">
        <v>8</v>
      </c>
      <c r="K58" s="265">
        <v>9</v>
      </c>
      <c r="L58" s="265">
        <v>10</v>
      </c>
      <c r="M58" s="265">
        <v>11</v>
      </c>
      <c r="N58" s="265">
        <v>12</v>
      </c>
      <c r="O58" s="265">
        <v>13</v>
      </c>
      <c r="P58" s="265">
        <v>14</v>
      </c>
      <c r="Q58" s="265">
        <v>15</v>
      </c>
      <c r="R58" s="265">
        <v>16</v>
      </c>
      <c r="S58" s="265">
        <v>17</v>
      </c>
      <c r="T58" s="265">
        <v>18</v>
      </c>
      <c r="U58" s="265">
        <v>19</v>
      </c>
      <c r="V58" s="265">
        <v>20</v>
      </c>
      <c r="W58" s="265">
        <v>21</v>
      </c>
      <c r="X58" s="265">
        <v>22</v>
      </c>
      <c r="Y58" s="265">
        <v>23</v>
      </c>
      <c r="Z58" s="265">
        <v>24</v>
      </c>
      <c r="AA58" s="265">
        <v>25</v>
      </c>
      <c r="AB58" s="265">
        <v>26</v>
      </c>
      <c r="AC58" s="265">
        <v>27</v>
      </c>
      <c r="AD58" s="265">
        <v>28</v>
      </c>
      <c r="AE58" s="265">
        <v>29</v>
      </c>
      <c r="AF58" s="265">
        <v>30</v>
      </c>
      <c r="AG58" s="265">
        <v>31</v>
      </c>
      <c r="AH58" s="265">
        <v>32</v>
      </c>
      <c r="AI58" s="265">
        <v>33</v>
      </c>
      <c r="AJ58" s="265">
        <v>34</v>
      </c>
      <c r="AK58" s="265">
        <v>35</v>
      </c>
      <c r="AL58" s="265">
        <v>36</v>
      </c>
      <c r="AM58" s="265">
        <v>37</v>
      </c>
      <c r="AN58" s="265">
        <v>38</v>
      </c>
      <c r="AO58" s="265">
        <v>39</v>
      </c>
      <c r="AP58" s="265">
        <v>40</v>
      </c>
      <c r="AQ58" s="265">
        <v>41</v>
      </c>
      <c r="AR58" s="265">
        <v>42</v>
      </c>
      <c r="AS58" s="265">
        <v>43</v>
      </c>
      <c r="AT58" s="265">
        <v>44</v>
      </c>
      <c r="AU58" s="265">
        <v>45</v>
      </c>
      <c r="AV58" s="265">
        <v>46</v>
      </c>
      <c r="AW58" s="265">
        <v>47</v>
      </c>
      <c r="AX58" s="265">
        <v>48</v>
      </c>
      <c r="AY58" s="265">
        <v>49</v>
      </c>
      <c r="AZ58" s="265">
        <v>50</v>
      </c>
      <c r="BA58" s="265">
        <v>51</v>
      </c>
      <c r="BB58" s="265">
        <v>52</v>
      </c>
      <c r="BC58" s="265">
        <v>53</v>
      </c>
      <c r="BD58" s="265">
        <v>54</v>
      </c>
      <c r="BE58" s="265">
        <v>55</v>
      </c>
      <c r="BF58" s="265">
        <v>56</v>
      </c>
      <c r="BG58" s="265">
        <v>57</v>
      </c>
      <c r="BH58" s="265">
        <v>58</v>
      </c>
      <c r="BI58" s="265">
        <v>59</v>
      </c>
      <c r="BJ58" s="265">
        <v>60</v>
      </c>
      <c r="BK58" s="265">
        <v>61</v>
      </c>
      <c r="BL58" s="265">
        <v>62</v>
      </c>
      <c r="BM58" s="265">
        <v>63</v>
      </c>
      <c r="BN58" s="265">
        <v>64</v>
      </c>
      <c r="BO58" s="265">
        <v>65</v>
      </c>
      <c r="BP58" s="265">
        <v>66</v>
      </c>
      <c r="BQ58" s="265">
        <v>67</v>
      </c>
      <c r="BR58" s="265">
        <v>68</v>
      </c>
      <c r="BS58" s="265">
        <v>69</v>
      </c>
      <c r="BT58" s="265">
        <v>70</v>
      </c>
      <c r="BU58" s="265">
        <v>71</v>
      </c>
      <c r="BV58" s="265">
        <v>72</v>
      </c>
      <c r="BW58" s="265">
        <v>73</v>
      </c>
      <c r="BX58" s="265">
        <v>74</v>
      </c>
      <c r="BY58" s="265">
        <v>75</v>
      </c>
      <c r="BZ58" s="265">
        <v>76</v>
      </c>
      <c r="CA58" s="265">
        <v>77</v>
      </c>
      <c r="CB58" s="265">
        <v>78</v>
      </c>
      <c r="CC58" s="265">
        <v>79</v>
      </c>
      <c r="CD58" s="265">
        <v>80</v>
      </c>
      <c r="CE58" s="265">
        <v>81</v>
      </c>
      <c r="CF58" s="265">
        <v>82</v>
      </c>
      <c r="CG58" s="265">
        <v>83</v>
      </c>
      <c r="CH58" s="265">
        <v>84</v>
      </c>
      <c r="CI58" s="265">
        <v>85</v>
      </c>
      <c r="CJ58" s="265">
        <v>86</v>
      </c>
      <c r="CK58" s="265">
        <v>87</v>
      </c>
      <c r="CL58" s="265">
        <v>88</v>
      </c>
      <c r="CM58" s="265">
        <v>89</v>
      </c>
      <c r="CN58" s="265">
        <v>90</v>
      </c>
      <c r="CO58" s="265">
        <v>91</v>
      </c>
      <c r="CP58" s="265">
        <v>92</v>
      </c>
      <c r="CQ58" s="265">
        <v>93</v>
      </c>
      <c r="CR58" s="265">
        <v>94</v>
      </c>
      <c r="CS58" s="265">
        <v>95</v>
      </c>
      <c r="CT58" s="290">
        <v>96</v>
      </c>
      <c r="CU58" s="164" t="s">
        <v>77</v>
      </c>
    </row>
    <row r="59" spans="1:99" s="130" customFormat="1" ht="16.5" customHeight="1">
      <c r="A59" s="796"/>
      <c r="B59" s="802"/>
      <c r="C59" s="266">
        <f>主要假设阐述!$B$5</f>
        <v>42491</v>
      </c>
      <c r="D59" s="266">
        <f>C59+31</f>
        <v>42522</v>
      </c>
      <c r="E59" s="266">
        <f t="shared" ref="E59:BP59" si="56">D59+31</f>
        <v>42553</v>
      </c>
      <c r="F59" s="266">
        <f t="shared" si="56"/>
        <v>42584</v>
      </c>
      <c r="G59" s="266">
        <f t="shared" si="56"/>
        <v>42615</v>
      </c>
      <c r="H59" s="266">
        <f t="shared" si="56"/>
        <v>42646</v>
      </c>
      <c r="I59" s="266">
        <f t="shared" si="56"/>
        <v>42677</v>
      </c>
      <c r="J59" s="266">
        <f t="shared" si="56"/>
        <v>42708</v>
      </c>
      <c r="K59" s="266">
        <f t="shared" si="56"/>
        <v>42739</v>
      </c>
      <c r="L59" s="266">
        <f t="shared" si="56"/>
        <v>42770</v>
      </c>
      <c r="M59" s="266">
        <f t="shared" si="56"/>
        <v>42801</v>
      </c>
      <c r="N59" s="266">
        <f t="shared" si="56"/>
        <v>42832</v>
      </c>
      <c r="O59" s="266">
        <f t="shared" si="56"/>
        <v>42863</v>
      </c>
      <c r="P59" s="266">
        <f t="shared" si="56"/>
        <v>42894</v>
      </c>
      <c r="Q59" s="266">
        <f t="shared" si="56"/>
        <v>42925</v>
      </c>
      <c r="R59" s="266">
        <f t="shared" si="56"/>
        <v>42956</v>
      </c>
      <c r="S59" s="266">
        <f t="shared" si="56"/>
        <v>42987</v>
      </c>
      <c r="T59" s="266">
        <f t="shared" si="56"/>
        <v>43018</v>
      </c>
      <c r="U59" s="266">
        <f t="shared" si="56"/>
        <v>43049</v>
      </c>
      <c r="V59" s="266">
        <f t="shared" si="56"/>
        <v>43080</v>
      </c>
      <c r="W59" s="266">
        <f t="shared" si="56"/>
        <v>43111</v>
      </c>
      <c r="X59" s="266">
        <f t="shared" si="56"/>
        <v>43142</v>
      </c>
      <c r="Y59" s="266">
        <f t="shared" si="56"/>
        <v>43173</v>
      </c>
      <c r="Z59" s="266">
        <f t="shared" si="56"/>
        <v>43204</v>
      </c>
      <c r="AA59" s="266">
        <f t="shared" si="56"/>
        <v>43235</v>
      </c>
      <c r="AB59" s="266">
        <f t="shared" si="56"/>
        <v>43266</v>
      </c>
      <c r="AC59" s="266">
        <f t="shared" si="56"/>
        <v>43297</v>
      </c>
      <c r="AD59" s="266">
        <f t="shared" si="56"/>
        <v>43328</v>
      </c>
      <c r="AE59" s="266">
        <f t="shared" si="56"/>
        <v>43359</v>
      </c>
      <c r="AF59" s="266">
        <f t="shared" si="56"/>
        <v>43390</v>
      </c>
      <c r="AG59" s="266">
        <f t="shared" si="56"/>
        <v>43421</v>
      </c>
      <c r="AH59" s="266">
        <f t="shared" si="56"/>
        <v>43452</v>
      </c>
      <c r="AI59" s="266">
        <f t="shared" si="56"/>
        <v>43483</v>
      </c>
      <c r="AJ59" s="266">
        <f t="shared" si="56"/>
        <v>43514</v>
      </c>
      <c r="AK59" s="266">
        <f t="shared" si="56"/>
        <v>43545</v>
      </c>
      <c r="AL59" s="266">
        <f t="shared" si="56"/>
        <v>43576</v>
      </c>
      <c r="AM59" s="266">
        <f t="shared" si="56"/>
        <v>43607</v>
      </c>
      <c r="AN59" s="266">
        <f t="shared" si="56"/>
        <v>43638</v>
      </c>
      <c r="AO59" s="266">
        <f t="shared" si="56"/>
        <v>43669</v>
      </c>
      <c r="AP59" s="266">
        <f t="shared" si="56"/>
        <v>43700</v>
      </c>
      <c r="AQ59" s="266">
        <f t="shared" si="56"/>
        <v>43731</v>
      </c>
      <c r="AR59" s="266">
        <f t="shared" si="56"/>
        <v>43762</v>
      </c>
      <c r="AS59" s="266">
        <f t="shared" si="56"/>
        <v>43793</v>
      </c>
      <c r="AT59" s="266">
        <f t="shared" si="56"/>
        <v>43824</v>
      </c>
      <c r="AU59" s="266">
        <f t="shared" si="56"/>
        <v>43855</v>
      </c>
      <c r="AV59" s="266">
        <f t="shared" si="56"/>
        <v>43886</v>
      </c>
      <c r="AW59" s="266">
        <f t="shared" si="56"/>
        <v>43917</v>
      </c>
      <c r="AX59" s="266">
        <f t="shared" si="56"/>
        <v>43948</v>
      </c>
      <c r="AY59" s="266">
        <f t="shared" si="56"/>
        <v>43979</v>
      </c>
      <c r="AZ59" s="266">
        <f t="shared" si="56"/>
        <v>44010</v>
      </c>
      <c r="BA59" s="266">
        <f t="shared" si="56"/>
        <v>44041</v>
      </c>
      <c r="BB59" s="266">
        <f t="shared" si="56"/>
        <v>44072</v>
      </c>
      <c r="BC59" s="266">
        <f t="shared" si="56"/>
        <v>44103</v>
      </c>
      <c r="BD59" s="266">
        <f t="shared" si="56"/>
        <v>44134</v>
      </c>
      <c r="BE59" s="266">
        <f t="shared" si="56"/>
        <v>44165</v>
      </c>
      <c r="BF59" s="266">
        <f t="shared" si="56"/>
        <v>44196</v>
      </c>
      <c r="BG59" s="266">
        <f t="shared" si="56"/>
        <v>44227</v>
      </c>
      <c r="BH59" s="266">
        <f t="shared" si="56"/>
        <v>44258</v>
      </c>
      <c r="BI59" s="266">
        <f t="shared" si="56"/>
        <v>44289</v>
      </c>
      <c r="BJ59" s="266">
        <f t="shared" si="56"/>
        <v>44320</v>
      </c>
      <c r="BK59" s="266">
        <f t="shared" si="56"/>
        <v>44351</v>
      </c>
      <c r="BL59" s="266">
        <f t="shared" si="56"/>
        <v>44382</v>
      </c>
      <c r="BM59" s="266">
        <f t="shared" si="56"/>
        <v>44413</v>
      </c>
      <c r="BN59" s="266">
        <f t="shared" si="56"/>
        <v>44444</v>
      </c>
      <c r="BO59" s="266">
        <f t="shared" si="56"/>
        <v>44475</v>
      </c>
      <c r="BP59" s="266">
        <f t="shared" si="56"/>
        <v>44506</v>
      </c>
      <c r="BQ59" s="266">
        <f t="shared" ref="BQ59:CT59" si="57">BP59+31</f>
        <v>44537</v>
      </c>
      <c r="BR59" s="266">
        <f t="shared" si="57"/>
        <v>44568</v>
      </c>
      <c r="BS59" s="266">
        <f t="shared" si="57"/>
        <v>44599</v>
      </c>
      <c r="BT59" s="266">
        <f t="shared" si="57"/>
        <v>44630</v>
      </c>
      <c r="BU59" s="266">
        <f t="shared" si="57"/>
        <v>44661</v>
      </c>
      <c r="BV59" s="266">
        <f t="shared" si="57"/>
        <v>44692</v>
      </c>
      <c r="BW59" s="266">
        <f t="shared" si="57"/>
        <v>44723</v>
      </c>
      <c r="BX59" s="266">
        <f t="shared" si="57"/>
        <v>44754</v>
      </c>
      <c r="BY59" s="266">
        <f t="shared" si="57"/>
        <v>44785</v>
      </c>
      <c r="BZ59" s="266">
        <f t="shared" si="57"/>
        <v>44816</v>
      </c>
      <c r="CA59" s="266">
        <f t="shared" si="57"/>
        <v>44847</v>
      </c>
      <c r="CB59" s="266">
        <f t="shared" si="57"/>
        <v>44878</v>
      </c>
      <c r="CC59" s="266">
        <f t="shared" si="57"/>
        <v>44909</v>
      </c>
      <c r="CD59" s="266">
        <f t="shared" si="57"/>
        <v>44940</v>
      </c>
      <c r="CE59" s="266">
        <f t="shared" si="57"/>
        <v>44971</v>
      </c>
      <c r="CF59" s="266">
        <f t="shared" si="57"/>
        <v>45002</v>
      </c>
      <c r="CG59" s="266">
        <f t="shared" si="57"/>
        <v>45033</v>
      </c>
      <c r="CH59" s="266">
        <f t="shared" si="57"/>
        <v>45064</v>
      </c>
      <c r="CI59" s="266">
        <f t="shared" si="57"/>
        <v>45095</v>
      </c>
      <c r="CJ59" s="266">
        <f t="shared" si="57"/>
        <v>45126</v>
      </c>
      <c r="CK59" s="266">
        <f t="shared" si="57"/>
        <v>45157</v>
      </c>
      <c r="CL59" s="266">
        <f t="shared" si="57"/>
        <v>45188</v>
      </c>
      <c r="CM59" s="266">
        <f t="shared" si="57"/>
        <v>45219</v>
      </c>
      <c r="CN59" s="266">
        <f t="shared" si="57"/>
        <v>45250</v>
      </c>
      <c r="CO59" s="266">
        <f t="shared" si="57"/>
        <v>45281</v>
      </c>
      <c r="CP59" s="266">
        <f t="shared" si="57"/>
        <v>45312</v>
      </c>
      <c r="CQ59" s="266">
        <f t="shared" si="57"/>
        <v>45343</v>
      </c>
      <c r="CR59" s="266">
        <f t="shared" si="57"/>
        <v>45374</v>
      </c>
      <c r="CS59" s="266">
        <f t="shared" si="57"/>
        <v>45405</v>
      </c>
      <c r="CT59" s="266">
        <f t="shared" si="57"/>
        <v>45436</v>
      </c>
      <c r="CU59" s="164"/>
    </row>
    <row r="60" spans="1:99" s="130" customFormat="1" ht="16.5" customHeight="1">
      <c r="A60" s="267" t="str">
        <f>A41</f>
        <v>多层（4F-9F)</v>
      </c>
      <c r="B60" s="268">
        <f>SUM(C60:CT60)</f>
        <v>0</v>
      </c>
      <c r="C60" s="275">
        <f t="shared" ref="C60:AH60" si="58">C41*$C4/10000</f>
        <v>0</v>
      </c>
      <c r="D60" s="275">
        <f t="shared" si="58"/>
        <v>0</v>
      </c>
      <c r="E60" s="275">
        <f t="shared" si="58"/>
        <v>0</v>
      </c>
      <c r="F60" s="275">
        <f t="shared" si="58"/>
        <v>0</v>
      </c>
      <c r="G60" s="275">
        <f t="shared" si="58"/>
        <v>0</v>
      </c>
      <c r="H60" s="275">
        <f t="shared" si="58"/>
        <v>0</v>
      </c>
      <c r="I60" s="275">
        <f t="shared" si="58"/>
        <v>0</v>
      </c>
      <c r="J60" s="275">
        <f t="shared" si="58"/>
        <v>0</v>
      </c>
      <c r="K60" s="275">
        <f t="shared" si="58"/>
        <v>0</v>
      </c>
      <c r="L60" s="275">
        <f t="shared" si="58"/>
        <v>0</v>
      </c>
      <c r="M60" s="275">
        <f t="shared" si="58"/>
        <v>0</v>
      </c>
      <c r="N60" s="275">
        <f t="shared" si="58"/>
        <v>0</v>
      </c>
      <c r="O60" s="275">
        <f t="shared" si="58"/>
        <v>0</v>
      </c>
      <c r="P60" s="275">
        <f t="shared" si="58"/>
        <v>0</v>
      </c>
      <c r="Q60" s="275">
        <f t="shared" si="58"/>
        <v>0</v>
      </c>
      <c r="R60" s="275">
        <f t="shared" si="58"/>
        <v>0</v>
      </c>
      <c r="S60" s="275">
        <f t="shared" si="58"/>
        <v>0</v>
      </c>
      <c r="T60" s="275">
        <f t="shared" si="58"/>
        <v>0</v>
      </c>
      <c r="U60" s="275">
        <f t="shared" si="58"/>
        <v>0</v>
      </c>
      <c r="V60" s="275">
        <f t="shared" si="58"/>
        <v>0</v>
      </c>
      <c r="W60" s="275">
        <f t="shared" si="58"/>
        <v>0</v>
      </c>
      <c r="X60" s="275">
        <f t="shared" si="58"/>
        <v>0</v>
      </c>
      <c r="Y60" s="275">
        <f t="shared" si="58"/>
        <v>0</v>
      </c>
      <c r="Z60" s="275">
        <f t="shared" si="58"/>
        <v>0</v>
      </c>
      <c r="AA60" s="275">
        <f t="shared" si="58"/>
        <v>0</v>
      </c>
      <c r="AB60" s="275">
        <f t="shared" si="58"/>
        <v>0</v>
      </c>
      <c r="AC60" s="275">
        <f t="shared" si="58"/>
        <v>0</v>
      </c>
      <c r="AD60" s="275">
        <f t="shared" si="58"/>
        <v>0</v>
      </c>
      <c r="AE60" s="275">
        <f t="shared" si="58"/>
        <v>0</v>
      </c>
      <c r="AF60" s="275">
        <f t="shared" si="58"/>
        <v>0</v>
      </c>
      <c r="AG60" s="275">
        <f t="shared" si="58"/>
        <v>0</v>
      </c>
      <c r="AH60" s="275">
        <f t="shared" si="58"/>
        <v>0</v>
      </c>
      <c r="AI60" s="275">
        <f t="shared" ref="AI60:BN60" si="59">AI41*$C4/10000</f>
        <v>0</v>
      </c>
      <c r="AJ60" s="275">
        <f t="shared" si="59"/>
        <v>0</v>
      </c>
      <c r="AK60" s="275">
        <f t="shared" si="59"/>
        <v>0</v>
      </c>
      <c r="AL60" s="275">
        <f t="shared" si="59"/>
        <v>0</v>
      </c>
      <c r="AM60" s="275">
        <f t="shared" si="59"/>
        <v>0</v>
      </c>
      <c r="AN60" s="275">
        <f t="shared" si="59"/>
        <v>0</v>
      </c>
      <c r="AO60" s="275">
        <f t="shared" si="59"/>
        <v>0</v>
      </c>
      <c r="AP60" s="275">
        <f t="shared" si="59"/>
        <v>0</v>
      </c>
      <c r="AQ60" s="275">
        <f t="shared" si="59"/>
        <v>0</v>
      </c>
      <c r="AR60" s="275">
        <f t="shared" si="59"/>
        <v>0</v>
      </c>
      <c r="AS60" s="275">
        <f t="shared" si="59"/>
        <v>0</v>
      </c>
      <c r="AT60" s="275">
        <f t="shared" si="59"/>
        <v>0</v>
      </c>
      <c r="AU60" s="275">
        <f t="shared" si="59"/>
        <v>0</v>
      </c>
      <c r="AV60" s="275">
        <f t="shared" si="59"/>
        <v>0</v>
      </c>
      <c r="AW60" s="275">
        <f t="shared" si="59"/>
        <v>0</v>
      </c>
      <c r="AX60" s="275">
        <f t="shared" si="59"/>
        <v>0</v>
      </c>
      <c r="AY60" s="275">
        <f t="shared" si="59"/>
        <v>0</v>
      </c>
      <c r="AZ60" s="275">
        <f t="shared" si="59"/>
        <v>0</v>
      </c>
      <c r="BA60" s="275">
        <f t="shared" si="59"/>
        <v>0</v>
      </c>
      <c r="BB60" s="275">
        <f t="shared" si="59"/>
        <v>0</v>
      </c>
      <c r="BC60" s="275">
        <f t="shared" si="59"/>
        <v>0</v>
      </c>
      <c r="BD60" s="275">
        <f t="shared" si="59"/>
        <v>0</v>
      </c>
      <c r="BE60" s="275">
        <f t="shared" si="59"/>
        <v>0</v>
      </c>
      <c r="BF60" s="275">
        <f t="shared" si="59"/>
        <v>0</v>
      </c>
      <c r="BG60" s="275">
        <f t="shared" si="59"/>
        <v>0</v>
      </c>
      <c r="BH60" s="275">
        <f t="shared" si="59"/>
        <v>0</v>
      </c>
      <c r="BI60" s="275">
        <f t="shared" si="59"/>
        <v>0</v>
      </c>
      <c r="BJ60" s="275">
        <f t="shared" si="59"/>
        <v>0</v>
      </c>
      <c r="BK60" s="275">
        <f t="shared" si="59"/>
        <v>0</v>
      </c>
      <c r="BL60" s="275">
        <f t="shared" si="59"/>
        <v>0</v>
      </c>
      <c r="BM60" s="275">
        <f t="shared" si="59"/>
        <v>0</v>
      </c>
      <c r="BN60" s="275">
        <f t="shared" si="59"/>
        <v>0</v>
      </c>
      <c r="BO60" s="275">
        <f t="shared" ref="BO60:CT60" si="60">BO41*$C4/10000</f>
        <v>0</v>
      </c>
      <c r="BP60" s="275">
        <f t="shared" si="60"/>
        <v>0</v>
      </c>
      <c r="BQ60" s="275">
        <f t="shared" si="60"/>
        <v>0</v>
      </c>
      <c r="BR60" s="275">
        <f t="shared" si="60"/>
        <v>0</v>
      </c>
      <c r="BS60" s="275">
        <f t="shared" si="60"/>
        <v>0</v>
      </c>
      <c r="BT60" s="275">
        <f t="shared" si="60"/>
        <v>0</v>
      </c>
      <c r="BU60" s="275">
        <f t="shared" si="60"/>
        <v>0</v>
      </c>
      <c r="BV60" s="275">
        <f t="shared" si="60"/>
        <v>0</v>
      </c>
      <c r="BW60" s="275">
        <f t="shared" si="60"/>
        <v>0</v>
      </c>
      <c r="BX60" s="275">
        <f t="shared" si="60"/>
        <v>0</v>
      </c>
      <c r="BY60" s="275">
        <f t="shared" si="60"/>
        <v>0</v>
      </c>
      <c r="BZ60" s="275">
        <f t="shared" si="60"/>
        <v>0</v>
      </c>
      <c r="CA60" s="275">
        <f t="shared" si="60"/>
        <v>0</v>
      </c>
      <c r="CB60" s="275">
        <f t="shared" si="60"/>
        <v>0</v>
      </c>
      <c r="CC60" s="275">
        <f t="shared" si="60"/>
        <v>0</v>
      </c>
      <c r="CD60" s="275">
        <f t="shared" si="60"/>
        <v>0</v>
      </c>
      <c r="CE60" s="275">
        <f t="shared" si="60"/>
        <v>0</v>
      </c>
      <c r="CF60" s="275">
        <f t="shared" si="60"/>
        <v>0</v>
      </c>
      <c r="CG60" s="275">
        <f t="shared" si="60"/>
        <v>0</v>
      </c>
      <c r="CH60" s="275">
        <f t="shared" si="60"/>
        <v>0</v>
      </c>
      <c r="CI60" s="275">
        <f t="shared" si="60"/>
        <v>0</v>
      </c>
      <c r="CJ60" s="275">
        <f t="shared" si="60"/>
        <v>0</v>
      </c>
      <c r="CK60" s="275">
        <f t="shared" si="60"/>
        <v>0</v>
      </c>
      <c r="CL60" s="275">
        <f t="shared" si="60"/>
        <v>0</v>
      </c>
      <c r="CM60" s="275">
        <f t="shared" si="60"/>
        <v>0</v>
      </c>
      <c r="CN60" s="275">
        <f t="shared" si="60"/>
        <v>0</v>
      </c>
      <c r="CO60" s="275">
        <f t="shared" si="60"/>
        <v>0</v>
      </c>
      <c r="CP60" s="275">
        <f t="shared" si="60"/>
        <v>0</v>
      </c>
      <c r="CQ60" s="275">
        <f t="shared" si="60"/>
        <v>0</v>
      </c>
      <c r="CR60" s="275">
        <f t="shared" si="60"/>
        <v>0</v>
      </c>
      <c r="CS60" s="275">
        <f t="shared" si="60"/>
        <v>0</v>
      </c>
      <c r="CT60" s="292">
        <f t="shared" si="60"/>
        <v>0</v>
      </c>
      <c r="CU60" s="164">
        <f>B60-'5、销售定价'!G4</f>
        <v>0</v>
      </c>
    </row>
    <row r="61" spans="1:99" s="130" customFormat="1" ht="16.5" customHeight="1">
      <c r="A61" s="267" t="str">
        <f t="shared" ref="A61:A73" si="61">A42</f>
        <v>小高层(10F-12F)</v>
      </c>
      <c r="B61" s="268">
        <f t="shared" ref="B61:B73" si="62">SUM(C61:CT61)</f>
        <v>0</v>
      </c>
      <c r="C61" s="275">
        <f t="shared" ref="C61:BN61" si="63">C42*$C5/10000</f>
        <v>0</v>
      </c>
      <c r="D61" s="275">
        <f t="shared" si="63"/>
        <v>0</v>
      </c>
      <c r="E61" s="275">
        <f t="shared" si="63"/>
        <v>0</v>
      </c>
      <c r="F61" s="275">
        <f t="shared" si="63"/>
        <v>0</v>
      </c>
      <c r="G61" s="275">
        <f t="shared" si="63"/>
        <v>0</v>
      </c>
      <c r="H61" s="275">
        <f t="shared" si="63"/>
        <v>0</v>
      </c>
      <c r="I61" s="275">
        <f t="shared" si="63"/>
        <v>0</v>
      </c>
      <c r="J61" s="275">
        <f t="shared" si="63"/>
        <v>0</v>
      </c>
      <c r="K61" s="275">
        <f t="shared" si="63"/>
        <v>0</v>
      </c>
      <c r="L61" s="275">
        <f t="shared" si="63"/>
        <v>0</v>
      </c>
      <c r="M61" s="275">
        <f t="shared" si="63"/>
        <v>0</v>
      </c>
      <c r="N61" s="275">
        <f t="shared" si="63"/>
        <v>0</v>
      </c>
      <c r="O61" s="275">
        <f t="shared" si="63"/>
        <v>0</v>
      </c>
      <c r="P61" s="275">
        <f t="shared" si="63"/>
        <v>0</v>
      </c>
      <c r="Q61" s="275">
        <f t="shared" si="63"/>
        <v>0</v>
      </c>
      <c r="R61" s="275">
        <f t="shared" si="63"/>
        <v>0</v>
      </c>
      <c r="S61" s="275">
        <f t="shared" si="63"/>
        <v>0</v>
      </c>
      <c r="T61" s="275">
        <f t="shared" si="63"/>
        <v>0</v>
      </c>
      <c r="U61" s="275">
        <f t="shared" si="63"/>
        <v>0</v>
      </c>
      <c r="V61" s="275">
        <f t="shared" si="63"/>
        <v>0</v>
      </c>
      <c r="W61" s="275">
        <f t="shared" si="63"/>
        <v>0</v>
      </c>
      <c r="X61" s="275">
        <f t="shared" si="63"/>
        <v>0</v>
      </c>
      <c r="Y61" s="275">
        <f t="shared" si="63"/>
        <v>0</v>
      </c>
      <c r="Z61" s="275">
        <f t="shared" si="63"/>
        <v>0</v>
      </c>
      <c r="AA61" s="275">
        <f t="shared" si="63"/>
        <v>0</v>
      </c>
      <c r="AB61" s="275">
        <f t="shared" si="63"/>
        <v>0</v>
      </c>
      <c r="AC61" s="275">
        <f t="shared" si="63"/>
        <v>0</v>
      </c>
      <c r="AD61" s="275">
        <f t="shared" si="63"/>
        <v>0</v>
      </c>
      <c r="AE61" s="275">
        <f t="shared" si="63"/>
        <v>0</v>
      </c>
      <c r="AF61" s="275">
        <f t="shared" si="63"/>
        <v>0</v>
      </c>
      <c r="AG61" s="275">
        <f t="shared" si="63"/>
        <v>0</v>
      </c>
      <c r="AH61" s="275">
        <f t="shared" si="63"/>
        <v>0</v>
      </c>
      <c r="AI61" s="275">
        <f t="shared" si="63"/>
        <v>0</v>
      </c>
      <c r="AJ61" s="275">
        <f t="shared" si="63"/>
        <v>0</v>
      </c>
      <c r="AK61" s="275">
        <f t="shared" si="63"/>
        <v>0</v>
      </c>
      <c r="AL61" s="275">
        <f t="shared" si="63"/>
        <v>0</v>
      </c>
      <c r="AM61" s="275">
        <f t="shared" si="63"/>
        <v>0</v>
      </c>
      <c r="AN61" s="275">
        <f t="shared" si="63"/>
        <v>0</v>
      </c>
      <c r="AO61" s="275">
        <f t="shared" si="63"/>
        <v>0</v>
      </c>
      <c r="AP61" s="275">
        <f t="shared" si="63"/>
        <v>0</v>
      </c>
      <c r="AQ61" s="275">
        <f t="shared" si="63"/>
        <v>0</v>
      </c>
      <c r="AR61" s="275">
        <f t="shared" si="63"/>
        <v>0</v>
      </c>
      <c r="AS61" s="275">
        <f t="shared" si="63"/>
        <v>0</v>
      </c>
      <c r="AT61" s="275">
        <f t="shared" si="63"/>
        <v>0</v>
      </c>
      <c r="AU61" s="275">
        <f t="shared" si="63"/>
        <v>0</v>
      </c>
      <c r="AV61" s="275">
        <f t="shared" si="63"/>
        <v>0</v>
      </c>
      <c r="AW61" s="275">
        <f t="shared" si="63"/>
        <v>0</v>
      </c>
      <c r="AX61" s="275">
        <f t="shared" si="63"/>
        <v>0</v>
      </c>
      <c r="AY61" s="275">
        <f t="shared" si="63"/>
        <v>0</v>
      </c>
      <c r="AZ61" s="275">
        <f t="shared" si="63"/>
        <v>0</v>
      </c>
      <c r="BA61" s="275">
        <f t="shared" si="63"/>
        <v>0</v>
      </c>
      <c r="BB61" s="275">
        <f t="shared" si="63"/>
        <v>0</v>
      </c>
      <c r="BC61" s="275">
        <f t="shared" si="63"/>
        <v>0</v>
      </c>
      <c r="BD61" s="275">
        <f t="shared" si="63"/>
        <v>0</v>
      </c>
      <c r="BE61" s="275">
        <f t="shared" si="63"/>
        <v>0</v>
      </c>
      <c r="BF61" s="275">
        <f t="shared" si="63"/>
        <v>0</v>
      </c>
      <c r="BG61" s="275">
        <f t="shared" si="63"/>
        <v>0</v>
      </c>
      <c r="BH61" s="275">
        <f t="shared" si="63"/>
        <v>0</v>
      </c>
      <c r="BI61" s="275">
        <f t="shared" si="63"/>
        <v>0</v>
      </c>
      <c r="BJ61" s="275">
        <f t="shared" si="63"/>
        <v>0</v>
      </c>
      <c r="BK61" s="275">
        <f t="shared" si="63"/>
        <v>0</v>
      </c>
      <c r="BL61" s="275">
        <f t="shared" si="63"/>
        <v>0</v>
      </c>
      <c r="BM61" s="275">
        <f t="shared" si="63"/>
        <v>0</v>
      </c>
      <c r="BN61" s="275">
        <f t="shared" si="63"/>
        <v>0</v>
      </c>
      <c r="BO61" s="275">
        <f t="shared" ref="BO61:CT61" si="64">BO42*$C5/10000</f>
        <v>0</v>
      </c>
      <c r="BP61" s="275">
        <f t="shared" si="64"/>
        <v>0</v>
      </c>
      <c r="BQ61" s="275">
        <f t="shared" si="64"/>
        <v>0</v>
      </c>
      <c r="BR61" s="275">
        <f t="shared" si="64"/>
        <v>0</v>
      </c>
      <c r="BS61" s="275">
        <f t="shared" si="64"/>
        <v>0</v>
      </c>
      <c r="BT61" s="275">
        <f t="shared" si="64"/>
        <v>0</v>
      </c>
      <c r="BU61" s="275">
        <f t="shared" si="64"/>
        <v>0</v>
      </c>
      <c r="BV61" s="275">
        <f t="shared" si="64"/>
        <v>0</v>
      </c>
      <c r="BW61" s="275">
        <f t="shared" si="64"/>
        <v>0</v>
      </c>
      <c r="BX61" s="275">
        <f t="shared" si="64"/>
        <v>0</v>
      </c>
      <c r="BY61" s="275">
        <f t="shared" si="64"/>
        <v>0</v>
      </c>
      <c r="BZ61" s="275">
        <f t="shared" si="64"/>
        <v>0</v>
      </c>
      <c r="CA61" s="275">
        <f t="shared" si="64"/>
        <v>0</v>
      </c>
      <c r="CB61" s="275">
        <f t="shared" si="64"/>
        <v>0</v>
      </c>
      <c r="CC61" s="275">
        <f t="shared" si="64"/>
        <v>0</v>
      </c>
      <c r="CD61" s="275">
        <f t="shared" si="64"/>
        <v>0</v>
      </c>
      <c r="CE61" s="275">
        <f t="shared" si="64"/>
        <v>0</v>
      </c>
      <c r="CF61" s="275">
        <f t="shared" si="64"/>
        <v>0</v>
      </c>
      <c r="CG61" s="275">
        <f t="shared" si="64"/>
        <v>0</v>
      </c>
      <c r="CH61" s="275">
        <f t="shared" si="64"/>
        <v>0</v>
      </c>
      <c r="CI61" s="275">
        <f t="shared" si="64"/>
        <v>0</v>
      </c>
      <c r="CJ61" s="275">
        <f t="shared" si="64"/>
        <v>0</v>
      </c>
      <c r="CK61" s="275">
        <f t="shared" si="64"/>
        <v>0</v>
      </c>
      <c r="CL61" s="275">
        <f t="shared" si="64"/>
        <v>0</v>
      </c>
      <c r="CM61" s="275">
        <f t="shared" si="64"/>
        <v>0</v>
      </c>
      <c r="CN61" s="275">
        <f t="shared" si="64"/>
        <v>0</v>
      </c>
      <c r="CO61" s="275">
        <f t="shared" si="64"/>
        <v>0</v>
      </c>
      <c r="CP61" s="275">
        <f t="shared" si="64"/>
        <v>0</v>
      </c>
      <c r="CQ61" s="275">
        <f t="shared" si="64"/>
        <v>0</v>
      </c>
      <c r="CR61" s="275">
        <f t="shared" si="64"/>
        <v>0</v>
      </c>
      <c r="CS61" s="275">
        <f t="shared" si="64"/>
        <v>0</v>
      </c>
      <c r="CT61" s="292">
        <f t="shared" si="64"/>
        <v>0</v>
      </c>
      <c r="CU61" s="164">
        <f>B61-'5、销售定价'!G5</f>
        <v>0</v>
      </c>
    </row>
    <row r="62" spans="1:99" s="130" customFormat="1" ht="16.5" customHeight="1">
      <c r="A62" s="267" t="str">
        <f t="shared" si="61"/>
        <v>中高层(13F-18F)</v>
      </c>
      <c r="B62" s="268">
        <f t="shared" si="62"/>
        <v>0</v>
      </c>
      <c r="C62" s="275">
        <f t="shared" ref="C62:BN62" si="65">C43*$C6/10000</f>
        <v>0</v>
      </c>
      <c r="D62" s="275">
        <f t="shared" si="65"/>
        <v>0</v>
      </c>
      <c r="E62" s="275">
        <f t="shared" si="65"/>
        <v>0</v>
      </c>
      <c r="F62" s="275">
        <f t="shared" si="65"/>
        <v>0</v>
      </c>
      <c r="G62" s="275">
        <f t="shared" si="65"/>
        <v>0</v>
      </c>
      <c r="H62" s="275">
        <f t="shared" si="65"/>
        <v>0</v>
      </c>
      <c r="I62" s="275">
        <f t="shared" si="65"/>
        <v>0</v>
      </c>
      <c r="J62" s="275">
        <f t="shared" si="65"/>
        <v>0</v>
      </c>
      <c r="K62" s="275">
        <f t="shared" si="65"/>
        <v>0</v>
      </c>
      <c r="L62" s="275">
        <f t="shared" si="65"/>
        <v>0</v>
      </c>
      <c r="M62" s="275">
        <f t="shared" si="65"/>
        <v>0</v>
      </c>
      <c r="N62" s="275">
        <f t="shared" si="65"/>
        <v>0</v>
      </c>
      <c r="O62" s="275">
        <f t="shared" si="65"/>
        <v>0</v>
      </c>
      <c r="P62" s="275">
        <f t="shared" si="65"/>
        <v>0</v>
      </c>
      <c r="Q62" s="275">
        <f t="shared" si="65"/>
        <v>0</v>
      </c>
      <c r="R62" s="275">
        <f t="shared" si="65"/>
        <v>0</v>
      </c>
      <c r="S62" s="275">
        <f t="shared" si="65"/>
        <v>0</v>
      </c>
      <c r="T62" s="275">
        <f t="shared" si="65"/>
        <v>0</v>
      </c>
      <c r="U62" s="275">
        <f t="shared" si="65"/>
        <v>0</v>
      </c>
      <c r="V62" s="275">
        <f t="shared" si="65"/>
        <v>0</v>
      </c>
      <c r="W62" s="275">
        <f t="shared" si="65"/>
        <v>0</v>
      </c>
      <c r="X62" s="275">
        <f t="shared" si="65"/>
        <v>0</v>
      </c>
      <c r="Y62" s="275">
        <f t="shared" si="65"/>
        <v>0</v>
      </c>
      <c r="Z62" s="275">
        <f t="shared" si="65"/>
        <v>0</v>
      </c>
      <c r="AA62" s="275">
        <f t="shared" si="65"/>
        <v>0</v>
      </c>
      <c r="AB62" s="275">
        <f t="shared" si="65"/>
        <v>0</v>
      </c>
      <c r="AC62" s="275">
        <f t="shared" si="65"/>
        <v>0</v>
      </c>
      <c r="AD62" s="275">
        <f t="shared" si="65"/>
        <v>0</v>
      </c>
      <c r="AE62" s="275">
        <f t="shared" si="65"/>
        <v>0</v>
      </c>
      <c r="AF62" s="275">
        <f t="shared" si="65"/>
        <v>0</v>
      </c>
      <c r="AG62" s="275">
        <f t="shared" si="65"/>
        <v>0</v>
      </c>
      <c r="AH62" s="275">
        <f t="shared" si="65"/>
        <v>0</v>
      </c>
      <c r="AI62" s="275">
        <f t="shared" si="65"/>
        <v>0</v>
      </c>
      <c r="AJ62" s="275">
        <f t="shared" si="65"/>
        <v>0</v>
      </c>
      <c r="AK62" s="275">
        <f t="shared" si="65"/>
        <v>0</v>
      </c>
      <c r="AL62" s="275">
        <f t="shared" si="65"/>
        <v>0</v>
      </c>
      <c r="AM62" s="275">
        <f t="shared" si="65"/>
        <v>0</v>
      </c>
      <c r="AN62" s="275">
        <f t="shared" si="65"/>
        <v>0</v>
      </c>
      <c r="AO62" s="275">
        <f t="shared" si="65"/>
        <v>0</v>
      </c>
      <c r="AP62" s="275">
        <f t="shared" si="65"/>
        <v>0</v>
      </c>
      <c r="AQ62" s="275">
        <f t="shared" si="65"/>
        <v>0</v>
      </c>
      <c r="AR62" s="275">
        <f t="shared" si="65"/>
        <v>0</v>
      </c>
      <c r="AS62" s="275">
        <f t="shared" si="65"/>
        <v>0</v>
      </c>
      <c r="AT62" s="275">
        <f t="shared" si="65"/>
        <v>0</v>
      </c>
      <c r="AU62" s="275">
        <f t="shared" si="65"/>
        <v>0</v>
      </c>
      <c r="AV62" s="275">
        <f t="shared" si="65"/>
        <v>0</v>
      </c>
      <c r="AW62" s="275">
        <f t="shared" si="65"/>
        <v>0</v>
      </c>
      <c r="AX62" s="275">
        <f t="shared" si="65"/>
        <v>0</v>
      </c>
      <c r="AY62" s="275">
        <f t="shared" si="65"/>
        <v>0</v>
      </c>
      <c r="AZ62" s="275">
        <f t="shared" si="65"/>
        <v>0</v>
      </c>
      <c r="BA62" s="275">
        <f t="shared" si="65"/>
        <v>0</v>
      </c>
      <c r="BB62" s="275">
        <f t="shared" si="65"/>
        <v>0</v>
      </c>
      <c r="BC62" s="275">
        <f t="shared" si="65"/>
        <v>0</v>
      </c>
      <c r="BD62" s="275">
        <f t="shared" si="65"/>
        <v>0</v>
      </c>
      <c r="BE62" s="275">
        <f t="shared" si="65"/>
        <v>0</v>
      </c>
      <c r="BF62" s="275">
        <f t="shared" si="65"/>
        <v>0</v>
      </c>
      <c r="BG62" s="275">
        <f t="shared" si="65"/>
        <v>0</v>
      </c>
      <c r="BH62" s="275">
        <f t="shared" si="65"/>
        <v>0</v>
      </c>
      <c r="BI62" s="275">
        <f t="shared" si="65"/>
        <v>0</v>
      </c>
      <c r="BJ62" s="275">
        <f t="shared" si="65"/>
        <v>0</v>
      </c>
      <c r="BK62" s="275">
        <f t="shared" si="65"/>
        <v>0</v>
      </c>
      <c r="BL62" s="275">
        <f t="shared" si="65"/>
        <v>0</v>
      </c>
      <c r="BM62" s="275">
        <f t="shared" si="65"/>
        <v>0</v>
      </c>
      <c r="BN62" s="275">
        <f t="shared" si="65"/>
        <v>0</v>
      </c>
      <c r="BO62" s="275">
        <f t="shared" ref="BO62:CT62" si="66">BO43*$C6/10000</f>
        <v>0</v>
      </c>
      <c r="BP62" s="275">
        <f t="shared" si="66"/>
        <v>0</v>
      </c>
      <c r="BQ62" s="275">
        <f t="shared" si="66"/>
        <v>0</v>
      </c>
      <c r="BR62" s="275">
        <f t="shared" si="66"/>
        <v>0</v>
      </c>
      <c r="BS62" s="275">
        <f t="shared" si="66"/>
        <v>0</v>
      </c>
      <c r="BT62" s="275">
        <f t="shared" si="66"/>
        <v>0</v>
      </c>
      <c r="BU62" s="275">
        <f t="shared" si="66"/>
        <v>0</v>
      </c>
      <c r="BV62" s="275">
        <f t="shared" si="66"/>
        <v>0</v>
      </c>
      <c r="BW62" s="275">
        <f t="shared" si="66"/>
        <v>0</v>
      </c>
      <c r="BX62" s="275">
        <f t="shared" si="66"/>
        <v>0</v>
      </c>
      <c r="BY62" s="275">
        <f t="shared" si="66"/>
        <v>0</v>
      </c>
      <c r="BZ62" s="275">
        <f t="shared" si="66"/>
        <v>0</v>
      </c>
      <c r="CA62" s="275">
        <f t="shared" si="66"/>
        <v>0</v>
      </c>
      <c r="CB62" s="275">
        <f t="shared" si="66"/>
        <v>0</v>
      </c>
      <c r="CC62" s="275">
        <f t="shared" si="66"/>
        <v>0</v>
      </c>
      <c r="CD62" s="275">
        <f t="shared" si="66"/>
        <v>0</v>
      </c>
      <c r="CE62" s="275">
        <f t="shared" si="66"/>
        <v>0</v>
      </c>
      <c r="CF62" s="275">
        <f t="shared" si="66"/>
        <v>0</v>
      </c>
      <c r="CG62" s="275">
        <f t="shared" si="66"/>
        <v>0</v>
      </c>
      <c r="CH62" s="275">
        <f t="shared" si="66"/>
        <v>0</v>
      </c>
      <c r="CI62" s="275">
        <f t="shared" si="66"/>
        <v>0</v>
      </c>
      <c r="CJ62" s="275">
        <f t="shared" si="66"/>
        <v>0</v>
      </c>
      <c r="CK62" s="275">
        <f t="shared" si="66"/>
        <v>0</v>
      </c>
      <c r="CL62" s="275">
        <f t="shared" si="66"/>
        <v>0</v>
      </c>
      <c r="CM62" s="275">
        <f t="shared" si="66"/>
        <v>0</v>
      </c>
      <c r="CN62" s="275">
        <f t="shared" si="66"/>
        <v>0</v>
      </c>
      <c r="CO62" s="275">
        <f t="shared" si="66"/>
        <v>0</v>
      </c>
      <c r="CP62" s="275">
        <f t="shared" si="66"/>
        <v>0</v>
      </c>
      <c r="CQ62" s="275">
        <f t="shared" si="66"/>
        <v>0</v>
      </c>
      <c r="CR62" s="275">
        <f t="shared" si="66"/>
        <v>0</v>
      </c>
      <c r="CS62" s="275">
        <f t="shared" si="66"/>
        <v>0</v>
      </c>
      <c r="CT62" s="292">
        <f t="shared" si="66"/>
        <v>0</v>
      </c>
      <c r="CU62" s="164">
        <f>B62-'5、销售定价'!G6</f>
        <v>0</v>
      </c>
    </row>
    <row r="63" spans="1:99" s="130" customFormat="1" ht="16.5" customHeight="1">
      <c r="A63" s="267" t="str">
        <f t="shared" si="61"/>
        <v>高层(19F及以上）</v>
      </c>
      <c r="B63" s="268">
        <f t="shared" si="62"/>
        <v>219178.31999999998</v>
      </c>
      <c r="C63" s="275">
        <f t="shared" ref="C63:BN63" si="67">C44*$C7/10000</f>
        <v>0</v>
      </c>
      <c r="D63" s="275">
        <f t="shared" si="67"/>
        <v>0</v>
      </c>
      <c r="E63" s="275">
        <f t="shared" si="67"/>
        <v>0</v>
      </c>
      <c r="F63" s="275">
        <f t="shared" si="67"/>
        <v>0</v>
      </c>
      <c r="G63" s="275">
        <f t="shared" si="67"/>
        <v>0</v>
      </c>
      <c r="H63" s="275">
        <f t="shared" si="67"/>
        <v>0</v>
      </c>
      <c r="I63" s="275">
        <f t="shared" si="67"/>
        <v>0</v>
      </c>
      <c r="J63" s="275">
        <f t="shared" si="67"/>
        <v>0</v>
      </c>
      <c r="K63" s="275">
        <f t="shared" si="67"/>
        <v>0</v>
      </c>
      <c r="L63" s="275">
        <f t="shared" si="67"/>
        <v>0</v>
      </c>
      <c r="M63" s="275">
        <f t="shared" si="67"/>
        <v>0</v>
      </c>
      <c r="N63" s="275">
        <f t="shared" si="67"/>
        <v>93110.399999999994</v>
      </c>
      <c r="O63" s="275">
        <f t="shared" si="67"/>
        <v>54314.400000000001</v>
      </c>
      <c r="P63" s="275">
        <f t="shared" si="67"/>
        <v>54314.400000000001</v>
      </c>
      <c r="Q63" s="275">
        <f t="shared" si="67"/>
        <v>17439.120000000006</v>
      </c>
      <c r="R63" s="275">
        <f t="shared" si="67"/>
        <v>0</v>
      </c>
      <c r="S63" s="275">
        <f t="shared" si="67"/>
        <v>0</v>
      </c>
      <c r="T63" s="275">
        <f t="shared" si="67"/>
        <v>0</v>
      </c>
      <c r="U63" s="275">
        <f t="shared" si="67"/>
        <v>0</v>
      </c>
      <c r="V63" s="275">
        <f t="shared" si="67"/>
        <v>0</v>
      </c>
      <c r="W63" s="275">
        <f t="shared" si="67"/>
        <v>0</v>
      </c>
      <c r="X63" s="275">
        <f t="shared" si="67"/>
        <v>0</v>
      </c>
      <c r="Y63" s="275">
        <f t="shared" si="67"/>
        <v>0</v>
      </c>
      <c r="Z63" s="275">
        <f t="shared" si="67"/>
        <v>0</v>
      </c>
      <c r="AA63" s="275">
        <f t="shared" si="67"/>
        <v>0</v>
      </c>
      <c r="AB63" s="275">
        <f t="shared" si="67"/>
        <v>0</v>
      </c>
      <c r="AC63" s="275">
        <f t="shared" si="67"/>
        <v>0</v>
      </c>
      <c r="AD63" s="275">
        <f t="shared" si="67"/>
        <v>0</v>
      </c>
      <c r="AE63" s="275">
        <f t="shared" si="67"/>
        <v>0</v>
      </c>
      <c r="AF63" s="275">
        <f t="shared" si="67"/>
        <v>0</v>
      </c>
      <c r="AG63" s="275">
        <f t="shared" si="67"/>
        <v>0</v>
      </c>
      <c r="AH63" s="275">
        <f t="shared" si="67"/>
        <v>0</v>
      </c>
      <c r="AI63" s="275">
        <f t="shared" si="67"/>
        <v>0</v>
      </c>
      <c r="AJ63" s="275">
        <f t="shared" si="67"/>
        <v>0</v>
      </c>
      <c r="AK63" s="275">
        <f t="shared" si="67"/>
        <v>0</v>
      </c>
      <c r="AL63" s="275">
        <f t="shared" si="67"/>
        <v>0</v>
      </c>
      <c r="AM63" s="275">
        <f t="shared" si="67"/>
        <v>0</v>
      </c>
      <c r="AN63" s="275">
        <f t="shared" si="67"/>
        <v>0</v>
      </c>
      <c r="AO63" s="275">
        <f t="shared" si="67"/>
        <v>0</v>
      </c>
      <c r="AP63" s="275">
        <f t="shared" si="67"/>
        <v>0</v>
      </c>
      <c r="AQ63" s="275">
        <f t="shared" si="67"/>
        <v>0</v>
      </c>
      <c r="AR63" s="275">
        <f t="shared" si="67"/>
        <v>0</v>
      </c>
      <c r="AS63" s="275">
        <f t="shared" si="67"/>
        <v>0</v>
      </c>
      <c r="AT63" s="275">
        <f t="shared" si="67"/>
        <v>0</v>
      </c>
      <c r="AU63" s="275">
        <f t="shared" si="67"/>
        <v>0</v>
      </c>
      <c r="AV63" s="275">
        <f t="shared" si="67"/>
        <v>0</v>
      </c>
      <c r="AW63" s="275">
        <f t="shared" si="67"/>
        <v>0</v>
      </c>
      <c r="AX63" s="275">
        <f t="shared" si="67"/>
        <v>0</v>
      </c>
      <c r="AY63" s="275">
        <f t="shared" si="67"/>
        <v>0</v>
      </c>
      <c r="AZ63" s="275">
        <f t="shared" si="67"/>
        <v>0</v>
      </c>
      <c r="BA63" s="275">
        <f t="shared" si="67"/>
        <v>0</v>
      </c>
      <c r="BB63" s="275">
        <f t="shared" si="67"/>
        <v>0</v>
      </c>
      <c r="BC63" s="275">
        <f t="shared" si="67"/>
        <v>0</v>
      </c>
      <c r="BD63" s="275">
        <f t="shared" si="67"/>
        <v>0</v>
      </c>
      <c r="BE63" s="275">
        <f t="shared" si="67"/>
        <v>0</v>
      </c>
      <c r="BF63" s="275">
        <f t="shared" si="67"/>
        <v>0</v>
      </c>
      <c r="BG63" s="275">
        <f t="shared" si="67"/>
        <v>0</v>
      </c>
      <c r="BH63" s="275">
        <f t="shared" si="67"/>
        <v>0</v>
      </c>
      <c r="BI63" s="275">
        <f t="shared" si="67"/>
        <v>0</v>
      </c>
      <c r="BJ63" s="275">
        <f t="shared" si="67"/>
        <v>0</v>
      </c>
      <c r="BK63" s="275">
        <f t="shared" si="67"/>
        <v>0</v>
      </c>
      <c r="BL63" s="275">
        <f t="shared" si="67"/>
        <v>0</v>
      </c>
      <c r="BM63" s="275">
        <f t="shared" si="67"/>
        <v>0</v>
      </c>
      <c r="BN63" s="275">
        <f t="shared" si="67"/>
        <v>0</v>
      </c>
      <c r="BO63" s="275">
        <f t="shared" ref="BO63:CT63" si="68">BO44*$C7/10000</f>
        <v>0</v>
      </c>
      <c r="BP63" s="275">
        <f t="shared" si="68"/>
        <v>0</v>
      </c>
      <c r="BQ63" s="275">
        <f t="shared" si="68"/>
        <v>0</v>
      </c>
      <c r="BR63" s="275">
        <f t="shared" si="68"/>
        <v>0</v>
      </c>
      <c r="BS63" s="275">
        <f t="shared" si="68"/>
        <v>0</v>
      </c>
      <c r="BT63" s="275">
        <f t="shared" si="68"/>
        <v>0</v>
      </c>
      <c r="BU63" s="275">
        <f t="shared" si="68"/>
        <v>0</v>
      </c>
      <c r="BV63" s="275">
        <f t="shared" si="68"/>
        <v>0</v>
      </c>
      <c r="BW63" s="275">
        <f t="shared" si="68"/>
        <v>0</v>
      </c>
      <c r="BX63" s="275">
        <f t="shared" si="68"/>
        <v>0</v>
      </c>
      <c r="BY63" s="275">
        <f t="shared" si="68"/>
        <v>0</v>
      </c>
      <c r="BZ63" s="275">
        <f t="shared" si="68"/>
        <v>0</v>
      </c>
      <c r="CA63" s="275">
        <f t="shared" si="68"/>
        <v>0</v>
      </c>
      <c r="CB63" s="275">
        <f t="shared" si="68"/>
        <v>0</v>
      </c>
      <c r="CC63" s="275">
        <f t="shared" si="68"/>
        <v>0</v>
      </c>
      <c r="CD63" s="275">
        <f t="shared" si="68"/>
        <v>0</v>
      </c>
      <c r="CE63" s="275">
        <f t="shared" si="68"/>
        <v>0</v>
      </c>
      <c r="CF63" s="275">
        <f t="shared" si="68"/>
        <v>0</v>
      </c>
      <c r="CG63" s="275">
        <f t="shared" si="68"/>
        <v>0</v>
      </c>
      <c r="CH63" s="275">
        <f t="shared" si="68"/>
        <v>0</v>
      </c>
      <c r="CI63" s="275">
        <f t="shared" si="68"/>
        <v>0</v>
      </c>
      <c r="CJ63" s="275">
        <f t="shared" si="68"/>
        <v>0</v>
      </c>
      <c r="CK63" s="275">
        <f t="shared" si="68"/>
        <v>0</v>
      </c>
      <c r="CL63" s="275">
        <f t="shared" si="68"/>
        <v>0</v>
      </c>
      <c r="CM63" s="275">
        <f t="shared" si="68"/>
        <v>0</v>
      </c>
      <c r="CN63" s="275">
        <f t="shared" si="68"/>
        <v>0</v>
      </c>
      <c r="CO63" s="275">
        <f t="shared" si="68"/>
        <v>0</v>
      </c>
      <c r="CP63" s="275">
        <f t="shared" si="68"/>
        <v>0</v>
      </c>
      <c r="CQ63" s="275">
        <f t="shared" si="68"/>
        <v>0</v>
      </c>
      <c r="CR63" s="275">
        <f t="shared" si="68"/>
        <v>0</v>
      </c>
      <c r="CS63" s="275">
        <f t="shared" si="68"/>
        <v>0</v>
      </c>
      <c r="CT63" s="292">
        <f t="shared" si="68"/>
        <v>0</v>
      </c>
      <c r="CU63" s="164">
        <f>B63-'5、销售定价'!G7</f>
        <v>0</v>
      </c>
    </row>
    <row r="64" spans="1:99" s="130" customFormat="1" ht="16.5" customHeight="1">
      <c r="A64" s="267" t="str">
        <f t="shared" si="61"/>
        <v>叠拼</v>
      </c>
      <c r="B64" s="268">
        <f t="shared" si="62"/>
        <v>0</v>
      </c>
      <c r="C64" s="275">
        <f t="shared" ref="C64:BN64" si="69">C45*$C8/10000</f>
        <v>0</v>
      </c>
      <c r="D64" s="275">
        <f t="shared" si="69"/>
        <v>0</v>
      </c>
      <c r="E64" s="275">
        <f t="shared" si="69"/>
        <v>0</v>
      </c>
      <c r="F64" s="275">
        <f t="shared" si="69"/>
        <v>0</v>
      </c>
      <c r="G64" s="275">
        <f t="shared" si="69"/>
        <v>0</v>
      </c>
      <c r="H64" s="275">
        <f t="shared" si="69"/>
        <v>0</v>
      </c>
      <c r="I64" s="275">
        <f t="shared" si="69"/>
        <v>0</v>
      </c>
      <c r="J64" s="275">
        <f t="shared" si="69"/>
        <v>0</v>
      </c>
      <c r="K64" s="275">
        <f t="shared" si="69"/>
        <v>0</v>
      </c>
      <c r="L64" s="275">
        <f t="shared" si="69"/>
        <v>0</v>
      </c>
      <c r="M64" s="275">
        <f t="shared" si="69"/>
        <v>0</v>
      </c>
      <c r="N64" s="275">
        <f t="shared" si="69"/>
        <v>0</v>
      </c>
      <c r="O64" s="275">
        <f t="shared" si="69"/>
        <v>0</v>
      </c>
      <c r="P64" s="275">
        <f t="shared" si="69"/>
        <v>0</v>
      </c>
      <c r="Q64" s="275">
        <f t="shared" si="69"/>
        <v>0</v>
      </c>
      <c r="R64" s="275">
        <f t="shared" si="69"/>
        <v>0</v>
      </c>
      <c r="S64" s="275">
        <f t="shared" si="69"/>
        <v>0</v>
      </c>
      <c r="T64" s="275">
        <f t="shared" si="69"/>
        <v>0</v>
      </c>
      <c r="U64" s="275">
        <f t="shared" si="69"/>
        <v>0</v>
      </c>
      <c r="V64" s="275">
        <f t="shared" si="69"/>
        <v>0</v>
      </c>
      <c r="W64" s="275">
        <f t="shared" si="69"/>
        <v>0</v>
      </c>
      <c r="X64" s="275">
        <f t="shared" si="69"/>
        <v>0</v>
      </c>
      <c r="Y64" s="275">
        <f t="shared" si="69"/>
        <v>0</v>
      </c>
      <c r="Z64" s="275">
        <f t="shared" si="69"/>
        <v>0</v>
      </c>
      <c r="AA64" s="275">
        <f t="shared" si="69"/>
        <v>0</v>
      </c>
      <c r="AB64" s="275">
        <f t="shared" si="69"/>
        <v>0</v>
      </c>
      <c r="AC64" s="275">
        <f t="shared" si="69"/>
        <v>0</v>
      </c>
      <c r="AD64" s="275">
        <f t="shared" si="69"/>
        <v>0</v>
      </c>
      <c r="AE64" s="275">
        <f t="shared" si="69"/>
        <v>0</v>
      </c>
      <c r="AF64" s="275">
        <f t="shared" si="69"/>
        <v>0</v>
      </c>
      <c r="AG64" s="275">
        <f t="shared" si="69"/>
        <v>0</v>
      </c>
      <c r="AH64" s="275">
        <f t="shared" si="69"/>
        <v>0</v>
      </c>
      <c r="AI64" s="275">
        <f t="shared" si="69"/>
        <v>0</v>
      </c>
      <c r="AJ64" s="275">
        <f t="shared" si="69"/>
        <v>0</v>
      </c>
      <c r="AK64" s="275">
        <f t="shared" si="69"/>
        <v>0</v>
      </c>
      <c r="AL64" s="275">
        <f t="shared" si="69"/>
        <v>0</v>
      </c>
      <c r="AM64" s="275">
        <f t="shared" si="69"/>
        <v>0</v>
      </c>
      <c r="AN64" s="275">
        <f t="shared" si="69"/>
        <v>0</v>
      </c>
      <c r="AO64" s="275">
        <f t="shared" si="69"/>
        <v>0</v>
      </c>
      <c r="AP64" s="275">
        <f t="shared" si="69"/>
        <v>0</v>
      </c>
      <c r="AQ64" s="275">
        <f t="shared" si="69"/>
        <v>0</v>
      </c>
      <c r="AR64" s="275">
        <f t="shared" si="69"/>
        <v>0</v>
      </c>
      <c r="AS64" s="275">
        <f t="shared" si="69"/>
        <v>0</v>
      </c>
      <c r="AT64" s="275">
        <f t="shared" si="69"/>
        <v>0</v>
      </c>
      <c r="AU64" s="275">
        <f t="shared" si="69"/>
        <v>0</v>
      </c>
      <c r="AV64" s="275">
        <f t="shared" si="69"/>
        <v>0</v>
      </c>
      <c r="AW64" s="275">
        <f t="shared" si="69"/>
        <v>0</v>
      </c>
      <c r="AX64" s="275">
        <f t="shared" si="69"/>
        <v>0</v>
      </c>
      <c r="AY64" s="275">
        <f t="shared" si="69"/>
        <v>0</v>
      </c>
      <c r="AZ64" s="275">
        <f t="shared" si="69"/>
        <v>0</v>
      </c>
      <c r="BA64" s="275">
        <f t="shared" si="69"/>
        <v>0</v>
      </c>
      <c r="BB64" s="275">
        <f t="shared" si="69"/>
        <v>0</v>
      </c>
      <c r="BC64" s="275">
        <f t="shared" si="69"/>
        <v>0</v>
      </c>
      <c r="BD64" s="275">
        <f t="shared" si="69"/>
        <v>0</v>
      </c>
      <c r="BE64" s="275">
        <f t="shared" si="69"/>
        <v>0</v>
      </c>
      <c r="BF64" s="275">
        <f t="shared" si="69"/>
        <v>0</v>
      </c>
      <c r="BG64" s="275">
        <f t="shared" si="69"/>
        <v>0</v>
      </c>
      <c r="BH64" s="275">
        <f t="shared" si="69"/>
        <v>0</v>
      </c>
      <c r="BI64" s="275">
        <f t="shared" si="69"/>
        <v>0</v>
      </c>
      <c r="BJ64" s="275">
        <f t="shared" si="69"/>
        <v>0</v>
      </c>
      <c r="BK64" s="275">
        <f t="shared" si="69"/>
        <v>0</v>
      </c>
      <c r="BL64" s="275">
        <f t="shared" si="69"/>
        <v>0</v>
      </c>
      <c r="BM64" s="275">
        <f t="shared" si="69"/>
        <v>0</v>
      </c>
      <c r="BN64" s="275">
        <f t="shared" si="69"/>
        <v>0</v>
      </c>
      <c r="BO64" s="275">
        <f t="shared" ref="BO64:CT64" si="70">BO45*$C8/10000</f>
        <v>0</v>
      </c>
      <c r="BP64" s="275">
        <f t="shared" si="70"/>
        <v>0</v>
      </c>
      <c r="BQ64" s="275">
        <f t="shared" si="70"/>
        <v>0</v>
      </c>
      <c r="BR64" s="275">
        <f t="shared" si="70"/>
        <v>0</v>
      </c>
      <c r="BS64" s="275">
        <f t="shared" si="70"/>
        <v>0</v>
      </c>
      <c r="BT64" s="275">
        <f t="shared" si="70"/>
        <v>0</v>
      </c>
      <c r="BU64" s="275">
        <f t="shared" si="70"/>
        <v>0</v>
      </c>
      <c r="BV64" s="275">
        <f t="shared" si="70"/>
        <v>0</v>
      </c>
      <c r="BW64" s="275">
        <f t="shared" si="70"/>
        <v>0</v>
      </c>
      <c r="BX64" s="275">
        <f t="shared" si="70"/>
        <v>0</v>
      </c>
      <c r="BY64" s="275">
        <f t="shared" si="70"/>
        <v>0</v>
      </c>
      <c r="BZ64" s="275">
        <f t="shared" si="70"/>
        <v>0</v>
      </c>
      <c r="CA64" s="275">
        <f t="shared" si="70"/>
        <v>0</v>
      </c>
      <c r="CB64" s="275">
        <f t="shared" si="70"/>
        <v>0</v>
      </c>
      <c r="CC64" s="275">
        <f t="shared" si="70"/>
        <v>0</v>
      </c>
      <c r="CD64" s="275">
        <f t="shared" si="70"/>
        <v>0</v>
      </c>
      <c r="CE64" s="275">
        <f t="shared" si="70"/>
        <v>0</v>
      </c>
      <c r="CF64" s="275">
        <f t="shared" si="70"/>
        <v>0</v>
      </c>
      <c r="CG64" s="275">
        <f t="shared" si="70"/>
        <v>0</v>
      </c>
      <c r="CH64" s="275">
        <f t="shared" si="70"/>
        <v>0</v>
      </c>
      <c r="CI64" s="275">
        <f t="shared" si="70"/>
        <v>0</v>
      </c>
      <c r="CJ64" s="275">
        <f t="shared" si="70"/>
        <v>0</v>
      </c>
      <c r="CK64" s="275">
        <f t="shared" si="70"/>
        <v>0</v>
      </c>
      <c r="CL64" s="275">
        <f t="shared" si="70"/>
        <v>0</v>
      </c>
      <c r="CM64" s="275">
        <f t="shared" si="70"/>
        <v>0</v>
      </c>
      <c r="CN64" s="275">
        <f t="shared" si="70"/>
        <v>0</v>
      </c>
      <c r="CO64" s="275">
        <f t="shared" si="70"/>
        <v>0</v>
      </c>
      <c r="CP64" s="275">
        <f t="shared" si="70"/>
        <v>0</v>
      </c>
      <c r="CQ64" s="275">
        <f t="shared" si="70"/>
        <v>0</v>
      </c>
      <c r="CR64" s="275">
        <f t="shared" si="70"/>
        <v>0</v>
      </c>
      <c r="CS64" s="275">
        <f t="shared" si="70"/>
        <v>0</v>
      </c>
      <c r="CT64" s="292">
        <f t="shared" si="70"/>
        <v>0</v>
      </c>
      <c r="CU64" s="164">
        <f>B64-'5、销售定价'!G8</f>
        <v>0</v>
      </c>
    </row>
    <row r="65" spans="1:99" s="130" customFormat="1" ht="16.5" customHeight="1">
      <c r="A65" s="267" t="str">
        <f t="shared" si="61"/>
        <v>联排</v>
      </c>
      <c r="B65" s="268">
        <f t="shared" si="62"/>
        <v>0</v>
      </c>
      <c r="C65" s="275">
        <f t="shared" ref="C65:BN65" si="71">C46*$C9/10000</f>
        <v>0</v>
      </c>
      <c r="D65" s="275">
        <f t="shared" si="71"/>
        <v>0</v>
      </c>
      <c r="E65" s="275">
        <f t="shared" si="71"/>
        <v>0</v>
      </c>
      <c r="F65" s="275">
        <f t="shared" si="71"/>
        <v>0</v>
      </c>
      <c r="G65" s="275">
        <f t="shared" si="71"/>
        <v>0</v>
      </c>
      <c r="H65" s="275">
        <f t="shared" si="71"/>
        <v>0</v>
      </c>
      <c r="I65" s="275">
        <f t="shared" si="71"/>
        <v>0</v>
      </c>
      <c r="J65" s="275">
        <f t="shared" si="71"/>
        <v>0</v>
      </c>
      <c r="K65" s="275">
        <f t="shared" si="71"/>
        <v>0</v>
      </c>
      <c r="L65" s="275">
        <f t="shared" si="71"/>
        <v>0</v>
      </c>
      <c r="M65" s="275">
        <f t="shared" si="71"/>
        <v>0</v>
      </c>
      <c r="N65" s="275">
        <f t="shared" si="71"/>
        <v>0</v>
      </c>
      <c r="O65" s="275">
        <f t="shared" si="71"/>
        <v>0</v>
      </c>
      <c r="P65" s="275">
        <f t="shared" si="71"/>
        <v>0</v>
      </c>
      <c r="Q65" s="275">
        <f t="shared" si="71"/>
        <v>0</v>
      </c>
      <c r="R65" s="275">
        <f t="shared" si="71"/>
        <v>0</v>
      </c>
      <c r="S65" s="275">
        <f t="shared" si="71"/>
        <v>0</v>
      </c>
      <c r="T65" s="275">
        <f t="shared" si="71"/>
        <v>0</v>
      </c>
      <c r="U65" s="275">
        <f t="shared" si="71"/>
        <v>0</v>
      </c>
      <c r="V65" s="275">
        <f t="shared" si="71"/>
        <v>0</v>
      </c>
      <c r="W65" s="275">
        <f t="shared" si="71"/>
        <v>0</v>
      </c>
      <c r="X65" s="275">
        <f t="shared" si="71"/>
        <v>0</v>
      </c>
      <c r="Y65" s="275">
        <f t="shared" si="71"/>
        <v>0</v>
      </c>
      <c r="Z65" s="275">
        <f t="shared" si="71"/>
        <v>0</v>
      </c>
      <c r="AA65" s="275">
        <f t="shared" si="71"/>
        <v>0</v>
      </c>
      <c r="AB65" s="275">
        <f t="shared" si="71"/>
        <v>0</v>
      </c>
      <c r="AC65" s="275">
        <f t="shared" si="71"/>
        <v>0</v>
      </c>
      <c r="AD65" s="275">
        <f t="shared" si="71"/>
        <v>0</v>
      </c>
      <c r="AE65" s="275">
        <f t="shared" si="71"/>
        <v>0</v>
      </c>
      <c r="AF65" s="275">
        <f t="shared" si="71"/>
        <v>0</v>
      </c>
      <c r="AG65" s="275">
        <f t="shared" si="71"/>
        <v>0</v>
      </c>
      <c r="AH65" s="275">
        <f t="shared" si="71"/>
        <v>0</v>
      </c>
      <c r="AI65" s="275">
        <f t="shared" si="71"/>
        <v>0</v>
      </c>
      <c r="AJ65" s="275">
        <f t="shared" si="71"/>
        <v>0</v>
      </c>
      <c r="AK65" s="275">
        <f t="shared" si="71"/>
        <v>0</v>
      </c>
      <c r="AL65" s="275">
        <f t="shared" si="71"/>
        <v>0</v>
      </c>
      <c r="AM65" s="275">
        <f t="shared" si="71"/>
        <v>0</v>
      </c>
      <c r="AN65" s="275">
        <f t="shared" si="71"/>
        <v>0</v>
      </c>
      <c r="AO65" s="275">
        <f t="shared" si="71"/>
        <v>0</v>
      </c>
      <c r="AP65" s="275">
        <f t="shared" si="71"/>
        <v>0</v>
      </c>
      <c r="AQ65" s="275">
        <f t="shared" si="71"/>
        <v>0</v>
      </c>
      <c r="AR65" s="275">
        <f t="shared" si="71"/>
        <v>0</v>
      </c>
      <c r="AS65" s="275">
        <f t="shared" si="71"/>
        <v>0</v>
      </c>
      <c r="AT65" s="275">
        <f t="shared" si="71"/>
        <v>0</v>
      </c>
      <c r="AU65" s="275">
        <f t="shared" si="71"/>
        <v>0</v>
      </c>
      <c r="AV65" s="275">
        <f t="shared" si="71"/>
        <v>0</v>
      </c>
      <c r="AW65" s="275">
        <f t="shared" si="71"/>
        <v>0</v>
      </c>
      <c r="AX65" s="275">
        <f t="shared" si="71"/>
        <v>0</v>
      </c>
      <c r="AY65" s="275">
        <f t="shared" si="71"/>
        <v>0</v>
      </c>
      <c r="AZ65" s="275">
        <f t="shared" si="71"/>
        <v>0</v>
      </c>
      <c r="BA65" s="275">
        <f t="shared" si="71"/>
        <v>0</v>
      </c>
      <c r="BB65" s="275">
        <f t="shared" si="71"/>
        <v>0</v>
      </c>
      <c r="BC65" s="275">
        <f t="shared" si="71"/>
        <v>0</v>
      </c>
      <c r="BD65" s="275">
        <f t="shared" si="71"/>
        <v>0</v>
      </c>
      <c r="BE65" s="275">
        <f t="shared" si="71"/>
        <v>0</v>
      </c>
      <c r="BF65" s="275">
        <f t="shared" si="71"/>
        <v>0</v>
      </c>
      <c r="BG65" s="275">
        <f t="shared" si="71"/>
        <v>0</v>
      </c>
      <c r="BH65" s="275">
        <f t="shared" si="71"/>
        <v>0</v>
      </c>
      <c r="BI65" s="275">
        <f t="shared" si="71"/>
        <v>0</v>
      </c>
      <c r="BJ65" s="275">
        <f t="shared" si="71"/>
        <v>0</v>
      </c>
      <c r="BK65" s="275">
        <f t="shared" si="71"/>
        <v>0</v>
      </c>
      <c r="BL65" s="275">
        <f t="shared" si="71"/>
        <v>0</v>
      </c>
      <c r="BM65" s="275">
        <f t="shared" si="71"/>
        <v>0</v>
      </c>
      <c r="BN65" s="275">
        <f t="shared" si="71"/>
        <v>0</v>
      </c>
      <c r="BO65" s="275">
        <f t="shared" ref="BO65:CT65" si="72">BO46*$C9/10000</f>
        <v>0</v>
      </c>
      <c r="BP65" s="275">
        <f t="shared" si="72"/>
        <v>0</v>
      </c>
      <c r="BQ65" s="275">
        <f t="shared" si="72"/>
        <v>0</v>
      </c>
      <c r="BR65" s="275">
        <f t="shared" si="72"/>
        <v>0</v>
      </c>
      <c r="BS65" s="275">
        <f t="shared" si="72"/>
        <v>0</v>
      </c>
      <c r="BT65" s="275">
        <f t="shared" si="72"/>
        <v>0</v>
      </c>
      <c r="BU65" s="275">
        <f t="shared" si="72"/>
        <v>0</v>
      </c>
      <c r="BV65" s="275">
        <f t="shared" si="72"/>
        <v>0</v>
      </c>
      <c r="BW65" s="275">
        <f t="shared" si="72"/>
        <v>0</v>
      </c>
      <c r="BX65" s="275">
        <f t="shared" si="72"/>
        <v>0</v>
      </c>
      <c r="BY65" s="275">
        <f t="shared" si="72"/>
        <v>0</v>
      </c>
      <c r="BZ65" s="275">
        <f t="shared" si="72"/>
        <v>0</v>
      </c>
      <c r="CA65" s="275">
        <f t="shared" si="72"/>
        <v>0</v>
      </c>
      <c r="CB65" s="275">
        <f t="shared" si="72"/>
        <v>0</v>
      </c>
      <c r="CC65" s="275">
        <f t="shared" si="72"/>
        <v>0</v>
      </c>
      <c r="CD65" s="275">
        <f t="shared" si="72"/>
        <v>0</v>
      </c>
      <c r="CE65" s="275">
        <f t="shared" si="72"/>
        <v>0</v>
      </c>
      <c r="CF65" s="275">
        <f t="shared" si="72"/>
        <v>0</v>
      </c>
      <c r="CG65" s="275">
        <f t="shared" si="72"/>
        <v>0</v>
      </c>
      <c r="CH65" s="275">
        <f t="shared" si="72"/>
        <v>0</v>
      </c>
      <c r="CI65" s="275">
        <f t="shared" si="72"/>
        <v>0</v>
      </c>
      <c r="CJ65" s="275">
        <f t="shared" si="72"/>
        <v>0</v>
      </c>
      <c r="CK65" s="275">
        <f t="shared" si="72"/>
        <v>0</v>
      </c>
      <c r="CL65" s="275">
        <f t="shared" si="72"/>
        <v>0</v>
      </c>
      <c r="CM65" s="275">
        <f t="shared" si="72"/>
        <v>0</v>
      </c>
      <c r="CN65" s="275">
        <f t="shared" si="72"/>
        <v>0</v>
      </c>
      <c r="CO65" s="275">
        <f t="shared" si="72"/>
        <v>0</v>
      </c>
      <c r="CP65" s="275">
        <f t="shared" si="72"/>
        <v>0</v>
      </c>
      <c r="CQ65" s="275">
        <f t="shared" si="72"/>
        <v>0</v>
      </c>
      <c r="CR65" s="275">
        <f t="shared" si="72"/>
        <v>0</v>
      </c>
      <c r="CS65" s="275">
        <f t="shared" si="72"/>
        <v>0</v>
      </c>
      <c r="CT65" s="292">
        <f t="shared" si="72"/>
        <v>0</v>
      </c>
      <c r="CU65" s="164">
        <f>B65-'5、销售定价'!G9</f>
        <v>0</v>
      </c>
    </row>
    <row r="66" spans="1:99" s="130" customFormat="1" ht="16.5" customHeight="1">
      <c r="A66" s="267" t="str">
        <f t="shared" si="61"/>
        <v>双拼</v>
      </c>
      <c r="B66" s="268">
        <f t="shared" si="62"/>
        <v>0</v>
      </c>
      <c r="C66" s="275">
        <f t="shared" ref="C66:BN66" si="73">C47*$C10/10000</f>
        <v>0</v>
      </c>
      <c r="D66" s="275">
        <f t="shared" si="73"/>
        <v>0</v>
      </c>
      <c r="E66" s="275">
        <f t="shared" si="73"/>
        <v>0</v>
      </c>
      <c r="F66" s="275">
        <f t="shared" si="73"/>
        <v>0</v>
      </c>
      <c r="G66" s="275">
        <f t="shared" si="73"/>
        <v>0</v>
      </c>
      <c r="H66" s="275">
        <f t="shared" si="73"/>
        <v>0</v>
      </c>
      <c r="I66" s="275">
        <f t="shared" si="73"/>
        <v>0</v>
      </c>
      <c r="J66" s="275">
        <f t="shared" si="73"/>
        <v>0</v>
      </c>
      <c r="K66" s="275">
        <f t="shared" si="73"/>
        <v>0</v>
      </c>
      <c r="L66" s="275">
        <f t="shared" si="73"/>
        <v>0</v>
      </c>
      <c r="M66" s="275">
        <f t="shared" si="73"/>
        <v>0</v>
      </c>
      <c r="N66" s="275">
        <f t="shared" si="73"/>
        <v>0</v>
      </c>
      <c r="O66" s="275">
        <f t="shared" si="73"/>
        <v>0</v>
      </c>
      <c r="P66" s="275">
        <f t="shared" si="73"/>
        <v>0</v>
      </c>
      <c r="Q66" s="275">
        <f t="shared" si="73"/>
        <v>0</v>
      </c>
      <c r="R66" s="275">
        <f t="shared" si="73"/>
        <v>0</v>
      </c>
      <c r="S66" s="275">
        <f t="shared" si="73"/>
        <v>0</v>
      </c>
      <c r="T66" s="275">
        <f t="shared" si="73"/>
        <v>0</v>
      </c>
      <c r="U66" s="275">
        <f t="shared" si="73"/>
        <v>0</v>
      </c>
      <c r="V66" s="275">
        <f t="shared" si="73"/>
        <v>0</v>
      </c>
      <c r="W66" s="275">
        <f t="shared" si="73"/>
        <v>0</v>
      </c>
      <c r="X66" s="275">
        <f t="shared" si="73"/>
        <v>0</v>
      </c>
      <c r="Y66" s="275">
        <f t="shared" si="73"/>
        <v>0</v>
      </c>
      <c r="Z66" s="275">
        <f t="shared" si="73"/>
        <v>0</v>
      </c>
      <c r="AA66" s="275">
        <f t="shared" si="73"/>
        <v>0</v>
      </c>
      <c r="AB66" s="275">
        <f t="shared" si="73"/>
        <v>0</v>
      </c>
      <c r="AC66" s="275">
        <f t="shared" si="73"/>
        <v>0</v>
      </c>
      <c r="AD66" s="275">
        <f t="shared" si="73"/>
        <v>0</v>
      </c>
      <c r="AE66" s="275">
        <f t="shared" si="73"/>
        <v>0</v>
      </c>
      <c r="AF66" s="275">
        <f t="shared" si="73"/>
        <v>0</v>
      </c>
      <c r="AG66" s="275">
        <f t="shared" si="73"/>
        <v>0</v>
      </c>
      <c r="AH66" s="275">
        <f t="shared" si="73"/>
        <v>0</v>
      </c>
      <c r="AI66" s="275">
        <f t="shared" si="73"/>
        <v>0</v>
      </c>
      <c r="AJ66" s="275">
        <f t="shared" si="73"/>
        <v>0</v>
      </c>
      <c r="AK66" s="275">
        <f t="shared" si="73"/>
        <v>0</v>
      </c>
      <c r="AL66" s="275">
        <f t="shared" si="73"/>
        <v>0</v>
      </c>
      <c r="AM66" s="275">
        <f t="shared" si="73"/>
        <v>0</v>
      </c>
      <c r="AN66" s="275">
        <f t="shared" si="73"/>
        <v>0</v>
      </c>
      <c r="AO66" s="275">
        <f t="shared" si="73"/>
        <v>0</v>
      </c>
      <c r="AP66" s="275">
        <f t="shared" si="73"/>
        <v>0</v>
      </c>
      <c r="AQ66" s="275">
        <f t="shared" si="73"/>
        <v>0</v>
      </c>
      <c r="AR66" s="275">
        <f t="shared" si="73"/>
        <v>0</v>
      </c>
      <c r="AS66" s="275">
        <f t="shared" si="73"/>
        <v>0</v>
      </c>
      <c r="AT66" s="275">
        <f t="shared" si="73"/>
        <v>0</v>
      </c>
      <c r="AU66" s="275">
        <f t="shared" si="73"/>
        <v>0</v>
      </c>
      <c r="AV66" s="275">
        <f t="shared" si="73"/>
        <v>0</v>
      </c>
      <c r="AW66" s="275">
        <f t="shared" si="73"/>
        <v>0</v>
      </c>
      <c r="AX66" s="275">
        <f t="shared" si="73"/>
        <v>0</v>
      </c>
      <c r="AY66" s="275">
        <f t="shared" si="73"/>
        <v>0</v>
      </c>
      <c r="AZ66" s="275">
        <f t="shared" si="73"/>
        <v>0</v>
      </c>
      <c r="BA66" s="275">
        <f t="shared" si="73"/>
        <v>0</v>
      </c>
      <c r="BB66" s="275">
        <f t="shared" si="73"/>
        <v>0</v>
      </c>
      <c r="BC66" s="275">
        <f t="shared" si="73"/>
        <v>0</v>
      </c>
      <c r="BD66" s="275">
        <f t="shared" si="73"/>
        <v>0</v>
      </c>
      <c r="BE66" s="275">
        <f t="shared" si="73"/>
        <v>0</v>
      </c>
      <c r="BF66" s="275">
        <f t="shared" si="73"/>
        <v>0</v>
      </c>
      <c r="BG66" s="275">
        <f t="shared" si="73"/>
        <v>0</v>
      </c>
      <c r="BH66" s="275">
        <f t="shared" si="73"/>
        <v>0</v>
      </c>
      <c r="BI66" s="275">
        <f t="shared" si="73"/>
        <v>0</v>
      </c>
      <c r="BJ66" s="275">
        <f t="shared" si="73"/>
        <v>0</v>
      </c>
      <c r="BK66" s="275">
        <f t="shared" si="73"/>
        <v>0</v>
      </c>
      <c r="BL66" s="275">
        <f t="shared" si="73"/>
        <v>0</v>
      </c>
      <c r="BM66" s="275">
        <f t="shared" si="73"/>
        <v>0</v>
      </c>
      <c r="BN66" s="275">
        <f t="shared" si="73"/>
        <v>0</v>
      </c>
      <c r="BO66" s="275">
        <f t="shared" ref="BO66:CT66" si="74">BO47*$C10/10000</f>
        <v>0</v>
      </c>
      <c r="BP66" s="275">
        <f t="shared" si="74"/>
        <v>0</v>
      </c>
      <c r="BQ66" s="275">
        <f t="shared" si="74"/>
        <v>0</v>
      </c>
      <c r="BR66" s="275">
        <f t="shared" si="74"/>
        <v>0</v>
      </c>
      <c r="BS66" s="275">
        <f t="shared" si="74"/>
        <v>0</v>
      </c>
      <c r="BT66" s="275">
        <f t="shared" si="74"/>
        <v>0</v>
      </c>
      <c r="BU66" s="275">
        <f t="shared" si="74"/>
        <v>0</v>
      </c>
      <c r="BV66" s="275">
        <f t="shared" si="74"/>
        <v>0</v>
      </c>
      <c r="BW66" s="275">
        <f t="shared" si="74"/>
        <v>0</v>
      </c>
      <c r="BX66" s="275">
        <f t="shared" si="74"/>
        <v>0</v>
      </c>
      <c r="BY66" s="275">
        <f t="shared" si="74"/>
        <v>0</v>
      </c>
      <c r="BZ66" s="275">
        <f t="shared" si="74"/>
        <v>0</v>
      </c>
      <c r="CA66" s="275">
        <f t="shared" si="74"/>
        <v>0</v>
      </c>
      <c r="CB66" s="275">
        <f t="shared" si="74"/>
        <v>0</v>
      </c>
      <c r="CC66" s="275">
        <f t="shared" si="74"/>
        <v>0</v>
      </c>
      <c r="CD66" s="275">
        <f t="shared" si="74"/>
        <v>0</v>
      </c>
      <c r="CE66" s="275">
        <f t="shared" si="74"/>
        <v>0</v>
      </c>
      <c r="CF66" s="275">
        <f t="shared" si="74"/>
        <v>0</v>
      </c>
      <c r="CG66" s="275">
        <f t="shared" si="74"/>
        <v>0</v>
      </c>
      <c r="CH66" s="275">
        <f t="shared" si="74"/>
        <v>0</v>
      </c>
      <c r="CI66" s="275">
        <f t="shared" si="74"/>
        <v>0</v>
      </c>
      <c r="CJ66" s="275">
        <f t="shared" si="74"/>
        <v>0</v>
      </c>
      <c r="CK66" s="275">
        <f t="shared" si="74"/>
        <v>0</v>
      </c>
      <c r="CL66" s="275">
        <f t="shared" si="74"/>
        <v>0</v>
      </c>
      <c r="CM66" s="275">
        <f t="shared" si="74"/>
        <v>0</v>
      </c>
      <c r="CN66" s="275">
        <f t="shared" si="74"/>
        <v>0</v>
      </c>
      <c r="CO66" s="275">
        <f t="shared" si="74"/>
        <v>0</v>
      </c>
      <c r="CP66" s="275">
        <f t="shared" si="74"/>
        <v>0</v>
      </c>
      <c r="CQ66" s="275">
        <f t="shared" si="74"/>
        <v>0</v>
      </c>
      <c r="CR66" s="275">
        <f t="shared" si="74"/>
        <v>0</v>
      </c>
      <c r="CS66" s="275">
        <f t="shared" si="74"/>
        <v>0</v>
      </c>
      <c r="CT66" s="292">
        <f t="shared" si="74"/>
        <v>0</v>
      </c>
      <c r="CU66" s="164">
        <f>B66-'5、销售定价'!G10</f>
        <v>0</v>
      </c>
    </row>
    <row r="67" spans="1:99" s="130" customFormat="1" ht="16.5" customHeight="1">
      <c r="A67" s="267" t="str">
        <f t="shared" si="61"/>
        <v>独栋</v>
      </c>
      <c r="B67" s="268">
        <f t="shared" si="62"/>
        <v>0</v>
      </c>
      <c r="C67" s="275">
        <f t="shared" ref="C67:BN67" si="75">C48*$C11/10000</f>
        <v>0</v>
      </c>
      <c r="D67" s="275">
        <f t="shared" si="75"/>
        <v>0</v>
      </c>
      <c r="E67" s="275">
        <f t="shared" si="75"/>
        <v>0</v>
      </c>
      <c r="F67" s="275">
        <f t="shared" si="75"/>
        <v>0</v>
      </c>
      <c r="G67" s="275">
        <f t="shared" si="75"/>
        <v>0</v>
      </c>
      <c r="H67" s="275">
        <f t="shared" si="75"/>
        <v>0</v>
      </c>
      <c r="I67" s="275">
        <f t="shared" si="75"/>
        <v>0</v>
      </c>
      <c r="J67" s="275">
        <f t="shared" si="75"/>
        <v>0</v>
      </c>
      <c r="K67" s="275">
        <f t="shared" si="75"/>
        <v>0</v>
      </c>
      <c r="L67" s="275">
        <f t="shared" si="75"/>
        <v>0</v>
      </c>
      <c r="M67" s="275">
        <f t="shared" si="75"/>
        <v>0</v>
      </c>
      <c r="N67" s="275">
        <f t="shared" si="75"/>
        <v>0</v>
      </c>
      <c r="O67" s="275">
        <f t="shared" si="75"/>
        <v>0</v>
      </c>
      <c r="P67" s="275">
        <f t="shared" si="75"/>
        <v>0</v>
      </c>
      <c r="Q67" s="275">
        <f t="shared" si="75"/>
        <v>0</v>
      </c>
      <c r="R67" s="275">
        <f t="shared" si="75"/>
        <v>0</v>
      </c>
      <c r="S67" s="275">
        <f t="shared" si="75"/>
        <v>0</v>
      </c>
      <c r="T67" s="275">
        <f t="shared" si="75"/>
        <v>0</v>
      </c>
      <c r="U67" s="275">
        <f t="shared" si="75"/>
        <v>0</v>
      </c>
      <c r="V67" s="275">
        <f t="shared" si="75"/>
        <v>0</v>
      </c>
      <c r="W67" s="275">
        <f t="shared" si="75"/>
        <v>0</v>
      </c>
      <c r="X67" s="275">
        <f t="shared" si="75"/>
        <v>0</v>
      </c>
      <c r="Y67" s="275">
        <f t="shared" si="75"/>
        <v>0</v>
      </c>
      <c r="Z67" s="275">
        <f t="shared" si="75"/>
        <v>0</v>
      </c>
      <c r="AA67" s="275">
        <f t="shared" si="75"/>
        <v>0</v>
      </c>
      <c r="AB67" s="275">
        <f t="shared" si="75"/>
        <v>0</v>
      </c>
      <c r="AC67" s="275">
        <f t="shared" si="75"/>
        <v>0</v>
      </c>
      <c r="AD67" s="275">
        <f t="shared" si="75"/>
        <v>0</v>
      </c>
      <c r="AE67" s="275">
        <f t="shared" si="75"/>
        <v>0</v>
      </c>
      <c r="AF67" s="275">
        <f t="shared" si="75"/>
        <v>0</v>
      </c>
      <c r="AG67" s="275">
        <f t="shared" si="75"/>
        <v>0</v>
      </c>
      <c r="AH67" s="275">
        <f t="shared" si="75"/>
        <v>0</v>
      </c>
      <c r="AI67" s="275">
        <f t="shared" si="75"/>
        <v>0</v>
      </c>
      <c r="AJ67" s="275">
        <f t="shared" si="75"/>
        <v>0</v>
      </c>
      <c r="AK67" s="275">
        <f t="shared" si="75"/>
        <v>0</v>
      </c>
      <c r="AL67" s="275">
        <f t="shared" si="75"/>
        <v>0</v>
      </c>
      <c r="AM67" s="275">
        <f t="shared" si="75"/>
        <v>0</v>
      </c>
      <c r="AN67" s="275">
        <f t="shared" si="75"/>
        <v>0</v>
      </c>
      <c r="AO67" s="275">
        <f t="shared" si="75"/>
        <v>0</v>
      </c>
      <c r="AP67" s="275">
        <f t="shared" si="75"/>
        <v>0</v>
      </c>
      <c r="AQ67" s="275">
        <f t="shared" si="75"/>
        <v>0</v>
      </c>
      <c r="AR67" s="275">
        <f t="shared" si="75"/>
        <v>0</v>
      </c>
      <c r="AS67" s="275">
        <f t="shared" si="75"/>
        <v>0</v>
      </c>
      <c r="AT67" s="275">
        <f t="shared" si="75"/>
        <v>0</v>
      </c>
      <c r="AU67" s="275">
        <f t="shared" si="75"/>
        <v>0</v>
      </c>
      <c r="AV67" s="275">
        <f t="shared" si="75"/>
        <v>0</v>
      </c>
      <c r="AW67" s="275">
        <f t="shared" si="75"/>
        <v>0</v>
      </c>
      <c r="AX67" s="275">
        <f t="shared" si="75"/>
        <v>0</v>
      </c>
      <c r="AY67" s="275">
        <f t="shared" si="75"/>
        <v>0</v>
      </c>
      <c r="AZ67" s="275">
        <f t="shared" si="75"/>
        <v>0</v>
      </c>
      <c r="BA67" s="275">
        <f t="shared" si="75"/>
        <v>0</v>
      </c>
      <c r="BB67" s="275">
        <f t="shared" si="75"/>
        <v>0</v>
      </c>
      <c r="BC67" s="275">
        <f t="shared" si="75"/>
        <v>0</v>
      </c>
      <c r="BD67" s="275">
        <f t="shared" si="75"/>
        <v>0</v>
      </c>
      <c r="BE67" s="275">
        <f t="shared" si="75"/>
        <v>0</v>
      </c>
      <c r="BF67" s="275">
        <f t="shared" si="75"/>
        <v>0</v>
      </c>
      <c r="BG67" s="275">
        <f t="shared" si="75"/>
        <v>0</v>
      </c>
      <c r="BH67" s="275">
        <f t="shared" si="75"/>
        <v>0</v>
      </c>
      <c r="BI67" s="275">
        <f t="shared" si="75"/>
        <v>0</v>
      </c>
      <c r="BJ67" s="275">
        <f t="shared" si="75"/>
        <v>0</v>
      </c>
      <c r="BK67" s="275">
        <f t="shared" si="75"/>
        <v>0</v>
      </c>
      <c r="BL67" s="275">
        <f t="shared" si="75"/>
        <v>0</v>
      </c>
      <c r="BM67" s="275">
        <f t="shared" si="75"/>
        <v>0</v>
      </c>
      <c r="BN67" s="275">
        <f t="shared" si="75"/>
        <v>0</v>
      </c>
      <c r="BO67" s="275">
        <f t="shared" ref="BO67:CT67" si="76">BO48*$C11/10000</f>
        <v>0</v>
      </c>
      <c r="BP67" s="275">
        <f t="shared" si="76"/>
        <v>0</v>
      </c>
      <c r="BQ67" s="275">
        <f t="shared" si="76"/>
        <v>0</v>
      </c>
      <c r="BR67" s="275">
        <f t="shared" si="76"/>
        <v>0</v>
      </c>
      <c r="BS67" s="275">
        <f t="shared" si="76"/>
        <v>0</v>
      </c>
      <c r="BT67" s="275">
        <f t="shared" si="76"/>
        <v>0</v>
      </c>
      <c r="BU67" s="275">
        <f t="shared" si="76"/>
        <v>0</v>
      </c>
      <c r="BV67" s="275">
        <f t="shared" si="76"/>
        <v>0</v>
      </c>
      <c r="BW67" s="275">
        <f t="shared" si="76"/>
        <v>0</v>
      </c>
      <c r="BX67" s="275">
        <f t="shared" si="76"/>
        <v>0</v>
      </c>
      <c r="BY67" s="275">
        <f t="shared" si="76"/>
        <v>0</v>
      </c>
      <c r="BZ67" s="275">
        <f t="shared" si="76"/>
        <v>0</v>
      </c>
      <c r="CA67" s="275">
        <f t="shared" si="76"/>
        <v>0</v>
      </c>
      <c r="CB67" s="275">
        <f t="shared" si="76"/>
        <v>0</v>
      </c>
      <c r="CC67" s="275">
        <f t="shared" si="76"/>
        <v>0</v>
      </c>
      <c r="CD67" s="275">
        <f t="shared" si="76"/>
        <v>0</v>
      </c>
      <c r="CE67" s="275">
        <f t="shared" si="76"/>
        <v>0</v>
      </c>
      <c r="CF67" s="275">
        <f t="shared" si="76"/>
        <v>0</v>
      </c>
      <c r="CG67" s="275">
        <f t="shared" si="76"/>
        <v>0</v>
      </c>
      <c r="CH67" s="275">
        <f t="shared" si="76"/>
        <v>0</v>
      </c>
      <c r="CI67" s="275">
        <f t="shared" si="76"/>
        <v>0</v>
      </c>
      <c r="CJ67" s="275">
        <f t="shared" si="76"/>
        <v>0</v>
      </c>
      <c r="CK67" s="275">
        <f t="shared" si="76"/>
        <v>0</v>
      </c>
      <c r="CL67" s="275">
        <f t="shared" si="76"/>
        <v>0</v>
      </c>
      <c r="CM67" s="275">
        <f t="shared" si="76"/>
        <v>0</v>
      </c>
      <c r="CN67" s="275">
        <f t="shared" si="76"/>
        <v>0</v>
      </c>
      <c r="CO67" s="275">
        <f t="shared" si="76"/>
        <v>0</v>
      </c>
      <c r="CP67" s="275">
        <f t="shared" si="76"/>
        <v>0</v>
      </c>
      <c r="CQ67" s="275">
        <f t="shared" si="76"/>
        <v>0</v>
      </c>
      <c r="CR67" s="275">
        <f t="shared" si="76"/>
        <v>0</v>
      </c>
      <c r="CS67" s="275">
        <f t="shared" si="76"/>
        <v>0</v>
      </c>
      <c r="CT67" s="292">
        <f t="shared" si="76"/>
        <v>0</v>
      </c>
      <c r="CU67" s="164">
        <f>B67-'5、销售定价'!G11</f>
        <v>0</v>
      </c>
    </row>
    <row r="68" spans="1:99" s="130" customFormat="1" ht="16.5" customHeight="1">
      <c r="A68" s="267" t="str">
        <f t="shared" si="61"/>
        <v>底商</v>
      </c>
      <c r="B68" s="268">
        <f t="shared" si="62"/>
        <v>0</v>
      </c>
      <c r="C68" s="275">
        <f t="shared" ref="C68:BN68" si="77">C49*$C12/10000</f>
        <v>0</v>
      </c>
      <c r="D68" s="275">
        <f t="shared" si="77"/>
        <v>0</v>
      </c>
      <c r="E68" s="275">
        <f t="shared" si="77"/>
        <v>0</v>
      </c>
      <c r="F68" s="275">
        <f t="shared" si="77"/>
        <v>0</v>
      </c>
      <c r="G68" s="275">
        <f t="shared" si="77"/>
        <v>0</v>
      </c>
      <c r="H68" s="275">
        <f t="shared" si="77"/>
        <v>0</v>
      </c>
      <c r="I68" s="275">
        <f t="shared" si="77"/>
        <v>0</v>
      </c>
      <c r="J68" s="275">
        <f t="shared" si="77"/>
        <v>0</v>
      </c>
      <c r="K68" s="275">
        <f t="shared" si="77"/>
        <v>0</v>
      </c>
      <c r="L68" s="275">
        <f t="shared" si="77"/>
        <v>0</v>
      </c>
      <c r="M68" s="275">
        <f t="shared" si="77"/>
        <v>0</v>
      </c>
      <c r="N68" s="275">
        <f t="shared" si="77"/>
        <v>0</v>
      </c>
      <c r="O68" s="275">
        <f t="shared" si="77"/>
        <v>0</v>
      </c>
      <c r="P68" s="275">
        <f t="shared" si="77"/>
        <v>0</v>
      </c>
      <c r="Q68" s="275">
        <f t="shared" si="77"/>
        <v>0</v>
      </c>
      <c r="R68" s="275">
        <f t="shared" si="77"/>
        <v>0</v>
      </c>
      <c r="S68" s="275">
        <f t="shared" si="77"/>
        <v>0</v>
      </c>
      <c r="T68" s="275">
        <f t="shared" si="77"/>
        <v>0</v>
      </c>
      <c r="U68" s="275">
        <f t="shared" si="77"/>
        <v>0</v>
      </c>
      <c r="V68" s="275">
        <f t="shared" si="77"/>
        <v>0</v>
      </c>
      <c r="W68" s="275">
        <f t="shared" si="77"/>
        <v>0</v>
      </c>
      <c r="X68" s="275">
        <f t="shared" si="77"/>
        <v>0</v>
      </c>
      <c r="Y68" s="275">
        <f t="shared" si="77"/>
        <v>0</v>
      </c>
      <c r="Z68" s="275">
        <f t="shared" si="77"/>
        <v>0</v>
      </c>
      <c r="AA68" s="275">
        <f t="shared" si="77"/>
        <v>0</v>
      </c>
      <c r="AB68" s="275">
        <f t="shared" si="77"/>
        <v>0</v>
      </c>
      <c r="AC68" s="275">
        <f t="shared" si="77"/>
        <v>0</v>
      </c>
      <c r="AD68" s="275">
        <f t="shared" si="77"/>
        <v>0</v>
      </c>
      <c r="AE68" s="275">
        <f t="shared" si="77"/>
        <v>0</v>
      </c>
      <c r="AF68" s="275">
        <f t="shared" si="77"/>
        <v>0</v>
      </c>
      <c r="AG68" s="275">
        <f t="shared" si="77"/>
        <v>0</v>
      </c>
      <c r="AH68" s="275">
        <f t="shared" si="77"/>
        <v>0</v>
      </c>
      <c r="AI68" s="275">
        <f t="shared" si="77"/>
        <v>0</v>
      </c>
      <c r="AJ68" s="275">
        <f t="shared" si="77"/>
        <v>0</v>
      </c>
      <c r="AK68" s="275">
        <f t="shared" si="77"/>
        <v>0</v>
      </c>
      <c r="AL68" s="275">
        <f t="shared" si="77"/>
        <v>0</v>
      </c>
      <c r="AM68" s="275">
        <f t="shared" si="77"/>
        <v>0</v>
      </c>
      <c r="AN68" s="275">
        <f t="shared" si="77"/>
        <v>0</v>
      </c>
      <c r="AO68" s="275">
        <f t="shared" si="77"/>
        <v>0</v>
      </c>
      <c r="AP68" s="275">
        <f t="shared" si="77"/>
        <v>0</v>
      </c>
      <c r="AQ68" s="275">
        <f t="shared" si="77"/>
        <v>0</v>
      </c>
      <c r="AR68" s="275">
        <f t="shared" si="77"/>
        <v>0</v>
      </c>
      <c r="AS68" s="275">
        <f t="shared" si="77"/>
        <v>0</v>
      </c>
      <c r="AT68" s="275">
        <f t="shared" si="77"/>
        <v>0</v>
      </c>
      <c r="AU68" s="275">
        <f t="shared" si="77"/>
        <v>0</v>
      </c>
      <c r="AV68" s="275">
        <f t="shared" si="77"/>
        <v>0</v>
      </c>
      <c r="AW68" s="275">
        <f t="shared" si="77"/>
        <v>0</v>
      </c>
      <c r="AX68" s="275">
        <f t="shared" si="77"/>
        <v>0</v>
      </c>
      <c r="AY68" s="275">
        <f t="shared" si="77"/>
        <v>0</v>
      </c>
      <c r="AZ68" s="275">
        <f t="shared" si="77"/>
        <v>0</v>
      </c>
      <c r="BA68" s="275">
        <f t="shared" si="77"/>
        <v>0</v>
      </c>
      <c r="BB68" s="275">
        <f t="shared" si="77"/>
        <v>0</v>
      </c>
      <c r="BC68" s="275">
        <f t="shared" si="77"/>
        <v>0</v>
      </c>
      <c r="BD68" s="275">
        <f t="shared" si="77"/>
        <v>0</v>
      </c>
      <c r="BE68" s="275">
        <f t="shared" si="77"/>
        <v>0</v>
      </c>
      <c r="BF68" s="275">
        <f t="shared" si="77"/>
        <v>0</v>
      </c>
      <c r="BG68" s="275">
        <f t="shared" si="77"/>
        <v>0</v>
      </c>
      <c r="BH68" s="275">
        <f t="shared" si="77"/>
        <v>0</v>
      </c>
      <c r="BI68" s="275">
        <f t="shared" si="77"/>
        <v>0</v>
      </c>
      <c r="BJ68" s="275">
        <f t="shared" si="77"/>
        <v>0</v>
      </c>
      <c r="BK68" s="275">
        <f t="shared" si="77"/>
        <v>0</v>
      </c>
      <c r="BL68" s="275">
        <f t="shared" si="77"/>
        <v>0</v>
      </c>
      <c r="BM68" s="275">
        <f t="shared" si="77"/>
        <v>0</v>
      </c>
      <c r="BN68" s="275">
        <f t="shared" si="77"/>
        <v>0</v>
      </c>
      <c r="BO68" s="275">
        <f t="shared" ref="BO68:CT68" si="78">BO49*$C12/10000</f>
        <v>0</v>
      </c>
      <c r="BP68" s="275">
        <f t="shared" si="78"/>
        <v>0</v>
      </c>
      <c r="BQ68" s="275">
        <f t="shared" si="78"/>
        <v>0</v>
      </c>
      <c r="BR68" s="275">
        <f t="shared" si="78"/>
        <v>0</v>
      </c>
      <c r="BS68" s="275">
        <f t="shared" si="78"/>
        <v>0</v>
      </c>
      <c r="BT68" s="275">
        <f t="shared" si="78"/>
        <v>0</v>
      </c>
      <c r="BU68" s="275">
        <f t="shared" si="78"/>
        <v>0</v>
      </c>
      <c r="BV68" s="275">
        <f t="shared" si="78"/>
        <v>0</v>
      </c>
      <c r="BW68" s="275">
        <f t="shared" si="78"/>
        <v>0</v>
      </c>
      <c r="BX68" s="275">
        <f t="shared" si="78"/>
        <v>0</v>
      </c>
      <c r="BY68" s="275">
        <f t="shared" si="78"/>
        <v>0</v>
      </c>
      <c r="BZ68" s="275">
        <f t="shared" si="78"/>
        <v>0</v>
      </c>
      <c r="CA68" s="275">
        <f t="shared" si="78"/>
        <v>0</v>
      </c>
      <c r="CB68" s="275">
        <f t="shared" si="78"/>
        <v>0</v>
      </c>
      <c r="CC68" s="275">
        <f t="shared" si="78"/>
        <v>0</v>
      </c>
      <c r="CD68" s="275">
        <f t="shared" si="78"/>
        <v>0</v>
      </c>
      <c r="CE68" s="275">
        <f t="shared" si="78"/>
        <v>0</v>
      </c>
      <c r="CF68" s="275">
        <f t="shared" si="78"/>
        <v>0</v>
      </c>
      <c r="CG68" s="275">
        <f t="shared" si="78"/>
        <v>0</v>
      </c>
      <c r="CH68" s="275">
        <f t="shared" si="78"/>
        <v>0</v>
      </c>
      <c r="CI68" s="275">
        <f t="shared" si="78"/>
        <v>0</v>
      </c>
      <c r="CJ68" s="275">
        <f t="shared" si="78"/>
        <v>0</v>
      </c>
      <c r="CK68" s="275">
        <f t="shared" si="78"/>
        <v>0</v>
      </c>
      <c r="CL68" s="275">
        <f t="shared" si="78"/>
        <v>0</v>
      </c>
      <c r="CM68" s="275">
        <f t="shared" si="78"/>
        <v>0</v>
      </c>
      <c r="CN68" s="275">
        <f t="shared" si="78"/>
        <v>0</v>
      </c>
      <c r="CO68" s="275">
        <f t="shared" si="78"/>
        <v>0</v>
      </c>
      <c r="CP68" s="275">
        <f t="shared" si="78"/>
        <v>0</v>
      </c>
      <c r="CQ68" s="275">
        <f t="shared" si="78"/>
        <v>0</v>
      </c>
      <c r="CR68" s="275">
        <f t="shared" si="78"/>
        <v>0</v>
      </c>
      <c r="CS68" s="275">
        <f t="shared" si="78"/>
        <v>0</v>
      </c>
      <c r="CT68" s="292">
        <f t="shared" si="78"/>
        <v>0</v>
      </c>
      <c r="CU68" s="164">
        <f>B68-'5、销售定价'!G12</f>
        <v>0</v>
      </c>
    </row>
    <row r="69" spans="1:99" s="130" customFormat="1" ht="16.5" customHeight="1">
      <c r="A69" s="267" t="str">
        <f t="shared" si="61"/>
        <v>公寓（含loft）</v>
      </c>
      <c r="B69" s="268">
        <f t="shared" si="62"/>
        <v>0</v>
      </c>
      <c r="C69" s="275">
        <f t="shared" ref="C69:BN69" si="79">C50*$C13/10000</f>
        <v>0</v>
      </c>
      <c r="D69" s="275">
        <f t="shared" si="79"/>
        <v>0</v>
      </c>
      <c r="E69" s="275">
        <f t="shared" si="79"/>
        <v>0</v>
      </c>
      <c r="F69" s="275">
        <f t="shared" si="79"/>
        <v>0</v>
      </c>
      <c r="G69" s="275">
        <f t="shared" si="79"/>
        <v>0</v>
      </c>
      <c r="H69" s="275">
        <f t="shared" si="79"/>
        <v>0</v>
      </c>
      <c r="I69" s="275">
        <f t="shared" si="79"/>
        <v>0</v>
      </c>
      <c r="J69" s="275">
        <f t="shared" si="79"/>
        <v>0</v>
      </c>
      <c r="K69" s="275">
        <f t="shared" si="79"/>
        <v>0</v>
      </c>
      <c r="L69" s="275">
        <f t="shared" si="79"/>
        <v>0</v>
      </c>
      <c r="M69" s="275">
        <f t="shared" si="79"/>
        <v>0</v>
      </c>
      <c r="N69" s="275">
        <f t="shared" si="79"/>
        <v>0</v>
      </c>
      <c r="O69" s="275">
        <f t="shared" si="79"/>
        <v>0</v>
      </c>
      <c r="P69" s="275">
        <f t="shared" si="79"/>
        <v>0</v>
      </c>
      <c r="Q69" s="275">
        <f t="shared" si="79"/>
        <v>0</v>
      </c>
      <c r="R69" s="275">
        <f t="shared" si="79"/>
        <v>0</v>
      </c>
      <c r="S69" s="275">
        <f t="shared" si="79"/>
        <v>0</v>
      </c>
      <c r="T69" s="275">
        <f t="shared" si="79"/>
        <v>0</v>
      </c>
      <c r="U69" s="275">
        <f t="shared" si="79"/>
        <v>0</v>
      </c>
      <c r="V69" s="275">
        <f t="shared" si="79"/>
        <v>0</v>
      </c>
      <c r="W69" s="275">
        <f t="shared" si="79"/>
        <v>0</v>
      </c>
      <c r="X69" s="275">
        <f t="shared" si="79"/>
        <v>0</v>
      </c>
      <c r="Y69" s="275">
        <f t="shared" si="79"/>
        <v>0</v>
      </c>
      <c r="Z69" s="275">
        <f t="shared" si="79"/>
        <v>0</v>
      </c>
      <c r="AA69" s="275">
        <f t="shared" si="79"/>
        <v>0</v>
      </c>
      <c r="AB69" s="275">
        <f t="shared" si="79"/>
        <v>0</v>
      </c>
      <c r="AC69" s="275">
        <f t="shared" si="79"/>
        <v>0</v>
      </c>
      <c r="AD69" s="275">
        <f t="shared" si="79"/>
        <v>0</v>
      </c>
      <c r="AE69" s="275">
        <f t="shared" si="79"/>
        <v>0</v>
      </c>
      <c r="AF69" s="275">
        <f t="shared" si="79"/>
        <v>0</v>
      </c>
      <c r="AG69" s="275">
        <f t="shared" si="79"/>
        <v>0</v>
      </c>
      <c r="AH69" s="275">
        <f t="shared" si="79"/>
        <v>0</v>
      </c>
      <c r="AI69" s="275">
        <f t="shared" si="79"/>
        <v>0</v>
      </c>
      <c r="AJ69" s="275">
        <f t="shared" si="79"/>
        <v>0</v>
      </c>
      <c r="AK69" s="275">
        <f t="shared" si="79"/>
        <v>0</v>
      </c>
      <c r="AL69" s="275">
        <f t="shared" si="79"/>
        <v>0</v>
      </c>
      <c r="AM69" s="275">
        <f t="shared" si="79"/>
        <v>0</v>
      </c>
      <c r="AN69" s="275">
        <f t="shared" si="79"/>
        <v>0</v>
      </c>
      <c r="AO69" s="275">
        <f t="shared" si="79"/>
        <v>0</v>
      </c>
      <c r="AP69" s="275">
        <f t="shared" si="79"/>
        <v>0</v>
      </c>
      <c r="AQ69" s="275">
        <f t="shared" si="79"/>
        <v>0</v>
      </c>
      <c r="AR69" s="275">
        <f t="shared" si="79"/>
        <v>0</v>
      </c>
      <c r="AS69" s="275">
        <f t="shared" si="79"/>
        <v>0</v>
      </c>
      <c r="AT69" s="275">
        <f t="shared" si="79"/>
        <v>0</v>
      </c>
      <c r="AU69" s="275">
        <f t="shared" si="79"/>
        <v>0</v>
      </c>
      <c r="AV69" s="275">
        <f t="shared" si="79"/>
        <v>0</v>
      </c>
      <c r="AW69" s="275">
        <f t="shared" si="79"/>
        <v>0</v>
      </c>
      <c r="AX69" s="275">
        <f t="shared" si="79"/>
        <v>0</v>
      </c>
      <c r="AY69" s="275">
        <f t="shared" si="79"/>
        <v>0</v>
      </c>
      <c r="AZ69" s="275">
        <f t="shared" si="79"/>
        <v>0</v>
      </c>
      <c r="BA69" s="275">
        <f t="shared" si="79"/>
        <v>0</v>
      </c>
      <c r="BB69" s="275">
        <f t="shared" si="79"/>
        <v>0</v>
      </c>
      <c r="BC69" s="275">
        <f t="shared" si="79"/>
        <v>0</v>
      </c>
      <c r="BD69" s="275">
        <f t="shared" si="79"/>
        <v>0</v>
      </c>
      <c r="BE69" s="275">
        <f t="shared" si="79"/>
        <v>0</v>
      </c>
      <c r="BF69" s="275">
        <f t="shared" si="79"/>
        <v>0</v>
      </c>
      <c r="BG69" s="275">
        <f t="shared" si="79"/>
        <v>0</v>
      </c>
      <c r="BH69" s="275">
        <f t="shared" si="79"/>
        <v>0</v>
      </c>
      <c r="BI69" s="275">
        <f t="shared" si="79"/>
        <v>0</v>
      </c>
      <c r="BJ69" s="275">
        <f t="shared" si="79"/>
        <v>0</v>
      </c>
      <c r="BK69" s="275">
        <f t="shared" si="79"/>
        <v>0</v>
      </c>
      <c r="BL69" s="275">
        <f t="shared" si="79"/>
        <v>0</v>
      </c>
      <c r="BM69" s="275">
        <f t="shared" si="79"/>
        <v>0</v>
      </c>
      <c r="BN69" s="275">
        <f t="shared" si="79"/>
        <v>0</v>
      </c>
      <c r="BO69" s="275">
        <f t="shared" ref="BO69:CT69" si="80">BO50*$C13/10000</f>
        <v>0</v>
      </c>
      <c r="BP69" s="275">
        <f t="shared" si="80"/>
        <v>0</v>
      </c>
      <c r="BQ69" s="275">
        <f t="shared" si="80"/>
        <v>0</v>
      </c>
      <c r="BR69" s="275">
        <f t="shared" si="80"/>
        <v>0</v>
      </c>
      <c r="BS69" s="275">
        <f t="shared" si="80"/>
        <v>0</v>
      </c>
      <c r="BT69" s="275">
        <f t="shared" si="80"/>
        <v>0</v>
      </c>
      <c r="BU69" s="275">
        <f t="shared" si="80"/>
        <v>0</v>
      </c>
      <c r="BV69" s="275">
        <f t="shared" si="80"/>
        <v>0</v>
      </c>
      <c r="BW69" s="275">
        <f t="shared" si="80"/>
        <v>0</v>
      </c>
      <c r="BX69" s="275">
        <f t="shared" si="80"/>
        <v>0</v>
      </c>
      <c r="BY69" s="275">
        <f t="shared" si="80"/>
        <v>0</v>
      </c>
      <c r="BZ69" s="275">
        <f t="shared" si="80"/>
        <v>0</v>
      </c>
      <c r="CA69" s="275">
        <f t="shared" si="80"/>
        <v>0</v>
      </c>
      <c r="CB69" s="275">
        <f t="shared" si="80"/>
        <v>0</v>
      </c>
      <c r="CC69" s="275">
        <f t="shared" si="80"/>
        <v>0</v>
      </c>
      <c r="CD69" s="275">
        <f t="shared" si="80"/>
        <v>0</v>
      </c>
      <c r="CE69" s="275">
        <f t="shared" si="80"/>
        <v>0</v>
      </c>
      <c r="CF69" s="275">
        <f t="shared" si="80"/>
        <v>0</v>
      </c>
      <c r="CG69" s="275">
        <f t="shared" si="80"/>
        <v>0</v>
      </c>
      <c r="CH69" s="275">
        <f t="shared" si="80"/>
        <v>0</v>
      </c>
      <c r="CI69" s="275">
        <f t="shared" si="80"/>
        <v>0</v>
      </c>
      <c r="CJ69" s="275">
        <f t="shared" si="80"/>
        <v>0</v>
      </c>
      <c r="CK69" s="275">
        <f t="shared" si="80"/>
        <v>0</v>
      </c>
      <c r="CL69" s="275">
        <f t="shared" si="80"/>
        <v>0</v>
      </c>
      <c r="CM69" s="275">
        <f t="shared" si="80"/>
        <v>0</v>
      </c>
      <c r="CN69" s="275">
        <f t="shared" si="80"/>
        <v>0</v>
      </c>
      <c r="CO69" s="275">
        <f t="shared" si="80"/>
        <v>0</v>
      </c>
      <c r="CP69" s="275">
        <f t="shared" si="80"/>
        <v>0</v>
      </c>
      <c r="CQ69" s="275">
        <f t="shared" si="80"/>
        <v>0</v>
      </c>
      <c r="CR69" s="275">
        <f t="shared" si="80"/>
        <v>0</v>
      </c>
      <c r="CS69" s="275">
        <f t="shared" si="80"/>
        <v>0</v>
      </c>
      <c r="CT69" s="292">
        <f t="shared" si="80"/>
        <v>0</v>
      </c>
      <c r="CU69" s="164">
        <f>B69-'5、销售定价'!G13</f>
        <v>0</v>
      </c>
    </row>
    <row r="70" spans="1:99" s="130" customFormat="1" ht="16.5" customHeight="1">
      <c r="A70" s="267" t="str">
        <f t="shared" si="61"/>
        <v>商业</v>
      </c>
      <c r="B70" s="268">
        <f t="shared" si="62"/>
        <v>3000</v>
      </c>
      <c r="C70" s="275">
        <f t="shared" ref="C70:BN70" si="81">C51*$C14/10000</f>
        <v>0</v>
      </c>
      <c r="D70" s="275">
        <f t="shared" si="81"/>
        <v>0</v>
      </c>
      <c r="E70" s="275">
        <f t="shared" si="81"/>
        <v>0</v>
      </c>
      <c r="F70" s="275">
        <f t="shared" si="81"/>
        <v>0</v>
      </c>
      <c r="G70" s="275">
        <f t="shared" si="81"/>
        <v>0</v>
      </c>
      <c r="H70" s="275">
        <f t="shared" si="81"/>
        <v>0</v>
      </c>
      <c r="I70" s="275">
        <f t="shared" si="81"/>
        <v>0</v>
      </c>
      <c r="J70" s="275">
        <f t="shared" si="81"/>
        <v>0</v>
      </c>
      <c r="K70" s="275">
        <f t="shared" si="81"/>
        <v>0</v>
      </c>
      <c r="L70" s="275">
        <f t="shared" si="81"/>
        <v>0</v>
      </c>
      <c r="M70" s="275">
        <f t="shared" si="81"/>
        <v>0</v>
      </c>
      <c r="N70" s="275">
        <f t="shared" si="81"/>
        <v>0</v>
      </c>
      <c r="O70" s="275">
        <f t="shared" si="81"/>
        <v>0</v>
      </c>
      <c r="P70" s="275">
        <f t="shared" si="81"/>
        <v>0</v>
      </c>
      <c r="Q70" s="275">
        <f t="shared" si="81"/>
        <v>0</v>
      </c>
      <c r="R70" s="275">
        <f t="shared" si="81"/>
        <v>0</v>
      </c>
      <c r="S70" s="275">
        <f t="shared" si="81"/>
        <v>0</v>
      </c>
      <c r="T70" s="275">
        <f t="shared" si="81"/>
        <v>0</v>
      </c>
      <c r="U70" s="275">
        <f t="shared" si="81"/>
        <v>0</v>
      </c>
      <c r="V70" s="275">
        <f t="shared" si="81"/>
        <v>1500</v>
      </c>
      <c r="W70" s="275">
        <f t="shared" si="81"/>
        <v>1500</v>
      </c>
      <c r="X70" s="275">
        <f t="shared" si="81"/>
        <v>0</v>
      </c>
      <c r="Y70" s="275">
        <f t="shared" si="81"/>
        <v>0</v>
      </c>
      <c r="Z70" s="275">
        <f t="shared" si="81"/>
        <v>0</v>
      </c>
      <c r="AA70" s="275">
        <f t="shared" si="81"/>
        <v>0</v>
      </c>
      <c r="AB70" s="275">
        <f t="shared" si="81"/>
        <v>0</v>
      </c>
      <c r="AC70" s="275">
        <f t="shared" si="81"/>
        <v>0</v>
      </c>
      <c r="AD70" s="275">
        <f t="shared" si="81"/>
        <v>0</v>
      </c>
      <c r="AE70" s="275">
        <f t="shared" si="81"/>
        <v>0</v>
      </c>
      <c r="AF70" s="275">
        <f t="shared" si="81"/>
        <v>0</v>
      </c>
      <c r="AG70" s="275">
        <f t="shared" si="81"/>
        <v>0</v>
      </c>
      <c r="AH70" s="275">
        <f t="shared" si="81"/>
        <v>0</v>
      </c>
      <c r="AI70" s="275">
        <f t="shared" si="81"/>
        <v>0</v>
      </c>
      <c r="AJ70" s="275">
        <f t="shared" si="81"/>
        <v>0</v>
      </c>
      <c r="AK70" s="275">
        <f t="shared" si="81"/>
        <v>0</v>
      </c>
      <c r="AL70" s="275">
        <f t="shared" si="81"/>
        <v>0</v>
      </c>
      <c r="AM70" s="275">
        <f t="shared" si="81"/>
        <v>0</v>
      </c>
      <c r="AN70" s="275">
        <f t="shared" si="81"/>
        <v>0</v>
      </c>
      <c r="AO70" s="275">
        <f t="shared" si="81"/>
        <v>0</v>
      </c>
      <c r="AP70" s="275">
        <f t="shared" si="81"/>
        <v>0</v>
      </c>
      <c r="AQ70" s="275">
        <f t="shared" si="81"/>
        <v>0</v>
      </c>
      <c r="AR70" s="275">
        <f t="shared" si="81"/>
        <v>0</v>
      </c>
      <c r="AS70" s="275">
        <f t="shared" si="81"/>
        <v>0</v>
      </c>
      <c r="AT70" s="275">
        <f t="shared" si="81"/>
        <v>0</v>
      </c>
      <c r="AU70" s="275">
        <f t="shared" si="81"/>
        <v>0</v>
      </c>
      <c r="AV70" s="275">
        <f t="shared" si="81"/>
        <v>0</v>
      </c>
      <c r="AW70" s="275">
        <f t="shared" si="81"/>
        <v>0</v>
      </c>
      <c r="AX70" s="275">
        <f t="shared" si="81"/>
        <v>0</v>
      </c>
      <c r="AY70" s="275">
        <f t="shared" si="81"/>
        <v>0</v>
      </c>
      <c r="AZ70" s="275">
        <f t="shared" si="81"/>
        <v>0</v>
      </c>
      <c r="BA70" s="275">
        <f t="shared" si="81"/>
        <v>0</v>
      </c>
      <c r="BB70" s="275">
        <f t="shared" si="81"/>
        <v>0</v>
      </c>
      <c r="BC70" s="275">
        <f t="shared" si="81"/>
        <v>0</v>
      </c>
      <c r="BD70" s="275">
        <f t="shared" si="81"/>
        <v>0</v>
      </c>
      <c r="BE70" s="275">
        <f t="shared" si="81"/>
        <v>0</v>
      </c>
      <c r="BF70" s="275">
        <f t="shared" si="81"/>
        <v>0</v>
      </c>
      <c r="BG70" s="275">
        <f t="shared" si="81"/>
        <v>0</v>
      </c>
      <c r="BH70" s="275">
        <f t="shared" si="81"/>
        <v>0</v>
      </c>
      <c r="BI70" s="275">
        <f t="shared" si="81"/>
        <v>0</v>
      </c>
      <c r="BJ70" s="275">
        <f t="shared" si="81"/>
        <v>0</v>
      </c>
      <c r="BK70" s="275">
        <f t="shared" si="81"/>
        <v>0</v>
      </c>
      <c r="BL70" s="275">
        <f t="shared" si="81"/>
        <v>0</v>
      </c>
      <c r="BM70" s="275">
        <f t="shared" si="81"/>
        <v>0</v>
      </c>
      <c r="BN70" s="275">
        <f t="shared" si="81"/>
        <v>0</v>
      </c>
      <c r="BO70" s="275">
        <f t="shared" ref="BO70:CT70" si="82">BO51*$C14/10000</f>
        <v>0</v>
      </c>
      <c r="BP70" s="275">
        <f t="shared" si="82"/>
        <v>0</v>
      </c>
      <c r="BQ70" s="275">
        <f t="shared" si="82"/>
        <v>0</v>
      </c>
      <c r="BR70" s="275">
        <f t="shared" si="82"/>
        <v>0</v>
      </c>
      <c r="BS70" s="275">
        <f t="shared" si="82"/>
        <v>0</v>
      </c>
      <c r="BT70" s="275">
        <f t="shared" si="82"/>
        <v>0</v>
      </c>
      <c r="BU70" s="275">
        <f t="shared" si="82"/>
        <v>0</v>
      </c>
      <c r="BV70" s="275">
        <f t="shared" si="82"/>
        <v>0</v>
      </c>
      <c r="BW70" s="275">
        <f t="shared" si="82"/>
        <v>0</v>
      </c>
      <c r="BX70" s="275">
        <f t="shared" si="82"/>
        <v>0</v>
      </c>
      <c r="BY70" s="275">
        <f t="shared" si="82"/>
        <v>0</v>
      </c>
      <c r="BZ70" s="275">
        <f t="shared" si="82"/>
        <v>0</v>
      </c>
      <c r="CA70" s="275">
        <f t="shared" si="82"/>
        <v>0</v>
      </c>
      <c r="CB70" s="275">
        <f t="shared" si="82"/>
        <v>0</v>
      </c>
      <c r="CC70" s="275">
        <f t="shared" si="82"/>
        <v>0</v>
      </c>
      <c r="CD70" s="275">
        <f t="shared" si="82"/>
        <v>0</v>
      </c>
      <c r="CE70" s="275">
        <f t="shared" si="82"/>
        <v>0</v>
      </c>
      <c r="CF70" s="275">
        <f t="shared" si="82"/>
        <v>0</v>
      </c>
      <c r="CG70" s="275">
        <f t="shared" si="82"/>
        <v>0</v>
      </c>
      <c r="CH70" s="275">
        <f t="shared" si="82"/>
        <v>0</v>
      </c>
      <c r="CI70" s="275">
        <f t="shared" si="82"/>
        <v>0</v>
      </c>
      <c r="CJ70" s="275">
        <f t="shared" si="82"/>
        <v>0</v>
      </c>
      <c r="CK70" s="275">
        <f t="shared" si="82"/>
        <v>0</v>
      </c>
      <c r="CL70" s="275">
        <f t="shared" si="82"/>
        <v>0</v>
      </c>
      <c r="CM70" s="275">
        <f t="shared" si="82"/>
        <v>0</v>
      </c>
      <c r="CN70" s="275">
        <f t="shared" si="82"/>
        <v>0</v>
      </c>
      <c r="CO70" s="275">
        <f t="shared" si="82"/>
        <v>0</v>
      </c>
      <c r="CP70" s="275">
        <f t="shared" si="82"/>
        <v>0</v>
      </c>
      <c r="CQ70" s="275">
        <f t="shared" si="82"/>
        <v>0</v>
      </c>
      <c r="CR70" s="275">
        <f t="shared" si="82"/>
        <v>0</v>
      </c>
      <c r="CS70" s="275">
        <f t="shared" si="82"/>
        <v>0</v>
      </c>
      <c r="CT70" s="292">
        <f t="shared" si="82"/>
        <v>0</v>
      </c>
      <c r="CU70" s="164">
        <f>B70-'5、销售定价'!G14</f>
        <v>0</v>
      </c>
    </row>
    <row r="71" spans="1:99" s="130" customFormat="1" ht="16.5" customHeight="1">
      <c r="A71" s="267" t="str">
        <f t="shared" si="61"/>
        <v>酒店</v>
      </c>
      <c r="B71" s="268">
        <f t="shared" si="62"/>
        <v>0</v>
      </c>
      <c r="C71" s="275">
        <f t="shared" ref="C71:BN71" si="83">C52*$C15/10000</f>
        <v>0</v>
      </c>
      <c r="D71" s="275">
        <f t="shared" si="83"/>
        <v>0</v>
      </c>
      <c r="E71" s="275">
        <f t="shared" si="83"/>
        <v>0</v>
      </c>
      <c r="F71" s="275">
        <f t="shared" si="83"/>
        <v>0</v>
      </c>
      <c r="G71" s="275">
        <f t="shared" si="83"/>
        <v>0</v>
      </c>
      <c r="H71" s="275">
        <f t="shared" si="83"/>
        <v>0</v>
      </c>
      <c r="I71" s="275">
        <f t="shared" si="83"/>
        <v>0</v>
      </c>
      <c r="J71" s="275">
        <f t="shared" si="83"/>
        <v>0</v>
      </c>
      <c r="K71" s="275">
        <f t="shared" si="83"/>
        <v>0</v>
      </c>
      <c r="L71" s="275">
        <f t="shared" si="83"/>
        <v>0</v>
      </c>
      <c r="M71" s="275">
        <f t="shared" si="83"/>
        <v>0</v>
      </c>
      <c r="N71" s="275">
        <f t="shared" si="83"/>
        <v>0</v>
      </c>
      <c r="O71" s="275">
        <f t="shared" si="83"/>
        <v>0</v>
      </c>
      <c r="P71" s="275">
        <f t="shared" si="83"/>
        <v>0</v>
      </c>
      <c r="Q71" s="275">
        <f t="shared" si="83"/>
        <v>0</v>
      </c>
      <c r="R71" s="275">
        <f t="shared" si="83"/>
        <v>0</v>
      </c>
      <c r="S71" s="275">
        <f t="shared" si="83"/>
        <v>0</v>
      </c>
      <c r="T71" s="275">
        <f t="shared" si="83"/>
        <v>0</v>
      </c>
      <c r="U71" s="275">
        <f t="shared" si="83"/>
        <v>0</v>
      </c>
      <c r="V71" s="275">
        <f t="shared" si="83"/>
        <v>0</v>
      </c>
      <c r="W71" s="275">
        <f t="shared" si="83"/>
        <v>0</v>
      </c>
      <c r="X71" s="275">
        <f t="shared" si="83"/>
        <v>0</v>
      </c>
      <c r="Y71" s="275">
        <f t="shared" si="83"/>
        <v>0</v>
      </c>
      <c r="Z71" s="275">
        <f t="shared" si="83"/>
        <v>0</v>
      </c>
      <c r="AA71" s="275">
        <f t="shared" si="83"/>
        <v>0</v>
      </c>
      <c r="AB71" s="275">
        <f t="shared" si="83"/>
        <v>0</v>
      </c>
      <c r="AC71" s="275">
        <f t="shared" si="83"/>
        <v>0</v>
      </c>
      <c r="AD71" s="275">
        <f t="shared" si="83"/>
        <v>0</v>
      </c>
      <c r="AE71" s="275">
        <f t="shared" si="83"/>
        <v>0</v>
      </c>
      <c r="AF71" s="275">
        <f t="shared" si="83"/>
        <v>0</v>
      </c>
      <c r="AG71" s="275">
        <f t="shared" si="83"/>
        <v>0</v>
      </c>
      <c r="AH71" s="275">
        <f t="shared" si="83"/>
        <v>0</v>
      </c>
      <c r="AI71" s="275">
        <f t="shared" si="83"/>
        <v>0</v>
      </c>
      <c r="AJ71" s="275">
        <f t="shared" si="83"/>
        <v>0</v>
      </c>
      <c r="AK71" s="275">
        <f t="shared" si="83"/>
        <v>0</v>
      </c>
      <c r="AL71" s="275">
        <f t="shared" si="83"/>
        <v>0</v>
      </c>
      <c r="AM71" s="275">
        <f t="shared" si="83"/>
        <v>0</v>
      </c>
      <c r="AN71" s="275">
        <f t="shared" si="83"/>
        <v>0</v>
      </c>
      <c r="AO71" s="275">
        <f t="shared" si="83"/>
        <v>0</v>
      </c>
      <c r="AP71" s="275">
        <f t="shared" si="83"/>
        <v>0</v>
      </c>
      <c r="AQ71" s="275">
        <f t="shared" si="83"/>
        <v>0</v>
      </c>
      <c r="AR71" s="275">
        <f t="shared" si="83"/>
        <v>0</v>
      </c>
      <c r="AS71" s="275">
        <f t="shared" si="83"/>
        <v>0</v>
      </c>
      <c r="AT71" s="275">
        <f t="shared" si="83"/>
        <v>0</v>
      </c>
      <c r="AU71" s="275">
        <f t="shared" si="83"/>
        <v>0</v>
      </c>
      <c r="AV71" s="275">
        <f t="shared" si="83"/>
        <v>0</v>
      </c>
      <c r="AW71" s="275">
        <f t="shared" si="83"/>
        <v>0</v>
      </c>
      <c r="AX71" s="275">
        <f t="shared" si="83"/>
        <v>0</v>
      </c>
      <c r="AY71" s="275">
        <f t="shared" si="83"/>
        <v>0</v>
      </c>
      <c r="AZ71" s="275">
        <f t="shared" si="83"/>
        <v>0</v>
      </c>
      <c r="BA71" s="275">
        <f t="shared" si="83"/>
        <v>0</v>
      </c>
      <c r="BB71" s="275">
        <f t="shared" si="83"/>
        <v>0</v>
      </c>
      <c r="BC71" s="275">
        <f t="shared" si="83"/>
        <v>0</v>
      </c>
      <c r="BD71" s="275">
        <f t="shared" si="83"/>
        <v>0</v>
      </c>
      <c r="BE71" s="275">
        <f t="shared" si="83"/>
        <v>0</v>
      </c>
      <c r="BF71" s="275">
        <f t="shared" si="83"/>
        <v>0</v>
      </c>
      <c r="BG71" s="275">
        <f t="shared" si="83"/>
        <v>0</v>
      </c>
      <c r="BH71" s="275">
        <f t="shared" si="83"/>
        <v>0</v>
      </c>
      <c r="BI71" s="275">
        <f t="shared" si="83"/>
        <v>0</v>
      </c>
      <c r="BJ71" s="275">
        <f t="shared" si="83"/>
        <v>0</v>
      </c>
      <c r="BK71" s="275">
        <f t="shared" si="83"/>
        <v>0</v>
      </c>
      <c r="BL71" s="275">
        <f t="shared" si="83"/>
        <v>0</v>
      </c>
      <c r="BM71" s="275">
        <f t="shared" si="83"/>
        <v>0</v>
      </c>
      <c r="BN71" s="275">
        <f t="shared" si="83"/>
        <v>0</v>
      </c>
      <c r="BO71" s="275">
        <f t="shared" ref="BO71:CT71" si="84">BO52*$C15/10000</f>
        <v>0</v>
      </c>
      <c r="BP71" s="275">
        <f t="shared" si="84"/>
        <v>0</v>
      </c>
      <c r="BQ71" s="275">
        <f t="shared" si="84"/>
        <v>0</v>
      </c>
      <c r="BR71" s="275">
        <f t="shared" si="84"/>
        <v>0</v>
      </c>
      <c r="BS71" s="275">
        <f t="shared" si="84"/>
        <v>0</v>
      </c>
      <c r="BT71" s="275">
        <f t="shared" si="84"/>
        <v>0</v>
      </c>
      <c r="BU71" s="275">
        <f t="shared" si="84"/>
        <v>0</v>
      </c>
      <c r="BV71" s="275">
        <f t="shared" si="84"/>
        <v>0</v>
      </c>
      <c r="BW71" s="275">
        <f t="shared" si="84"/>
        <v>0</v>
      </c>
      <c r="BX71" s="275">
        <f t="shared" si="84"/>
        <v>0</v>
      </c>
      <c r="BY71" s="275">
        <f t="shared" si="84"/>
        <v>0</v>
      </c>
      <c r="BZ71" s="275">
        <f t="shared" si="84"/>
        <v>0</v>
      </c>
      <c r="CA71" s="275">
        <f t="shared" si="84"/>
        <v>0</v>
      </c>
      <c r="CB71" s="275">
        <f t="shared" si="84"/>
        <v>0</v>
      </c>
      <c r="CC71" s="275">
        <f t="shared" si="84"/>
        <v>0</v>
      </c>
      <c r="CD71" s="275">
        <f t="shared" si="84"/>
        <v>0</v>
      </c>
      <c r="CE71" s="275">
        <f t="shared" si="84"/>
        <v>0</v>
      </c>
      <c r="CF71" s="275">
        <f t="shared" si="84"/>
        <v>0</v>
      </c>
      <c r="CG71" s="275">
        <f t="shared" si="84"/>
        <v>0</v>
      </c>
      <c r="CH71" s="275">
        <f t="shared" si="84"/>
        <v>0</v>
      </c>
      <c r="CI71" s="275">
        <f t="shared" si="84"/>
        <v>0</v>
      </c>
      <c r="CJ71" s="275">
        <f t="shared" si="84"/>
        <v>0</v>
      </c>
      <c r="CK71" s="275">
        <f t="shared" si="84"/>
        <v>0</v>
      </c>
      <c r="CL71" s="275">
        <f t="shared" si="84"/>
        <v>0</v>
      </c>
      <c r="CM71" s="275">
        <f t="shared" si="84"/>
        <v>0</v>
      </c>
      <c r="CN71" s="275">
        <f t="shared" si="84"/>
        <v>0</v>
      </c>
      <c r="CO71" s="275">
        <f t="shared" si="84"/>
        <v>0</v>
      </c>
      <c r="CP71" s="275">
        <f t="shared" si="84"/>
        <v>0</v>
      </c>
      <c r="CQ71" s="275">
        <f t="shared" si="84"/>
        <v>0</v>
      </c>
      <c r="CR71" s="275">
        <f t="shared" si="84"/>
        <v>0</v>
      </c>
      <c r="CS71" s="275">
        <f t="shared" si="84"/>
        <v>0</v>
      </c>
      <c r="CT71" s="292">
        <f t="shared" si="84"/>
        <v>0</v>
      </c>
      <c r="CU71" s="164">
        <f>B71-'5、销售定价'!G15</f>
        <v>0</v>
      </c>
    </row>
    <row r="72" spans="1:99" s="130" customFormat="1" ht="16.5" customHeight="1">
      <c r="A72" s="267">
        <f t="shared" si="61"/>
        <v>0</v>
      </c>
      <c r="B72" s="268">
        <f t="shared" si="62"/>
        <v>0</v>
      </c>
      <c r="C72" s="275">
        <f t="shared" ref="C72:BN72" si="85">C53*$C16/10000</f>
        <v>0</v>
      </c>
      <c r="D72" s="275">
        <f t="shared" si="85"/>
        <v>0</v>
      </c>
      <c r="E72" s="275">
        <f t="shared" si="85"/>
        <v>0</v>
      </c>
      <c r="F72" s="275">
        <f t="shared" si="85"/>
        <v>0</v>
      </c>
      <c r="G72" s="275">
        <f t="shared" si="85"/>
        <v>0</v>
      </c>
      <c r="H72" s="275">
        <f t="shared" si="85"/>
        <v>0</v>
      </c>
      <c r="I72" s="275">
        <f t="shared" si="85"/>
        <v>0</v>
      </c>
      <c r="J72" s="275">
        <f t="shared" si="85"/>
        <v>0</v>
      </c>
      <c r="K72" s="275">
        <f t="shared" si="85"/>
        <v>0</v>
      </c>
      <c r="L72" s="275">
        <f t="shared" si="85"/>
        <v>0</v>
      </c>
      <c r="M72" s="275">
        <f t="shared" si="85"/>
        <v>0</v>
      </c>
      <c r="N72" s="275">
        <f t="shared" si="85"/>
        <v>0</v>
      </c>
      <c r="O72" s="275">
        <f t="shared" si="85"/>
        <v>0</v>
      </c>
      <c r="P72" s="275">
        <f t="shared" si="85"/>
        <v>0</v>
      </c>
      <c r="Q72" s="275">
        <f t="shared" si="85"/>
        <v>0</v>
      </c>
      <c r="R72" s="275">
        <f t="shared" si="85"/>
        <v>0</v>
      </c>
      <c r="S72" s="275">
        <f t="shared" si="85"/>
        <v>0</v>
      </c>
      <c r="T72" s="275">
        <f t="shared" si="85"/>
        <v>0</v>
      </c>
      <c r="U72" s="275">
        <f t="shared" si="85"/>
        <v>0</v>
      </c>
      <c r="V72" s="275">
        <f t="shared" si="85"/>
        <v>0</v>
      </c>
      <c r="W72" s="275">
        <f t="shared" si="85"/>
        <v>0</v>
      </c>
      <c r="X72" s="275">
        <f t="shared" si="85"/>
        <v>0</v>
      </c>
      <c r="Y72" s="275">
        <f t="shared" si="85"/>
        <v>0</v>
      </c>
      <c r="Z72" s="275">
        <f t="shared" si="85"/>
        <v>0</v>
      </c>
      <c r="AA72" s="275">
        <f t="shared" si="85"/>
        <v>0</v>
      </c>
      <c r="AB72" s="275">
        <f t="shared" si="85"/>
        <v>0</v>
      </c>
      <c r="AC72" s="275">
        <f t="shared" si="85"/>
        <v>0</v>
      </c>
      <c r="AD72" s="275">
        <f t="shared" si="85"/>
        <v>0</v>
      </c>
      <c r="AE72" s="275">
        <f t="shared" si="85"/>
        <v>0</v>
      </c>
      <c r="AF72" s="275">
        <f t="shared" si="85"/>
        <v>0</v>
      </c>
      <c r="AG72" s="275">
        <f t="shared" si="85"/>
        <v>0</v>
      </c>
      <c r="AH72" s="275">
        <f t="shared" si="85"/>
        <v>0</v>
      </c>
      <c r="AI72" s="275">
        <f t="shared" si="85"/>
        <v>0</v>
      </c>
      <c r="AJ72" s="275">
        <f t="shared" si="85"/>
        <v>0</v>
      </c>
      <c r="AK72" s="275">
        <f t="shared" si="85"/>
        <v>0</v>
      </c>
      <c r="AL72" s="275">
        <f t="shared" si="85"/>
        <v>0</v>
      </c>
      <c r="AM72" s="275">
        <f t="shared" si="85"/>
        <v>0</v>
      </c>
      <c r="AN72" s="275">
        <f t="shared" si="85"/>
        <v>0</v>
      </c>
      <c r="AO72" s="275">
        <f t="shared" si="85"/>
        <v>0</v>
      </c>
      <c r="AP72" s="275">
        <f t="shared" si="85"/>
        <v>0</v>
      </c>
      <c r="AQ72" s="275">
        <f t="shared" si="85"/>
        <v>0</v>
      </c>
      <c r="AR72" s="275">
        <f t="shared" si="85"/>
        <v>0</v>
      </c>
      <c r="AS72" s="275">
        <f t="shared" si="85"/>
        <v>0</v>
      </c>
      <c r="AT72" s="275">
        <f t="shared" si="85"/>
        <v>0</v>
      </c>
      <c r="AU72" s="275">
        <f t="shared" si="85"/>
        <v>0</v>
      </c>
      <c r="AV72" s="275">
        <f t="shared" si="85"/>
        <v>0</v>
      </c>
      <c r="AW72" s="275">
        <f t="shared" si="85"/>
        <v>0</v>
      </c>
      <c r="AX72" s="275">
        <f t="shared" si="85"/>
        <v>0</v>
      </c>
      <c r="AY72" s="275">
        <f t="shared" si="85"/>
        <v>0</v>
      </c>
      <c r="AZ72" s="275">
        <f t="shared" si="85"/>
        <v>0</v>
      </c>
      <c r="BA72" s="275">
        <f t="shared" si="85"/>
        <v>0</v>
      </c>
      <c r="BB72" s="275">
        <f t="shared" si="85"/>
        <v>0</v>
      </c>
      <c r="BC72" s="275">
        <f t="shared" si="85"/>
        <v>0</v>
      </c>
      <c r="BD72" s="275">
        <f t="shared" si="85"/>
        <v>0</v>
      </c>
      <c r="BE72" s="275">
        <f t="shared" si="85"/>
        <v>0</v>
      </c>
      <c r="BF72" s="275">
        <f t="shared" si="85"/>
        <v>0</v>
      </c>
      <c r="BG72" s="275">
        <f t="shared" si="85"/>
        <v>0</v>
      </c>
      <c r="BH72" s="275">
        <f t="shared" si="85"/>
        <v>0</v>
      </c>
      <c r="BI72" s="275">
        <f t="shared" si="85"/>
        <v>0</v>
      </c>
      <c r="BJ72" s="275">
        <f t="shared" si="85"/>
        <v>0</v>
      </c>
      <c r="BK72" s="275">
        <f t="shared" si="85"/>
        <v>0</v>
      </c>
      <c r="BL72" s="275">
        <f t="shared" si="85"/>
        <v>0</v>
      </c>
      <c r="BM72" s="275">
        <f t="shared" si="85"/>
        <v>0</v>
      </c>
      <c r="BN72" s="275">
        <f t="shared" si="85"/>
        <v>0</v>
      </c>
      <c r="BO72" s="275">
        <f t="shared" ref="BO72:CT72" si="86">BO53*$C16/10000</f>
        <v>0</v>
      </c>
      <c r="BP72" s="275">
        <f t="shared" si="86"/>
        <v>0</v>
      </c>
      <c r="BQ72" s="275">
        <f t="shared" si="86"/>
        <v>0</v>
      </c>
      <c r="BR72" s="275">
        <f t="shared" si="86"/>
        <v>0</v>
      </c>
      <c r="BS72" s="275">
        <f t="shared" si="86"/>
        <v>0</v>
      </c>
      <c r="BT72" s="275">
        <f t="shared" si="86"/>
        <v>0</v>
      </c>
      <c r="BU72" s="275">
        <f t="shared" si="86"/>
        <v>0</v>
      </c>
      <c r="BV72" s="275">
        <f t="shared" si="86"/>
        <v>0</v>
      </c>
      <c r="BW72" s="275">
        <f t="shared" si="86"/>
        <v>0</v>
      </c>
      <c r="BX72" s="275">
        <f t="shared" si="86"/>
        <v>0</v>
      </c>
      <c r="BY72" s="275">
        <f t="shared" si="86"/>
        <v>0</v>
      </c>
      <c r="BZ72" s="275">
        <f t="shared" si="86"/>
        <v>0</v>
      </c>
      <c r="CA72" s="275">
        <f t="shared" si="86"/>
        <v>0</v>
      </c>
      <c r="CB72" s="275">
        <f t="shared" si="86"/>
        <v>0</v>
      </c>
      <c r="CC72" s="275">
        <f t="shared" si="86"/>
        <v>0</v>
      </c>
      <c r="CD72" s="275">
        <f t="shared" si="86"/>
        <v>0</v>
      </c>
      <c r="CE72" s="275">
        <f t="shared" si="86"/>
        <v>0</v>
      </c>
      <c r="CF72" s="275">
        <f t="shared" si="86"/>
        <v>0</v>
      </c>
      <c r="CG72" s="275">
        <f t="shared" si="86"/>
        <v>0</v>
      </c>
      <c r="CH72" s="275">
        <f t="shared" si="86"/>
        <v>0</v>
      </c>
      <c r="CI72" s="275">
        <f t="shared" si="86"/>
        <v>0</v>
      </c>
      <c r="CJ72" s="275">
        <f t="shared" si="86"/>
        <v>0</v>
      </c>
      <c r="CK72" s="275">
        <f t="shared" si="86"/>
        <v>0</v>
      </c>
      <c r="CL72" s="275">
        <f t="shared" si="86"/>
        <v>0</v>
      </c>
      <c r="CM72" s="275">
        <f t="shared" si="86"/>
        <v>0</v>
      </c>
      <c r="CN72" s="275">
        <f t="shared" si="86"/>
        <v>0</v>
      </c>
      <c r="CO72" s="275">
        <f t="shared" si="86"/>
        <v>0</v>
      </c>
      <c r="CP72" s="275">
        <f t="shared" si="86"/>
        <v>0</v>
      </c>
      <c r="CQ72" s="275">
        <f t="shared" si="86"/>
        <v>0</v>
      </c>
      <c r="CR72" s="275">
        <f t="shared" si="86"/>
        <v>0</v>
      </c>
      <c r="CS72" s="275">
        <f t="shared" si="86"/>
        <v>0</v>
      </c>
      <c r="CT72" s="292">
        <f t="shared" si="86"/>
        <v>0</v>
      </c>
      <c r="CU72" s="164">
        <f>B72-'5、销售定价'!G16</f>
        <v>0</v>
      </c>
    </row>
    <row r="73" spans="1:99" s="130" customFormat="1" ht="16.5" customHeight="1">
      <c r="A73" s="267" t="str">
        <f t="shared" si="61"/>
        <v>车位</v>
      </c>
      <c r="B73" s="268">
        <f t="shared" si="62"/>
        <v>8160</v>
      </c>
      <c r="C73" s="275">
        <f>C35*$C17/10000</f>
        <v>0</v>
      </c>
      <c r="D73" s="275">
        <f>D35*$C17/10000</f>
        <v>0</v>
      </c>
      <c r="E73" s="275">
        <f t="shared" ref="E73:BP73" si="87">E35*$C17/10000</f>
        <v>0</v>
      </c>
      <c r="F73" s="275">
        <f t="shared" si="87"/>
        <v>0</v>
      </c>
      <c r="G73" s="275">
        <f t="shared" si="87"/>
        <v>0</v>
      </c>
      <c r="H73" s="275">
        <f t="shared" si="87"/>
        <v>0</v>
      </c>
      <c r="I73" s="275">
        <f t="shared" si="87"/>
        <v>0</v>
      </c>
      <c r="J73" s="275">
        <f t="shared" si="87"/>
        <v>0</v>
      </c>
      <c r="K73" s="275">
        <f t="shared" si="87"/>
        <v>0</v>
      </c>
      <c r="L73" s="275">
        <f t="shared" si="87"/>
        <v>0</v>
      </c>
      <c r="M73" s="275">
        <f t="shared" si="87"/>
        <v>0</v>
      </c>
      <c r="N73" s="275">
        <f t="shared" si="87"/>
        <v>0</v>
      </c>
      <c r="O73" s="275">
        <f t="shared" si="87"/>
        <v>0</v>
      </c>
      <c r="P73" s="275">
        <f t="shared" si="87"/>
        <v>0</v>
      </c>
      <c r="Q73" s="275">
        <f t="shared" si="87"/>
        <v>0</v>
      </c>
      <c r="R73" s="275">
        <f t="shared" si="87"/>
        <v>0</v>
      </c>
      <c r="S73" s="275">
        <f t="shared" si="87"/>
        <v>0</v>
      </c>
      <c r="T73" s="275">
        <f t="shared" si="87"/>
        <v>0</v>
      </c>
      <c r="U73" s="275">
        <f t="shared" si="87"/>
        <v>0</v>
      </c>
      <c r="V73" s="275">
        <f t="shared" si="87"/>
        <v>0</v>
      </c>
      <c r="W73" s="275">
        <f t="shared" si="87"/>
        <v>0</v>
      </c>
      <c r="X73" s="275">
        <f t="shared" si="87"/>
        <v>0</v>
      </c>
      <c r="Y73" s="275">
        <f t="shared" si="87"/>
        <v>0</v>
      </c>
      <c r="Z73" s="275">
        <f t="shared" si="87"/>
        <v>0</v>
      </c>
      <c r="AA73" s="275">
        <f t="shared" si="87"/>
        <v>0</v>
      </c>
      <c r="AB73" s="275">
        <f t="shared" si="87"/>
        <v>0</v>
      </c>
      <c r="AC73" s="275">
        <f t="shared" si="87"/>
        <v>0</v>
      </c>
      <c r="AD73" s="275">
        <f t="shared" si="87"/>
        <v>0</v>
      </c>
      <c r="AE73" s="275">
        <f t="shared" si="87"/>
        <v>0</v>
      </c>
      <c r="AF73" s="275">
        <f t="shared" si="87"/>
        <v>0</v>
      </c>
      <c r="AG73" s="275">
        <f t="shared" si="87"/>
        <v>0</v>
      </c>
      <c r="AH73" s="275">
        <f t="shared" si="87"/>
        <v>0</v>
      </c>
      <c r="AI73" s="275">
        <f t="shared" si="87"/>
        <v>5400</v>
      </c>
      <c r="AJ73" s="275">
        <f t="shared" si="87"/>
        <v>1500</v>
      </c>
      <c r="AK73" s="275">
        <f t="shared" si="87"/>
        <v>1260</v>
      </c>
      <c r="AL73" s="275">
        <f t="shared" si="87"/>
        <v>0</v>
      </c>
      <c r="AM73" s="275">
        <f t="shared" si="87"/>
        <v>0</v>
      </c>
      <c r="AN73" s="275">
        <f t="shared" si="87"/>
        <v>0</v>
      </c>
      <c r="AO73" s="275">
        <f t="shared" si="87"/>
        <v>0</v>
      </c>
      <c r="AP73" s="275">
        <f t="shared" si="87"/>
        <v>0</v>
      </c>
      <c r="AQ73" s="275">
        <f t="shared" si="87"/>
        <v>0</v>
      </c>
      <c r="AR73" s="275">
        <f t="shared" si="87"/>
        <v>0</v>
      </c>
      <c r="AS73" s="275">
        <f t="shared" si="87"/>
        <v>0</v>
      </c>
      <c r="AT73" s="275">
        <f t="shared" si="87"/>
        <v>0</v>
      </c>
      <c r="AU73" s="275">
        <f t="shared" si="87"/>
        <v>0</v>
      </c>
      <c r="AV73" s="275">
        <f t="shared" si="87"/>
        <v>0</v>
      </c>
      <c r="AW73" s="275">
        <f t="shared" si="87"/>
        <v>0</v>
      </c>
      <c r="AX73" s="275">
        <f t="shared" si="87"/>
        <v>0</v>
      </c>
      <c r="AY73" s="275">
        <f t="shared" si="87"/>
        <v>0</v>
      </c>
      <c r="AZ73" s="275">
        <f t="shared" si="87"/>
        <v>0</v>
      </c>
      <c r="BA73" s="275">
        <f t="shared" si="87"/>
        <v>0</v>
      </c>
      <c r="BB73" s="275">
        <f t="shared" si="87"/>
        <v>0</v>
      </c>
      <c r="BC73" s="275">
        <f t="shared" si="87"/>
        <v>0</v>
      </c>
      <c r="BD73" s="275">
        <f t="shared" si="87"/>
        <v>0</v>
      </c>
      <c r="BE73" s="275">
        <f t="shared" si="87"/>
        <v>0</v>
      </c>
      <c r="BF73" s="275">
        <f t="shared" si="87"/>
        <v>0</v>
      </c>
      <c r="BG73" s="275">
        <f t="shared" si="87"/>
        <v>0</v>
      </c>
      <c r="BH73" s="275">
        <f t="shared" si="87"/>
        <v>0</v>
      </c>
      <c r="BI73" s="275">
        <f t="shared" si="87"/>
        <v>0</v>
      </c>
      <c r="BJ73" s="275">
        <f t="shared" si="87"/>
        <v>0</v>
      </c>
      <c r="BK73" s="275">
        <f t="shared" si="87"/>
        <v>0</v>
      </c>
      <c r="BL73" s="275">
        <f t="shared" si="87"/>
        <v>0</v>
      </c>
      <c r="BM73" s="275">
        <f t="shared" si="87"/>
        <v>0</v>
      </c>
      <c r="BN73" s="275">
        <f t="shared" si="87"/>
        <v>0</v>
      </c>
      <c r="BO73" s="275">
        <f t="shared" si="87"/>
        <v>0</v>
      </c>
      <c r="BP73" s="275">
        <f t="shared" si="87"/>
        <v>0</v>
      </c>
      <c r="BQ73" s="275">
        <f t="shared" ref="BQ73:CT73" si="88">BQ35*$C17/10000</f>
        <v>0</v>
      </c>
      <c r="BR73" s="275">
        <f t="shared" si="88"/>
        <v>0</v>
      </c>
      <c r="BS73" s="275">
        <f t="shared" si="88"/>
        <v>0</v>
      </c>
      <c r="BT73" s="275">
        <f t="shared" si="88"/>
        <v>0</v>
      </c>
      <c r="BU73" s="275">
        <f t="shared" si="88"/>
        <v>0</v>
      </c>
      <c r="BV73" s="275">
        <f t="shared" si="88"/>
        <v>0</v>
      </c>
      <c r="BW73" s="275">
        <f t="shared" si="88"/>
        <v>0</v>
      </c>
      <c r="BX73" s="275">
        <f t="shared" si="88"/>
        <v>0</v>
      </c>
      <c r="BY73" s="275">
        <f t="shared" si="88"/>
        <v>0</v>
      </c>
      <c r="BZ73" s="275">
        <f t="shared" si="88"/>
        <v>0</v>
      </c>
      <c r="CA73" s="275">
        <f t="shared" si="88"/>
        <v>0</v>
      </c>
      <c r="CB73" s="275">
        <f t="shared" si="88"/>
        <v>0</v>
      </c>
      <c r="CC73" s="275">
        <f t="shared" si="88"/>
        <v>0</v>
      </c>
      <c r="CD73" s="275">
        <f t="shared" si="88"/>
        <v>0</v>
      </c>
      <c r="CE73" s="275">
        <f t="shared" si="88"/>
        <v>0</v>
      </c>
      <c r="CF73" s="275">
        <f t="shared" si="88"/>
        <v>0</v>
      </c>
      <c r="CG73" s="275">
        <f t="shared" si="88"/>
        <v>0</v>
      </c>
      <c r="CH73" s="275">
        <f t="shared" si="88"/>
        <v>0</v>
      </c>
      <c r="CI73" s="275">
        <f t="shared" si="88"/>
        <v>0</v>
      </c>
      <c r="CJ73" s="275">
        <f t="shared" si="88"/>
        <v>0</v>
      </c>
      <c r="CK73" s="275">
        <f t="shared" si="88"/>
        <v>0</v>
      </c>
      <c r="CL73" s="275">
        <f t="shared" si="88"/>
        <v>0</v>
      </c>
      <c r="CM73" s="275">
        <f t="shared" si="88"/>
        <v>0</v>
      </c>
      <c r="CN73" s="275">
        <f t="shared" si="88"/>
        <v>0</v>
      </c>
      <c r="CO73" s="275">
        <f t="shared" si="88"/>
        <v>0</v>
      </c>
      <c r="CP73" s="275">
        <f t="shared" si="88"/>
        <v>0</v>
      </c>
      <c r="CQ73" s="275">
        <f t="shared" si="88"/>
        <v>0</v>
      </c>
      <c r="CR73" s="275">
        <f t="shared" si="88"/>
        <v>0</v>
      </c>
      <c r="CS73" s="275">
        <f t="shared" si="88"/>
        <v>0</v>
      </c>
      <c r="CT73" s="275">
        <f t="shared" si="88"/>
        <v>0</v>
      </c>
      <c r="CU73" s="164">
        <f>B73-'5、销售定价'!G17</f>
        <v>0</v>
      </c>
    </row>
    <row r="74" spans="1:99" s="130" customFormat="1" ht="16.5" customHeight="1">
      <c r="A74" s="271" t="s">
        <v>239</v>
      </c>
      <c r="B74" s="273">
        <f>SUM(B60:B73)</f>
        <v>230338.31999999998</v>
      </c>
      <c r="C74" s="273">
        <f t="shared" ref="C74:V74" si="89">SUM(C60:C73)</f>
        <v>0</v>
      </c>
      <c r="D74" s="273">
        <f t="shared" si="89"/>
        <v>0</v>
      </c>
      <c r="E74" s="273">
        <f t="shared" si="89"/>
        <v>0</v>
      </c>
      <c r="F74" s="273">
        <f t="shared" si="89"/>
        <v>0</v>
      </c>
      <c r="G74" s="273">
        <f t="shared" si="89"/>
        <v>0</v>
      </c>
      <c r="H74" s="273">
        <f t="shared" si="89"/>
        <v>0</v>
      </c>
      <c r="I74" s="273">
        <f t="shared" si="89"/>
        <v>0</v>
      </c>
      <c r="J74" s="273">
        <f t="shared" si="89"/>
        <v>0</v>
      </c>
      <c r="K74" s="273">
        <f t="shared" si="89"/>
        <v>0</v>
      </c>
      <c r="L74" s="273">
        <f t="shared" si="89"/>
        <v>0</v>
      </c>
      <c r="M74" s="273">
        <f t="shared" si="89"/>
        <v>0</v>
      </c>
      <c r="N74" s="273">
        <f t="shared" si="89"/>
        <v>93110.399999999994</v>
      </c>
      <c r="O74" s="273">
        <f t="shared" si="89"/>
        <v>54314.400000000001</v>
      </c>
      <c r="P74" s="273">
        <f t="shared" si="89"/>
        <v>54314.400000000001</v>
      </c>
      <c r="Q74" s="273">
        <f t="shared" si="89"/>
        <v>17439.120000000006</v>
      </c>
      <c r="R74" s="273">
        <f t="shared" si="89"/>
        <v>0</v>
      </c>
      <c r="S74" s="273">
        <f t="shared" si="89"/>
        <v>0</v>
      </c>
      <c r="T74" s="273">
        <f t="shared" si="89"/>
        <v>0</v>
      </c>
      <c r="U74" s="273">
        <f t="shared" si="89"/>
        <v>0</v>
      </c>
      <c r="V74" s="273">
        <f t="shared" si="89"/>
        <v>1500</v>
      </c>
      <c r="W74" s="273">
        <f t="shared" ref="W74:CH74" si="90">SUM(W60:W73)</f>
        <v>1500</v>
      </c>
      <c r="X74" s="273">
        <f t="shared" si="90"/>
        <v>0</v>
      </c>
      <c r="Y74" s="273">
        <f t="shared" si="90"/>
        <v>0</v>
      </c>
      <c r="Z74" s="273">
        <f t="shared" si="90"/>
        <v>0</v>
      </c>
      <c r="AA74" s="273">
        <f t="shared" si="90"/>
        <v>0</v>
      </c>
      <c r="AB74" s="273">
        <f t="shared" si="90"/>
        <v>0</v>
      </c>
      <c r="AC74" s="273">
        <f t="shared" si="90"/>
        <v>0</v>
      </c>
      <c r="AD74" s="273">
        <f t="shared" si="90"/>
        <v>0</v>
      </c>
      <c r="AE74" s="273">
        <f t="shared" si="90"/>
        <v>0</v>
      </c>
      <c r="AF74" s="273">
        <f t="shared" si="90"/>
        <v>0</v>
      </c>
      <c r="AG74" s="273">
        <f t="shared" si="90"/>
        <v>0</v>
      </c>
      <c r="AH74" s="273">
        <f t="shared" si="90"/>
        <v>0</v>
      </c>
      <c r="AI74" s="273">
        <f t="shared" si="90"/>
        <v>5400</v>
      </c>
      <c r="AJ74" s="273">
        <f t="shared" si="90"/>
        <v>1500</v>
      </c>
      <c r="AK74" s="273">
        <f t="shared" si="90"/>
        <v>1260</v>
      </c>
      <c r="AL74" s="273">
        <f t="shared" si="90"/>
        <v>0</v>
      </c>
      <c r="AM74" s="273">
        <f t="shared" si="90"/>
        <v>0</v>
      </c>
      <c r="AN74" s="273">
        <f t="shared" si="90"/>
        <v>0</v>
      </c>
      <c r="AO74" s="273">
        <f t="shared" si="90"/>
        <v>0</v>
      </c>
      <c r="AP74" s="273">
        <f t="shared" si="90"/>
        <v>0</v>
      </c>
      <c r="AQ74" s="273">
        <f t="shared" si="90"/>
        <v>0</v>
      </c>
      <c r="AR74" s="273">
        <f t="shared" si="90"/>
        <v>0</v>
      </c>
      <c r="AS74" s="273">
        <f t="shared" si="90"/>
        <v>0</v>
      </c>
      <c r="AT74" s="273">
        <f t="shared" si="90"/>
        <v>0</v>
      </c>
      <c r="AU74" s="273">
        <f t="shared" si="90"/>
        <v>0</v>
      </c>
      <c r="AV74" s="273">
        <f t="shared" si="90"/>
        <v>0</v>
      </c>
      <c r="AW74" s="273">
        <f t="shared" si="90"/>
        <v>0</v>
      </c>
      <c r="AX74" s="273">
        <f t="shared" si="90"/>
        <v>0</v>
      </c>
      <c r="AY74" s="273">
        <f t="shared" si="90"/>
        <v>0</v>
      </c>
      <c r="AZ74" s="273">
        <f t="shared" si="90"/>
        <v>0</v>
      </c>
      <c r="BA74" s="273">
        <f t="shared" si="90"/>
        <v>0</v>
      </c>
      <c r="BB74" s="273">
        <f t="shared" si="90"/>
        <v>0</v>
      </c>
      <c r="BC74" s="273">
        <f t="shared" si="90"/>
        <v>0</v>
      </c>
      <c r="BD74" s="273">
        <f t="shared" si="90"/>
        <v>0</v>
      </c>
      <c r="BE74" s="273">
        <f t="shared" si="90"/>
        <v>0</v>
      </c>
      <c r="BF74" s="273">
        <f t="shared" si="90"/>
        <v>0</v>
      </c>
      <c r="BG74" s="273">
        <f t="shared" si="90"/>
        <v>0</v>
      </c>
      <c r="BH74" s="273">
        <f t="shared" si="90"/>
        <v>0</v>
      </c>
      <c r="BI74" s="273">
        <f t="shared" si="90"/>
        <v>0</v>
      </c>
      <c r="BJ74" s="273">
        <f t="shared" si="90"/>
        <v>0</v>
      </c>
      <c r="BK74" s="273">
        <f t="shared" si="90"/>
        <v>0</v>
      </c>
      <c r="BL74" s="273">
        <f t="shared" si="90"/>
        <v>0</v>
      </c>
      <c r="BM74" s="273">
        <f t="shared" si="90"/>
        <v>0</v>
      </c>
      <c r="BN74" s="273">
        <f t="shared" si="90"/>
        <v>0</v>
      </c>
      <c r="BO74" s="273">
        <f t="shared" si="90"/>
        <v>0</v>
      </c>
      <c r="BP74" s="273">
        <f t="shared" si="90"/>
        <v>0</v>
      </c>
      <c r="BQ74" s="273">
        <f t="shared" si="90"/>
        <v>0</v>
      </c>
      <c r="BR74" s="273">
        <f t="shared" si="90"/>
        <v>0</v>
      </c>
      <c r="BS74" s="273">
        <f t="shared" si="90"/>
        <v>0</v>
      </c>
      <c r="BT74" s="273">
        <f t="shared" si="90"/>
        <v>0</v>
      </c>
      <c r="BU74" s="273">
        <f t="shared" si="90"/>
        <v>0</v>
      </c>
      <c r="BV74" s="273">
        <f t="shared" si="90"/>
        <v>0</v>
      </c>
      <c r="BW74" s="273">
        <f t="shared" si="90"/>
        <v>0</v>
      </c>
      <c r="BX74" s="273">
        <f t="shared" si="90"/>
        <v>0</v>
      </c>
      <c r="BY74" s="273">
        <f t="shared" si="90"/>
        <v>0</v>
      </c>
      <c r="BZ74" s="273">
        <f t="shared" si="90"/>
        <v>0</v>
      </c>
      <c r="CA74" s="273">
        <f t="shared" si="90"/>
        <v>0</v>
      </c>
      <c r="CB74" s="273">
        <f t="shared" si="90"/>
        <v>0</v>
      </c>
      <c r="CC74" s="273">
        <f t="shared" si="90"/>
        <v>0</v>
      </c>
      <c r="CD74" s="273">
        <f t="shared" si="90"/>
        <v>0</v>
      </c>
      <c r="CE74" s="273">
        <f t="shared" si="90"/>
        <v>0</v>
      </c>
      <c r="CF74" s="273">
        <f t="shared" si="90"/>
        <v>0</v>
      </c>
      <c r="CG74" s="273">
        <f t="shared" si="90"/>
        <v>0</v>
      </c>
      <c r="CH74" s="273">
        <f t="shared" si="90"/>
        <v>0</v>
      </c>
      <c r="CI74" s="273">
        <f t="shared" ref="CI74:CT74" si="91">SUM(CI60:CI73)</f>
        <v>0</v>
      </c>
      <c r="CJ74" s="273">
        <f t="shared" si="91"/>
        <v>0</v>
      </c>
      <c r="CK74" s="273">
        <f t="shared" si="91"/>
        <v>0</v>
      </c>
      <c r="CL74" s="273">
        <f t="shared" si="91"/>
        <v>0</v>
      </c>
      <c r="CM74" s="273">
        <f t="shared" si="91"/>
        <v>0</v>
      </c>
      <c r="CN74" s="273">
        <f t="shared" si="91"/>
        <v>0</v>
      </c>
      <c r="CO74" s="273">
        <f t="shared" si="91"/>
        <v>0</v>
      </c>
      <c r="CP74" s="273">
        <f t="shared" si="91"/>
        <v>0</v>
      </c>
      <c r="CQ74" s="273">
        <f t="shared" si="91"/>
        <v>0</v>
      </c>
      <c r="CR74" s="273">
        <f t="shared" si="91"/>
        <v>0</v>
      </c>
      <c r="CS74" s="273">
        <f t="shared" si="91"/>
        <v>0</v>
      </c>
      <c r="CT74" s="291">
        <f t="shared" si="91"/>
        <v>0</v>
      </c>
      <c r="CU74" s="164">
        <f>B74-'5、销售定价'!G18</f>
        <v>0</v>
      </c>
    </row>
    <row r="75" spans="1:99" s="130" customFormat="1" ht="16.5" customHeight="1">
      <c r="A75" s="276" t="s">
        <v>77</v>
      </c>
      <c r="B75" s="277">
        <f>B74-'5、销售定价'!G18</f>
        <v>0</v>
      </c>
    </row>
    <row r="76" spans="1:99" ht="16.5" customHeight="1"/>
    <row r="77" spans="1:99" ht="16.5" customHeight="1"/>
    <row r="78" spans="1:99" ht="16.5" customHeight="1"/>
    <row r="79" spans="1:99" ht="27" customHeight="1">
      <c r="A79" s="248" t="s">
        <v>505</v>
      </c>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c r="AD79" s="249"/>
      <c r="AE79" s="249"/>
      <c r="AF79" s="249"/>
      <c r="AG79" s="249"/>
      <c r="AH79" s="249"/>
      <c r="AI79" s="249"/>
      <c r="AJ79" s="249"/>
      <c r="AK79" s="249"/>
      <c r="AL79" s="249"/>
      <c r="AM79" s="249"/>
      <c r="AN79" s="249"/>
      <c r="AO79" s="249"/>
      <c r="AP79" s="249"/>
      <c r="AQ79" s="249"/>
      <c r="AR79" s="249"/>
      <c r="AS79" s="249"/>
      <c r="AT79" s="249"/>
      <c r="AU79" s="249"/>
      <c r="AV79" s="249"/>
      <c r="AW79" s="249"/>
      <c r="AX79" s="249"/>
      <c r="AY79" s="249"/>
      <c r="AZ79" s="249"/>
      <c r="BA79" s="249"/>
      <c r="BB79" s="249"/>
      <c r="BC79" s="249"/>
      <c r="BD79" s="249"/>
      <c r="BE79" s="249"/>
      <c r="BF79" s="249"/>
      <c r="BG79" s="249"/>
      <c r="BH79" s="249"/>
      <c r="BI79" s="249"/>
      <c r="BJ79" s="249"/>
      <c r="BK79" s="249"/>
      <c r="BL79" s="249"/>
      <c r="BM79" s="249"/>
      <c r="BN79" s="249"/>
      <c r="BO79" s="249"/>
      <c r="BP79" s="249"/>
      <c r="BQ79" s="249"/>
      <c r="BR79" s="249"/>
      <c r="BS79" s="249"/>
      <c r="BT79" s="249"/>
      <c r="BU79" s="249"/>
      <c r="BV79" s="249"/>
      <c r="BW79" s="249"/>
      <c r="BX79" s="249"/>
      <c r="BY79" s="249"/>
      <c r="BZ79" s="249"/>
      <c r="CA79" s="249"/>
      <c r="CB79" s="249"/>
      <c r="CC79" s="249"/>
      <c r="CD79" s="249"/>
      <c r="CE79" s="249"/>
      <c r="CF79" s="249"/>
      <c r="CG79" s="249"/>
      <c r="CH79" s="249"/>
      <c r="CI79" s="249"/>
      <c r="CJ79" s="249"/>
      <c r="CK79" s="249"/>
      <c r="CL79" s="249"/>
      <c r="CM79" s="249"/>
      <c r="CN79" s="249"/>
      <c r="CO79" s="249"/>
      <c r="CP79" s="249"/>
      <c r="CQ79" s="249"/>
      <c r="CR79" s="249"/>
      <c r="CS79" s="249"/>
      <c r="CT79" s="249"/>
    </row>
    <row r="80" spans="1:99" ht="35.25" customHeight="1">
      <c r="A80" s="798" t="s">
        <v>35</v>
      </c>
      <c r="B80" s="293" t="s">
        <v>59</v>
      </c>
      <c r="C80" s="293" t="s">
        <v>497</v>
      </c>
      <c r="D80" s="293" t="s">
        <v>498</v>
      </c>
      <c r="E80" s="294" t="s">
        <v>499</v>
      </c>
      <c r="F80" s="294" t="s">
        <v>500</v>
      </c>
      <c r="G80" s="252" t="s">
        <v>64</v>
      </c>
      <c r="H80" s="294" t="s">
        <v>65</v>
      </c>
      <c r="I80" s="294" t="s">
        <v>66</v>
      </c>
      <c r="J80" s="294" t="s">
        <v>67</v>
      </c>
      <c r="K80" s="294" t="s">
        <v>68</v>
      </c>
      <c r="L80" s="294" t="s">
        <v>69</v>
      </c>
      <c r="M80" s="294" t="s">
        <v>70</v>
      </c>
      <c r="N80" s="294" t="s">
        <v>71</v>
      </c>
      <c r="O80" s="294" t="s">
        <v>72</v>
      </c>
      <c r="P80" s="294" t="s">
        <v>73</v>
      </c>
      <c r="Q80" s="294" t="s">
        <v>74</v>
      </c>
      <c r="R80" s="294" t="s">
        <v>70</v>
      </c>
      <c r="S80" s="295" t="s">
        <v>76</v>
      </c>
    </row>
    <row r="81" spans="1:19" ht="16.5" customHeight="1">
      <c r="A81" s="799"/>
      <c r="B81" s="253" t="str">
        <f>B4</f>
        <v>多层（4F-9F)</v>
      </c>
      <c r="C81" s="254">
        <f>主要假设阐述!C36</f>
        <v>0</v>
      </c>
      <c r="D81" s="255">
        <f>主要假设阐述!D36</f>
        <v>0</v>
      </c>
      <c r="E81" s="256">
        <f>主要假设阐述!E36</f>
        <v>0</v>
      </c>
      <c r="F81" s="256">
        <f>主要假设阐述!F36</f>
        <v>0</v>
      </c>
      <c r="G81" s="257">
        <f>IF(F81=0,0,E81/F81)</f>
        <v>0</v>
      </c>
      <c r="H81" s="258">
        <f>IF(G81=0,0,IF(S81=0,0,(G81-L81)/S81)+1)</f>
        <v>0</v>
      </c>
      <c r="I81" s="279">
        <f>主要假设阐述!I36</f>
        <v>0</v>
      </c>
      <c r="J81" s="281">
        <f>主要假设阐述!J36</f>
        <v>0</v>
      </c>
      <c r="K81" s="281">
        <f>主要假设阐述!K36</f>
        <v>0</v>
      </c>
      <c r="L81" s="281">
        <f>主要假设阐述!L36</f>
        <v>0</v>
      </c>
      <c r="M81" s="282">
        <f>IF(K81=0,0,L81/K81)</f>
        <v>0</v>
      </c>
      <c r="N81" s="279">
        <f>主要假设阐述!N36</f>
        <v>0</v>
      </c>
      <c r="O81" s="281">
        <f>主要假设阐述!O36</f>
        <v>0</v>
      </c>
      <c r="P81" s="281">
        <f>主要假设阐述!P36</f>
        <v>0</v>
      </c>
      <c r="Q81" s="281">
        <f>主要假设阐述!Q36</f>
        <v>0</v>
      </c>
      <c r="R81" s="282">
        <f>IF(P81=0,0,Q81/P81)</f>
        <v>0</v>
      </c>
      <c r="S81" s="288">
        <f>主要假设阐述!S36</f>
        <v>0</v>
      </c>
    </row>
    <row r="82" spans="1:19" ht="16.5" customHeight="1">
      <c r="A82" s="799"/>
      <c r="B82" s="253" t="str">
        <f t="shared" ref="B82:B94" si="92">B5</f>
        <v>小高层(10F-12F)</v>
      </c>
      <c r="C82" s="254">
        <f>主要假设阐述!C37</f>
        <v>0</v>
      </c>
      <c r="D82" s="255">
        <f>主要假设阐述!D37</f>
        <v>0</v>
      </c>
      <c r="E82" s="256">
        <f>主要假设阐述!E37</f>
        <v>0</v>
      </c>
      <c r="F82" s="256">
        <f>主要假设阐述!F37</f>
        <v>0</v>
      </c>
      <c r="G82" s="257">
        <f t="shared" ref="G82:G94" si="93">IF(F82=0,0,E82/F82)</f>
        <v>0</v>
      </c>
      <c r="H82" s="258">
        <f t="shared" ref="H82:H94" si="94">IF(G82=0,0,IF(S82=0,0,(G82-L82)/S82)+1)</f>
        <v>0</v>
      </c>
      <c r="I82" s="279">
        <f>主要假设阐述!I37</f>
        <v>0</v>
      </c>
      <c r="J82" s="281">
        <f>主要假设阐述!J37</f>
        <v>0</v>
      </c>
      <c r="K82" s="281">
        <f>主要假设阐述!K37</f>
        <v>0</v>
      </c>
      <c r="L82" s="281">
        <f>主要假设阐述!L37</f>
        <v>0</v>
      </c>
      <c r="M82" s="282">
        <f t="shared" ref="M82:M94" si="95">IF(K82=0,0,L82/K82)</f>
        <v>0</v>
      </c>
      <c r="N82" s="279">
        <f>主要假设阐述!N37</f>
        <v>0</v>
      </c>
      <c r="O82" s="281">
        <f>主要假设阐述!O37</f>
        <v>0</v>
      </c>
      <c r="P82" s="281">
        <f>主要假设阐述!P37</f>
        <v>0</v>
      </c>
      <c r="Q82" s="281">
        <f>主要假设阐述!Q37</f>
        <v>0</v>
      </c>
      <c r="R82" s="282">
        <f t="shared" ref="R82:R94" si="96">IF(P82=0,0,Q82/P82)</f>
        <v>0</v>
      </c>
      <c r="S82" s="288">
        <f>主要假设阐述!S37</f>
        <v>0</v>
      </c>
    </row>
    <row r="83" spans="1:19" ht="16.5" customHeight="1">
      <c r="A83" s="799"/>
      <c r="B83" s="253" t="str">
        <f t="shared" si="92"/>
        <v>中高层(13F-18F)</v>
      </c>
      <c r="C83" s="254">
        <f>主要假设阐述!C38</f>
        <v>0</v>
      </c>
      <c r="D83" s="255">
        <f>主要假设阐述!D38</f>
        <v>0</v>
      </c>
      <c r="E83" s="256">
        <f>主要假设阐述!E38</f>
        <v>0</v>
      </c>
      <c r="F83" s="256">
        <f>主要假设阐述!F38</f>
        <v>0</v>
      </c>
      <c r="G83" s="257">
        <f t="shared" si="93"/>
        <v>0</v>
      </c>
      <c r="H83" s="258">
        <f t="shared" si="94"/>
        <v>0</v>
      </c>
      <c r="I83" s="279">
        <f>主要假设阐述!I38</f>
        <v>0</v>
      </c>
      <c r="J83" s="281">
        <f>主要假设阐述!J38</f>
        <v>0</v>
      </c>
      <c r="K83" s="281">
        <f>主要假设阐述!K38</f>
        <v>0</v>
      </c>
      <c r="L83" s="281">
        <f>主要假设阐述!L38</f>
        <v>0</v>
      </c>
      <c r="M83" s="282">
        <f t="shared" si="95"/>
        <v>0</v>
      </c>
      <c r="N83" s="279">
        <f>主要假设阐述!N38</f>
        <v>0</v>
      </c>
      <c r="O83" s="281">
        <f>主要假设阐述!O38</f>
        <v>0</v>
      </c>
      <c r="P83" s="281">
        <f>主要假设阐述!P38</f>
        <v>0</v>
      </c>
      <c r="Q83" s="281">
        <f>主要假设阐述!Q38</f>
        <v>0</v>
      </c>
      <c r="R83" s="282">
        <f t="shared" si="96"/>
        <v>0</v>
      </c>
      <c r="S83" s="288">
        <f>主要假设阐述!S38</f>
        <v>0</v>
      </c>
    </row>
    <row r="84" spans="1:19" ht="16.5" customHeight="1">
      <c r="A84" s="799"/>
      <c r="B84" s="253" t="str">
        <f t="shared" si="92"/>
        <v>高层(19F及以上）</v>
      </c>
      <c r="C84" s="254">
        <f>主要假设阐述!C39</f>
        <v>68400</v>
      </c>
      <c r="D84" s="255">
        <f>主要假设阐述!D39</f>
        <v>1</v>
      </c>
      <c r="E84" s="256">
        <f>主要假设阐述!E39</f>
        <v>36643.879999999997</v>
      </c>
      <c r="F84" s="256">
        <f>主要假设阐述!F39</f>
        <v>144.1</v>
      </c>
      <c r="G84" s="257">
        <f t="shared" si="93"/>
        <v>254.2947952810548</v>
      </c>
      <c r="H84" s="258">
        <f t="shared" si="94"/>
        <v>2.9184970754436401</v>
      </c>
      <c r="I84" s="279">
        <f>主要假设阐述!I39</f>
        <v>18</v>
      </c>
      <c r="J84" s="281">
        <f>主要假设阐述!J39</f>
        <v>43009</v>
      </c>
      <c r="K84" s="281">
        <f>主要假设阐述!K39</f>
        <v>150</v>
      </c>
      <c r="L84" s="281">
        <f>主要假设阐述!L39</f>
        <v>120</v>
      </c>
      <c r="M84" s="282">
        <f t="shared" si="95"/>
        <v>0.8</v>
      </c>
      <c r="N84" s="279">
        <f>主要假设阐述!N39</f>
        <v>0</v>
      </c>
      <c r="O84" s="281">
        <f>主要假设阐述!O39</f>
        <v>0</v>
      </c>
      <c r="P84" s="281">
        <f>主要假设阐述!P39</f>
        <v>0</v>
      </c>
      <c r="Q84" s="281">
        <f>主要假设阐述!Q39</f>
        <v>0</v>
      </c>
      <c r="R84" s="282">
        <f t="shared" si="96"/>
        <v>0</v>
      </c>
      <c r="S84" s="288">
        <f>主要假设阐述!S39</f>
        <v>70</v>
      </c>
    </row>
    <row r="85" spans="1:19" ht="16.5" customHeight="1">
      <c r="A85" s="799"/>
      <c r="B85" s="253" t="str">
        <f t="shared" si="92"/>
        <v>叠拼</v>
      </c>
      <c r="C85" s="254">
        <f>主要假设阐述!C40</f>
        <v>0</v>
      </c>
      <c r="D85" s="255">
        <f>主要假设阐述!D40</f>
        <v>0</v>
      </c>
      <c r="E85" s="256">
        <f>主要假设阐述!E40</f>
        <v>0</v>
      </c>
      <c r="F85" s="256">
        <f>主要假设阐述!F40</f>
        <v>0</v>
      </c>
      <c r="G85" s="257">
        <f t="shared" si="93"/>
        <v>0</v>
      </c>
      <c r="H85" s="258">
        <f t="shared" si="94"/>
        <v>0</v>
      </c>
      <c r="I85" s="279">
        <f>主要假设阐述!I40</f>
        <v>0</v>
      </c>
      <c r="J85" s="281">
        <f>主要假设阐述!J40</f>
        <v>0</v>
      </c>
      <c r="K85" s="281">
        <f>主要假设阐述!K40</f>
        <v>0</v>
      </c>
      <c r="L85" s="281">
        <f>主要假设阐述!L40</f>
        <v>0</v>
      </c>
      <c r="M85" s="282">
        <f t="shared" si="95"/>
        <v>0</v>
      </c>
      <c r="N85" s="279">
        <f>主要假设阐述!N40</f>
        <v>0</v>
      </c>
      <c r="O85" s="281">
        <f>主要假设阐述!O40</f>
        <v>0</v>
      </c>
      <c r="P85" s="281">
        <f>主要假设阐述!P40</f>
        <v>0</v>
      </c>
      <c r="Q85" s="281">
        <f>主要假设阐述!Q40</f>
        <v>0</v>
      </c>
      <c r="R85" s="282">
        <f t="shared" si="96"/>
        <v>0</v>
      </c>
      <c r="S85" s="288">
        <f>主要假设阐述!S40</f>
        <v>0</v>
      </c>
    </row>
    <row r="86" spans="1:19" ht="16.5" customHeight="1">
      <c r="A86" s="799"/>
      <c r="B86" s="253" t="str">
        <f t="shared" si="92"/>
        <v>联排</v>
      </c>
      <c r="C86" s="254">
        <f>主要假设阐述!C41</f>
        <v>0</v>
      </c>
      <c r="D86" s="255">
        <f>主要假设阐述!D41</f>
        <v>0</v>
      </c>
      <c r="E86" s="256">
        <f>主要假设阐述!E41</f>
        <v>0</v>
      </c>
      <c r="F86" s="256">
        <f>主要假设阐述!F41</f>
        <v>0</v>
      </c>
      <c r="G86" s="257">
        <f t="shared" si="93"/>
        <v>0</v>
      </c>
      <c r="H86" s="258">
        <f t="shared" si="94"/>
        <v>0</v>
      </c>
      <c r="I86" s="279">
        <f>主要假设阐述!I41</f>
        <v>0</v>
      </c>
      <c r="J86" s="281">
        <f>主要假设阐述!J41</f>
        <v>0</v>
      </c>
      <c r="K86" s="281">
        <f>主要假设阐述!K41</f>
        <v>0</v>
      </c>
      <c r="L86" s="281">
        <f>主要假设阐述!L41</f>
        <v>0</v>
      </c>
      <c r="M86" s="282">
        <f t="shared" si="95"/>
        <v>0</v>
      </c>
      <c r="N86" s="279">
        <f>主要假设阐述!N41</f>
        <v>0</v>
      </c>
      <c r="O86" s="281">
        <f>主要假设阐述!O41</f>
        <v>0</v>
      </c>
      <c r="P86" s="281">
        <f>主要假设阐述!P41</f>
        <v>0</v>
      </c>
      <c r="Q86" s="281">
        <f>主要假设阐述!Q41</f>
        <v>0</v>
      </c>
      <c r="R86" s="282">
        <f t="shared" si="96"/>
        <v>0</v>
      </c>
      <c r="S86" s="288">
        <f>主要假设阐述!S41</f>
        <v>0</v>
      </c>
    </row>
    <row r="87" spans="1:19" ht="16.5" customHeight="1">
      <c r="A87" s="799"/>
      <c r="B87" s="253" t="str">
        <f t="shared" si="92"/>
        <v>双拼</v>
      </c>
      <c r="C87" s="254">
        <f>主要假设阐述!C42</f>
        <v>0</v>
      </c>
      <c r="D87" s="255">
        <f>主要假设阐述!D42</f>
        <v>0</v>
      </c>
      <c r="E87" s="256">
        <f>主要假设阐述!E42</f>
        <v>0</v>
      </c>
      <c r="F87" s="256">
        <f>主要假设阐述!F42</f>
        <v>0</v>
      </c>
      <c r="G87" s="257">
        <f t="shared" si="93"/>
        <v>0</v>
      </c>
      <c r="H87" s="258">
        <f t="shared" si="94"/>
        <v>0</v>
      </c>
      <c r="I87" s="279">
        <f>主要假设阐述!I42</f>
        <v>0</v>
      </c>
      <c r="J87" s="281">
        <f>主要假设阐述!J42</f>
        <v>0</v>
      </c>
      <c r="K87" s="281">
        <f>主要假设阐述!K42</f>
        <v>0</v>
      </c>
      <c r="L87" s="281">
        <f>主要假设阐述!L42</f>
        <v>0</v>
      </c>
      <c r="M87" s="282">
        <f t="shared" si="95"/>
        <v>0</v>
      </c>
      <c r="N87" s="279">
        <f>主要假设阐述!N42</f>
        <v>0</v>
      </c>
      <c r="O87" s="281">
        <f>主要假设阐述!O42</f>
        <v>0</v>
      </c>
      <c r="P87" s="281">
        <f>主要假设阐述!P42</f>
        <v>0</v>
      </c>
      <c r="Q87" s="281">
        <f>主要假设阐述!Q42</f>
        <v>0</v>
      </c>
      <c r="R87" s="282">
        <f t="shared" si="96"/>
        <v>0</v>
      </c>
      <c r="S87" s="288">
        <f>主要假设阐述!S42</f>
        <v>0</v>
      </c>
    </row>
    <row r="88" spans="1:19" ht="16.5" customHeight="1">
      <c r="A88" s="799"/>
      <c r="B88" s="253" t="str">
        <f t="shared" si="92"/>
        <v>独栋</v>
      </c>
      <c r="C88" s="254">
        <f>主要假设阐述!C43</f>
        <v>0</v>
      </c>
      <c r="D88" s="255">
        <f>主要假设阐述!D43</f>
        <v>0</v>
      </c>
      <c r="E88" s="256">
        <f>主要假设阐述!E43</f>
        <v>0</v>
      </c>
      <c r="F88" s="256">
        <f>主要假设阐述!F43</f>
        <v>0</v>
      </c>
      <c r="G88" s="257">
        <f t="shared" si="93"/>
        <v>0</v>
      </c>
      <c r="H88" s="258">
        <f t="shared" si="94"/>
        <v>0</v>
      </c>
      <c r="I88" s="279">
        <f>主要假设阐述!I43</f>
        <v>0</v>
      </c>
      <c r="J88" s="281">
        <f>主要假设阐述!J43</f>
        <v>0</v>
      </c>
      <c r="K88" s="281">
        <f>主要假设阐述!K43</f>
        <v>0</v>
      </c>
      <c r="L88" s="281">
        <f>主要假设阐述!L43</f>
        <v>0</v>
      </c>
      <c r="M88" s="282">
        <f t="shared" si="95"/>
        <v>0</v>
      </c>
      <c r="N88" s="279">
        <f>主要假设阐述!N43</f>
        <v>0</v>
      </c>
      <c r="O88" s="281">
        <f>主要假设阐述!O43</f>
        <v>0</v>
      </c>
      <c r="P88" s="281">
        <f>主要假设阐述!P43</f>
        <v>0</v>
      </c>
      <c r="Q88" s="281">
        <f>主要假设阐述!Q43</f>
        <v>0</v>
      </c>
      <c r="R88" s="282">
        <f t="shared" si="96"/>
        <v>0</v>
      </c>
      <c r="S88" s="288">
        <f>主要假设阐述!S43</f>
        <v>0</v>
      </c>
    </row>
    <row r="89" spans="1:19" ht="16.5" customHeight="1">
      <c r="A89" s="799"/>
      <c r="B89" s="253" t="str">
        <f t="shared" si="92"/>
        <v>底商</v>
      </c>
      <c r="C89" s="254">
        <f>主要假设阐述!C44</f>
        <v>0</v>
      </c>
      <c r="D89" s="255">
        <f>主要假设阐述!D44</f>
        <v>0</v>
      </c>
      <c r="E89" s="256">
        <f>主要假设阐述!E44</f>
        <v>0</v>
      </c>
      <c r="F89" s="256">
        <f>主要假设阐述!F44</f>
        <v>0</v>
      </c>
      <c r="G89" s="257">
        <f t="shared" si="93"/>
        <v>0</v>
      </c>
      <c r="H89" s="258">
        <f t="shared" si="94"/>
        <v>0</v>
      </c>
      <c r="I89" s="279">
        <f>主要假设阐述!I44</f>
        <v>0</v>
      </c>
      <c r="J89" s="281">
        <f>主要假设阐述!J44</f>
        <v>0</v>
      </c>
      <c r="K89" s="281">
        <f>主要假设阐述!K44</f>
        <v>0</v>
      </c>
      <c r="L89" s="281">
        <f>主要假设阐述!L44</f>
        <v>0</v>
      </c>
      <c r="M89" s="282">
        <f t="shared" si="95"/>
        <v>0</v>
      </c>
      <c r="N89" s="279">
        <f>主要假设阐述!N44</f>
        <v>0</v>
      </c>
      <c r="O89" s="281">
        <f>主要假设阐述!O44</f>
        <v>0</v>
      </c>
      <c r="P89" s="281">
        <f>主要假设阐述!P44</f>
        <v>0</v>
      </c>
      <c r="Q89" s="281">
        <f>主要假设阐述!Q44</f>
        <v>0</v>
      </c>
      <c r="R89" s="282">
        <f t="shared" si="96"/>
        <v>0</v>
      </c>
      <c r="S89" s="288">
        <f>主要假设阐述!S44</f>
        <v>0</v>
      </c>
    </row>
    <row r="90" spans="1:19" ht="16.5" customHeight="1">
      <c r="A90" s="799"/>
      <c r="B90" s="253" t="str">
        <f t="shared" si="92"/>
        <v>公寓（含loft）</v>
      </c>
      <c r="C90" s="254">
        <f>主要假设阐述!C45</f>
        <v>0</v>
      </c>
      <c r="D90" s="255">
        <f>主要假设阐述!D45</f>
        <v>0</v>
      </c>
      <c r="E90" s="256">
        <f>主要假设阐述!E45</f>
        <v>0</v>
      </c>
      <c r="F90" s="256">
        <f>主要假设阐述!F45</f>
        <v>0</v>
      </c>
      <c r="G90" s="257">
        <f t="shared" si="93"/>
        <v>0</v>
      </c>
      <c r="H90" s="258">
        <f t="shared" si="94"/>
        <v>0</v>
      </c>
      <c r="I90" s="279">
        <f>主要假设阐述!I45</f>
        <v>0</v>
      </c>
      <c r="J90" s="281">
        <f>主要假设阐述!J45</f>
        <v>0</v>
      </c>
      <c r="K90" s="281">
        <f>主要假设阐述!K45</f>
        <v>0</v>
      </c>
      <c r="L90" s="281">
        <f>主要假设阐述!L45</f>
        <v>0</v>
      </c>
      <c r="M90" s="282">
        <f t="shared" si="95"/>
        <v>0</v>
      </c>
      <c r="N90" s="279">
        <f>主要假设阐述!N45</f>
        <v>0</v>
      </c>
      <c r="O90" s="281">
        <f>主要假设阐述!O45</f>
        <v>0</v>
      </c>
      <c r="P90" s="281">
        <f>主要假设阐述!P45</f>
        <v>0</v>
      </c>
      <c r="Q90" s="281">
        <f>主要假设阐述!Q45</f>
        <v>0</v>
      </c>
      <c r="R90" s="282">
        <f t="shared" si="96"/>
        <v>0</v>
      </c>
      <c r="S90" s="288">
        <f>主要假设阐述!S45</f>
        <v>0</v>
      </c>
    </row>
    <row r="91" spans="1:19" ht="16.5" customHeight="1">
      <c r="A91" s="799"/>
      <c r="B91" s="253" t="str">
        <f t="shared" si="92"/>
        <v>商业</v>
      </c>
      <c r="C91" s="254">
        <f>主要假设阐述!C46</f>
        <v>0</v>
      </c>
      <c r="D91" s="255">
        <f>主要假设阐述!D46</f>
        <v>0</v>
      </c>
      <c r="E91" s="256">
        <f>主要假设阐述!E46</f>
        <v>0</v>
      </c>
      <c r="F91" s="256">
        <f>主要假设阐述!F46</f>
        <v>0</v>
      </c>
      <c r="G91" s="257">
        <f t="shared" si="93"/>
        <v>0</v>
      </c>
      <c r="H91" s="258">
        <f t="shared" si="94"/>
        <v>0</v>
      </c>
      <c r="I91" s="279">
        <f>主要假设阐述!I46</f>
        <v>0</v>
      </c>
      <c r="J91" s="281">
        <f>主要假设阐述!J46</f>
        <v>0</v>
      </c>
      <c r="K91" s="281">
        <f>主要假设阐述!K46</f>
        <v>0</v>
      </c>
      <c r="L91" s="281">
        <f>主要假设阐述!L46</f>
        <v>0</v>
      </c>
      <c r="M91" s="282">
        <f t="shared" si="95"/>
        <v>0</v>
      </c>
      <c r="N91" s="279">
        <f>主要假设阐述!N46</f>
        <v>0</v>
      </c>
      <c r="O91" s="281">
        <f>主要假设阐述!O46</f>
        <v>0</v>
      </c>
      <c r="P91" s="281">
        <f>主要假设阐述!P46</f>
        <v>0</v>
      </c>
      <c r="Q91" s="281">
        <f>主要假设阐述!Q46</f>
        <v>0</v>
      </c>
      <c r="R91" s="282">
        <f t="shared" si="96"/>
        <v>0</v>
      </c>
      <c r="S91" s="288">
        <f>主要假设阐述!S46</f>
        <v>0</v>
      </c>
    </row>
    <row r="92" spans="1:19" ht="16.5" customHeight="1">
      <c r="A92" s="799"/>
      <c r="B92" s="253" t="str">
        <f t="shared" si="92"/>
        <v>酒店</v>
      </c>
      <c r="C92" s="254">
        <f>主要假设阐述!C47</f>
        <v>0</v>
      </c>
      <c r="D92" s="255">
        <f>主要假设阐述!D47</f>
        <v>0</v>
      </c>
      <c r="E92" s="256">
        <f>主要假设阐述!E47</f>
        <v>0</v>
      </c>
      <c r="F92" s="256">
        <f>主要假设阐述!F47</f>
        <v>0</v>
      </c>
      <c r="G92" s="257">
        <f t="shared" si="93"/>
        <v>0</v>
      </c>
      <c r="H92" s="258">
        <f t="shared" si="94"/>
        <v>0</v>
      </c>
      <c r="I92" s="279">
        <f>主要假设阐述!I47</f>
        <v>0</v>
      </c>
      <c r="J92" s="281">
        <f>主要假设阐述!J47</f>
        <v>0</v>
      </c>
      <c r="K92" s="281">
        <f>主要假设阐述!K47</f>
        <v>0</v>
      </c>
      <c r="L92" s="281">
        <f>主要假设阐述!L47</f>
        <v>0</v>
      </c>
      <c r="M92" s="282">
        <f t="shared" si="95"/>
        <v>0</v>
      </c>
      <c r="N92" s="279">
        <f>主要假设阐述!N47</f>
        <v>0</v>
      </c>
      <c r="O92" s="281">
        <f>主要假设阐述!O47</f>
        <v>0</v>
      </c>
      <c r="P92" s="281">
        <f>主要假设阐述!P47</f>
        <v>0</v>
      </c>
      <c r="Q92" s="281">
        <f>主要假设阐述!Q47</f>
        <v>0</v>
      </c>
      <c r="R92" s="282">
        <f t="shared" si="96"/>
        <v>0</v>
      </c>
      <c r="S92" s="288">
        <f>主要假设阐述!S47</f>
        <v>0</v>
      </c>
    </row>
    <row r="93" spans="1:19" ht="16.5" customHeight="1">
      <c r="A93" s="799"/>
      <c r="B93" s="253">
        <f t="shared" si="92"/>
        <v>0</v>
      </c>
      <c r="C93" s="254">
        <f>主要假设阐述!C48</f>
        <v>0</v>
      </c>
      <c r="D93" s="255">
        <f>主要假设阐述!D48</f>
        <v>0</v>
      </c>
      <c r="E93" s="256">
        <f>主要假设阐述!E48</f>
        <v>0</v>
      </c>
      <c r="F93" s="256">
        <f>主要假设阐述!F48</f>
        <v>0</v>
      </c>
      <c r="G93" s="257">
        <f t="shared" si="93"/>
        <v>0</v>
      </c>
      <c r="H93" s="258">
        <f t="shared" si="94"/>
        <v>0</v>
      </c>
      <c r="I93" s="279">
        <f>主要假设阐述!I48</f>
        <v>0</v>
      </c>
      <c r="J93" s="281">
        <f>主要假设阐述!J48</f>
        <v>0</v>
      </c>
      <c r="K93" s="281">
        <f>主要假设阐述!K48</f>
        <v>0</v>
      </c>
      <c r="L93" s="281">
        <f>主要假设阐述!L48</f>
        <v>0</v>
      </c>
      <c r="M93" s="282">
        <f t="shared" si="95"/>
        <v>0</v>
      </c>
      <c r="N93" s="279">
        <f>主要假设阐述!N48</f>
        <v>0</v>
      </c>
      <c r="O93" s="281">
        <f>主要假设阐述!O48</f>
        <v>0</v>
      </c>
      <c r="P93" s="281">
        <f>主要假设阐述!P48</f>
        <v>0</v>
      </c>
      <c r="Q93" s="281">
        <f>主要假设阐述!Q48</f>
        <v>0</v>
      </c>
      <c r="R93" s="282">
        <f t="shared" si="96"/>
        <v>0</v>
      </c>
      <c r="S93" s="288">
        <f>主要假设阐述!S48</f>
        <v>0</v>
      </c>
    </row>
    <row r="94" spans="1:19" ht="16.5" customHeight="1">
      <c r="A94" s="800"/>
      <c r="B94" s="259" t="str">
        <f t="shared" si="92"/>
        <v>车位</v>
      </c>
      <c r="C94" s="260">
        <f>主要假设阐述!C49</f>
        <v>300000</v>
      </c>
      <c r="D94" s="261">
        <f>主要假设阐述!D49</f>
        <v>1</v>
      </c>
      <c r="E94" s="262">
        <f>主要假设阐述!E49</f>
        <v>8384</v>
      </c>
      <c r="F94" s="262">
        <f>主要假设阐述!F49</f>
        <v>30.710622710622712</v>
      </c>
      <c r="G94" s="263">
        <f t="shared" si="93"/>
        <v>273</v>
      </c>
      <c r="H94" s="264">
        <f t="shared" si="94"/>
        <v>2.8600000000000003</v>
      </c>
      <c r="I94" s="283">
        <f>主要假设阐述!I49</f>
        <v>33</v>
      </c>
      <c r="J94" s="285">
        <f>主要假设阐述!J49</f>
        <v>43466</v>
      </c>
      <c r="K94" s="285">
        <f>主要假设阐述!K49</f>
        <v>273</v>
      </c>
      <c r="L94" s="285">
        <f>主要假设阐述!L49</f>
        <v>180</v>
      </c>
      <c r="M94" s="286">
        <f t="shared" si="95"/>
        <v>0.65934065934065933</v>
      </c>
      <c r="N94" s="283">
        <f>主要假设阐述!N49</f>
        <v>0</v>
      </c>
      <c r="O94" s="285">
        <f>主要假设阐述!O49</f>
        <v>0</v>
      </c>
      <c r="P94" s="285">
        <f>主要假设阐述!P49</f>
        <v>0</v>
      </c>
      <c r="Q94" s="285">
        <f>主要假设阐述!Q49</f>
        <v>0</v>
      </c>
      <c r="R94" s="286">
        <f t="shared" si="96"/>
        <v>0</v>
      </c>
      <c r="S94" s="289">
        <f>主要假设阐述!S49</f>
        <v>50</v>
      </c>
    </row>
    <row r="95" spans="1:19" ht="16.5" customHeight="1"/>
    <row r="96" spans="1:19" s="130" customFormat="1" ht="16.5" customHeight="1">
      <c r="A96" s="794" t="s">
        <v>501</v>
      </c>
      <c r="B96" s="794"/>
      <c r="C96" s="794"/>
      <c r="D96" s="794"/>
      <c r="E96" s="794"/>
      <c r="F96" s="794"/>
      <c r="G96" s="794"/>
      <c r="H96" s="794"/>
      <c r="I96" s="794"/>
      <c r="J96" s="794"/>
      <c r="K96" s="794"/>
      <c r="L96" s="794"/>
    </row>
    <row r="97" spans="1:99" s="130" customFormat="1" ht="16.5" customHeight="1">
      <c r="A97" s="795" t="s">
        <v>502</v>
      </c>
      <c r="B97" s="801" t="s">
        <v>239</v>
      </c>
      <c r="C97" s="265">
        <v>1</v>
      </c>
      <c r="D97" s="265">
        <v>2</v>
      </c>
      <c r="E97" s="265">
        <v>3</v>
      </c>
      <c r="F97" s="265">
        <v>4</v>
      </c>
      <c r="G97" s="265">
        <v>5</v>
      </c>
      <c r="H97" s="265">
        <v>6</v>
      </c>
      <c r="I97" s="265">
        <v>7</v>
      </c>
      <c r="J97" s="265">
        <v>8</v>
      </c>
      <c r="K97" s="265">
        <v>9</v>
      </c>
      <c r="L97" s="265">
        <v>10</v>
      </c>
      <c r="M97" s="265">
        <v>11</v>
      </c>
      <c r="N97" s="265">
        <v>12</v>
      </c>
      <c r="O97" s="265">
        <v>13</v>
      </c>
      <c r="P97" s="265">
        <v>14</v>
      </c>
      <c r="Q97" s="265">
        <v>15</v>
      </c>
      <c r="R97" s="265">
        <v>16</v>
      </c>
      <c r="S97" s="265">
        <v>17</v>
      </c>
      <c r="T97" s="265">
        <v>18</v>
      </c>
      <c r="U97" s="265">
        <v>19</v>
      </c>
      <c r="V97" s="265">
        <v>20</v>
      </c>
      <c r="W97" s="265">
        <v>21</v>
      </c>
      <c r="X97" s="265">
        <v>22</v>
      </c>
      <c r="Y97" s="265">
        <v>23</v>
      </c>
      <c r="Z97" s="265">
        <v>24</v>
      </c>
      <c r="AA97" s="265">
        <v>25</v>
      </c>
      <c r="AB97" s="265">
        <v>26</v>
      </c>
      <c r="AC97" s="265">
        <v>27</v>
      </c>
      <c r="AD97" s="265">
        <v>28</v>
      </c>
      <c r="AE97" s="265">
        <v>29</v>
      </c>
      <c r="AF97" s="265">
        <v>30</v>
      </c>
      <c r="AG97" s="265">
        <v>31</v>
      </c>
      <c r="AH97" s="265">
        <v>32</v>
      </c>
      <c r="AI97" s="265">
        <v>33</v>
      </c>
      <c r="AJ97" s="265">
        <v>34</v>
      </c>
      <c r="AK97" s="265">
        <v>35</v>
      </c>
      <c r="AL97" s="265">
        <v>36</v>
      </c>
      <c r="AM97" s="265">
        <v>37</v>
      </c>
      <c r="AN97" s="265">
        <v>38</v>
      </c>
      <c r="AO97" s="265">
        <v>39</v>
      </c>
      <c r="AP97" s="265">
        <v>40</v>
      </c>
      <c r="AQ97" s="265">
        <v>41</v>
      </c>
      <c r="AR97" s="265">
        <v>42</v>
      </c>
      <c r="AS97" s="265">
        <v>43</v>
      </c>
      <c r="AT97" s="265">
        <v>44</v>
      </c>
      <c r="AU97" s="265">
        <v>45</v>
      </c>
      <c r="AV97" s="265">
        <v>46</v>
      </c>
      <c r="AW97" s="265">
        <v>47</v>
      </c>
      <c r="AX97" s="265">
        <v>48</v>
      </c>
      <c r="AY97" s="265">
        <v>49</v>
      </c>
      <c r="AZ97" s="265">
        <v>50</v>
      </c>
      <c r="BA97" s="265">
        <v>51</v>
      </c>
      <c r="BB97" s="265">
        <v>52</v>
      </c>
      <c r="BC97" s="265">
        <v>53</v>
      </c>
      <c r="BD97" s="265">
        <v>54</v>
      </c>
      <c r="BE97" s="265">
        <v>55</v>
      </c>
      <c r="BF97" s="265">
        <v>56</v>
      </c>
      <c r="BG97" s="265">
        <v>57</v>
      </c>
      <c r="BH97" s="265">
        <v>58</v>
      </c>
      <c r="BI97" s="265">
        <v>59</v>
      </c>
      <c r="BJ97" s="265">
        <v>60</v>
      </c>
      <c r="BK97" s="265">
        <v>61</v>
      </c>
      <c r="BL97" s="265">
        <v>62</v>
      </c>
      <c r="BM97" s="265">
        <v>63</v>
      </c>
      <c r="BN97" s="265">
        <v>64</v>
      </c>
      <c r="BO97" s="265">
        <v>65</v>
      </c>
      <c r="BP97" s="265">
        <v>66</v>
      </c>
      <c r="BQ97" s="265">
        <v>67</v>
      </c>
      <c r="BR97" s="265">
        <v>68</v>
      </c>
      <c r="BS97" s="265">
        <v>69</v>
      </c>
      <c r="BT97" s="265">
        <v>70</v>
      </c>
      <c r="BU97" s="265">
        <v>71</v>
      </c>
      <c r="BV97" s="265">
        <v>72</v>
      </c>
      <c r="BW97" s="265">
        <v>73</v>
      </c>
      <c r="BX97" s="265">
        <v>74</v>
      </c>
      <c r="BY97" s="265">
        <v>75</v>
      </c>
      <c r="BZ97" s="265">
        <v>76</v>
      </c>
      <c r="CA97" s="265">
        <v>77</v>
      </c>
      <c r="CB97" s="265">
        <v>78</v>
      </c>
      <c r="CC97" s="265">
        <v>79</v>
      </c>
      <c r="CD97" s="265">
        <v>80</v>
      </c>
      <c r="CE97" s="265">
        <v>81</v>
      </c>
      <c r="CF97" s="265">
        <v>82</v>
      </c>
      <c r="CG97" s="265">
        <v>83</v>
      </c>
      <c r="CH97" s="265">
        <v>84</v>
      </c>
      <c r="CI97" s="265">
        <v>85</v>
      </c>
      <c r="CJ97" s="265">
        <v>86</v>
      </c>
      <c r="CK97" s="265">
        <v>87</v>
      </c>
      <c r="CL97" s="265">
        <v>88</v>
      </c>
      <c r="CM97" s="265">
        <v>89</v>
      </c>
      <c r="CN97" s="265">
        <v>90</v>
      </c>
      <c r="CO97" s="265">
        <v>91</v>
      </c>
      <c r="CP97" s="265">
        <v>92</v>
      </c>
      <c r="CQ97" s="265">
        <v>93</v>
      </c>
      <c r="CR97" s="265">
        <v>94</v>
      </c>
      <c r="CS97" s="265">
        <v>95</v>
      </c>
      <c r="CT97" s="290">
        <v>96</v>
      </c>
      <c r="CU97" s="164" t="s">
        <v>77</v>
      </c>
    </row>
    <row r="98" spans="1:99" s="130" customFormat="1" ht="16.5" customHeight="1">
      <c r="A98" s="796"/>
      <c r="B98" s="802"/>
      <c r="C98" s="266">
        <f>主要假设阐述!$B$5</f>
        <v>42491</v>
      </c>
      <c r="D98" s="266">
        <f>C98+31</f>
        <v>42522</v>
      </c>
      <c r="E98" s="266">
        <f t="shared" ref="E98:BP98" si="97">D98+31</f>
        <v>42553</v>
      </c>
      <c r="F98" s="266">
        <f t="shared" si="97"/>
        <v>42584</v>
      </c>
      <c r="G98" s="266">
        <f t="shared" si="97"/>
        <v>42615</v>
      </c>
      <c r="H98" s="266">
        <f t="shared" si="97"/>
        <v>42646</v>
      </c>
      <c r="I98" s="266">
        <f t="shared" si="97"/>
        <v>42677</v>
      </c>
      <c r="J98" s="266">
        <f t="shared" si="97"/>
        <v>42708</v>
      </c>
      <c r="K98" s="266">
        <f t="shared" si="97"/>
        <v>42739</v>
      </c>
      <c r="L98" s="266">
        <f t="shared" si="97"/>
        <v>42770</v>
      </c>
      <c r="M98" s="266">
        <f t="shared" si="97"/>
        <v>42801</v>
      </c>
      <c r="N98" s="266">
        <f t="shared" si="97"/>
        <v>42832</v>
      </c>
      <c r="O98" s="266">
        <f t="shared" si="97"/>
        <v>42863</v>
      </c>
      <c r="P98" s="266">
        <f t="shared" si="97"/>
        <v>42894</v>
      </c>
      <c r="Q98" s="266">
        <f t="shared" si="97"/>
        <v>42925</v>
      </c>
      <c r="R98" s="266">
        <f t="shared" si="97"/>
        <v>42956</v>
      </c>
      <c r="S98" s="266">
        <f t="shared" si="97"/>
        <v>42987</v>
      </c>
      <c r="T98" s="266">
        <f t="shared" si="97"/>
        <v>43018</v>
      </c>
      <c r="U98" s="266">
        <f t="shared" si="97"/>
        <v>43049</v>
      </c>
      <c r="V98" s="266">
        <f t="shared" si="97"/>
        <v>43080</v>
      </c>
      <c r="W98" s="266">
        <f t="shared" si="97"/>
        <v>43111</v>
      </c>
      <c r="X98" s="266">
        <f t="shared" si="97"/>
        <v>43142</v>
      </c>
      <c r="Y98" s="266">
        <f t="shared" si="97"/>
        <v>43173</v>
      </c>
      <c r="Z98" s="266">
        <f t="shared" si="97"/>
        <v>43204</v>
      </c>
      <c r="AA98" s="266">
        <f t="shared" si="97"/>
        <v>43235</v>
      </c>
      <c r="AB98" s="266">
        <f t="shared" si="97"/>
        <v>43266</v>
      </c>
      <c r="AC98" s="266">
        <f t="shared" si="97"/>
        <v>43297</v>
      </c>
      <c r="AD98" s="266">
        <f t="shared" si="97"/>
        <v>43328</v>
      </c>
      <c r="AE98" s="266">
        <f t="shared" si="97"/>
        <v>43359</v>
      </c>
      <c r="AF98" s="266">
        <f t="shared" si="97"/>
        <v>43390</v>
      </c>
      <c r="AG98" s="266">
        <f t="shared" si="97"/>
        <v>43421</v>
      </c>
      <c r="AH98" s="266">
        <f t="shared" si="97"/>
        <v>43452</v>
      </c>
      <c r="AI98" s="266">
        <f t="shared" si="97"/>
        <v>43483</v>
      </c>
      <c r="AJ98" s="266">
        <f t="shared" si="97"/>
        <v>43514</v>
      </c>
      <c r="AK98" s="266">
        <f t="shared" si="97"/>
        <v>43545</v>
      </c>
      <c r="AL98" s="266">
        <f t="shared" si="97"/>
        <v>43576</v>
      </c>
      <c r="AM98" s="266">
        <f t="shared" si="97"/>
        <v>43607</v>
      </c>
      <c r="AN98" s="266">
        <f t="shared" si="97"/>
        <v>43638</v>
      </c>
      <c r="AO98" s="266">
        <f t="shared" si="97"/>
        <v>43669</v>
      </c>
      <c r="AP98" s="266">
        <f t="shared" si="97"/>
        <v>43700</v>
      </c>
      <c r="AQ98" s="266">
        <f t="shared" si="97"/>
        <v>43731</v>
      </c>
      <c r="AR98" s="266">
        <f t="shared" si="97"/>
        <v>43762</v>
      </c>
      <c r="AS98" s="266">
        <f t="shared" si="97"/>
        <v>43793</v>
      </c>
      <c r="AT98" s="266">
        <f t="shared" si="97"/>
        <v>43824</v>
      </c>
      <c r="AU98" s="266">
        <f t="shared" si="97"/>
        <v>43855</v>
      </c>
      <c r="AV98" s="266">
        <f t="shared" si="97"/>
        <v>43886</v>
      </c>
      <c r="AW98" s="266">
        <f t="shared" si="97"/>
        <v>43917</v>
      </c>
      <c r="AX98" s="266">
        <f t="shared" si="97"/>
        <v>43948</v>
      </c>
      <c r="AY98" s="266">
        <f t="shared" si="97"/>
        <v>43979</v>
      </c>
      <c r="AZ98" s="266">
        <f t="shared" si="97"/>
        <v>44010</v>
      </c>
      <c r="BA98" s="266">
        <f t="shared" si="97"/>
        <v>44041</v>
      </c>
      <c r="BB98" s="266">
        <f t="shared" si="97"/>
        <v>44072</v>
      </c>
      <c r="BC98" s="266">
        <f t="shared" si="97"/>
        <v>44103</v>
      </c>
      <c r="BD98" s="266">
        <f t="shared" si="97"/>
        <v>44134</v>
      </c>
      <c r="BE98" s="266">
        <f t="shared" si="97"/>
        <v>44165</v>
      </c>
      <c r="BF98" s="266">
        <f t="shared" si="97"/>
        <v>44196</v>
      </c>
      <c r="BG98" s="266">
        <f t="shared" si="97"/>
        <v>44227</v>
      </c>
      <c r="BH98" s="266">
        <f t="shared" si="97"/>
        <v>44258</v>
      </c>
      <c r="BI98" s="266">
        <f t="shared" si="97"/>
        <v>44289</v>
      </c>
      <c r="BJ98" s="266">
        <f t="shared" si="97"/>
        <v>44320</v>
      </c>
      <c r="BK98" s="266">
        <f t="shared" si="97"/>
        <v>44351</v>
      </c>
      <c r="BL98" s="266">
        <f t="shared" si="97"/>
        <v>44382</v>
      </c>
      <c r="BM98" s="266">
        <f t="shared" si="97"/>
        <v>44413</v>
      </c>
      <c r="BN98" s="266">
        <f t="shared" si="97"/>
        <v>44444</v>
      </c>
      <c r="BO98" s="266">
        <f t="shared" si="97"/>
        <v>44475</v>
      </c>
      <c r="BP98" s="266">
        <f t="shared" si="97"/>
        <v>44506</v>
      </c>
      <c r="BQ98" s="266">
        <f t="shared" ref="BQ98:CT98" si="98">BP98+31</f>
        <v>44537</v>
      </c>
      <c r="BR98" s="266">
        <f t="shared" si="98"/>
        <v>44568</v>
      </c>
      <c r="BS98" s="266">
        <f t="shared" si="98"/>
        <v>44599</v>
      </c>
      <c r="BT98" s="266">
        <f t="shared" si="98"/>
        <v>44630</v>
      </c>
      <c r="BU98" s="266">
        <f t="shared" si="98"/>
        <v>44661</v>
      </c>
      <c r="BV98" s="266">
        <f t="shared" si="98"/>
        <v>44692</v>
      </c>
      <c r="BW98" s="266">
        <f t="shared" si="98"/>
        <v>44723</v>
      </c>
      <c r="BX98" s="266">
        <f t="shared" si="98"/>
        <v>44754</v>
      </c>
      <c r="BY98" s="266">
        <f t="shared" si="98"/>
        <v>44785</v>
      </c>
      <c r="BZ98" s="266">
        <f t="shared" si="98"/>
        <v>44816</v>
      </c>
      <c r="CA98" s="266">
        <f t="shared" si="98"/>
        <v>44847</v>
      </c>
      <c r="CB98" s="266">
        <f t="shared" si="98"/>
        <v>44878</v>
      </c>
      <c r="CC98" s="266">
        <f t="shared" si="98"/>
        <v>44909</v>
      </c>
      <c r="CD98" s="266">
        <f t="shared" si="98"/>
        <v>44940</v>
      </c>
      <c r="CE98" s="266">
        <f t="shared" si="98"/>
        <v>44971</v>
      </c>
      <c r="CF98" s="266">
        <f t="shared" si="98"/>
        <v>45002</v>
      </c>
      <c r="CG98" s="266">
        <f t="shared" si="98"/>
        <v>45033</v>
      </c>
      <c r="CH98" s="266">
        <f t="shared" si="98"/>
        <v>45064</v>
      </c>
      <c r="CI98" s="266">
        <f t="shared" si="98"/>
        <v>45095</v>
      </c>
      <c r="CJ98" s="266">
        <f t="shared" si="98"/>
        <v>45126</v>
      </c>
      <c r="CK98" s="266">
        <f t="shared" si="98"/>
        <v>45157</v>
      </c>
      <c r="CL98" s="266">
        <f t="shared" si="98"/>
        <v>45188</v>
      </c>
      <c r="CM98" s="266">
        <f t="shared" si="98"/>
        <v>45219</v>
      </c>
      <c r="CN98" s="266">
        <f t="shared" si="98"/>
        <v>45250</v>
      </c>
      <c r="CO98" s="266">
        <f t="shared" si="98"/>
        <v>45281</v>
      </c>
      <c r="CP98" s="266">
        <f t="shared" si="98"/>
        <v>45312</v>
      </c>
      <c r="CQ98" s="266">
        <f t="shared" si="98"/>
        <v>45343</v>
      </c>
      <c r="CR98" s="266">
        <f t="shared" si="98"/>
        <v>45374</v>
      </c>
      <c r="CS98" s="266">
        <f t="shared" si="98"/>
        <v>45405</v>
      </c>
      <c r="CT98" s="266">
        <f t="shared" si="98"/>
        <v>45436</v>
      </c>
      <c r="CU98" s="164"/>
    </row>
    <row r="99" spans="1:99" s="130" customFormat="1" ht="16.5" customHeight="1">
      <c r="A99" s="267" t="str">
        <f>B81</f>
        <v>多层（4F-9F)</v>
      </c>
      <c r="B99" s="268">
        <f>SUM(C99:CT99)</f>
        <v>0</v>
      </c>
      <c r="C99" s="269">
        <f>IF(C$97=$I81,$L81,0)</f>
        <v>0</v>
      </c>
      <c r="D99" s="269">
        <f>IF(D$97&lt;$I81,0,IF(D$97=$I81,$L81,IF(D$97=$N81,$Q81,IF(SUM($C99:C99)+$S81&gt;$G81,$G81-SUM($C99:C99),$S81))))</f>
        <v>0</v>
      </c>
      <c r="E99" s="269">
        <f>IF(E$97&lt;$I81,0,IF(E$97=$I81,$L81,IF(E$97=$N81,$Q81,IF(SUM($C99:D99)+$S81&gt;$G81,$G81-SUM($C99:D99),$S81))))</f>
        <v>0</v>
      </c>
      <c r="F99" s="269">
        <f>IF(F$97&lt;$I81,0,IF(F$97=$I81,$L81,IF(F$97=$N81,$Q81,IF(SUM($C99:E99)+$S81&gt;$G81,$G81-SUM($C99:E99),$S81))))</f>
        <v>0</v>
      </c>
      <c r="G99" s="269">
        <f>IF(G$97&lt;$I81,0,IF(G$97=$I81,$L81,IF(G$97=$N81,$Q81,IF(SUM($C99:F99)+$S81&gt;$G81,$G81-SUM($C99:F99),$S81))))</f>
        <v>0</v>
      </c>
      <c r="H99" s="269">
        <f>IF(H$97&lt;$I81,0,IF(H$97=$I81,$L81,IF(H$97=$N81,$Q81,IF(SUM($C99:G99)+$S81&gt;$G81,$G81-SUM($C99:G99),$S81))))</f>
        <v>0</v>
      </c>
      <c r="I99" s="269">
        <f>IF(I$97&lt;$I81,0,IF(I$97=$I81,$L81,IF(I$97=$N81,$Q81,IF(SUM($C99:H99)+$S81&gt;$G81,$G81-SUM($C99:H99),$S81))))</f>
        <v>0</v>
      </c>
      <c r="J99" s="269">
        <f>IF(J$97&lt;$I81,0,IF(J$97=$I81,$L81,IF(J$97=$N81,$Q81,IF(SUM($C99:I99)+$S81&gt;$G81,$G81-SUM($C99:I99),$S81))))</f>
        <v>0</v>
      </c>
      <c r="K99" s="269">
        <f>IF(K$97&lt;$I81,0,IF(K$97=$I81,$L81,IF(K$97=$N81,$Q81,IF(SUM($C99:J99)+$S81&gt;$G81,$G81-SUM($C99:J99),$S81))))</f>
        <v>0</v>
      </c>
      <c r="L99" s="269">
        <f>IF(L$97&lt;$I81,0,IF(L$97=$I81,$L81,IF(L$97=$N81,$Q81,IF(SUM($C99:K99)+$S81&gt;$G81,$G81-SUM($C99:K99),$S81))))</f>
        <v>0</v>
      </c>
      <c r="M99" s="269">
        <f>IF(M$97&lt;$I81,0,IF(M$97=$I81,$L81,IF(M$97=$N81,$Q81,IF(SUM($C99:L99)+$S81&gt;$G81,$G81-SUM($C99:L99),$S81))))</f>
        <v>0</v>
      </c>
      <c r="N99" s="269">
        <f>IF(N$97&lt;$I81,0,IF(N$97=$I81,$L81,IF(N$97=$N81,$Q81,IF(SUM($C99:M99)+$S81&gt;$G81,$G81-SUM($C99:M99),$S81))))</f>
        <v>0</v>
      </c>
      <c r="O99" s="269">
        <f>IF(O$97&lt;$I81,0,IF(O$97=$I81,$L81,IF(O$97=$N81,$Q81,IF(SUM($C99:N99)+$S81&gt;$G81,$G81-SUM($C99:N99),$S81))))</f>
        <v>0</v>
      </c>
      <c r="P99" s="269">
        <f>IF(P$97&lt;$I81,0,IF(P$97=$I81,$L81,IF(P$97=$N81,$Q81,IF(SUM($C99:O99)+$S81&gt;$G81,$G81-SUM($C99:O99),$S81))))</f>
        <v>0</v>
      </c>
      <c r="Q99" s="269">
        <f>IF(Q$97&lt;$I81,0,IF(Q$97=$I81,$L81,IF(Q$97=$N81,$Q81,IF(SUM($C99:P99)+$S81&gt;$G81,$G81-SUM($C99:P99),$S81))))</f>
        <v>0</v>
      </c>
      <c r="R99" s="269">
        <f>IF(R$97&lt;$I81,0,IF(R$97=$I81,$L81,IF(R$97=$N81,$Q81,IF(SUM($C99:Q99)+$S81&gt;$G81,$G81-SUM($C99:Q99),$S81))))</f>
        <v>0</v>
      </c>
      <c r="S99" s="269">
        <f>IF(S$97&lt;$I81,0,IF(S$97=$I81,$L81,IF(S$97=$N81,$Q81,IF(SUM($C99:R99)+$S81&gt;$G81,$G81-SUM($C99:R99),$S81))))</f>
        <v>0</v>
      </c>
      <c r="T99" s="269">
        <f>IF(T$97&lt;$I81,0,IF(T$97=$I81,$L81,IF(T$97=$N81,$Q81,IF(SUM($C99:S99)+$S81&gt;$G81,$G81-SUM($C99:S99),$S81))))</f>
        <v>0</v>
      </c>
      <c r="U99" s="269">
        <f>IF(U$97&lt;$I81,0,IF(U$97=$I81,$L81,IF(U$97=$N81,$Q81,IF(SUM($C99:T99)+$S81&gt;$G81,$G81-SUM($C99:T99),$S81))))</f>
        <v>0</v>
      </c>
      <c r="V99" s="269">
        <f>IF(V$97&lt;$I81,0,IF(V$97=$I81,$L81,IF(V$97=$N81,$Q81,IF(SUM($C99:U99)+$S81&gt;$G81,$G81-SUM($C99:U99),$S81))))</f>
        <v>0</v>
      </c>
      <c r="W99" s="269">
        <f>IF(W$97&lt;$I81,0,IF(W$97=$I81,$L81,IF(W$97=$N81,$Q81,IF(SUM($C99:V99)+$S81&gt;$G81,$G81-SUM($C99:V99),$S81))))</f>
        <v>0</v>
      </c>
      <c r="X99" s="269">
        <f>IF(X$97&lt;$I81,0,IF(X$97=$I81,$L81,IF(X$97=$N81,$Q81,IF(SUM($C99:W99)+$S81&gt;$G81,$G81-SUM($C99:W99),$S81))))</f>
        <v>0</v>
      </c>
      <c r="Y99" s="269">
        <f>IF(Y$97&lt;$I81,0,IF(Y$97=$I81,$L81,IF(Y$97=$N81,$Q81,IF(SUM($C99:X99)+$S81&gt;$G81,$G81-SUM($C99:X99),$S81))))</f>
        <v>0</v>
      </c>
      <c r="Z99" s="269">
        <f>IF(Z$97&lt;$I81,0,IF(Z$97=$I81,$L81,IF(Z$97=$N81,$Q81,IF(SUM($C99:Y99)+$S81&gt;$G81,$G81-SUM($C99:Y99),$S81))))</f>
        <v>0</v>
      </c>
      <c r="AA99" s="269">
        <f>IF(AA$97&lt;$I81,0,IF(AA$97=$I81,$L81,IF(AA$97=$N81,$Q81,IF(SUM($C99:Z99)+$S81&gt;$G81,$G81-SUM($C99:Z99),$S81))))</f>
        <v>0</v>
      </c>
      <c r="AB99" s="269">
        <f>IF(AB$97&lt;$I81,0,IF(AB$97=$I81,$L81,IF(AB$97=$N81,$Q81,IF(SUM($C99:AA99)+$S81&gt;$G81,$G81-SUM($C99:AA99),$S81))))</f>
        <v>0</v>
      </c>
      <c r="AC99" s="269">
        <f>IF(AC$97&lt;$I81,0,IF(AC$97=$I81,$L81,IF(AC$97=$N81,$Q81,IF(SUM($C99:AB99)+$S81&gt;$G81,$G81-SUM($C99:AB99),$S81))))</f>
        <v>0</v>
      </c>
      <c r="AD99" s="269">
        <f>IF(AD$97&lt;$I81,0,IF(AD$97=$I81,$L81,IF(AD$97=$N81,$Q81,IF(SUM($C99:AC99)+$S81&gt;$G81,$G81-SUM($C99:AC99),$S81))))</f>
        <v>0</v>
      </c>
      <c r="AE99" s="269">
        <f>IF(AE$97&lt;$I81,0,IF(AE$97=$I81,$L81,IF(AE$97=$N81,$Q81,IF(SUM($C99:AD99)+$S81&gt;$G81,$G81-SUM($C99:AD99),$S81))))</f>
        <v>0</v>
      </c>
      <c r="AF99" s="269">
        <f>IF(AF$97&lt;$I81,0,IF(AF$97=$I81,$L81,IF(AF$97=$N81,$Q81,IF(SUM($C99:AE99)+$S81&gt;$G81,$G81-SUM($C99:AE99),$S81))))</f>
        <v>0</v>
      </c>
      <c r="AG99" s="269">
        <f>IF(AG$97&lt;$I81,0,IF(AG$97=$I81,$L81,IF(AG$97=$N81,$Q81,IF(SUM($C99:AF99)+$S81&gt;$G81,$G81-SUM($C99:AF99),$S81))))</f>
        <v>0</v>
      </c>
      <c r="AH99" s="269">
        <f>IF(AH$97&lt;$I81,0,IF(AH$97=$I81,$L81,IF(AH$97=$N81,$Q81,IF(SUM($C99:AG99)+$S81&gt;$G81,$G81-SUM($C99:AG99),$S81))))</f>
        <v>0</v>
      </c>
      <c r="AI99" s="269">
        <f>IF(AI$97&lt;$I81,0,IF(AI$97=$I81,$L81,IF(AI$97=$N81,$Q81,IF(SUM($C99:AH99)+$S81&gt;$G81,$G81-SUM($C99:AH99),$S81))))</f>
        <v>0</v>
      </c>
      <c r="AJ99" s="269">
        <f>IF(AJ$97&lt;$I81,0,IF(AJ$97=$I81,$L81,IF(AJ$97=$N81,$Q81,IF(SUM($C99:AI99)+$S81&gt;$G81,$G81-SUM($C99:AI99),$S81))))</f>
        <v>0</v>
      </c>
      <c r="AK99" s="269">
        <f>IF(AK$97&lt;$I81,0,IF(AK$97=$I81,$L81,IF(AK$97=$N81,$Q81,IF(SUM($C99:AJ99)+$S81&gt;$G81,$G81-SUM($C99:AJ99),$S81))))</f>
        <v>0</v>
      </c>
      <c r="AL99" s="269">
        <f>IF(AL$97&lt;$I81,0,IF(AL$97=$I81,$L81,IF(AL$97=$N81,$Q81,IF(SUM($C99:AK99)+$S81&gt;$G81,$G81-SUM($C99:AK99),$S81))))</f>
        <v>0</v>
      </c>
      <c r="AM99" s="269">
        <f>IF(AM$97&lt;$I81,0,IF(AM$97=$I81,$L81,IF(AM$97=$N81,$Q81,IF(SUM($C99:AL99)+$S81&gt;$G81,$G81-SUM($C99:AL99),$S81))))</f>
        <v>0</v>
      </c>
      <c r="AN99" s="269">
        <f>IF(AN$97&lt;$I81,0,IF(AN$97=$I81,$L81,IF(AN$97=$N81,$Q81,IF(SUM($C99:AM99)+$S81&gt;$G81,$G81-SUM($C99:AM99),$S81))))</f>
        <v>0</v>
      </c>
      <c r="AO99" s="269">
        <f>IF(AO$97&lt;$I81,0,IF(AO$97=$I81,$L81,IF(AO$97=$N81,$Q81,IF(SUM($C99:AN99)+$S81&gt;$G81,$G81-SUM($C99:AN99),$S81))))</f>
        <v>0</v>
      </c>
      <c r="AP99" s="269">
        <f>IF(AP$97&lt;$I81,0,IF(AP$97=$I81,$L81,IF(AP$97=$N81,$Q81,IF(SUM($C99:AO99)+$S81&gt;$G81,$G81-SUM($C99:AO99),$S81))))</f>
        <v>0</v>
      </c>
      <c r="AQ99" s="269">
        <f>IF(AQ$97&lt;$I81,0,IF(AQ$97=$I81,$L81,IF(AQ$97=$N81,$Q81,IF(SUM($C99:AP99)+$S81&gt;$G81,$G81-SUM($C99:AP99),$S81))))</f>
        <v>0</v>
      </c>
      <c r="AR99" s="269">
        <f>IF(AR$97&lt;$I81,0,IF(AR$97=$I81,$L81,IF(AR$97=$N81,$Q81,IF(SUM($C99:AQ99)+$S81&gt;$G81,$G81-SUM($C99:AQ99),$S81))))</f>
        <v>0</v>
      </c>
      <c r="AS99" s="269">
        <f>IF(AS$97&lt;$I81,0,IF(AS$97=$I81,$L81,IF(AS$97=$N81,$Q81,IF(SUM($C99:AR99)+$S81&gt;$G81,$G81-SUM($C99:AR99),$S81))))</f>
        <v>0</v>
      </c>
      <c r="AT99" s="269">
        <f>IF(AT$97&lt;$I81,0,IF(AT$97=$I81,$L81,IF(AT$97=$N81,$Q81,IF(SUM($C99:AS99)+$S81&gt;$G81,$G81-SUM($C99:AS99),$S81))))</f>
        <v>0</v>
      </c>
      <c r="AU99" s="269">
        <f>IF(AU$97&lt;$I81,0,IF(AU$97=$I81,$L81,IF(AU$97=$N81,$Q81,IF(SUM($C99:AT99)+$S81&gt;$G81,$G81-SUM($C99:AT99),$S81))))</f>
        <v>0</v>
      </c>
      <c r="AV99" s="269">
        <f>IF(AV$97&lt;$I81,0,IF(AV$97=$I81,$L81,IF(AV$97=$N81,$Q81,IF(SUM($C99:AU99)+$S81&gt;$G81,$G81-SUM($C99:AU99),$S81))))</f>
        <v>0</v>
      </c>
      <c r="AW99" s="269">
        <f>IF(AW$97&lt;$I81,0,IF(AW$97=$I81,$L81,IF(AW$97=$N81,$Q81,IF(SUM($C99:AV99)+$S81&gt;$G81,$G81-SUM($C99:AV99),$S81))))</f>
        <v>0</v>
      </c>
      <c r="AX99" s="269">
        <f>IF(AX$97&lt;$I81,0,IF(AX$97=$I81,$L81,IF(AX$97=$N81,$Q81,IF(SUM($C99:AW99)+$S81&gt;$G81,$G81-SUM($C99:AW99),$S81))))</f>
        <v>0</v>
      </c>
      <c r="AY99" s="269">
        <f>IF(AY$97&lt;$I81,0,IF(AY$97=$I81,$L81,IF(AY$97=$N81,$Q81,IF(SUM($C99:AX99)+$S81&gt;$G81,$G81-SUM($C99:AX99),$S81))))</f>
        <v>0</v>
      </c>
      <c r="AZ99" s="269">
        <f>IF(AZ$97&lt;$I81,0,IF(AZ$97=$I81,$L81,IF(AZ$97=$N81,$Q81,IF(SUM($C99:AY99)+$S81&gt;$G81,$G81-SUM($C99:AY99),$S81))))</f>
        <v>0</v>
      </c>
      <c r="BA99" s="269">
        <f>IF(BA$97&lt;$I81,0,IF(BA$97=$I81,$L81,IF(BA$97=$N81,$Q81,IF(SUM($C99:AZ99)+$S81&gt;$G81,$G81-SUM($C99:AZ99),$S81))))</f>
        <v>0</v>
      </c>
      <c r="BB99" s="269">
        <f>IF(BB$97&lt;$I81,0,IF(BB$97=$I81,$L81,IF(BB$97=$N81,$Q81,IF(SUM($C99:BA99)+$S81&gt;$G81,$G81-SUM($C99:BA99),$S81))))</f>
        <v>0</v>
      </c>
      <c r="BC99" s="269">
        <f>IF(BC$97&lt;$I81,0,IF(BC$97=$I81,$L81,IF(BC$97=$N81,$Q81,IF(SUM($C99:BB99)+$S81&gt;$G81,$G81-SUM($C99:BB99),$S81))))</f>
        <v>0</v>
      </c>
      <c r="BD99" s="269">
        <f>IF(BD$97&lt;$I81,0,IF(BD$97=$I81,$L81,IF(BD$97=$N81,$Q81,IF(SUM($C99:BC99)+$S81&gt;$G81,$G81-SUM($C99:BC99),$S81))))</f>
        <v>0</v>
      </c>
      <c r="BE99" s="269">
        <f>IF(BE$97&lt;$I81,0,IF(BE$97=$I81,$L81,IF(BE$97=$N81,$Q81,IF(SUM($C99:BD99)+$S81&gt;$G81,$G81-SUM($C99:BD99),$S81))))</f>
        <v>0</v>
      </c>
      <c r="BF99" s="269">
        <f>IF(BF$97&lt;$I81,0,IF(BF$97=$I81,$L81,IF(BF$97=$N81,$Q81,IF(SUM($C99:BE99)+$S81&gt;$G81,$G81-SUM($C99:BE99),$S81))))</f>
        <v>0</v>
      </c>
      <c r="BG99" s="269">
        <f>IF(BG$97&lt;$I81,0,IF(BG$97=$I81,$L81,IF(BG$97=$N81,$Q81,IF(SUM($C99:BF99)+$S81&gt;$G81,$G81-SUM($C99:BF99),$S81))))</f>
        <v>0</v>
      </c>
      <c r="BH99" s="269">
        <f>IF(BH$97&lt;$I81,0,IF(BH$97=$I81,$L81,IF(BH$97=$N81,$Q81,IF(SUM($C99:BG99)+$S81&gt;$G81,$G81-SUM($C99:BG99),$S81))))</f>
        <v>0</v>
      </c>
      <c r="BI99" s="269">
        <f>IF(BI$97&lt;$I81,0,IF(BI$97=$I81,$L81,IF(BI$97=$N81,$Q81,IF(SUM($C99:BH99)+$S81&gt;$G81,$G81-SUM($C99:BH99),$S81))))</f>
        <v>0</v>
      </c>
      <c r="BJ99" s="269">
        <f>IF(BJ$97&lt;$I81,0,IF(BJ$97=$I81,$L81,IF(BJ$97=$N81,$Q81,IF(SUM($C99:BI99)+$S81&gt;$G81,$G81-SUM($C99:BI99),$S81))))</f>
        <v>0</v>
      </c>
      <c r="BK99" s="269">
        <f>IF(BK$97&lt;$I81,0,IF(BK$97=$I81,$L81,IF(BK$97=$N81,$Q81,IF(SUM($C99:BJ99)+$S81&gt;$G81,$G81-SUM($C99:BJ99),$S81))))</f>
        <v>0</v>
      </c>
      <c r="BL99" s="269">
        <f>IF(BL$97&lt;$I81,0,IF(BL$97=$I81,$L81,IF(BL$97=$N81,$Q81,IF(SUM($C99:BK99)+$S81&gt;$G81,$G81-SUM($C99:BK99),$S81))))</f>
        <v>0</v>
      </c>
      <c r="BM99" s="269">
        <f>IF(BM$97&lt;$I81,0,IF(BM$97=$I81,$L81,IF(BM$97=$N81,$Q81,IF(SUM($C99:BL99)+$S81&gt;$G81,$G81-SUM($C99:BL99),$S81))))</f>
        <v>0</v>
      </c>
      <c r="BN99" s="269">
        <f>IF(BN$97&lt;$I81,0,IF(BN$97=$I81,$L81,IF(BN$97=$N81,$Q81,IF(SUM($C99:BM99)+$S81&gt;$G81,$G81-SUM($C99:BM99),$S81))))</f>
        <v>0</v>
      </c>
      <c r="BO99" s="269">
        <f>IF(BO$97&lt;$I81,0,IF(BO$97=$I81,$L81,IF(BO$97=$N81,$Q81,IF(SUM($C99:BN99)+$S81&gt;$G81,$G81-SUM($C99:BN99),$S81))))</f>
        <v>0</v>
      </c>
      <c r="BP99" s="269">
        <f>IF(BP$97&lt;$I81,0,IF(BP$97=$I81,$L81,IF(BP$97=$N81,$Q81,IF(SUM($C99:BO99)+$S81&gt;$G81,$G81-SUM($C99:BO99),$S81))))</f>
        <v>0</v>
      </c>
      <c r="BQ99" s="269">
        <f>IF(BQ$97&lt;$I81,0,IF(BQ$97=$I81,$L81,IF(BQ$97=$N81,$Q81,IF(SUM($C99:BP99)+$S81&gt;$G81,$G81-SUM($C99:BP99),$S81))))</f>
        <v>0</v>
      </c>
      <c r="BR99" s="269">
        <f>IF(BR$97&lt;$I81,0,IF(BR$97=$I81,$L81,IF(BR$97=$N81,$Q81,IF(SUM($C99:BQ99)+$S81&gt;$G81,$G81-SUM($C99:BQ99),$S81))))</f>
        <v>0</v>
      </c>
      <c r="BS99" s="269">
        <f>IF(BS$97&lt;$I81,0,IF(BS$97=$I81,$L81,IF(BS$97=$N81,$Q81,IF(SUM($C99:BR99)+$S81&gt;$G81,$G81-SUM($C99:BR99),$S81))))</f>
        <v>0</v>
      </c>
      <c r="BT99" s="269">
        <f>IF(BT$97&lt;$I81,0,IF(BT$97=$I81,$L81,IF(BT$97=$N81,$Q81,IF(SUM($C99:BS99)+$S81&gt;$G81,$G81-SUM($C99:BS99),$S81))))</f>
        <v>0</v>
      </c>
      <c r="BU99" s="269">
        <f>IF(BU$97&lt;$I81,0,IF(BU$97=$I81,$L81,IF(BU$97=$N81,$Q81,IF(SUM($C99:BT99)+$S81&gt;$G81,$G81-SUM($C99:BT99),$S81))))</f>
        <v>0</v>
      </c>
      <c r="BV99" s="269">
        <f>IF(BV$97&lt;$I81,0,IF(BV$97=$I81,$L81,IF(BV$97=$N81,$Q81,IF(SUM($C99:BU99)+$S81&gt;$G81,$G81-SUM($C99:BU99),$S81))))</f>
        <v>0</v>
      </c>
      <c r="BW99" s="269">
        <f>IF(BW$97&lt;$I81,0,IF(BW$97=$I81,$L81,IF(BW$97=$N81,$Q81,IF(SUM($C99:BV99)+$S81&gt;$G81,$G81-SUM($C99:BV99),$S81))))</f>
        <v>0</v>
      </c>
      <c r="BX99" s="269">
        <f>IF(BX$97&lt;$I81,0,IF(BX$97=$I81,$L81,IF(BX$97=$N81,$Q81,IF(SUM($C99:BW99)+$S81&gt;$G81,$G81-SUM($C99:BW99),$S81))))</f>
        <v>0</v>
      </c>
      <c r="BY99" s="269">
        <f>IF(BY$97&lt;$I81,0,IF(BY$97=$I81,$L81,IF(BY$97=$N81,$Q81,IF(SUM($C99:BX99)+$S81&gt;$G81,$G81-SUM($C99:BX99),$S81))))</f>
        <v>0</v>
      </c>
      <c r="BZ99" s="269">
        <f>IF(BZ$97&lt;$I81,0,IF(BZ$97=$I81,$L81,IF(BZ$97=$N81,$Q81,IF(SUM($C99:BY99)+$S81&gt;$G81,$G81-SUM($C99:BY99),$S81))))</f>
        <v>0</v>
      </c>
      <c r="CA99" s="269">
        <f>IF(CA$97&lt;$I81,0,IF(CA$97=$I81,$L81,IF(CA$97=$N81,$Q81,IF(SUM($C99:BZ99)+$S81&gt;$G81,$G81-SUM($C99:BZ99),$S81))))</f>
        <v>0</v>
      </c>
      <c r="CB99" s="269">
        <f>IF(CB$97&lt;$I81,0,IF(CB$97=$I81,$L81,IF(CB$97=$N81,$Q81,IF(SUM($C99:CA99)+$S81&gt;$G81,$G81-SUM($C99:CA99),$S81))))</f>
        <v>0</v>
      </c>
      <c r="CC99" s="269">
        <f>IF(CC$97&lt;$I81,0,IF(CC$97=$I81,$L81,IF(CC$97=$N81,$Q81,IF(SUM($C99:CB99)+$S81&gt;$G81,$G81-SUM($C99:CB99),$S81))))</f>
        <v>0</v>
      </c>
      <c r="CD99" s="269">
        <f>IF(CD$97&lt;$I81,0,IF(CD$97=$I81,$L81,IF(CD$97=$N81,$Q81,IF(SUM($C99:CC99)+$S81&gt;$G81,$G81-SUM($C99:CC99),$S81))))</f>
        <v>0</v>
      </c>
      <c r="CE99" s="269">
        <f>IF(CE$97&lt;$I81,0,IF(CE$97=$I81,$L81,IF(CE$97=$N81,$Q81,IF(SUM($C99:CD99)+$S81&gt;$G81,$G81-SUM($C99:CD99),$S81))))</f>
        <v>0</v>
      </c>
      <c r="CF99" s="269">
        <f>IF(CF$97&lt;$I81,0,IF(CF$97=$I81,$L81,IF(CF$97=$N81,$Q81,IF(SUM($C99:CE99)+$S81&gt;$G81,$G81-SUM($C99:CE99),$S81))))</f>
        <v>0</v>
      </c>
      <c r="CG99" s="269">
        <f>IF(CG$97&lt;$I81,0,IF(CG$97=$I81,$L81,IF(CG$97=$N81,$Q81,IF(SUM($C99:CF99)+$S81&gt;$G81,$G81-SUM($C99:CF99),$S81))))</f>
        <v>0</v>
      </c>
      <c r="CH99" s="269">
        <f>IF(CH$97&lt;$I81,0,IF(CH$97=$I81,$L81,IF(CH$97=$N81,$Q81,IF(SUM($C99:CG99)+$S81&gt;$G81,$G81-SUM($C99:CG99),$S81))))</f>
        <v>0</v>
      </c>
      <c r="CI99" s="269">
        <f>IF(CI$97&lt;$I81,0,IF(CI$97=$I81,$L81,IF(CI$97=$N81,$Q81,IF(SUM($C99:CH99)+$S81&gt;$G81,$G81-SUM($C99:CH99),$S81))))</f>
        <v>0</v>
      </c>
      <c r="CJ99" s="269">
        <f>IF(CJ$97&lt;$I81,0,IF(CJ$97=$I81,$L81,IF(CJ$97=$N81,$Q81,IF(SUM($C99:CI99)+$S81&gt;$G81,$G81-SUM($C99:CI99),$S81))))</f>
        <v>0</v>
      </c>
      <c r="CK99" s="269">
        <f>IF(CK$97&lt;$I81,0,IF(CK$97=$I81,$L81,IF(CK$97=$N81,$Q81,IF(SUM($C99:CJ99)+$S81&gt;$G81,$G81-SUM($C99:CJ99),$S81))))</f>
        <v>0</v>
      </c>
      <c r="CL99" s="269">
        <f>IF(CL$97&lt;$I81,0,IF(CL$97=$I81,$L81,IF(CL$97=$N81,$Q81,IF(SUM($C99:CK99)+$S81&gt;$G81,$G81-SUM($C99:CK99),$S81))))</f>
        <v>0</v>
      </c>
      <c r="CM99" s="269">
        <f>IF(CM$97&lt;$I81,0,IF(CM$97=$I81,$L81,IF(CM$97=$N81,$Q81,IF(SUM($C99:CL99)+$S81&gt;$G81,$G81-SUM($C99:CL99),$S81))))</f>
        <v>0</v>
      </c>
      <c r="CN99" s="269">
        <f>IF(CN$97&lt;$I81,0,IF(CN$97=$I81,$L81,IF(CN$97=$N81,$Q81,IF(SUM($C99:CM99)+$S81&gt;$G81,$G81-SUM($C99:CM99),$S81))))</f>
        <v>0</v>
      </c>
      <c r="CO99" s="269">
        <f>IF(CO$97&lt;$I81,0,IF(CO$97=$I81,$L81,IF(CO$97=$N81,$Q81,IF(SUM($C99:CN99)+$S81&gt;$G81,$G81-SUM($C99:CN99),$S81))))</f>
        <v>0</v>
      </c>
      <c r="CP99" s="269">
        <f>IF(CP$97&lt;$I81,0,IF(CP$97=$I81,$L81,IF(CP$97=$N81,$Q81,IF(SUM($C99:CO99)+$S81&gt;$G81,$G81-SUM($C99:CO99),$S81))))</f>
        <v>0</v>
      </c>
      <c r="CQ99" s="269">
        <f>IF(CQ$97&lt;$I81,0,IF(CQ$97=$I81,$L81,IF(CQ$97=$N81,$Q81,IF(SUM($C99:CP99)+$S81&gt;$G81,$G81-SUM($C99:CP99),$S81))))</f>
        <v>0</v>
      </c>
      <c r="CR99" s="269">
        <f>IF(CR$97&lt;$I81,0,IF(CR$97=$I81,$L81,IF(CR$97=$N81,$Q81,IF(SUM($C99:CQ99)+$S81&gt;$G81,$G81-SUM($C99:CQ99),$S81))))</f>
        <v>0</v>
      </c>
      <c r="CS99" s="269">
        <f>IF(CS$97&lt;$I81,0,IF(CS$97=$I81,$L81,IF(CS$97=$N81,$Q81,IF(SUM($C99:CR99)+$S81&gt;$G81,$G81-SUM($C99:CR99),$S81))))</f>
        <v>0</v>
      </c>
      <c r="CT99" s="292">
        <f>IF(CT$97&lt;$I81,0,IF(CT$97=$I81,$L81,IF(CT$97=$N81,$Q81,IF(SUM($C99:CS99)+$S81&gt;$G81,$G81-SUM($C99:CS99),$S81))))</f>
        <v>0</v>
      </c>
      <c r="CU99" s="164">
        <f t="shared" ref="CU99:CU112" si="99">B99-G81</f>
        <v>0</v>
      </c>
    </row>
    <row r="100" spans="1:99" s="130" customFormat="1" ht="16.5" customHeight="1">
      <c r="A100" s="267" t="str">
        <f t="shared" ref="A100:A112" si="100">B82</f>
        <v>小高层(10F-12F)</v>
      </c>
      <c r="B100" s="268">
        <f t="shared" ref="B100:B112" si="101">SUM(C100:CT100)</f>
        <v>0</v>
      </c>
      <c r="C100" s="269">
        <f t="shared" ref="C100:C112" si="102">IF(C$97=$I82,$L82,0)</f>
        <v>0</v>
      </c>
      <c r="D100" s="269">
        <f>IF(D$97&lt;$I82,0,IF(D$97=$I82,$L82,IF(D$97=$N82,$Q82,IF(SUM($C100:C100)+$S82&gt;$G82,$G82-SUM($C100:C100),$S82))))</f>
        <v>0</v>
      </c>
      <c r="E100" s="269">
        <f>IF(E$97&lt;$I82,0,IF(E$97=$I82,$L82,IF(E$97=$N82,$Q82,IF(SUM($C100:D100)+$S82&gt;$G82,$G82-SUM($C100:D100),$S82))))</f>
        <v>0</v>
      </c>
      <c r="F100" s="269">
        <f>IF(F$97&lt;$I82,0,IF(F$97=$I82,$L82,IF(F$97=$N82,$Q82,IF(SUM($C100:E100)+$S82&gt;$G82,$G82-SUM($C100:E100),$S82))))</f>
        <v>0</v>
      </c>
      <c r="G100" s="269">
        <f>IF(G$97&lt;$I82,0,IF(G$97=$I82,$L82,IF(G$97=$N82,$Q82,IF(SUM($C100:F100)+$S82&gt;$G82,$G82-SUM($C100:F100),$S82))))</f>
        <v>0</v>
      </c>
      <c r="H100" s="269">
        <f>IF(H$97&lt;$I82,0,IF(H$97=$I82,$L82,IF(H$97=$N82,$Q82,IF(SUM($C100:G100)+$S82&gt;$G82,$G82-SUM($C100:G100),$S82))))</f>
        <v>0</v>
      </c>
      <c r="I100" s="269">
        <f>IF(I$97&lt;$I82,0,IF(I$97=$I82,$L82,IF(I$97=$N82,$Q82,IF(SUM($C100:H100)+$S82&gt;$G82,$G82-SUM($C100:H100),$S82))))</f>
        <v>0</v>
      </c>
      <c r="J100" s="269">
        <f>IF(J$97&lt;$I82,0,IF(J$97=$I82,$L82,IF(J$97=$N82,$Q82,IF(SUM($C100:I100)+$S82&gt;$G82,$G82-SUM($C100:I100),$S82))))</f>
        <v>0</v>
      </c>
      <c r="K100" s="269">
        <f>IF(K$97&lt;$I82,0,IF(K$97=$I82,$L82,IF(K$97=$N82,$Q82,IF(SUM($C100:J100)+$S82&gt;$G82,$G82-SUM($C100:J100),$S82))))</f>
        <v>0</v>
      </c>
      <c r="L100" s="269">
        <f>IF(L$97&lt;$I82,0,IF(L$97=$I82,$L82,IF(L$97=$N82,$Q82,IF(SUM($C100:K100)+$S82&gt;$G82,$G82-SUM($C100:K100),$S82))))</f>
        <v>0</v>
      </c>
      <c r="M100" s="269">
        <f>IF(M$97&lt;$I82,0,IF(M$97=$I82,$L82,IF(M$97=$N82,$Q82,IF(SUM($C100:L100)+$S82&gt;$G82,$G82-SUM($C100:L100),$S82))))</f>
        <v>0</v>
      </c>
      <c r="N100" s="269">
        <f>IF(N$97&lt;$I82,0,IF(N$97=$I82,$L82,IF(N$97=$N82,$Q82,IF(SUM($C100:M100)+$S82&gt;$G82,$G82-SUM($C100:M100),$S82))))</f>
        <v>0</v>
      </c>
      <c r="O100" s="269">
        <f>IF(O$97&lt;$I82,0,IF(O$97=$I82,$L82,IF(O$97=$N82,$Q82,IF(SUM($C100:N100)+$S82&gt;$G82,$G82-SUM($C100:N100),$S82))))</f>
        <v>0</v>
      </c>
      <c r="P100" s="269">
        <f>IF(P$97&lt;$I82,0,IF(P$97=$I82,$L82,IF(P$97=$N82,$Q82,IF(SUM($C100:O100)+$S82&gt;$G82,$G82-SUM($C100:O100),$S82))))</f>
        <v>0</v>
      </c>
      <c r="Q100" s="269">
        <f>IF(Q$97&lt;$I82,0,IF(Q$97=$I82,$L82,IF(Q$97=$N82,$Q82,IF(SUM($C100:P100)+$S82&gt;$G82,$G82-SUM($C100:P100),$S82))))</f>
        <v>0</v>
      </c>
      <c r="R100" s="269">
        <f>IF(R$97&lt;$I82,0,IF(R$97=$I82,$L82,IF(R$97=$N82,$Q82,IF(SUM($C100:Q100)+$S82&gt;$G82,$G82-SUM($C100:Q100),$S82))))</f>
        <v>0</v>
      </c>
      <c r="S100" s="269">
        <f>IF(S$97&lt;$I82,0,IF(S$97=$I82,$L82,IF(S$97=$N82,$Q82,IF(SUM($C100:R100)+$S82&gt;$G82,$G82-SUM($C100:R100),$S82))))</f>
        <v>0</v>
      </c>
      <c r="T100" s="269">
        <f>IF(T$97&lt;$I82,0,IF(T$97=$I82,$L82,IF(T$97=$N82,$Q82,IF(SUM($C100:S100)+$S82&gt;$G82,$G82-SUM($C100:S100),$S82))))</f>
        <v>0</v>
      </c>
      <c r="U100" s="269">
        <f>IF(U$97&lt;$I82,0,IF(U$97=$I82,$L82,IF(U$97=$N82,$Q82,IF(SUM($C100:T100)+$S82&gt;$G82,$G82-SUM($C100:T100),$S82))))</f>
        <v>0</v>
      </c>
      <c r="V100" s="269">
        <f>IF(V$97&lt;$I82,0,IF(V$97=$I82,$L82,IF(V$97=$N82,$Q82,IF(SUM($C100:U100)+$S82&gt;$G82,$G82-SUM($C100:U100),$S82))))</f>
        <v>0</v>
      </c>
      <c r="W100" s="269">
        <f>IF(W$97&lt;$I82,0,IF(W$97=$I82,$L82,IF(W$97=$N82,$Q82,IF(SUM($C100:V100)+$S82&gt;$G82,$G82-SUM($C100:V100),$S82))))</f>
        <v>0</v>
      </c>
      <c r="X100" s="269">
        <f>IF(X$97&lt;$I82,0,IF(X$97=$I82,$L82,IF(X$97=$N82,$Q82,IF(SUM($C100:W100)+$S82&gt;$G82,$G82-SUM($C100:W100),$S82))))</f>
        <v>0</v>
      </c>
      <c r="Y100" s="269">
        <f>IF(Y$97&lt;$I82,0,IF(Y$97=$I82,$L82,IF(Y$97=$N82,$Q82,IF(SUM($C100:X100)+$S82&gt;$G82,$G82-SUM($C100:X100),$S82))))</f>
        <v>0</v>
      </c>
      <c r="Z100" s="269">
        <f>IF(Z$97&lt;$I82,0,IF(Z$97=$I82,$L82,IF(Z$97=$N82,$Q82,IF(SUM($C100:Y100)+$S82&gt;$G82,$G82-SUM($C100:Y100),$S82))))</f>
        <v>0</v>
      </c>
      <c r="AA100" s="269">
        <f>IF(AA$97&lt;$I82,0,IF(AA$97=$I82,$L82,IF(AA$97=$N82,$Q82,IF(SUM($C100:Z100)+$S82&gt;$G82,$G82-SUM($C100:Z100),$S82))))</f>
        <v>0</v>
      </c>
      <c r="AB100" s="269">
        <f>IF(AB$97&lt;$I82,0,IF(AB$97=$I82,$L82,IF(AB$97=$N82,$Q82,IF(SUM($C100:AA100)+$S82&gt;$G82,$G82-SUM($C100:AA100),$S82))))</f>
        <v>0</v>
      </c>
      <c r="AC100" s="269">
        <f>IF(AC$97&lt;$I82,0,IF(AC$97=$I82,$L82,IF(AC$97=$N82,$Q82,IF(SUM($C100:AB100)+$S82&gt;$G82,$G82-SUM($C100:AB100),$S82))))</f>
        <v>0</v>
      </c>
      <c r="AD100" s="269">
        <f>IF(AD$97&lt;$I82,0,IF(AD$97=$I82,$L82,IF(AD$97=$N82,$Q82,IF(SUM($C100:AC100)+$S82&gt;$G82,$G82-SUM($C100:AC100),$S82))))</f>
        <v>0</v>
      </c>
      <c r="AE100" s="269">
        <f>IF(AE$97&lt;$I82,0,IF(AE$97=$I82,$L82,IF(AE$97=$N82,$Q82,IF(SUM($C100:AD100)+$S82&gt;$G82,$G82-SUM($C100:AD100),$S82))))</f>
        <v>0</v>
      </c>
      <c r="AF100" s="269">
        <f>IF(AF$97&lt;$I82,0,IF(AF$97=$I82,$L82,IF(AF$97=$N82,$Q82,IF(SUM($C100:AE100)+$S82&gt;$G82,$G82-SUM($C100:AE100),$S82))))</f>
        <v>0</v>
      </c>
      <c r="AG100" s="269">
        <f>IF(AG$97&lt;$I82,0,IF(AG$97=$I82,$L82,IF(AG$97=$N82,$Q82,IF(SUM($C100:AF100)+$S82&gt;$G82,$G82-SUM($C100:AF100),$S82))))</f>
        <v>0</v>
      </c>
      <c r="AH100" s="269">
        <f>IF(AH$97&lt;$I82,0,IF(AH$97=$I82,$L82,IF(AH$97=$N82,$Q82,IF(SUM($C100:AG100)+$S82&gt;$G82,$G82-SUM($C100:AG100),$S82))))</f>
        <v>0</v>
      </c>
      <c r="AI100" s="269">
        <f>IF(AI$97&lt;$I82,0,IF(AI$97=$I82,$L82,IF(AI$97=$N82,$Q82,IF(SUM($C100:AH100)+$S82&gt;$G82,$G82-SUM($C100:AH100),$S82))))</f>
        <v>0</v>
      </c>
      <c r="AJ100" s="269">
        <f>IF(AJ$97&lt;$I82,0,IF(AJ$97=$I82,$L82,IF(AJ$97=$N82,$Q82,IF(SUM($C100:AI100)+$S82&gt;$G82,$G82-SUM($C100:AI100),$S82))))</f>
        <v>0</v>
      </c>
      <c r="AK100" s="269">
        <f>IF(AK$97&lt;$I82,0,IF(AK$97=$I82,$L82,IF(AK$97=$N82,$Q82,IF(SUM($C100:AJ100)+$S82&gt;$G82,$G82-SUM($C100:AJ100),$S82))))</f>
        <v>0</v>
      </c>
      <c r="AL100" s="269">
        <f>IF(AL$97&lt;$I82,0,IF(AL$97=$I82,$L82,IF(AL$97=$N82,$Q82,IF(SUM($C100:AK100)+$S82&gt;$G82,$G82-SUM($C100:AK100),$S82))))</f>
        <v>0</v>
      </c>
      <c r="AM100" s="269">
        <f>IF(AM$97&lt;$I82,0,IF(AM$97=$I82,$L82,IF(AM$97=$N82,$Q82,IF(SUM($C100:AL100)+$S82&gt;$G82,$G82-SUM($C100:AL100),$S82))))</f>
        <v>0</v>
      </c>
      <c r="AN100" s="269">
        <f>IF(AN$97&lt;$I82,0,IF(AN$97=$I82,$L82,IF(AN$97=$N82,$Q82,IF(SUM($C100:AM100)+$S82&gt;$G82,$G82-SUM($C100:AM100),$S82))))</f>
        <v>0</v>
      </c>
      <c r="AO100" s="269">
        <f>IF(AO$97&lt;$I82,0,IF(AO$97=$I82,$L82,IF(AO$97=$N82,$Q82,IF(SUM($C100:AN100)+$S82&gt;$G82,$G82-SUM($C100:AN100),$S82))))</f>
        <v>0</v>
      </c>
      <c r="AP100" s="269">
        <f>IF(AP$97&lt;$I82,0,IF(AP$97=$I82,$L82,IF(AP$97=$N82,$Q82,IF(SUM($C100:AO100)+$S82&gt;$G82,$G82-SUM($C100:AO100),$S82))))</f>
        <v>0</v>
      </c>
      <c r="AQ100" s="269">
        <f>IF(AQ$97&lt;$I82,0,IF(AQ$97=$I82,$L82,IF(AQ$97=$N82,$Q82,IF(SUM($C100:AP100)+$S82&gt;$G82,$G82-SUM($C100:AP100),$S82))))</f>
        <v>0</v>
      </c>
      <c r="AR100" s="269">
        <f>IF(AR$97&lt;$I82,0,IF(AR$97=$I82,$L82,IF(AR$97=$N82,$Q82,IF(SUM($C100:AQ100)+$S82&gt;$G82,$G82-SUM($C100:AQ100),$S82))))</f>
        <v>0</v>
      </c>
      <c r="AS100" s="269">
        <f>IF(AS$97&lt;$I82,0,IF(AS$97=$I82,$L82,IF(AS$97=$N82,$Q82,IF(SUM($C100:AR100)+$S82&gt;$G82,$G82-SUM($C100:AR100),$S82))))</f>
        <v>0</v>
      </c>
      <c r="AT100" s="269">
        <f>IF(AT$97&lt;$I82,0,IF(AT$97=$I82,$L82,IF(AT$97=$N82,$Q82,IF(SUM($C100:AS100)+$S82&gt;$G82,$G82-SUM($C100:AS100),$S82))))</f>
        <v>0</v>
      </c>
      <c r="AU100" s="269">
        <f>IF(AU$97&lt;$I82,0,IF(AU$97=$I82,$L82,IF(AU$97=$N82,$Q82,IF(SUM($C100:AT100)+$S82&gt;$G82,$G82-SUM($C100:AT100),$S82))))</f>
        <v>0</v>
      </c>
      <c r="AV100" s="269">
        <f>IF(AV$97&lt;$I82,0,IF(AV$97=$I82,$L82,IF(AV$97=$N82,$Q82,IF(SUM($C100:AU100)+$S82&gt;$G82,$G82-SUM($C100:AU100),$S82))))</f>
        <v>0</v>
      </c>
      <c r="AW100" s="269">
        <f>IF(AW$97&lt;$I82,0,IF(AW$97=$I82,$L82,IF(AW$97=$N82,$Q82,IF(SUM($C100:AV100)+$S82&gt;$G82,$G82-SUM($C100:AV100),$S82))))</f>
        <v>0</v>
      </c>
      <c r="AX100" s="269">
        <f>IF(AX$97&lt;$I82,0,IF(AX$97=$I82,$L82,IF(AX$97=$N82,$Q82,IF(SUM($C100:AW100)+$S82&gt;$G82,$G82-SUM($C100:AW100),$S82))))</f>
        <v>0</v>
      </c>
      <c r="AY100" s="269">
        <f>IF(AY$97&lt;$I82,0,IF(AY$97=$I82,$L82,IF(AY$97=$N82,$Q82,IF(SUM($C100:AX100)+$S82&gt;$G82,$G82-SUM($C100:AX100),$S82))))</f>
        <v>0</v>
      </c>
      <c r="AZ100" s="269">
        <f>IF(AZ$97&lt;$I82,0,IF(AZ$97=$I82,$L82,IF(AZ$97=$N82,$Q82,IF(SUM($C100:AY100)+$S82&gt;$G82,$G82-SUM($C100:AY100),$S82))))</f>
        <v>0</v>
      </c>
      <c r="BA100" s="269">
        <f>IF(BA$97&lt;$I82,0,IF(BA$97=$I82,$L82,IF(BA$97=$N82,$Q82,IF(SUM($C100:AZ100)+$S82&gt;$G82,$G82-SUM($C100:AZ100),$S82))))</f>
        <v>0</v>
      </c>
      <c r="BB100" s="269">
        <f>IF(BB$97&lt;$I82,0,IF(BB$97=$I82,$L82,IF(BB$97=$N82,$Q82,IF(SUM($C100:BA100)+$S82&gt;$G82,$G82-SUM($C100:BA100),$S82))))</f>
        <v>0</v>
      </c>
      <c r="BC100" s="269">
        <f>IF(BC$97&lt;$I82,0,IF(BC$97=$I82,$L82,IF(BC$97=$N82,$Q82,IF(SUM($C100:BB100)+$S82&gt;$G82,$G82-SUM($C100:BB100),$S82))))</f>
        <v>0</v>
      </c>
      <c r="BD100" s="269">
        <f>IF(BD$97&lt;$I82,0,IF(BD$97=$I82,$L82,IF(BD$97=$N82,$Q82,IF(SUM($C100:BC100)+$S82&gt;$G82,$G82-SUM($C100:BC100),$S82))))</f>
        <v>0</v>
      </c>
      <c r="BE100" s="269">
        <f>IF(BE$97&lt;$I82,0,IF(BE$97=$I82,$L82,IF(BE$97=$N82,$Q82,IF(SUM($C100:BD100)+$S82&gt;$G82,$G82-SUM($C100:BD100),$S82))))</f>
        <v>0</v>
      </c>
      <c r="BF100" s="269">
        <f>IF(BF$97&lt;$I82,0,IF(BF$97=$I82,$L82,IF(BF$97=$N82,$Q82,IF(SUM($C100:BE100)+$S82&gt;$G82,$G82-SUM($C100:BE100),$S82))))</f>
        <v>0</v>
      </c>
      <c r="BG100" s="269">
        <f>IF(BG$97&lt;$I82,0,IF(BG$97=$I82,$L82,IF(BG$97=$N82,$Q82,IF(SUM($C100:BF100)+$S82&gt;$G82,$G82-SUM($C100:BF100),$S82))))</f>
        <v>0</v>
      </c>
      <c r="BH100" s="269">
        <f>IF(BH$97&lt;$I82,0,IF(BH$97=$I82,$L82,IF(BH$97=$N82,$Q82,IF(SUM($C100:BG100)+$S82&gt;$G82,$G82-SUM($C100:BG100),$S82))))</f>
        <v>0</v>
      </c>
      <c r="BI100" s="269">
        <f>IF(BI$97&lt;$I82,0,IF(BI$97=$I82,$L82,IF(BI$97=$N82,$Q82,IF(SUM($C100:BH100)+$S82&gt;$G82,$G82-SUM($C100:BH100),$S82))))</f>
        <v>0</v>
      </c>
      <c r="BJ100" s="269">
        <f>IF(BJ$97&lt;$I82,0,IF(BJ$97=$I82,$L82,IF(BJ$97=$N82,$Q82,IF(SUM($C100:BI100)+$S82&gt;$G82,$G82-SUM($C100:BI100),$S82))))</f>
        <v>0</v>
      </c>
      <c r="BK100" s="269">
        <f>IF(BK$97&lt;$I82,0,IF(BK$97=$I82,$L82,IF(BK$97=$N82,$Q82,IF(SUM($C100:BJ100)+$S82&gt;$G82,$G82-SUM($C100:BJ100),$S82))))</f>
        <v>0</v>
      </c>
      <c r="BL100" s="269">
        <f>IF(BL$97&lt;$I82,0,IF(BL$97=$I82,$L82,IF(BL$97=$N82,$Q82,IF(SUM($C100:BK100)+$S82&gt;$G82,$G82-SUM($C100:BK100),$S82))))</f>
        <v>0</v>
      </c>
      <c r="BM100" s="269">
        <f>IF(BM$97&lt;$I82,0,IF(BM$97=$I82,$L82,IF(BM$97=$N82,$Q82,IF(SUM($C100:BL100)+$S82&gt;$G82,$G82-SUM($C100:BL100),$S82))))</f>
        <v>0</v>
      </c>
      <c r="BN100" s="269">
        <f>IF(BN$97&lt;$I82,0,IF(BN$97=$I82,$L82,IF(BN$97=$N82,$Q82,IF(SUM($C100:BM100)+$S82&gt;$G82,$G82-SUM($C100:BM100),$S82))))</f>
        <v>0</v>
      </c>
      <c r="BO100" s="269">
        <f>IF(BO$97&lt;$I82,0,IF(BO$97=$I82,$L82,IF(BO$97=$N82,$Q82,IF(SUM($C100:BN100)+$S82&gt;$G82,$G82-SUM($C100:BN100),$S82))))</f>
        <v>0</v>
      </c>
      <c r="BP100" s="269">
        <f>IF(BP$97&lt;$I82,0,IF(BP$97=$I82,$L82,IF(BP$97=$N82,$Q82,IF(SUM($C100:BO100)+$S82&gt;$G82,$G82-SUM($C100:BO100),$S82))))</f>
        <v>0</v>
      </c>
      <c r="BQ100" s="269">
        <f>IF(BQ$97&lt;$I82,0,IF(BQ$97=$I82,$L82,IF(BQ$97=$N82,$Q82,IF(SUM($C100:BP100)+$S82&gt;$G82,$G82-SUM($C100:BP100),$S82))))</f>
        <v>0</v>
      </c>
      <c r="BR100" s="269">
        <f>IF(BR$97&lt;$I82,0,IF(BR$97=$I82,$L82,IF(BR$97=$N82,$Q82,IF(SUM($C100:BQ100)+$S82&gt;$G82,$G82-SUM($C100:BQ100),$S82))))</f>
        <v>0</v>
      </c>
      <c r="BS100" s="269">
        <f>IF(BS$97&lt;$I82,0,IF(BS$97=$I82,$L82,IF(BS$97=$N82,$Q82,IF(SUM($C100:BR100)+$S82&gt;$G82,$G82-SUM($C100:BR100),$S82))))</f>
        <v>0</v>
      </c>
      <c r="BT100" s="269">
        <f>IF(BT$97&lt;$I82,0,IF(BT$97=$I82,$L82,IF(BT$97=$N82,$Q82,IF(SUM($C100:BS100)+$S82&gt;$G82,$G82-SUM($C100:BS100),$S82))))</f>
        <v>0</v>
      </c>
      <c r="BU100" s="269">
        <f>IF(BU$97&lt;$I82,0,IF(BU$97=$I82,$L82,IF(BU$97=$N82,$Q82,IF(SUM($C100:BT100)+$S82&gt;$G82,$G82-SUM($C100:BT100),$S82))))</f>
        <v>0</v>
      </c>
      <c r="BV100" s="269">
        <f>IF(BV$97&lt;$I82,0,IF(BV$97=$I82,$L82,IF(BV$97=$N82,$Q82,IF(SUM($C100:BU100)+$S82&gt;$G82,$G82-SUM($C100:BU100),$S82))))</f>
        <v>0</v>
      </c>
      <c r="BW100" s="269">
        <f>IF(BW$97&lt;$I82,0,IF(BW$97=$I82,$L82,IF(BW$97=$N82,$Q82,IF(SUM($C100:BV100)+$S82&gt;$G82,$G82-SUM($C100:BV100),$S82))))</f>
        <v>0</v>
      </c>
      <c r="BX100" s="269">
        <f>IF(BX$97&lt;$I82,0,IF(BX$97=$I82,$L82,IF(BX$97=$N82,$Q82,IF(SUM($C100:BW100)+$S82&gt;$G82,$G82-SUM($C100:BW100),$S82))))</f>
        <v>0</v>
      </c>
      <c r="BY100" s="269">
        <f>IF(BY$97&lt;$I82,0,IF(BY$97=$I82,$L82,IF(BY$97=$N82,$Q82,IF(SUM($C100:BX100)+$S82&gt;$G82,$G82-SUM($C100:BX100),$S82))))</f>
        <v>0</v>
      </c>
      <c r="BZ100" s="269">
        <f>IF(BZ$97&lt;$I82,0,IF(BZ$97=$I82,$L82,IF(BZ$97=$N82,$Q82,IF(SUM($C100:BY100)+$S82&gt;$G82,$G82-SUM($C100:BY100),$S82))))</f>
        <v>0</v>
      </c>
      <c r="CA100" s="269">
        <f>IF(CA$97&lt;$I82,0,IF(CA$97=$I82,$L82,IF(CA$97=$N82,$Q82,IF(SUM($C100:BZ100)+$S82&gt;$G82,$G82-SUM($C100:BZ100),$S82))))</f>
        <v>0</v>
      </c>
      <c r="CB100" s="269">
        <f>IF(CB$97&lt;$I82,0,IF(CB$97=$I82,$L82,IF(CB$97=$N82,$Q82,IF(SUM($C100:CA100)+$S82&gt;$G82,$G82-SUM($C100:CA100),$S82))))</f>
        <v>0</v>
      </c>
      <c r="CC100" s="269">
        <f>IF(CC$97&lt;$I82,0,IF(CC$97=$I82,$L82,IF(CC$97=$N82,$Q82,IF(SUM($C100:CB100)+$S82&gt;$G82,$G82-SUM($C100:CB100),$S82))))</f>
        <v>0</v>
      </c>
      <c r="CD100" s="269">
        <f>IF(CD$97&lt;$I82,0,IF(CD$97=$I82,$L82,IF(CD$97=$N82,$Q82,IF(SUM($C100:CC100)+$S82&gt;$G82,$G82-SUM($C100:CC100),$S82))))</f>
        <v>0</v>
      </c>
      <c r="CE100" s="269">
        <f>IF(CE$97&lt;$I82,0,IF(CE$97=$I82,$L82,IF(CE$97=$N82,$Q82,IF(SUM($C100:CD100)+$S82&gt;$G82,$G82-SUM($C100:CD100),$S82))))</f>
        <v>0</v>
      </c>
      <c r="CF100" s="269">
        <f>IF(CF$97&lt;$I82,0,IF(CF$97=$I82,$L82,IF(CF$97=$N82,$Q82,IF(SUM($C100:CE100)+$S82&gt;$G82,$G82-SUM($C100:CE100),$S82))))</f>
        <v>0</v>
      </c>
      <c r="CG100" s="269">
        <f>IF(CG$97&lt;$I82,0,IF(CG$97=$I82,$L82,IF(CG$97=$N82,$Q82,IF(SUM($C100:CF100)+$S82&gt;$G82,$G82-SUM($C100:CF100),$S82))))</f>
        <v>0</v>
      </c>
      <c r="CH100" s="269">
        <f>IF(CH$97&lt;$I82,0,IF(CH$97=$I82,$L82,IF(CH$97=$N82,$Q82,IF(SUM($C100:CG100)+$S82&gt;$G82,$G82-SUM($C100:CG100),$S82))))</f>
        <v>0</v>
      </c>
      <c r="CI100" s="269">
        <f>IF(CI$97&lt;$I82,0,IF(CI$97=$I82,$L82,IF(CI$97=$N82,$Q82,IF(SUM($C100:CH100)+$S82&gt;$G82,$G82-SUM($C100:CH100),$S82))))</f>
        <v>0</v>
      </c>
      <c r="CJ100" s="269">
        <f>IF(CJ$97&lt;$I82,0,IF(CJ$97=$I82,$L82,IF(CJ$97=$N82,$Q82,IF(SUM($C100:CI100)+$S82&gt;$G82,$G82-SUM($C100:CI100),$S82))))</f>
        <v>0</v>
      </c>
      <c r="CK100" s="269">
        <f>IF(CK$97&lt;$I82,0,IF(CK$97=$I82,$L82,IF(CK$97=$N82,$Q82,IF(SUM($C100:CJ100)+$S82&gt;$G82,$G82-SUM($C100:CJ100),$S82))))</f>
        <v>0</v>
      </c>
      <c r="CL100" s="269">
        <f>IF(CL$97&lt;$I82,0,IF(CL$97=$I82,$L82,IF(CL$97=$N82,$Q82,IF(SUM($C100:CK100)+$S82&gt;$G82,$G82-SUM($C100:CK100),$S82))))</f>
        <v>0</v>
      </c>
      <c r="CM100" s="269">
        <f>IF(CM$97&lt;$I82,0,IF(CM$97=$I82,$L82,IF(CM$97=$N82,$Q82,IF(SUM($C100:CL100)+$S82&gt;$G82,$G82-SUM($C100:CL100),$S82))))</f>
        <v>0</v>
      </c>
      <c r="CN100" s="269">
        <f>IF(CN$97&lt;$I82,0,IF(CN$97=$I82,$L82,IF(CN$97=$N82,$Q82,IF(SUM($C100:CM100)+$S82&gt;$G82,$G82-SUM($C100:CM100),$S82))))</f>
        <v>0</v>
      </c>
      <c r="CO100" s="269">
        <f>IF(CO$97&lt;$I82,0,IF(CO$97=$I82,$L82,IF(CO$97=$N82,$Q82,IF(SUM($C100:CN100)+$S82&gt;$G82,$G82-SUM($C100:CN100),$S82))))</f>
        <v>0</v>
      </c>
      <c r="CP100" s="269">
        <f>IF(CP$97&lt;$I82,0,IF(CP$97=$I82,$L82,IF(CP$97=$N82,$Q82,IF(SUM($C100:CO100)+$S82&gt;$G82,$G82-SUM($C100:CO100),$S82))))</f>
        <v>0</v>
      </c>
      <c r="CQ100" s="269">
        <f>IF(CQ$97&lt;$I82,0,IF(CQ$97=$I82,$L82,IF(CQ$97=$N82,$Q82,IF(SUM($C100:CP100)+$S82&gt;$G82,$G82-SUM($C100:CP100),$S82))))</f>
        <v>0</v>
      </c>
      <c r="CR100" s="269">
        <f>IF(CR$97&lt;$I82,0,IF(CR$97=$I82,$L82,IF(CR$97=$N82,$Q82,IF(SUM($C100:CQ100)+$S82&gt;$G82,$G82-SUM($C100:CQ100),$S82))))</f>
        <v>0</v>
      </c>
      <c r="CS100" s="269">
        <f>IF(CS$97&lt;$I82,0,IF(CS$97=$I82,$L82,IF(CS$97=$N82,$Q82,IF(SUM($C100:CR100)+$S82&gt;$G82,$G82-SUM($C100:CR100),$S82))))</f>
        <v>0</v>
      </c>
      <c r="CT100" s="292">
        <f>IF(CT$97&lt;$I82,0,IF(CT$97=$I82,$L82,IF(CT$97=$N82,$Q82,IF(SUM($C100:CS100)+$S82&gt;$G82,$G82-SUM($C100:CS100),$S82))))</f>
        <v>0</v>
      </c>
      <c r="CU100" s="164">
        <f t="shared" si="99"/>
        <v>0</v>
      </c>
    </row>
    <row r="101" spans="1:99" s="130" customFormat="1" ht="16.5" customHeight="1">
      <c r="A101" s="267" t="str">
        <f t="shared" si="100"/>
        <v>中高层(13F-18F)</v>
      </c>
      <c r="B101" s="268">
        <f t="shared" si="101"/>
        <v>0</v>
      </c>
      <c r="C101" s="269">
        <f t="shared" si="102"/>
        <v>0</v>
      </c>
      <c r="D101" s="269">
        <f>IF(D$97&lt;$I83,0,IF(D$97=$I83,$L83,IF(D$97=$N83,$Q83,IF(SUM($C101:C101)+$S83&gt;$G83,$G83-SUM($C101:C101),$S83))))</f>
        <v>0</v>
      </c>
      <c r="E101" s="269">
        <f>IF(E$97&lt;$I83,0,IF(E$97=$I83,$L83,IF(E$97=$N83,$Q83,IF(SUM($C101:D101)+$S83&gt;$G83,$G83-SUM($C101:D101),$S83))))</f>
        <v>0</v>
      </c>
      <c r="F101" s="269">
        <f>IF(F$97&lt;$I83,0,IF(F$97=$I83,$L83,IF(F$97=$N83,$Q83,IF(SUM($C101:E101)+$S83&gt;$G83,$G83-SUM($C101:E101),$S83))))</f>
        <v>0</v>
      </c>
      <c r="G101" s="269">
        <f>IF(G$97&lt;$I83,0,IF(G$97=$I83,$L83,IF(G$97=$N83,$Q83,IF(SUM($C101:F101)+$S83&gt;$G83,$G83-SUM($C101:F101),$S83))))</f>
        <v>0</v>
      </c>
      <c r="H101" s="269">
        <f>IF(H$97&lt;$I83,0,IF(H$97=$I83,$L83,IF(H$97=$N83,$Q83,IF(SUM($C101:G101)+$S83&gt;$G83,$G83-SUM($C101:G101),$S83))))</f>
        <v>0</v>
      </c>
      <c r="I101" s="269">
        <f>IF(I$97&lt;$I83,0,IF(I$97=$I83,$L83,IF(I$97=$N83,$Q83,IF(SUM($C101:H101)+$S83&gt;$G83,$G83-SUM($C101:H101),$S83))))</f>
        <v>0</v>
      </c>
      <c r="J101" s="269">
        <f>IF(J$97&lt;$I83,0,IF(J$97=$I83,$L83,IF(J$97=$N83,$Q83,IF(SUM($C101:I101)+$S83&gt;$G83,$G83-SUM($C101:I101),$S83))))</f>
        <v>0</v>
      </c>
      <c r="K101" s="269">
        <f>IF(K$97&lt;$I83,0,IF(K$97=$I83,$L83,IF(K$97=$N83,$Q83,IF(SUM($C101:J101)+$S83&gt;$G83,$G83-SUM($C101:J101),$S83))))</f>
        <v>0</v>
      </c>
      <c r="L101" s="269">
        <f>IF(L$97&lt;$I83,0,IF(L$97=$I83,$L83,IF(L$97=$N83,$Q83,IF(SUM($C101:K101)+$S83&gt;$G83,$G83-SUM($C101:K101),$S83))))</f>
        <v>0</v>
      </c>
      <c r="M101" s="269">
        <f>IF(M$97&lt;$I83,0,IF(M$97=$I83,$L83,IF(M$97=$N83,$Q83,IF(SUM($C101:L101)+$S83&gt;$G83,$G83-SUM($C101:L101),$S83))))</f>
        <v>0</v>
      </c>
      <c r="N101" s="269">
        <f>IF(N$97&lt;$I83,0,IF(N$97=$I83,$L83,IF(N$97=$N83,$Q83,IF(SUM($C101:M101)+$S83&gt;$G83,$G83-SUM($C101:M101),$S83))))</f>
        <v>0</v>
      </c>
      <c r="O101" s="269">
        <f>IF(O$97&lt;$I83,0,IF(O$97=$I83,$L83,IF(O$97=$N83,$Q83,IF(SUM($C101:N101)+$S83&gt;$G83,$G83-SUM($C101:N101),$S83))))</f>
        <v>0</v>
      </c>
      <c r="P101" s="269">
        <f>IF(P$97&lt;$I83,0,IF(P$97=$I83,$L83,IF(P$97=$N83,$Q83,IF(SUM($C101:O101)+$S83&gt;$G83,$G83-SUM($C101:O101),$S83))))</f>
        <v>0</v>
      </c>
      <c r="Q101" s="269">
        <f>IF(Q$97&lt;$I83,0,IF(Q$97=$I83,$L83,IF(Q$97=$N83,$Q83,IF(SUM($C101:P101)+$S83&gt;$G83,$G83-SUM($C101:P101),$S83))))</f>
        <v>0</v>
      </c>
      <c r="R101" s="269">
        <f>IF(R$97&lt;$I83,0,IF(R$97=$I83,$L83,IF(R$97=$N83,$Q83,IF(SUM($C101:Q101)+$S83&gt;$G83,$G83-SUM($C101:Q101),$S83))))</f>
        <v>0</v>
      </c>
      <c r="S101" s="269">
        <f>IF(S$97&lt;$I83,0,IF(S$97=$I83,$L83,IF(S$97=$N83,$Q83,IF(SUM($C101:R101)+$S83&gt;$G83,$G83-SUM($C101:R101),$S83))))</f>
        <v>0</v>
      </c>
      <c r="T101" s="269">
        <f>IF(T$97&lt;$I83,0,IF(T$97=$I83,$L83,IF(T$97=$N83,$Q83,IF(SUM($C101:S101)+$S83&gt;$G83,$G83-SUM($C101:S101),$S83))))</f>
        <v>0</v>
      </c>
      <c r="U101" s="269">
        <f>IF(U$97&lt;$I83,0,IF(U$97=$I83,$L83,IF(U$97=$N83,$Q83,IF(SUM($C101:T101)+$S83&gt;$G83,$G83-SUM($C101:T101),$S83))))</f>
        <v>0</v>
      </c>
      <c r="V101" s="269">
        <f>IF(V$97&lt;$I83,0,IF(V$97=$I83,$L83,IF(V$97=$N83,$Q83,IF(SUM($C101:U101)+$S83&gt;$G83,$G83-SUM($C101:U101),$S83))))</f>
        <v>0</v>
      </c>
      <c r="W101" s="269">
        <f>IF(W$97&lt;$I83,0,IF(W$97=$I83,$L83,IF(W$97=$N83,$Q83,IF(SUM($C101:V101)+$S83&gt;$G83,$G83-SUM($C101:V101),$S83))))</f>
        <v>0</v>
      </c>
      <c r="X101" s="269">
        <f>IF(X$97&lt;$I83,0,IF(X$97=$I83,$L83,IF(X$97=$N83,$Q83,IF(SUM($C101:W101)+$S83&gt;$G83,$G83-SUM($C101:W101),$S83))))</f>
        <v>0</v>
      </c>
      <c r="Y101" s="269">
        <f>IF(Y$97&lt;$I83,0,IF(Y$97=$I83,$L83,IF(Y$97=$N83,$Q83,IF(SUM($C101:X101)+$S83&gt;$G83,$G83-SUM($C101:X101),$S83))))</f>
        <v>0</v>
      </c>
      <c r="Z101" s="269">
        <f>IF(Z$97&lt;$I83,0,IF(Z$97=$I83,$L83,IF(Z$97=$N83,$Q83,IF(SUM($C101:Y101)+$S83&gt;$G83,$G83-SUM($C101:Y101),$S83))))</f>
        <v>0</v>
      </c>
      <c r="AA101" s="269">
        <f>IF(AA$97&lt;$I83,0,IF(AA$97=$I83,$L83,IF(AA$97=$N83,$Q83,IF(SUM($C101:Z101)+$S83&gt;$G83,$G83-SUM($C101:Z101),$S83))))</f>
        <v>0</v>
      </c>
      <c r="AB101" s="269">
        <f>IF(AB$97&lt;$I83,0,IF(AB$97=$I83,$L83,IF(AB$97=$N83,$Q83,IF(SUM($C101:AA101)+$S83&gt;$G83,$G83-SUM($C101:AA101),$S83))))</f>
        <v>0</v>
      </c>
      <c r="AC101" s="269">
        <f>IF(AC$97&lt;$I83,0,IF(AC$97=$I83,$L83,IF(AC$97=$N83,$Q83,IF(SUM($C101:AB101)+$S83&gt;$G83,$G83-SUM($C101:AB101),$S83))))</f>
        <v>0</v>
      </c>
      <c r="AD101" s="269">
        <f>IF(AD$97&lt;$I83,0,IF(AD$97=$I83,$L83,IF(AD$97=$N83,$Q83,IF(SUM($C101:AC101)+$S83&gt;$G83,$G83-SUM($C101:AC101),$S83))))</f>
        <v>0</v>
      </c>
      <c r="AE101" s="269">
        <f>IF(AE$97&lt;$I83,0,IF(AE$97=$I83,$L83,IF(AE$97=$N83,$Q83,IF(SUM($C101:AD101)+$S83&gt;$G83,$G83-SUM($C101:AD101),$S83))))</f>
        <v>0</v>
      </c>
      <c r="AF101" s="269">
        <f>IF(AF$97&lt;$I83,0,IF(AF$97=$I83,$L83,IF(AF$97=$N83,$Q83,IF(SUM($C101:AE101)+$S83&gt;$G83,$G83-SUM($C101:AE101),$S83))))</f>
        <v>0</v>
      </c>
      <c r="AG101" s="269">
        <f>IF(AG$97&lt;$I83,0,IF(AG$97=$I83,$L83,IF(AG$97=$N83,$Q83,IF(SUM($C101:AF101)+$S83&gt;$G83,$G83-SUM($C101:AF101),$S83))))</f>
        <v>0</v>
      </c>
      <c r="AH101" s="269">
        <f>IF(AH$97&lt;$I83,0,IF(AH$97=$I83,$L83,IF(AH$97=$N83,$Q83,IF(SUM($C101:AG101)+$S83&gt;$G83,$G83-SUM($C101:AG101),$S83))))</f>
        <v>0</v>
      </c>
      <c r="AI101" s="269">
        <f>IF(AI$97&lt;$I83,0,IF(AI$97=$I83,$L83,IF(AI$97=$N83,$Q83,IF(SUM($C101:AH101)+$S83&gt;$G83,$G83-SUM($C101:AH101),$S83))))</f>
        <v>0</v>
      </c>
      <c r="AJ101" s="269">
        <f>IF(AJ$97&lt;$I83,0,IF(AJ$97=$I83,$L83,IF(AJ$97=$N83,$Q83,IF(SUM($C101:AI101)+$S83&gt;$G83,$G83-SUM($C101:AI101),$S83))))</f>
        <v>0</v>
      </c>
      <c r="AK101" s="269">
        <f>IF(AK$97&lt;$I83,0,IF(AK$97=$I83,$L83,IF(AK$97=$N83,$Q83,IF(SUM($C101:AJ101)+$S83&gt;$G83,$G83-SUM($C101:AJ101),$S83))))</f>
        <v>0</v>
      </c>
      <c r="AL101" s="269">
        <f>IF(AL$97&lt;$I83,0,IF(AL$97=$I83,$L83,IF(AL$97=$N83,$Q83,IF(SUM($C101:AK101)+$S83&gt;$G83,$G83-SUM($C101:AK101),$S83))))</f>
        <v>0</v>
      </c>
      <c r="AM101" s="269">
        <f>IF(AM$97&lt;$I83,0,IF(AM$97=$I83,$L83,IF(AM$97=$N83,$Q83,IF(SUM($C101:AL101)+$S83&gt;$G83,$G83-SUM($C101:AL101),$S83))))</f>
        <v>0</v>
      </c>
      <c r="AN101" s="269">
        <f>IF(AN$97&lt;$I83,0,IF(AN$97=$I83,$L83,IF(AN$97=$N83,$Q83,IF(SUM($C101:AM101)+$S83&gt;$G83,$G83-SUM($C101:AM101),$S83))))</f>
        <v>0</v>
      </c>
      <c r="AO101" s="269">
        <f>IF(AO$97&lt;$I83,0,IF(AO$97=$I83,$L83,IF(AO$97=$N83,$Q83,IF(SUM($C101:AN101)+$S83&gt;$G83,$G83-SUM($C101:AN101),$S83))))</f>
        <v>0</v>
      </c>
      <c r="AP101" s="269">
        <f>IF(AP$97&lt;$I83,0,IF(AP$97=$I83,$L83,IF(AP$97=$N83,$Q83,IF(SUM($C101:AO101)+$S83&gt;$G83,$G83-SUM($C101:AO101),$S83))))</f>
        <v>0</v>
      </c>
      <c r="AQ101" s="269">
        <f>IF(AQ$97&lt;$I83,0,IF(AQ$97=$I83,$L83,IF(AQ$97=$N83,$Q83,IF(SUM($C101:AP101)+$S83&gt;$G83,$G83-SUM($C101:AP101),$S83))))</f>
        <v>0</v>
      </c>
      <c r="AR101" s="269">
        <f>IF(AR$97&lt;$I83,0,IF(AR$97=$I83,$L83,IF(AR$97=$N83,$Q83,IF(SUM($C101:AQ101)+$S83&gt;$G83,$G83-SUM($C101:AQ101),$S83))))</f>
        <v>0</v>
      </c>
      <c r="AS101" s="269">
        <f>IF(AS$97&lt;$I83,0,IF(AS$97=$I83,$L83,IF(AS$97=$N83,$Q83,IF(SUM($C101:AR101)+$S83&gt;$G83,$G83-SUM($C101:AR101),$S83))))</f>
        <v>0</v>
      </c>
      <c r="AT101" s="269">
        <f>IF(AT$97&lt;$I83,0,IF(AT$97=$I83,$L83,IF(AT$97=$N83,$Q83,IF(SUM($C101:AS101)+$S83&gt;$G83,$G83-SUM($C101:AS101),$S83))))</f>
        <v>0</v>
      </c>
      <c r="AU101" s="269">
        <f>IF(AU$97&lt;$I83,0,IF(AU$97=$I83,$L83,IF(AU$97=$N83,$Q83,IF(SUM($C101:AT101)+$S83&gt;$G83,$G83-SUM($C101:AT101),$S83))))</f>
        <v>0</v>
      </c>
      <c r="AV101" s="269">
        <f>IF(AV$97&lt;$I83,0,IF(AV$97=$I83,$L83,IF(AV$97=$N83,$Q83,IF(SUM($C101:AU101)+$S83&gt;$G83,$G83-SUM($C101:AU101),$S83))))</f>
        <v>0</v>
      </c>
      <c r="AW101" s="269">
        <f>IF(AW$97&lt;$I83,0,IF(AW$97=$I83,$L83,IF(AW$97=$N83,$Q83,IF(SUM($C101:AV101)+$S83&gt;$G83,$G83-SUM($C101:AV101),$S83))))</f>
        <v>0</v>
      </c>
      <c r="AX101" s="269">
        <f>IF(AX$97&lt;$I83,0,IF(AX$97=$I83,$L83,IF(AX$97=$N83,$Q83,IF(SUM($C101:AW101)+$S83&gt;$G83,$G83-SUM($C101:AW101),$S83))))</f>
        <v>0</v>
      </c>
      <c r="AY101" s="269">
        <f>IF(AY$97&lt;$I83,0,IF(AY$97=$I83,$L83,IF(AY$97=$N83,$Q83,IF(SUM($C101:AX101)+$S83&gt;$G83,$G83-SUM($C101:AX101),$S83))))</f>
        <v>0</v>
      </c>
      <c r="AZ101" s="269">
        <f>IF(AZ$97&lt;$I83,0,IF(AZ$97=$I83,$L83,IF(AZ$97=$N83,$Q83,IF(SUM($C101:AY101)+$S83&gt;$G83,$G83-SUM($C101:AY101),$S83))))</f>
        <v>0</v>
      </c>
      <c r="BA101" s="269">
        <f>IF(BA$97&lt;$I83,0,IF(BA$97=$I83,$L83,IF(BA$97=$N83,$Q83,IF(SUM($C101:AZ101)+$S83&gt;$G83,$G83-SUM($C101:AZ101),$S83))))</f>
        <v>0</v>
      </c>
      <c r="BB101" s="269">
        <f>IF(BB$97&lt;$I83,0,IF(BB$97=$I83,$L83,IF(BB$97=$N83,$Q83,IF(SUM($C101:BA101)+$S83&gt;$G83,$G83-SUM($C101:BA101),$S83))))</f>
        <v>0</v>
      </c>
      <c r="BC101" s="269">
        <f>IF(BC$97&lt;$I83,0,IF(BC$97=$I83,$L83,IF(BC$97=$N83,$Q83,IF(SUM($C101:BB101)+$S83&gt;$G83,$G83-SUM($C101:BB101),$S83))))</f>
        <v>0</v>
      </c>
      <c r="BD101" s="269">
        <f>IF(BD$97&lt;$I83,0,IF(BD$97=$I83,$L83,IF(BD$97=$N83,$Q83,IF(SUM($C101:BC101)+$S83&gt;$G83,$G83-SUM($C101:BC101),$S83))))</f>
        <v>0</v>
      </c>
      <c r="BE101" s="269">
        <f>IF(BE$97&lt;$I83,0,IF(BE$97=$I83,$L83,IF(BE$97=$N83,$Q83,IF(SUM($C101:BD101)+$S83&gt;$G83,$G83-SUM($C101:BD101),$S83))))</f>
        <v>0</v>
      </c>
      <c r="BF101" s="269">
        <f>IF(BF$97&lt;$I83,0,IF(BF$97=$I83,$L83,IF(BF$97=$N83,$Q83,IF(SUM($C101:BE101)+$S83&gt;$G83,$G83-SUM($C101:BE101),$S83))))</f>
        <v>0</v>
      </c>
      <c r="BG101" s="269">
        <f>IF(BG$97&lt;$I83,0,IF(BG$97=$I83,$L83,IF(BG$97=$N83,$Q83,IF(SUM($C101:BF101)+$S83&gt;$G83,$G83-SUM($C101:BF101),$S83))))</f>
        <v>0</v>
      </c>
      <c r="BH101" s="269">
        <f>IF(BH$97&lt;$I83,0,IF(BH$97=$I83,$L83,IF(BH$97=$N83,$Q83,IF(SUM($C101:BG101)+$S83&gt;$G83,$G83-SUM($C101:BG101),$S83))))</f>
        <v>0</v>
      </c>
      <c r="BI101" s="269">
        <f>IF(BI$97&lt;$I83,0,IF(BI$97=$I83,$L83,IF(BI$97=$N83,$Q83,IF(SUM($C101:BH101)+$S83&gt;$G83,$G83-SUM($C101:BH101),$S83))))</f>
        <v>0</v>
      </c>
      <c r="BJ101" s="269">
        <f>IF(BJ$97&lt;$I83,0,IF(BJ$97=$I83,$L83,IF(BJ$97=$N83,$Q83,IF(SUM($C101:BI101)+$S83&gt;$G83,$G83-SUM($C101:BI101),$S83))))</f>
        <v>0</v>
      </c>
      <c r="BK101" s="269">
        <f>IF(BK$97&lt;$I83,0,IF(BK$97=$I83,$L83,IF(BK$97=$N83,$Q83,IF(SUM($C101:BJ101)+$S83&gt;$G83,$G83-SUM($C101:BJ101),$S83))))</f>
        <v>0</v>
      </c>
      <c r="BL101" s="269">
        <f>IF(BL$97&lt;$I83,0,IF(BL$97=$I83,$L83,IF(BL$97=$N83,$Q83,IF(SUM($C101:BK101)+$S83&gt;$G83,$G83-SUM($C101:BK101),$S83))))</f>
        <v>0</v>
      </c>
      <c r="BM101" s="269">
        <f>IF(BM$97&lt;$I83,0,IF(BM$97=$I83,$L83,IF(BM$97=$N83,$Q83,IF(SUM($C101:BL101)+$S83&gt;$G83,$G83-SUM($C101:BL101),$S83))))</f>
        <v>0</v>
      </c>
      <c r="BN101" s="269">
        <f>IF(BN$97&lt;$I83,0,IF(BN$97=$I83,$L83,IF(BN$97=$N83,$Q83,IF(SUM($C101:BM101)+$S83&gt;$G83,$G83-SUM($C101:BM101),$S83))))</f>
        <v>0</v>
      </c>
      <c r="BO101" s="269">
        <f>IF(BO$97&lt;$I83,0,IF(BO$97=$I83,$L83,IF(BO$97=$N83,$Q83,IF(SUM($C101:BN101)+$S83&gt;$G83,$G83-SUM($C101:BN101),$S83))))</f>
        <v>0</v>
      </c>
      <c r="BP101" s="269">
        <f>IF(BP$97&lt;$I83,0,IF(BP$97=$I83,$L83,IF(BP$97=$N83,$Q83,IF(SUM($C101:BO101)+$S83&gt;$G83,$G83-SUM($C101:BO101),$S83))))</f>
        <v>0</v>
      </c>
      <c r="BQ101" s="269">
        <f>IF(BQ$97&lt;$I83,0,IF(BQ$97=$I83,$L83,IF(BQ$97=$N83,$Q83,IF(SUM($C101:BP101)+$S83&gt;$G83,$G83-SUM($C101:BP101),$S83))))</f>
        <v>0</v>
      </c>
      <c r="BR101" s="269">
        <f>IF(BR$97&lt;$I83,0,IF(BR$97=$I83,$L83,IF(BR$97=$N83,$Q83,IF(SUM($C101:BQ101)+$S83&gt;$G83,$G83-SUM($C101:BQ101),$S83))))</f>
        <v>0</v>
      </c>
      <c r="BS101" s="269">
        <f>IF(BS$97&lt;$I83,0,IF(BS$97=$I83,$L83,IF(BS$97=$N83,$Q83,IF(SUM($C101:BR101)+$S83&gt;$G83,$G83-SUM($C101:BR101),$S83))))</f>
        <v>0</v>
      </c>
      <c r="BT101" s="269">
        <f>IF(BT$97&lt;$I83,0,IF(BT$97=$I83,$L83,IF(BT$97=$N83,$Q83,IF(SUM($C101:BS101)+$S83&gt;$G83,$G83-SUM($C101:BS101),$S83))))</f>
        <v>0</v>
      </c>
      <c r="BU101" s="269">
        <f>IF(BU$97&lt;$I83,0,IF(BU$97=$I83,$L83,IF(BU$97=$N83,$Q83,IF(SUM($C101:BT101)+$S83&gt;$G83,$G83-SUM($C101:BT101),$S83))))</f>
        <v>0</v>
      </c>
      <c r="BV101" s="269">
        <f>IF(BV$97&lt;$I83,0,IF(BV$97=$I83,$L83,IF(BV$97=$N83,$Q83,IF(SUM($C101:BU101)+$S83&gt;$G83,$G83-SUM($C101:BU101),$S83))))</f>
        <v>0</v>
      </c>
      <c r="BW101" s="269">
        <f>IF(BW$97&lt;$I83,0,IF(BW$97=$I83,$L83,IF(BW$97=$N83,$Q83,IF(SUM($C101:BV101)+$S83&gt;$G83,$G83-SUM($C101:BV101),$S83))))</f>
        <v>0</v>
      </c>
      <c r="BX101" s="269">
        <f>IF(BX$97&lt;$I83,0,IF(BX$97=$I83,$L83,IF(BX$97=$N83,$Q83,IF(SUM($C101:BW101)+$S83&gt;$G83,$G83-SUM($C101:BW101),$S83))))</f>
        <v>0</v>
      </c>
      <c r="BY101" s="269">
        <f>IF(BY$97&lt;$I83,0,IF(BY$97=$I83,$L83,IF(BY$97=$N83,$Q83,IF(SUM($C101:BX101)+$S83&gt;$G83,$G83-SUM($C101:BX101),$S83))))</f>
        <v>0</v>
      </c>
      <c r="BZ101" s="269">
        <f>IF(BZ$97&lt;$I83,0,IF(BZ$97=$I83,$L83,IF(BZ$97=$N83,$Q83,IF(SUM($C101:BY101)+$S83&gt;$G83,$G83-SUM($C101:BY101),$S83))))</f>
        <v>0</v>
      </c>
      <c r="CA101" s="269">
        <f>IF(CA$97&lt;$I83,0,IF(CA$97=$I83,$L83,IF(CA$97=$N83,$Q83,IF(SUM($C101:BZ101)+$S83&gt;$G83,$G83-SUM($C101:BZ101),$S83))))</f>
        <v>0</v>
      </c>
      <c r="CB101" s="269">
        <f>IF(CB$97&lt;$I83,0,IF(CB$97=$I83,$L83,IF(CB$97=$N83,$Q83,IF(SUM($C101:CA101)+$S83&gt;$G83,$G83-SUM($C101:CA101),$S83))))</f>
        <v>0</v>
      </c>
      <c r="CC101" s="269">
        <f>IF(CC$97&lt;$I83,0,IF(CC$97=$I83,$L83,IF(CC$97=$N83,$Q83,IF(SUM($C101:CB101)+$S83&gt;$G83,$G83-SUM($C101:CB101),$S83))))</f>
        <v>0</v>
      </c>
      <c r="CD101" s="269">
        <f>IF(CD$97&lt;$I83,0,IF(CD$97=$I83,$L83,IF(CD$97=$N83,$Q83,IF(SUM($C101:CC101)+$S83&gt;$G83,$G83-SUM($C101:CC101),$S83))))</f>
        <v>0</v>
      </c>
      <c r="CE101" s="269">
        <f>IF(CE$97&lt;$I83,0,IF(CE$97=$I83,$L83,IF(CE$97=$N83,$Q83,IF(SUM($C101:CD101)+$S83&gt;$G83,$G83-SUM($C101:CD101),$S83))))</f>
        <v>0</v>
      </c>
      <c r="CF101" s="269">
        <f>IF(CF$97&lt;$I83,0,IF(CF$97=$I83,$L83,IF(CF$97=$N83,$Q83,IF(SUM($C101:CE101)+$S83&gt;$G83,$G83-SUM($C101:CE101),$S83))))</f>
        <v>0</v>
      </c>
      <c r="CG101" s="269">
        <f>IF(CG$97&lt;$I83,0,IF(CG$97=$I83,$L83,IF(CG$97=$N83,$Q83,IF(SUM($C101:CF101)+$S83&gt;$G83,$G83-SUM($C101:CF101),$S83))))</f>
        <v>0</v>
      </c>
      <c r="CH101" s="269">
        <f>IF(CH$97&lt;$I83,0,IF(CH$97=$I83,$L83,IF(CH$97=$N83,$Q83,IF(SUM($C101:CG101)+$S83&gt;$G83,$G83-SUM($C101:CG101),$S83))))</f>
        <v>0</v>
      </c>
      <c r="CI101" s="269">
        <f>IF(CI$97&lt;$I83,0,IF(CI$97=$I83,$L83,IF(CI$97=$N83,$Q83,IF(SUM($C101:CH101)+$S83&gt;$G83,$G83-SUM($C101:CH101),$S83))))</f>
        <v>0</v>
      </c>
      <c r="CJ101" s="269">
        <f>IF(CJ$97&lt;$I83,0,IF(CJ$97=$I83,$L83,IF(CJ$97=$N83,$Q83,IF(SUM($C101:CI101)+$S83&gt;$G83,$G83-SUM($C101:CI101),$S83))))</f>
        <v>0</v>
      </c>
      <c r="CK101" s="269">
        <f>IF(CK$97&lt;$I83,0,IF(CK$97=$I83,$L83,IF(CK$97=$N83,$Q83,IF(SUM($C101:CJ101)+$S83&gt;$G83,$G83-SUM($C101:CJ101),$S83))))</f>
        <v>0</v>
      </c>
      <c r="CL101" s="269">
        <f>IF(CL$97&lt;$I83,0,IF(CL$97=$I83,$L83,IF(CL$97=$N83,$Q83,IF(SUM($C101:CK101)+$S83&gt;$G83,$G83-SUM($C101:CK101),$S83))))</f>
        <v>0</v>
      </c>
      <c r="CM101" s="269">
        <f>IF(CM$97&lt;$I83,0,IF(CM$97=$I83,$L83,IF(CM$97=$N83,$Q83,IF(SUM($C101:CL101)+$S83&gt;$G83,$G83-SUM($C101:CL101),$S83))))</f>
        <v>0</v>
      </c>
      <c r="CN101" s="269">
        <f>IF(CN$97&lt;$I83,0,IF(CN$97=$I83,$L83,IF(CN$97=$N83,$Q83,IF(SUM($C101:CM101)+$S83&gt;$G83,$G83-SUM($C101:CM101),$S83))))</f>
        <v>0</v>
      </c>
      <c r="CO101" s="269">
        <f>IF(CO$97&lt;$I83,0,IF(CO$97=$I83,$L83,IF(CO$97=$N83,$Q83,IF(SUM($C101:CN101)+$S83&gt;$G83,$G83-SUM($C101:CN101),$S83))))</f>
        <v>0</v>
      </c>
      <c r="CP101" s="269">
        <f>IF(CP$97&lt;$I83,0,IF(CP$97=$I83,$L83,IF(CP$97=$N83,$Q83,IF(SUM($C101:CO101)+$S83&gt;$G83,$G83-SUM($C101:CO101),$S83))))</f>
        <v>0</v>
      </c>
      <c r="CQ101" s="269">
        <f>IF(CQ$97&lt;$I83,0,IF(CQ$97=$I83,$L83,IF(CQ$97=$N83,$Q83,IF(SUM($C101:CP101)+$S83&gt;$G83,$G83-SUM($C101:CP101),$S83))))</f>
        <v>0</v>
      </c>
      <c r="CR101" s="269">
        <f>IF(CR$97&lt;$I83,0,IF(CR$97=$I83,$L83,IF(CR$97=$N83,$Q83,IF(SUM($C101:CQ101)+$S83&gt;$G83,$G83-SUM($C101:CQ101),$S83))))</f>
        <v>0</v>
      </c>
      <c r="CS101" s="269">
        <f>IF(CS$97&lt;$I83,0,IF(CS$97=$I83,$L83,IF(CS$97=$N83,$Q83,IF(SUM($C101:CR101)+$S83&gt;$G83,$G83-SUM($C101:CR101),$S83))))</f>
        <v>0</v>
      </c>
      <c r="CT101" s="292">
        <f>IF(CT$97&lt;$I83,0,IF(CT$97=$I83,$L83,IF(CT$97=$N83,$Q83,IF(SUM($C101:CS101)+$S83&gt;$G83,$G83-SUM($C101:CS101),$S83))))</f>
        <v>0</v>
      </c>
      <c r="CU101" s="164">
        <f t="shared" si="99"/>
        <v>0</v>
      </c>
    </row>
    <row r="102" spans="1:99" s="130" customFormat="1" ht="16.5" customHeight="1">
      <c r="A102" s="267" t="str">
        <f t="shared" si="100"/>
        <v>高层(19F及以上）</v>
      </c>
      <c r="B102" s="268">
        <f t="shared" si="101"/>
        <v>254.2947952810548</v>
      </c>
      <c r="C102" s="269">
        <f t="shared" si="102"/>
        <v>0</v>
      </c>
      <c r="D102" s="269">
        <f>IF(D$97&lt;$I84,0,IF(D$97=$I84,$L84,IF(D$97=$N84,$Q84,IF(SUM($C102:C102)+$S84&gt;$G84,$G84-SUM($C102:C102),$S84))))</f>
        <v>0</v>
      </c>
      <c r="E102" s="269">
        <f>IF(E$97&lt;$I84,0,IF(E$97=$I84,$L84,IF(E$97=$N84,$Q84,IF(SUM($C102:D102)+$S84&gt;$G84,$G84-SUM($C102:D102),$S84))))</f>
        <v>0</v>
      </c>
      <c r="F102" s="269">
        <f>IF(F$97&lt;$I84,0,IF(F$97=$I84,$L84,IF(F$97=$N84,$Q84,IF(SUM($C102:E102)+$S84&gt;$G84,$G84-SUM($C102:E102),$S84))))</f>
        <v>0</v>
      </c>
      <c r="G102" s="269">
        <f>IF(G$97&lt;$I84,0,IF(G$97=$I84,$L84,IF(G$97=$N84,$Q84,IF(SUM($C102:F102)+$S84&gt;$G84,$G84-SUM($C102:F102),$S84))))</f>
        <v>0</v>
      </c>
      <c r="H102" s="269">
        <f>IF(H$97&lt;$I84,0,IF(H$97=$I84,$L84,IF(H$97=$N84,$Q84,IF(SUM($C102:G102)+$S84&gt;$G84,$G84-SUM($C102:G102),$S84))))</f>
        <v>0</v>
      </c>
      <c r="I102" s="269">
        <f>IF(I$97&lt;$I84,0,IF(I$97=$I84,$L84,IF(I$97=$N84,$Q84,IF(SUM($C102:H102)+$S84&gt;$G84,$G84-SUM($C102:H102),$S84))))</f>
        <v>0</v>
      </c>
      <c r="J102" s="269">
        <f>IF(J$97&lt;$I84,0,IF(J$97=$I84,$L84,IF(J$97=$N84,$Q84,IF(SUM($C102:I102)+$S84&gt;$G84,$G84-SUM($C102:I102),$S84))))</f>
        <v>0</v>
      </c>
      <c r="K102" s="269">
        <f>IF(K$97&lt;$I84,0,IF(K$97=$I84,$L84,IF(K$97=$N84,$Q84,IF(SUM($C102:J102)+$S84&gt;$G84,$G84-SUM($C102:J102),$S84))))</f>
        <v>0</v>
      </c>
      <c r="L102" s="269">
        <f>IF(L$97&lt;$I84,0,IF(L$97=$I84,$L84,IF(L$97=$N84,$Q84,IF(SUM($C102:K102)+$S84&gt;$G84,$G84-SUM($C102:K102),$S84))))</f>
        <v>0</v>
      </c>
      <c r="M102" s="269">
        <f>IF(M$97&lt;$I84,0,IF(M$97=$I84,$L84,IF(M$97=$N84,$Q84,IF(SUM($C102:L102)+$S84&gt;$G84,$G84-SUM($C102:L102),$S84))))</f>
        <v>0</v>
      </c>
      <c r="N102" s="269">
        <f>IF(N$97&lt;$I84,0,IF(N$97=$I84,$L84,IF(N$97=$N84,$Q84,IF(SUM($C102:M102)+$S84&gt;$G84,$G84-SUM($C102:M102),$S84))))</f>
        <v>0</v>
      </c>
      <c r="O102" s="269">
        <f>IF(O$97&lt;$I84,0,IF(O$97=$I84,$L84,IF(O$97=$N84,$Q84,IF(SUM($C102:N102)+$S84&gt;$G84,$G84-SUM($C102:N102),$S84))))</f>
        <v>0</v>
      </c>
      <c r="P102" s="269">
        <f>IF(P$97&lt;$I84,0,IF(P$97=$I84,$L84,IF(P$97=$N84,$Q84,IF(SUM($C102:O102)+$S84&gt;$G84,$G84-SUM($C102:O102),$S84))))</f>
        <v>0</v>
      </c>
      <c r="Q102" s="269">
        <f>IF(Q$97&lt;$I84,0,IF(Q$97=$I84,$L84,IF(Q$97=$N84,$Q84,IF(SUM($C102:P102)+$S84&gt;$G84,$G84-SUM($C102:P102),$S84))))</f>
        <v>0</v>
      </c>
      <c r="R102" s="269">
        <f>IF(R$97&lt;$I84,0,IF(R$97=$I84,$L84,IF(R$97=$N84,$Q84,IF(SUM($C102:Q102)+$S84&gt;$G84,$G84-SUM($C102:Q102),$S84))))</f>
        <v>0</v>
      </c>
      <c r="S102" s="269">
        <f>IF(S$97&lt;$I84,0,IF(S$97=$I84,$L84,IF(S$97=$N84,$Q84,IF(SUM($C102:R102)+$S84&gt;$G84,$G84-SUM($C102:R102),$S84))))</f>
        <v>0</v>
      </c>
      <c r="T102" s="269">
        <f>IF(T$97&lt;$I84,0,IF(T$97=$I84,$L84,IF(T$97=$N84,$Q84,IF(SUM($C102:S102)+$S84&gt;$G84,$G84-SUM($C102:S102),$S84))))</f>
        <v>120</v>
      </c>
      <c r="U102" s="269">
        <f>IF(U$97&lt;$I84,0,IF(U$97=$I84,$L84,IF(U$97=$N84,$Q84,IF(SUM($C102:T102)+$S84&gt;$G84,$G84-SUM($C102:T102),$S84))))</f>
        <v>70</v>
      </c>
      <c r="V102" s="269">
        <f>IF(V$97&lt;$I84,0,IF(V$97=$I84,$L84,IF(V$97=$N84,$Q84,IF(SUM($C102:U102)+$S84&gt;$G84,$G84-SUM($C102:U102),$S84))))</f>
        <v>64.294795281054803</v>
      </c>
      <c r="W102" s="269">
        <f>IF(W$97&lt;$I84,0,IF(W$97=$I84,$L84,IF(W$97=$N84,$Q84,IF(SUM($C102:V102)+$S84&gt;$G84,$G84-SUM($C102:V102),$S84))))</f>
        <v>0</v>
      </c>
      <c r="X102" s="269">
        <f>IF(X$97&lt;$I84,0,IF(X$97=$I84,$L84,IF(X$97=$N84,$Q84,IF(SUM($C102:W102)+$S84&gt;$G84,$G84-SUM($C102:W102),$S84))))</f>
        <v>0</v>
      </c>
      <c r="Y102" s="269">
        <f>IF(Y$97&lt;$I84,0,IF(Y$97=$I84,$L84,IF(Y$97=$N84,$Q84,IF(SUM($C102:X102)+$S84&gt;$G84,$G84-SUM($C102:X102),$S84))))</f>
        <v>0</v>
      </c>
      <c r="Z102" s="269">
        <f>IF(Z$97&lt;$I84,0,IF(Z$97=$I84,$L84,IF(Z$97=$N84,$Q84,IF(SUM($C102:Y102)+$S84&gt;$G84,$G84-SUM($C102:Y102),$S84))))</f>
        <v>0</v>
      </c>
      <c r="AA102" s="269">
        <f>IF(AA$97&lt;$I84,0,IF(AA$97=$I84,$L84,IF(AA$97=$N84,$Q84,IF(SUM($C102:Z102)+$S84&gt;$G84,$G84-SUM($C102:Z102),$S84))))</f>
        <v>0</v>
      </c>
      <c r="AB102" s="269">
        <f>IF(AB$97&lt;$I84,0,IF(AB$97=$I84,$L84,IF(AB$97=$N84,$Q84,IF(SUM($C102:AA102)+$S84&gt;$G84,$G84-SUM($C102:AA102),$S84))))</f>
        <v>0</v>
      </c>
      <c r="AC102" s="269">
        <f>IF(AC$97&lt;$I84,0,IF(AC$97=$I84,$L84,IF(AC$97=$N84,$Q84,IF(SUM($C102:AB102)+$S84&gt;$G84,$G84-SUM($C102:AB102),$S84))))</f>
        <v>0</v>
      </c>
      <c r="AD102" s="269">
        <f>IF(AD$97&lt;$I84,0,IF(AD$97=$I84,$L84,IF(AD$97=$N84,$Q84,IF(SUM($C102:AC102)+$S84&gt;$G84,$G84-SUM($C102:AC102),$S84))))</f>
        <v>0</v>
      </c>
      <c r="AE102" s="269">
        <f>IF(AE$97&lt;$I84,0,IF(AE$97=$I84,$L84,IF(AE$97=$N84,$Q84,IF(SUM($C102:AD102)+$S84&gt;$G84,$G84-SUM($C102:AD102),$S84))))</f>
        <v>0</v>
      </c>
      <c r="AF102" s="269">
        <f>IF(AF$97&lt;$I84,0,IF(AF$97=$I84,$L84,IF(AF$97=$N84,$Q84,IF(SUM($C102:AE102)+$S84&gt;$G84,$G84-SUM($C102:AE102),$S84))))</f>
        <v>0</v>
      </c>
      <c r="AG102" s="269">
        <f>IF(AG$97&lt;$I84,0,IF(AG$97=$I84,$L84,IF(AG$97=$N84,$Q84,IF(SUM($C102:AF102)+$S84&gt;$G84,$G84-SUM($C102:AF102),$S84))))</f>
        <v>0</v>
      </c>
      <c r="AH102" s="269">
        <f>IF(AH$97&lt;$I84,0,IF(AH$97=$I84,$L84,IF(AH$97=$N84,$Q84,IF(SUM($C102:AG102)+$S84&gt;$G84,$G84-SUM($C102:AG102),$S84))))</f>
        <v>0</v>
      </c>
      <c r="AI102" s="269">
        <f>IF(AI$97&lt;$I84,0,IF(AI$97=$I84,$L84,IF(AI$97=$N84,$Q84,IF(SUM($C102:AH102)+$S84&gt;$G84,$G84-SUM($C102:AH102),$S84))))</f>
        <v>0</v>
      </c>
      <c r="AJ102" s="269">
        <f>IF(AJ$97&lt;$I84,0,IF(AJ$97=$I84,$L84,IF(AJ$97=$N84,$Q84,IF(SUM($C102:AI102)+$S84&gt;$G84,$G84-SUM($C102:AI102),$S84))))</f>
        <v>0</v>
      </c>
      <c r="AK102" s="269">
        <f>IF(AK$97&lt;$I84,0,IF(AK$97=$I84,$L84,IF(AK$97=$N84,$Q84,IF(SUM($C102:AJ102)+$S84&gt;$G84,$G84-SUM($C102:AJ102),$S84))))</f>
        <v>0</v>
      </c>
      <c r="AL102" s="269">
        <f>IF(AL$97&lt;$I84,0,IF(AL$97=$I84,$L84,IF(AL$97=$N84,$Q84,IF(SUM($C102:AK102)+$S84&gt;$G84,$G84-SUM($C102:AK102),$S84))))</f>
        <v>0</v>
      </c>
      <c r="AM102" s="269">
        <f>IF(AM$97&lt;$I84,0,IF(AM$97=$I84,$L84,IF(AM$97=$N84,$Q84,IF(SUM($C102:AL102)+$S84&gt;$G84,$G84-SUM($C102:AL102),$S84))))</f>
        <v>0</v>
      </c>
      <c r="AN102" s="269">
        <f>IF(AN$97&lt;$I84,0,IF(AN$97=$I84,$L84,IF(AN$97=$N84,$Q84,IF(SUM($C102:AM102)+$S84&gt;$G84,$G84-SUM($C102:AM102),$S84))))</f>
        <v>0</v>
      </c>
      <c r="AO102" s="269">
        <f>IF(AO$97&lt;$I84,0,IF(AO$97=$I84,$L84,IF(AO$97=$N84,$Q84,IF(SUM($C102:AN102)+$S84&gt;$G84,$G84-SUM($C102:AN102),$S84))))</f>
        <v>0</v>
      </c>
      <c r="AP102" s="269">
        <f>IF(AP$97&lt;$I84,0,IF(AP$97=$I84,$L84,IF(AP$97=$N84,$Q84,IF(SUM($C102:AO102)+$S84&gt;$G84,$G84-SUM($C102:AO102),$S84))))</f>
        <v>0</v>
      </c>
      <c r="AQ102" s="269">
        <f>IF(AQ$97&lt;$I84,0,IF(AQ$97=$I84,$L84,IF(AQ$97=$N84,$Q84,IF(SUM($C102:AP102)+$S84&gt;$G84,$G84-SUM($C102:AP102),$S84))))</f>
        <v>0</v>
      </c>
      <c r="AR102" s="269">
        <f>IF(AR$97&lt;$I84,0,IF(AR$97=$I84,$L84,IF(AR$97=$N84,$Q84,IF(SUM($C102:AQ102)+$S84&gt;$G84,$G84-SUM($C102:AQ102),$S84))))</f>
        <v>0</v>
      </c>
      <c r="AS102" s="269">
        <f>IF(AS$97&lt;$I84,0,IF(AS$97=$I84,$L84,IF(AS$97=$N84,$Q84,IF(SUM($C102:AR102)+$S84&gt;$G84,$G84-SUM($C102:AR102),$S84))))</f>
        <v>0</v>
      </c>
      <c r="AT102" s="269">
        <f>IF(AT$97&lt;$I84,0,IF(AT$97=$I84,$L84,IF(AT$97=$N84,$Q84,IF(SUM($C102:AS102)+$S84&gt;$G84,$G84-SUM($C102:AS102),$S84))))</f>
        <v>0</v>
      </c>
      <c r="AU102" s="269">
        <f>IF(AU$97&lt;$I84,0,IF(AU$97=$I84,$L84,IF(AU$97=$N84,$Q84,IF(SUM($C102:AT102)+$S84&gt;$G84,$G84-SUM($C102:AT102),$S84))))</f>
        <v>0</v>
      </c>
      <c r="AV102" s="269">
        <f>IF(AV$97&lt;$I84,0,IF(AV$97=$I84,$L84,IF(AV$97=$N84,$Q84,IF(SUM($C102:AU102)+$S84&gt;$G84,$G84-SUM($C102:AU102),$S84))))</f>
        <v>0</v>
      </c>
      <c r="AW102" s="269">
        <f>IF(AW$97&lt;$I84,0,IF(AW$97=$I84,$L84,IF(AW$97=$N84,$Q84,IF(SUM($C102:AV102)+$S84&gt;$G84,$G84-SUM($C102:AV102),$S84))))</f>
        <v>0</v>
      </c>
      <c r="AX102" s="269">
        <f>IF(AX$97&lt;$I84,0,IF(AX$97=$I84,$L84,IF(AX$97=$N84,$Q84,IF(SUM($C102:AW102)+$S84&gt;$G84,$G84-SUM($C102:AW102),$S84))))</f>
        <v>0</v>
      </c>
      <c r="AY102" s="269">
        <f>IF(AY$97&lt;$I84,0,IF(AY$97=$I84,$L84,IF(AY$97=$N84,$Q84,IF(SUM($C102:AX102)+$S84&gt;$G84,$G84-SUM($C102:AX102),$S84))))</f>
        <v>0</v>
      </c>
      <c r="AZ102" s="269">
        <f>IF(AZ$97&lt;$I84,0,IF(AZ$97=$I84,$L84,IF(AZ$97=$N84,$Q84,IF(SUM($C102:AY102)+$S84&gt;$G84,$G84-SUM($C102:AY102),$S84))))</f>
        <v>0</v>
      </c>
      <c r="BA102" s="269">
        <f>IF(BA$97&lt;$I84,0,IF(BA$97=$I84,$L84,IF(BA$97=$N84,$Q84,IF(SUM($C102:AZ102)+$S84&gt;$G84,$G84-SUM($C102:AZ102),$S84))))</f>
        <v>0</v>
      </c>
      <c r="BB102" s="269">
        <f>IF(BB$97&lt;$I84,0,IF(BB$97=$I84,$L84,IF(BB$97=$N84,$Q84,IF(SUM($C102:BA102)+$S84&gt;$G84,$G84-SUM($C102:BA102),$S84))))</f>
        <v>0</v>
      </c>
      <c r="BC102" s="269">
        <f>IF(BC$97&lt;$I84,0,IF(BC$97=$I84,$L84,IF(BC$97=$N84,$Q84,IF(SUM($C102:BB102)+$S84&gt;$G84,$G84-SUM($C102:BB102),$S84))))</f>
        <v>0</v>
      </c>
      <c r="BD102" s="269">
        <f>IF(BD$97&lt;$I84,0,IF(BD$97=$I84,$L84,IF(BD$97=$N84,$Q84,IF(SUM($C102:BC102)+$S84&gt;$G84,$G84-SUM($C102:BC102),$S84))))</f>
        <v>0</v>
      </c>
      <c r="BE102" s="269">
        <f>IF(BE$97&lt;$I84,0,IF(BE$97=$I84,$L84,IF(BE$97=$N84,$Q84,IF(SUM($C102:BD102)+$S84&gt;$G84,$G84-SUM($C102:BD102),$S84))))</f>
        <v>0</v>
      </c>
      <c r="BF102" s="269">
        <f>IF(BF$97&lt;$I84,0,IF(BF$97=$I84,$L84,IF(BF$97=$N84,$Q84,IF(SUM($C102:BE102)+$S84&gt;$G84,$G84-SUM($C102:BE102),$S84))))</f>
        <v>0</v>
      </c>
      <c r="BG102" s="269">
        <f>IF(BG$97&lt;$I84,0,IF(BG$97=$I84,$L84,IF(BG$97=$N84,$Q84,IF(SUM($C102:BF102)+$S84&gt;$G84,$G84-SUM($C102:BF102),$S84))))</f>
        <v>0</v>
      </c>
      <c r="BH102" s="269">
        <f>IF(BH$97&lt;$I84,0,IF(BH$97=$I84,$L84,IF(BH$97=$N84,$Q84,IF(SUM($C102:BG102)+$S84&gt;$G84,$G84-SUM($C102:BG102),$S84))))</f>
        <v>0</v>
      </c>
      <c r="BI102" s="269">
        <f>IF(BI$97&lt;$I84,0,IF(BI$97=$I84,$L84,IF(BI$97=$N84,$Q84,IF(SUM($C102:BH102)+$S84&gt;$G84,$G84-SUM($C102:BH102),$S84))))</f>
        <v>0</v>
      </c>
      <c r="BJ102" s="269">
        <f>IF(BJ$97&lt;$I84,0,IF(BJ$97=$I84,$L84,IF(BJ$97=$N84,$Q84,IF(SUM($C102:BI102)+$S84&gt;$G84,$G84-SUM($C102:BI102),$S84))))</f>
        <v>0</v>
      </c>
      <c r="BK102" s="269">
        <f>IF(BK$97&lt;$I84,0,IF(BK$97=$I84,$L84,IF(BK$97=$N84,$Q84,IF(SUM($C102:BJ102)+$S84&gt;$G84,$G84-SUM($C102:BJ102),$S84))))</f>
        <v>0</v>
      </c>
      <c r="BL102" s="269">
        <f>IF(BL$97&lt;$I84,0,IF(BL$97=$I84,$L84,IF(BL$97=$N84,$Q84,IF(SUM($C102:BK102)+$S84&gt;$G84,$G84-SUM($C102:BK102),$S84))))</f>
        <v>0</v>
      </c>
      <c r="BM102" s="269">
        <f>IF(BM$97&lt;$I84,0,IF(BM$97=$I84,$L84,IF(BM$97=$N84,$Q84,IF(SUM($C102:BL102)+$S84&gt;$G84,$G84-SUM($C102:BL102),$S84))))</f>
        <v>0</v>
      </c>
      <c r="BN102" s="269">
        <f>IF(BN$97&lt;$I84,0,IF(BN$97=$I84,$L84,IF(BN$97=$N84,$Q84,IF(SUM($C102:BM102)+$S84&gt;$G84,$G84-SUM($C102:BM102),$S84))))</f>
        <v>0</v>
      </c>
      <c r="BO102" s="269">
        <f>IF(BO$97&lt;$I84,0,IF(BO$97=$I84,$L84,IF(BO$97=$N84,$Q84,IF(SUM($C102:BN102)+$S84&gt;$G84,$G84-SUM($C102:BN102),$S84))))</f>
        <v>0</v>
      </c>
      <c r="BP102" s="269">
        <f>IF(BP$97&lt;$I84,0,IF(BP$97=$I84,$L84,IF(BP$97=$N84,$Q84,IF(SUM($C102:BO102)+$S84&gt;$G84,$G84-SUM($C102:BO102),$S84))))</f>
        <v>0</v>
      </c>
      <c r="BQ102" s="269">
        <f>IF(BQ$97&lt;$I84,0,IF(BQ$97=$I84,$L84,IF(BQ$97=$N84,$Q84,IF(SUM($C102:BP102)+$S84&gt;$G84,$G84-SUM($C102:BP102),$S84))))</f>
        <v>0</v>
      </c>
      <c r="BR102" s="269">
        <f>IF(BR$97&lt;$I84,0,IF(BR$97=$I84,$L84,IF(BR$97=$N84,$Q84,IF(SUM($C102:BQ102)+$S84&gt;$G84,$G84-SUM($C102:BQ102),$S84))))</f>
        <v>0</v>
      </c>
      <c r="BS102" s="269">
        <f>IF(BS$97&lt;$I84,0,IF(BS$97=$I84,$L84,IF(BS$97=$N84,$Q84,IF(SUM($C102:BR102)+$S84&gt;$G84,$G84-SUM($C102:BR102),$S84))))</f>
        <v>0</v>
      </c>
      <c r="BT102" s="269">
        <f>IF(BT$97&lt;$I84,0,IF(BT$97=$I84,$L84,IF(BT$97=$N84,$Q84,IF(SUM($C102:BS102)+$S84&gt;$G84,$G84-SUM($C102:BS102),$S84))))</f>
        <v>0</v>
      </c>
      <c r="BU102" s="269">
        <f>IF(BU$97&lt;$I84,0,IF(BU$97=$I84,$L84,IF(BU$97=$N84,$Q84,IF(SUM($C102:BT102)+$S84&gt;$G84,$G84-SUM($C102:BT102),$S84))))</f>
        <v>0</v>
      </c>
      <c r="BV102" s="269">
        <f>IF(BV$97&lt;$I84,0,IF(BV$97=$I84,$L84,IF(BV$97=$N84,$Q84,IF(SUM($C102:BU102)+$S84&gt;$G84,$G84-SUM($C102:BU102),$S84))))</f>
        <v>0</v>
      </c>
      <c r="BW102" s="269">
        <f>IF(BW$97&lt;$I84,0,IF(BW$97=$I84,$L84,IF(BW$97=$N84,$Q84,IF(SUM($C102:BV102)+$S84&gt;$G84,$G84-SUM($C102:BV102),$S84))))</f>
        <v>0</v>
      </c>
      <c r="BX102" s="269">
        <f>IF(BX$97&lt;$I84,0,IF(BX$97=$I84,$L84,IF(BX$97=$N84,$Q84,IF(SUM($C102:BW102)+$S84&gt;$G84,$G84-SUM($C102:BW102),$S84))))</f>
        <v>0</v>
      </c>
      <c r="BY102" s="269">
        <f>IF(BY$97&lt;$I84,0,IF(BY$97=$I84,$L84,IF(BY$97=$N84,$Q84,IF(SUM($C102:BX102)+$S84&gt;$G84,$G84-SUM($C102:BX102),$S84))))</f>
        <v>0</v>
      </c>
      <c r="BZ102" s="269">
        <f>IF(BZ$97&lt;$I84,0,IF(BZ$97=$I84,$L84,IF(BZ$97=$N84,$Q84,IF(SUM($C102:BY102)+$S84&gt;$G84,$G84-SUM($C102:BY102),$S84))))</f>
        <v>0</v>
      </c>
      <c r="CA102" s="269">
        <f>IF(CA$97&lt;$I84,0,IF(CA$97=$I84,$L84,IF(CA$97=$N84,$Q84,IF(SUM($C102:BZ102)+$S84&gt;$G84,$G84-SUM($C102:BZ102),$S84))))</f>
        <v>0</v>
      </c>
      <c r="CB102" s="269">
        <f>IF(CB$97&lt;$I84,0,IF(CB$97=$I84,$L84,IF(CB$97=$N84,$Q84,IF(SUM($C102:CA102)+$S84&gt;$G84,$G84-SUM($C102:CA102),$S84))))</f>
        <v>0</v>
      </c>
      <c r="CC102" s="269">
        <f>IF(CC$97&lt;$I84,0,IF(CC$97=$I84,$L84,IF(CC$97=$N84,$Q84,IF(SUM($C102:CB102)+$S84&gt;$G84,$G84-SUM($C102:CB102),$S84))))</f>
        <v>0</v>
      </c>
      <c r="CD102" s="269">
        <f>IF(CD$97&lt;$I84,0,IF(CD$97=$I84,$L84,IF(CD$97=$N84,$Q84,IF(SUM($C102:CC102)+$S84&gt;$G84,$G84-SUM($C102:CC102),$S84))))</f>
        <v>0</v>
      </c>
      <c r="CE102" s="269">
        <f>IF(CE$97&lt;$I84,0,IF(CE$97=$I84,$L84,IF(CE$97=$N84,$Q84,IF(SUM($C102:CD102)+$S84&gt;$G84,$G84-SUM($C102:CD102),$S84))))</f>
        <v>0</v>
      </c>
      <c r="CF102" s="269">
        <f>IF(CF$97&lt;$I84,0,IF(CF$97=$I84,$L84,IF(CF$97=$N84,$Q84,IF(SUM($C102:CE102)+$S84&gt;$G84,$G84-SUM($C102:CE102),$S84))))</f>
        <v>0</v>
      </c>
      <c r="CG102" s="269">
        <f>IF(CG$97&lt;$I84,0,IF(CG$97=$I84,$L84,IF(CG$97=$N84,$Q84,IF(SUM($C102:CF102)+$S84&gt;$G84,$G84-SUM($C102:CF102),$S84))))</f>
        <v>0</v>
      </c>
      <c r="CH102" s="269">
        <f>IF(CH$97&lt;$I84,0,IF(CH$97=$I84,$L84,IF(CH$97=$N84,$Q84,IF(SUM($C102:CG102)+$S84&gt;$G84,$G84-SUM($C102:CG102),$S84))))</f>
        <v>0</v>
      </c>
      <c r="CI102" s="269">
        <f>IF(CI$97&lt;$I84,0,IF(CI$97=$I84,$L84,IF(CI$97=$N84,$Q84,IF(SUM($C102:CH102)+$S84&gt;$G84,$G84-SUM($C102:CH102),$S84))))</f>
        <v>0</v>
      </c>
      <c r="CJ102" s="269">
        <f>IF(CJ$97&lt;$I84,0,IF(CJ$97=$I84,$L84,IF(CJ$97=$N84,$Q84,IF(SUM($C102:CI102)+$S84&gt;$G84,$G84-SUM($C102:CI102),$S84))))</f>
        <v>0</v>
      </c>
      <c r="CK102" s="269">
        <f>IF(CK$97&lt;$I84,0,IF(CK$97=$I84,$L84,IF(CK$97=$N84,$Q84,IF(SUM($C102:CJ102)+$S84&gt;$G84,$G84-SUM($C102:CJ102),$S84))))</f>
        <v>0</v>
      </c>
      <c r="CL102" s="269">
        <f>IF(CL$97&lt;$I84,0,IF(CL$97=$I84,$L84,IF(CL$97=$N84,$Q84,IF(SUM($C102:CK102)+$S84&gt;$G84,$G84-SUM($C102:CK102),$S84))))</f>
        <v>0</v>
      </c>
      <c r="CM102" s="269">
        <f>IF(CM$97&lt;$I84,0,IF(CM$97=$I84,$L84,IF(CM$97=$N84,$Q84,IF(SUM($C102:CL102)+$S84&gt;$G84,$G84-SUM($C102:CL102),$S84))))</f>
        <v>0</v>
      </c>
      <c r="CN102" s="269">
        <f>IF(CN$97&lt;$I84,0,IF(CN$97=$I84,$L84,IF(CN$97=$N84,$Q84,IF(SUM($C102:CM102)+$S84&gt;$G84,$G84-SUM($C102:CM102),$S84))))</f>
        <v>0</v>
      </c>
      <c r="CO102" s="269">
        <f>IF(CO$97&lt;$I84,0,IF(CO$97=$I84,$L84,IF(CO$97=$N84,$Q84,IF(SUM($C102:CN102)+$S84&gt;$G84,$G84-SUM($C102:CN102),$S84))))</f>
        <v>0</v>
      </c>
      <c r="CP102" s="269">
        <f>IF(CP$97&lt;$I84,0,IF(CP$97=$I84,$L84,IF(CP$97=$N84,$Q84,IF(SUM($C102:CO102)+$S84&gt;$G84,$G84-SUM($C102:CO102),$S84))))</f>
        <v>0</v>
      </c>
      <c r="CQ102" s="269">
        <f>IF(CQ$97&lt;$I84,0,IF(CQ$97=$I84,$L84,IF(CQ$97=$N84,$Q84,IF(SUM($C102:CP102)+$S84&gt;$G84,$G84-SUM($C102:CP102),$S84))))</f>
        <v>0</v>
      </c>
      <c r="CR102" s="269">
        <f>IF(CR$97&lt;$I84,0,IF(CR$97=$I84,$L84,IF(CR$97=$N84,$Q84,IF(SUM($C102:CQ102)+$S84&gt;$G84,$G84-SUM($C102:CQ102),$S84))))</f>
        <v>0</v>
      </c>
      <c r="CS102" s="269">
        <f>IF(CS$97&lt;$I84,0,IF(CS$97=$I84,$L84,IF(CS$97=$N84,$Q84,IF(SUM($C102:CR102)+$S84&gt;$G84,$G84-SUM($C102:CR102),$S84))))</f>
        <v>0</v>
      </c>
      <c r="CT102" s="292">
        <f>IF(CT$97&lt;$I84,0,IF(CT$97=$I84,$L84,IF(CT$97=$N84,$Q84,IF(SUM($C102:CS102)+$S84&gt;$G84,$G84-SUM($C102:CS102),$S84))))</f>
        <v>0</v>
      </c>
      <c r="CU102" s="164">
        <f t="shared" si="99"/>
        <v>0</v>
      </c>
    </row>
    <row r="103" spans="1:99" s="130" customFormat="1" ht="16.5" customHeight="1">
      <c r="A103" s="267" t="str">
        <f t="shared" si="100"/>
        <v>叠拼</v>
      </c>
      <c r="B103" s="268">
        <f t="shared" si="101"/>
        <v>0</v>
      </c>
      <c r="C103" s="269">
        <f t="shared" si="102"/>
        <v>0</v>
      </c>
      <c r="D103" s="269">
        <f>IF(D$97&lt;$I85,0,IF(D$97=$I85,$L85,IF(D$97=$N85,$Q85,IF(SUM($C103:C103)+$S85&gt;$G85,$G85-SUM($C103:C103),$S85))))</f>
        <v>0</v>
      </c>
      <c r="E103" s="269">
        <f>IF(E$97&lt;$I85,0,IF(E$97=$I85,$L85,IF(E$97=$N85,$Q85,IF(SUM($C103:D103)+$S85&gt;$G85,$G85-SUM($C103:D103),$S85))))</f>
        <v>0</v>
      </c>
      <c r="F103" s="269">
        <f>IF(F$97&lt;$I85,0,IF(F$97=$I85,$L85,IF(F$97=$N85,$Q85,IF(SUM($C103:E103)+$S85&gt;$G85,$G85-SUM($C103:E103),$S85))))</f>
        <v>0</v>
      </c>
      <c r="G103" s="269">
        <f>IF(G$97&lt;$I85,0,IF(G$97=$I85,$L85,IF(G$97=$N85,$Q85,IF(SUM($C103:F103)+$S85&gt;$G85,$G85-SUM($C103:F103),$S85))))</f>
        <v>0</v>
      </c>
      <c r="H103" s="269">
        <f>IF(H$97&lt;$I85,0,IF(H$97=$I85,$L85,IF(H$97=$N85,$Q85,IF(SUM($C103:G103)+$S85&gt;$G85,$G85-SUM($C103:G103),$S85))))</f>
        <v>0</v>
      </c>
      <c r="I103" s="269">
        <f>IF(I$97&lt;$I85,0,IF(I$97=$I85,$L85,IF(I$97=$N85,$Q85,IF(SUM($C103:H103)+$S85&gt;$G85,$G85-SUM($C103:H103),$S85))))</f>
        <v>0</v>
      </c>
      <c r="J103" s="269">
        <f>IF(J$97&lt;$I85,0,IF(J$97=$I85,$L85,IF(J$97=$N85,$Q85,IF(SUM($C103:I103)+$S85&gt;$G85,$G85-SUM($C103:I103),$S85))))</f>
        <v>0</v>
      </c>
      <c r="K103" s="269">
        <f>IF(K$97&lt;$I85,0,IF(K$97=$I85,$L85,IF(K$97=$N85,$Q85,IF(SUM($C103:J103)+$S85&gt;$G85,$G85-SUM($C103:J103),$S85))))</f>
        <v>0</v>
      </c>
      <c r="L103" s="269">
        <f>IF(L$97&lt;$I85,0,IF(L$97=$I85,$L85,IF(L$97=$N85,$Q85,IF(SUM($C103:K103)+$S85&gt;$G85,$G85-SUM($C103:K103),$S85))))</f>
        <v>0</v>
      </c>
      <c r="M103" s="269">
        <f>IF(M$97&lt;$I85,0,IF(M$97=$I85,$L85,IF(M$97=$N85,$Q85,IF(SUM($C103:L103)+$S85&gt;$G85,$G85-SUM($C103:L103),$S85))))</f>
        <v>0</v>
      </c>
      <c r="N103" s="269">
        <f>IF(N$97&lt;$I85,0,IF(N$97=$I85,$L85,IF(N$97=$N85,$Q85,IF(SUM($C103:M103)+$S85&gt;$G85,$G85-SUM($C103:M103),$S85))))</f>
        <v>0</v>
      </c>
      <c r="O103" s="269">
        <f>IF(O$97&lt;$I85,0,IF(O$97=$I85,$L85,IF(O$97=$N85,$Q85,IF(SUM($C103:N103)+$S85&gt;$G85,$G85-SUM($C103:N103),$S85))))</f>
        <v>0</v>
      </c>
      <c r="P103" s="269">
        <f>IF(P$97&lt;$I85,0,IF(P$97=$I85,$L85,IF(P$97=$N85,$Q85,IF(SUM($C103:O103)+$S85&gt;$G85,$G85-SUM($C103:O103),$S85))))</f>
        <v>0</v>
      </c>
      <c r="Q103" s="269">
        <f>IF(Q$97&lt;$I85,0,IF(Q$97=$I85,$L85,IF(Q$97=$N85,$Q85,IF(SUM($C103:P103)+$S85&gt;$G85,$G85-SUM($C103:P103),$S85))))</f>
        <v>0</v>
      </c>
      <c r="R103" s="269">
        <f>IF(R$97&lt;$I85,0,IF(R$97=$I85,$L85,IF(R$97=$N85,$Q85,IF(SUM($C103:Q103)+$S85&gt;$G85,$G85-SUM($C103:Q103),$S85))))</f>
        <v>0</v>
      </c>
      <c r="S103" s="269">
        <f>IF(S$97&lt;$I85,0,IF(S$97=$I85,$L85,IF(S$97=$N85,$Q85,IF(SUM($C103:R103)+$S85&gt;$G85,$G85-SUM($C103:R103),$S85))))</f>
        <v>0</v>
      </c>
      <c r="T103" s="269">
        <f>IF(T$97&lt;$I85,0,IF(T$97=$I85,$L85,IF(T$97=$N85,$Q85,IF(SUM($C103:S103)+$S85&gt;$G85,$G85-SUM($C103:S103),$S85))))</f>
        <v>0</v>
      </c>
      <c r="U103" s="269">
        <f>IF(U$97&lt;$I85,0,IF(U$97=$I85,$L85,IF(U$97=$N85,$Q85,IF(SUM($C103:T103)+$S85&gt;$G85,$G85-SUM($C103:T103),$S85))))</f>
        <v>0</v>
      </c>
      <c r="V103" s="269">
        <f>IF(V$97&lt;$I85,0,IF(V$97=$I85,$L85,IF(V$97=$N85,$Q85,IF(SUM($C103:U103)+$S85&gt;$G85,$G85-SUM($C103:U103),$S85))))</f>
        <v>0</v>
      </c>
      <c r="W103" s="269">
        <f>IF(W$97&lt;$I85,0,IF(W$97=$I85,$L85,IF(W$97=$N85,$Q85,IF(SUM($C103:V103)+$S85&gt;$G85,$G85-SUM($C103:V103),$S85))))</f>
        <v>0</v>
      </c>
      <c r="X103" s="269">
        <f>IF(X$97&lt;$I85,0,IF(X$97=$I85,$L85,IF(X$97=$N85,$Q85,IF(SUM($C103:W103)+$S85&gt;$G85,$G85-SUM($C103:W103),$S85))))</f>
        <v>0</v>
      </c>
      <c r="Y103" s="269">
        <f>IF(Y$97&lt;$I85,0,IF(Y$97=$I85,$L85,IF(Y$97=$N85,$Q85,IF(SUM($C103:X103)+$S85&gt;$G85,$G85-SUM($C103:X103),$S85))))</f>
        <v>0</v>
      </c>
      <c r="Z103" s="269">
        <f>IF(Z$97&lt;$I85,0,IF(Z$97=$I85,$L85,IF(Z$97=$N85,$Q85,IF(SUM($C103:Y103)+$S85&gt;$G85,$G85-SUM($C103:Y103),$S85))))</f>
        <v>0</v>
      </c>
      <c r="AA103" s="269">
        <f>IF(AA$97&lt;$I85,0,IF(AA$97=$I85,$L85,IF(AA$97=$N85,$Q85,IF(SUM($C103:Z103)+$S85&gt;$G85,$G85-SUM($C103:Z103),$S85))))</f>
        <v>0</v>
      </c>
      <c r="AB103" s="269">
        <f>IF(AB$97&lt;$I85,0,IF(AB$97=$I85,$L85,IF(AB$97=$N85,$Q85,IF(SUM($C103:AA103)+$S85&gt;$G85,$G85-SUM($C103:AA103),$S85))))</f>
        <v>0</v>
      </c>
      <c r="AC103" s="269">
        <f>IF(AC$97&lt;$I85,0,IF(AC$97=$I85,$L85,IF(AC$97=$N85,$Q85,IF(SUM($C103:AB103)+$S85&gt;$G85,$G85-SUM($C103:AB103),$S85))))</f>
        <v>0</v>
      </c>
      <c r="AD103" s="269">
        <f>IF(AD$97&lt;$I85,0,IF(AD$97=$I85,$L85,IF(AD$97=$N85,$Q85,IF(SUM($C103:AC103)+$S85&gt;$G85,$G85-SUM($C103:AC103),$S85))))</f>
        <v>0</v>
      </c>
      <c r="AE103" s="269">
        <f>IF(AE$97&lt;$I85,0,IF(AE$97=$I85,$L85,IF(AE$97=$N85,$Q85,IF(SUM($C103:AD103)+$S85&gt;$G85,$G85-SUM($C103:AD103),$S85))))</f>
        <v>0</v>
      </c>
      <c r="AF103" s="269">
        <f>IF(AF$97&lt;$I85,0,IF(AF$97=$I85,$L85,IF(AF$97=$N85,$Q85,IF(SUM($C103:AE103)+$S85&gt;$G85,$G85-SUM($C103:AE103),$S85))))</f>
        <v>0</v>
      </c>
      <c r="AG103" s="269">
        <f>IF(AG$97&lt;$I85,0,IF(AG$97=$I85,$L85,IF(AG$97=$N85,$Q85,IF(SUM($C103:AF103)+$S85&gt;$G85,$G85-SUM($C103:AF103),$S85))))</f>
        <v>0</v>
      </c>
      <c r="AH103" s="269">
        <f>IF(AH$97&lt;$I85,0,IF(AH$97=$I85,$L85,IF(AH$97=$N85,$Q85,IF(SUM($C103:AG103)+$S85&gt;$G85,$G85-SUM($C103:AG103),$S85))))</f>
        <v>0</v>
      </c>
      <c r="AI103" s="269">
        <f>IF(AI$97&lt;$I85,0,IF(AI$97=$I85,$L85,IF(AI$97=$N85,$Q85,IF(SUM($C103:AH103)+$S85&gt;$G85,$G85-SUM($C103:AH103),$S85))))</f>
        <v>0</v>
      </c>
      <c r="AJ103" s="269">
        <f>IF(AJ$97&lt;$I85,0,IF(AJ$97=$I85,$L85,IF(AJ$97=$N85,$Q85,IF(SUM($C103:AI103)+$S85&gt;$G85,$G85-SUM($C103:AI103),$S85))))</f>
        <v>0</v>
      </c>
      <c r="AK103" s="269">
        <f>IF(AK$97&lt;$I85,0,IF(AK$97=$I85,$L85,IF(AK$97=$N85,$Q85,IF(SUM($C103:AJ103)+$S85&gt;$G85,$G85-SUM($C103:AJ103),$S85))))</f>
        <v>0</v>
      </c>
      <c r="AL103" s="269">
        <f>IF(AL$97&lt;$I85,0,IF(AL$97=$I85,$L85,IF(AL$97=$N85,$Q85,IF(SUM($C103:AK103)+$S85&gt;$G85,$G85-SUM($C103:AK103),$S85))))</f>
        <v>0</v>
      </c>
      <c r="AM103" s="269">
        <f>IF(AM$97&lt;$I85,0,IF(AM$97=$I85,$L85,IF(AM$97=$N85,$Q85,IF(SUM($C103:AL103)+$S85&gt;$G85,$G85-SUM($C103:AL103),$S85))))</f>
        <v>0</v>
      </c>
      <c r="AN103" s="269">
        <f>IF(AN$97&lt;$I85,0,IF(AN$97=$I85,$L85,IF(AN$97=$N85,$Q85,IF(SUM($C103:AM103)+$S85&gt;$G85,$G85-SUM($C103:AM103),$S85))))</f>
        <v>0</v>
      </c>
      <c r="AO103" s="269">
        <f>IF(AO$97&lt;$I85,0,IF(AO$97=$I85,$L85,IF(AO$97=$N85,$Q85,IF(SUM($C103:AN103)+$S85&gt;$G85,$G85-SUM($C103:AN103),$S85))))</f>
        <v>0</v>
      </c>
      <c r="AP103" s="269">
        <f>IF(AP$97&lt;$I85,0,IF(AP$97=$I85,$L85,IF(AP$97=$N85,$Q85,IF(SUM($C103:AO103)+$S85&gt;$G85,$G85-SUM($C103:AO103),$S85))))</f>
        <v>0</v>
      </c>
      <c r="AQ103" s="269">
        <f>IF(AQ$97&lt;$I85,0,IF(AQ$97=$I85,$L85,IF(AQ$97=$N85,$Q85,IF(SUM($C103:AP103)+$S85&gt;$G85,$G85-SUM($C103:AP103),$S85))))</f>
        <v>0</v>
      </c>
      <c r="AR103" s="269">
        <f>IF(AR$97&lt;$I85,0,IF(AR$97=$I85,$L85,IF(AR$97=$N85,$Q85,IF(SUM($C103:AQ103)+$S85&gt;$G85,$G85-SUM($C103:AQ103),$S85))))</f>
        <v>0</v>
      </c>
      <c r="AS103" s="269">
        <f>IF(AS$97&lt;$I85,0,IF(AS$97=$I85,$L85,IF(AS$97=$N85,$Q85,IF(SUM($C103:AR103)+$S85&gt;$G85,$G85-SUM($C103:AR103),$S85))))</f>
        <v>0</v>
      </c>
      <c r="AT103" s="269">
        <f>IF(AT$97&lt;$I85,0,IF(AT$97=$I85,$L85,IF(AT$97=$N85,$Q85,IF(SUM($C103:AS103)+$S85&gt;$G85,$G85-SUM($C103:AS103),$S85))))</f>
        <v>0</v>
      </c>
      <c r="AU103" s="269">
        <f>IF(AU$97&lt;$I85,0,IF(AU$97=$I85,$L85,IF(AU$97=$N85,$Q85,IF(SUM($C103:AT103)+$S85&gt;$G85,$G85-SUM($C103:AT103),$S85))))</f>
        <v>0</v>
      </c>
      <c r="AV103" s="269">
        <f>IF(AV$97&lt;$I85,0,IF(AV$97=$I85,$L85,IF(AV$97=$N85,$Q85,IF(SUM($C103:AU103)+$S85&gt;$G85,$G85-SUM($C103:AU103),$S85))))</f>
        <v>0</v>
      </c>
      <c r="AW103" s="269">
        <f>IF(AW$97&lt;$I85,0,IF(AW$97=$I85,$L85,IF(AW$97=$N85,$Q85,IF(SUM($C103:AV103)+$S85&gt;$G85,$G85-SUM($C103:AV103),$S85))))</f>
        <v>0</v>
      </c>
      <c r="AX103" s="269">
        <f>IF(AX$97&lt;$I85,0,IF(AX$97=$I85,$L85,IF(AX$97=$N85,$Q85,IF(SUM($C103:AW103)+$S85&gt;$G85,$G85-SUM($C103:AW103),$S85))))</f>
        <v>0</v>
      </c>
      <c r="AY103" s="269">
        <f>IF(AY$97&lt;$I85,0,IF(AY$97=$I85,$L85,IF(AY$97=$N85,$Q85,IF(SUM($C103:AX103)+$S85&gt;$G85,$G85-SUM($C103:AX103),$S85))))</f>
        <v>0</v>
      </c>
      <c r="AZ103" s="269">
        <f>IF(AZ$97&lt;$I85,0,IF(AZ$97=$I85,$L85,IF(AZ$97=$N85,$Q85,IF(SUM($C103:AY103)+$S85&gt;$G85,$G85-SUM($C103:AY103),$S85))))</f>
        <v>0</v>
      </c>
      <c r="BA103" s="269">
        <f>IF(BA$97&lt;$I85,0,IF(BA$97=$I85,$L85,IF(BA$97=$N85,$Q85,IF(SUM($C103:AZ103)+$S85&gt;$G85,$G85-SUM($C103:AZ103),$S85))))</f>
        <v>0</v>
      </c>
      <c r="BB103" s="269">
        <f>IF(BB$97&lt;$I85,0,IF(BB$97=$I85,$L85,IF(BB$97=$N85,$Q85,IF(SUM($C103:BA103)+$S85&gt;$G85,$G85-SUM($C103:BA103),$S85))))</f>
        <v>0</v>
      </c>
      <c r="BC103" s="269">
        <f>IF(BC$97&lt;$I85,0,IF(BC$97=$I85,$L85,IF(BC$97=$N85,$Q85,IF(SUM($C103:BB103)+$S85&gt;$G85,$G85-SUM($C103:BB103),$S85))))</f>
        <v>0</v>
      </c>
      <c r="BD103" s="269">
        <f>IF(BD$97&lt;$I85,0,IF(BD$97=$I85,$L85,IF(BD$97=$N85,$Q85,IF(SUM($C103:BC103)+$S85&gt;$G85,$G85-SUM($C103:BC103),$S85))))</f>
        <v>0</v>
      </c>
      <c r="BE103" s="269">
        <f>IF(BE$97&lt;$I85,0,IF(BE$97=$I85,$L85,IF(BE$97=$N85,$Q85,IF(SUM($C103:BD103)+$S85&gt;$G85,$G85-SUM($C103:BD103),$S85))))</f>
        <v>0</v>
      </c>
      <c r="BF103" s="269">
        <f>IF(BF$97&lt;$I85,0,IF(BF$97=$I85,$L85,IF(BF$97=$N85,$Q85,IF(SUM($C103:BE103)+$S85&gt;$G85,$G85-SUM($C103:BE103),$S85))))</f>
        <v>0</v>
      </c>
      <c r="BG103" s="269">
        <f>IF(BG$97&lt;$I85,0,IF(BG$97=$I85,$L85,IF(BG$97=$N85,$Q85,IF(SUM($C103:BF103)+$S85&gt;$G85,$G85-SUM($C103:BF103),$S85))))</f>
        <v>0</v>
      </c>
      <c r="BH103" s="269">
        <f>IF(BH$97&lt;$I85,0,IF(BH$97=$I85,$L85,IF(BH$97=$N85,$Q85,IF(SUM($C103:BG103)+$S85&gt;$G85,$G85-SUM($C103:BG103),$S85))))</f>
        <v>0</v>
      </c>
      <c r="BI103" s="269">
        <f>IF(BI$97&lt;$I85,0,IF(BI$97=$I85,$L85,IF(BI$97=$N85,$Q85,IF(SUM($C103:BH103)+$S85&gt;$G85,$G85-SUM($C103:BH103),$S85))))</f>
        <v>0</v>
      </c>
      <c r="BJ103" s="269">
        <f>IF(BJ$97&lt;$I85,0,IF(BJ$97=$I85,$L85,IF(BJ$97=$N85,$Q85,IF(SUM($C103:BI103)+$S85&gt;$G85,$G85-SUM($C103:BI103),$S85))))</f>
        <v>0</v>
      </c>
      <c r="BK103" s="269">
        <f>IF(BK$97&lt;$I85,0,IF(BK$97=$I85,$L85,IF(BK$97=$N85,$Q85,IF(SUM($C103:BJ103)+$S85&gt;$G85,$G85-SUM($C103:BJ103),$S85))))</f>
        <v>0</v>
      </c>
      <c r="BL103" s="269">
        <f>IF(BL$97&lt;$I85,0,IF(BL$97=$I85,$L85,IF(BL$97=$N85,$Q85,IF(SUM($C103:BK103)+$S85&gt;$G85,$G85-SUM($C103:BK103),$S85))))</f>
        <v>0</v>
      </c>
      <c r="BM103" s="269">
        <f>IF(BM$97&lt;$I85,0,IF(BM$97=$I85,$L85,IF(BM$97=$N85,$Q85,IF(SUM($C103:BL103)+$S85&gt;$G85,$G85-SUM($C103:BL103),$S85))))</f>
        <v>0</v>
      </c>
      <c r="BN103" s="269">
        <f>IF(BN$97&lt;$I85,0,IF(BN$97=$I85,$L85,IF(BN$97=$N85,$Q85,IF(SUM($C103:BM103)+$S85&gt;$G85,$G85-SUM($C103:BM103),$S85))))</f>
        <v>0</v>
      </c>
      <c r="BO103" s="269">
        <f>IF(BO$97&lt;$I85,0,IF(BO$97=$I85,$L85,IF(BO$97=$N85,$Q85,IF(SUM($C103:BN103)+$S85&gt;$G85,$G85-SUM($C103:BN103),$S85))))</f>
        <v>0</v>
      </c>
      <c r="BP103" s="269">
        <f>IF(BP$97&lt;$I85,0,IF(BP$97=$I85,$L85,IF(BP$97=$N85,$Q85,IF(SUM($C103:BO103)+$S85&gt;$G85,$G85-SUM($C103:BO103),$S85))))</f>
        <v>0</v>
      </c>
      <c r="BQ103" s="269">
        <f>IF(BQ$97&lt;$I85,0,IF(BQ$97=$I85,$L85,IF(BQ$97=$N85,$Q85,IF(SUM($C103:BP103)+$S85&gt;$G85,$G85-SUM($C103:BP103),$S85))))</f>
        <v>0</v>
      </c>
      <c r="BR103" s="269">
        <f>IF(BR$97&lt;$I85,0,IF(BR$97=$I85,$L85,IF(BR$97=$N85,$Q85,IF(SUM($C103:BQ103)+$S85&gt;$G85,$G85-SUM($C103:BQ103),$S85))))</f>
        <v>0</v>
      </c>
      <c r="BS103" s="269">
        <f>IF(BS$97&lt;$I85,0,IF(BS$97=$I85,$L85,IF(BS$97=$N85,$Q85,IF(SUM($C103:BR103)+$S85&gt;$G85,$G85-SUM($C103:BR103),$S85))))</f>
        <v>0</v>
      </c>
      <c r="BT103" s="269">
        <f>IF(BT$97&lt;$I85,0,IF(BT$97=$I85,$L85,IF(BT$97=$N85,$Q85,IF(SUM($C103:BS103)+$S85&gt;$G85,$G85-SUM($C103:BS103),$S85))))</f>
        <v>0</v>
      </c>
      <c r="BU103" s="269">
        <f>IF(BU$97&lt;$I85,0,IF(BU$97=$I85,$L85,IF(BU$97=$N85,$Q85,IF(SUM($C103:BT103)+$S85&gt;$G85,$G85-SUM($C103:BT103),$S85))))</f>
        <v>0</v>
      </c>
      <c r="BV103" s="269">
        <f>IF(BV$97&lt;$I85,0,IF(BV$97=$I85,$L85,IF(BV$97=$N85,$Q85,IF(SUM($C103:BU103)+$S85&gt;$G85,$G85-SUM($C103:BU103),$S85))))</f>
        <v>0</v>
      </c>
      <c r="BW103" s="269">
        <f>IF(BW$97&lt;$I85,0,IF(BW$97=$I85,$L85,IF(BW$97=$N85,$Q85,IF(SUM($C103:BV103)+$S85&gt;$G85,$G85-SUM($C103:BV103),$S85))))</f>
        <v>0</v>
      </c>
      <c r="BX103" s="269">
        <f>IF(BX$97&lt;$I85,0,IF(BX$97=$I85,$L85,IF(BX$97=$N85,$Q85,IF(SUM($C103:BW103)+$S85&gt;$G85,$G85-SUM($C103:BW103),$S85))))</f>
        <v>0</v>
      </c>
      <c r="BY103" s="269">
        <f>IF(BY$97&lt;$I85,0,IF(BY$97=$I85,$L85,IF(BY$97=$N85,$Q85,IF(SUM($C103:BX103)+$S85&gt;$G85,$G85-SUM($C103:BX103),$S85))))</f>
        <v>0</v>
      </c>
      <c r="BZ103" s="269">
        <f>IF(BZ$97&lt;$I85,0,IF(BZ$97=$I85,$L85,IF(BZ$97=$N85,$Q85,IF(SUM($C103:BY103)+$S85&gt;$G85,$G85-SUM($C103:BY103),$S85))))</f>
        <v>0</v>
      </c>
      <c r="CA103" s="269">
        <f>IF(CA$97&lt;$I85,0,IF(CA$97=$I85,$L85,IF(CA$97=$N85,$Q85,IF(SUM($C103:BZ103)+$S85&gt;$G85,$G85-SUM($C103:BZ103),$S85))))</f>
        <v>0</v>
      </c>
      <c r="CB103" s="269">
        <f>IF(CB$97&lt;$I85,0,IF(CB$97=$I85,$L85,IF(CB$97=$N85,$Q85,IF(SUM($C103:CA103)+$S85&gt;$G85,$G85-SUM($C103:CA103),$S85))))</f>
        <v>0</v>
      </c>
      <c r="CC103" s="269">
        <f>IF(CC$97&lt;$I85,0,IF(CC$97=$I85,$L85,IF(CC$97=$N85,$Q85,IF(SUM($C103:CB103)+$S85&gt;$G85,$G85-SUM($C103:CB103),$S85))))</f>
        <v>0</v>
      </c>
      <c r="CD103" s="269">
        <f>IF(CD$97&lt;$I85,0,IF(CD$97=$I85,$L85,IF(CD$97=$N85,$Q85,IF(SUM($C103:CC103)+$S85&gt;$G85,$G85-SUM($C103:CC103),$S85))))</f>
        <v>0</v>
      </c>
      <c r="CE103" s="269">
        <f>IF(CE$97&lt;$I85,0,IF(CE$97=$I85,$L85,IF(CE$97=$N85,$Q85,IF(SUM($C103:CD103)+$S85&gt;$G85,$G85-SUM($C103:CD103),$S85))))</f>
        <v>0</v>
      </c>
      <c r="CF103" s="269">
        <f>IF(CF$97&lt;$I85,0,IF(CF$97=$I85,$L85,IF(CF$97=$N85,$Q85,IF(SUM($C103:CE103)+$S85&gt;$G85,$G85-SUM($C103:CE103),$S85))))</f>
        <v>0</v>
      </c>
      <c r="CG103" s="269">
        <f>IF(CG$97&lt;$I85,0,IF(CG$97=$I85,$L85,IF(CG$97=$N85,$Q85,IF(SUM($C103:CF103)+$S85&gt;$G85,$G85-SUM($C103:CF103),$S85))))</f>
        <v>0</v>
      </c>
      <c r="CH103" s="269">
        <f>IF(CH$97&lt;$I85,0,IF(CH$97=$I85,$L85,IF(CH$97=$N85,$Q85,IF(SUM($C103:CG103)+$S85&gt;$G85,$G85-SUM($C103:CG103),$S85))))</f>
        <v>0</v>
      </c>
      <c r="CI103" s="269">
        <f>IF(CI$97&lt;$I85,0,IF(CI$97=$I85,$L85,IF(CI$97=$N85,$Q85,IF(SUM($C103:CH103)+$S85&gt;$G85,$G85-SUM($C103:CH103),$S85))))</f>
        <v>0</v>
      </c>
      <c r="CJ103" s="269">
        <f>IF(CJ$97&lt;$I85,0,IF(CJ$97=$I85,$L85,IF(CJ$97=$N85,$Q85,IF(SUM($C103:CI103)+$S85&gt;$G85,$G85-SUM($C103:CI103),$S85))))</f>
        <v>0</v>
      </c>
      <c r="CK103" s="269">
        <f>IF(CK$97&lt;$I85,0,IF(CK$97=$I85,$L85,IF(CK$97=$N85,$Q85,IF(SUM($C103:CJ103)+$S85&gt;$G85,$G85-SUM($C103:CJ103),$S85))))</f>
        <v>0</v>
      </c>
      <c r="CL103" s="269">
        <f>IF(CL$97&lt;$I85,0,IF(CL$97=$I85,$L85,IF(CL$97=$N85,$Q85,IF(SUM($C103:CK103)+$S85&gt;$G85,$G85-SUM($C103:CK103),$S85))))</f>
        <v>0</v>
      </c>
      <c r="CM103" s="269">
        <f>IF(CM$97&lt;$I85,0,IF(CM$97=$I85,$L85,IF(CM$97=$N85,$Q85,IF(SUM($C103:CL103)+$S85&gt;$G85,$G85-SUM($C103:CL103),$S85))))</f>
        <v>0</v>
      </c>
      <c r="CN103" s="269">
        <f>IF(CN$97&lt;$I85,0,IF(CN$97=$I85,$L85,IF(CN$97=$N85,$Q85,IF(SUM($C103:CM103)+$S85&gt;$G85,$G85-SUM($C103:CM103),$S85))))</f>
        <v>0</v>
      </c>
      <c r="CO103" s="269">
        <f>IF(CO$97&lt;$I85,0,IF(CO$97=$I85,$L85,IF(CO$97=$N85,$Q85,IF(SUM($C103:CN103)+$S85&gt;$G85,$G85-SUM($C103:CN103),$S85))))</f>
        <v>0</v>
      </c>
      <c r="CP103" s="269">
        <f>IF(CP$97&lt;$I85,0,IF(CP$97=$I85,$L85,IF(CP$97=$N85,$Q85,IF(SUM($C103:CO103)+$S85&gt;$G85,$G85-SUM($C103:CO103),$S85))))</f>
        <v>0</v>
      </c>
      <c r="CQ103" s="269">
        <f>IF(CQ$97&lt;$I85,0,IF(CQ$97=$I85,$L85,IF(CQ$97=$N85,$Q85,IF(SUM($C103:CP103)+$S85&gt;$G85,$G85-SUM($C103:CP103),$S85))))</f>
        <v>0</v>
      </c>
      <c r="CR103" s="269">
        <f>IF(CR$97&lt;$I85,0,IF(CR$97=$I85,$L85,IF(CR$97=$N85,$Q85,IF(SUM($C103:CQ103)+$S85&gt;$G85,$G85-SUM($C103:CQ103),$S85))))</f>
        <v>0</v>
      </c>
      <c r="CS103" s="269">
        <f>IF(CS$97&lt;$I85,0,IF(CS$97=$I85,$L85,IF(CS$97=$N85,$Q85,IF(SUM($C103:CR103)+$S85&gt;$G85,$G85-SUM($C103:CR103),$S85))))</f>
        <v>0</v>
      </c>
      <c r="CT103" s="292">
        <f>IF(CT$97&lt;$I85,0,IF(CT$97=$I85,$L85,IF(CT$97=$N85,$Q85,IF(SUM($C103:CS103)+$S85&gt;$G85,$G85-SUM($C103:CS103),$S85))))</f>
        <v>0</v>
      </c>
      <c r="CU103" s="164">
        <f t="shared" si="99"/>
        <v>0</v>
      </c>
    </row>
    <row r="104" spans="1:99" s="130" customFormat="1" ht="16.5" customHeight="1">
      <c r="A104" s="267" t="str">
        <f t="shared" si="100"/>
        <v>联排</v>
      </c>
      <c r="B104" s="268">
        <f t="shared" si="101"/>
        <v>0</v>
      </c>
      <c r="C104" s="269">
        <f t="shared" si="102"/>
        <v>0</v>
      </c>
      <c r="D104" s="269">
        <f>IF(D$97&lt;$I86,0,IF(D$97=$I86,$L86,IF(D$97=$N86,$Q86,IF(SUM($C104:C104)+$S86&gt;$G86,$G86-SUM($C104:C104),$S86))))</f>
        <v>0</v>
      </c>
      <c r="E104" s="269">
        <f>IF(E$97&lt;$I86,0,IF(E$97=$I86,$L86,IF(E$97=$N86,$Q86,IF(SUM($C104:D104)+$S86&gt;$G86,$G86-SUM($C104:D104),$S86))))</f>
        <v>0</v>
      </c>
      <c r="F104" s="269">
        <f>IF(F$97&lt;$I86,0,IF(F$97=$I86,$L86,IF(F$97=$N86,$Q86,IF(SUM($C104:E104)+$S86&gt;$G86,$G86-SUM($C104:E104),$S86))))</f>
        <v>0</v>
      </c>
      <c r="G104" s="269">
        <f>IF(G$97&lt;$I86,0,IF(G$97=$I86,$L86,IF(G$97=$N86,$Q86,IF(SUM($C104:F104)+$S86&gt;$G86,$G86-SUM($C104:F104),$S86))))</f>
        <v>0</v>
      </c>
      <c r="H104" s="269">
        <f>IF(H$97&lt;$I86,0,IF(H$97=$I86,$L86,IF(H$97=$N86,$Q86,IF(SUM($C104:G104)+$S86&gt;$G86,$G86-SUM($C104:G104),$S86))))</f>
        <v>0</v>
      </c>
      <c r="I104" s="269">
        <f>IF(I$97&lt;$I86,0,IF(I$97=$I86,$L86,IF(I$97=$N86,$Q86,IF(SUM($C104:H104)+$S86&gt;$G86,$G86-SUM($C104:H104),$S86))))</f>
        <v>0</v>
      </c>
      <c r="J104" s="269">
        <f>IF(J$97&lt;$I86,0,IF(J$97=$I86,$L86,IF(J$97=$N86,$Q86,IF(SUM($C104:I104)+$S86&gt;$G86,$G86-SUM($C104:I104),$S86))))</f>
        <v>0</v>
      </c>
      <c r="K104" s="269">
        <f>IF(K$97&lt;$I86,0,IF(K$97=$I86,$L86,IF(K$97=$N86,$Q86,IF(SUM($C104:J104)+$S86&gt;$G86,$G86-SUM($C104:J104),$S86))))</f>
        <v>0</v>
      </c>
      <c r="L104" s="269">
        <f>IF(L$97&lt;$I86,0,IF(L$97=$I86,$L86,IF(L$97=$N86,$Q86,IF(SUM($C104:K104)+$S86&gt;$G86,$G86-SUM($C104:K104),$S86))))</f>
        <v>0</v>
      </c>
      <c r="M104" s="269">
        <f>IF(M$97&lt;$I86,0,IF(M$97=$I86,$L86,IF(M$97=$N86,$Q86,IF(SUM($C104:L104)+$S86&gt;$G86,$G86-SUM($C104:L104),$S86))))</f>
        <v>0</v>
      </c>
      <c r="N104" s="269">
        <f>IF(N$97&lt;$I86,0,IF(N$97=$I86,$L86,IF(N$97=$N86,$Q86,IF(SUM($C104:M104)+$S86&gt;$G86,$G86-SUM($C104:M104),$S86))))</f>
        <v>0</v>
      </c>
      <c r="O104" s="269">
        <f>IF(O$97&lt;$I86,0,IF(O$97=$I86,$L86,IF(O$97=$N86,$Q86,IF(SUM($C104:N104)+$S86&gt;$G86,$G86-SUM($C104:N104),$S86))))</f>
        <v>0</v>
      </c>
      <c r="P104" s="269">
        <f>IF(P$97&lt;$I86,0,IF(P$97=$I86,$L86,IF(P$97=$N86,$Q86,IF(SUM($C104:O104)+$S86&gt;$G86,$G86-SUM($C104:O104),$S86))))</f>
        <v>0</v>
      </c>
      <c r="Q104" s="269">
        <f>IF(Q$97&lt;$I86,0,IF(Q$97=$I86,$L86,IF(Q$97=$N86,$Q86,IF(SUM($C104:P104)+$S86&gt;$G86,$G86-SUM($C104:P104),$S86))))</f>
        <v>0</v>
      </c>
      <c r="R104" s="269">
        <f>IF(R$97&lt;$I86,0,IF(R$97=$I86,$L86,IF(R$97=$N86,$Q86,IF(SUM($C104:Q104)+$S86&gt;$G86,$G86-SUM($C104:Q104),$S86))))</f>
        <v>0</v>
      </c>
      <c r="S104" s="269">
        <f>IF(S$97&lt;$I86,0,IF(S$97=$I86,$L86,IF(S$97=$N86,$Q86,IF(SUM($C104:R104)+$S86&gt;$G86,$G86-SUM($C104:R104),$S86))))</f>
        <v>0</v>
      </c>
      <c r="T104" s="269">
        <f>IF(T$97&lt;$I86,0,IF(T$97=$I86,$L86,IF(T$97=$N86,$Q86,IF(SUM($C104:S104)+$S86&gt;$G86,$G86-SUM($C104:S104),$S86))))</f>
        <v>0</v>
      </c>
      <c r="U104" s="269">
        <f>IF(U$97&lt;$I86,0,IF(U$97=$I86,$L86,IF(U$97=$N86,$Q86,IF(SUM($C104:T104)+$S86&gt;$G86,$G86-SUM($C104:T104),$S86))))</f>
        <v>0</v>
      </c>
      <c r="V104" s="269">
        <f>IF(V$97&lt;$I86,0,IF(V$97=$I86,$L86,IF(V$97=$N86,$Q86,IF(SUM($C104:U104)+$S86&gt;$G86,$G86-SUM($C104:U104),$S86))))</f>
        <v>0</v>
      </c>
      <c r="W104" s="269">
        <f>IF(W$97&lt;$I86,0,IF(W$97=$I86,$L86,IF(W$97=$N86,$Q86,IF(SUM($C104:V104)+$S86&gt;$G86,$G86-SUM($C104:V104),$S86))))</f>
        <v>0</v>
      </c>
      <c r="X104" s="269">
        <f>IF(X$97&lt;$I86,0,IF(X$97=$I86,$L86,IF(X$97=$N86,$Q86,IF(SUM($C104:W104)+$S86&gt;$G86,$G86-SUM($C104:W104),$S86))))</f>
        <v>0</v>
      </c>
      <c r="Y104" s="269">
        <f>IF(Y$97&lt;$I86,0,IF(Y$97=$I86,$L86,IF(Y$97=$N86,$Q86,IF(SUM($C104:X104)+$S86&gt;$G86,$G86-SUM($C104:X104),$S86))))</f>
        <v>0</v>
      </c>
      <c r="Z104" s="269">
        <f>IF(Z$97&lt;$I86,0,IF(Z$97=$I86,$L86,IF(Z$97=$N86,$Q86,IF(SUM($C104:Y104)+$S86&gt;$G86,$G86-SUM($C104:Y104),$S86))))</f>
        <v>0</v>
      </c>
      <c r="AA104" s="269">
        <f>IF(AA$97&lt;$I86,0,IF(AA$97=$I86,$L86,IF(AA$97=$N86,$Q86,IF(SUM($C104:Z104)+$S86&gt;$G86,$G86-SUM($C104:Z104),$S86))))</f>
        <v>0</v>
      </c>
      <c r="AB104" s="269">
        <f>IF(AB$97&lt;$I86,0,IF(AB$97=$I86,$L86,IF(AB$97=$N86,$Q86,IF(SUM($C104:AA104)+$S86&gt;$G86,$G86-SUM($C104:AA104),$S86))))</f>
        <v>0</v>
      </c>
      <c r="AC104" s="269">
        <f>IF(AC$97&lt;$I86,0,IF(AC$97=$I86,$L86,IF(AC$97=$N86,$Q86,IF(SUM($C104:AB104)+$S86&gt;$G86,$G86-SUM($C104:AB104),$S86))))</f>
        <v>0</v>
      </c>
      <c r="AD104" s="269">
        <f>IF(AD$97&lt;$I86,0,IF(AD$97=$I86,$L86,IF(AD$97=$N86,$Q86,IF(SUM($C104:AC104)+$S86&gt;$G86,$G86-SUM($C104:AC104),$S86))))</f>
        <v>0</v>
      </c>
      <c r="AE104" s="269">
        <f>IF(AE$97&lt;$I86,0,IF(AE$97=$I86,$L86,IF(AE$97=$N86,$Q86,IF(SUM($C104:AD104)+$S86&gt;$G86,$G86-SUM($C104:AD104),$S86))))</f>
        <v>0</v>
      </c>
      <c r="AF104" s="269">
        <f>IF(AF$97&lt;$I86,0,IF(AF$97=$I86,$L86,IF(AF$97=$N86,$Q86,IF(SUM($C104:AE104)+$S86&gt;$G86,$G86-SUM($C104:AE104),$S86))))</f>
        <v>0</v>
      </c>
      <c r="AG104" s="269">
        <f>IF(AG$97&lt;$I86,0,IF(AG$97=$I86,$L86,IF(AG$97=$N86,$Q86,IF(SUM($C104:AF104)+$S86&gt;$G86,$G86-SUM($C104:AF104),$S86))))</f>
        <v>0</v>
      </c>
      <c r="AH104" s="269">
        <f>IF(AH$97&lt;$I86,0,IF(AH$97=$I86,$L86,IF(AH$97=$N86,$Q86,IF(SUM($C104:AG104)+$S86&gt;$G86,$G86-SUM($C104:AG104),$S86))))</f>
        <v>0</v>
      </c>
      <c r="AI104" s="269">
        <f>IF(AI$97&lt;$I86,0,IF(AI$97=$I86,$L86,IF(AI$97=$N86,$Q86,IF(SUM($C104:AH104)+$S86&gt;$G86,$G86-SUM($C104:AH104),$S86))))</f>
        <v>0</v>
      </c>
      <c r="AJ104" s="269">
        <f>IF(AJ$97&lt;$I86,0,IF(AJ$97=$I86,$L86,IF(AJ$97=$N86,$Q86,IF(SUM($C104:AI104)+$S86&gt;$G86,$G86-SUM($C104:AI104),$S86))))</f>
        <v>0</v>
      </c>
      <c r="AK104" s="269">
        <f>IF(AK$97&lt;$I86,0,IF(AK$97=$I86,$L86,IF(AK$97=$N86,$Q86,IF(SUM($C104:AJ104)+$S86&gt;$G86,$G86-SUM($C104:AJ104),$S86))))</f>
        <v>0</v>
      </c>
      <c r="AL104" s="269">
        <f>IF(AL$97&lt;$I86,0,IF(AL$97=$I86,$L86,IF(AL$97=$N86,$Q86,IF(SUM($C104:AK104)+$S86&gt;$G86,$G86-SUM($C104:AK104),$S86))))</f>
        <v>0</v>
      </c>
      <c r="AM104" s="269">
        <f>IF(AM$97&lt;$I86,0,IF(AM$97=$I86,$L86,IF(AM$97=$N86,$Q86,IF(SUM($C104:AL104)+$S86&gt;$G86,$G86-SUM($C104:AL104),$S86))))</f>
        <v>0</v>
      </c>
      <c r="AN104" s="269">
        <f>IF(AN$97&lt;$I86,0,IF(AN$97=$I86,$L86,IF(AN$97=$N86,$Q86,IF(SUM($C104:AM104)+$S86&gt;$G86,$G86-SUM($C104:AM104),$S86))))</f>
        <v>0</v>
      </c>
      <c r="AO104" s="269">
        <f>IF(AO$97&lt;$I86,0,IF(AO$97=$I86,$L86,IF(AO$97=$N86,$Q86,IF(SUM($C104:AN104)+$S86&gt;$G86,$G86-SUM($C104:AN104),$S86))))</f>
        <v>0</v>
      </c>
      <c r="AP104" s="269">
        <f>IF(AP$97&lt;$I86,0,IF(AP$97=$I86,$L86,IF(AP$97=$N86,$Q86,IF(SUM($C104:AO104)+$S86&gt;$G86,$G86-SUM($C104:AO104),$S86))))</f>
        <v>0</v>
      </c>
      <c r="AQ104" s="269">
        <f>IF(AQ$97&lt;$I86,0,IF(AQ$97=$I86,$L86,IF(AQ$97=$N86,$Q86,IF(SUM($C104:AP104)+$S86&gt;$G86,$G86-SUM($C104:AP104),$S86))))</f>
        <v>0</v>
      </c>
      <c r="AR104" s="269">
        <f>IF(AR$97&lt;$I86,0,IF(AR$97=$I86,$L86,IF(AR$97=$N86,$Q86,IF(SUM($C104:AQ104)+$S86&gt;$G86,$G86-SUM($C104:AQ104),$S86))))</f>
        <v>0</v>
      </c>
      <c r="AS104" s="269">
        <f>IF(AS$97&lt;$I86,0,IF(AS$97=$I86,$L86,IF(AS$97=$N86,$Q86,IF(SUM($C104:AR104)+$S86&gt;$G86,$G86-SUM($C104:AR104),$S86))))</f>
        <v>0</v>
      </c>
      <c r="AT104" s="269">
        <f>IF(AT$97&lt;$I86,0,IF(AT$97=$I86,$L86,IF(AT$97=$N86,$Q86,IF(SUM($C104:AS104)+$S86&gt;$G86,$G86-SUM($C104:AS104),$S86))))</f>
        <v>0</v>
      </c>
      <c r="AU104" s="269">
        <f>IF(AU$97&lt;$I86,0,IF(AU$97=$I86,$L86,IF(AU$97=$N86,$Q86,IF(SUM($C104:AT104)+$S86&gt;$G86,$G86-SUM($C104:AT104),$S86))))</f>
        <v>0</v>
      </c>
      <c r="AV104" s="269">
        <f>IF(AV$97&lt;$I86,0,IF(AV$97=$I86,$L86,IF(AV$97=$N86,$Q86,IF(SUM($C104:AU104)+$S86&gt;$G86,$G86-SUM($C104:AU104),$S86))))</f>
        <v>0</v>
      </c>
      <c r="AW104" s="269">
        <f>IF(AW$97&lt;$I86,0,IF(AW$97=$I86,$L86,IF(AW$97=$N86,$Q86,IF(SUM($C104:AV104)+$S86&gt;$G86,$G86-SUM($C104:AV104),$S86))))</f>
        <v>0</v>
      </c>
      <c r="AX104" s="269">
        <f>IF(AX$97&lt;$I86,0,IF(AX$97=$I86,$L86,IF(AX$97=$N86,$Q86,IF(SUM($C104:AW104)+$S86&gt;$G86,$G86-SUM($C104:AW104),$S86))))</f>
        <v>0</v>
      </c>
      <c r="AY104" s="269">
        <f>IF(AY$97&lt;$I86,0,IF(AY$97=$I86,$L86,IF(AY$97=$N86,$Q86,IF(SUM($C104:AX104)+$S86&gt;$G86,$G86-SUM($C104:AX104),$S86))))</f>
        <v>0</v>
      </c>
      <c r="AZ104" s="269">
        <f>IF(AZ$97&lt;$I86,0,IF(AZ$97=$I86,$L86,IF(AZ$97=$N86,$Q86,IF(SUM($C104:AY104)+$S86&gt;$G86,$G86-SUM($C104:AY104),$S86))))</f>
        <v>0</v>
      </c>
      <c r="BA104" s="269">
        <f>IF(BA$97&lt;$I86,0,IF(BA$97=$I86,$L86,IF(BA$97=$N86,$Q86,IF(SUM($C104:AZ104)+$S86&gt;$G86,$G86-SUM($C104:AZ104),$S86))))</f>
        <v>0</v>
      </c>
      <c r="BB104" s="269">
        <f>IF(BB$97&lt;$I86,0,IF(BB$97=$I86,$L86,IF(BB$97=$N86,$Q86,IF(SUM($C104:BA104)+$S86&gt;$G86,$G86-SUM($C104:BA104),$S86))))</f>
        <v>0</v>
      </c>
      <c r="BC104" s="269">
        <f>IF(BC$97&lt;$I86,0,IF(BC$97=$I86,$L86,IF(BC$97=$N86,$Q86,IF(SUM($C104:BB104)+$S86&gt;$G86,$G86-SUM($C104:BB104),$S86))))</f>
        <v>0</v>
      </c>
      <c r="BD104" s="269">
        <f>IF(BD$97&lt;$I86,0,IF(BD$97=$I86,$L86,IF(BD$97=$N86,$Q86,IF(SUM($C104:BC104)+$S86&gt;$G86,$G86-SUM($C104:BC104),$S86))))</f>
        <v>0</v>
      </c>
      <c r="BE104" s="269">
        <f>IF(BE$97&lt;$I86,0,IF(BE$97=$I86,$L86,IF(BE$97=$N86,$Q86,IF(SUM($C104:BD104)+$S86&gt;$G86,$G86-SUM($C104:BD104),$S86))))</f>
        <v>0</v>
      </c>
      <c r="BF104" s="269">
        <f>IF(BF$97&lt;$I86,0,IF(BF$97=$I86,$L86,IF(BF$97=$N86,$Q86,IF(SUM($C104:BE104)+$S86&gt;$G86,$G86-SUM($C104:BE104),$S86))))</f>
        <v>0</v>
      </c>
      <c r="BG104" s="269">
        <f>IF(BG$97&lt;$I86,0,IF(BG$97=$I86,$L86,IF(BG$97=$N86,$Q86,IF(SUM($C104:BF104)+$S86&gt;$G86,$G86-SUM($C104:BF104),$S86))))</f>
        <v>0</v>
      </c>
      <c r="BH104" s="269">
        <f>IF(BH$97&lt;$I86,0,IF(BH$97=$I86,$L86,IF(BH$97=$N86,$Q86,IF(SUM($C104:BG104)+$S86&gt;$G86,$G86-SUM($C104:BG104),$S86))))</f>
        <v>0</v>
      </c>
      <c r="BI104" s="269">
        <f>IF(BI$97&lt;$I86,0,IF(BI$97=$I86,$L86,IF(BI$97=$N86,$Q86,IF(SUM($C104:BH104)+$S86&gt;$G86,$G86-SUM($C104:BH104),$S86))))</f>
        <v>0</v>
      </c>
      <c r="BJ104" s="269">
        <f>IF(BJ$97&lt;$I86,0,IF(BJ$97=$I86,$L86,IF(BJ$97=$N86,$Q86,IF(SUM($C104:BI104)+$S86&gt;$G86,$G86-SUM($C104:BI104),$S86))))</f>
        <v>0</v>
      </c>
      <c r="BK104" s="269">
        <f>IF(BK$97&lt;$I86,0,IF(BK$97=$I86,$L86,IF(BK$97=$N86,$Q86,IF(SUM($C104:BJ104)+$S86&gt;$G86,$G86-SUM($C104:BJ104),$S86))))</f>
        <v>0</v>
      </c>
      <c r="BL104" s="269">
        <f>IF(BL$97&lt;$I86,0,IF(BL$97=$I86,$L86,IF(BL$97=$N86,$Q86,IF(SUM($C104:BK104)+$S86&gt;$G86,$G86-SUM($C104:BK104),$S86))))</f>
        <v>0</v>
      </c>
      <c r="BM104" s="269">
        <f>IF(BM$97&lt;$I86,0,IF(BM$97=$I86,$L86,IF(BM$97=$N86,$Q86,IF(SUM($C104:BL104)+$S86&gt;$G86,$G86-SUM($C104:BL104),$S86))))</f>
        <v>0</v>
      </c>
      <c r="BN104" s="269">
        <f>IF(BN$97&lt;$I86,0,IF(BN$97=$I86,$L86,IF(BN$97=$N86,$Q86,IF(SUM($C104:BM104)+$S86&gt;$G86,$G86-SUM($C104:BM104),$S86))))</f>
        <v>0</v>
      </c>
      <c r="BO104" s="269">
        <f>IF(BO$97&lt;$I86,0,IF(BO$97=$I86,$L86,IF(BO$97=$N86,$Q86,IF(SUM($C104:BN104)+$S86&gt;$G86,$G86-SUM($C104:BN104),$S86))))</f>
        <v>0</v>
      </c>
      <c r="BP104" s="269">
        <f>IF(BP$97&lt;$I86,0,IF(BP$97=$I86,$L86,IF(BP$97=$N86,$Q86,IF(SUM($C104:BO104)+$S86&gt;$G86,$G86-SUM($C104:BO104),$S86))))</f>
        <v>0</v>
      </c>
      <c r="BQ104" s="269">
        <f>IF(BQ$97&lt;$I86,0,IF(BQ$97=$I86,$L86,IF(BQ$97=$N86,$Q86,IF(SUM($C104:BP104)+$S86&gt;$G86,$G86-SUM($C104:BP104),$S86))))</f>
        <v>0</v>
      </c>
      <c r="BR104" s="269">
        <f>IF(BR$97&lt;$I86,0,IF(BR$97=$I86,$L86,IF(BR$97=$N86,$Q86,IF(SUM($C104:BQ104)+$S86&gt;$G86,$G86-SUM($C104:BQ104),$S86))))</f>
        <v>0</v>
      </c>
      <c r="BS104" s="269">
        <f>IF(BS$97&lt;$I86,0,IF(BS$97=$I86,$L86,IF(BS$97=$N86,$Q86,IF(SUM($C104:BR104)+$S86&gt;$G86,$G86-SUM($C104:BR104),$S86))))</f>
        <v>0</v>
      </c>
      <c r="BT104" s="269">
        <f>IF(BT$97&lt;$I86,0,IF(BT$97=$I86,$L86,IF(BT$97=$N86,$Q86,IF(SUM($C104:BS104)+$S86&gt;$G86,$G86-SUM($C104:BS104),$S86))))</f>
        <v>0</v>
      </c>
      <c r="BU104" s="269">
        <f>IF(BU$97&lt;$I86,0,IF(BU$97=$I86,$L86,IF(BU$97=$N86,$Q86,IF(SUM($C104:BT104)+$S86&gt;$G86,$G86-SUM($C104:BT104),$S86))))</f>
        <v>0</v>
      </c>
      <c r="BV104" s="269">
        <f>IF(BV$97&lt;$I86,0,IF(BV$97=$I86,$L86,IF(BV$97=$N86,$Q86,IF(SUM($C104:BU104)+$S86&gt;$G86,$G86-SUM($C104:BU104),$S86))))</f>
        <v>0</v>
      </c>
      <c r="BW104" s="269">
        <f>IF(BW$97&lt;$I86,0,IF(BW$97=$I86,$L86,IF(BW$97=$N86,$Q86,IF(SUM($C104:BV104)+$S86&gt;$G86,$G86-SUM($C104:BV104),$S86))))</f>
        <v>0</v>
      </c>
      <c r="BX104" s="269">
        <f>IF(BX$97&lt;$I86,0,IF(BX$97=$I86,$L86,IF(BX$97=$N86,$Q86,IF(SUM($C104:BW104)+$S86&gt;$G86,$G86-SUM($C104:BW104),$S86))))</f>
        <v>0</v>
      </c>
      <c r="BY104" s="269">
        <f>IF(BY$97&lt;$I86,0,IF(BY$97=$I86,$L86,IF(BY$97=$N86,$Q86,IF(SUM($C104:BX104)+$S86&gt;$G86,$G86-SUM($C104:BX104),$S86))))</f>
        <v>0</v>
      </c>
      <c r="BZ104" s="269">
        <f>IF(BZ$97&lt;$I86,0,IF(BZ$97=$I86,$L86,IF(BZ$97=$N86,$Q86,IF(SUM($C104:BY104)+$S86&gt;$G86,$G86-SUM($C104:BY104),$S86))))</f>
        <v>0</v>
      </c>
      <c r="CA104" s="269">
        <f>IF(CA$97&lt;$I86,0,IF(CA$97=$I86,$L86,IF(CA$97=$N86,$Q86,IF(SUM($C104:BZ104)+$S86&gt;$G86,$G86-SUM($C104:BZ104),$S86))))</f>
        <v>0</v>
      </c>
      <c r="CB104" s="269">
        <f>IF(CB$97&lt;$I86,0,IF(CB$97=$I86,$L86,IF(CB$97=$N86,$Q86,IF(SUM($C104:CA104)+$S86&gt;$G86,$G86-SUM($C104:CA104),$S86))))</f>
        <v>0</v>
      </c>
      <c r="CC104" s="269">
        <f>IF(CC$97&lt;$I86,0,IF(CC$97=$I86,$L86,IF(CC$97=$N86,$Q86,IF(SUM($C104:CB104)+$S86&gt;$G86,$G86-SUM($C104:CB104),$S86))))</f>
        <v>0</v>
      </c>
      <c r="CD104" s="269">
        <f>IF(CD$97&lt;$I86,0,IF(CD$97=$I86,$L86,IF(CD$97=$N86,$Q86,IF(SUM($C104:CC104)+$S86&gt;$G86,$G86-SUM($C104:CC104),$S86))))</f>
        <v>0</v>
      </c>
      <c r="CE104" s="269">
        <f>IF(CE$97&lt;$I86,0,IF(CE$97=$I86,$L86,IF(CE$97=$N86,$Q86,IF(SUM($C104:CD104)+$S86&gt;$G86,$G86-SUM($C104:CD104),$S86))))</f>
        <v>0</v>
      </c>
      <c r="CF104" s="269">
        <f>IF(CF$97&lt;$I86,0,IF(CF$97=$I86,$L86,IF(CF$97=$N86,$Q86,IF(SUM($C104:CE104)+$S86&gt;$G86,$G86-SUM($C104:CE104),$S86))))</f>
        <v>0</v>
      </c>
      <c r="CG104" s="269">
        <f>IF(CG$97&lt;$I86,0,IF(CG$97=$I86,$L86,IF(CG$97=$N86,$Q86,IF(SUM($C104:CF104)+$S86&gt;$G86,$G86-SUM($C104:CF104),$S86))))</f>
        <v>0</v>
      </c>
      <c r="CH104" s="269">
        <f>IF(CH$97&lt;$I86,0,IF(CH$97=$I86,$L86,IF(CH$97=$N86,$Q86,IF(SUM($C104:CG104)+$S86&gt;$G86,$G86-SUM($C104:CG104),$S86))))</f>
        <v>0</v>
      </c>
      <c r="CI104" s="269">
        <f>IF(CI$97&lt;$I86,0,IF(CI$97=$I86,$L86,IF(CI$97=$N86,$Q86,IF(SUM($C104:CH104)+$S86&gt;$G86,$G86-SUM($C104:CH104),$S86))))</f>
        <v>0</v>
      </c>
      <c r="CJ104" s="269">
        <f>IF(CJ$97&lt;$I86,0,IF(CJ$97=$I86,$L86,IF(CJ$97=$N86,$Q86,IF(SUM($C104:CI104)+$S86&gt;$G86,$G86-SUM($C104:CI104),$S86))))</f>
        <v>0</v>
      </c>
      <c r="CK104" s="269">
        <f>IF(CK$97&lt;$I86,0,IF(CK$97=$I86,$L86,IF(CK$97=$N86,$Q86,IF(SUM($C104:CJ104)+$S86&gt;$G86,$G86-SUM($C104:CJ104),$S86))))</f>
        <v>0</v>
      </c>
      <c r="CL104" s="269">
        <f>IF(CL$97&lt;$I86,0,IF(CL$97=$I86,$L86,IF(CL$97=$N86,$Q86,IF(SUM($C104:CK104)+$S86&gt;$G86,$G86-SUM($C104:CK104),$S86))))</f>
        <v>0</v>
      </c>
      <c r="CM104" s="269">
        <f>IF(CM$97&lt;$I86,0,IF(CM$97=$I86,$L86,IF(CM$97=$N86,$Q86,IF(SUM($C104:CL104)+$S86&gt;$G86,$G86-SUM($C104:CL104),$S86))))</f>
        <v>0</v>
      </c>
      <c r="CN104" s="269">
        <f>IF(CN$97&lt;$I86,0,IF(CN$97=$I86,$L86,IF(CN$97=$N86,$Q86,IF(SUM($C104:CM104)+$S86&gt;$G86,$G86-SUM($C104:CM104),$S86))))</f>
        <v>0</v>
      </c>
      <c r="CO104" s="269">
        <f>IF(CO$97&lt;$I86,0,IF(CO$97=$I86,$L86,IF(CO$97=$N86,$Q86,IF(SUM($C104:CN104)+$S86&gt;$G86,$G86-SUM($C104:CN104),$S86))))</f>
        <v>0</v>
      </c>
      <c r="CP104" s="269">
        <f>IF(CP$97&lt;$I86,0,IF(CP$97=$I86,$L86,IF(CP$97=$N86,$Q86,IF(SUM($C104:CO104)+$S86&gt;$G86,$G86-SUM($C104:CO104),$S86))))</f>
        <v>0</v>
      </c>
      <c r="CQ104" s="269">
        <f>IF(CQ$97&lt;$I86,0,IF(CQ$97=$I86,$L86,IF(CQ$97=$N86,$Q86,IF(SUM($C104:CP104)+$S86&gt;$G86,$G86-SUM($C104:CP104),$S86))))</f>
        <v>0</v>
      </c>
      <c r="CR104" s="269">
        <f>IF(CR$97&lt;$I86,0,IF(CR$97=$I86,$L86,IF(CR$97=$N86,$Q86,IF(SUM($C104:CQ104)+$S86&gt;$G86,$G86-SUM($C104:CQ104),$S86))))</f>
        <v>0</v>
      </c>
      <c r="CS104" s="269">
        <f>IF(CS$97&lt;$I86,0,IF(CS$97=$I86,$L86,IF(CS$97=$N86,$Q86,IF(SUM($C104:CR104)+$S86&gt;$G86,$G86-SUM($C104:CR104),$S86))))</f>
        <v>0</v>
      </c>
      <c r="CT104" s="292">
        <f>IF(CT$97&lt;$I86,0,IF(CT$97=$I86,$L86,IF(CT$97=$N86,$Q86,IF(SUM($C104:CS104)+$S86&gt;$G86,$G86-SUM($C104:CS104),$S86))))</f>
        <v>0</v>
      </c>
      <c r="CU104" s="164">
        <f t="shared" si="99"/>
        <v>0</v>
      </c>
    </row>
    <row r="105" spans="1:99" s="130" customFormat="1" ht="16.5" customHeight="1">
      <c r="A105" s="267" t="str">
        <f t="shared" si="100"/>
        <v>双拼</v>
      </c>
      <c r="B105" s="268">
        <f t="shared" si="101"/>
        <v>0</v>
      </c>
      <c r="C105" s="269">
        <f t="shared" si="102"/>
        <v>0</v>
      </c>
      <c r="D105" s="269">
        <f>IF(D$97&lt;$I87,0,IF(D$97=$I87,$L87,IF(D$97=$N87,$Q87,IF(SUM($C105:C105)+$S87&gt;$G87,$G87-SUM($C105:C105),$S87))))</f>
        <v>0</v>
      </c>
      <c r="E105" s="269">
        <f>IF(E$97&lt;$I87,0,IF(E$97=$I87,$L87,IF(E$97=$N87,$Q87,IF(SUM($C105:D105)+$S87&gt;$G87,$G87-SUM($C105:D105),$S87))))</f>
        <v>0</v>
      </c>
      <c r="F105" s="269">
        <f>IF(F$97&lt;$I87,0,IF(F$97=$I87,$L87,IF(F$97=$N87,$Q87,IF(SUM($C105:E105)+$S87&gt;$G87,$G87-SUM($C105:E105),$S87))))</f>
        <v>0</v>
      </c>
      <c r="G105" s="269">
        <f>IF(G$97&lt;$I87,0,IF(G$97=$I87,$L87,IF(G$97=$N87,$Q87,IF(SUM($C105:F105)+$S87&gt;$G87,$G87-SUM($C105:F105),$S87))))</f>
        <v>0</v>
      </c>
      <c r="H105" s="269">
        <f>IF(H$97&lt;$I87,0,IF(H$97=$I87,$L87,IF(H$97=$N87,$Q87,IF(SUM($C105:G105)+$S87&gt;$G87,$G87-SUM($C105:G105),$S87))))</f>
        <v>0</v>
      </c>
      <c r="I105" s="269">
        <f>IF(I$97&lt;$I87,0,IF(I$97=$I87,$L87,IF(I$97=$N87,$Q87,IF(SUM($C105:H105)+$S87&gt;$G87,$G87-SUM($C105:H105),$S87))))</f>
        <v>0</v>
      </c>
      <c r="J105" s="269">
        <f>IF(J$97&lt;$I87,0,IF(J$97=$I87,$L87,IF(J$97=$N87,$Q87,IF(SUM($C105:I105)+$S87&gt;$G87,$G87-SUM($C105:I105),$S87))))</f>
        <v>0</v>
      </c>
      <c r="K105" s="269">
        <f>IF(K$97&lt;$I87,0,IF(K$97=$I87,$L87,IF(K$97=$N87,$Q87,IF(SUM($C105:J105)+$S87&gt;$G87,$G87-SUM($C105:J105),$S87))))</f>
        <v>0</v>
      </c>
      <c r="L105" s="269">
        <f>IF(L$97&lt;$I87,0,IF(L$97=$I87,$L87,IF(L$97=$N87,$Q87,IF(SUM($C105:K105)+$S87&gt;$G87,$G87-SUM($C105:K105),$S87))))</f>
        <v>0</v>
      </c>
      <c r="M105" s="269">
        <f>IF(M$97&lt;$I87,0,IF(M$97=$I87,$L87,IF(M$97=$N87,$Q87,IF(SUM($C105:L105)+$S87&gt;$G87,$G87-SUM($C105:L105),$S87))))</f>
        <v>0</v>
      </c>
      <c r="N105" s="269">
        <f>IF(N$97&lt;$I87,0,IF(N$97=$I87,$L87,IF(N$97=$N87,$Q87,IF(SUM($C105:M105)+$S87&gt;$G87,$G87-SUM($C105:M105),$S87))))</f>
        <v>0</v>
      </c>
      <c r="O105" s="269">
        <f>IF(O$97&lt;$I87,0,IF(O$97=$I87,$L87,IF(O$97=$N87,$Q87,IF(SUM($C105:N105)+$S87&gt;$G87,$G87-SUM($C105:N105),$S87))))</f>
        <v>0</v>
      </c>
      <c r="P105" s="269">
        <f>IF(P$97&lt;$I87,0,IF(P$97=$I87,$L87,IF(P$97=$N87,$Q87,IF(SUM($C105:O105)+$S87&gt;$G87,$G87-SUM($C105:O105),$S87))))</f>
        <v>0</v>
      </c>
      <c r="Q105" s="269">
        <f>IF(Q$97&lt;$I87,0,IF(Q$97=$I87,$L87,IF(Q$97=$N87,$Q87,IF(SUM($C105:P105)+$S87&gt;$G87,$G87-SUM($C105:P105),$S87))))</f>
        <v>0</v>
      </c>
      <c r="R105" s="269">
        <f>IF(R$97&lt;$I87,0,IF(R$97=$I87,$L87,IF(R$97=$N87,$Q87,IF(SUM($C105:Q105)+$S87&gt;$G87,$G87-SUM($C105:Q105),$S87))))</f>
        <v>0</v>
      </c>
      <c r="S105" s="269">
        <f>IF(S$97&lt;$I87,0,IF(S$97=$I87,$L87,IF(S$97=$N87,$Q87,IF(SUM($C105:R105)+$S87&gt;$G87,$G87-SUM($C105:R105),$S87))))</f>
        <v>0</v>
      </c>
      <c r="T105" s="269">
        <f>IF(T$97&lt;$I87,0,IF(T$97=$I87,$L87,IF(T$97=$N87,$Q87,IF(SUM($C105:S105)+$S87&gt;$G87,$G87-SUM($C105:S105),$S87))))</f>
        <v>0</v>
      </c>
      <c r="U105" s="269">
        <f>IF(U$97&lt;$I87,0,IF(U$97=$I87,$L87,IF(U$97=$N87,$Q87,IF(SUM($C105:T105)+$S87&gt;$G87,$G87-SUM($C105:T105),$S87))))</f>
        <v>0</v>
      </c>
      <c r="V105" s="269">
        <f>IF(V$97&lt;$I87,0,IF(V$97=$I87,$L87,IF(V$97=$N87,$Q87,IF(SUM($C105:U105)+$S87&gt;$G87,$G87-SUM($C105:U105),$S87))))</f>
        <v>0</v>
      </c>
      <c r="W105" s="269">
        <f>IF(W$97&lt;$I87,0,IF(W$97=$I87,$L87,IF(W$97=$N87,$Q87,IF(SUM($C105:V105)+$S87&gt;$G87,$G87-SUM($C105:V105),$S87))))</f>
        <v>0</v>
      </c>
      <c r="X105" s="269">
        <f>IF(X$97&lt;$I87,0,IF(X$97=$I87,$L87,IF(X$97=$N87,$Q87,IF(SUM($C105:W105)+$S87&gt;$G87,$G87-SUM($C105:W105),$S87))))</f>
        <v>0</v>
      </c>
      <c r="Y105" s="269">
        <f>IF(Y$97&lt;$I87,0,IF(Y$97=$I87,$L87,IF(Y$97=$N87,$Q87,IF(SUM($C105:X105)+$S87&gt;$G87,$G87-SUM($C105:X105),$S87))))</f>
        <v>0</v>
      </c>
      <c r="Z105" s="269">
        <f>IF(Z$97&lt;$I87,0,IF(Z$97=$I87,$L87,IF(Z$97=$N87,$Q87,IF(SUM($C105:Y105)+$S87&gt;$G87,$G87-SUM($C105:Y105),$S87))))</f>
        <v>0</v>
      </c>
      <c r="AA105" s="269">
        <f>IF(AA$97&lt;$I87,0,IF(AA$97=$I87,$L87,IF(AA$97=$N87,$Q87,IF(SUM($C105:Z105)+$S87&gt;$G87,$G87-SUM($C105:Z105),$S87))))</f>
        <v>0</v>
      </c>
      <c r="AB105" s="269">
        <f>IF(AB$97&lt;$I87,0,IF(AB$97=$I87,$L87,IF(AB$97=$N87,$Q87,IF(SUM($C105:AA105)+$S87&gt;$G87,$G87-SUM($C105:AA105),$S87))))</f>
        <v>0</v>
      </c>
      <c r="AC105" s="269">
        <f>IF(AC$97&lt;$I87,0,IF(AC$97=$I87,$L87,IF(AC$97=$N87,$Q87,IF(SUM($C105:AB105)+$S87&gt;$G87,$G87-SUM($C105:AB105),$S87))))</f>
        <v>0</v>
      </c>
      <c r="AD105" s="269">
        <f>IF(AD$97&lt;$I87,0,IF(AD$97=$I87,$L87,IF(AD$97=$N87,$Q87,IF(SUM($C105:AC105)+$S87&gt;$G87,$G87-SUM($C105:AC105),$S87))))</f>
        <v>0</v>
      </c>
      <c r="AE105" s="269">
        <f>IF(AE$97&lt;$I87,0,IF(AE$97=$I87,$L87,IF(AE$97=$N87,$Q87,IF(SUM($C105:AD105)+$S87&gt;$G87,$G87-SUM($C105:AD105),$S87))))</f>
        <v>0</v>
      </c>
      <c r="AF105" s="269">
        <f>IF(AF$97&lt;$I87,0,IF(AF$97=$I87,$L87,IF(AF$97=$N87,$Q87,IF(SUM($C105:AE105)+$S87&gt;$G87,$G87-SUM($C105:AE105),$S87))))</f>
        <v>0</v>
      </c>
      <c r="AG105" s="269">
        <f>IF(AG$97&lt;$I87,0,IF(AG$97=$I87,$L87,IF(AG$97=$N87,$Q87,IF(SUM($C105:AF105)+$S87&gt;$G87,$G87-SUM($C105:AF105),$S87))))</f>
        <v>0</v>
      </c>
      <c r="AH105" s="269">
        <f>IF(AH$97&lt;$I87,0,IF(AH$97=$I87,$L87,IF(AH$97=$N87,$Q87,IF(SUM($C105:AG105)+$S87&gt;$G87,$G87-SUM($C105:AG105),$S87))))</f>
        <v>0</v>
      </c>
      <c r="AI105" s="269">
        <f>IF(AI$97&lt;$I87,0,IF(AI$97=$I87,$L87,IF(AI$97=$N87,$Q87,IF(SUM($C105:AH105)+$S87&gt;$G87,$G87-SUM($C105:AH105),$S87))))</f>
        <v>0</v>
      </c>
      <c r="AJ105" s="269">
        <f>IF(AJ$97&lt;$I87,0,IF(AJ$97=$I87,$L87,IF(AJ$97=$N87,$Q87,IF(SUM($C105:AI105)+$S87&gt;$G87,$G87-SUM($C105:AI105),$S87))))</f>
        <v>0</v>
      </c>
      <c r="AK105" s="269">
        <f>IF(AK$97&lt;$I87,0,IF(AK$97=$I87,$L87,IF(AK$97=$N87,$Q87,IF(SUM($C105:AJ105)+$S87&gt;$G87,$G87-SUM($C105:AJ105),$S87))))</f>
        <v>0</v>
      </c>
      <c r="AL105" s="269">
        <f>IF(AL$97&lt;$I87,0,IF(AL$97=$I87,$L87,IF(AL$97=$N87,$Q87,IF(SUM($C105:AK105)+$S87&gt;$G87,$G87-SUM($C105:AK105),$S87))))</f>
        <v>0</v>
      </c>
      <c r="AM105" s="269">
        <f>IF(AM$97&lt;$I87,0,IF(AM$97=$I87,$L87,IF(AM$97=$N87,$Q87,IF(SUM($C105:AL105)+$S87&gt;$G87,$G87-SUM($C105:AL105),$S87))))</f>
        <v>0</v>
      </c>
      <c r="AN105" s="269">
        <f>IF(AN$97&lt;$I87,0,IF(AN$97=$I87,$L87,IF(AN$97=$N87,$Q87,IF(SUM($C105:AM105)+$S87&gt;$G87,$G87-SUM($C105:AM105),$S87))))</f>
        <v>0</v>
      </c>
      <c r="AO105" s="269">
        <f>IF(AO$97&lt;$I87,0,IF(AO$97=$I87,$L87,IF(AO$97=$N87,$Q87,IF(SUM($C105:AN105)+$S87&gt;$G87,$G87-SUM($C105:AN105),$S87))))</f>
        <v>0</v>
      </c>
      <c r="AP105" s="269">
        <f>IF(AP$97&lt;$I87,0,IF(AP$97=$I87,$L87,IF(AP$97=$N87,$Q87,IF(SUM($C105:AO105)+$S87&gt;$G87,$G87-SUM($C105:AO105),$S87))))</f>
        <v>0</v>
      </c>
      <c r="AQ105" s="269">
        <f>IF(AQ$97&lt;$I87,0,IF(AQ$97=$I87,$L87,IF(AQ$97=$N87,$Q87,IF(SUM($C105:AP105)+$S87&gt;$G87,$G87-SUM($C105:AP105),$S87))))</f>
        <v>0</v>
      </c>
      <c r="AR105" s="269">
        <f>IF(AR$97&lt;$I87,0,IF(AR$97=$I87,$L87,IF(AR$97=$N87,$Q87,IF(SUM($C105:AQ105)+$S87&gt;$G87,$G87-SUM($C105:AQ105),$S87))))</f>
        <v>0</v>
      </c>
      <c r="AS105" s="269">
        <f>IF(AS$97&lt;$I87,0,IF(AS$97=$I87,$L87,IF(AS$97=$N87,$Q87,IF(SUM($C105:AR105)+$S87&gt;$G87,$G87-SUM($C105:AR105),$S87))))</f>
        <v>0</v>
      </c>
      <c r="AT105" s="269">
        <f>IF(AT$97&lt;$I87,0,IF(AT$97=$I87,$L87,IF(AT$97=$N87,$Q87,IF(SUM($C105:AS105)+$S87&gt;$G87,$G87-SUM($C105:AS105),$S87))))</f>
        <v>0</v>
      </c>
      <c r="AU105" s="269">
        <f>IF(AU$97&lt;$I87,0,IF(AU$97=$I87,$L87,IF(AU$97=$N87,$Q87,IF(SUM($C105:AT105)+$S87&gt;$G87,$G87-SUM($C105:AT105),$S87))))</f>
        <v>0</v>
      </c>
      <c r="AV105" s="269">
        <f>IF(AV$97&lt;$I87,0,IF(AV$97=$I87,$L87,IF(AV$97=$N87,$Q87,IF(SUM($C105:AU105)+$S87&gt;$G87,$G87-SUM($C105:AU105),$S87))))</f>
        <v>0</v>
      </c>
      <c r="AW105" s="269">
        <f>IF(AW$97&lt;$I87,0,IF(AW$97=$I87,$L87,IF(AW$97=$N87,$Q87,IF(SUM($C105:AV105)+$S87&gt;$G87,$G87-SUM($C105:AV105),$S87))))</f>
        <v>0</v>
      </c>
      <c r="AX105" s="269">
        <f>IF(AX$97&lt;$I87,0,IF(AX$97=$I87,$L87,IF(AX$97=$N87,$Q87,IF(SUM($C105:AW105)+$S87&gt;$G87,$G87-SUM($C105:AW105),$S87))))</f>
        <v>0</v>
      </c>
      <c r="AY105" s="269">
        <f>IF(AY$97&lt;$I87,0,IF(AY$97=$I87,$L87,IF(AY$97=$N87,$Q87,IF(SUM($C105:AX105)+$S87&gt;$G87,$G87-SUM($C105:AX105),$S87))))</f>
        <v>0</v>
      </c>
      <c r="AZ105" s="269">
        <f>IF(AZ$97&lt;$I87,0,IF(AZ$97=$I87,$L87,IF(AZ$97=$N87,$Q87,IF(SUM($C105:AY105)+$S87&gt;$G87,$G87-SUM($C105:AY105),$S87))))</f>
        <v>0</v>
      </c>
      <c r="BA105" s="269">
        <f>IF(BA$97&lt;$I87,0,IF(BA$97=$I87,$L87,IF(BA$97=$N87,$Q87,IF(SUM($C105:AZ105)+$S87&gt;$G87,$G87-SUM($C105:AZ105),$S87))))</f>
        <v>0</v>
      </c>
      <c r="BB105" s="269">
        <f>IF(BB$97&lt;$I87,0,IF(BB$97=$I87,$L87,IF(BB$97=$N87,$Q87,IF(SUM($C105:BA105)+$S87&gt;$G87,$G87-SUM($C105:BA105),$S87))))</f>
        <v>0</v>
      </c>
      <c r="BC105" s="269">
        <f>IF(BC$97&lt;$I87,0,IF(BC$97=$I87,$L87,IF(BC$97=$N87,$Q87,IF(SUM($C105:BB105)+$S87&gt;$G87,$G87-SUM($C105:BB105),$S87))))</f>
        <v>0</v>
      </c>
      <c r="BD105" s="269">
        <f>IF(BD$97&lt;$I87,0,IF(BD$97=$I87,$L87,IF(BD$97=$N87,$Q87,IF(SUM($C105:BC105)+$S87&gt;$G87,$G87-SUM($C105:BC105),$S87))))</f>
        <v>0</v>
      </c>
      <c r="BE105" s="269">
        <f>IF(BE$97&lt;$I87,0,IF(BE$97=$I87,$L87,IF(BE$97=$N87,$Q87,IF(SUM($C105:BD105)+$S87&gt;$G87,$G87-SUM($C105:BD105),$S87))))</f>
        <v>0</v>
      </c>
      <c r="BF105" s="269">
        <f>IF(BF$97&lt;$I87,0,IF(BF$97=$I87,$L87,IF(BF$97=$N87,$Q87,IF(SUM($C105:BE105)+$S87&gt;$G87,$G87-SUM($C105:BE105),$S87))))</f>
        <v>0</v>
      </c>
      <c r="BG105" s="269">
        <f>IF(BG$97&lt;$I87,0,IF(BG$97=$I87,$L87,IF(BG$97=$N87,$Q87,IF(SUM($C105:BF105)+$S87&gt;$G87,$G87-SUM($C105:BF105),$S87))))</f>
        <v>0</v>
      </c>
      <c r="BH105" s="269">
        <f>IF(BH$97&lt;$I87,0,IF(BH$97=$I87,$L87,IF(BH$97=$N87,$Q87,IF(SUM($C105:BG105)+$S87&gt;$G87,$G87-SUM($C105:BG105),$S87))))</f>
        <v>0</v>
      </c>
      <c r="BI105" s="269">
        <f>IF(BI$97&lt;$I87,0,IF(BI$97=$I87,$L87,IF(BI$97=$N87,$Q87,IF(SUM($C105:BH105)+$S87&gt;$G87,$G87-SUM($C105:BH105),$S87))))</f>
        <v>0</v>
      </c>
      <c r="BJ105" s="269">
        <f>IF(BJ$97&lt;$I87,0,IF(BJ$97=$I87,$L87,IF(BJ$97=$N87,$Q87,IF(SUM($C105:BI105)+$S87&gt;$G87,$G87-SUM($C105:BI105),$S87))))</f>
        <v>0</v>
      </c>
      <c r="BK105" s="269">
        <f>IF(BK$97&lt;$I87,0,IF(BK$97=$I87,$L87,IF(BK$97=$N87,$Q87,IF(SUM($C105:BJ105)+$S87&gt;$G87,$G87-SUM($C105:BJ105),$S87))))</f>
        <v>0</v>
      </c>
      <c r="BL105" s="269">
        <f>IF(BL$97&lt;$I87,0,IF(BL$97=$I87,$L87,IF(BL$97=$N87,$Q87,IF(SUM($C105:BK105)+$S87&gt;$G87,$G87-SUM($C105:BK105),$S87))))</f>
        <v>0</v>
      </c>
      <c r="BM105" s="269">
        <f>IF(BM$97&lt;$I87,0,IF(BM$97=$I87,$L87,IF(BM$97=$N87,$Q87,IF(SUM($C105:BL105)+$S87&gt;$G87,$G87-SUM($C105:BL105),$S87))))</f>
        <v>0</v>
      </c>
      <c r="BN105" s="269">
        <f>IF(BN$97&lt;$I87,0,IF(BN$97=$I87,$L87,IF(BN$97=$N87,$Q87,IF(SUM($C105:BM105)+$S87&gt;$G87,$G87-SUM($C105:BM105),$S87))))</f>
        <v>0</v>
      </c>
      <c r="BO105" s="269">
        <f>IF(BO$97&lt;$I87,0,IF(BO$97=$I87,$L87,IF(BO$97=$N87,$Q87,IF(SUM($C105:BN105)+$S87&gt;$G87,$G87-SUM($C105:BN105),$S87))))</f>
        <v>0</v>
      </c>
      <c r="BP105" s="269">
        <f>IF(BP$97&lt;$I87,0,IF(BP$97=$I87,$L87,IF(BP$97=$N87,$Q87,IF(SUM($C105:BO105)+$S87&gt;$G87,$G87-SUM($C105:BO105),$S87))))</f>
        <v>0</v>
      </c>
      <c r="BQ105" s="269">
        <f>IF(BQ$97&lt;$I87,0,IF(BQ$97=$I87,$L87,IF(BQ$97=$N87,$Q87,IF(SUM($C105:BP105)+$S87&gt;$G87,$G87-SUM($C105:BP105),$S87))))</f>
        <v>0</v>
      </c>
      <c r="BR105" s="269">
        <f>IF(BR$97&lt;$I87,0,IF(BR$97=$I87,$L87,IF(BR$97=$N87,$Q87,IF(SUM($C105:BQ105)+$S87&gt;$G87,$G87-SUM($C105:BQ105),$S87))))</f>
        <v>0</v>
      </c>
      <c r="BS105" s="269">
        <f>IF(BS$97&lt;$I87,0,IF(BS$97=$I87,$L87,IF(BS$97=$N87,$Q87,IF(SUM($C105:BR105)+$S87&gt;$G87,$G87-SUM($C105:BR105),$S87))))</f>
        <v>0</v>
      </c>
      <c r="BT105" s="269">
        <f>IF(BT$97&lt;$I87,0,IF(BT$97=$I87,$L87,IF(BT$97=$N87,$Q87,IF(SUM($C105:BS105)+$S87&gt;$G87,$G87-SUM($C105:BS105),$S87))))</f>
        <v>0</v>
      </c>
      <c r="BU105" s="269">
        <f>IF(BU$97&lt;$I87,0,IF(BU$97=$I87,$L87,IF(BU$97=$N87,$Q87,IF(SUM($C105:BT105)+$S87&gt;$G87,$G87-SUM($C105:BT105),$S87))))</f>
        <v>0</v>
      </c>
      <c r="BV105" s="269">
        <f>IF(BV$97&lt;$I87,0,IF(BV$97=$I87,$L87,IF(BV$97=$N87,$Q87,IF(SUM($C105:BU105)+$S87&gt;$G87,$G87-SUM($C105:BU105),$S87))))</f>
        <v>0</v>
      </c>
      <c r="BW105" s="269">
        <f>IF(BW$97&lt;$I87,0,IF(BW$97=$I87,$L87,IF(BW$97=$N87,$Q87,IF(SUM($C105:BV105)+$S87&gt;$G87,$G87-SUM($C105:BV105),$S87))))</f>
        <v>0</v>
      </c>
      <c r="BX105" s="269">
        <f>IF(BX$97&lt;$I87,0,IF(BX$97=$I87,$L87,IF(BX$97=$N87,$Q87,IF(SUM($C105:BW105)+$S87&gt;$G87,$G87-SUM($C105:BW105),$S87))))</f>
        <v>0</v>
      </c>
      <c r="BY105" s="269">
        <f>IF(BY$97&lt;$I87,0,IF(BY$97=$I87,$L87,IF(BY$97=$N87,$Q87,IF(SUM($C105:BX105)+$S87&gt;$G87,$G87-SUM($C105:BX105),$S87))))</f>
        <v>0</v>
      </c>
      <c r="BZ105" s="269">
        <f>IF(BZ$97&lt;$I87,0,IF(BZ$97=$I87,$L87,IF(BZ$97=$N87,$Q87,IF(SUM($C105:BY105)+$S87&gt;$G87,$G87-SUM($C105:BY105),$S87))))</f>
        <v>0</v>
      </c>
      <c r="CA105" s="269">
        <f>IF(CA$97&lt;$I87,0,IF(CA$97=$I87,$L87,IF(CA$97=$N87,$Q87,IF(SUM($C105:BZ105)+$S87&gt;$G87,$G87-SUM($C105:BZ105),$S87))))</f>
        <v>0</v>
      </c>
      <c r="CB105" s="269">
        <f>IF(CB$97&lt;$I87,0,IF(CB$97=$I87,$L87,IF(CB$97=$N87,$Q87,IF(SUM($C105:CA105)+$S87&gt;$G87,$G87-SUM($C105:CA105),$S87))))</f>
        <v>0</v>
      </c>
      <c r="CC105" s="269">
        <f>IF(CC$97&lt;$I87,0,IF(CC$97=$I87,$L87,IF(CC$97=$N87,$Q87,IF(SUM($C105:CB105)+$S87&gt;$G87,$G87-SUM($C105:CB105),$S87))))</f>
        <v>0</v>
      </c>
      <c r="CD105" s="269">
        <f>IF(CD$97&lt;$I87,0,IF(CD$97=$I87,$L87,IF(CD$97=$N87,$Q87,IF(SUM($C105:CC105)+$S87&gt;$G87,$G87-SUM($C105:CC105),$S87))))</f>
        <v>0</v>
      </c>
      <c r="CE105" s="269">
        <f>IF(CE$97&lt;$I87,0,IF(CE$97=$I87,$L87,IF(CE$97=$N87,$Q87,IF(SUM($C105:CD105)+$S87&gt;$G87,$G87-SUM($C105:CD105),$S87))))</f>
        <v>0</v>
      </c>
      <c r="CF105" s="269">
        <f>IF(CF$97&lt;$I87,0,IF(CF$97=$I87,$L87,IF(CF$97=$N87,$Q87,IF(SUM($C105:CE105)+$S87&gt;$G87,$G87-SUM($C105:CE105),$S87))))</f>
        <v>0</v>
      </c>
      <c r="CG105" s="269">
        <f>IF(CG$97&lt;$I87,0,IF(CG$97=$I87,$L87,IF(CG$97=$N87,$Q87,IF(SUM($C105:CF105)+$S87&gt;$G87,$G87-SUM($C105:CF105),$S87))))</f>
        <v>0</v>
      </c>
      <c r="CH105" s="269">
        <f>IF(CH$97&lt;$I87,0,IF(CH$97=$I87,$L87,IF(CH$97=$N87,$Q87,IF(SUM($C105:CG105)+$S87&gt;$G87,$G87-SUM($C105:CG105),$S87))))</f>
        <v>0</v>
      </c>
      <c r="CI105" s="269">
        <f>IF(CI$97&lt;$I87,0,IF(CI$97=$I87,$L87,IF(CI$97=$N87,$Q87,IF(SUM($C105:CH105)+$S87&gt;$G87,$G87-SUM($C105:CH105),$S87))))</f>
        <v>0</v>
      </c>
      <c r="CJ105" s="269">
        <f>IF(CJ$97&lt;$I87,0,IF(CJ$97=$I87,$L87,IF(CJ$97=$N87,$Q87,IF(SUM($C105:CI105)+$S87&gt;$G87,$G87-SUM($C105:CI105),$S87))))</f>
        <v>0</v>
      </c>
      <c r="CK105" s="269">
        <f>IF(CK$97&lt;$I87,0,IF(CK$97=$I87,$L87,IF(CK$97=$N87,$Q87,IF(SUM($C105:CJ105)+$S87&gt;$G87,$G87-SUM($C105:CJ105),$S87))))</f>
        <v>0</v>
      </c>
      <c r="CL105" s="269">
        <f>IF(CL$97&lt;$I87,0,IF(CL$97=$I87,$L87,IF(CL$97=$N87,$Q87,IF(SUM($C105:CK105)+$S87&gt;$G87,$G87-SUM($C105:CK105),$S87))))</f>
        <v>0</v>
      </c>
      <c r="CM105" s="269">
        <f>IF(CM$97&lt;$I87,0,IF(CM$97=$I87,$L87,IF(CM$97=$N87,$Q87,IF(SUM($C105:CL105)+$S87&gt;$G87,$G87-SUM($C105:CL105),$S87))))</f>
        <v>0</v>
      </c>
      <c r="CN105" s="269">
        <f>IF(CN$97&lt;$I87,0,IF(CN$97=$I87,$L87,IF(CN$97=$N87,$Q87,IF(SUM($C105:CM105)+$S87&gt;$G87,$G87-SUM($C105:CM105),$S87))))</f>
        <v>0</v>
      </c>
      <c r="CO105" s="269">
        <f>IF(CO$97&lt;$I87,0,IF(CO$97=$I87,$L87,IF(CO$97=$N87,$Q87,IF(SUM($C105:CN105)+$S87&gt;$G87,$G87-SUM($C105:CN105),$S87))))</f>
        <v>0</v>
      </c>
      <c r="CP105" s="269">
        <f>IF(CP$97&lt;$I87,0,IF(CP$97=$I87,$L87,IF(CP$97=$N87,$Q87,IF(SUM($C105:CO105)+$S87&gt;$G87,$G87-SUM($C105:CO105),$S87))))</f>
        <v>0</v>
      </c>
      <c r="CQ105" s="269">
        <f>IF(CQ$97&lt;$I87,0,IF(CQ$97=$I87,$L87,IF(CQ$97=$N87,$Q87,IF(SUM($C105:CP105)+$S87&gt;$G87,$G87-SUM($C105:CP105),$S87))))</f>
        <v>0</v>
      </c>
      <c r="CR105" s="269">
        <f>IF(CR$97&lt;$I87,0,IF(CR$97=$I87,$L87,IF(CR$97=$N87,$Q87,IF(SUM($C105:CQ105)+$S87&gt;$G87,$G87-SUM($C105:CQ105),$S87))))</f>
        <v>0</v>
      </c>
      <c r="CS105" s="269">
        <f>IF(CS$97&lt;$I87,0,IF(CS$97=$I87,$L87,IF(CS$97=$N87,$Q87,IF(SUM($C105:CR105)+$S87&gt;$G87,$G87-SUM($C105:CR105),$S87))))</f>
        <v>0</v>
      </c>
      <c r="CT105" s="292">
        <f>IF(CT$97&lt;$I87,0,IF(CT$97=$I87,$L87,IF(CT$97=$N87,$Q87,IF(SUM($C105:CS105)+$S87&gt;$G87,$G87-SUM($C105:CS105),$S87))))</f>
        <v>0</v>
      </c>
      <c r="CU105" s="164">
        <f t="shared" si="99"/>
        <v>0</v>
      </c>
    </row>
    <row r="106" spans="1:99" s="130" customFormat="1" ht="16.5" customHeight="1">
      <c r="A106" s="267" t="str">
        <f t="shared" si="100"/>
        <v>独栋</v>
      </c>
      <c r="B106" s="268">
        <f t="shared" si="101"/>
        <v>0</v>
      </c>
      <c r="C106" s="269">
        <f t="shared" si="102"/>
        <v>0</v>
      </c>
      <c r="D106" s="269">
        <f>IF(D$97&lt;$I88,0,IF(D$97=$I88,$L88,IF(D$97=$N88,$Q88,IF(SUM($C106:C106)+$S88&gt;$G88,$G88-SUM($C106:C106),$S88))))</f>
        <v>0</v>
      </c>
      <c r="E106" s="269">
        <f>IF(E$97&lt;$I88,0,IF(E$97=$I88,$L88,IF(E$97=$N88,$Q88,IF(SUM($C106:D106)+$S88&gt;$G88,$G88-SUM($C106:D106),$S88))))</f>
        <v>0</v>
      </c>
      <c r="F106" s="269">
        <f>IF(F$97&lt;$I88,0,IF(F$97=$I88,$L88,IF(F$97=$N88,$Q88,IF(SUM($C106:E106)+$S88&gt;$G88,$G88-SUM($C106:E106),$S88))))</f>
        <v>0</v>
      </c>
      <c r="G106" s="269">
        <f>IF(G$97&lt;$I88,0,IF(G$97=$I88,$L88,IF(G$97=$N88,$Q88,IF(SUM($C106:F106)+$S88&gt;$G88,$G88-SUM($C106:F106),$S88))))</f>
        <v>0</v>
      </c>
      <c r="H106" s="269">
        <f>IF(H$97&lt;$I88,0,IF(H$97=$I88,$L88,IF(H$97=$N88,$Q88,IF(SUM($C106:G106)+$S88&gt;$G88,$G88-SUM($C106:G106),$S88))))</f>
        <v>0</v>
      </c>
      <c r="I106" s="269">
        <f>IF(I$97&lt;$I88,0,IF(I$97=$I88,$L88,IF(I$97=$N88,$Q88,IF(SUM($C106:H106)+$S88&gt;$G88,$G88-SUM($C106:H106),$S88))))</f>
        <v>0</v>
      </c>
      <c r="J106" s="269">
        <f>IF(J$97&lt;$I88,0,IF(J$97=$I88,$L88,IF(J$97=$N88,$Q88,IF(SUM($C106:I106)+$S88&gt;$G88,$G88-SUM($C106:I106),$S88))))</f>
        <v>0</v>
      </c>
      <c r="K106" s="269">
        <f>IF(K$97&lt;$I88,0,IF(K$97=$I88,$L88,IF(K$97=$N88,$Q88,IF(SUM($C106:J106)+$S88&gt;$G88,$G88-SUM($C106:J106),$S88))))</f>
        <v>0</v>
      </c>
      <c r="L106" s="269">
        <f>IF(L$97&lt;$I88,0,IF(L$97=$I88,$L88,IF(L$97=$N88,$Q88,IF(SUM($C106:K106)+$S88&gt;$G88,$G88-SUM($C106:K106),$S88))))</f>
        <v>0</v>
      </c>
      <c r="M106" s="269">
        <f>IF(M$97&lt;$I88,0,IF(M$97=$I88,$L88,IF(M$97=$N88,$Q88,IF(SUM($C106:L106)+$S88&gt;$G88,$G88-SUM($C106:L106),$S88))))</f>
        <v>0</v>
      </c>
      <c r="N106" s="269">
        <f>IF(N$97&lt;$I88,0,IF(N$97=$I88,$L88,IF(N$97=$N88,$Q88,IF(SUM($C106:M106)+$S88&gt;$G88,$G88-SUM($C106:M106),$S88))))</f>
        <v>0</v>
      </c>
      <c r="O106" s="269">
        <f>IF(O$97&lt;$I88,0,IF(O$97=$I88,$L88,IF(O$97=$N88,$Q88,IF(SUM($C106:N106)+$S88&gt;$G88,$G88-SUM($C106:N106),$S88))))</f>
        <v>0</v>
      </c>
      <c r="P106" s="269">
        <f>IF(P$97&lt;$I88,0,IF(P$97=$I88,$L88,IF(P$97=$N88,$Q88,IF(SUM($C106:O106)+$S88&gt;$G88,$G88-SUM($C106:O106),$S88))))</f>
        <v>0</v>
      </c>
      <c r="Q106" s="269">
        <f>IF(Q$97&lt;$I88,0,IF(Q$97=$I88,$L88,IF(Q$97=$N88,$Q88,IF(SUM($C106:P106)+$S88&gt;$G88,$G88-SUM($C106:P106),$S88))))</f>
        <v>0</v>
      </c>
      <c r="R106" s="269">
        <f>IF(R$97&lt;$I88,0,IF(R$97=$I88,$L88,IF(R$97=$N88,$Q88,IF(SUM($C106:Q106)+$S88&gt;$G88,$G88-SUM($C106:Q106),$S88))))</f>
        <v>0</v>
      </c>
      <c r="S106" s="269">
        <f>IF(S$97&lt;$I88,0,IF(S$97=$I88,$L88,IF(S$97=$N88,$Q88,IF(SUM($C106:R106)+$S88&gt;$G88,$G88-SUM($C106:R106),$S88))))</f>
        <v>0</v>
      </c>
      <c r="T106" s="269">
        <f>IF(T$97&lt;$I88,0,IF(T$97=$I88,$L88,IF(T$97=$N88,$Q88,IF(SUM($C106:S106)+$S88&gt;$G88,$G88-SUM($C106:S106),$S88))))</f>
        <v>0</v>
      </c>
      <c r="U106" s="269">
        <f>IF(U$97&lt;$I88,0,IF(U$97=$I88,$L88,IF(U$97=$N88,$Q88,IF(SUM($C106:T106)+$S88&gt;$G88,$G88-SUM($C106:T106),$S88))))</f>
        <v>0</v>
      </c>
      <c r="V106" s="269">
        <f>IF(V$97&lt;$I88,0,IF(V$97=$I88,$L88,IF(V$97=$N88,$Q88,IF(SUM($C106:U106)+$S88&gt;$G88,$G88-SUM($C106:U106),$S88))))</f>
        <v>0</v>
      </c>
      <c r="W106" s="269">
        <f>IF(W$97&lt;$I88,0,IF(W$97=$I88,$L88,IF(W$97=$N88,$Q88,IF(SUM($C106:V106)+$S88&gt;$G88,$G88-SUM($C106:V106),$S88))))</f>
        <v>0</v>
      </c>
      <c r="X106" s="269">
        <f>IF(X$97&lt;$I88,0,IF(X$97=$I88,$L88,IF(X$97=$N88,$Q88,IF(SUM($C106:W106)+$S88&gt;$G88,$G88-SUM($C106:W106),$S88))))</f>
        <v>0</v>
      </c>
      <c r="Y106" s="269">
        <f>IF(Y$97&lt;$I88,0,IF(Y$97=$I88,$L88,IF(Y$97=$N88,$Q88,IF(SUM($C106:X106)+$S88&gt;$G88,$G88-SUM($C106:X106),$S88))))</f>
        <v>0</v>
      </c>
      <c r="Z106" s="269">
        <f>IF(Z$97&lt;$I88,0,IF(Z$97=$I88,$L88,IF(Z$97=$N88,$Q88,IF(SUM($C106:Y106)+$S88&gt;$G88,$G88-SUM($C106:Y106),$S88))))</f>
        <v>0</v>
      </c>
      <c r="AA106" s="269">
        <f>IF(AA$97&lt;$I88,0,IF(AA$97=$I88,$L88,IF(AA$97=$N88,$Q88,IF(SUM($C106:Z106)+$S88&gt;$G88,$G88-SUM($C106:Z106),$S88))))</f>
        <v>0</v>
      </c>
      <c r="AB106" s="269">
        <f>IF(AB$97&lt;$I88,0,IF(AB$97=$I88,$L88,IF(AB$97=$N88,$Q88,IF(SUM($C106:AA106)+$S88&gt;$G88,$G88-SUM($C106:AA106),$S88))))</f>
        <v>0</v>
      </c>
      <c r="AC106" s="269">
        <f>IF(AC$97&lt;$I88,0,IF(AC$97=$I88,$L88,IF(AC$97=$N88,$Q88,IF(SUM($C106:AB106)+$S88&gt;$G88,$G88-SUM($C106:AB106),$S88))))</f>
        <v>0</v>
      </c>
      <c r="AD106" s="269">
        <f>IF(AD$97&lt;$I88,0,IF(AD$97=$I88,$L88,IF(AD$97=$N88,$Q88,IF(SUM($C106:AC106)+$S88&gt;$G88,$G88-SUM($C106:AC106),$S88))))</f>
        <v>0</v>
      </c>
      <c r="AE106" s="269">
        <f>IF(AE$97&lt;$I88,0,IF(AE$97=$I88,$L88,IF(AE$97=$N88,$Q88,IF(SUM($C106:AD106)+$S88&gt;$G88,$G88-SUM($C106:AD106),$S88))))</f>
        <v>0</v>
      </c>
      <c r="AF106" s="269">
        <f>IF(AF$97&lt;$I88,0,IF(AF$97=$I88,$L88,IF(AF$97=$N88,$Q88,IF(SUM($C106:AE106)+$S88&gt;$G88,$G88-SUM($C106:AE106),$S88))))</f>
        <v>0</v>
      </c>
      <c r="AG106" s="269">
        <f>IF(AG$97&lt;$I88,0,IF(AG$97=$I88,$L88,IF(AG$97=$N88,$Q88,IF(SUM($C106:AF106)+$S88&gt;$G88,$G88-SUM($C106:AF106),$S88))))</f>
        <v>0</v>
      </c>
      <c r="AH106" s="269">
        <f>IF(AH$97&lt;$I88,0,IF(AH$97=$I88,$L88,IF(AH$97=$N88,$Q88,IF(SUM($C106:AG106)+$S88&gt;$G88,$G88-SUM($C106:AG106),$S88))))</f>
        <v>0</v>
      </c>
      <c r="AI106" s="269">
        <f>IF(AI$97&lt;$I88,0,IF(AI$97=$I88,$L88,IF(AI$97=$N88,$Q88,IF(SUM($C106:AH106)+$S88&gt;$G88,$G88-SUM($C106:AH106),$S88))))</f>
        <v>0</v>
      </c>
      <c r="AJ106" s="269">
        <f>IF(AJ$97&lt;$I88,0,IF(AJ$97=$I88,$L88,IF(AJ$97=$N88,$Q88,IF(SUM($C106:AI106)+$S88&gt;$G88,$G88-SUM($C106:AI106),$S88))))</f>
        <v>0</v>
      </c>
      <c r="AK106" s="269">
        <f>IF(AK$97&lt;$I88,0,IF(AK$97=$I88,$L88,IF(AK$97=$N88,$Q88,IF(SUM($C106:AJ106)+$S88&gt;$G88,$G88-SUM($C106:AJ106),$S88))))</f>
        <v>0</v>
      </c>
      <c r="AL106" s="269">
        <f>IF(AL$97&lt;$I88,0,IF(AL$97=$I88,$L88,IF(AL$97=$N88,$Q88,IF(SUM($C106:AK106)+$S88&gt;$G88,$G88-SUM($C106:AK106),$S88))))</f>
        <v>0</v>
      </c>
      <c r="AM106" s="269">
        <f>IF(AM$97&lt;$I88,0,IF(AM$97=$I88,$L88,IF(AM$97=$N88,$Q88,IF(SUM($C106:AL106)+$S88&gt;$G88,$G88-SUM($C106:AL106),$S88))))</f>
        <v>0</v>
      </c>
      <c r="AN106" s="269">
        <f>IF(AN$97&lt;$I88,0,IF(AN$97=$I88,$L88,IF(AN$97=$N88,$Q88,IF(SUM($C106:AM106)+$S88&gt;$G88,$G88-SUM($C106:AM106),$S88))))</f>
        <v>0</v>
      </c>
      <c r="AO106" s="269">
        <f>IF(AO$97&lt;$I88,0,IF(AO$97=$I88,$L88,IF(AO$97=$N88,$Q88,IF(SUM($C106:AN106)+$S88&gt;$G88,$G88-SUM($C106:AN106),$S88))))</f>
        <v>0</v>
      </c>
      <c r="AP106" s="269">
        <f>IF(AP$97&lt;$I88,0,IF(AP$97=$I88,$L88,IF(AP$97=$N88,$Q88,IF(SUM($C106:AO106)+$S88&gt;$G88,$G88-SUM($C106:AO106),$S88))))</f>
        <v>0</v>
      </c>
      <c r="AQ106" s="269">
        <f>IF(AQ$97&lt;$I88,0,IF(AQ$97=$I88,$L88,IF(AQ$97=$N88,$Q88,IF(SUM($C106:AP106)+$S88&gt;$G88,$G88-SUM($C106:AP106),$S88))))</f>
        <v>0</v>
      </c>
      <c r="AR106" s="269">
        <f>IF(AR$97&lt;$I88,0,IF(AR$97=$I88,$L88,IF(AR$97=$N88,$Q88,IF(SUM($C106:AQ106)+$S88&gt;$G88,$G88-SUM($C106:AQ106),$S88))))</f>
        <v>0</v>
      </c>
      <c r="AS106" s="269">
        <f>IF(AS$97&lt;$I88,0,IF(AS$97=$I88,$L88,IF(AS$97=$N88,$Q88,IF(SUM($C106:AR106)+$S88&gt;$G88,$G88-SUM($C106:AR106),$S88))))</f>
        <v>0</v>
      </c>
      <c r="AT106" s="269">
        <f>IF(AT$97&lt;$I88,0,IF(AT$97=$I88,$L88,IF(AT$97=$N88,$Q88,IF(SUM($C106:AS106)+$S88&gt;$G88,$G88-SUM($C106:AS106),$S88))))</f>
        <v>0</v>
      </c>
      <c r="AU106" s="269">
        <f>IF(AU$97&lt;$I88,0,IF(AU$97=$I88,$L88,IF(AU$97=$N88,$Q88,IF(SUM($C106:AT106)+$S88&gt;$G88,$G88-SUM($C106:AT106),$S88))))</f>
        <v>0</v>
      </c>
      <c r="AV106" s="269">
        <f>IF(AV$97&lt;$I88,0,IF(AV$97=$I88,$L88,IF(AV$97=$N88,$Q88,IF(SUM($C106:AU106)+$S88&gt;$G88,$G88-SUM($C106:AU106),$S88))))</f>
        <v>0</v>
      </c>
      <c r="AW106" s="269">
        <f>IF(AW$97&lt;$I88,0,IF(AW$97=$I88,$L88,IF(AW$97=$N88,$Q88,IF(SUM($C106:AV106)+$S88&gt;$G88,$G88-SUM($C106:AV106),$S88))))</f>
        <v>0</v>
      </c>
      <c r="AX106" s="269">
        <f>IF(AX$97&lt;$I88,0,IF(AX$97=$I88,$L88,IF(AX$97=$N88,$Q88,IF(SUM($C106:AW106)+$S88&gt;$G88,$G88-SUM($C106:AW106),$S88))))</f>
        <v>0</v>
      </c>
      <c r="AY106" s="269">
        <f>IF(AY$97&lt;$I88,0,IF(AY$97=$I88,$L88,IF(AY$97=$N88,$Q88,IF(SUM($C106:AX106)+$S88&gt;$G88,$G88-SUM($C106:AX106),$S88))))</f>
        <v>0</v>
      </c>
      <c r="AZ106" s="269">
        <f>IF(AZ$97&lt;$I88,0,IF(AZ$97=$I88,$L88,IF(AZ$97=$N88,$Q88,IF(SUM($C106:AY106)+$S88&gt;$G88,$G88-SUM($C106:AY106),$S88))))</f>
        <v>0</v>
      </c>
      <c r="BA106" s="269">
        <f>IF(BA$97&lt;$I88,0,IF(BA$97=$I88,$L88,IF(BA$97=$N88,$Q88,IF(SUM($C106:AZ106)+$S88&gt;$G88,$G88-SUM($C106:AZ106),$S88))))</f>
        <v>0</v>
      </c>
      <c r="BB106" s="269">
        <f>IF(BB$97&lt;$I88,0,IF(BB$97=$I88,$L88,IF(BB$97=$N88,$Q88,IF(SUM($C106:BA106)+$S88&gt;$G88,$G88-SUM($C106:BA106),$S88))))</f>
        <v>0</v>
      </c>
      <c r="BC106" s="269">
        <f>IF(BC$97&lt;$I88,0,IF(BC$97=$I88,$L88,IF(BC$97=$N88,$Q88,IF(SUM($C106:BB106)+$S88&gt;$G88,$G88-SUM($C106:BB106),$S88))))</f>
        <v>0</v>
      </c>
      <c r="BD106" s="269">
        <f>IF(BD$97&lt;$I88,0,IF(BD$97=$I88,$L88,IF(BD$97=$N88,$Q88,IF(SUM($C106:BC106)+$S88&gt;$G88,$G88-SUM($C106:BC106),$S88))))</f>
        <v>0</v>
      </c>
      <c r="BE106" s="269">
        <f>IF(BE$97&lt;$I88,0,IF(BE$97=$I88,$L88,IF(BE$97=$N88,$Q88,IF(SUM($C106:BD106)+$S88&gt;$G88,$G88-SUM($C106:BD106),$S88))))</f>
        <v>0</v>
      </c>
      <c r="BF106" s="269">
        <f>IF(BF$97&lt;$I88,0,IF(BF$97=$I88,$L88,IF(BF$97=$N88,$Q88,IF(SUM($C106:BE106)+$S88&gt;$G88,$G88-SUM($C106:BE106),$S88))))</f>
        <v>0</v>
      </c>
      <c r="BG106" s="269">
        <f>IF(BG$97&lt;$I88,0,IF(BG$97=$I88,$L88,IF(BG$97=$N88,$Q88,IF(SUM($C106:BF106)+$S88&gt;$G88,$G88-SUM($C106:BF106),$S88))))</f>
        <v>0</v>
      </c>
      <c r="BH106" s="269">
        <f>IF(BH$97&lt;$I88,0,IF(BH$97=$I88,$L88,IF(BH$97=$N88,$Q88,IF(SUM($C106:BG106)+$S88&gt;$G88,$G88-SUM($C106:BG106),$S88))))</f>
        <v>0</v>
      </c>
      <c r="BI106" s="269">
        <f>IF(BI$97&lt;$I88,0,IF(BI$97=$I88,$L88,IF(BI$97=$N88,$Q88,IF(SUM($C106:BH106)+$S88&gt;$G88,$G88-SUM($C106:BH106),$S88))))</f>
        <v>0</v>
      </c>
      <c r="BJ106" s="269">
        <f>IF(BJ$97&lt;$I88,0,IF(BJ$97=$I88,$L88,IF(BJ$97=$N88,$Q88,IF(SUM($C106:BI106)+$S88&gt;$G88,$G88-SUM($C106:BI106),$S88))))</f>
        <v>0</v>
      </c>
      <c r="BK106" s="269">
        <f>IF(BK$97&lt;$I88,0,IF(BK$97=$I88,$L88,IF(BK$97=$N88,$Q88,IF(SUM($C106:BJ106)+$S88&gt;$G88,$G88-SUM($C106:BJ106),$S88))))</f>
        <v>0</v>
      </c>
      <c r="BL106" s="269">
        <f>IF(BL$97&lt;$I88,0,IF(BL$97=$I88,$L88,IF(BL$97=$N88,$Q88,IF(SUM($C106:BK106)+$S88&gt;$G88,$G88-SUM($C106:BK106),$S88))))</f>
        <v>0</v>
      </c>
      <c r="BM106" s="269">
        <f>IF(BM$97&lt;$I88,0,IF(BM$97=$I88,$L88,IF(BM$97=$N88,$Q88,IF(SUM($C106:BL106)+$S88&gt;$G88,$G88-SUM($C106:BL106),$S88))))</f>
        <v>0</v>
      </c>
      <c r="BN106" s="269">
        <f>IF(BN$97&lt;$I88,0,IF(BN$97=$I88,$L88,IF(BN$97=$N88,$Q88,IF(SUM($C106:BM106)+$S88&gt;$G88,$G88-SUM($C106:BM106),$S88))))</f>
        <v>0</v>
      </c>
      <c r="BO106" s="269">
        <f>IF(BO$97&lt;$I88,0,IF(BO$97=$I88,$L88,IF(BO$97=$N88,$Q88,IF(SUM($C106:BN106)+$S88&gt;$G88,$G88-SUM($C106:BN106),$S88))))</f>
        <v>0</v>
      </c>
      <c r="BP106" s="269">
        <f>IF(BP$97&lt;$I88,0,IF(BP$97=$I88,$L88,IF(BP$97=$N88,$Q88,IF(SUM($C106:BO106)+$S88&gt;$G88,$G88-SUM($C106:BO106),$S88))))</f>
        <v>0</v>
      </c>
      <c r="BQ106" s="269">
        <f>IF(BQ$97&lt;$I88,0,IF(BQ$97=$I88,$L88,IF(BQ$97=$N88,$Q88,IF(SUM($C106:BP106)+$S88&gt;$G88,$G88-SUM($C106:BP106),$S88))))</f>
        <v>0</v>
      </c>
      <c r="BR106" s="269">
        <f>IF(BR$97&lt;$I88,0,IF(BR$97=$I88,$L88,IF(BR$97=$N88,$Q88,IF(SUM($C106:BQ106)+$S88&gt;$G88,$G88-SUM($C106:BQ106),$S88))))</f>
        <v>0</v>
      </c>
      <c r="BS106" s="269">
        <f>IF(BS$97&lt;$I88,0,IF(BS$97=$I88,$L88,IF(BS$97=$N88,$Q88,IF(SUM($C106:BR106)+$S88&gt;$G88,$G88-SUM($C106:BR106),$S88))))</f>
        <v>0</v>
      </c>
      <c r="BT106" s="269">
        <f>IF(BT$97&lt;$I88,0,IF(BT$97=$I88,$L88,IF(BT$97=$N88,$Q88,IF(SUM($C106:BS106)+$S88&gt;$G88,$G88-SUM($C106:BS106),$S88))))</f>
        <v>0</v>
      </c>
      <c r="BU106" s="269">
        <f>IF(BU$97&lt;$I88,0,IF(BU$97=$I88,$L88,IF(BU$97=$N88,$Q88,IF(SUM($C106:BT106)+$S88&gt;$G88,$G88-SUM($C106:BT106),$S88))))</f>
        <v>0</v>
      </c>
      <c r="BV106" s="269">
        <f>IF(BV$97&lt;$I88,0,IF(BV$97=$I88,$L88,IF(BV$97=$N88,$Q88,IF(SUM($C106:BU106)+$S88&gt;$G88,$G88-SUM($C106:BU106),$S88))))</f>
        <v>0</v>
      </c>
      <c r="BW106" s="269">
        <f>IF(BW$97&lt;$I88,0,IF(BW$97=$I88,$L88,IF(BW$97=$N88,$Q88,IF(SUM($C106:BV106)+$S88&gt;$G88,$G88-SUM($C106:BV106),$S88))))</f>
        <v>0</v>
      </c>
      <c r="BX106" s="269">
        <f>IF(BX$97&lt;$I88,0,IF(BX$97=$I88,$L88,IF(BX$97=$N88,$Q88,IF(SUM($C106:BW106)+$S88&gt;$G88,$G88-SUM($C106:BW106),$S88))))</f>
        <v>0</v>
      </c>
      <c r="BY106" s="269">
        <f>IF(BY$97&lt;$I88,0,IF(BY$97=$I88,$L88,IF(BY$97=$N88,$Q88,IF(SUM($C106:BX106)+$S88&gt;$G88,$G88-SUM($C106:BX106),$S88))))</f>
        <v>0</v>
      </c>
      <c r="BZ106" s="269">
        <f>IF(BZ$97&lt;$I88,0,IF(BZ$97=$I88,$L88,IF(BZ$97=$N88,$Q88,IF(SUM($C106:BY106)+$S88&gt;$G88,$G88-SUM($C106:BY106),$S88))))</f>
        <v>0</v>
      </c>
      <c r="CA106" s="269">
        <f>IF(CA$97&lt;$I88,0,IF(CA$97=$I88,$L88,IF(CA$97=$N88,$Q88,IF(SUM($C106:BZ106)+$S88&gt;$G88,$G88-SUM($C106:BZ106),$S88))))</f>
        <v>0</v>
      </c>
      <c r="CB106" s="269">
        <f>IF(CB$97&lt;$I88,0,IF(CB$97=$I88,$L88,IF(CB$97=$N88,$Q88,IF(SUM($C106:CA106)+$S88&gt;$G88,$G88-SUM($C106:CA106),$S88))))</f>
        <v>0</v>
      </c>
      <c r="CC106" s="269">
        <f>IF(CC$97&lt;$I88,0,IF(CC$97=$I88,$L88,IF(CC$97=$N88,$Q88,IF(SUM($C106:CB106)+$S88&gt;$G88,$G88-SUM($C106:CB106),$S88))))</f>
        <v>0</v>
      </c>
      <c r="CD106" s="269">
        <f>IF(CD$97&lt;$I88,0,IF(CD$97=$I88,$L88,IF(CD$97=$N88,$Q88,IF(SUM($C106:CC106)+$S88&gt;$G88,$G88-SUM($C106:CC106),$S88))))</f>
        <v>0</v>
      </c>
      <c r="CE106" s="269">
        <f>IF(CE$97&lt;$I88,0,IF(CE$97=$I88,$L88,IF(CE$97=$N88,$Q88,IF(SUM($C106:CD106)+$S88&gt;$G88,$G88-SUM($C106:CD106),$S88))))</f>
        <v>0</v>
      </c>
      <c r="CF106" s="269">
        <f>IF(CF$97&lt;$I88,0,IF(CF$97=$I88,$L88,IF(CF$97=$N88,$Q88,IF(SUM($C106:CE106)+$S88&gt;$G88,$G88-SUM($C106:CE106),$S88))))</f>
        <v>0</v>
      </c>
      <c r="CG106" s="269">
        <f>IF(CG$97&lt;$I88,0,IF(CG$97=$I88,$L88,IF(CG$97=$N88,$Q88,IF(SUM($C106:CF106)+$S88&gt;$G88,$G88-SUM($C106:CF106),$S88))))</f>
        <v>0</v>
      </c>
      <c r="CH106" s="269">
        <f>IF(CH$97&lt;$I88,0,IF(CH$97=$I88,$L88,IF(CH$97=$N88,$Q88,IF(SUM($C106:CG106)+$S88&gt;$G88,$G88-SUM($C106:CG106),$S88))))</f>
        <v>0</v>
      </c>
      <c r="CI106" s="269">
        <f>IF(CI$97&lt;$I88,0,IF(CI$97=$I88,$L88,IF(CI$97=$N88,$Q88,IF(SUM($C106:CH106)+$S88&gt;$G88,$G88-SUM($C106:CH106),$S88))))</f>
        <v>0</v>
      </c>
      <c r="CJ106" s="269">
        <f>IF(CJ$97&lt;$I88,0,IF(CJ$97=$I88,$L88,IF(CJ$97=$N88,$Q88,IF(SUM($C106:CI106)+$S88&gt;$G88,$G88-SUM($C106:CI106),$S88))))</f>
        <v>0</v>
      </c>
      <c r="CK106" s="269">
        <f>IF(CK$97&lt;$I88,0,IF(CK$97=$I88,$L88,IF(CK$97=$N88,$Q88,IF(SUM($C106:CJ106)+$S88&gt;$G88,$G88-SUM($C106:CJ106),$S88))))</f>
        <v>0</v>
      </c>
      <c r="CL106" s="269">
        <f>IF(CL$97&lt;$I88,0,IF(CL$97=$I88,$L88,IF(CL$97=$N88,$Q88,IF(SUM($C106:CK106)+$S88&gt;$G88,$G88-SUM($C106:CK106),$S88))))</f>
        <v>0</v>
      </c>
      <c r="CM106" s="269">
        <f>IF(CM$97&lt;$I88,0,IF(CM$97=$I88,$L88,IF(CM$97=$N88,$Q88,IF(SUM($C106:CL106)+$S88&gt;$G88,$G88-SUM($C106:CL106),$S88))))</f>
        <v>0</v>
      </c>
      <c r="CN106" s="269">
        <f>IF(CN$97&lt;$I88,0,IF(CN$97=$I88,$L88,IF(CN$97=$N88,$Q88,IF(SUM($C106:CM106)+$S88&gt;$G88,$G88-SUM($C106:CM106),$S88))))</f>
        <v>0</v>
      </c>
      <c r="CO106" s="269">
        <f>IF(CO$97&lt;$I88,0,IF(CO$97=$I88,$L88,IF(CO$97=$N88,$Q88,IF(SUM($C106:CN106)+$S88&gt;$G88,$G88-SUM($C106:CN106),$S88))))</f>
        <v>0</v>
      </c>
      <c r="CP106" s="269">
        <f>IF(CP$97&lt;$I88,0,IF(CP$97=$I88,$L88,IF(CP$97=$N88,$Q88,IF(SUM($C106:CO106)+$S88&gt;$G88,$G88-SUM($C106:CO106),$S88))))</f>
        <v>0</v>
      </c>
      <c r="CQ106" s="269">
        <f>IF(CQ$97&lt;$I88,0,IF(CQ$97=$I88,$L88,IF(CQ$97=$N88,$Q88,IF(SUM($C106:CP106)+$S88&gt;$G88,$G88-SUM($C106:CP106),$S88))))</f>
        <v>0</v>
      </c>
      <c r="CR106" s="269">
        <f>IF(CR$97&lt;$I88,0,IF(CR$97=$I88,$L88,IF(CR$97=$N88,$Q88,IF(SUM($C106:CQ106)+$S88&gt;$G88,$G88-SUM($C106:CQ106),$S88))))</f>
        <v>0</v>
      </c>
      <c r="CS106" s="269">
        <f>IF(CS$97&lt;$I88,0,IF(CS$97=$I88,$L88,IF(CS$97=$N88,$Q88,IF(SUM($C106:CR106)+$S88&gt;$G88,$G88-SUM($C106:CR106),$S88))))</f>
        <v>0</v>
      </c>
      <c r="CT106" s="292">
        <f>IF(CT$97&lt;$I88,0,IF(CT$97=$I88,$L88,IF(CT$97=$N88,$Q88,IF(SUM($C106:CS106)+$S88&gt;$G88,$G88-SUM($C106:CS106),$S88))))</f>
        <v>0</v>
      </c>
      <c r="CU106" s="164">
        <f t="shared" si="99"/>
        <v>0</v>
      </c>
    </row>
    <row r="107" spans="1:99" s="130" customFormat="1" ht="16.5" customHeight="1">
      <c r="A107" s="267" t="str">
        <f t="shared" si="100"/>
        <v>底商</v>
      </c>
      <c r="B107" s="268">
        <f t="shared" si="101"/>
        <v>0</v>
      </c>
      <c r="C107" s="269">
        <f t="shared" si="102"/>
        <v>0</v>
      </c>
      <c r="D107" s="269">
        <f>IF(D$97&lt;$I89,0,IF(D$97=$I89,$L89,IF(D$97=$N89,$Q89,IF(SUM($C107:C107)+$S89&gt;$G89,$G89-SUM($C107:C107),$S89))))</f>
        <v>0</v>
      </c>
      <c r="E107" s="269">
        <f>IF(E$97&lt;$I89,0,IF(E$97=$I89,$L89,IF(E$97=$N89,$Q89,IF(SUM($C107:D107)+$S89&gt;$G89,$G89-SUM($C107:D107),$S89))))</f>
        <v>0</v>
      </c>
      <c r="F107" s="269">
        <f>IF(F$97&lt;$I89,0,IF(F$97=$I89,$L89,IF(F$97=$N89,$Q89,IF(SUM($C107:E107)+$S89&gt;$G89,$G89-SUM($C107:E107),$S89))))</f>
        <v>0</v>
      </c>
      <c r="G107" s="269">
        <f>IF(G$97&lt;$I89,0,IF(G$97=$I89,$L89,IF(G$97=$N89,$Q89,IF(SUM($C107:F107)+$S89&gt;$G89,$G89-SUM($C107:F107),$S89))))</f>
        <v>0</v>
      </c>
      <c r="H107" s="269">
        <f>IF(H$97&lt;$I89,0,IF(H$97=$I89,$L89,IF(H$97=$N89,$Q89,IF(SUM($C107:G107)+$S89&gt;$G89,$G89-SUM($C107:G107),$S89))))</f>
        <v>0</v>
      </c>
      <c r="I107" s="269">
        <f>IF(I$97&lt;$I89,0,IF(I$97=$I89,$L89,IF(I$97=$N89,$Q89,IF(SUM($C107:H107)+$S89&gt;$G89,$G89-SUM($C107:H107),$S89))))</f>
        <v>0</v>
      </c>
      <c r="J107" s="269">
        <f>IF(J$97&lt;$I89,0,IF(J$97=$I89,$L89,IF(J$97=$N89,$Q89,IF(SUM($C107:I107)+$S89&gt;$G89,$G89-SUM($C107:I107),$S89))))</f>
        <v>0</v>
      </c>
      <c r="K107" s="269">
        <f>IF(K$97&lt;$I89,0,IF(K$97=$I89,$L89,IF(K$97=$N89,$Q89,IF(SUM($C107:J107)+$S89&gt;$G89,$G89-SUM($C107:J107),$S89))))</f>
        <v>0</v>
      </c>
      <c r="L107" s="269">
        <f>IF(L$97&lt;$I89,0,IF(L$97=$I89,$L89,IF(L$97=$N89,$Q89,IF(SUM($C107:K107)+$S89&gt;$G89,$G89-SUM($C107:K107),$S89))))</f>
        <v>0</v>
      </c>
      <c r="M107" s="269">
        <f>IF(M$97&lt;$I89,0,IF(M$97=$I89,$L89,IF(M$97=$N89,$Q89,IF(SUM($C107:L107)+$S89&gt;$G89,$G89-SUM($C107:L107),$S89))))</f>
        <v>0</v>
      </c>
      <c r="N107" s="269">
        <f>IF(N$97&lt;$I89,0,IF(N$97=$I89,$L89,IF(N$97=$N89,$Q89,IF(SUM($C107:M107)+$S89&gt;$G89,$G89-SUM($C107:M107),$S89))))</f>
        <v>0</v>
      </c>
      <c r="O107" s="269">
        <f>IF(O$97&lt;$I89,0,IF(O$97=$I89,$L89,IF(O$97=$N89,$Q89,IF(SUM($C107:N107)+$S89&gt;$G89,$G89-SUM($C107:N107),$S89))))</f>
        <v>0</v>
      </c>
      <c r="P107" s="269">
        <f>IF(P$97&lt;$I89,0,IF(P$97=$I89,$L89,IF(P$97=$N89,$Q89,IF(SUM($C107:O107)+$S89&gt;$G89,$G89-SUM($C107:O107),$S89))))</f>
        <v>0</v>
      </c>
      <c r="Q107" s="269">
        <f>IF(Q$97&lt;$I89,0,IF(Q$97=$I89,$L89,IF(Q$97=$N89,$Q89,IF(SUM($C107:P107)+$S89&gt;$G89,$G89-SUM($C107:P107),$S89))))</f>
        <v>0</v>
      </c>
      <c r="R107" s="269">
        <f>IF(R$97&lt;$I89,0,IF(R$97=$I89,$L89,IF(R$97=$N89,$Q89,IF(SUM($C107:Q107)+$S89&gt;$G89,$G89-SUM($C107:Q107),$S89))))</f>
        <v>0</v>
      </c>
      <c r="S107" s="269">
        <f>IF(S$97&lt;$I89,0,IF(S$97=$I89,$L89,IF(S$97=$N89,$Q89,IF(SUM($C107:R107)+$S89&gt;$G89,$G89-SUM($C107:R107),$S89))))</f>
        <v>0</v>
      </c>
      <c r="T107" s="269">
        <f>IF(T$97&lt;$I89,0,IF(T$97=$I89,$L89,IF(T$97=$N89,$Q89,IF(SUM($C107:S107)+$S89&gt;$G89,$G89-SUM($C107:S107),$S89))))</f>
        <v>0</v>
      </c>
      <c r="U107" s="269">
        <f>IF(U$97&lt;$I89,0,IF(U$97=$I89,$L89,IF(U$97=$N89,$Q89,IF(SUM($C107:T107)+$S89&gt;$G89,$G89-SUM($C107:T107),$S89))))</f>
        <v>0</v>
      </c>
      <c r="V107" s="269">
        <f>IF(V$97&lt;$I89,0,IF(V$97=$I89,$L89,IF(V$97=$N89,$Q89,IF(SUM($C107:U107)+$S89&gt;$G89,$G89-SUM($C107:U107),$S89))))</f>
        <v>0</v>
      </c>
      <c r="W107" s="269">
        <f>IF(W$97&lt;$I89,0,IF(W$97=$I89,$L89,IF(W$97=$N89,$Q89,IF(SUM($C107:V107)+$S89&gt;$G89,$G89-SUM($C107:V107),$S89))))</f>
        <v>0</v>
      </c>
      <c r="X107" s="269">
        <f>IF(X$97&lt;$I89,0,IF(X$97=$I89,$L89,IF(X$97=$N89,$Q89,IF(SUM($C107:W107)+$S89&gt;$G89,$G89-SUM($C107:W107),$S89))))</f>
        <v>0</v>
      </c>
      <c r="Y107" s="269">
        <f>IF(Y$97&lt;$I89,0,IF(Y$97=$I89,$L89,IF(Y$97=$N89,$Q89,IF(SUM($C107:X107)+$S89&gt;$G89,$G89-SUM($C107:X107),$S89))))</f>
        <v>0</v>
      </c>
      <c r="Z107" s="269">
        <f>IF(Z$97&lt;$I89,0,IF(Z$97=$I89,$L89,IF(Z$97=$N89,$Q89,IF(SUM($C107:Y107)+$S89&gt;$G89,$G89-SUM($C107:Y107),$S89))))</f>
        <v>0</v>
      </c>
      <c r="AA107" s="269">
        <f>IF(AA$97&lt;$I89,0,IF(AA$97=$I89,$L89,IF(AA$97=$N89,$Q89,IF(SUM($C107:Z107)+$S89&gt;$G89,$G89-SUM($C107:Z107),$S89))))</f>
        <v>0</v>
      </c>
      <c r="AB107" s="269">
        <f>IF(AB$97&lt;$I89,0,IF(AB$97=$I89,$L89,IF(AB$97=$N89,$Q89,IF(SUM($C107:AA107)+$S89&gt;$G89,$G89-SUM($C107:AA107),$S89))))</f>
        <v>0</v>
      </c>
      <c r="AC107" s="269">
        <f>IF(AC$97&lt;$I89,0,IF(AC$97=$I89,$L89,IF(AC$97=$N89,$Q89,IF(SUM($C107:AB107)+$S89&gt;$G89,$G89-SUM($C107:AB107),$S89))))</f>
        <v>0</v>
      </c>
      <c r="AD107" s="269">
        <f>IF(AD$97&lt;$I89,0,IF(AD$97=$I89,$L89,IF(AD$97=$N89,$Q89,IF(SUM($C107:AC107)+$S89&gt;$G89,$G89-SUM($C107:AC107),$S89))))</f>
        <v>0</v>
      </c>
      <c r="AE107" s="269">
        <f>IF(AE$97&lt;$I89,0,IF(AE$97=$I89,$L89,IF(AE$97=$N89,$Q89,IF(SUM($C107:AD107)+$S89&gt;$G89,$G89-SUM($C107:AD107),$S89))))</f>
        <v>0</v>
      </c>
      <c r="AF107" s="269">
        <f>IF(AF$97&lt;$I89,0,IF(AF$97=$I89,$L89,IF(AF$97=$N89,$Q89,IF(SUM($C107:AE107)+$S89&gt;$G89,$G89-SUM($C107:AE107),$S89))))</f>
        <v>0</v>
      </c>
      <c r="AG107" s="269">
        <f>IF(AG$97&lt;$I89,0,IF(AG$97=$I89,$L89,IF(AG$97=$N89,$Q89,IF(SUM($C107:AF107)+$S89&gt;$G89,$G89-SUM($C107:AF107),$S89))))</f>
        <v>0</v>
      </c>
      <c r="AH107" s="269">
        <f>IF(AH$97&lt;$I89,0,IF(AH$97=$I89,$L89,IF(AH$97=$N89,$Q89,IF(SUM($C107:AG107)+$S89&gt;$G89,$G89-SUM($C107:AG107),$S89))))</f>
        <v>0</v>
      </c>
      <c r="AI107" s="269">
        <f>IF(AI$97&lt;$I89,0,IF(AI$97=$I89,$L89,IF(AI$97=$N89,$Q89,IF(SUM($C107:AH107)+$S89&gt;$G89,$G89-SUM($C107:AH107),$S89))))</f>
        <v>0</v>
      </c>
      <c r="AJ107" s="269">
        <f>IF(AJ$97&lt;$I89,0,IF(AJ$97=$I89,$L89,IF(AJ$97=$N89,$Q89,IF(SUM($C107:AI107)+$S89&gt;$G89,$G89-SUM($C107:AI107),$S89))))</f>
        <v>0</v>
      </c>
      <c r="AK107" s="269">
        <f>IF(AK$97&lt;$I89,0,IF(AK$97=$I89,$L89,IF(AK$97=$N89,$Q89,IF(SUM($C107:AJ107)+$S89&gt;$G89,$G89-SUM($C107:AJ107),$S89))))</f>
        <v>0</v>
      </c>
      <c r="AL107" s="269">
        <f>IF(AL$97&lt;$I89,0,IF(AL$97=$I89,$L89,IF(AL$97=$N89,$Q89,IF(SUM($C107:AK107)+$S89&gt;$G89,$G89-SUM($C107:AK107),$S89))))</f>
        <v>0</v>
      </c>
      <c r="AM107" s="269">
        <f>IF(AM$97&lt;$I89,0,IF(AM$97=$I89,$L89,IF(AM$97=$N89,$Q89,IF(SUM($C107:AL107)+$S89&gt;$G89,$G89-SUM($C107:AL107),$S89))))</f>
        <v>0</v>
      </c>
      <c r="AN107" s="269">
        <f>IF(AN$97&lt;$I89,0,IF(AN$97=$I89,$L89,IF(AN$97=$N89,$Q89,IF(SUM($C107:AM107)+$S89&gt;$G89,$G89-SUM($C107:AM107),$S89))))</f>
        <v>0</v>
      </c>
      <c r="AO107" s="269">
        <f>IF(AO$97&lt;$I89,0,IF(AO$97=$I89,$L89,IF(AO$97=$N89,$Q89,IF(SUM($C107:AN107)+$S89&gt;$G89,$G89-SUM($C107:AN107),$S89))))</f>
        <v>0</v>
      </c>
      <c r="AP107" s="269">
        <f>IF(AP$97&lt;$I89,0,IF(AP$97=$I89,$L89,IF(AP$97=$N89,$Q89,IF(SUM($C107:AO107)+$S89&gt;$G89,$G89-SUM($C107:AO107),$S89))))</f>
        <v>0</v>
      </c>
      <c r="AQ107" s="269">
        <f>IF(AQ$97&lt;$I89,0,IF(AQ$97=$I89,$L89,IF(AQ$97=$N89,$Q89,IF(SUM($C107:AP107)+$S89&gt;$G89,$G89-SUM($C107:AP107),$S89))))</f>
        <v>0</v>
      </c>
      <c r="AR107" s="269">
        <f>IF(AR$97&lt;$I89,0,IF(AR$97=$I89,$L89,IF(AR$97=$N89,$Q89,IF(SUM($C107:AQ107)+$S89&gt;$G89,$G89-SUM($C107:AQ107),$S89))))</f>
        <v>0</v>
      </c>
      <c r="AS107" s="269">
        <f>IF(AS$97&lt;$I89,0,IF(AS$97=$I89,$L89,IF(AS$97=$N89,$Q89,IF(SUM($C107:AR107)+$S89&gt;$G89,$G89-SUM($C107:AR107),$S89))))</f>
        <v>0</v>
      </c>
      <c r="AT107" s="269">
        <f>IF(AT$97&lt;$I89,0,IF(AT$97=$I89,$L89,IF(AT$97=$N89,$Q89,IF(SUM($C107:AS107)+$S89&gt;$G89,$G89-SUM($C107:AS107),$S89))))</f>
        <v>0</v>
      </c>
      <c r="AU107" s="269">
        <f>IF(AU$97&lt;$I89,0,IF(AU$97=$I89,$L89,IF(AU$97=$N89,$Q89,IF(SUM($C107:AT107)+$S89&gt;$G89,$G89-SUM($C107:AT107),$S89))))</f>
        <v>0</v>
      </c>
      <c r="AV107" s="269">
        <f>IF(AV$97&lt;$I89,0,IF(AV$97=$I89,$L89,IF(AV$97=$N89,$Q89,IF(SUM($C107:AU107)+$S89&gt;$G89,$G89-SUM($C107:AU107),$S89))))</f>
        <v>0</v>
      </c>
      <c r="AW107" s="269">
        <f>IF(AW$97&lt;$I89,0,IF(AW$97=$I89,$L89,IF(AW$97=$N89,$Q89,IF(SUM($C107:AV107)+$S89&gt;$G89,$G89-SUM($C107:AV107),$S89))))</f>
        <v>0</v>
      </c>
      <c r="AX107" s="269">
        <f>IF(AX$97&lt;$I89,0,IF(AX$97=$I89,$L89,IF(AX$97=$N89,$Q89,IF(SUM($C107:AW107)+$S89&gt;$G89,$G89-SUM($C107:AW107),$S89))))</f>
        <v>0</v>
      </c>
      <c r="AY107" s="269">
        <f>IF(AY$97&lt;$I89,0,IF(AY$97=$I89,$L89,IF(AY$97=$N89,$Q89,IF(SUM($C107:AX107)+$S89&gt;$G89,$G89-SUM($C107:AX107),$S89))))</f>
        <v>0</v>
      </c>
      <c r="AZ107" s="269">
        <f>IF(AZ$97&lt;$I89,0,IF(AZ$97=$I89,$L89,IF(AZ$97=$N89,$Q89,IF(SUM($C107:AY107)+$S89&gt;$G89,$G89-SUM($C107:AY107),$S89))))</f>
        <v>0</v>
      </c>
      <c r="BA107" s="269">
        <f>IF(BA$97&lt;$I89,0,IF(BA$97=$I89,$L89,IF(BA$97=$N89,$Q89,IF(SUM($C107:AZ107)+$S89&gt;$G89,$G89-SUM($C107:AZ107),$S89))))</f>
        <v>0</v>
      </c>
      <c r="BB107" s="269">
        <f>IF(BB$97&lt;$I89,0,IF(BB$97=$I89,$L89,IF(BB$97=$N89,$Q89,IF(SUM($C107:BA107)+$S89&gt;$G89,$G89-SUM($C107:BA107),$S89))))</f>
        <v>0</v>
      </c>
      <c r="BC107" s="269">
        <f>IF(BC$97&lt;$I89,0,IF(BC$97=$I89,$L89,IF(BC$97=$N89,$Q89,IF(SUM($C107:BB107)+$S89&gt;$G89,$G89-SUM($C107:BB107),$S89))))</f>
        <v>0</v>
      </c>
      <c r="BD107" s="269">
        <f>IF(BD$97&lt;$I89,0,IF(BD$97=$I89,$L89,IF(BD$97=$N89,$Q89,IF(SUM($C107:BC107)+$S89&gt;$G89,$G89-SUM($C107:BC107),$S89))))</f>
        <v>0</v>
      </c>
      <c r="BE107" s="269">
        <f>IF(BE$97&lt;$I89,0,IF(BE$97=$I89,$L89,IF(BE$97=$N89,$Q89,IF(SUM($C107:BD107)+$S89&gt;$G89,$G89-SUM($C107:BD107),$S89))))</f>
        <v>0</v>
      </c>
      <c r="BF107" s="269">
        <f>IF(BF$97&lt;$I89,0,IF(BF$97=$I89,$L89,IF(BF$97=$N89,$Q89,IF(SUM($C107:BE107)+$S89&gt;$G89,$G89-SUM($C107:BE107),$S89))))</f>
        <v>0</v>
      </c>
      <c r="BG107" s="269">
        <f>IF(BG$97&lt;$I89,0,IF(BG$97=$I89,$L89,IF(BG$97=$N89,$Q89,IF(SUM($C107:BF107)+$S89&gt;$G89,$G89-SUM($C107:BF107),$S89))))</f>
        <v>0</v>
      </c>
      <c r="BH107" s="269">
        <f>IF(BH$97&lt;$I89,0,IF(BH$97=$I89,$L89,IF(BH$97=$N89,$Q89,IF(SUM($C107:BG107)+$S89&gt;$G89,$G89-SUM($C107:BG107),$S89))))</f>
        <v>0</v>
      </c>
      <c r="BI107" s="269">
        <f>IF(BI$97&lt;$I89,0,IF(BI$97=$I89,$L89,IF(BI$97=$N89,$Q89,IF(SUM($C107:BH107)+$S89&gt;$G89,$G89-SUM($C107:BH107),$S89))))</f>
        <v>0</v>
      </c>
      <c r="BJ107" s="269">
        <f>IF(BJ$97&lt;$I89,0,IF(BJ$97=$I89,$L89,IF(BJ$97=$N89,$Q89,IF(SUM($C107:BI107)+$S89&gt;$G89,$G89-SUM($C107:BI107),$S89))))</f>
        <v>0</v>
      </c>
      <c r="BK107" s="269">
        <f>IF(BK$97&lt;$I89,0,IF(BK$97=$I89,$L89,IF(BK$97=$N89,$Q89,IF(SUM($C107:BJ107)+$S89&gt;$G89,$G89-SUM($C107:BJ107),$S89))))</f>
        <v>0</v>
      </c>
      <c r="BL107" s="269">
        <f>IF(BL$97&lt;$I89,0,IF(BL$97=$I89,$L89,IF(BL$97=$N89,$Q89,IF(SUM($C107:BK107)+$S89&gt;$G89,$G89-SUM($C107:BK107),$S89))))</f>
        <v>0</v>
      </c>
      <c r="BM107" s="269">
        <f>IF(BM$97&lt;$I89,0,IF(BM$97=$I89,$L89,IF(BM$97=$N89,$Q89,IF(SUM($C107:BL107)+$S89&gt;$G89,$G89-SUM($C107:BL107),$S89))))</f>
        <v>0</v>
      </c>
      <c r="BN107" s="269">
        <f>IF(BN$97&lt;$I89,0,IF(BN$97=$I89,$L89,IF(BN$97=$N89,$Q89,IF(SUM($C107:BM107)+$S89&gt;$G89,$G89-SUM($C107:BM107),$S89))))</f>
        <v>0</v>
      </c>
      <c r="BO107" s="269">
        <f>IF(BO$97&lt;$I89,0,IF(BO$97=$I89,$L89,IF(BO$97=$N89,$Q89,IF(SUM($C107:BN107)+$S89&gt;$G89,$G89-SUM($C107:BN107),$S89))))</f>
        <v>0</v>
      </c>
      <c r="BP107" s="269">
        <f>IF(BP$97&lt;$I89,0,IF(BP$97=$I89,$L89,IF(BP$97=$N89,$Q89,IF(SUM($C107:BO107)+$S89&gt;$G89,$G89-SUM($C107:BO107),$S89))))</f>
        <v>0</v>
      </c>
      <c r="BQ107" s="269">
        <f>IF(BQ$97&lt;$I89,0,IF(BQ$97=$I89,$L89,IF(BQ$97=$N89,$Q89,IF(SUM($C107:BP107)+$S89&gt;$G89,$G89-SUM($C107:BP107),$S89))))</f>
        <v>0</v>
      </c>
      <c r="BR107" s="269">
        <f>IF(BR$97&lt;$I89,0,IF(BR$97=$I89,$L89,IF(BR$97=$N89,$Q89,IF(SUM($C107:BQ107)+$S89&gt;$G89,$G89-SUM($C107:BQ107),$S89))))</f>
        <v>0</v>
      </c>
      <c r="BS107" s="269">
        <f>IF(BS$97&lt;$I89,0,IF(BS$97=$I89,$L89,IF(BS$97=$N89,$Q89,IF(SUM($C107:BR107)+$S89&gt;$G89,$G89-SUM($C107:BR107),$S89))))</f>
        <v>0</v>
      </c>
      <c r="BT107" s="269">
        <f>IF(BT$97&lt;$I89,0,IF(BT$97=$I89,$L89,IF(BT$97=$N89,$Q89,IF(SUM($C107:BS107)+$S89&gt;$G89,$G89-SUM($C107:BS107),$S89))))</f>
        <v>0</v>
      </c>
      <c r="BU107" s="269">
        <f>IF(BU$97&lt;$I89,0,IF(BU$97=$I89,$L89,IF(BU$97=$N89,$Q89,IF(SUM($C107:BT107)+$S89&gt;$G89,$G89-SUM($C107:BT107),$S89))))</f>
        <v>0</v>
      </c>
      <c r="BV107" s="269">
        <f>IF(BV$97&lt;$I89,0,IF(BV$97=$I89,$L89,IF(BV$97=$N89,$Q89,IF(SUM($C107:BU107)+$S89&gt;$G89,$G89-SUM($C107:BU107),$S89))))</f>
        <v>0</v>
      </c>
      <c r="BW107" s="269">
        <f>IF(BW$97&lt;$I89,0,IF(BW$97=$I89,$L89,IF(BW$97=$N89,$Q89,IF(SUM($C107:BV107)+$S89&gt;$G89,$G89-SUM($C107:BV107),$S89))))</f>
        <v>0</v>
      </c>
      <c r="BX107" s="269">
        <f>IF(BX$97&lt;$I89,0,IF(BX$97=$I89,$L89,IF(BX$97=$N89,$Q89,IF(SUM($C107:BW107)+$S89&gt;$G89,$G89-SUM($C107:BW107),$S89))))</f>
        <v>0</v>
      </c>
      <c r="BY107" s="269">
        <f>IF(BY$97&lt;$I89,0,IF(BY$97=$I89,$L89,IF(BY$97=$N89,$Q89,IF(SUM($C107:BX107)+$S89&gt;$G89,$G89-SUM($C107:BX107),$S89))))</f>
        <v>0</v>
      </c>
      <c r="BZ107" s="269">
        <f>IF(BZ$97&lt;$I89,0,IF(BZ$97=$I89,$L89,IF(BZ$97=$N89,$Q89,IF(SUM($C107:BY107)+$S89&gt;$G89,$G89-SUM($C107:BY107),$S89))))</f>
        <v>0</v>
      </c>
      <c r="CA107" s="269">
        <f>IF(CA$97&lt;$I89,0,IF(CA$97=$I89,$L89,IF(CA$97=$N89,$Q89,IF(SUM($C107:BZ107)+$S89&gt;$G89,$G89-SUM($C107:BZ107),$S89))))</f>
        <v>0</v>
      </c>
      <c r="CB107" s="269">
        <f>IF(CB$97&lt;$I89,0,IF(CB$97=$I89,$L89,IF(CB$97=$N89,$Q89,IF(SUM($C107:CA107)+$S89&gt;$G89,$G89-SUM($C107:CA107),$S89))))</f>
        <v>0</v>
      </c>
      <c r="CC107" s="269">
        <f>IF(CC$97&lt;$I89,0,IF(CC$97=$I89,$L89,IF(CC$97=$N89,$Q89,IF(SUM($C107:CB107)+$S89&gt;$G89,$G89-SUM($C107:CB107),$S89))))</f>
        <v>0</v>
      </c>
      <c r="CD107" s="269">
        <f>IF(CD$97&lt;$I89,0,IF(CD$97=$I89,$L89,IF(CD$97=$N89,$Q89,IF(SUM($C107:CC107)+$S89&gt;$G89,$G89-SUM($C107:CC107),$S89))))</f>
        <v>0</v>
      </c>
      <c r="CE107" s="269">
        <f>IF(CE$97&lt;$I89,0,IF(CE$97=$I89,$L89,IF(CE$97=$N89,$Q89,IF(SUM($C107:CD107)+$S89&gt;$G89,$G89-SUM($C107:CD107),$S89))))</f>
        <v>0</v>
      </c>
      <c r="CF107" s="269">
        <f>IF(CF$97&lt;$I89,0,IF(CF$97=$I89,$L89,IF(CF$97=$N89,$Q89,IF(SUM($C107:CE107)+$S89&gt;$G89,$G89-SUM($C107:CE107),$S89))))</f>
        <v>0</v>
      </c>
      <c r="CG107" s="269">
        <f>IF(CG$97&lt;$I89,0,IF(CG$97=$I89,$L89,IF(CG$97=$N89,$Q89,IF(SUM($C107:CF107)+$S89&gt;$G89,$G89-SUM($C107:CF107),$S89))))</f>
        <v>0</v>
      </c>
      <c r="CH107" s="269">
        <f>IF(CH$97&lt;$I89,0,IF(CH$97=$I89,$L89,IF(CH$97=$N89,$Q89,IF(SUM($C107:CG107)+$S89&gt;$G89,$G89-SUM($C107:CG107),$S89))))</f>
        <v>0</v>
      </c>
      <c r="CI107" s="269">
        <f>IF(CI$97&lt;$I89,0,IF(CI$97=$I89,$L89,IF(CI$97=$N89,$Q89,IF(SUM($C107:CH107)+$S89&gt;$G89,$G89-SUM($C107:CH107),$S89))))</f>
        <v>0</v>
      </c>
      <c r="CJ107" s="269">
        <f>IF(CJ$97&lt;$I89,0,IF(CJ$97=$I89,$L89,IF(CJ$97=$N89,$Q89,IF(SUM($C107:CI107)+$S89&gt;$G89,$G89-SUM($C107:CI107),$S89))))</f>
        <v>0</v>
      </c>
      <c r="CK107" s="269">
        <f>IF(CK$97&lt;$I89,0,IF(CK$97=$I89,$L89,IF(CK$97=$N89,$Q89,IF(SUM($C107:CJ107)+$S89&gt;$G89,$G89-SUM($C107:CJ107),$S89))))</f>
        <v>0</v>
      </c>
      <c r="CL107" s="269">
        <f>IF(CL$97&lt;$I89,0,IF(CL$97=$I89,$L89,IF(CL$97=$N89,$Q89,IF(SUM($C107:CK107)+$S89&gt;$G89,$G89-SUM($C107:CK107),$S89))))</f>
        <v>0</v>
      </c>
      <c r="CM107" s="269">
        <f>IF(CM$97&lt;$I89,0,IF(CM$97=$I89,$L89,IF(CM$97=$N89,$Q89,IF(SUM($C107:CL107)+$S89&gt;$G89,$G89-SUM($C107:CL107),$S89))))</f>
        <v>0</v>
      </c>
      <c r="CN107" s="269">
        <f>IF(CN$97&lt;$I89,0,IF(CN$97=$I89,$L89,IF(CN$97=$N89,$Q89,IF(SUM($C107:CM107)+$S89&gt;$G89,$G89-SUM($C107:CM107),$S89))))</f>
        <v>0</v>
      </c>
      <c r="CO107" s="269">
        <f>IF(CO$97&lt;$I89,0,IF(CO$97=$I89,$L89,IF(CO$97=$N89,$Q89,IF(SUM($C107:CN107)+$S89&gt;$G89,$G89-SUM($C107:CN107),$S89))))</f>
        <v>0</v>
      </c>
      <c r="CP107" s="269">
        <f>IF(CP$97&lt;$I89,0,IF(CP$97=$I89,$L89,IF(CP$97=$N89,$Q89,IF(SUM($C107:CO107)+$S89&gt;$G89,$G89-SUM($C107:CO107),$S89))))</f>
        <v>0</v>
      </c>
      <c r="CQ107" s="269">
        <f>IF(CQ$97&lt;$I89,0,IF(CQ$97=$I89,$L89,IF(CQ$97=$N89,$Q89,IF(SUM($C107:CP107)+$S89&gt;$G89,$G89-SUM($C107:CP107),$S89))))</f>
        <v>0</v>
      </c>
      <c r="CR107" s="269">
        <f>IF(CR$97&lt;$I89,0,IF(CR$97=$I89,$L89,IF(CR$97=$N89,$Q89,IF(SUM($C107:CQ107)+$S89&gt;$G89,$G89-SUM($C107:CQ107),$S89))))</f>
        <v>0</v>
      </c>
      <c r="CS107" s="269">
        <f>IF(CS$97&lt;$I89,0,IF(CS$97=$I89,$L89,IF(CS$97=$N89,$Q89,IF(SUM($C107:CR107)+$S89&gt;$G89,$G89-SUM($C107:CR107),$S89))))</f>
        <v>0</v>
      </c>
      <c r="CT107" s="292">
        <f>IF(CT$97&lt;$I89,0,IF(CT$97=$I89,$L89,IF(CT$97=$N89,$Q89,IF(SUM($C107:CS107)+$S89&gt;$G89,$G89-SUM($C107:CS107),$S89))))</f>
        <v>0</v>
      </c>
      <c r="CU107" s="164">
        <f t="shared" si="99"/>
        <v>0</v>
      </c>
    </row>
    <row r="108" spans="1:99" s="130" customFormat="1" ht="16.5" customHeight="1">
      <c r="A108" s="267" t="str">
        <f t="shared" si="100"/>
        <v>公寓（含loft）</v>
      </c>
      <c r="B108" s="268">
        <f t="shared" si="101"/>
        <v>0</v>
      </c>
      <c r="C108" s="269">
        <f t="shared" si="102"/>
        <v>0</v>
      </c>
      <c r="D108" s="269">
        <f>IF(D$97&lt;$I90,0,IF(D$97=$I90,$L90,IF(D$97=$N90,$Q90,IF(SUM($C108:C108)+$S90&gt;$G90,$G90-SUM($C108:C108),$S90))))</f>
        <v>0</v>
      </c>
      <c r="E108" s="269">
        <f>IF(E$97&lt;$I90,0,IF(E$97=$I90,$L90,IF(E$97=$N90,$Q90,IF(SUM($C108:D108)+$S90&gt;$G90,$G90-SUM($C108:D108),$S90))))</f>
        <v>0</v>
      </c>
      <c r="F108" s="269">
        <f>IF(F$97&lt;$I90,0,IF(F$97=$I90,$L90,IF(F$97=$N90,$Q90,IF(SUM($C108:E108)+$S90&gt;$G90,$G90-SUM($C108:E108),$S90))))</f>
        <v>0</v>
      </c>
      <c r="G108" s="269">
        <f>IF(G$97&lt;$I90,0,IF(G$97=$I90,$L90,IF(G$97=$N90,$Q90,IF(SUM($C108:F108)+$S90&gt;$G90,$G90-SUM($C108:F108),$S90))))</f>
        <v>0</v>
      </c>
      <c r="H108" s="269">
        <f>IF(H$97&lt;$I90,0,IF(H$97=$I90,$L90,IF(H$97=$N90,$Q90,IF(SUM($C108:G108)+$S90&gt;$G90,$G90-SUM($C108:G108),$S90))))</f>
        <v>0</v>
      </c>
      <c r="I108" s="269">
        <f>IF(I$97&lt;$I90,0,IF(I$97=$I90,$L90,IF(I$97=$N90,$Q90,IF(SUM($C108:H108)+$S90&gt;$G90,$G90-SUM($C108:H108),$S90))))</f>
        <v>0</v>
      </c>
      <c r="J108" s="269">
        <f>IF(J$97&lt;$I90,0,IF(J$97=$I90,$L90,IF(J$97=$N90,$Q90,IF(SUM($C108:I108)+$S90&gt;$G90,$G90-SUM($C108:I108),$S90))))</f>
        <v>0</v>
      </c>
      <c r="K108" s="269">
        <f>IF(K$97&lt;$I90,0,IF(K$97=$I90,$L90,IF(K$97=$N90,$Q90,IF(SUM($C108:J108)+$S90&gt;$G90,$G90-SUM($C108:J108),$S90))))</f>
        <v>0</v>
      </c>
      <c r="L108" s="269">
        <f>IF(L$97&lt;$I90,0,IF(L$97=$I90,$L90,IF(L$97=$N90,$Q90,IF(SUM($C108:K108)+$S90&gt;$G90,$G90-SUM($C108:K108),$S90))))</f>
        <v>0</v>
      </c>
      <c r="M108" s="269">
        <f>IF(M$97&lt;$I90,0,IF(M$97=$I90,$L90,IF(M$97=$N90,$Q90,IF(SUM($C108:L108)+$S90&gt;$G90,$G90-SUM($C108:L108),$S90))))</f>
        <v>0</v>
      </c>
      <c r="N108" s="269">
        <f>IF(N$97&lt;$I90,0,IF(N$97=$I90,$L90,IF(N$97=$N90,$Q90,IF(SUM($C108:M108)+$S90&gt;$G90,$G90-SUM($C108:M108),$S90))))</f>
        <v>0</v>
      </c>
      <c r="O108" s="269">
        <f>IF(O$97&lt;$I90,0,IF(O$97=$I90,$L90,IF(O$97=$N90,$Q90,IF(SUM($C108:N108)+$S90&gt;$G90,$G90-SUM($C108:N108),$S90))))</f>
        <v>0</v>
      </c>
      <c r="P108" s="269">
        <f>IF(P$97&lt;$I90,0,IF(P$97=$I90,$L90,IF(P$97=$N90,$Q90,IF(SUM($C108:O108)+$S90&gt;$G90,$G90-SUM($C108:O108),$S90))))</f>
        <v>0</v>
      </c>
      <c r="Q108" s="269">
        <f>IF(Q$97&lt;$I90,0,IF(Q$97=$I90,$L90,IF(Q$97=$N90,$Q90,IF(SUM($C108:P108)+$S90&gt;$G90,$G90-SUM($C108:P108),$S90))))</f>
        <v>0</v>
      </c>
      <c r="R108" s="269">
        <f>IF(R$97&lt;$I90,0,IF(R$97=$I90,$L90,IF(R$97=$N90,$Q90,IF(SUM($C108:Q108)+$S90&gt;$G90,$G90-SUM($C108:Q108),$S90))))</f>
        <v>0</v>
      </c>
      <c r="S108" s="269">
        <f>IF(S$97&lt;$I90,0,IF(S$97=$I90,$L90,IF(S$97=$N90,$Q90,IF(SUM($C108:R108)+$S90&gt;$G90,$G90-SUM($C108:R108),$S90))))</f>
        <v>0</v>
      </c>
      <c r="T108" s="269">
        <f>IF(T$97&lt;$I90,0,IF(T$97=$I90,$L90,IF(T$97=$N90,$Q90,IF(SUM($C108:S108)+$S90&gt;$G90,$G90-SUM($C108:S108),$S90))))</f>
        <v>0</v>
      </c>
      <c r="U108" s="269">
        <f>IF(U$97&lt;$I90,0,IF(U$97=$I90,$L90,IF(U$97=$N90,$Q90,IF(SUM($C108:T108)+$S90&gt;$G90,$G90-SUM($C108:T108),$S90))))</f>
        <v>0</v>
      </c>
      <c r="V108" s="269">
        <f>IF(V$97&lt;$I90,0,IF(V$97=$I90,$L90,IF(V$97=$N90,$Q90,IF(SUM($C108:U108)+$S90&gt;$G90,$G90-SUM($C108:U108),$S90))))</f>
        <v>0</v>
      </c>
      <c r="W108" s="269">
        <f>IF(W$97&lt;$I90,0,IF(W$97=$I90,$L90,IF(W$97=$N90,$Q90,IF(SUM($C108:V108)+$S90&gt;$G90,$G90-SUM($C108:V108),$S90))))</f>
        <v>0</v>
      </c>
      <c r="X108" s="269">
        <f>IF(X$97&lt;$I90,0,IF(X$97=$I90,$L90,IF(X$97=$N90,$Q90,IF(SUM($C108:W108)+$S90&gt;$G90,$G90-SUM($C108:W108),$S90))))</f>
        <v>0</v>
      </c>
      <c r="Y108" s="269">
        <f>IF(Y$97&lt;$I90,0,IF(Y$97=$I90,$L90,IF(Y$97=$N90,$Q90,IF(SUM($C108:X108)+$S90&gt;$G90,$G90-SUM($C108:X108),$S90))))</f>
        <v>0</v>
      </c>
      <c r="Z108" s="269">
        <f>IF(Z$97&lt;$I90,0,IF(Z$97=$I90,$L90,IF(Z$97=$N90,$Q90,IF(SUM($C108:Y108)+$S90&gt;$G90,$G90-SUM($C108:Y108),$S90))))</f>
        <v>0</v>
      </c>
      <c r="AA108" s="269">
        <f>IF(AA$97&lt;$I90,0,IF(AA$97=$I90,$L90,IF(AA$97=$N90,$Q90,IF(SUM($C108:Z108)+$S90&gt;$G90,$G90-SUM($C108:Z108),$S90))))</f>
        <v>0</v>
      </c>
      <c r="AB108" s="269">
        <f>IF(AB$97&lt;$I90,0,IF(AB$97=$I90,$L90,IF(AB$97=$N90,$Q90,IF(SUM($C108:AA108)+$S90&gt;$G90,$G90-SUM($C108:AA108),$S90))))</f>
        <v>0</v>
      </c>
      <c r="AC108" s="269">
        <f>IF(AC$97&lt;$I90,0,IF(AC$97=$I90,$L90,IF(AC$97=$N90,$Q90,IF(SUM($C108:AB108)+$S90&gt;$G90,$G90-SUM($C108:AB108),$S90))))</f>
        <v>0</v>
      </c>
      <c r="AD108" s="269">
        <f>IF(AD$97&lt;$I90,0,IF(AD$97=$I90,$L90,IF(AD$97=$N90,$Q90,IF(SUM($C108:AC108)+$S90&gt;$G90,$G90-SUM($C108:AC108),$S90))))</f>
        <v>0</v>
      </c>
      <c r="AE108" s="269">
        <f>IF(AE$97&lt;$I90,0,IF(AE$97=$I90,$L90,IF(AE$97=$N90,$Q90,IF(SUM($C108:AD108)+$S90&gt;$G90,$G90-SUM($C108:AD108),$S90))))</f>
        <v>0</v>
      </c>
      <c r="AF108" s="269">
        <f>IF(AF$97&lt;$I90,0,IF(AF$97=$I90,$L90,IF(AF$97=$N90,$Q90,IF(SUM($C108:AE108)+$S90&gt;$G90,$G90-SUM($C108:AE108),$S90))))</f>
        <v>0</v>
      </c>
      <c r="AG108" s="269">
        <f>IF(AG$97&lt;$I90,0,IF(AG$97=$I90,$L90,IF(AG$97=$N90,$Q90,IF(SUM($C108:AF108)+$S90&gt;$G90,$G90-SUM($C108:AF108),$S90))))</f>
        <v>0</v>
      </c>
      <c r="AH108" s="269">
        <f>IF(AH$97&lt;$I90,0,IF(AH$97=$I90,$L90,IF(AH$97=$N90,$Q90,IF(SUM($C108:AG108)+$S90&gt;$G90,$G90-SUM($C108:AG108),$S90))))</f>
        <v>0</v>
      </c>
      <c r="AI108" s="269">
        <f>IF(AI$97&lt;$I90,0,IF(AI$97=$I90,$L90,IF(AI$97=$N90,$Q90,IF(SUM($C108:AH108)+$S90&gt;$G90,$G90-SUM($C108:AH108),$S90))))</f>
        <v>0</v>
      </c>
      <c r="AJ108" s="269">
        <f>IF(AJ$97&lt;$I90,0,IF(AJ$97=$I90,$L90,IF(AJ$97=$N90,$Q90,IF(SUM($C108:AI108)+$S90&gt;$G90,$G90-SUM($C108:AI108),$S90))))</f>
        <v>0</v>
      </c>
      <c r="AK108" s="269">
        <f>IF(AK$97&lt;$I90,0,IF(AK$97=$I90,$L90,IF(AK$97=$N90,$Q90,IF(SUM($C108:AJ108)+$S90&gt;$G90,$G90-SUM($C108:AJ108),$S90))))</f>
        <v>0</v>
      </c>
      <c r="AL108" s="269">
        <f>IF(AL$97&lt;$I90,0,IF(AL$97=$I90,$L90,IF(AL$97=$N90,$Q90,IF(SUM($C108:AK108)+$S90&gt;$G90,$G90-SUM($C108:AK108),$S90))))</f>
        <v>0</v>
      </c>
      <c r="AM108" s="269">
        <f>IF(AM$97&lt;$I90,0,IF(AM$97=$I90,$L90,IF(AM$97=$N90,$Q90,IF(SUM($C108:AL108)+$S90&gt;$G90,$G90-SUM($C108:AL108),$S90))))</f>
        <v>0</v>
      </c>
      <c r="AN108" s="269">
        <f>IF(AN$97&lt;$I90,0,IF(AN$97=$I90,$L90,IF(AN$97=$N90,$Q90,IF(SUM($C108:AM108)+$S90&gt;$G90,$G90-SUM($C108:AM108),$S90))))</f>
        <v>0</v>
      </c>
      <c r="AO108" s="269">
        <f>IF(AO$97&lt;$I90,0,IF(AO$97=$I90,$L90,IF(AO$97=$N90,$Q90,IF(SUM($C108:AN108)+$S90&gt;$G90,$G90-SUM($C108:AN108),$S90))))</f>
        <v>0</v>
      </c>
      <c r="AP108" s="269">
        <f>IF(AP$97&lt;$I90,0,IF(AP$97=$I90,$L90,IF(AP$97=$N90,$Q90,IF(SUM($C108:AO108)+$S90&gt;$G90,$G90-SUM($C108:AO108),$S90))))</f>
        <v>0</v>
      </c>
      <c r="AQ108" s="269">
        <f>IF(AQ$97&lt;$I90,0,IF(AQ$97=$I90,$L90,IF(AQ$97=$N90,$Q90,IF(SUM($C108:AP108)+$S90&gt;$G90,$G90-SUM($C108:AP108),$S90))))</f>
        <v>0</v>
      </c>
      <c r="AR108" s="269">
        <f>IF(AR$97&lt;$I90,0,IF(AR$97=$I90,$L90,IF(AR$97=$N90,$Q90,IF(SUM($C108:AQ108)+$S90&gt;$G90,$G90-SUM($C108:AQ108),$S90))))</f>
        <v>0</v>
      </c>
      <c r="AS108" s="269">
        <f>IF(AS$97&lt;$I90,0,IF(AS$97=$I90,$L90,IF(AS$97=$N90,$Q90,IF(SUM($C108:AR108)+$S90&gt;$G90,$G90-SUM($C108:AR108),$S90))))</f>
        <v>0</v>
      </c>
      <c r="AT108" s="269">
        <f>IF(AT$97&lt;$I90,0,IF(AT$97=$I90,$L90,IF(AT$97=$N90,$Q90,IF(SUM($C108:AS108)+$S90&gt;$G90,$G90-SUM($C108:AS108),$S90))))</f>
        <v>0</v>
      </c>
      <c r="AU108" s="269">
        <f>IF(AU$97&lt;$I90,0,IF(AU$97=$I90,$L90,IF(AU$97=$N90,$Q90,IF(SUM($C108:AT108)+$S90&gt;$G90,$G90-SUM($C108:AT108),$S90))))</f>
        <v>0</v>
      </c>
      <c r="AV108" s="269">
        <f>IF(AV$97&lt;$I90,0,IF(AV$97=$I90,$L90,IF(AV$97=$N90,$Q90,IF(SUM($C108:AU108)+$S90&gt;$G90,$G90-SUM($C108:AU108),$S90))))</f>
        <v>0</v>
      </c>
      <c r="AW108" s="269">
        <f>IF(AW$97&lt;$I90,0,IF(AW$97=$I90,$L90,IF(AW$97=$N90,$Q90,IF(SUM($C108:AV108)+$S90&gt;$G90,$G90-SUM($C108:AV108),$S90))))</f>
        <v>0</v>
      </c>
      <c r="AX108" s="269">
        <f>IF(AX$97&lt;$I90,0,IF(AX$97=$I90,$L90,IF(AX$97=$N90,$Q90,IF(SUM($C108:AW108)+$S90&gt;$G90,$G90-SUM($C108:AW108),$S90))))</f>
        <v>0</v>
      </c>
      <c r="AY108" s="269">
        <f>IF(AY$97&lt;$I90,0,IF(AY$97=$I90,$L90,IF(AY$97=$N90,$Q90,IF(SUM($C108:AX108)+$S90&gt;$G90,$G90-SUM($C108:AX108),$S90))))</f>
        <v>0</v>
      </c>
      <c r="AZ108" s="269">
        <f>IF(AZ$97&lt;$I90,0,IF(AZ$97=$I90,$L90,IF(AZ$97=$N90,$Q90,IF(SUM($C108:AY108)+$S90&gt;$G90,$G90-SUM($C108:AY108),$S90))))</f>
        <v>0</v>
      </c>
      <c r="BA108" s="269">
        <f>IF(BA$97&lt;$I90,0,IF(BA$97=$I90,$L90,IF(BA$97=$N90,$Q90,IF(SUM($C108:AZ108)+$S90&gt;$G90,$G90-SUM($C108:AZ108),$S90))))</f>
        <v>0</v>
      </c>
      <c r="BB108" s="269">
        <f>IF(BB$97&lt;$I90,0,IF(BB$97=$I90,$L90,IF(BB$97=$N90,$Q90,IF(SUM($C108:BA108)+$S90&gt;$G90,$G90-SUM($C108:BA108),$S90))))</f>
        <v>0</v>
      </c>
      <c r="BC108" s="269">
        <f>IF(BC$97&lt;$I90,0,IF(BC$97=$I90,$L90,IF(BC$97=$N90,$Q90,IF(SUM($C108:BB108)+$S90&gt;$G90,$G90-SUM($C108:BB108),$S90))))</f>
        <v>0</v>
      </c>
      <c r="BD108" s="269">
        <f>IF(BD$97&lt;$I90,0,IF(BD$97=$I90,$L90,IF(BD$97=$N90,$Q90,IF(SUM($C108:BC108)+$S90&gt;$G90,$G90-SUM($C108:BC108),$S90))))</f>
        <v>0</v>
      </c>
      <c r="BE108" s="269">
        <f>IF(BE$97&lt;$I90,0,IF(BE$97=$I90,$L90,IF(BE$97=$N90,$Q90,IF(SUM($C108:BD108)+$S90&gt;$G90,$G90-SUM($C108:BD108),$S90))))</f>
        <v>0</v>
      </c>
      <c r="BF108" s="269">
        <f>IF(BF$97&lt;$I90,0,IF(BF$97=$I90,$L90,IF(BF$97=$N90,$Q90,IF(SUM($C108:BE108)+$S90&gt;$G90,$G90-SUM($C108:BE108),$S90))))</f>
        <v>0</v>
      </c>
      <c r="BG108" s="269">
        <f>IF(BG$97&lt;$I90,0,IF(BG$97=$I90,$L90,IF(BG$97=$N90,$Q90,IF(SUM($C108:BF108)+$S90&gt;$G90,$G90-SUM($C108:BF108),$S90))))</f>
        <v>0</v>
      </c>
      <c r="BH108" s="269">
        <f>IF(BH$97&lt;$I90,0,IF(BH$97=$I90,$L90,IF(BH$97=$N90,$Q90,IF(SUM($C108:BG108)+$S90&gt;$G90,$G90-SUM($C108:BG108),$S90))))</f>
        <v>0</v>
      </c>
      <c r="BI108" s="269">
        <f>IF(BI$97&lt;$I90,0,IF(BI$97=$I90,$L90,IF(BI$97=$N90,$Q90,IF(SUM($C108:BH108)+$S90&gt;$G90,$G90-SUM($C108:BH108),$S90))))</f>
        <v>0</v>
      </c>
      <c r="BJ108" s="269">
        <f>IF(BJ$97&lt;$I90,0,IF(BJ$97=$I90,$L90,IF(BJ$97=$N90,$Q90,IF(SUM($C108:BI108)+$S90&gt;$G90,$G90-SUM($C108:BI108),$S90))))</f>
        <v>0</v>
      </c>
      <c r="BK108" s="269">
        <f>IF(BK$97&lt;$I90,0,IF(BK$97=$I90,$L90,IF(BK$97=$N90,$Q90,IF(SUM($C108:BJ108)+$S90&gt;$G90,$G90-SUM($C108:BJ108),$S90))))</f>
        <v>0</v>
      </c>
      <c r="BL108" s="269">
        <f>IF(BL$97&lt;$I90,0,IF(BL$97=$I90,$L90,IF(BL$97=$N90,$Q90,IF(SUM($C108:BK108)+$S90&gt;$G90,$G90-SUM($C108:BK108),$S90))))</f>
        <v>0</v>
      </c>
      <c r="BM108" s="269">
        <f>IF(BM$97&lt;$I90,0,IF(BM$97=$I90,$L90,IF(BM$97=$N90,$Q90,IF(SUM($C108:BL108)+$S90&gt;$G90,$G90-SUM($C108:BL108),$S90))))</f>
        <v>0</v>
      </c>
      <c r="BN108" s="269">
        <f>IF(BN$97&lt;$I90,0,IF(BN$97=$I90,$L90,IF(BN$97=$N90,$Q90,IF(SUM($C108:BM108)+$S90&gt;$G90,$G90-SUM($C108:BM108),$S90))))</f>
        <v>0</v>
      </c>
      <c r="BO108" s="269">
        <f>IF(BO$97&lt;$I90,0,IF(BO$97=$I90,$L90,IF(BO$97=$N90,$Q90,IF(SUM($C108:BN108)+$S90&gt;$G90,$G90-SUM($C108:BN108),$S90))))</f>
        <v>0</v>
      </c>
      <c r="BP108" s="269">
        <f>IF(BP$97&lt;$I90,0,IF(BP$97=$I90,$L90,IF(BP$97=$N90,$Q90,IF(SUM($C108:BO108)+$S90&gt;$G90,$G90-SUM($C108:BO108),$S90))))</f>
        <v>0</v>
      </c>
      <c r="BQ108" s="269">
        <f>IF(BQ$97&lt;$I90,0,IF(BQ$97=$I90,$L90,IF(BQ$97=$N90,$Q90,IF(SUM($C108:BP108)+$S90&gt;$G90,$G90-SUM($C108:BP108),$S90))))</f>
        <v>0</v>
      </c>
      <c r="BR108" s="269">
        <f>IF(BR$97&lt;$I90,0,IF(BR$97=$I90,$L90,IF(BR$97=$N90,$Q90,IF(SUM($C108:BQ108)+$S90&gt;$G90,$G90-SUM($C108:BQ108),$S90))))</f>
        <v>0</v>
      </c>
      <c r="BS108" s="269">
        <f>IF(BS$97&lt;$I90,0,IF(BS$97=$I90,$L90,IF(BS$97=$N90,$Q90,IF(SUM($C108:BR108)+$S90&gt;$G90,$G90-SUM($C108:BR108),$S90))))</f>
        <v>0</v>
      </c>
      <c r="BT108" s="269">
        <f>IF(BT$97&lt;$I90,0,IF(BT$97=$I90,$L90,IF(BT$97=$N90,$Q90,IF(SUM($C108:BS108)+$S90&gt;$G90,$G90-SUM($C108:BS108),$S90))))</f>
        <v>0</v>
      </c>
      <c r="BU108" s="269">
        <f>IF(BU$97&lt;$I90,0,IF(BU$97=$I90,$L90,IF(BU$97=$N90,$Q90,IF(SUM($C108:BT108)+$S90&gt;$G90,$G90-SUM($C108:BT108),$S90))))</f>
        <v>0</v>
      </c>
      <c r="BV108" s="269">
        <f>IF(BV$97&lt;$I90,0,IF(BV$97=$I90,$L90,IF(BV$97=$N90,$Q90,IF(SUM($C108:BU108)+$S90&gt;$G90,$G90-SUM($C108:BU108),$S90))))</f>
        <v>0</v>
      </c>
      <c r="BW108" s="269">
        <f>IF(BW$97&lt;$I90,0,IF(BW$97=$I90,$L90,IF(BW$97=$N90,$Q90,IF(SUM($C108:BV108)+$S90&gt;$G90,$G90-SUM($C108:BV108),$S90))))</f>
        <v>0</v>
      </c>
      <c r="BX108" s="269">
        <f>IF(BX$97&lt;$I90,0,IF(BX$97=$I90,$L90,IF(BX$97=$N90,$Q90,IF(SUM($C108:BW108)+$S90&gt;$G90,$G90-SUM($C108:BW108),$S90))))</f>
        <v>0</v>
      </c>
      <c r="BY108" s="269">
        <f>IF(BY$97&lt;$I90,0,IF(BY$97=$I90,$L90,IF(BY$97=$N90,$Q90,IF(SUM($C108:BX108)+$S90&gt;$G90,$G90-SUM($C108:BX108),$S90))))</f>
        <v>0</v>
      </c>
      <c r="BZ108" s="269">
        <f>IF(BZ$97&lt;$I90,0,IF(BZ$97=$I90,$L90,IF(BZ$97=$N90,$Q90,IF(SUM($C108:BY108)+$S90&gt;$G90,$G90-SUM($C108:BY108),$S90))))</f>
        <v>0</v>
      </c>
      <c r="CA108" s="269">
        <f>IF(CA$97&lt;$I90,0,IF(CA$97=$I90,$L90,IF(CA$97=$N90,$Q90,IF(SUM($C108:BZ108)+$S90&gt;$G90,$G90-SUM($C108:BZ108),$S90))))</f>
        <v>0</v>
      </c>
      <c r="CB108" s="269">
        <f>IF(CB$97&lt;$I90,0,IF(CB$97=$I90,$L90,IF(CB$97=$N90,$Q90,IF(SUM($C108:CA108)+$S90&gt;$G90,$G90-SUM($C108:CA108),$S90))))</f>
        <v>0</v>
      </c>
      <c r="CC108" s="269">
        <f>IF(CC$97&lt;$I90,0,IF(CC$97=$I90,$L90,IF(CC$97=$N90,$Q90,IF(SUM($C108:CB108)+$S90&gt;$G90,$G90-SUM($C108:CB108),$S90))))</f>
        <v>0</v>
      </c>
      <c r="CD108" s="269">
        <f>IF(CD$97&lt;$I90,0,IF(CD$97=$I90,$L90,IF(CD$97=$N90,$Q90,IF(SUM($C108:CC108)+$S90&gt;$G90,$G90-SUM($C108:CC108),$S90))))</f>
        <v>0</v>
      </c>
      <c r="CE108" s="269">
        <f>IF(CE$97&lt;$I90,0,IF(CE$97=$I90,$L90,IF(CE$97=$N90,$Q90,IF(SUM($C108:CD108)+$S90&gt;$G90,$G90-SUM($C108:CD108),$S90))))</f>
        <v>0</v>
      </c>
      <c r="CF108" s="269">
        <f>IF(CF$97&lt;$I90,0,IF(CF$97=$I90,$L90,IF(CF$97=$N90,$Q90,IF(SUM($C108:CE108)+$S90&gt;$G90,$G90-SUM($C108:CE108),$S90))))</f>
        <v>0</v>
      </c>
      <c r="CG108" s="269">
        <f>IF(CG$97&lt;$I90,0,IF(CG$97=$I90,$L90,IF(CG$97=$N90,$Q90,IF(SUM($C108:CF108)+$S90&gt;$G90,$G90-SUM($C108:CF108),$S90))))</f>
        <v>0</v>
      </c>
      <c r="CH108" s="269">
        <f>IF(CH$97&lt;$I90,0,IF(CH$97=$I90,$L90,IF(CH$97=$N90,$Q90,IF(SUM($C108:CG108)+$S90&gt;$G90,$G90-SUM($C108:CG108),$S90))))</f>
        <v>0</v>
      </c>
      <c r="CI108" s="269">
        <f>IF(CI$97&lt;$I90,0,IF(CI$97=$I90,$L90,IF(CI$97=$N90,$Q90,IF(SUM($C108:CH108)+$S90&gt;$G90,$G90-SUM($C108:CH108),$S90))))</f>
        <v>0</v>
      </c>
      <c r="CJ108" s="269">
        <f>IF(CJ$97&lt;$I90,0,IF(CJ$97=$I90,$L90,IF(CJ$97=$N90,$Q90,IF(SUM($C108:CI108)+$S90&gt;$G90,$G90-SUM($C108:CI108),$S90))))</f>
        <v>0</v>
      </c>
      <c r="CK108" s="269">
        <f>IF(CK$97&lt;$I90,0,IF(CK$97=$I90,$L90,IF(CK$97=$N90,$Q90,IF(SUM($C108:CJ108)+$S90&gt;$G90,$G90-SUM($C108:CJ108),$S90))))</f>
        <v>0</v>
      </c>
      <c r="CL108" s="269">
        <f>IF(CL$97&lt;$I90,0,IF(CL$97=$I90,$L90,IF(CL$97=$N90,$Q90,IF(SUM($C108:CK108)+$S90&gt;$G90,$G90-SUM($C108:CK108),$S90))))</f>
        <v>0</v>
      </c>
      <c r="CM108" s="269">
        <f>IF(CM$97&lt;$I90,0,IF(CM$97=$I90,$L90,IF(CM$97=$N90,$Q90,IF(SUM($C108:CL108)+$S90&gt;$G90,$G90-SUM($C108:CL108),$S90))))</f>
        <v>0</v>
      </c>
      <c r="CN108" s="269">
        <f>IF(CN$97&lt;$I90,0,IF(CN$97=$I90,$L90,IF(CN$97=$N90,$Q90,IF(SUM($C108:CM108)+$S90&gt;$G90,$G90-SUM($C108:CM108),$S90))))</f>
        <v>0</v>
      </c>
      <c r="CO108" s="269">
        <f>IF(CO$97&lt;$I90,0,IF(CO$97=$I90,$L90,IF(CO$97=$N90,$Q90,IF(SUM($C108:CN108)+$S90&gt;$G90,$G90-SUM($C108:CN108),$S90))))</f>
        <v>0</v>
      </c>
      <c r="CP108" s="269">
        <f>IF(CP$97&lt;$I90,0,IF(CP$97=$I90,$L90,IF(CP$97=$N90,$Q90,IF(SUM($C108:CO108)+$S90&gt;$G90,$G90-SUM($C108:CO108),$S90))))</f>
        <v>0</v>
      </c>
      <c r="CQ108" s="269">
        <f>IF(CQ$97&lt;$I90,0,IF(CQ$97=$I90,$L90,IF(CQ$97=$N90,$Q90,IF(SUM($C108:CP108)+$S90&gt;$G90,$G90-SUM($C108:CP108),$S90))))</f>
        <v>0</v>
      </c>
      <c r="CR108" s="269">
        <f>IF(CR$97&lt;$I90,0,IF(CR$97=$I90,$L90,IF(CR$97=$N90,$Q90,IF(SUM($C108:CQ108)+$S90&gt;$G90,$G90-SUM($C108:CQ108),$S90))))</f>
        <v>0</v>
      </c>
      <c r="CS108" s="269">
        <f>IF(CS$97&lt;$I90,0,IF(CS$97=$I90,$L90,IF(CS$97=$N90,$Q90,IF(SUM($C108:CR108)+$S90&gt;$G90,$G90-SUM($C108:CR108),$S90))))</f>
        <v>0</v>
      </c>
      <c r="CT108" s="292">
        <f>IF(CT$97&lt;$I90,0,IF(CT$97=$I90,$L90,IF(CT$97=$N90,$Q90,IF(SUM($C108:CS108)+$S90&gt;$G90,$G90-SUM($C108:CS108),$S90))))</f>
        <v>0</v>
      </c>
      <c r="CU108" s="164">
        <f t="shared" si="99"/>
        <v>0</v>
      </c>
    </row>
    <row r="109" spans="1:99" s="130" customFormat="1" ht="16.5" customHeight="1">
      <c r="A109" s="267" t="str">
        <f t="shared" si="100"/>
        <v>商业</v>
      </c>
      <c r="B109" s="268">
        <f t="shared" si="101"/>
        <v>0</v>
      </c>
      <c r="C109" s="269">
        <f t="shared" si="102"/>
        <v>0</v>
      </c>
      <c r="D109" s="269">
        <f>IF(D$97&lt;$I91,0,IF(D$97=$I91,$L91,IF(D$97=$N91,$Q91,IF(SUM($C109:C109)+$S91&gt;$G91,$G91-SUM($C109:C109),$S91))))</f>
        <v>0</v>
      </c>
      <c r="E109" s="269">
        <f>IF(E$97&lt;$I91,0,IF(E$97=$I91,$L91,IF(E$97=$N91,$Q91,IF(SUM($C109:D109)+$S91&gt;$G91,$G91-SUM($C109:D109),$S91))))</f>
        <v>0</v>
      </c>
      <c r="F109" s="269">
        <f>IF(F$97&lt;$I91,0,IF(F$97=$I91,$L91,IF(F$97=$N91,$Q91,IF(SUM($C109:E109)+$S91&gt;$G91,$G91-SUM($C109:E109),$S91))))</f>
        <v>0</v>
      </c>
      <c r="G109" s="269">
        <f>IF(G$97&lt;$I91,0,IF(G$97=$I91,$L91,IF(G$97=$N91,$Q91,IF(SUM($C109:F109)+$S91&gt;$G91,$G91-SUM($C109:F109),$S91))))</f>
        <v>0</v>
      </c>
      <c r="H109" s="269">
        <f>IF(H$97&lt;$I91,0,IF(H$97=$I91,$L91,IF(H$97=$N91,$Q91,IF(SUM($C109:G109)+$S91&gt;$G91,$G91-SUM($C109:G109),$S91))))</f>
        <v>0</v>
      </c>
      <c r="I109" s="269">
        <f>IF(I$97&lt;$I91,0,IF(I$97=$I91,$L91,IF(I$97=$N91,$Q91,IF(SUM($C109:H109)+$S91&gt;$G91,$G91-SUM($C109:H109),$S91))))</f>
        <v>0</v>
      </c>
      <c r="J109" s="269">
        <f>IF(J$97&lt;$I91,0,IF(J$97=$I91,$L91,IF(J$97=$N91,$Q91,IF(SUM($C109:I109)+$S91&gt;$G91,$G91-SUM($C109:I109),$S91))))</f>
        <v>0</v>
      </c>
      <c r="K109" s="269">
        <f>IF(K$97&lt;$I91,0,IF(K$97=$I91,$L91,IF(K$97=$N91,$Q91,IF(SUM($C109:J109)+$S91&gt;$G91,$G91-SUM($C109:J109),$S91))))</f>
        <v>0</v>
      </c>
      <c r="L109" s="269">
        <f>IF(L$97&lt;$I91,0,IF(L$97=$I91,$L91,IF(L$97=$N91,$Q91,IF(SUM($C109:K109)+$S91&gt;$G91,$G91-SUM($C109:K109),$S91))))</f>
        <v>0</v>
      </c>
      <c r="M109" s="269">
        <f>IF(M$97&lt;$I91,0,IF(M$97=$I91,$L91,IF(M$97=$N91,$Q91,IF(SUM($C109:L109)+$S91&gt;$G91,$G91-SUM($C109:L109),$S91))))</f>
        <v>0</v>
      </c>
      <c r="N109" s="269">
        <f>IF(N$97&lt;$I91,0,IF(N$97=$I91,$L91,IF(N$97=$N91,$Q91,IF(SUM($C109:M109)+$S91&gt;$G91,$G91-SUM($C109:M109),$S91))))</f>
        <v>0</v>
      </c>
      <c r="O109" s="269">
        <f>IF(O$97&lt;$I91,0,IF(O$97=$I91,$L91,IF(O$97=$N91,$Q91,IF(SUM($C109:N109)+$S91&gt;$G91,$G91-SUM($C109:N109),$S91))))</f>
        <v>0</v>
      </c>
      <c r="P109" s="269">
        <f>IF(P$97&lt;$I91,0,IF(P$97=$I91,$L91,IF(P$97=$N91,$Q91,IF(SUM($C109:O109)+$S91&gt;$G91,$G91-SUM($C109:O109),$S91))))</f>
        <v>0</v>
      </c>
      <c r="Q109" s="269">
        <f>IF(Q$97&lt;$I91,0,IF(Q$97=$I91,$L91,IF(Q$97=$N91,$Q91,IF(SUM($C109:P109)+$S91&gt;$G91,$G91-SUM($C109:P109),$S91))))</f>
        <v>0</v>
      </c>
      <c r="R109" s="269">
        <f>IF(R$97&lt;$I91,0,IF(R$97=$I91,$L91,IF(R$97=$N91,$Q91,IF(SUM($C109:Q109)+$S91&gt;$G91,$G91-SUM($C109:Q109),$S91))))</f>
        <v>0</v>
      </c>
      <c r="S109" s="269">
        <f>IF(S$97&lt;$I91,0,IF(S$97=$I91,$L91,IF(S$97=$N91,$Q91,IF(SUM($C109:R109)+$S91&gt;$G91,$G91-SUM($C109:R109),$S91))))</f>
        <v>0</v>
      </c>
      <c r="T109" s="269">
        <f>IF(T$97&lt;$I91,0,IF(T$97=$I91,$L91,IF(T$97=$N91,$Q91,IF(SUM($C109:S109)+$S91&gt;$G91,$G91-SUM($C109:S109),$S91))))</f>
        <v>0</v>
      </c>
      <c r="U109" s="269">
        <f>IF(U$97&lt;$I91,0,IF(U$97=$I91,$L91,IF(U$97=$N91,$Q91,IF(SUM($C109:T109)+$S91&gt;$G91,$G91-SUM($C109:T109),$S91))))</f>
        <v>0</v>
      </c>
      <c r="V109" s="269">
        <f>IF(V$97&lt;$I91,0,IF(V$97=$I91,$L91,IF(V$97=$N91,$Q91,IF(SUM($C109:U109)+$S91&gt;$G91,$G91-SUM($C109:U109),$S91))))</f>
        <v>0</v>
      </c>
      <c r="W109" s="269">
        <f>IF(W$97&lt;$I91,0,IF(W$97=$I91,$L91,IF(W$97=$N91,$Q91,IF(SUM($C109:V109)+$S91&gt;$G91,$G91-SUM($C109:V109),$S91))))</f>
        <v>0</v>
      </c>
      <c r="X109" s="269">
        <f>IF(X$97&lt;$I91,0,IF(X$97=$I91,$L91,IF(X$97=$N91,$Q91,IF(SUM($C109:W109)+$S91&gt;$G91,$G91-SUM($C109:W109),$S91))))</f>
        <v>0</v>
      </c>
      <c r="Y109" s="269">
        <f>IF(Y$97&lt;$I91,0,IF(Y$97=$I91,$L91,IF(Y$97=$N91,$Q91,IF(SUM($C109:X109)+$S91&gt;$G91,$G91-SUM($C109:X109),$S91))))</f>
        <v>0</v>
      </c>
      <c r="Z109" s="269">
        <f>IF(Z$97&lt;$I91,0,IF(Z$97=$I91,$L91,IF(Z$97=$N91,$Q91,IF(SUM($C109:Y109)+$S91&gt;$G91,$G91-SUM($C109:Y109),$S91))))</f>
        <v>0</v>
      </c>
      <c r="AA109" s="269">
        <f>IF(AA$97&lt;$I91,0,IF(AA$97=$I91,$L91,IF(AA$97=$N91,$Q91,IF(SUM($C109:Z109)+$S91&gt;$G91,$G91-SUM($C109:Z109),$S91))))</f>
        <v>0</v>
      </c>
      <c r="AB109" s="269">
        <f>IF(AB$97&lt;$I91,0,IF(AB$97=$I91,$L91,IF(AB$97=$N91,$Q91,IF(SUM($C109:AA109)+$S91&gt;$G91,$G91-SUM($C109:AA109),$S91))))</f>
        <v>0</v>
      </c>
      <c r="AC109" s="269">
        <f>IF(AC$97&lt;$I91,0,IF(AC$97=$I91,$L91,IF(AC$97=$N91,$Q91,IF(SUM($C109:AB109)+$S91&gt;$G91,$G91-SUM($C109:AB109),$S91))))</f>
        <v>0</v>
      </c>
      <c r="AD109" s="269">
        <f>IF(AD$97&lt;$I91,0,IF(AD$97=$I91,$L91,IF(AD$97=$N91,$Q91,IF(SUM($C109:AC109)+$S91&gt;$G91,$G91-SUM($C109:AC109),$S91))))</f>
        <v>0</v>
      </c>
      <c r="AE109" s="269">
        <f>IF(AE$97&lt;$I91,0,IF(AE$97=$I91,$L91,IF(AE$97=$N91,$Q91,IF(SUM($C109:AD109)+$S91&gt;$G91,$G91-SUM($C109:AD109),$S91))))</f>
        <v>0</v>
      </c>
      <c r="AF109" s="269">
        <f>IF(AF$97&lt;$I91,0,IF(AF$97=$I91,$L91,IF(AF$97=$N91,$Q91,IF(SUM($C109:AE109)+$S91&gt;$G91,$G91-SUM($C109:AE109),$S91))))</f>
        <v>0</v>
      </c>
      <c r="AG109" s="269">
        <f>IF(AG$97&lt;$I91,0,IF(AG$97=$I91,$L91,IF(AG$97=$N91,$Q91,IF(SUM($C109:AF109)+$S91&gt;$G91,$G91-SUM($C109:AF109),$S91))))</f>
        <v>0</v>
      </c>
      <c r="AH109" s="269">
        <f>IF(AH$97&lt;$I91,0,IF(AH$97=$I91,$L91,IF(AH$97=$N91,$Q91,IF(SUM($C109:AG109)+$S91&gt;$G91,$G91-SUM($C109:AG109),$S91))))</f>
        <v>0</v>
      </c>
      <c r="AI109" s="269">
        <f>IF(AI$97&lt;$I91,0,IF(AI$97=$I91,$L91,IF(AI$97=$N91,$Q91,IF(SUM($C109:AH109)+$S91&gt;$G91,$G91-SUM($C109:AH109),$S91))))</f>
        <v>0</v>
      </c>
      <c r="AJ109" s="269">
        <f>IF(AJ$97&lt;$I91,0,IF(AJ$97=$I91,$L91,IF(AJ$97=$N91,$Q91,IF(SUM($C109:AI109)+$S91&gt;$G91,$G91-SUM($C109:AI109),$S91))))</f>
        <v>0</v>
      </c>
      <c r="AK109" s="269">
        <f>IF(AK$97&lt;$I91,0,IF(AK$97=$I91,$L91,IF(AK$97=$N91,$Q91,IF(SUM($C109:AJ109)+$S91&gt;$G91,$G91-SUM($C109:AJ109),$S91))))</f>
        <v>0</v>
      </c>
      <c r="AL109" s="269">
        <f>IF(AL$97&lt;$I91,0,IF(AL$97=$I91,$L91,IF(AL$97=$N91,$Q91,IF(SUM($C109:AK109)+$S91&gt;$G91,$G91-SUM($C109:AK109),$S91))))</f>
        <v>0</v>
      </c>
      <c r="AM109" s="269">
        <f>IF(AM$97&lt;$I91,0,IF(AM$97=$I91,$L91,IF(AM$97=$N91,$Q91,IF(SUM($C109:AL109)+$S91&gt;$G91,$G91-SUM($C109:AL109),$S91))))</f>
        <v>0</v>
      </c>
      <c r="AN109" s="269">
        <f>IF(AN$97&lt;$I91,0,IF(AN$97=$I91,$L91,IF(AN$97=$N91,$Q91,IF(SUM($C109:AM109)+$S91&gt;$G91,$G91-SUM($C109:AM109),$S91))))</f>
        <v>0</v>
      </c>
      <c r="AO109" s="269">
        <f>IF(AO$97&lt;$I91,0,IF(AO$97=$I91,$L91,IF(AO$97=$N91,$Q91,IF(SUM($C109:AN109)+$S91&gt;$G91,$G91-SUM($C109:AN109),$S91))))</f>
        <v>0</v>
      </c>
      <c r="AP109" s="269">
        <f>IF(AP$97&lt;$I91,0,IF(AP$97=$I91,$L91,IF(AP$97=$N91,$Q91,IF(SUM($C109:AO109)+$S91&gt;$G91,$G91-SUM($C109:AO109),$S91))))</f>
        <v>0</v>
      </c>
      <c r="AQ109" s="269">
        <f>IF(AQ$97&lt;$I91,0,IF(AQ$97=$I91,$L91,IF(AQ$97=$N91,$Q91,IF(SUM($C109:AP109)+$S91&gt;$G91,$G91-SUM($C109:AP109),$S91))))</f>
        <v>0</v>
      </c>
      <c r="AR109" s="269">
        <f>IF(AR$97&lt;$I91,0,IF(AR$97=$I91,$L91,IF(AR$97=$N91,$Q91,IF(SUM($C109:AQ109)+$S91&gt;$G91,$G91-SUM($C109:AQ109),$S91))))</f>
        <v>0</v>
      </c>
      <c r="AS109" s="269">
        <f>IF(AS$97&lt;$I91,0,IF(AS$97=$I91,$L91,IF(AS$97=$N91,$Q91,IF(SUM($C109:AR109)+$S91&gt;$G91,$G91-SUM($C109:AR109),$S91))))</f>
        <v>0</v>
      </c>
      <c r="AT109" s="269">
        <f>IF(AT$97&lt;$I91,0,IF(AT$97=$I91,$L91,IF(AT$97=$N91,$Q91,IF(SUM($C109:AS109)+$S91&gt;$G91,$G91-SUM($C109:AS109),$S91))))</f>
        <v>0</v>
      </c>
      <c r="AU109" s="269">
        <f>IF(AU$97&lt;$I91,0,IF(AU$97=$I91,$L91,IF(AU$97=$N91,$Q91,IF(SUM($C109:AT109)+$S91&gt;$G91,$G91-SUM($C109:AT109),$S91))))</f>
        <v>0</v>
      </c>
      <c r="AV109" s="269">
        <f>IF(AV$97&lt;$I91,0,IF(AV$97=$I91,$L91,IF(AV$97=$N91,$Q91,IF(SUM($C109:AU109)+$S91&gt;$G91,$G91-SUM($C109:AU109),$S91))))</f>
        <v>0</v>
      </c>
      <c r="AW109" s="269">
        <f>IF(AW$97&lt;$I91,0,IF(AW$97=$I91,$L91,IF(AW$97=$N91,$Q91,IF(SUM($C109:AV109)+$S91&gt;$G91,$G91-SUM($C109:AV109),$S91))))</f>
        <v>0</v>
      </c>
      <c r="AX109" s="269">
        <f>IF(AX$97&lt;$I91,0,IF(AX$97=$I91,$L91,IF(AX$97=$N91,$Q91,IF(SUM($C109:AW109)+$S91&gt;$G91,$G91-SUM($C109:AW109),$S91))))</f>
        <v>0</v>
      </c>
      <c r="AY109" s="269">
        <f>IF(AY$97&lt;$I91,0,IF(AY$97=$I91,$L91,IF(AY$97=$N91,$Q91,IF(SUM($C109:AX109)+$S91&gt;$G91,$G91-SUM($C109:AX109),$S91))))</f>
        <v>0</v>
      </c>
      <c r="AZ109" s="269">
        <f>IF(AZ$97&lt;$I91,0,IF(AZ$97=$I91,$L91,IF(AZ$97=$N91,$Q91,IF(SUM($C109:AY109)+$S91&gt;$G91,$G91-SUM($C109:AY109),$S91))))</f>
        <v>0</v>
      </c>
      <c r="BA109" s="269">
        <f>IF(BA$97&lt;$I91,0,IF(BA$97=$I91,$L91,IF(BA$97=$N91,$Q91,IF(SUM($C109:AZ109)+$S91&gt;$G91,$G91-SUM($C109:AZ109),$S91))))</f>
        <v>0</v>
      </c>
      <c r="BB109" s="269">
        <f>IF(BB$97&lt;$I91,0,IF(BB$97=$I91,$L91,IF(BB$97=$N91,$Q91,IF(SUM($C109:BA109)+$S91&gt;$G91,$G91-SUM($C109:BA109),$S91))))</f>
        <v>0</v>
      </c>
      <c r="BC109" s="269">
        <f>IF(BC$97&lt;$I91,0,IF(BC$97=$I91,$L91,IF(BC$97=$N91,$Q91,IF(SUM($C109:BB109)+$S91&gt;$G91,$G91-SUM($C109:BB109),$S91))))</f>
        <v>0</v>
      </c>
      <c r="BD109" s="269">
        <f>IF(BD$97&lt;$I91,0,IF(BD$97=$I91,$L91,IF(BD$97=$N91,$Q91,IF(SUM($C109:BC109)+$S91&gt;$G91,$G91-SUM($C109:BC109),$S91))))</f>
        <v>0</v>
      </c>
      <c r="BE109" s="269">
        <f>IF(BE$97&lt;$I91,0,IF(BE$97=$I91,$L91,IF(BE$97=$N91,$Q91,IF(SUM($C109:BD109)+$S91&gt;$G91,$G91-SUM($C109:BD109),$S91))))</f>
        <v>0</v>
      </c>
      <c r="BF109" s="269">
        <f>IF(BF$97&lt;$I91,0,IF(BF$97=$I91,$L91,IF(BF$97=$N91,$Q91,IF(SUM($C109:BE109)+$S91&gt;$G91,$G91-SUM($C109:BE109),$S91))))</f>
        <v>0</v>
      </c>
      <c r="BG109" s="269">
        <f>IF(BG$97&lt;$I91,0,IF(BG$97=$I91,$L91,IF(BG$97=$N91,$Q91,IF(SUM($C109:BF109)+$S91&gt;$G91,$G91-SUM($C109:BF109),$S91))))</f>
        <v>0</v>
      </c>
      <c r="BH109" s="269">
        <f>IF(BH$97&lt;$I91,0,IF(BH$97=$I91,$L91,IF(BH$97=$N91,$Q91,IF(SUM($C109:BG109)+$S91&gt;$G91,$G91-SUM($C109:BG109),$S91))))</f>
        <v>0</v>
      </c>
      <c r="BI109" s="269">
        <f>IF(BI$97&lt;$I91,0,IF(BI$97=$I91,$L91,IF(BI$97=$N91,$Q91,IF(SUM($C109:BH109)+$S91&gt;$G91,$G91-SUM($C109:BH109),$S91))))</f>
        <v>0</v>
      </c>
      <c r="BJ109" s="269">
        <f>IF(BJ$97&lt;$I91,0,IF(BJ$97=$I91,$L91,IF(BJ$97=$N91,$Q91,IF(SUM($C109:BI109)+$S91&gt;$G91,$G91-SUM($C109:BI109),$S91))))</f>
        <v>0</v>
      </c>
      <c r="BK109" s="269">
        <f>IF(BK$97&lt;$I91,0,IF(BK$97=$I91,$L91,IF(BK$97=$N91,$Q91,IF(SUM($C109:BJ109)+$S91&gt;$G91,$G91-SUM($C109:BJ109),$S91))))</f>
        <v>0</v>
      </c>
      <c r="BL109" s="269">
        <f>IF(BL$97&lt;$I91,0,IF(BL$97=$I91,$L91,IF(BL$97=$N91,$Q91,IF(SUM($C109:BK109)+$S91&gt;$G91,$G91-SUM($C109:BK109),$S91))))</f>
        <v>0</v>
      </c>
      <c r="BM109" s="269">
        <f>IF(BM$97&lt;$I91,0,IF(BM$97=$I91,$L91,IF(BM$97=$N91,$Q91,IF(SUM($C109:BL109)+$S91&gt;$G91,$G91-SUM($C109:BL109),$S91))))</f>
        <v>0</v>
      </c>
      <c r="BN109" s="269">
        <f>IF(BN$97&lt;$I91,0,IF(BN$97=$I91,$L91,IF(BN$97=$N91,$Q91,IF(SUM($C109:BM109)+$S91&gt;$G91,$G91-SUM($C109:BM109),$S91))))</f>
        <v>0</v>
      </c>
      <c r="BO109" s="269">
        <f>IF(BO$97&lt;$I91,0,IF(BO$97=$I91,$L91,IF(BO$97=$N91,$Q91,IF(SUM($C109:BN109)+$S91&gt;$G91,$G91-SUM($C109:BN109),$S91))))</f>
        <v>0</v>
      </c>
      <c r="BP109" s="269">
        <f>IF(BP$97&lt;$I91,0,IF(BP$97=$I91,$L91,IF(BP$97=$N91,$Q91,IF(SUM($C109:BO109)+$S91&gt;$G91,$G91-SUM($C109:BO109),$S91))))</f>
        <v>0</v>
      </c>
      <c r="BQ109" s="269">
        <f>IF(BQ$97&lt;$I91,0,IF(BQ$97=$I91,$L91,IF(BQ$97=$N91,$Q91,IF(SUM($C109:BP109)+$S91&gt;$G91,$G91-SUM($C109:BP109),$S91))))</f>
        <v>0</v>
      </c>
      <c r="BR109" s="269">
        <f>IF(BR$97&lt;$I91,0,IF(BR$97=$I91,$L91,IF(BR$97=$N91,$Q91,IF(SUM($C109:BQ109)+$S91&gt;$G91,$G91-SUM($C109:BQ109),$S91))))</f>
        <v>0</v>
      </c>
      <c r="BS109" s="269">
        <f>IF(BS$97&lt;$I91,0,IF(BS$97=$I91,$L91,IF(BS$97=$N91,$Q91,IF(SUM($C109:BR109)+$S91&gt;$G91,$G91-SUM($C109:BR109),$S91))))</f>
        <v>0</v>
      </c>
      <c r="BT109" s="269">
        <f>IF(BT$97&lt;$I91,0,IF(BT$97=$I91,$L91,IF(BT$97=$N91,$Q91,IF(SUM($C109:BS109)+$S91&gt;$G91,$G91-SUM($C109:BS109),$S91))))</f>
        <v>0</v>
      </c>
      <c r="BU109" s="269">
        <f>IF(BU$97&lt;$I91,0,IF(BU$97=$I91,$L91,IF(BU$97=$N91,$Q91,IF(SUM($C109:BT109)+$S91&gt;$G91,$G91-SUM($C109:BT109),$S91))))</f>
        <v>0</v>
      </c>
      <c r="BV109" s="269">
        <f>IF(BV$97&lt;$I91,0,IF(BV$97=$I91,$L91,IF(BV$97=$N91,$Q91,IF(SUM($C109:BU109)+$S91&gt;$G91,$G91-SUM($C109:BU109),$S91))))</f>
        <v>0</v>
      </c>
      <c r="BW109" s="269">
        <f>IF(BW$97&lt;$I91,0,IF(BW$97=$I91,$L91,IF(BW$97=$N91,$Q91,IF(SUM($C109:BV109)+$S91&gt;$G91,$G91-SUM($C109:BV109),$S91))))</f>
        <v>0</v>
      </c>
      <c r="BX109" s="269">
        <f>IF(BX$97&lt;$I91,0,IF(BX$97=$I91,$L91,IF(BX$97=$N91,$Q91,IF(SUM($C109:BW109)+$S91&gt;$G91,$G91-SUM($C109:BW109),$S91))))</f>
        <v>0</v>
      </c>
      <c r="BY109" s="269">
        <f>IF(BY$97&lt;$I91,0,IF(BY$97=$I91,$L91,IF(BY$97=$N91,$Q91,IF(SUM($C109:BX109)+$S91&gt;$G91,$G91-SUM($C109:BX109),$S91))))</f>
        <v>0</v>
      </c>
      <c r="BZ109" s="269">
        <f>IF(BZ$97&lt;$I91,0,IF(BZ$97=$I91,$L91,IF(BZ$97=$N91,$Q91,IF(SUM($C109:BY109)+$S91&gt;$G91,$G91-SUM($C109:BY109),$S91))))</f>
        <v>0</v>
      </c>
      <c r="CA109" s="269">
        <f>IF(CA$97&lt;$I91,0,IF(CA$97=$I91,$L91,IF(CA$97=$N91,$Q91,IF(SUM($C109:BZ109)+$S91&gt;$G91,$G91-SUM($C109:BZ109),$S91))))</f>
        <v>0</v>
      </c>
      <c r="CB109" s="269">
        <f>IF(CB$97&lt;$I91,0,IF(CB$97=$I91,$L91,IF(CB$97=$N91,$Q91,IF(SUM($C109:CA109)+$S91&gt;$G91,$G91-SUM($C109:CA109),$S91))))</f>
        <v>0</v>
      </c>
      <c r="CC109" s="269">
        <f>IF(CC$97&lt;$I91,0,IF(CC$97=$I91,$L91,IF(CC$97=$N91,$Q91,IF(SUM($C109:CB109)+$S91&gt;$G91,$G91-SUM($C109:CB109),$S91))))</f>
        <v>0</v>
      </c>
      <c r="CD109" s="269">
        <f>IF(CD$97&lt;$I91,0,IF(CD$97=$I91,$L91,IF(CD$97=$N91,$Q91,IF(SUM($C109:CC109)+$S91&gt;$G91,$G91-SUM($C109:CC109),$S91))))</f>
        <v>0</v>
      </c>
      <c r="CE109" s="269">
        <f>IF(CE$97&lt;$I91,0,IF(CE$97=$I91,$L91,IF(CE$97=$N91,$Q91,IF(SUM($C109:CD109)+$S91&gt;$G91,$G91-SUM($C109:CD109),$S91))))</f>
        <v>0</v>
      </c>
      <c r="CF109" s="269">
        <f>IF(CF$97&lt;$I91,0,IF(CF$97=$I91,$L91,IF(CF$97=$N91,$Q91,IF(SUM($C109:CE109)+$S91&gt;$G91,$G91-SUM($C109:CE109),$S91))))</f>
        <v>0</v>
      </c>
      <c r="CG109" s="269">
        <f>IF(CG$97&lt;$I91,0,IF(CG$97=$I91,$L91,IF(CG$97=$N91,$Q91,IF(SUM($C109:CF109)+$S91&gt;$G91,$G91-SUM($C109:CF109),$S91))))</f>
        <v>0</v>
      </c>
      <c r="CH109" s="269">
        <f>IF(CH$97&lt;$I91,0,IF(CH$97=$I91,$L91,IF(CH$97=$N91,$Q91,IF(SUM($C109:CG109)+$S91&gt;$G91,$G91-SUM($C109:CG109),$S91))))</f>
        <v>0</v>
      </c>
      <c r="CI109" s="269">
        <f>IF(CI$97&lt;$I91,0,IF(CI$97=$I91,$L91,IF(CI$97=$N91,$Q91,IF(SUM($C109:CH109)+$S91&gt;$G91,$G91-SUM($C109:CH109),$S91))))</f>
        <v>0</v>
      </c>
      <c r="CJ109" s="269">
        <f>IF(CJ$97&lt;$I91,0,IF(CJ$97=$I91,$L91,IF(CJ$97=$N91,$Q91,IF(SUM($C109:CI109)+$S91&gt;$G91,$G91-SUM($C109:CI109),$S91))))</f>
        <v>0</v>
      </c>
      <c r="CK109" s="269">
        <f>IF(CK$97&lt;$I91,0,IF(CK$97=$I91,$L91,IF(CK$97=$N91,$Q91,IF(SUM($C109:CJ109)+$S91&gt;$G91,$G91-SUM($C109:CJ109),$S91))))</f>
        <v>0</v>
      </c>
      <c r="CL109" s="269">
        <f>IF(CL$97&lt;$I91,0,IF(CL$97=$I91,$L91,IF(CL$97=$N91,$Q91,IF(SUM($C109:CK109)+$S91&gt;$G91,$G91-SUM($C109:CK109),$S91))))</f>
        <v>0</v>
      </c>
      <c r="CM109" s="269">
        <f>IF(CM$97&lt;$I91,0,IF(CM$97=$I91,$L91,IF(CM$97=$N91,$Q91,IF(SUM($C109:CL109)+$S91&gt;$G91,$G91-SUM($C109:CL109),$S91))))</f>
        <v>0</v>
      </c>
      <c r="CN109" s="269">
        <f>IF(CN$97&lt;$I91,0,IF(CN$97=$I91,$L91,IF(CN$97=$N91,$Q91,IF(SUM($C109:CM109)+$S91&gt;$G91,$G91-SUM($C109:CM109),$S91))))</f>
        <v>0</v>
      </c>
      <c r="CO109" s="269">
        <f>IF(CO$97&lt;$I91,0,IF(CO$97=$I91,$L91,IF(CO$97=$N91,$Q91,IF(SUM($C109:CN109)+$S91&gt;$G91,$G91-SUM($C109:CN109),$S91))))</f>
        <v>0</v>
      </c>
      <c r="CP109" s="269">
        <f>IF(CP$97&lt;$I91,0,IF(CP$97=$I91,$L91,IF(CP$97=$N91,$Q91,IF(SUM($C109:CO109)+$S91&gt;$G91,$G91-SUM($C109:CO109),$S91))))</f>
        <v>0</v>
      </c>
      <c r="CQ109" s="269">
        <f>IF(CQ$97&lt;$I91,0,IF(CQ$97=$I91,$L91,IF(CQ$97=$N91,$Q91,IF(SUM($C109:CP109)+$S91&gt;$G91,$G91-SUM($C109:CP109),$S91))))</f>
        <v>0</v>
      </c>
      <c r="CR109" s="269">
        <f>IF(CR$97&lt;$I91,0,IF(CR$97=$I91,$L91,IF(CR$97=$N91,$Q91,IF(SUM($C109:CQ109)+$S91&gt;$G91,$G91-SUM($C109:CQ109),$S91))))</f>
        <v>0</v>
      </c>
      <c r="CS109" s="269">
        <f>IF(CS$97&lt;$I91,0,IF(CS$97=$I91,$L91,IF(CS$97=$N91,$Q91,IF(SUM($C109:CR109)+$S91&gt;$G91,$G91-SUM($C109:CR109),$S91))))</f>
        <v>0</v>
      </c>
      <c r="CT109" s="292">
        <f>IF(CT$97&lt;$I91,0,IF(CT$97=$I91,$L91,IF(CT$97=$N91,$Q91,IF(SUM($C109:CS109)+$S91&gt;$G91,$G91-SUM($C109:CS109),$S91))))</f>
        <v>0</v>
      </c>
      <c r="CU109" s="164">
        <f t="shared" si="99"/>
        <v>0</v>
      </c>
    </row>
    <row r="110" spans="1:99" s="130" customFormat="1" ht="16.5" customHeight="1">
      <c r="A110" s="267" t="str">
        <f t="shared" si="100"/>
        <v>酒店</v>
      </c>
      <c r="B110" s="268">
        <f t="shared" si="101"/>
        <v>0</v>
      </c>
      <c r="C110" s="269">
        <f t="shared" si="102"/>
        <v>0</v>
      </c>
      <c r="D110" s="269">
        <f>IF(D$97&lt;$I92,0,IF(D$97=$I92,$L92,IF(D$97=$N92,$Q92,IF(SUM($C110:C110)+$S92&gt;$G92,$G92-SUM($C110:C110),$S92))))</f>
        <v>0</v>
      </c>
      <c r="E110" s="269">
        <f>IF(E$97&lt;$I92,0,IF(E$97=$I92,$L92,IF(E$97=$N92,$Q92,IF(SUM($C110:D110)+$S92&gt;$G92,$G92-SUM($C110:D110),$S92))))</f>
        <v>0</v>
      </c>
      <c r="F110" s="269">
        <f>IF(F$97&lt;$I92,0,IF(F$97=$I92,$L92,IF(F$97=$N92,$Q92,IF(SUM($C110:E110)+$S92&gt;$G92,$G92-SUM($C110:E110),$S92))))</f>
        <v>0</v>
      </c>
      <c r="G110" s="269">
        <f>IF(G$97&lt;$I92,0,IF(G$97=$I92,$L92,IF(G$97=$N92,$Q92,IF(SUM($C110:F110)+$S92&gt;$G92,$G92-SUM($C110:F110),$S92))))</f>
        <v>0</v>
      </c>
      <c r="H110" s="269">
        <f>IF(H$97&lt;$I92,0,IF(H$97=$I92,$L92,IF(H$97=$N92,$Q92,IF(SUM($C110:G110)+$S92&gt;$G92,$G92-SUM($C110:G110),$S92))))</f>
        <v>0</v>
      </c>
      <c r="I110" s="269">
        <f>IF(I$97&lt;$I92,0,IF(I$97=$I92,$L92,IF(I$97=$N92,$Q92,IF(SUM($C110:H110)+$S92&gt;$G92,$G92-SUM($C110:H110),$S92))))</f>
        <v>0</v>
      </c>
      <c r="J110" s="269">
        <f>IF(J$97&lt;$I92,0,IF(J$97=$I92,$L92,IF(J$97=$N92,$Q92,IF(SUM($C110:I110)+$S92&gt;$G92,$G92-SUM($C110:I110),$S92))))</f>
        <v>0</v>
      </c>
      <c r="K110" s="269">
        <f>IF(K$97&lt;$I92,0,IF(K$97=$I92,$L92,IF(K$97=$N92,$Q92,IF(SUM($C110:J110)+$S92&gt;$G92,$G92-SUM($C110:J110),$S92))))</f>
        <v>0</v>
      </c>
      <c r="L110" s="269">
        <f>IF(L$97&lt;$I92,0,IF(L$97=$I92,$L92,IF(L$97=$N92,$Q92,IF(SUM($C110:K110)+$S92&gt;$G92,$G92-SUM($C110:K110),$S92))))</f>
        <v>0</v>
      </c>
      <c r="M110" s="269">
        <f>IF(M$97&lt;$I92,0,IF(M$97=$I92,$L92,IF(M$97=$N92,$Q92,IF(SUM($C110:L110)+$S92&gt;$G92,$G92-SUM($C110:L110),$S92))))</f>
        <v>0</v>
      </c>
      <c r="N110" s="269">
        <f>IF(N$97&lt;$I92,0,IF(N$97=$I92,$L92,IF(N$97=$N92,$Q92,IF(SUM($C110:M110)+$S92&gt;$G92,$G92-SUM($C110:M110),$S92))))</f>
        <v>0</v>
      </c>
      <c r="O110" s="269">
        <f>IF(O$97&lt;$I92,0,IF(O$97=$I92,$L92,IF(O$97=$N92,$Q92,IF(SUM($C110:N110)+$S92&gt;$G92,$G92-SUM($C110:N110),$S92))))</f>
        <v>0</v>
      </c>
      <c r="P110" s="269">
        <f>IF(P$97&lt;$I92,0,IF(P$97=$I92,$L92,IF(P$97=$N92,$Q92,IF(SUM($C110:O110)+$S92&gt;$G92,$G92-SUM($C110:O110),$S92))))</f>
        <v>0</v>
      </c>
      <c r="Q110" s="269">
        <f>IF(Q$97&lt;$I92,0,IF(Q$97=$I92,$L92,IF(Q$97=$N92,$Q92,IF(SUM($C110:P110)+$S92&gt;$G92,$G92-SUM($C110:P110),$S92))))</f>
        <v>0</v>
      </c>
      <c r="R110" s="269">
        <f>IF(R$97&lt;$I92,0,IF(R$97=$I92,$L92,IF(R$97=$N92,$Q92,IF(SUM($C110:Q110)+$S92&gt;$G92,$G92-SUM($C110:Q110),$S92))))</f>
        <v>0</v>
      </c>
      <c r="S110" s="269">
        <f>IF(S$97&lt;$I92,0,IF(S$97=$I92,$L92,IF(S$97=$N92,$Q92,IF(SUM($C110:R110)+$S92&gt;$G92,$G92-SUM($C110:R110),$S92))))</f>
        <v>0</v>
      </c>
      <c r="T110" s="269">
        <f>IF(T$97&lt;$I92,0,IF(T$97=$I92,$L92,IF(T$97=$N92,$Q92,IF(SUM($C110:S110)+$S92&gt;$G92,$G92-SUM($C110:S110),$S92))))</f>
        <v>0</v>
      </c>
      <c r="U110" s="269">
        <f>IF(U$97&lt;$I92,0,IF(U$97=$I92,$L92,IF(U$97=$N92,$Q92,IF(SUM($C110:T110)+$S92&gt;$G92,$G92-SUM($C110:T110),$S92))))</f>
        <v>0</v>
      </c>
      <c r="V110" s="269">
        <f>IF(V$97&lt;$I92,0,IF(V$97=$I92,$L92,IF(V$97=$N92,$Q92,IF(SUM($C110:U110)+$S92&gt;$G92,$G92-SUM($C110:U110),$S92))))</f>
        <v>0</v>
      </c>
      <c r="W110" s="269">
        <f>IF(W$97&lt;$I92,0,IF(W$97=$I92,$L92,IF(W$97=$N92,$Q92,IF(SUM($C110:V110)+$S92&gt;$G92,$G92-SUM($C110:V110),$S92))))</f>
        <v>0</v>
      </c>
      <c r="X110" s="269">
        <f>IF(X$97&lt;$I92,0,IF(X$97=$I92,$L92,IF(X$97=$N92,$Q92,IF(SUM($C110:W110)+$S92&gt;$G92,$G92-SUM($C110:W110),$S92))))</f>
        <v>0</v>
      </c>
      <c r="Y110" s="269">
        <f>IF(Y$97&lt;$I92,0,IF(Y$97=$I92,$L92,IF(Y$97=$N92,$Q92,IF(SUM($C110:X110)+$S92&gt;$G92,$G92-SUM($C110:X110),$S92))))</f>
        <v>0</v>
      </c>
      <c r="Z110" s="269">
        <f>IF(Z$97&lt;$I92,0,IF(Z$97=$I92,$L92,IF(Z$97=$N92,$Q92,IF(SUM($C110:Y110)+$S92&gt;$G92,$G92-SUM($C110:Y110),$S92))))</f>
        <v>0</v>
      </c>
      <c r="AA110" s="269">
        <f>IF(AA$97&lt;$I92,0,IF(AA$97=$I92,$L92,IF(AA$97=$N92,$Q92,IF(SUM($C110:Z110)+$S92&gt;$G92,$G92-SUM($C110:Z110),$S92))))</f>
        <v>0</v>
      </c>
      <c r="AB110" s="269">
        <f>IF(AB$97&lt;$I92,0,IF(AB$97=$I92,$L92,IF(AB$97=$N92,$Q92,IF(SUM($C110:AA110)+$S92&gt;$G92,$G92-SUM($C110:AA110),$S92))))</f>
        <v>0</v>
      </c>
      <c r="AC110" s="269">
        <f>IF(AC$97&lt;$I92,0,IF(AC$97=$I92,$L92,IF(AC$97=$N92,$Q92,IF(SUM($C110:AB110)+$S92&gt;$G92,$G92-SUM($C110:AB110),$S92))))</f>
        <v>0</v>
      </c>
      <c r="AD110" s="269">
        <f>IF(AD$97&lt;$I92,0,IF(AD$97=$I92,$L92,IF(AD$97=$N92,$Q92,IF(SUM($C110:AC110)+$S92&gt;$G92,$G92-SUM($C110:AC110),$S92))))</f>
        <v>0</v>
      </c>
      <c r="AE110" s="269">
        <f>IF(AE$97&lt;$I92,0,IF(AE$97=$I92,$L92,IF(AE$97=$N92,$Q92,IF(SUM($C110:AD110)+$S92&gt;$G92,$G92-SUM($C110:AD110),$S92))))</f>
        <v>0</v>
      </c>
      <c r="AF110" s="269">
        <f>IF(AF$97&lt;$I92,0,IF(AF$97=$I92,$L92,IF(AF$97=$N92,$Q92,IF(SUM($C110:AE110)+$S92&gt;$G92,$G92-SUM($C110:AE110),$S92))))</f>
        <v>0</v>
      </c>
      <c r="AG110" s="269">
        <f>IF(AG$97&lt;$I92,0,IF(AG$97=$I92,$L92,IF(AG$97=$N92,$Q92,IF(SUM($C110:AF110)+$S92&gt;$G92,$G92-SUM($C110:AF110),$S92))))</f>
        <v>0</v>
      </c>
      <c r="AH110" s="269">
        <f>IF(AH$97&lt;$I92,0,IF(AH$97=$I92,$L92,IF(AH$97=$N92,$Q92,IF(SUM($C110:AG110)+$S92&gt;$G92,$G92-SUM($C110:AG110),$S92))))</f>
        <v>0</v>
      </c>
      <c r="AI110" s="269">
        <f>IF(AI$97&lt;$I92,0,IF(AI$97=$I92,$L92,IF(AI$97=$N92,$Q92,IF(SUM($C110:AH110)+$S92&gt;$G92,$G92-SUM($C110:AH110),$S92))))</f>
        <v>0</v>
      </c>
      <c r="AJ110" s="269">
        <f>IF(AJ$97&lt;$I92,0,IF(AJ$97=$I92,$L92,IF(AJ$97=$N92,$Q92,IF(SUM($C110:AI110)+$S92&gt;$G92,$G92-SUM($C110:AI110),$S92))))</f>
        <v>0</v>
      </c>
      <c r="AK110" s="269">
        <f>IF(AK$97&lt;$I92,0,IF(AK$97=$I92,$L92,IF(AK$97=$N92,$Q92,IF(SUM($C110:AJ110)+$S92&gt;$G92,$G92-SUM($C110:AJ110),$S92))))</f>
        <v>0</v>
      </c>
      <c r="AL110" s="269">
        <f>IF(AL$97&lt;$I92,0,IF(AL$97=$I92,$L92,IF(AL$97=$N92,$Q92,IF(SUM($C110:AK110)+$S92&gt;$G92,$G92-SUM($C110:AK110),$S92))))</f>
        <v>0</v>
      </c>
      <c r="AM110" s="269">
        <f>IF(AM$97&lt;$I92,0,IF(AM$97=$I92,$L92,IF(AM$97=$N92,$Q92,IF(SUM($C110:AL110)+$S92&gt;$G92,$G92-SUM($C110:AL110),$S92))))</f>
        <v>0</v>
      </c>
      <c r="AN110" s="269">
        <f>IF(AN$97&lt;$I92,0,IF(AN$97=$I92,$L92,IF(AN$97=$N92,$Q92,IF(SUM($C110:AM110)+$S92&gt;$G92,$G92-SUM($C110:AM110),$S92))))</f>
        <v>0</v>
      </c>
      <c r="AO110" s="269">
        <f>IF(AO$97&lt;$I92,0,IF(AO$97=$I92,$L92,IF(AO$97=$N92,$Q92,IF(SUM($C110:AN110)+$S92&gt;$G92,$G92-SUM($C110:AN110),$S92))))</f>
        <v>0</v>
      </c>
      <c r="AP110" s="269">
        <f>IF(AP$97&lt;$I92,0,IF(AP$97=$I92,$L92,IF(AP$97=$N92,$Q92,IF(SUM($C110:AO110)+$S92&gt;$G92,$G92-SUM($C110:AO110),$S92))))</f>
        <v>0</v>
      </c>
      <c r="AQ110" s="269">
        <f>IF(AQ$97&lt;$I92,0,IF(AQ$97=$I92,$L92,IF(AQ$97=$N92,$Q92,IF(SUM($C110:AP110)+$S92&gt;$G92,$G92-SUM($C110:AP110),$S92))))</f>
        <v>0</v>
      </c>
      <c r="AR110" s="269">
        <f>IF(AR$97&lt;$I92,0,IF(AR$97=$I92,$L92,IF(AR$97=$N92,$Q92,IF(SUM($C110:AQ110)+$S92&gt;$G92,$G92-SUM($C110:AQ110),$S92))))</f>
        <v>0</v>
      </c>
      <c r="AS110" s="269">
        <f>IF(AS$97&lt;$I92,0,IF(AS$97=$I92,$L92,IF(AS$97=$N92,$Q92,IF(SUM($C110:AR110)+$S92&gt;$G92,$G92-SUM($C110:AR110),$S92))))</f>
        <v>0</v>
      </c>
      <c r="AT110" s="269">
        <f>IF(AT$97&lt;$I92,0,IF(AT$97=$I92,$L92,IF(AT$97=$N92,$Q92,IF(SUM($C110:AS110)+$S92&gt;$G92,$G92-SUM($C110:AS110),$S92))))</f>
        <v>0</v>
      </c>
      <c r="AU110" s="269">
        <f>IF(AU$97&lt;$I92,0,IF(AU$97=$I92,$L92,IF(AU$97=$N92,$Q92,IF(SUM($C110:AT110)+$S92&gt;$G92,$G92-SUM($C110:AT110),$S92))))</f>
        <v>0</v>
      </c>
      <c r="AV110" s="269">
        <f>IF(AV$97&lt;$I92,0,IF(AV$97=$I92,$L92,IF(AV$97=$N92,$Q92,IF(SUM($C110:AU110)+$S92&gt;$G92,$G92-SUM($C110:AU110),$S92))))</f>
        <v>0</v>
      </c>
      <c r="AW110" s="269">
        <f>IF(AW$97&lt;$I92,0,IF(AW$97=$I92,$L92,IF(AW$97=$N92,$Q92,IF(SUM($C110:AV110)+$S92&gt;$G92,$G92-SUM($C110:AV110),$S92))))</f>
        <v>0</v>
      </c>
      <c r="AX110" s="269">
        <f>IF(AX$97&lt;$I92,0,IF(AX$97=$I92,$L92,IF(AX$97=$N92,$Q92,IF(SUM($C110:AW110)+$S92&gt;$G92,$G92-SUM($C110:AW110),$S92))))</f>
        <v>0</v>
      </c>
      <c r="AY110" s="269">
        <f>IF(AY$97&lt;$I92,0,IF(AY$97=$I92,$L92,IF(AY$97=$N92,$Q92,IF(SUM($C110:AX110)+$S92&gt;$G92,$G92-SUM($C110:AX110),$S92))))</f>
        <v>0</v>
      </c>
      <c r="AZ110" s="269">
        <f>IF(AZ$97&lt;$I92,0,IF(AZ$97=$I92,$L92,IF(AZ$97=$N92,$Q92,IF(SUM($C110:AY110)+$S92&gt;$G92,$G92-SUM($C110:AY110),$S92))))</f>
        <v>0</v>
      </c>
      <c r="BA110" s="269">
        <f>IF(BA$97&lt;$I92,0,IF(BA$97=$I92,$L92,IF(BA$97=$N92,$Q92,IF(SUM($C110:AZ110)+$S92&gt;$G92,$G92-SUM($C110:AZ110),$S92))))</f>
        <v>0</v>
      </c>
      <c r="BB110" s="269">
        <f>IF(BB$97&lt;$I92,0,IF(BB$97=$I92,$L92,IF(BB$97=$N92,$Q92,IF(SUM($C110:BA110)+$S92&gt;$G92,$G92-SUM($C110:BA110),$S92))))</f>
        <v>0</v>
      </c>
      <c r="BC110" s="269">
        <f>IF(BC$97&lt;$I92,0,IF(BC$97=$I92,$L92,IF(BC$97=$N92,$Q92,IF(SUM($C110:BB110)+$S92&gt;$G92,$G92-SUM($C110:BB110),$S92))))</f>
        <v>0</v>
      </c>
      <c r="BD110" s="269">
        <f>IF(BD$97&lt;$I92,0,IF(BD$97=$I92,$L92,IF(BD$97=$N92,$Q92,IF(SUM($C110:BC110)+$S92&gt;$G92,$G92-SUM($C110:BC110),$S92))))</f>
        <v>0</v>
      </c>
      <c r="BE110" s="269">
        <f>IF(BE$97&lt;$I92,0,IF(BE$97=$I92,$L92,IF(BE$97=$N92,$Q92,IF(SUM($C110:BD110)+$S92&gt;$G92,$G92-SUM($C110:BD110),$S92))))</f>
        <v>0</v>
      </c>
      <c r="BF110" s="269">
        <f>IF(BF$97&lt;$I92,0,IF(BF$97=$I92,$L92,IF(BF$97=$N92,$Q92,IF(SUM($C110:BE110)+$S92&gt;$G92,$G92-SUM($C110:BE110),$S92))))</f>
        <v>0</v>
      </c>
      <c r="BG110" s="269">
        <f>IF(BG$97&lt;$I92,0,IF(BG$97=$I92,$L92,IF(BG$97=$N92,$Q92,IF(SUM($C110:BF110)+$S92&gt;$G92,$G92-SUM($C110:BF110),$S92))))</f>
        <v>0</v>
      </c>
      <c r="BH110" s="269">
        <f>IF(BH$97&lt;$I92,0,IF(BH$97=$I92,$L92,IF(BH$97=$N92,$Q92,IF(SUM($C110:BG110)+$S92&gt;$G92,$G92-SUM($C110:BG110),$S92))))</f>
        <v>0</v>
      </c>
      <c r="BI110" s="269">
        <f>IF(BI$97&lt;$I92,0,IF(BI$97=$I92,$L92,IF(BI$97=$N92,$Q92,IF(SUM($C110:BH110)+$S92&gt;$G92,$G92-SUM($C110:BH110),$S92))))</f>
        <v>0</v>
      </c>
      <c r="BJ110" s="269">
        <f>IF(BJ$97&lt;$I92,0,IF(BJ$97=$I92,$L92,IF(BJ$97=$N92,$Q92,IF(SUM($C110:BI110)+$S92&gt;$G92,$G92-SUM($C110:BI110),$S92))))</f>
        <v>0</v>
      </c>
      <c r="BK110" s="269">
        <f>IF(BK$97&lt;$I92,0,IF(BK$97=$I92,$L92,IF(BK$97=$N92,$Q92,IF(SUM($C110:BJ110)+$S92&gt;$G92,$G92-SUM($C110:BJ110),$S92))))</f>
        <v>0</v>
      </c>
      <c r="BL110" s="269">
        <f>IF(BL$97&lt;$I92,0,IF(BL$97=$I92,$L92,IF(BL$97=$N92,$Q92,IF(SUM($C110:BK110)+$S92&gt;$G92,$G92-SUM($C110:BK110),$S92))))</f>
        <v>0</v>
      </c>
      <c r="BM110" s="269">
        <f>IF(BM$97&lt;$I92,0,IF(BM$97=$I92,$L92,IF(BM$97=$N92,$Q92,IF(SUM($C110:BL110)+$S92&gt;$G92,$G92-SUM($C110:BL110),$S92))))</f>
        <v>0</v>
      </c>
      <c r="BN110" s="269">
        <f>IF(BN$97&lt;$I92,0,IF(BN$97=$I92,$L92,IF(BN$97=$N92,$Q92,IF(SUM($C110:BM110)+$S92&gt;$G92,$G92-SUM($C110:BM110),$S92))))</f>
        <v>0</v>
      </c>
      <c r="BO110" s="269">
        <f>IF(BO$97&lt;$I92,0,IF(BO$97=$I92,$L92,IF(BO$97=$N92,$Q92,IF(SUM($C110:BN110)+$S92&gt;$G92,$G92-SUM($C110:BN110),$S92))))</f>
        <v>0</v>
      </c>
      <c r="BP110" s="269">
        <f>IF(BP$97&lt;$I92,0,IF(BP$97=$I92,$L92,IF(BP$97=$N92,$Q92,IF(SUM($C110:BO110)+$S92&gt;$G92,$G92-SUM($C110:BO110),$S92))))</f>
        <v>0</v>
      </c>
      <c r="BQ110" s="269">
        <f>IF(BQ$97&lt;$I92,0,IF(BQ$97=$I92,$L92,IF(BQ$97=$N92,$Q92,IF(SUM($C110:BP110)+$S92&gt;$G92,$G92-SUM($C110:BP110),$S92))))</f>
        <v>0</v>
      </c>
      <c r="BR110" s="269">
        <f>IF(BR$97&lt;$I92,0,IF(BR$97=$I92,$L92,IF(BR$97=$N92,$Q92,IF(SUM($C110:BQ110)+$S92&gt;$G92,$G92-SUM($C110:BQ110),$S92))))</f>
        <v>0</v>
      </c>
      <c r="BS110" s="269">
        <f>IF(BS$97&lt;$I92,0,IF(BS$97=$I92,$L92,IF(BS$97=$N92,$Q92,IF(SUM($C110:BR110)+$S92&gt;$G92,$G92-SUM($C110:BR110),$S92))))</f>
        <v>0</v>
      </c>
      <c r="BT110" s="269">
        <f>IF(BT$97&lt;$I92,0,IF(BT$97=$I92,$L92,IF(BT$97=$N92,$Q92,IF(SUM($C110:BS110)+$S92&gt;$G92,$G92-SUM($C110:BS110),$S92))))</f>
        <v>0</v>
      </c>
      <c r="BU110" s="269">
        <f>IF(BU$97&lt;$I92,0,IF(BU$97=$I92,$L92,IF(BU$97=$N92,$Q92,IF(SUM($C110:BT110)+$S92&gt;$G92,$G92-SUM($C110:BT110),$S92))))</f>
        <v>0</v>
      </c>
      <c r="BV110" s="269">
        <f>IF(BV$97&lt;$I92,0,IF(BV$97=$I92,$L92,IF(BV$97=$N92,$Q92,IF(SUM($C110:BU110)+$S92&gt;$G92,$G92-SUM($C110:BU110),$S92))))</f>
        <v>0</v>
      </c>
      <c r="BW110" s="269">
        <f>IF(BW$97&lt;$I92,0,IF(BW$97=$I92,$L92,IF(BW$97=$N92,$Q92,IF(SUM($C110:BV110)+$S92&gt;$G92,$G92-SUM($C110:BV110),$S92))))</f>
        <v>0</v>
      </c>
      <c r="BX110" s="269">
        <f>IF(BX$97&lt;$I92,0,IF(BX$97=$I92,$L92,IF(BX$97=$N92,$Q92,IF(SUM($C110:BW110)+$S92&gt;$G92,$G92-SUM($C110:BW110),$S92))))</f>
        <v>0</v>
      </c>
      <c r="BY110" s="269">
        <f>IF(BY$97&lt;$I92,0,IF(BY$97=$I92,$L92,IF(BY$97=$N92,$Q92,IF(SUM($C110:BX110)+$S92&gt;$G92,$G92-SUM($C110:BX110),$S92))))</f>
        <v>0</v>
      </c>
      <c r="BZ110" s="269">
        <f>IF(BZ$97&lt;$I92,0,IF(BZ$97=$I92,$L92,IF(BZ$97=$N92,$Q92,IF(SUM($C110:BY110)+$S92&gt;$G92,$G92-SUM($C110:BY110),$S92))))</f>
        <v>0</v>
      </c>
      <c r="CA110" s="269">
        <f>IF(CA$97&lt;$I92,0,IF(CA$97=$I92,$L92,IF(CA$97=$N92,$Q92,IF(SUM($C110:BZ110)+$S92&gt;$G92,$G92-SUM($C110:BZ110),$S92))))</f>
        <v>0</v>
      </c>
      <c r="CB110" s="269">
        <f>IF(CB$97&lt;$I92,0,IF(CB$97=$I92,$L92,IF(CB$97=$N92,$Q92,IF(SUM($C110:CA110)+$S92&gt;$G92,$G92-SUM($C110:CA110),$S92))))</f>
        <v>0</v>
      </c>
      <c r="CC110" s="269">
        <f>IF(CC$97&lt;$I92,0,IF(CC$97=$I92,$L92,IF(CC$97=$N92,$Q92,IF(SUM($C110:CB110)+$S92&gt;$G92,$G92-SUM($C110:CB110),$S92))))</f>
        <v>0</v>
      </c>
      <c r="CD110" s="269">
        <f>IF(CD$97&lt;$I92,0,IF(CD$97=$I92,$L92,IF(CD$97=$N92,$Q92,IF(SUM($C110:CC110)+$S92&gt;$G92,$G92-SUM($C110:CC110),$S92))))</f>
        <v>0</v>
      </c>
      <c r="CE110" s="269">
        <f>IF(CE$97&lt;$I92,0,IF(CE$97=$I92,$L92,IF(CE$97=$N92,$Q92,IF(SUM($C110:CD110)+$S92&gt;$G92,$G92-SUM($C110:CD110),$S92))))</f>
        <v>0</v>
      </c>
      <c r="CF110" s="269">
        <f>IF(CF$97&lt;$I92,0,IF(CF$97=$I92,$L92,IF(CF$97=$N92,$Q92,IF(SUM($C110:CE110)+$S92&gt;$G92,$G92-SUM($C110:CE110),$S92))))</f>
        <v>0</v>
      </c>
      <c r="CG110" s="269">
        <f>IF(CG$97&lt;$I92,0,IF(CG$97=$I92,$L92,IF(CG$97=$N92,$Q92,IF(SUM($C110:CF110)+$S92&gt;$G92,$G92-SUM($C110:CF110),$S92))))</f>
        <v>0</v>
      </c>
      <c r="CH110" s="269">
        <f>IF(CH$97&lt;$I92,0,IF(CH$97=$I92,$L92,IF(CH$97=$N92,$Q92,IF(SUM($C110:CG110)+$S92&gt;$G92,$G92-SUM($C110:CG110),$S92))))</f>
        <v>0</v>
      </c>
      <c r="CI110" s="269">
        <f>IF(CI$97&lt;$I92,0,IF(CI$97=$I92,$L92,IF(CI$97=$N92,$Q92,IF(SUM($C110:CH110)+$S92&gt;$G92,$G92-SUM($C110:CH110),$S92))))</f>
        <v>0</v>
      </c>
      <c r="CJ110" s="269">
        <f>IF(CJ$97&lt;$I92,0,IF(CJ$97=$I92,$L92,IF(CJ$97=$N92,$Q92,IF(SUM($C110:CI110)+$S92&gt;$G92,$G92-SUM($C110:CI110),$S92))))</f>
        <v>0</v>
      </c>
      <c r="CK110" s="269">
        <f>IF(CK$97&lt;$I92,0,IF(CK$97=$I92,$L92,IF(CK$97=$N92,$Q92,IF(SUM($C110:CJ110)+$S92&gt;$G92,$G92-SUM($C110:CJ110),$S92))))</f>
        <v>0</v>
      </c>
      <c r="CL110" s="269">
        <f>IF(CL$97&lt;$I92,0,IF(CL$97=$I92,$L92,IF(CL$97=$N92,$Q92,IF(SUM($C110:CK110)+$S92&gt;$G92,$G92-SUM($C110:CK110),$S92))))</f>
        <v>0</v>
      </c>
      <c r="CM110" s="269">
        <f>IF(CM$97&lt;$I92,0,IF(CM$97=$I92,$L92,IF(CM$97=$N92,$Q92,IF(SUM($C110:CL110)+$S92&gt;$G92,$G92-SUM($C110:CL110),$S92))))</f>
        <v>0</v>
      </c>
      <c r="CN110" s="269">
        <f>IF(CN$97&lt;$I92,0,IF(CN$97=$I92,$L92,IF(CN$97=$N92,$Q92,IF(SUM($C110:CM110)+$S92&gt;$G92,$G92-SUM($C110:CM110),$S92))))</f>
        <v>0</v>
      </c>
      <c r="CO110" s="269">
        <f>IF(CO$97&lt;$I92,0,IF(CO$97=$I92,$L92,IF(CO$97=$N92,$Q92,IF(SUM($C110:CN110)+$S92&gt;$G92,$G92-SUM($C110:CN110),$S92))))</f>
        <v>0</v>
      </c>
      <c r="CP110" s="269">
        <f>IF(CP$97&lt;$I92,0,IF(CP$97=$I92,$L92,IF(CP$97=$N92,$Q92,IF(SUM($C110:CO110)+$S92&gt;$G92,$G92-SUM($C110:CO110),$S92))))</f>
        <v>0</v>
      </c>
      <c r="CQ110" s="269">
        <f>IF(CQ$97&lt;$I92,0,IF(CQ$97=$I92,$L92,IF(CQ$97=$N92,$Q92,IF(SUM($C110:CP110)+$S92&gt;$G92,$G92-SUM($C110:CP110),$S92))))</f>
        <v>0</v>
      </c>
      <c r="CR110" s="269">
        <f>IF(CR$97&lt;$I92,0,IF(CR$97=$I92,$L92,IF(CR$97=$N92,$Q92,IF(SUM($C110:CQ110)+$S92&gt;$G92,$G92-SUM($C110:CQ110),$S92))))</f>
        <v>0</v>
      </c>
      <c r="CS110" s="269">
        <f>IF(CS$97&lt;$I92,0,IF(CS$97=$I92,$L92,IF(CS$97=$N92,$Q92,IF(SUM($C110:CR110)+$S92&gt;$G92,$G92-SUM($C110:CR110),$S92))))</f>
        <v>0</v>
      </c>
      <c r="CT110" s="292">
        <f>IF(CT$97&lt;$I92,0,IF(CT$97=$I92,$L92,IF(CT$97=$N92,$Q92,IF(SUM($C110:CS110)+$S92&gt;$G92,$G92-SUM($C110:CS110),$S92))))</f>
        <v>0</v>
      </c>
      <c r="CU110" s="164">
        <f t="shared" si="99"/>
        <v>0</v>
      </c>
    </row>
    <row r="111" spans="1:99" s="130" customFormat="1" ht="16.5" customHeight="1">
      <c r="A111" s="267">
        <f t="shared" si="100"/>
        <v>0</v>
      </c>
      <c r="B111" s="268">
        <f t="shared" si="101"/>
        <v>0</v>
      </c>
      <c r="C111" s="269">
        <f t="shared" si="102"/>
        <v>0</v>
      </c>
      <c r="D111" s="269">
        <f>IF(D$97&lt;$I93,0,IF(D$97=$I93,$L93,IF(D$97=$N93,$Q93,IF(SUM($C111:C111)+$S93&gt;$G93,$G93-SUM($C111:C111),$S93))))</f>
        <v>0</v>
      </c>
      <c r="E111" s="269">
        <f>IF(E$97&lt;$I93,0,IF(E$97=$I93,$L93,IF(E$97=$N93,$Q93,IF(SUM($C111:D111)+$S93&gt;$G93,$G93-SUM($C111:D111),$S93))))</f>
        <v>0</v>
      </c>
      <c r="F111" s="269">
        <f>IF(F$97&lt;$I93,0,IF(F$97=$I93,$L93,IF(F$97=$N93,$Q93,IF(SUM($C111:E111)+$S93&gt;$G93,$G93-SUM($C111:E111),$S93))))</f>
        <v>0</v>
      </c>
      <c r="G111" s="269">
        <f>IF(G$97&lt;$I93,0,IF(G$97=$I93,$L93,IF(G$97=$N93,$Q93,IF(SUM($C111:F111)+$S93&gt;$G93,$G93-SUM($C111:F111),$S93))))</f>
        <v>0</v>
      </c>
      <c r="H111" s="269">
        <f>IF(H$97&lt;$I93,0,IF(H$97=$I93,$L93,IF(H$97=$N93,$Q93,IF(SUM($C111:G111)+$S93&gt;$G93,$G93-SUM($C111:G111),$S93))))</f>
        <v>0</v>
      </c>
      <c r="I111" s="269">
        <f>IF(I$97&lt;$I93,0,IF(I$97=$I93,$L93,IF(I$97=$N93,$Q93,IF(SUM($C111:H111)+$S93&gt;$G93,$G93-SUM($C111:H111),$S93))))</f>
        <v>0</v>
      </c>
      <c r="J111" s="269">
        <f>IF(J$97&lt;$I93,0,IF(J$97=$I93,$L93,IF(J$97=$N93,$Q93,IF(SUM($C111:I111)+$S93&gt;$G93,$G93-SUM($C111:I111),$S93))))</f>
        <v>0</v>
      </c>
      <c r="K111" s="269">
        <f>IF(K$97&lt;$I93,0,IF(K$97=$I93,$L93,IF(K$97=$N93,$Q93,IF(SUM($C111:J111)+$S93&gt;$G93,$G93-SUM($C111:J111),$S93))))</f>
        <v>0</v>
      </c>
      <c r="L111" s="269">
        <f>IF(L$97&lt;$I93,0,IF(L$97=$I93,$L93,IF(L$97=$N93,$Q93,IF(SUM($C111:K111)+$S93&gt;$G93,$G93-SUM($C111:K111),$S93))))</f>
        <v>0</v>
      </c>
      <c r="M111" s="269">
        <f>IF(M$97&lt;$I93,0,IF(M$97=$I93,$L93,IF(M$97=$N93,$Q93,IF(SUM($C111:L111)+$S93&gt;$G93,$G93-SUM($C111:L111),$S93))))</f>
        <v>0</v>
      </c>
      <c r="N111" s="269">
        <f>IF(N$97&lt;$I93,0,IF(N$97=$I93,$L93,IF(N$97=$N93,$Q93,IF(SUM($C111:M111)+$S93&gt;$G93,$G93-SUM($C111:M111),$S93))))</f>
        <v>0</v>
      </c>
      <c r="O111" s="269">
        <f>IF(O$97&lt;$I93,0,IF(O$97=$I93,$L93,IF(O$97=$N93,$Q93,IF(SUM($C111:N111)+$S93&gt;$G93,$G93-SUM($C111:N111),$S93))))</f>
        <v>0</v>
      </c>
      <c r="P111" s="269">
        <f>IF(P$97&lt;$I93,0,IF(P$97=$I93,$L93,IF(P$97=$N93,$Q93,IF(SUM($C111:O111)+$S93&gt;$G93,$G93-SUM($C111:O111),$S93))))</f>
        <v>0</v>
      </c>
      <c r="Q111" s="269">
        <f>IF(Q$97&lt;$I93,0,IF(Q$97=$I93,$L93,IF(Q$97=$N93,$Q93,IF(SUM($C111:P111)+$S93&gt;$G93,$G93-SUM($C111:P111),$S93))))</f>
        <v>0</v>
      </c>
      <c r="R111" s="269">
        <f>IF(R$97&lt;$I93,0,IF(R$97=$I93,$L93,IF(R$97=$N93,$Q93,IF(SUM($C111:Q111)+$S93&gt;$G93,$G93-SUM($C111:Q111),$S93))))</f>
        <v>0</v>
      </c>
      <c r="S111" s="269">
        <f>IF(S$97&lt;$I93,0,IF(S$97=$I93,$L93,IF(S$97=$N93,$Q93,IF(SUM($C111:R111)+$S93&gt;$G93,$G93-SUM($C111:R111),$S93))))</f>
        <v>0</v>
      </c>
      <c r="T111" s="269">
        <f>IF(T$97&lt;$I93,0,IF(T$97=$I93,$L93,IF(T$97=$N93,$Q93,IF(SUM($C111:S111)+$S93&gt;$G93,$G93-SUM($C111:S111),$S93))))</f>
        <v>0</v>
      </c>
      <c r="U111" s="269">
        <f>IF(U$97&lt;$I93,0,IF(U$97=$I93,$L93,IF(U$97=$N93,$Q93,IF(SUM($C111:T111)+$S93&gt;$G93,$G93-SUM($C111:T111),$S93))))</f>
        <v>0</v>
      </c>
      <c r="V111" s="269">
        <f>IF(V$97&lt;$I93,0,IF(V$97=$I93,$L93,IF(V$97=$N93,$Q93,IF(SUM($C111:U111)+$S93&gt;$G93,$G93-SUM($C111:U111),$S93))))</f>
        <v>0</v>
      </c>
      <c r="W111" s="269">
        <f>IF(W$97&lt;$I93,0,IF(W$97=$I93,$L93,IF(W$97=$N93,$Q93,IF(SUM($C111:V111)+$S93&gt;$G93,$G93-SUM($C111:V111),$S93))))</f>
        <v>0</v>
      </c>
      <c r="X111" s="269">
        <f>IF(X$97&lt;$I93,0,IF(X$97=$I93,$L93,IF(X$97=$N93,$Q93,IF(SUM($C111:W111)+$S93&gt;$G93,$G93-SUM($C111:W111),$S93))))</f>
        <v>0</v>
      </c>
      <c r="Y111" s="269">
        <f>IF(Y$97&lt;$I93,0,IF(Y$97=$I93,$L93,IF(Y$97=$N93,$Q93,IF(SUM($C111:X111)+$S93&gt;$G93,$G93-SUM($C111:X111),$S93))))</f>
        <v>0</v>
      </c>
      <c r="Z111" s="269">
        <f>IF(Z$97&lt;$I93,0,IF(Z$97=$I93,$L93,IF(Z$97=$N93,$Q93,IF(SUM($C111:Y111)+$S93&gt;$G93,$G93-SUM($C111:Y111),$S93))))</f>
        <v>0</v>
      </c>
      <c r="AA111" s="269">
        <f>IF(AA$97&lt;$I93,0,IF(AA$97=$I93,$L93,IF(AA$97=$N93,$Q93,IF(SUM($C111:Z111)+$S93&gt;$G93,$G93-SUM($C111:Z111),$S93))))</f>
        <v>0</v>
      </c>
      <c r="AB111" s="269">
        <f>IF(AB$97&lt;$I93,0,IF(AB$97=$I93,$L93,IF(AB$97=$N93,$Q93,IF(SUM($C111:AA111)+$S93&gt;$G93,$G93-SUM($C111:AA111),$S93))))</f>
        <v>0</v>
      </c>
      <c r="AC111" s="269">
        <f>IF(AC$97&lt;$I93,0,IF(AC$97=$I93,$L93,IF(AC$97=$N93,$Q93,IF(SUM($C111:AB111)+$S93&gt;$G93,$G93-SUM($C111:AB111),$S93))))</f>
        <v>0</v>
      </c>
      <c r="AD111" s="269">
        <f>IF(AD$97&lt;$I93,0,IF(AD$97=$I93,$L93,IF(AD$97=$N93,$Q93,IF(SUM($C111:AC111)+$S93&gt;$G93,$G93-SUM($C111:AC111),$S93))))</f>
        <v>0</v>
      </c>
      <c r="AE111" s="269">
        <f>IF(AE$97&lt;$I93,0,IF(AE$97=$I93,$L93,IF(AE$97=$N93,$Q93,IF(SUM($C111:AD111)+$S93&gt;$G93,$G93-SUM($C111:AD111),$S93))))</f>
        <v>0</v>
      </c>
      <c r="AF111" s="269">
        <f>IF(AF$97&lt;$I93,0,IF(AF$97=$I93,$L93,IF(AF$97=$N93,$Q93,IF(SUM($C111:AE111)+$S93&gt;$G93,$G93-SUM($C111:AE111),$S93))))</f>
        <v>0</v>
      </c>
      <c r="AG111" s="269">
        <f>IF(AG$97&lt;$I93,0,IF(AG$97=$I93,$L93,IF(AG$97=$N93,$Q93,IF(SUM($C111:AF111)+$S93&gt;$G93,$G93-SUM($C111:AF111),$S93))))</f>
        <v>0</v>
      </c>
      <c r="AH111" s="269">
        <f>IF(AH$97&lt;$I93,0,IF(AH$97=$I93,$L93,IF(AH$97=$N93,$Q93,IF(SUM($C111:AG111)+$S93&gt;$G93,$G93-SUM($C111:AG111),$S93))))</f>
        <v>0</v>
      </c>
      <c r="AI111" s="269">
        <f>IF(AI$97&lt;$I93,0,IF(AI$97=$I93,$L93,IF(AI$97=$N93,$Q93,IF(SUM($C111:AH111)+$S93&gt;$G93,$G93-SUM($C111:AH111),$S93))))</f>
        <v>0</v>
      </c>
      <c r="AJ111" s="269">
        <f>IF(AJ$97&lt;$I93,0,IF(AJ$97=$I93,$L93,IF(AJ$97=$N93,$Q93,IF(SUM($C111:AI111)+$S93&gt;$G93,$G93-SUM($C111:AI111),$S93))))</f>
        <v>0</v>
      </c>
      <c r="AK111" s="269">
        <f>IF(AK$97&lt;$I93,0,IF(AK$97=$I93,$L93,IF(AK$97=$N93,$Q93,IF(SUM($C111:AJ111)+$S93&gt;$G93,$G93-SUM($C111:AJ111),$S93))))</f>
        <v>0</v>
      </c>
      <c r="AL111" s="269">
        <f>IF(AL$97&lt;$I93,0,IF(AL$97=$I93,$L93,IF(AL$97=$N93,$Q93,IF(SUM($C111:AK111)+$S93&gt;$G93,$G93-SUM($C111:AK111),$S93))))</f>
        <v>0</v>
      </c>
      <c r="AM111" s="269">
        <f>IF(AM$97&lt;$I93,0,IF(AM$97=$I93,$L93,IF(AM$97=$N93,$Q93,IF(SUM($C111:AL111)+$S93&gt;$G93,$G93-SUM($C111:AL111),$S93))))</f>
        <v>0</v>
      </c>
      <c r="AN111" s="269">
        <f>IF(AN$97&lt;$I93,0,IF(AN$97=$I93,$L93,IF(AN$97=$N93,$Q93,IF(SUM($C111:AM111)+$S93&gt;$G93,$G93-SUM($C111:AM111),$S93))))</f>
        <v>0</v>
      </c>
      <c r="AO111" s="269">
        <f>IF(AO$97&lt;$I93,0,IF(AO$97=$I93,$L93,IF(AO$97=$N93,$Q93,IF(SUM($C111:AN111)+$S93&gt;$G93,$G93-SUM($C111:AN111),$S93))))</f>
        <v>0</v>
      </c>
      <c r="AP111" s="269">
        <f>IF(AP$97&lt;$I93,0,IF(AP$97=$I93,$L93,IF(AP$97=$N93,$Q93,IF(SUM($C111:AO111)+$S93&gt;$G93,$G93-SUM($C111:AO111),$S93))))</f>
        <v>0</v>
      </c>
      <c r="AQ111" s="269">
        <f>IF(AQ$97&lt;$I93,0,IF(AQ$97=$I93,$L93,IF(AQ$97=$N93,$Q93,IF(SUM($C111:AP111)+$S93&gt;$G93,$G93-SUM($C111:AP111),$S93))))</f>
        <v>0</v>
      </c>
      <c r="AR111" s="269">
        <f>IF(AR$97&lt;$I93,0,IF(AR$97=$I93,$L93,IF(AR$97=$N93,$Q93,IF(SUM($C111:AQ111)+$S93&gt;$G93,$G93-SUM($C111:AQ111),$S93))))</f>
        <v>0</v>
      </c>
      <c r="AS111" s="269">
        <f>IF(AS$97&lt;$I93,0,IF(AS$97=$I93,$L93,IF(AS$97=$N93,$Q93,IF(SUM($C111:AR111)+$S93&gt;$G93,$G93-SUM($C111:AR111),$S93))))</f>
        <v>0</v>
      </c>
      <c r="AT111" s="269">
        <f>IF(AT$97&lt;$I93,0,IF(AT$97=$I93,$L93,IF(AT$97=$N93,$Q93,IF(SUM($C111:AS111)+$S93&gt;$G93,$G93-SUM($C111:AS111),$S93))))</f>
        <v>0</v>
      </c>
      <c r="AU111" s="269">
        <f>IF(AU$97&lt;$I93,0,IF(AU$97=$I93,$L93,IF(AU$97=$N93,$Q93,IF(SUM($C111:AT111)+$S93&gt;$G93,$G93-SUM($C111:AT111),$S93))))</f>
        <v>0</v>
      </c>
      <c r="AV111" s="269">
        <f>IF(AV$97&lt;$I93,0,IF(AV$97=$I93,$L93,IF(AV$97=$N93,$Q93,IF(SUM($C111:AU111)+$S93&gt;$G93,$G93-SUM($C111:AU111),$S93))))</f>
        <v>0</v>
      </c>
      <c r="AW111" s="269">
        <f>IF(AW$97&lt;$I93,0,IF(AW$97=$I93,$L93,IF(AW$97=$N93,$Q93,IF(SUM($C111:AV111)+$S93&gt;$G93,$G93-SUM($C111:AV111),$S93))))</f>
        <v>0</v>
      </c>
      <c r="AX111" s="269">
        <f>IF(AX$97&lt;$I93,0,IF(AX$97=$I93,$L93,IF(AX$97=$N93,$Q93,IF(SUM($C111:AW111)+$S93&gt;$G93,$G93-SUM($C111:AW111),$S93))))</f>
        <v>0</v>
      </c>
      <c r="AY111" s="269">
        <f>IF(AY$97&lt;$I93,0,IF(AY$97=$I93,$L93,IF(AY$97=$N93,$Q93,IF(SUM($C111:AX111)+$S93&gt;$G93,$G93-SUM($C111:AX111),$S93))))</f>
        <v>0</v>
      </c>
      <c r="AZ111" s="269">
        <f>IF(AZ$97&lt;$I93,0,IF(AZ$97=$I93,$L93,IF(AZ$97=$N93,$Q93,IF(SUM($C111:AY111)+$S93&gt;$G93,$G93-SUM($C111:AY111),$S93))))</f>
        <v>0</v>
      </c>
      <c r="BA111" s="269">
        <f>IF(BA$97&lt;$I93,0,IF(BA$97=$I93,$L93,IF(BA$97=$N93,$Q93,IF(SUM($C111:AZ111)+$S93&gt;$G93,$G93-SUM($C111:AZ111),$S93))))</f>
        <v>0</v>
      </c>
      <c r="BB111" s="269">
        <f>IF(BB$97&lt;$I93,0,IF(BB$97=$I93,$L93,IF(BB$97=$N93,$Q93,IF(SUM($C111:BA111)+$S93&gt;$G93,$G93-SUM($C111:BA111),$S93))))</f>
        <v>0</v>
      </c>
      <c r="BC111" s="269">
        <f>IF(BC$97&lt;$I93,0,IF(BC$97=$I93,$L93,IF(BC$97=$N93,$Q93,IF(SUM($C111:BB111)+$S93&gt;$G93,$G93-SUM($C111:BB111),$S93))))</f>
        <v>0</v>
      </c>
      <c r="BD111" s="269">
        <f>IF(BD$97&lt;$I93,0,IF(BD$97=$I93,$L93,IF(BD$97=$N93,$Q93,IF(SUM($C111:BC111)+$S93&gt;$G93,$G93-SUM($C111:BC111),$S93))))</f>
        <v>0</v>
      </c>
      <c r="BE111" s="269">
        <f>IF(BE$97&lt;$I93,0,IF(BE$97=$I93,$L93,IF(BE$97=$N93,$Q93,IF(SUM($C111:BD111)+$S93&gt;$G93,$G93-SUM($C111:BD111),$S93))))</f>
        <v>0</v>
      </c>
      <c r="BF111" s="269">
        <f>IF(BF$97&lt;$I93,0,IF(BF$97=$I93,$L93,IF(BF$97=$N93,$Q93,IF(SUM($C111:BE111)+$S93&gt;$G93,$G93-SUM($C111:BE111),$S93))))</f>
        <v>0</v>
      </c>
      <c r="BG111" s="269">
        <f>IF(BG$97&lt;$I93,0,IF(BG$97=$I93,$L93,IF(BG$97=$N93,$Q93,IF(SUM($C111:BF111)+$S93&gt;$G93,$G93-SUM($C111:BF111),$S93))))</f>
        <v>0</v>
      </c>
      <c r="BH111" s="269">
        <f>IF(BH$97&lt;$I93,0,IF(BH$97=$I93,$L93,IF(BH$97=$N93,$Q93,IF(SUM($C111:BG111)+$S93&gt;$G93,$G93-SUM($C111:BG111),$S93))))</f>
        <v>0</v>
      </c>
      <c r="BI111" s="269">
        <f>IF(BI$97&lt;$I93,0,IF(BI$97=$I93,$L93,IF(BI$97=$N93,$Q93,IF(SUM($C111:BH111)+$S93&gt;$G93,$G93-SUM($C111:BH111),$S93))))</f>
        <v>0</v>
      </c>
      <c r="BJ111" s="269">
        <f>IF(BJ$97&lt;$I93,0,IF(BJ$97=$I93,$L93,IF(BJ$97=$N93,$Q93,IF(SUM($C111:BI111)+$S93&gt;$G93,$G93-SUM($C111:BI111),$S93))))</f>
        <v>0</v>
      </c>
      <c r="BK111" s="269">
        <f>IF(BK$97&lt;$I93,0,IF(BK$97=$I93,$L93,IF(BK$97=$N93,$Q93,IF(SUM($C111:BJ111)+$S93&gt;$G93,$G93-SUM($C111:BJ111),$S93))))</f>
        <v>0</v>
      </c>
      <c r="BL111" s="269">
        <f>IF(BL$97&lt;$I93,0,IF(BL$97=$I93,$L93,IF(BL$97=$N93,$Q93,IF(SUM($C111:BK111)+$S93&gt;$G93,$G93-SUM($C111:BK111),$S93))))</f>
        <v>0</v>
      </c>
      <c r="BM111" s="269">
        <f>IF(BM$97&lt;$I93,0,IF(BM$97=$I93,$L93,IF(BM$97=$N93,$Q93,IF(SUM($C111:BL111)+$S93&gt;$G93,$G93-SUM($C111:BL111),$S93))))</f>
        <v>0</v>
      </c>
      <c r="BN111" s="269">
        <f>IF(BN$97&lt;$I93,0,IF(BN$97=$I93,$L93,IF(BN$97=$N93,$Q93,IF(SUM($C111:BM111)+$S93&gt;$G93,$G93-SUM($C111:BM111),$S93))))</f>
        <v>0</v>
      </c>
      <c r="BO111" s="269">
        <f>IF(BO$97&lt;$I93,0,IF(BO$97=$I93,$L93,IF(BO$97=$N93,$Q93,IF(SUM($C111:BN111)+$S93&gt;$G93,$G93-SUM($C111:BN111),$S93))))</f>
        <v>0</v>
      </c>
      <c r="BP111" s="269">
        <f>IF(BP$97&lt;$I93,0,IF(BP$97=$I93,$L93,IF(BP$97=$N93,$Q93,IF(SUM($C111:BO111)+$S93&gt;$G93,$G93-SUM($C111:BO111),$S93))))</f>
        <v>0</v>
      </c>
      <c r="BQ111" s="269">
        <f>IF(BQ$97&lt;$I93,0,IF(BQ$97=$I93,$L93,IF(BQ$97=$N93,$Q93,IF(SUM($C111:BP111)+$S93&gt;$G93,$G93-SUM($C111:BP111),$S93))))</f>
        <v>0</v>
      </c>
      <c r="BR111" s="269">
        <f>IF(BR$97&lt;$I93,0,IF(BR$97=$I93,$L93,IF(BR$97=$N93,$Q93,IF(SUM($C111:BQ111)+$S93&gt;$G93,$G93-SUM($C111:BQ111),$S93))))</f>
        <v>0</v>
      </c>
      <c r="BS111" s="269">
        <f>IF(BS$97&lt;$I93,0,IF(BS$97=$I93,$L93,IF(BS$97=$N93,$Q93,IF(SUM($C111:BR111)+$S93&gt;$G93,$G93-SUM($C111:BR111),$S93))))</f>
        <v>0</v>
      </c>
      <c r="BT111" s="269">
        <f>IF(BT$97&lt;$I93,0,IF(BT$97=$I93,$L93,IF(BT$97=$N93,$Q93,IF(SUM($C111:BS111)+$S93&gt;$G93,$G93-SUM($C111:BS111),$S93))))</f>
        <v>0</v>
      </c>
      <c r="BU111" s="269">
        <f>IF(BU$97&lt;$I93,0,IF(BU$97=$I93,$L93,IF(BU$97=$N93,$Q93,IF(SUM($C111:BT111)+$S93&gt;$G93,$G93-SUM($C111:BT111),$S93))))</f>
        <v>0</v>
      </c>
      <c r="BV111" s="269">
        <f>IF(BV$97&lt;$I93,0,IF(BV$97=$I93,$L93,IF(BV$97=$N93,$Q93,IF(SUM($C111:BU111)+$S93&gt;$G93,$G93-SUM($C111:BU111),$S93))))</f>
        <v>0</v>
      </c>
      <c r="BW111" s="269">
        <f>IF(BW$97&lt;$I93,0,IF(BW$97=$I93,$L93,IF(BW$97=$N93,$Q93,IF(SUM($C111:BV111)+$S93&gt;$G93,$G93-SUM($C111:BV111),$S93))))</f>
        <v>0</v>
      </c>
      <c r="BX111" s="269">
        <f>IF(BX$97&lt;$I93,0,IF(BX$97=$I93,$L93,IF(BX$97=$N93,$Q93,IF(SUM($C111:BW111)+$S93&gt;$G93,$G93-SUM($C111:BW111),$S93))))</f>
        <v>0</v>
      </c>
      <c r="BY111" s="269">
        <f>IF(BY$97&lt;$I93,0,IF(BY$97=$I93,$L93,IF(BY$97=$N93,$Q93,IF(SUM($C111:BX111)+$S93&gt;$G93,$G93-SUM($C111:BX111),$S93))))</f>
        <v>0</v>
      </c>
      <c r="BZ111" s="269">
        <f>IF(BZ$97&lt;$I93,0,IF(BZ$97=$I93,$L93,IF(BZ$97=$N93,$Q93,IF(SUM($C111:BY111)+$S93&gt;$G93,$G93-SUM($C111:BY111),$S93))))</f>
        <v>0</v>
      </c>
      <c r="CA111" s="269">
        <f>IF(CA$97&lt;$I93,0,IF(CA$97=$I93,$L93,IF(CA$97=$N93,$Q93,IF(SUM($C111:BZ111)+$S93&gt;$G93,$G93-SUM($C111:BZ111),$S93))))</f>
        <v>0</v>
      </c>
      <c r="CB111" s="269">
        <f>IF(CB$97&lt;$I93,0,IF(CB$97=$I93,$L93,IF(CB$97=$N93,$Q93,IF(SUM($C111:CA111)+$S93&gt;$G93,$G93-SUM($C111:CA111),$S93))))</f>
        <v>0</v>
      </c>
      <c r="CC111" s="269">
        <f>IF(CC$97&lt;$I93,0,IF(CC$97=$I93,$L93,IF(CC$97=$N93,$Q93,IF(SUM($C111:CB111)+$S93&gt;$G93,$G93-SUM($C111:CB111),$S93))))</f>
        <v>0</v>
      </c>
      <c r="CD111" s="269">
        <f>IF(CD$97&lt;$I93,0,IF(CD$97=$I93,$L93,IF(CD$97=$N93,$Q93,IF(SUM($C111:CC111)+$S93&gt;$G93,$G93-SUM($C111:CC111),$S93))))</f>
        <v>0</v>
      </c>
      <c r="CE111" s="269">
        <f>IF(CE$97&lt;$I93,0,IF(CE$97=$I93,$L93,IF(CE$97=$N93,$Q93,IF(SUM($C111:CD111)+$S93&gt;$G93,$G93-SUM($C111:CD111),$S93))))</f>
        <v>0</v>
      </c>
      <c r="CF111" s="269">
        <f>IF(CF$97&lt;$I93,0,IF(CF$97=$I93,$L93,IF(CF$97=$N93,$Q93,IF(SUM($C111:CE111)+$S93&gt;$G93,$G93-SUM($C111:CE111),$S93))))</f>
        <v>0</v>
      </c>
      <c r="CG111" s="269">
        <f>IF(CG$97&lt;$I93,0,IF(CG$97=$I93,$L93,IF(CG$97=$N93,$Q93,IF(SUM($C111:CF111)+$S93&gt;$G93,$G93-SUM($C111:CF111),$S93))))</f>
        <v>0</v>
      </c>
      <c r="CH111" s="269">
        <f>IF(CH$97&lt;$I93,0,IF(CH$97=$I93,$L93,IF(CH$97=$N93,$Q93,IF(SUM($C111:CG111)+$S93&gt;$G93,$G93-SUM($C111:CG111),$S93))))</f>
        <v>0</v>
      </c>
      <c r="CI111" s="269">
        <f>IF(CI$97&lt;$I93,0,IF(CI$97=$I93,$L93,IF(CI$97=$N93,$Q93,IF(SUM($C111:CH111)+$S93&gt;$G93,$G93-SUM($C111:CH111),$S93))))</f>
        <v>0</v>
      </c>
      <c r="CJ111" s="269">
        <f>IF(CJ$97&lt;$I93,0,IF(CJ$97=$I93,$L93,IF(CJ$97=$N93,$Q93,IF(SUM($C111:CI111)+$S93&gt;$G93,$G93-SUM($C111:CI111),$S93))))</f>
        <v>0</v>
      </c>
      <c r="CK111" s="269">
        <f>IF(CK$97&lt;$I93,0,IF(CK$97=$I93,$L93,IF(CK$97=$N93,$Q93,IF(SUM($C111:CJ111)+$S93&gt;$G93,$G93-SUM($C111:CJ111),$S93))))</f>
        <v>0</v>
      </c>
      <c r="CL111" s="269">
        <f>IF(CL$97&lt;$I93,0,IF(CL$97=$I93,$L93,IF(CL$97=$N93,$Q93,IF(SUM($C111:CK111)+$S93&gt;$G93,$G93-SUM($C111:CK111),$S93))))</f>
        <v>0</v>
      </c>
      <c r="CM111" s="269">
        <f>IF(CM$97&lt;$I93,0,IF(CM$97=$I93,$L93,IF(CM$97=$N93,$Q93,IF(SUM($C111:CL111)+$S93&gt;$G93,$G93-SUM($C111:CL111),$S93))))</f>
        <v>0</v>
      </c>
      <c r="CN111" s="269">
        <f>IF(CN$97&lt;$I93,0,IF(CN$97=$I93,$L93,IF(CN$97=$N93,$Q93,IF(SUM($C111:CM111)+$S93&gt;$G93,$G93-SUM($C111:CM111),$S93))))</f>
        <v>0</v>
      </c>
      <c r="CO111" s="269">
        <f>IF(CO$97&lt;$I93,0,IF(CO$97=$I93,$L93,IF(CO$97=$N93,$Q93,IF(SUM($C111:CN111)+$S93&gt;$G93,$G93-SUM($C111:CN111),$S93))))</f>
        <v>0</v>
      </c>
      <c r="CP111" s="269">
        <f>IF(CP$97&lt;$I93,0,IF(CP$97=$I93,$L93,IF(CP$97=$N93,$Q93,IF(SUM($C111:CO111)+$S93&gt;$G93,$G93-SUM($C111:CO111),$S93))))</f>
        <v>0</v>
      </c>
      <c r="CQ111" s="269">
        <f>IF(CQ$97&lt;$I93,0,IF(CQ$97=$I93,$L93,IF(CQ$97=$N93,$Q93,IF(SUM($C111:CP111)+$S93&gt;$G93,$G93-SUM($C111:CP111),$S93))))</f>
        <v>0</v>
      </c>
      <c r="CR111" s="269">
        <f>IF(CR$97&lt;$I93,0,IF(CR$97=$I93,$L93,IF(CR$97=$N93,$Q93,IF(SUM($C111:CQ111)+$S93&gt;$G93,$G93-SUM($C111:CQ111),$S93))))</f>
        <v>0</v>
      </c>
      <c r="CS111" s="269">
        <f>IF(CS$97&lt;$I93,0,IF(CS$97=$I93,$L93,IF(CS$97=$N93,$Q93,IF(SUM($C111:CR111)+$S93&gt;$G93,$G93-SUM($C111:CR111),$S93))))</f>
        <v>0</v>
      </c>
      <c r="CT111" s="292">
        <f>IF(CT$97&lt;$I93,0,IF(CT$97=$I93,$L93,IF(CT$97=$N93,$Q93,IF(SUM($C111:CS111)+$S93&gt;$G93,$G93-SUM($C111:CS111),$S93))))</f>
        <v>0</v>
      </c>
      <c r="CU111" s="164">
        <f t="shared" si="99"/>
        <v>0</v>
      </c>
    </row>
    <row r="112" spans="1:99" s="130" customFormat="1" ht="16.5" customHeight="1">
      <c r="A112" s="267" t="str">
        <f t="shared" si="100"/>
        <v>车位</v>
      </c>
      <c r="B112" s="268">
        <f t="shared" si="101"/>
        <v>273</v>
      </c>
      <c r="C112" s="269">
        <f t="shared" si="102"/>
        <v>0</v>
      </c>
      <c r="D112" s="269">
        <f>IF(D$97&lt;$I94,0,IF(D$97=$I94,$L94,IF(D$97=$N94,$Q94,IF(SUM($C112:C112)+$S94&gt;$G94,$G94-SUM($C112:C112),$S94))))</f>
        <v>0</v>
      </c>
      <c r="E112" s="269">
        <f>IF(E$97&lt;$I94,0,IF(E$97=$I94,$L94,IF(E$97=$N94,$Q94,IF(SUM($C112:D112)+$S94&gt;$G94,$G94-SUM($C112:D112),$S94))))</f>
        <v>0</v>
      </c>
      <c r="F112" s="269">
        <f>IF(F$97&lt;$I94,0,IF(F$97=$I94,$L94,IF(F$97=$N94,$Q94,IF(SUM($C112:E112)+$S94&gt;$G94,$G94-SUM($C112:E112),$S94))))</f>
        <v>0</v>
      </c>
      <c r="G112" s="269">
        <f>IF(G$97&lt;$I94,0,IF(G$97=$I94,$L94,IF(G$97=$N94,$Q94,IF(SUM($C112:F112)+$S94&gt;$G94,$G94-SUM($C112:F112),$S94))))</f>
        <v>0</v>
      </c>
      <c r="H112" s="269">
        <f>IF(H$97&lt;$I94,0,IF(H$97=$I94,$L94,IF(H$97=$N94,$Q94,IF(SUM($C112:G112)+$S94&gt;$G94,$G94-SUM($C112:G112),$S94))))</f>
        <v>0</v>
      </c>
      <c r="I112" s="269">
        <f>IF(I$97&lt;$I94,0,IF(I$97=$I94,$L94,IF(I$97=$N94,$Q94,IF(SUM($C112:H112)+$S94&gt;$G94,$G94-SUM($C112:H112),$S94))))</f>
        <v>0</v>
      </c>
      <c r="J112" s="269">
        <f>IF(J$97&lt;$I94,0,IF(J$97=$I94,$L94,IF(J$97=$N94,$Q94,IF(SUM($C112:I112)+$S94&gt;$G94,$G94-SUM($C112:I112),$S94))))</f>
        <v>0</v>
      </c>
      <c r="K112" s="269">
        <f>IF(K$97&lt;$I94,0,IF(K$97=$I94,$L94,IF(K$97=$N94,$Q94,IF(SUM($C112:J112)+$S94&gt;$G94,$G94-SUM($C112:J112),$S94))))</f>
        <v>0</v>
      </c>
      <c r="L112" s="269">
        <f>IF(L$97&lt;$I94,0,IF(L$97=$I94,$L94,IF(L$97=$N94,$Q94,IF(SUM($C112:K112)+$S94&gt;$G94,$G94-SUM($C112:K112),$S94))))</f>
        <v>0</v>
      </c>
      <c r="M112" s="269">
        <f>IF(M$97&lt;$I94,0,IF(M$97=$I94,$L94,IF(M$97=$N94,$Q94,IF(SUM($C112:L112)+$S94&gt;$G94,$G94-SUM($C112:L112),$S94))))</f>
        <v>0</v>
      </c>
      <c r="N112" s="269">
        <f>IF(N$97&lt;$I94,0,IF(N$97=$I94,$L94,IF(N$97=$N94,$Q94,IF(SUM($C112:M112)+$S94&gt;$G94,$G94-SUM($C112:M112),$S94))))</f>
        <v>0</v>
      </c>
      <c r="O112" s="269">
        <f>IF(O$97&lt;$I94,0,IF(O$97=$I94,$L94,IF(O$97=$N94,$Q94,IF(SUM($C112:N112)+$S94&gt;$G94,$G94-SUM($C112:N112),$S94))))</f>
        <v>0</v>
      </c>
      <c r="P112" s="269">
        <f>IF(P$97&lt;$I94,0,IF(P$97=$I94,$L94,IF(P$97=$N94,$Q94,IF(SUM($C112:O112)+$S94&gt;$G94,$G94-SUM($C112:O112),$S94))))</f>
        <v>0</v>
      </c>
      <c r="Q112" s="269">
        <f>IF(Q$97&lt;$I94,0,IF(Q$97=$I94,$L94,IF(Q$97=$N94,$Q94,IF(SUM($C112:P112)+$S94&gt;$G94,$G94-SUM($C112:P112),$S94))))</f>
        <v>0</v>
      </c>
      <c r="R112" s="269">
        <f>IF(R$97&lt;$I94,0,IF(R$97=$I94,$L94,IF(R$97=$N94,$Q94,IF(SUM($C112:Q112)+$S94&gt;$G94,$G94-SUM($C112:Q112),$S94))))</f>
        <v>0</v>
      </c>
      <c r="S112" s="269">
        <f>IF(S$97&lt;$I94,0,IF(S$97=$I94,$L94,IF(S$97=$N94,$Q94,IF(SUM($C112:R112)+$S94&gt;$G94,$G94-SUM($C112:R112),$S94))))</f>
        <v>0</v>
      </c>
      <c r="T112" s="269">
        <f>IF(T$97&lt;$I94,0,IF(T$97=$I94,$L94,IF(T$97=$N94,$Q94,IF(SUM($C112:S112)+$S94&gt;$G94,$G94-SUM($C112:S112),$S94))))</f>
        <v>0</v>
      </c>
      <c r="U112" s="269">
        <f>IF(U$97&lt;$I94,0,IF(U$97=$I94,$L94,IF(U$97=$N94,$Q94,IF(SUM($C112:T112)+$S94&gt;$G94,$G94-SUM($C112:T112),$S94))))</f>
        <v>0</v>
      </c>
      <c r="V112" s="269">
        <f>IF(V$97&lt;$I94,0,IF(V$97=$I94,$L94,IF(V$97=$N94,$Q94,IF(SUM($C112:U112)+$S94&gt;$G94,$G94-SUM($C112:U112),$S94))))</f>
        <v>0</v>
      </c>
      <c r="W112" s="269">
        <f>IF(W$97&lt;$I94,0,IF(W$97=$I94,$L94,IF(W$97=$N94,$Q94,IF(SUM($C112:V112)+$S94&gt;$G94,$G94-SUM($C112:V112),$S94))))</f>
        <v>0</v>
      </c>
      <c r="X112" s="269">
        <f>IF(X$97&lt;$I94,0,IF(X$97=$I94,$L94,IF(X$97=$N94,$Q94,IF(SUM($C112:W112)+$S94&gt;$G94,$G94-SUM($C112:W112),$S94))))</f>
        <v>0</v>
      </c>
      <c r="Y112" s="269">
        <f>IF(Y$97&lt;$I94,0,IF(Y$97=$I94,$L94,IF(Y$97=$N94,$Q94,IF(SUM($C112:X112)+$S94&gt;$G94,$G94-SUM($C112:X112),$S94))))</f>
        <v>0</v>
      </c>
      <c r="Z112" s="269">
        <f>IF(Z$97&lt;$I94,0,IF(Z$97=$I94,$L94,IF(Z$97=$N94,$Q94,IF(SUM($C112:Y112)+$S94&gt;$G94,$G94-SUM($C112:Y112),$S94))))</f>
        <v>0</v>
      </c>
      <c r="AA112" s="269">
        <f>IF(AA$97&lt;$I94,0,IF(AA$97=$I94,$L94,IF(AA$97=$N94,$Q94,IF(SUM($C112:Z112)+$S94&gt;$G94,$G94-SUM($C112:Z112),$S94))))</f>
        <v>0</v>
      </c>
      <c r="AB112" s="269">
        <f>IF(AB$97&lt;$I94,0,IF(AB$97=$I94,$L94,IF(AB$97=$N94,$Q94,IF(SUM($C112:AA112)+$S94&gt;$G94,$G94-SUM($C112:AA112),$S94))))</f>
        <v>0</v>
      </c>
      <c r="AC112" s="269">
        <f>IF(AC$97&lt;$I94,0,IF(AC$97=$I94,$L94,IF(AC$97=$N94,$Q94,IF(SUM($C112:AB112)+$S94&gt;$G94,$G94-SUM($C112:AB112),$S94))))</f>
        <v>0</v>
      </c>
      <c r="AD112" s="269">
        <f>IF(AD$97&lt;$I94,0,IF(AD$97=$I94,$L94,IF(AD$97=$N94,$Q94,IF(SUM($C112:AC112)+$S94&gt;$G94,$G94-SUM($C112:AC112),$S94))))</f>
        <v>0</v>
      </c>
      <c r="AE112" s="269">
        <f>IF(AE$97&lt;$I94,0,IF(AE$97=$I94,$L94,IF(AE$97=$N94,$Q94,IF(SUM($C112:AD112)+$S94&gt;$G94,$G94-SUM($C112:AD112),$S94))))</f>
        <v>0</v>
      </c>
      <c r="AF112" s="269">
        <f>IF(AF$97&lt;$I94,0,IF(AF$97=$I94,$L94,IF(AF$97=$N94,$Q94,IF(SUM($C112:AE112)+$S94&gt;$G94,$G94-SUM($C112:AE112),$S94))))</f>
        <v>0</v>
      </c>
      <c r="AG112" s="269">
        <f>IF(AG$97&lt;$I94,0,IF(AG$97=$I94,$L94,IF(AG$97=$N94,$Q94,IF(SUM($C112:AF112)+$S94&gt;$G94,$G94-SUM($C112:AF112),$S94))))</f>
        <v>0</v>
      </c>
      <c r="AH112" s="269">
        <f>IF(AH$97&lt;$I94,0,IF(AH$97=$I94,$L94,IF(AH$97=$N94,$Q94,IF(SUM($C112:AG112)+$S94&gt;$G94,$G94-SUM($C112:AG112),$S94))))</f>
        <v>0</v>
      </c>
      <c r="AI112" s="269">
        <f>IF(AI$97&lt;$I94,0,IF(AI$97=$I94,$L94,IF(AI$97=$N94,$Q94,IF(SUM($C112:AH112)+$S94&gt;$G94,$G94-SUM($C112:AH112),$S94))))</f>
        <v>180</v>
      </c>
      <c r="AJ112" s="269">
        <f>IF(AJ$97&lt;$I94,0,IF(AJ$97=$I94,$L94,IF(AJ$97=$N94,$Q94,IF(SUM($C112:AI112)+$S94&gt;$G94,$G94-SUM($C112:AI112),$S94))))</f>
        <v>50</v>
      </c>
      <c r="AK112" s="269">
        <f>IF(AK$97&lt;$I94,0,IF(AK$97=$I94,$L94,IF(AK$97=$N94,$Q94,IF(SUM($C112:AJ112)+$S94&gt;$G94,$G94-SUM($C112:AJ112),$S94))))</f>
        <v>43</v>
      </c>
      <c r="AL112" s="269">
        <f>IF(AL$97&lt;$I94,0,IF(AL$97=$I94,$L94,IF(AL$97=$N94,$Q94,IF(SUM($C112:AK112)+$S94&gt;$G94,$G94-SUM($C112:AK112),$S94))))</f>
        <v>0</v>
      </c>
      <c r="AM112" s="269">
        <f>IF(AM$97&lt;$I94,0,IF(AM$97=$I94,$L94,IF(AM$97=$N94,$Q94,IF(SUM($C112:AL112)+$S94&gt;$G94,$G94-SUM($C112:AL112),$S94))))</f>
        <v>0</v>
      </c>
      <c r="AN112" s="269">
        <f>IF(AN$97&lt;$I94,0,IF(AN$97=$I94,$L94,IF(AN$97=$N94,$Q94,IF(SUM($C112:AM112)+$S94&gt;$G94,$G94-SUM($C112:AM112),$S94))))</f>
        <v>0</v>
      </c>
      <c r="AO112" s="269">
        <f>IF(AO$97&lt;$I94,0,IF(AO$97=$I94,$L94,IF(AO$97=$N94,$Q94,IF(SUM($C112:AN112)+$S94&gt;$G94,$G94-SUM($C112:AN112),$S94))))</f>
        <v>0</v>
      </c>
      <c r="AP112" s="269">
        <f>IF(AP$97&lt;$I94,0,IF(AP$97=$I94,$L94,IF(AP$97=$N94,$Q94,IF(SUM($C112:AO112)+$S94&gt;$G94,$G94-SUM($C112:AO112),$S94))))</f>
        <v>0</v>
      </c>
      <c r="AQ112" s="269">
        <f>IF(AQ$97&lt;$I94,0,IF(AQ$97=$I94,$L94,IF(AQ$97=$N94,$Q94,IF(SUM($C112:AP112)+$S94&gt;$G94,$G94-SUM($C112:AP112),$S94))))</f>
        <v>0</v>
      </c>
      <c r="AR112" s="269">
        <f>IF(AR$97&lt;$I94,0,IF(AR$97=$I94,$L94,IF(AR$97=$N94,$Q94,IF(SUM($C112:AQ112)+$S94&gt;$G94,$G94-SUM($C112:AQ112),$S94))))</f>
        <v>0</v>
      </c>
      <c r="AS112" s="269">
        <f>IF(AS$97&lt;$I94,0,IF(AS$97=$I94,$L94,IF(AS$97=$N94,$Q94,IF(SUM($C112:AR112)+$S94&gt;$G94,$G94-SUM($C112:AR112),$S94))))</f>
        <v>0</v>
      </c>
      <c r="AT112" s="269">
        <f>IF(AT$97&lt;$I94,0,IF(AT$97=$I94,$L94,IF(AT$97=$N94,$Q94,IF(SUM($C112:AS112)+$S94&gt;$G94,$G94-SUM($C112:AS112),$S94))))</f>
        <v>0</v>
      </c>
      <c r="AU112" s="269">
        <f>IF(AU$97&lt;$I94,0,IF(AU$97=$I94,$L94,IF(AU$97=$N94,$Q94,IF(SUM($C112:AT112)+$S94&gt;$G94,$G94-SUM($C112:AT112),$S94))))</f>
        <v>0</v>
      </c>
      <c r="AV112" s="269">
        <f>IF(AV$97&lt;$I94,0,IF(AV$97=$I94,$L94,IF(AV$97=$N94,$Q94,IF(SUM($C112:AU112)+$S94&gt;$G94,$G94-SUM($C112:AU112),$S94))))</f>
        <v>0</v>
      </c>
      <c r="AW112" s="269">
        <f>IF(AW$97&lt;$I94,0,IF(AW$97=$I94,$L94,IF(AW$97=$N94,$Q94,IF(SUM($C112:AV112)+$S94&gt;$G94,$G94-SUM($C112:AV112),$S94))))</f>
        <v>0</v>
      </c>
      <c r="AX112" s="269">
        <f>IF(AX$97&lt;$I94,0,IF(AX$97=$I94,$L94,IF(AX$97=$N94,$Q94,IF(SUM($C112:AW112)+$S94&gt;$G94,$G94-SUM($C112:AW112),$S94))))</f>
        <v>0</v>
      </c>
      <c r="AY112" s="269">
        <f>IF(AY$97&lt;$I94,0,IF(AY$97=$I94,$L94,IF(AY$97=$N94,$Q94,IF(SUM($C112:AX112)+$S94&gt;$G94,$G94-SUM($C112:AX112),$S94))))</f>
        <v>0</v>
      </c>
      <c r="AZ112" s="269">
        <f>IF(AZ$97&lt;$I94,0,IF(AZ$97=$I94,$L94,IF(AZ$97=$N94,$Q94,IF(SUM($C112:AY112)+$S94&gt;$G94,$G94-SUM($C112:AY112),$S94))))</f>
        <v>0</v>
      </c>
      <c r="BA112" s="269">
        <f>IF(BA$97&lt;$I94,0,IF(BA$97=$I94,$L94,IF(BA$97=$N94,$Q94,IF(SUM($C112:AZ112)+$S94&gt;$G94,$G94-SUM($C112:AZ112),$S94))))</f>
        <v>0</v>
      </c>
      <c r="BB112" s="269">
        <f>IF(BB$97&lt;$I94,0,IF(BB$97=$I94,$L94,IF(BB$97=$N94,$Q94,IF(SUM($C112:BA112)+$S94&gt;$G94,$G94-SUM($C112:BA112),$S94))))</f>
        <v>0</v>
      </c>
      <c r="BC112" s="269">
        <f>IF(BC$97&lt;$I94,0,IF(BC$97=$I94,$L94,IF(BC$97=$N94,$Q94,IF(SUM($C112:BB112)+$S94&gt;$G94,$G94-SUM($C112:BB112),$S94))))</f>
        <v>0</v>
      </c>
      <c r="BD112" s="269">
        <f>IF(BD$97&lt;$I94,0,IF(BD$97=$I94,$L94,IF(BD$97=$N94,$Q94,IF(SUM($C112:BC112)+$S94&gt;$G94,$G94-SUM($C112:BC112),$S94))))</f>
        <v>0</v>
      </c>
      <c r="BE112" s="269">
        <f>IF(BE$97&lt;$I94,0,IF(BE$97=$I94,$L94,IF(BE$97=$N94,$Q94,IF(SUM($C112:BD112)+$S94&gt;$G94,$G94-SUM($C112:BD112),$S94))))</f>
        <v>0</v>
      </c>
      <c r="BF112" s="269">
        <f>IF(BF$97&lt;$I94,0,IF(BF$97=$I94,$L94,IF(BF$97=$N94,$Q94,IF(SUM($C112:BE112)+$S94&gt;$G94,$G94-SUM($C112:BE112),$S94))))</f>
        <v>0</v>
      </c>
      <c r="BG112" s="269">
        <f>IF(BG$97&lt;$I94,0,IF(BG$97=$I94,$L94,IF(BG$97=$N94,$Q94,IF(SUM($C112:BF112)+$S94&gt;$G94,$G94-SUM($C112:BF112),$S94))))</f>
        <v>0</v>
      </c>
      <c r="BH112" s="269">
        <f>IF(BH$97&lt;$I94,0,IF(BH$97=$I94,$L94,IF(BH$97=$N94,$Q94,IF(SUM($C112:BG112)+$S94&gt;$G94,$G94-SUM($C112:BG112),$S94))))</f>
        <v>0</v>
      </c>
      <c r="BI112" s="269">
        <f>IF(BI$97&lt;$I94,0,IF(BI$97=$I94,$L94,IF(BI$97=$N94,$Q94,IF(SUM($C112:BH112)+$S94&gt;$G94,$G94-SUM($C112:BH112),$S94))))</f>
        <v>0</v>
      </c>
      <c r="BJ112" s="269">
        <f>IF(BJ$97&lt;$I94,0,IF(BJ$97=$I94,$L94,IF(BJ$97=$N94,$Q94,IF(SUM($C112:BI112)+$S94&gt;$G94,$G94-SUM($C112:BI112),$S94))))</f>
        <v>0</v>
      </c>
      <c r="BK112" s="269">
        <f>IF(BK$97&lt;$I94,0,IF(BK$97=$I94,$L94,IF(BK$97=$N94,$Q94,IF(SUM($C112:BJ112)+$S94&gt;$G94,$G94-SUM($C112:BJ112),$S94))))</f>
        <v>0</v>
      </c>
      <c r="BL112" s="269">
        <f>IF(BL$97&lt;$I94,0,IF(BL$97=$I94,$L94,IF(BL$97=$N94,$Q94,IF(SUM($C112:BK112)+$S94&gt;$G94,$G94-SUM($C112:BK112),$S94))))</f>
        <v>0</v>
      </c>
      <c r="BM112" s="269">
        <f>IF(BM$97&lt;$I94,0,IF(BM$97=$I94,$L94,IF(BM$97=$N94,$Q94,IF(SUM($C112:BL112)+$S94&gt;$G94,$G94-SUM($C112:BL112),$S94))))</f>
        <v>0</v>
      </c>
      <c r="BN112" s="269">
        <f>IF(BN$97&lt;$I94,0,IF(BN$97=$I94,$L94,IF(BN$97=$N94,$Q94,IF(SUM($C112:BM112)+$S94&gt;$G94,$G94-SUM($C112:BM112),$S94))))</f>
        <v>0</v>
      </c>
      <c r="BO112" s="269">
        <f>IF(BO$97&lt;$I94,0,IF(BO$97=$I94,$L94,IF(BO$97=$N94,$Q94,IF(SUM($C112:BN112)+$S94&gt;$G94,$G94-SUM($C112:BN112),$S94))))</f>
        <v>0</v>
      </c>
      <c r="BP112" s="269">
        <f>IF(BP$97&lt;$I94,0,IF(BP$97=$I94,$L94,IF(BP$97=$N94,$Q94,IF(SUM($C112:BO112)+$S94&gt;$G94,$G94-SUM($C112:BO112),$S94))))</f>
        <v>0</v>
      </c>
      <c r="BQ112" s="269">
        <f>IF(BQ$97&lt;$I94,0,IF(BQ$97=$I94,$L94,IF(BQ$97=$N94,$Q94,IF(SUM($C112:BP112)+$S94&gt;$G94,$G94-SUM($C112:BP112),$S94))))</f>
        <v>0</v>
      </c>
      <c r="BR112" s="269">
        <f>IF(BR$97&lt;$I94,0,IF(BR$97=$I94,$L94,IF(BR$97=$N94,$Q94,IF(SUM($C112:BQ112)+$S94&gt;$G94,$G94-SUM($C112:BQ112),$S94))))</f>
        <v>0</v>
      </c>
      <c r="BS112" s="269">
        <f>IF(BS$97&lt;$I94,0,IF(BS$97=$I94,$L94,IF(BS$97=$N94,$Q94,IF(SUM($C112:BR112)+$S94&gt;$G94,$G94-SUM($C112:BR112),$S94))))</f>
        <v>0</v>
      </c>
      <c r="BT112" s="269">
        <f>IF(BT$97&lt;$I94,0,IF(BT$97=$I94,$L94,IF(BT$97=$N94,$Q94,IF(SUM($C112:BS112)+$S94&gt;$G94,$G94-SUM($C112:BS112),$S94))))</f>
        <v>0</v>
      </c>
      <c r="BU112" s="269">
        <f>IF(BU$97&lt;$I94,0,IF(BU$97=$I94,$L94,IF(BU$97=$N94,$Q94,IF(SUM($C112:BT112)+$S94&gt;$G94,$G94-SUM($C112:BT112),$S94))))</f>
        <v>0</v>
      </c>
      <c r="BV112" s="269">
        <f>IF(BV$97&lt;$I94,0,IF(BV$97=$I94,$L94,IF(BV$97=$N94,$Q94,IF(SUM($C112:BU112)+$S94&gt;$G94,$G94-SUM($C112:BU112),$S94))))</f>
        <v>0</v>
      </c>
      <c r="BW112" s="269">
        <f>IF(BW$97&lt;$I94,0,IF(BW$97=$I94,$L94,IF(BW$97=$N94,$Q94,IF(SUM($C112:BV112)+$S94&gt;$G94,$G94-SUM($C112:BV112),$S94))))</f>
        <v>0</v>
      </c>
      <c r="BX112" s="269">
        <f>IF(BX$97&lt;$I94,0,IF(BX$97=$I94,$L94,IF(BX$97=$N94,$Q94,IF(SUM($C112:BW112)+$S94&gt;$G94,$G94-SUM($C112:BW112),$S94))))</f>
        <v>0</v>
      </c>
      <c r="BY112" s="269">
        <f>IF(BY$97&lt;$I94,0,IF(BY$97=$I94,$L94,IF(BY$97=$N94,$Q94,IF(SUM($C112:BX112)+$S94&gt;$G94,$G94-SUM($C112:BX112),$S94))))</f>
        <v>0</v>
      </c>
      <c r="BZ112" s="269">
        <f>IF(BZ$97&lt;$I94,0,IF(BZ$97=$I94,$L94,IF(BZ$97=$N94,$Q94,IF(SUM($C112:BY112)+$S94&gt;$G94,$G94-SUM($C112:BY112),$S94))))</f>
        <v>0</v>
      </c>
      <c r="CA112" s="269">
        <f>IF(CA$97&lt;$I94,0,IF(CA$97=$I94,$L94,IF(CA$97=$N94,$Q94,IF(SUM($C112:BZ112)+$S94&gt;$G94,$G94-SUM($C112:BZ112),$S94))))</f>
        <v>0</v>
      </c>
      <c r="CB112" s="269">
        <f>IF(CB$97&lt;$I94,0,IF(CB$97=$I94,$L94,IF(CB$97=$N94,$Q94,IF(SUM($C112:CA112)+$S94&gt;$G94,$G94-SUM($C112:CA112),$S94))))</f>
        <v>0</v>
      </c>
      <c r="CC112" s="269">
        <f>IF(CC$97&lt;$I94,0,IF(CC$97=$I94,$L94,IF(CC$97=$N94,$Q94,IF(SUM($C112:CB112)+$S94&gt;$G94,$G94-SUM($C112:CB112),$S94))))</f>
        <v>0</v>
      </c>
      <c r="CD112" s="269">
        <f>IF(CD$97&lt;$I94,0,IF(CD$97=$I94,$L94,IF(CD$97=$N94,$Q94,IF(SUM($C112:CC112)+$S94&gt;$G94,$G94-SUM($C112:CC112),$S94))))</f>
        <v>0</v>
      </c>
      <c r="CE112" s="269">
        <f>IF(CE$97&lt;$I94,0,IF(CE$97=$I94,$L94,IF(CE$97=$N94,$Q94,IF(SUM($C112:CD112)+$S94&gt;$G94,$G94-SUM($C112:CD112),$S94))))</f>
        <v>0</v>
      </c>
      <c r="CF112" s="269">
        <f>IF(CF$97&lt;$I94,0,IF(CF$97=$I94,$L94,IF(CF$97=$N94,$Q94,IF(SUM($C112:CE112)+$S94&gt;$G94,$G94-SUM($C112:CE112),$S94))))</f>
        <v>0</v>
      </c>
      <c r="CG112" s="269">
        <f>IF(CG$97&lt;$I94,0,IF(CG$97=$I94,$L94,IF(CG$97=$N94,$Q94,IF(SUM($C112:CF112)+$S94&gt;$G94,$G94-SUM($C112:CF112),$S94))))</f>
        <v>0</v>
      </c>
      <c r="CH112" s="269">
        <f>IF(CH$97&lt;$I94,0,IF(CH$97=$I94,$L94,IF(CH$97=$N94,$Q94,IF(SUM($C112:CG112)+$S94&gt;$G94,$G94-SUM($C112:CG112),$S94))))</f>
        <v>0</v>
      </c>
      <c r="CI112" s="269">
        <f>IF(CI$97&lt;$I94,0,IF(CI$97=$I94,$L94,IF(CI$97=$N94,$Q94,IF(SUM($C112:CH112)+$S94&gt;$G94,$G94-SUM($C112:CH112),$S94))))</f>
        <v>0</v>
      </c>
      <c r="CJ112" s="269">
        <f>IF(CJ$97&lt;$I94,0,IF(CJ$97=$I94,$L94,IF(CJ$97=$N94,$Q94,IF(SUM($C112:CI112)+$S94&gt;$G94,$G94-SUM($C112:CI112),$S94))))</f>
        <v>0</v>
      </c>
      <c r="CK112" s="269">
        <f>IF(CK$97&lt;$I94,0,IF(CK$97=$I94,$L94,IF(CK$97=$N94,$Q94,IF(SUM($C112:CJ112)+$S94&gt;$G94,$G94-SUM($C112:CJ112),$S94))))</f>
        <v>0</v>
      </c>
      <c r="CL112" s="269">
        <f>IF(CL$97&lt;$I94,0,IF(CL$97=$I94,$L94,IF(CL$97=$N94,$Q94,IF(SUM($C112:CK112)+$S94&gt;$G94,$G94-SUM($C112:CK112),$S94))))</f>
        <v>0</v>
      </c>
      <c r="CM112" s="269">
        <f>IF(CM$97&lt;$I94,0,IF(CM$97=$I94,$L94,IF(CM$97=$N94,$Q94,IF(SUM($C112:CL112)+$S94&gt;$G94,$G94-SUM($C112:CL112),$S94))))</f>
        <v>0</v>
      </c>
      <c r="CN112" s="269">
        <f>IF(CN$97&lt;$I94,0,IF(CN$97=$I94,$L94,IF(CN$97=$N94,$Q94,IF(SUM($C112:CM112)+$S94&gt;$G94,$G94-SUM($C112:CM112),$S94))))</f>
        <v>0</v>
      </c>
      <c r="CO112" s="269">
        <f>IF(CO$97&lt;$I94,0,IF(CO$97=$I94,$L94,IF(CO$97=$N94,$Q94,IF(SUM($C112:CN112)+$S94&gt;$G94,$G94-SUM($C112:CN112),$S94))))</f>
        <v>0</v>
      </c>
      <c r="CP112" s="269">
        <f>IF(CP$97&lt;$I94,0,IF(CP$97=$I94,$L94,IF(CP$97=$N94,$Q94,IF(SUM($C112:CO112)+$S94&gt;$G94,$G94-SUM($C112:CO112),$S94))))</f>
        <v>0</v>
      </c>
      <c r="CQ112" s="269">
        <f>IF(CQ$97&lt;$I94,0,IF(CQ$97=$I94,$L94,IF(CQ$97=$N94,$Q94,IF(SUM($C112:CP112)+$S94&gt;$G94,$G94-SUM($C112:CP112),$S94))))</f>
        <v>0</v>
      </c>
      <c r="CR112" s="269">
        <f>IF(CR$97&lt;$I94,0,IF(CR$97=$I94,$L94,IF(CR$97=$N94,$Q94,IF(SUM($C112:CQ112)+$S94&gt;$G94,$G94-SUM($C112:CQ112),$S94))))</f>
        <v>0</v>
      </c>
      <c r="CS112" s="269">
        <f>IF(CS$97&lt;$I94,0,IF(CS$97=$I94,$L94,IF(CS$97=$N94,$Q94,IF(SUM($C112:CR112)+$S94&gt;$G94,$G94-SUM($C112:CR112),$S94))))</f>
        <v>0</v>
      </c>
      <c r="CT112" s="292">
        <f>IF(CT$97&lt;$I94,0,IF(CT$97=$I94,$L94,IF(CT$97=$N94,$Q94,IF(SUM($C112:CS112)+$S94&gt;$G94,$G94-SUM($C112:CS112),$S94))))</f>
        <v>0</v>
      </c>
      <c r="CU112" s="164">
        <f t="shared" si="99"/>
        <v>0</v>
      </c>
    </row>
    <row r="113" spans="1:99" s="130" customFormat="1" ht="16.5" customHeight="1">
      <c r="A113" s="271" t="s">
        <v>239</v>
      </c>
      <c r="B113" s="272">
        <f t="shared" ref="B113:V113" si="103">SUM(B99:B112)</f>
        <v>527.2947952810548</v>
      </c>
      <c r="C113" s="272">
        <f t="shared" si="103"/>
        <v>0</v>
      </c>
      <c r="D113" s="272">
        <f t="shared" si="103"/>
        <v>0</v>
      </c>
      <c r="E113" s="272">
        <f t="shared" si="103"/>
        <v>0</v>
      </c>
      <c r="F113" s="272">
        <f t="shared" si="103"/>
        <v>0</v>
      </c>
      <c r="G113" s="272">
        <f t="shared" si="103"/>
        <v>0</v>
      </c>
      <c r="H113" s="272">
        <f t="shared" si="103"/>
        <v>0</v>
      </c>
      <c r="I113" s="272">
        <f t="shared" si="103"/>
        <v>0</v>
      </c>
      <c r="J113" s="272">
        <f t="shared" si="103"/>
        <v>0</v>
      </c>
      <c r="K113" s="272">
        <f t="shared" si="103"/>
        <v>0</v>
      </c>
      <c r="L113" s="272">
        <f t="shared" si="103"/>
        <v>0</v>
      </c>
      <c r="M113" s="272">
        <f t="shared" si="103"/>
        <v>0</v>
      </c>
      <c r="N113" s="272">
        <f t="shared" si="103"/>
        <v>0</v>
      </c>
      <c r="O113" s="272">
        <f t="shared" si="103"/>
        <v>0</v>
      </c>
      <c r="P113" s="272">
        <f t="shared" si="103"/>
        <v>0</v>
      </c>
      <c r="Q113" s="272">
        <f t="shared" si="103"/>
        <v>0</v>
      </c>
      <c r="R113" s="272">
        <f t="shared" si="103"/>
        <v>0</v>
      </c>
      <c r="S113" s="272">
        <f t="shared" si="103"/>
        <v>0</v>
      </c>
      <c r="T113" s="272">
        <f t="shared" si="103"/>
        <v>120</v>
      </c>
      <c r="U113" s="272">
        <f t="shared" si="103"/>
        <v>70</v>
      </c>
      <c r="V113" s="272">
        <f t="shared" si="103"/>
        <v>64.294795281054803</v>
      </c>
      <c r="W113" s="272">
        <f t="shared" ref="W113:BB113" si="104">SUM(W99:W112)</f>
        <v>0</v>
      </c>
      <c r="X113" s="272">
        <f t="shared" si="104"/>
        <v>0</v>
      </c>
      <c r="Y113" s="272">
        <f t="shared" si="104"/>
        <v>0</v>
      </c>
      <c r="Z113" s="272">
        <f t="shared" si="104"/>
        <v>0</v>
      </c>
      <c r="AA113" s="272">
        <f t="shared" si="104"/>
        <v>0</v>
      </c>
      <c r="AB113" s="272">
        <f t="shared" si="104"/>
        <v>0</v>
      </c>
      <c r="AC113" s="272">
        <f t="shared" si="104"/>
        <v>0</v>
      </c>
      <c r="AD113" s="272">
        <f t="shared" si="104"/>
        <v>0</v>
      </c>
      <c r="AE113" s="272">
        <f t="shared" si="104"/>
        <v>0</v>
      </c>
      <c r="AF113" s="272">
        <f t="shared" si="104"/>
        <v>0</v>
      </c>
      <c r="AG113" s="272">
        <f t="shared" si="104"/>
        <v>0</v>
      </c>
      <c r="AH113" s="272">
        <f t="shared" si="104"/>
        <v>0</v>
      </c>
      <c r="AI113" s="272">
        <f t="shared" si="104"/>
        <v>180</v>
      </c>
      <c r="AJ113" s="272">
        <f t="shared" si="104"/>
        <v>50</v>
      </c>
      <c r="AK113" s="272">
        <f t="shared" si="104"/>
        <v>43</v>
      </c>
      <c r="AL113" s="272">
        <f t="shared" si="104"/>
        <v>0</v>
      </c>
      <c r="AM113" s="272">
        <f t="shared" si="104"/>
        <v>0</v>
      </c>
      <c r="AN113" s="272">
        <f t="shared" si="104"/>
        <v>0</v>
      </c>
      <c r="AO113" s="272">
        <f t="shared" si="104"/>
        <v>0</v>
      </c>
      <c r="AP113" s="272">
        <f t="shared" si="104"/>
        <v>0</v>
      </c>
      <c r="AQ113" s="272">
        <f t="shared" si="104"/>
        <v>0</v>
      </c>
      <c r="AR113" s="272">
        <f t="shared" si="104"/>
        <v>0</v>
      </c>
      <c r="AS113" s="272">
        <f t="shared" si="104"/>
        <v>0</v>
      </c>
      <c r="AT113" s="272">
        <f t="shared" si="104"/>
        <v>0</v>
      </c>
      <c r="AU113" s="272">
        <f t="shared" si="104"/>
        <v>0</v>
      </c>
      <c r="AV113" s="272">
        <f t="shared" si="104"/>
        <v>0</v>
      </c>
      <c r="AW113" s="272">
        <f t="shared" si="104"/>
        <v>0</v>
      </c>
      <c r="AX113" s="272">
        <f t="shared" si="104"/>
        <v>0</v>
      </c>
      <c r="AY113" s="272">
        <f t="shared" si="104"/>
        <v>0</v>
      </c>
      <c r="AZ113" s="272">
        <f t="shared" si="104"/>
        <v>0</v>
      </c>
      <c r="BA113" s="272">
        <f t="shared" si="104"/>
        <v>0</v>
      </c>
      <c r="BB113" s="272">
        <f t="shared" si="104"/>
        <v>0</v>
      </c>
      <c r="BC113" s="272">
        <f t="shared" ref="BC113:CH113" si="105">SUM(BC99:BC112)</f>
        <v>0</v>
      </c>
      <c r="BD113" s="272">
        <f t="shared" si="105"/>
        <v>0</v>
      </c>
      <c r="BE113" s="272">
        <f t="shared" si="105"/>
        <v>0</v>
      </c>
      <c r="BF113" s="272">
        <f t="shared" si="105"/>
        <v>0</v>
      </c>
      <c r="BG113" s="272">
        <f t="shared" si="105"/>
        <v>0</v>
      </c>
      <c r="BH113" s="272">
        <f t="shared" si="105"/>
        <v>0</v>
      </c>
      <c r="BI113" s="272">
        <f t="shared" si="105"/>
        <v>0</v>
      </c>
      <c r="BJ113" s="272">
        <f t="shared" si="105"/>
        <v>0</v>
      </c>
      <c r="BK113" s="272">
        <f t="shared" si="105"/>
        <v>0</v>
      </c>
      <c r="BL113" s="272">
        <f t="shared" si="105"/>
        <v>0</v>
      </c>
      <c r="BM113" s="272">
        <f t="shared" si="105"/>
        <v>0</v>
      </c>
      <c r="BN113" s="272">
        <f t="shared" si="105"/>
        <v>0</v>
      </c>
      <c r="BO113" s="272">
        <f t="shared" si="105"/>
        <v>0</v>
      </c>
      <c r="BP113" s="272">
        <f t="shared" si="105"/>
        <v>0</v>
      </c>
      <c r="BQ113" s="272">
        <f t="shared" si="105"/>
        <v>0</v>
      </c>
      <c r="BR113" s="272">
        <f t="shared" si="105"/>
        <v>0</v>
      </c>
      <c r="BS113" s="272">
        <f t="shared" si="105"/>
        <v>0</v>
      </c>
      <c r="BT113" s="272">
        <f t="shared" si="105"/>
        <v>0</v>
      </c>
      <c r="BU113" s="272">
        <f t="shared" si="105"/>
        <v>0</v>
      </c>
      <c r="BV113" s="272">
        <f t="shared" si="105"/>
        <v>0</v>
      </c>
      <c r="BW113" s="272">
        <f t="shared" si="105"/>
        <v>0</v>
      </c>
      <c r="BX113" s="272">
        <f t="shared" si="105"/>
        <v>0</v>
      </c>
      <c r="BY113" s="272">
        <f t="shared" si="105"/>
        <v>0</v>
      </c>
      <c r="BZ113" s="272">
        <f t="shared" si="105"/>
        <v>0</v>
      </c>
      <c r="CA113" s="272">
        <f t="shared" si="105"/>
        <v>0</v>
      </c>
      <c r="CB113" s="272">
        <f t="shared" si="105"/>
        <v>0</v>
      </c>
      <c r="CC113" s="272">
        <f t="shared" si="105"/>
        <v>0</v>
      </c>
      <c r="CD113" s="272">
        <f t="shared" si="105"/>
        <v>0</v>
      </c>
      <c r="CE113" s="272">
        <f t="shared" si="105"/>
        <v>0</v>
      </c>
      <c r="CF113" s="272">
        <f t="shared" si="105"/>
        <v>0</v>
      </c>
      <c r="CG113" s="272">
        <f t="shared" si="105"/>
        <v>0</v>
      </c>
      <c r="CH113" s="272">
        <f t="shared" si="105"/>
        <v>0</v>
      </c>
      <c r="CI113" s="272">
        <f t="shared" ref="CI113:CT113" si="106">SUM(CI99:CI112)</f>
        <v>0</v>
      </c>
      <c r="CJ113" s="272">
        <f t="shared" si="106"/>
        <v>0</v>
      </c>
      <c r="CK113" s="272">
        <f t="shared" si="106"/>
        <v>0</v>
      </c>
      <c r="CL113" s="272">
        <f t="shared" si="106"/>
        <v>0</v>
      </c>
      <c r="CM113" s="272">
        <f t="shared" si="106"/>
        <v>0</v>
      </c>
      <c r="CN113" s="272">
        <f t="shared" si="106"/>
        <v>0</v>
      </c>
      <c r="CO113" s="272">
        <f t="shared" si="106"/>
        <v>0</v>
      </c>
      <c r="CP113" s="272">
        <f t="shared" si="106"/>
        <v>0</v>
      </c>
      <c r="CQ113" s="272">
        <f t="shared" si="106"/>
        <v>0</v>
      </c>
      <c r="CR113" s="272">
        <f t="shared" si="106"/>
        <v>0</v>
      </c>
      <c r="CS113" s="272">
        <f t="shared" si="106"/>
        <v>0</v>
      </c>
      <c r="CT113" s="291">
        <f t="shared" si="106"/>
        <v>0</v>
      </c>
      <c r="CU113" s="164"/>
    </row>
    <row r="114" spans="1:99" s="130" customFormat="1" ht="16.5" customHeight="1">
      <c r="E114" s="274"/>
      <c r="F114" s="274"/>
      <c r="G114" s="274"/>
      <c r="H114" s="274"/>
    </row>
    <row r="115" spans="1:99" s="130" customFormat="1" ht="16.5" customHeight="1">
      <c r="A115" s="794" t="s">
        <v>503</v>
      </c>
      <c r="B115" s="794"/>
      <c r="C115" s="794"/>
      <c r="D115" s="794"/>
      <c r="E115" s="794"/>
      <c r="F115" s="794"/>
      <c r="G115" s="794"/>
      <c r="H115" s="794"/>
      <c r="I115" s="794"/>
      <c r="J115" s="794"/>
      <c r="K115" s="794"/>
      <c r="L115" s="794"/>
    </row>
    <row r="116" spans="1:99" s="130" customFormat="1" ht="16.5" customHeight="1">
      <c r="A116" s="795" t="s">
        <v>502</v>
      </c>
      <c r="B116" s="801" t="s">
        <v>239</v>
      </c>
      <c r="C116" s="265">
        <v>1</v>
      </c>
      <c r="D116" s="265">
        <v>2</v>
      </c>
      <c r="E116" s="265">
        <v>3</v>
      </c>
      <c r="F116" s="265">
        <v>4</v>
      </c>
      <c r="G116" s="265">
        <v>5</v>
      </c>
      <c r="H116" s="265">
        <v>6</v>
      </c>
      <c r="I116" s="265">
        <v>7</v>
      </c>
      <c r="J116" s="265">
        <v>8</v>
      </c>
      <c r="K116" s="265">
        <v>9</v>
      </c>
      <c r="L116" s="265">
        <v>10</v>
      </c>
      <c r="M116" s="265">
        <v>11</v>
      </c>
      <c r="N116" s="265">
        <v>12</v>
      </c>
      <c r="O116" s="265">
        <v>13</v>
      </c>
      <c r="P116" s="265">
        <v>14</v>
      </c>
      <c r="Q116" s="265">
        <v>15</v>
      </c>
      <c r="R116" s="265">
        <v>16</v>
      </c>
      <c r="S116" s="265">
        <v>17</v>
      </c>
      <c r="T116" s="265">
        <v>18</v>
      </c>
      <c r="U116" s="265">
        <v>19</v>
      </c>
      <c r="V116" s="265">
        <v>20</v>
      </c>
      <c r="W116" s="265">
        <v>21</v>
      </c>
      <c r="X116" s="265">
        <v>22</v>
      </c>
      <c r="Y116" s="265">
        <v>23</v>
      </c>
      <c r="Z116" s="265">
        <v>24</v>
      </c>
      <c r="AA116" s="265">
        <v>25</v>
      </c>
      <c r="AB116" s="265">
        <v>26</v>
      </c>
      <c r="AC116" s="265">
        <v>27</v>
      </c>
      <c r="AD116" s="265">
        <v>28</v>
      </c>
      <c r="AE116" s="265">
        <v>29</v>
      </c>
      <c r="AF116" s="265">
        <v>30</v>
      </c>
      <c r="AG116" s="265">
        <v>31</v>
      </c>
      <c r="AH116" s="265">
        <v>32</v>
      </c>
      <c r="AI116" s="265">
        <v>33</v>
      </c>
      <c r="AJ116" s="265">
        <v>34</v>
      </c>
      <c r="AK116" s="265">
        <v>35</v>
      </c>
      <c r="AL116" s="265">
        <v>36</v>
      </c>
      <c r="AM116" s="265">
        <v>37</v>
      </c>
      <c r="AN116" s="265">
        <v>38</v>
      </c>
      <c r="AO116" s="265">
        <v>39</v>
      </c>
      <c r="AP116" s="265">
        <v>40</v>
      </c>
      <c r="AQ116" s="265">
        <v>41</v>
      </c>
      <c r="AR116" s="265">
        <v>42</v>
      </c>
      <c r="AS116" s="265">
        <v>43</v>
      </c>
      <c r="AT116" s="265">
        <v>44</v>
      </c>
      <c r="AU116" s="265">
        <v>45</v>
      </c>
      <c r="AV116" s="265">
        <v>46</v>
      </c>
      <c r="AW116" s="265">
        <v>47</v>
      </c>
      <c r="AX116" s="265">
        <v>48</v>
      </c>
      <c r="AY116" s="265">
        <v>49</v>
      </c>
      <c r="AZ116" s="265">
        <v>50</v>
      </c>
      <c r="BA116" s="265">
        <v>51</v>
      </c>
      <c r="BB116" s="265">
        <v>52</v>
      </c>
      <c r="BC116" s="265">
        <v>53</v>
      </c>
      <c r="BD116" s="265">
        <v>54</v>
      </c>
      <c r="BE116" s="265">
        <v>55</v>
      </c>
      <c r="BF116" s="265">
        <v>56</v>
      </c>
      <c r="BG116" s="265">
        <v>57</v>
      </c>
      <c r="BH116" s="265">
        <v>58</v>
      </c>
      <c r="BI116" s="265">
        <v>59</v>
      </c>
      <c r="BJ116" s="265">
        <v>60</v>
      </c>
      <c r="BK116" s="265">
        <v>61</v>
      </c>
      <c r="BL116" s="265">
        <v>62</v>
      </c>
      <c r="BM116" s="265">
        <v>63</v>
      </c>
      <c r="BN116" s="265">
        <v>64</v>
      </c>
      <c r="BO116" s="265">
        <v>65</v>
      </c>
      <c r="BP116" s="265">
        <v>66</v>
      </c>
      <c r="BQ116" s="265">
        <v>67</v>
      </c>
      <c r="BR116" s="265">
        <v>68</v>
      </c>
      <c r="BS116" s="265">
        <v>69</v>
      </c>
      <c r="BT116" s="265">
        <v>70</v>
      </c>
      <c r="BU116" s="265">
        <v>71</v>
      </c>
      <c r="BV116" s="265">
        <v>72</v>
      </c>
      <c r="BW116" s="265">
        <v>73</v>
      </c>
      <c r="BX116" s="265">
        <v>74</v>
      </c>
      <c r="BY116" s="265">
        <v>75</v>
      </c>
      <c r="BZ116" s="265">
        <v>76</v>
      </c>
      <c r="CA116" s="265">
        <v>77</v>
      </c>
      <c r="CB116" s="265">
        <v>78</v>
      </c>
      <c r="CC116" s="265">
        <v>79</v>
      </c>
      <c r="CD116" s="265">
        <v>80</v>
      </c>
      <c r="CE116" s="265">
        <v>81</v>
      </c>
      <c r="CF116" s="265">
        <v>82</v>
      </c>
      <c r="CG116" s="265">
        <v>83</v>
      </c>
      <c r="CH116" s="265">
        <v>84</v>
      </c>
      <c r="CI116" s="265">
        <v>85</v>
      </c>
      <c r="CJ116" s="265">
        <v>86</v>
      </c>
      <c r="CK116" s="265">
        <v>87</v>
      </c>
      <c r="CL116" s="265">
        <v>88</v>
      </c>
      <c r="CM116" s="265">
        <v>89</v>
      </c>
      <c r="CN116" s="265">
        <v>90</v>
      </c>
      <c r="CO116" s="265">
        <v>91</v>
      </c>
      <c r="CP116" s="265">
        <v>92</v>
      </c>
      <c r="CQ116" s="265">
        <v>93</v>
      </c>
      <c r="CR116" s="265">
        <v>94</v>
      </c>
      <c r="CS116" s="265">
        <v>95</v>
      </c>
      <c r="CT116" s="290">
        <v>96</v>
      </c>
      <c r="CU116" s="164" t="s">
        <v>77</v>
      </c>
    </row>
    <row r="117" spans="1:99" s="130" customFormat="1" ht="16.5" customHeight="1">
      <c r="A117" s="796"/>
      <c r="B117" s="802"/>
      <c r="C117" s="266">
        <f>主要假设阐述!$B$5</f>
        <v>42491</v>
      </c>
      <c r="D117" s="266">
        <f>C117+31</f>
        <v>42522</v>
      </c>
      <c r="E117" s="266">
        <f t="shared" ref="E117:BP117" si="107">D117+31</f>
        <v>42553</v>
      </c>
      <c r="F117" s="266">
        <f t="shared" si="107"/>
        <v>42584</v>
      </c>
      <c r="G117" s="266">
        <f t="shared" si="107"/>
        <v>42615</v>
      </c>
      <c r="H117" s="266">
        <f t="shared" si="107"/>
        <v>42646</v>
      </c>
      <c r="I117" s="266">
        <f t="shared" si="107"/>
        <v>42677</v>
      </c>
      <c r="J117" s="266">
        <f t="shared" si="107"/>
        <v>42708</v>
      </c>
      <c r="K117" s="266">
        <f t="shared" si="107"/>
        <v>42739</v>
      </c>
      <c r="L117" s="266">
        <f t="shared" si="107"/>
        <v>42770</v>
      </c>
      <c r="M117" s="266">
        <f t="shared" si="107"/>
        <v>42801</v>
      </c>
      <c r="N117" s="266">
        <f t="shared" si="107"/>
        <v>42832</v>
      </c>
      <c r="O117" s="266">
        <f t="shared" si="107"/>
        <v>42863</v>
      </c>
      <c r="P117" s="266">
        <f t="shared" si="107"/>
        <v>42894</v>
      </c>
      <c r="Q117" s="266">
        <f t="shared" si="107"/>
        <v>42925</v>
      </c>
      <c r="R117" s="266">
        <f t="shared" si="107"/>
        <v>42956</v>
      </c>
      <c r="S117" s="266">
        <f t="shared" si="107"/>
        <v>42987</v>
      </c>
      <c r="T117" s="266">
        <f t="shared" si="107"/>
        <v>43018</v>
      </c>
      <c r="U117" s="266">
        <f t="shared" si="107"/>
        <v>43049</v>
      </c>
      <c r="V117" s="266">
        <f t="shared" si="107"/>
        <v>43080</v>
      </c>
      <c r="W117" s="266">
        <f t="shared" si="107"/>
        <v>43111</v>
      </c>
      <c r="X117" s="266">
        <f t="shared" si="107"/>
        <v>43142</v>
      </c>
      <c r="Y117" s="266">
        <f t="shared" si="107"/>
        <v>43173</v>
      </c>
      <c r="Z117" s="266">
        <f t="shared" si="107"/>
        <v>43204</v>
      </c>
      <c r="AA117" s="266">
        <f t="shared" si="107"/>
        <v>43235</v>
      </c>
      <c r="AB117" s="266">
        <f t="shared" si="107"/>
        <v>43266</v>
      </c>
      <c r="AC117" s="266">
        <f t="shared" si="107"/>
        <v>43297</v>
      </c>
      <c r="AD117" s="266">
        <f t="shared" si="107"/>
        <v>43328</v>
      </c>
      <c r="AE117" s="266">
        <f t="shared" si="107"/>
        <v>43359</v>
      </c>
      <c r="AF117" s="266">
        <f t="shared" si="107"/>
        <v>43390</v>
      </c>
      <c r="AG117" s="266">
        <f t="shared" si="107"/>
        <v>43421</v>
      </c>
      <c r="AH117" s="266">
        <f t="shared" si="107"/>
        <v>43452</v>
      </c>
      <c r="AI117" s="266">
        <f t="shared" si="107"/>
        <v>43483</v>
      </c>
      <c r="AJ117" s="266">
        <f t="shared" si="107"/>
        <v>43514</v>
      </c>
      <c r="AK117" s="266">
        <f t="shared" si="107"/>
        <v>43545</v>
      </c>
      <c r="AL117" s="266">
        <f t="shared" si="107"/>
        <v>43576</v>
      </c>
      <c r="AM117" s="266">
        <f t="shared" si="107"/>
        <v>43607</v>
      </c>
      <c r="AN117" s="266">
        <f t="shared" si="107"/>
        <v>43638</v>
      </c>
      <c r="AO117" s="266">
        <f t="shared" si="107"/>
        <v>43669</v>
      </c>
      <c r="AP117" s="266">
        <f t="shared" si="107"/>
        <v>43700</v>
      </c>
      <c r="AQ117" s="266">
        <f t="shared" si="107"/>
        <v>43731</v>
      </c>
      <c r="AR117" s="266">
        <f t="shared" si="107"/>
        <v>43762</v>
      </c>
      <c r="AS117" s="266">
        <f t="shared" si="107"/>
        <v>43793</v>
      </c>
      <c r="AT117" s="266">
        <f t="shared" si="107"/>
        <v>43824</v>
      </c>
      <c r="AU117" s="266">
        <f t="shared" si="107"/>
        <v>43855</v>
      </c>
      <c r="AV117" s="266">
        <f t="shared" si="107"/>
        <v>43886</v>
      </c>
      <c r="AW117" s="266">
        <f t="shared" si="107"/>
        <v>43917</v>
      </c>
      <c r="AX117" s="266">
        <f t="shared" si="107"/>
        <v>43948</v>
      </c>
      <c r="AY117" s="266">
        <f t="shared" si="107"/>
        <v>43979</v>
      </c>
      <c r="AZ117" s="266">
        <f t="shared" si="107"/>
        <v>44010</v>
      </c>
      <c r="BA117" s="266">
        <f t="shared" si="107"/>
        <v>44041</v>
      </c>
      <c r="BB117" s="266">
        <f t="shared" si="107"/>
        <v>44072</v>
      </c>
      <c r="BC117" s="266">
        <f t="shared" si="107"/>
        <v>44103</v>
      </c>
      <c r="BD117" s="266">
        <f t="shared" si="107"/>
        <v>44134</v>
      </c>
      <c r="BE117" s="266">
        <f t="shared" si="107"/>
        <v>44165</v>
      </c>
      <c r="BF117" s="266">
        <f t="shared" si="107"/>
        <v>44196</v>
      </c>
      <c r="BG117" s="266">
        <f t="shared" si="107"/>
        <v>44227</v>
      </c>
      <c r="BH117" s="266">
        <f t="shared" si="107"/>
        <v>44258</v>
      </c>
      <c r="BI117" s="266">
        <f t="shared" si="107"/>
        <v>44289</v>
      </c>
      <c r="BJ117" s="266">
        <f t="shared" si="107"/>
        <v>44320</v>
      </c>
      <c r="BK117" s="266">
        <f t="shared" si="107"/>
        <v>44351</v>
      </c>
      <c r="BL117" s="266">
        <f t="shared" si="107"/>
        <v>44382</v>
      </c>
      <c r="BM117" s="266">
        <f t="shared" si="107"/>
        <v>44413</v>
      </c>
      <c r="BN117" s="266">
        <f t="shared" si="107"/>
        <v>44444</v>
      </c>
      <c r="BO117" s="266">
        <f t="shared" si="107"/>
        <v>44475</v>
      </c>
      <c r="BP117" s="266">
        <f t="shared" si="107"/>
        <v>44506</v>
      </c>
      <c r="BQ117" s="266">
        <f t="shared" ref="BQ117:CT117" si="108">BP117+31</f>
        <v>44537</v>
      </c>
      <c r="BR117" s="266">
        <f t="shared" si="108"/>
        <v>44568</v>
      </c>
      <c r="BS117" s="266">
        <f t="shared" si="108"/>
        <v>44599</v>
      </c>
      <c r="BT117" s="266">
        <f t="shared" si="108"/>
        <v>44630</v>
      </c>
      <c r="BU117" s="266">
        <f t="shared" si="108"/>
        <v>44661</v>
      </c>
      <c r="BV117" s="266">
        <f t="shared" si="108"/>
        <v>44692</v>
      </c>
      <c r="BW117" s="266">
        <f t="shared" si="108"/>
        <v>44723</v>
      </c>
      <c r="BX117" s="266">
        <f t="shared" si="108"/>
        <v>44754</v>
      </c>
      <c r="BY117" s="266">
        <f t="shared" si="108"/>
        <v>44785</v>
      </c>
      <c r="BZ117" s="266">
        <f t="shared" si="108"/>
        <v>44816</v>
      </c>
      <c r="CA117" s="266">
        <f t="shared" si="108"/>
        <v>44847</v>
      </c>
      <c r="CB117" s="266">
        <f t="shared" si="108"/>
        <v>44878</v>
      </c>
      <c r="CC117" s="266">
        <f t="shared" si="108"/>
        <v>44909</v>
      </c>
      <c r="CD117" s="266">
        <f t="shared" si="108"/>
        <v>44940</v>
      </c>
      <c r="CE117" s="266">
        <f t="shared" si="108"/>
        <v>44971</v>
      </c>
      <c r="CF117" s="266">
        <f t="shared" si="108"/>
        <v>45002</v>
      </c>
      <c r="CG117" s="266">
        <f t="shared" si="108"/>
        <v>45033</v>
      </c>
      <c r="CH117" s="266">
        <f t="shared" si="108"/>
        <v>45064</v>
      </c>
      <c r="CI117" s="266">
        <f t="shared" si="108"/>
        <v>45095</v>
      </c>
      <c r="CJ117" s="266">
        <f t="shared" si="108"/>
        <v>45126</v>
      </c>
      <c r="CK117" s="266">
        <f t="shared" si="108"/>
        <v>45157</v>
      </c>
      <c r="CL117" s="266">
        <f t="shared" si="108"/>
        <v>45188</v>
      </c>
      <c r="CM117" s="266">
        <f t="shared" si="108"/>
        <v>45219</v>
      </c>
      <c r="CN117" s="266">
        <f t="shared" si="108"/>
        <v>45250</v>
      </c>
      <c r="CO117" s="266">
        <f t="shared" si="108"/>
        <v>45281</v>
      </c>
      <c r="CP117" s="266">
        <f t="shared" si="108"/>
        <v>45312</v>
      </c>
      <c r="CQ117" s="266">
        <f t="shared" si="108"/>
        <v>45343</v>
      </c>
      <c r="CR117" s="266">
        <f t="shared" si="108"/>
        <v>45374</v>
      </c>
      <c r="CS117" s="266">
        <f t="shared" si="108"/>
        <v>45405</v>
      </c>
      <c r="CT117" s="266">
        <f t="shared" si="108"/>
        <v>45436</v>
      </c>
      <c r="CU117" s="164"/>
    </row>
    <row r="118" spans="1:99" s="130" customFormat="1" ht="16.5" customHeight="1">
      <c r="A118" s="267" t="str">
        <f>A99</f>
        <v>多层（4F-9F)</v>
      </c>
      <c r="B118" s="268">
        <f>SUM(C118:CT118)</f>
        <v>0</v>
      </c>
      <c r="C118" s="275">
        <f>$F81*C99</f>
        <v>0</v>
      </c>
      <c r="D118" s="275">
        <f>$F81*D99</f>
        <v>0</v>
      </c>
      <c r="E118" s="275">
        <f t="shared" ref="E118:V118" si="109">$F81*E99</f>
        <v>0</v>
      </c>
      <c r="F118" s="275">
        <f t="shared" si="109"/>
        <v>0</v>
      </c>
      <c r="G118" s="275">
        <f t="shared" si="109"/>
        <v>0</v>
      </c>
      <c r="H118" s="275">
        <f t="shared" si="109"/>
        <v>0</v>
      </c>
      <c r="I118" s="275">
        <f t="shared" si="109"/>
        <v>0</v>
      </c>
      <c r="J118" s="275">
        <f t="shared" si="109"/>
        <v>0</v>
      </c>
      <c r="K118" s="275">
        <f t="shared" si="109"/>
        <v>0</v>
      </c>
      <c r="L118" s="275">
        <f t="shared" si="109"/>
        <v>0</v>
      </c>
      <c r="M118" s="275">
        <f t="shared" si="109"/>
        <v>0</v>
      </c>
      <c r="N118" s="275">
        <f t="shared" si="109"/>
        <v>0</v>
      </c>
      <c r="O118" s="275">
        <f t="shared" si="109"/>
        <v>0</v>
      </c>
      <c r="P118" s="275">
        <f t="shared" si="109"/>
        <v>0</v>
      </c>
      <c r="Q118" s="275">
        <f t="shared" si="109"/>
        <v>0</v>
      </c>
      <c r="R118" s="275">
        <f t="shared" si="109"/>
        <v>0</v>
      </c>
      <c r="S118" s="275">
        <f t="shared" si="109"/>
        <v>0</v>
      </c>
      <c r="T118" s="275">
        <f t="shared" si="109"/>
        <v>0</v>
      </c>
      <c r="U118" s="275">
        <f t="shared" si="109"/>
        <v>0</v>
      </c>
      <c r="V118" s="275">
        <f t="shared" si="109"/>
        <v>0</v>
      </c>
      <c r="W118" s="275">
        <f t="shared" ref="W118:CH118" si="110">$F81*W99</f>
        <v>0</v>
      </c>
      <c r="X118" s="275">
        <f t="shared" si="110"/>
        <v>0</v>
      </c>
      <c r="Y118" s="275">
        <f t="shared" si="110"/>
        <v>0</v>
      </c>
      <c r="Z118" s="275">
        <f t="shared" si="110"/>
        <v>0</v>
      </c>
      <c r="AA118" s="275">
        <f t="shared" si="110"/>
        <v>0</v>
      </c>
      <c r="AB118" s="275">
        <f t="shared" si="110"/>
        <v>0</v>
      </c>
      <c r="AC118" s="275">
        <f t="shared" si="110"/>
        <v>0</v>
      </c>
      <c r="AD118" s="275">
        <f t="shared" si="110"/>
        <v>0</v>
      </c>
      <c r="AE118" s="275">
        <f t="shared" si="110"/>
        <v>0</v>
      </c>
      <c r="AF118" s="275">
        <f t="shared" si="110"/>
        <v>0</v>
      </c>
      <c r="AG118" s="275">
        <f t="shared" si="110"/>
        <v>0</v>
      </c>
      <c r="AH118" s="275">
        <f t="shared" si="110"/>
        <v>0</v>
      </c>
      <c r="AI118" s="275">
        <f t="shared" si="110"/>
        <v>0</v>
      </c>
      <c r="AJ118" s="275">
        <f t="shared" si="110"/>
        <v>0</v>
      </c>
      <c r="AK118" s="275">
        <f t="shared" si="110"/>
        <v>0</v>
      </c>
      <c r="AL118" s="275">
        <f t="shared" si="110"/>
        <v>0</v>
      </c>
      <c r="AM118" s="275">
        <f t="shared" si="110"/>
        <v>0</v>
      </c>
      <c r="AN118" s="275">
        <f t="shared" si="110"/>
        <v>0</v>
      </c>
      <c r="AO118" s="275">
        <f t="shared" si="110"/>
        <v>0</v>
      </c>
      <c r="AP118" s="275">
        <f t="shared" si="110"/>
        <v>0</v>
      </c>
      <c r="AQ118" s="275">
        <f t="shared" si="110"/>
        <v>0</v>
      </c>
      <c r="AR118" s="275">
        <f t="shared" si="110"/>
        <v>0</v>
      </c>
      <c r="AS118" s="275">
        <f t="shared" si="110"/>
        <v>0</v>
      </c>
      <c r="AT118" s="275">
        <f t="shared" si="110"/>
        <v>0</v>
      </c>
      <c r="AU118" s="275">
        <f t="shared" si="110"/>
        <v>0</v>
      </c>
      <c r="AV118" s="275">
        <f t="shared" si="110"/>
        <v>0</v>
      </c>
      <c r="AW118" s="275">
        <f t="shared" si="110"/>
        <v>0</v>
      </c>
      <c r="AX118" s="275">
        <f t="shared" si="110"/>
        <v>0</v>
      </c>
      <c r="AY118" s="275">
        <f t="shared" si="110"/>
        <v>0</v>
      </c>
      <c r="AZ118" s="275">
        <f t="shared" si="110"/>
        <v>0</v>
      </c>
      <c r="BA118" s="275">
        <f t="shared" si="110"/>
        <v>0</v>
      </c>
      <c r="BB118" s="275">
        <f t="shared" si="110"/>
        <v>0</v>
      </c>
      <c r="BC118" s="275">
        <f t="shared" si="110"/>
        <v>0</v>
      </c>
      <c r="BD118" s="275">
        <f t="shared" si="110"/>
        <v>0</v>
      </c>
      <c r="BE118" s="275">
        <f t="shared" si="110"/>
        <v>0</v>
      </c>
      <c r="BF118" s="275">
        <f t="shared" si="110"/>
        <v>0</v>
      </c>
      <c r="BG118" s="275">
        <f t="shared" si="110"/>
        <v>0</v>
      </c>
      <c r="BH118" s="275">
        <f t="shared" si="110"/>
        <v>0</v>
      </c>
      <c r="BI118" s="275">
        <f t="shared" si="110"/>
        <v>0</v>
      </c>
      <c r="BJ118" s="275">
        <f t="shared" si="110"/>
        <v>0</v>
      </c>
      <c r="BK118" s="275">
        <f t="shared" si="110"/>
        <v>0</v>
      </c>
      <c r="BL118" s="275">
        <f t="shared" si="110"/>
        <v>0</v>
      </c>
      <c r="BM118" s="275">
        <f t="shared" si="110"/>
        <v>0</v>
      </c>
      <c r="BN118" s="275">
        <f t="shared" si="110"/>
        <v>0</v>
      </c>
      <c r="BO118" s="275">
        <f t="shared" si="110"/>
        <v>0</v>
      </c>
      <c r="BP118" s="275">
        <f t="shared" si="110"/>
        <v>0</v>
      </c>
      <c r="BQ118" s="275">
        <f t="shared" si="110"/>
        <v>0</v>
      </c>
      <c r="BR118" s="275">
        <f t="shared" si="110"/>
        <v>0</v>
      </c>
      <c r="BS118" s="275">
        <f t="shared" si="110"/>
        <v>0</v>
      </c>
      <c r="BT118" s="275">
        <f t="shared" si="110"/>
        <v>0</v>
      </c>
      <c r="BU118" s="275">
        <f t="shared" si="110"/>
        <v>0</v>
      </c>
      <c r="BV118" s="275">
        <f t="shared" si="110"/>
        <v>0</v>
      </c>
      <c r="BW118" s="275">
        <f t="shared" si="110"/>
        <v>0</v>
      </c>
      <c r="BX118" s="275">
        <f t="shared" si="110"/>
        <v>0</v>
      </c>
      <c r="BY118" s="275">
        <f t="shared" si="110"/>
        <v>0</v>
      </c>
      <c r="BZ118" s="275">
        <f t="shared" si="110"/>
        <v>0</v>
      </c>
      <c r="CA118" s="275">
        <f t="shared" si="110"/>
        <v>0</v>
      </c>
      <c r="CB118" s="275">
        <f t="shared" si="110"/>
        <v>0</v>
      </c>
      <c r="CC118" s="275">
        <f t="shared" si="110"/>
        <v>0</v>
      </c>
      <c r="CD118" s="275">
        <f t="shared" si="110"/>
        <v>0</v>
      </c>
      <c r="CE118" s="275">
        <f t="shared" si="110"/>
        <v>0</v>
      </c>
      <c r="CF118" s="275">
        <f t="shared" si="110"/>
        <v>0</v>
      </c>
      <c r="CG118" s="275">
        <f t="shared" si="110"/>
        <v>0</v>
      </c>
      <c r="CH118" s="275">
        <f t="shared" si="110"/>
        <v>0</v>
      </c>
      <c r="CI118" s="275">
        <f t="shared" ref="CI118:CT118" si="111">$F81*CI99</f>
        <v>0</v>
      </c>
      <c r="CJ118" s="275">
        <f t="shared" si="111"/>
        <v>0</v>
      </c>
      <c r="CK118" s="275">
        <f t="shared" si="111"/>
        <v>0</v>
      </c>
      <c r="CL118" s="275">
        <f t="shared" si="111"/>
        <v>0</v>
      </c>
      <c r="CM118" s="275">
        <f t="shared" si="111"/>
        <v>0</v>
      </c>
      <c r="CN118" s="275">
        <f t="shared" si="111"/>
        <v>0</v>
      </c>
      <c r="CO118" s="275">
        <f t="shared" si="111"/>
        <v>0</v>
      </c>
      <c r="CP118" s="275">
        <f t="shared" si="111"/>
        <v>0</v>
      </c>
      <c r="CQ118" s="275">
        <f t="shared" si="111"/>
        <v>0</v>
      </c>
      <c r="CR118" s="275">
        <f t="shared" si="111"/>
        <v>0</v>
      </c>
      <c r="CS118" s="275">
        <f t="shared" si="111"/>
        <v>0</v>
      </c>
      <c r="CT118" s="292">
        <f t="shared" si="111"/>
        <v>0</v>
      </c>
      <c r="CU118" s="164">
        <f t="shared" ref="CU118:CU131" si="112">B118-E81</f>
        <v>0</v>
      </c>
    </row>
    <row r="119" spans="1:99" s="130" customFormat="1" ht="16.5" customHeight="1">
      <c r="A119" s="267" t="str">
        <f t="shared" ref="A119:A131" si="113">A100</f>
        <v>小高层(10F-12F)</v>
      </c>
      <c r="B119" s="268">
        <f t="shared" ref="B119:B131" si="114">SUM(C119:CT119)</f>
        <v>0</v>
      </c>
      <c r="C119" s="275">
        <f t="shared" ref="C119:BN119" si="115">$F82*C100</f>
        <v>0</v>
      </c>
      <c r="D119" s="275">
        <f t="shared" si="115"/>
        <v>0</v>
      </c>
      <c r="E119" s="275">
        <f t="shared" si="115"/>
        <v>0</v>
      </c>
      <c r="F119" s="275">
        <f t="shared" si="115"/>
        <v>0</v>
      </c>
      <c r="G119" s="275">
        <f t="shared" si="115"/>
        <v>0</v>
      </c>
      <c r="H119" s="275">
        <f t="shared" si="115"/>
        <v>0</v>
      </c>
      <c r="I119" s="275">
        <f t="shared" si="115"/>
        <v>0</v>
      </c>
      <c r="J119" s="275">
        <f t="shared" si="115"/>
        <v>0</v>
      </c>
      <c r="K119" s="275">
        <f t="shared" si="115"/>
        <v>0</v>
      </c>
      <c r="L119" s="275">
        <f t="shared" si="115"/>
        <v>0</v>
      </c>
      <c r="M119" s="275">
        <f t="shared" si="115"/>
        <v>0</v>
      </c>
      <c r="N119" s="275">
        <f t="shared" si="115"/>
        <v>0</v>
      </c>
      <c r="O119" s="275">
        <f t="shared" si="115"/>
        <v>0</v>
      </c>
      <c r="P119" s="275">
        <f t="shared" si="115"/>
        <v>0</v>
      </c>
      <c r="Q119" s="275">
        <f t="shared" si="115"/>
        <v>0</v>
      </c>
      <c r="R119" s="275">
        <f t="shared" si="115"/>
        <v>0</v>
      </c>
      <c r="S119" s="275">
        <f t="shared" si="115"/>
        <v>0</v>
      </c>
      <c r="T119" s="275">
        <f t="shared" si="115"/>
        <v>0</v>
      </c>
      <c r="U119" s="275">
        <f t="shared" si="115"/>
        <v>0</v>
      </c>
      <c r="V119" s="275">
        <f t="shared" si="115"/>
        <v>0</v>
      </c>
      <c r="W119" s="275">
        <f t="shared" si="115"/>
        <v>0</v>
      </c>
      <c r="X119" s="275">
        <f t="shared" si="115"/>
        <v>0</v>
      </c>
      <c r="Y119" s="275">
        <f t="shared" si="115"/>
        <v>0</v>
      </c>
      <c r="Z119" s="275">
        <f t="shared" si="115"/>
        <v>0</v>
      </c>
      <c r="AA119" s="275">
        <f t="shared" si="115"/>
        <v>0</v>
      </c>
      <c r="AB119" s="275">
        <f t="shared" si="115"/>
        <v>0</v>
      </c>
      <c r="AC119" s="275">
        <f t="shared" si="115"/>
        <v>0</v>
      </c>
      <c r="AD119" s="275">
        <f t="shared" si="115"/>
        <v>0</v>
      </c>
      <c r="AE119" s="275">
        <f t="shared" si="115"/>
        <v>0</v>
      </c>
      <c r="AF119" s="275">
        <f t="shared" si="115"/>
        <v>0</v>
      </c>
      <c r="AG119" s="275">
        <f t="shared" si="115"/>
        <v>0</v>
      </c>
      <c r="AH119" s="275">
        <f t="shared" si="115"/>
        <v>0</v>
      </c>
      <c r="AI119" s="275">
        <f t="shared" si="115"/>
        <v>0</v>
      </c>
      <c r="AJ119" s="275">
        <f t="shared" si="115"/>
        <v>0</v>
      </c>
      <c r="AK119" s="275">
        <f t="shared" si="115"/>
        <v>0</v>
      </c>
      <c r="AL119" s="275">
        <f t="shared" si="115"/>
        <v>0</v>
      </c>
      <c r="AM119" s="275">
        <f t="shared" si="115"/>
        <v>0</v>
      </c>
      <c r="AN119" s="275">
        <f t="shared" si="115"/>
        <v>0</v>
      </c>
      <c r="AO119" s="275">
        <f t="shared" si="115"/>
        <v>0</v>
      </c>
      <c r="AP119" s="275">
        <f t="shared" si="115"/>
        <v>0</v>
      </c>
      <c r="AQ119" s="275">
        <f t="shared" si="115"/>
        <v>0</v>
      </c>
      <c r="AR119" s="275">
        <f t="shared" si="115"/>
        <v>0</v>
      </c>
      <c r="AS119" s="275">
        <f t="shared" si="115"/>
        <v>0</v>
      </c>
      <c r="AT119" s="275">
        <f t="shared" si="115"/>
        <v>0</v>
      </c>
      <c r="AU119" s="275">
        <f t="shared" si="115"/>
        <v>0</v>
      </c>
      <c r="AV119" s="275">
        <f t="shared" si="115"/>
        <v>0</v>
      </c>
      <c r="AW119" s="275">
        <f t="shared" si="115"/>
        <v>0</v>
      </c>
      <c r="AX119" s="275">
        <f t="shared" si="115"/>
        <v>0</v>
      </c>
      <c r="AY119" s="275">
        <f t="shared" si="115"/>
        <v>0</v>
      </c>
      <c r="AZ119" s="275">
        <f t="shared" si="115"/>
        <v>0</v>
      </c>
      <c r="BA119" s="275">
        <f t="shared" si="115"/>
        <v>0</v>
      </c>
      <c r="BB119" s="275">
        <f t="shared" si="115"/>
        <v>0</v>
      </c>
      <c r="BC119" s="275">
        <f t="shared" si="115"/>
        <v>0</v>
      </c>
      <c r="BD119" s="275">
        <f t="shared" si="115"/>
        <v>0</v>
      </c>
      <c r="BE119" s="275">
        <f t="shared" si="115"/>
        <v>0</v>
      </c>
      <c r="BF119" s="275">
        <f t="shared" si="115"/>
        <v>0</v>
      </c>
      <c r="BG119" s="275">
        <f t="shared" si="115"/>
        <v>0</v>
      </c>
      <c r="BH119" s="275">
        <f t="shared" si="115"/>
        <v>0</v>
      </c>
      <c r="BI119" s="275">
        <f t="shared" si="115"/>
        <v>0</v>
      </c>
      <c r="BJ119" s="275">
        <f t="shared" si="115"/>
        <v>0</v>
      </c>
      <c r="BK119" s="275">
        <f t="shared" si="115"/>
        <v>0</v>
      </c>
      <c r="BL119" s="275">
        <f t="shared" si="115"/>
        <v>0</v>
      </c>
      <c r="BM119" s="275">
        <f t="shared" si="115"/>
        <v>0</v>
      </c>
      <c r="BN119" s="275">
        <f t="shared" si="115"/>
        <v>0</v>
      </c>
      <c r="BO119" s="275">
        <f t="shared" ref="BO119:CT119" si="116">$F82*BO100</f>
        <v>0</v>
      </c>
      <c r="BP119" s="275">
        <f t="shared" si="116"/>
        <v>0</v>
      </c>
      <c r="BQ119" s="275">
        <f t="shared" si="116"/>
        <v>0</v>
      </c>
      <c r="BR119" s="275">
        <f t="shared" si="116"/>
        <v>0</v>
      </c>
      <c r="BS119" s="275">
        <f t="shared" si="116"/>
        <v>0</v>
      </c>
      <c r="BT119" s="275">
        <f t="shared" si="116"/>
        <v>0</v>
      </c>
      <c r="BU119" s="275">
        <f t="shared" si="116"/>
        <v>0</v>
      </c>
      <c r="BV119" s="275">
        <f t="shared" si="116"/>
        <v>0</v>
      </c>
      <c r="BW119" s="275">
        <f t="shared" si="116"/>
        <v>0</v>
      </c>
      <c r="BX119" s="275">
        <f t="shared" si="116"/>
        <v>0</v>
      </c>
      <c r="BY119" s="275">
        <f t="shared" si="116"/>
        <v>0</v>
      </c>
      <c r="BZ119" s="275">
        <f t="shared" si="116"/>
        <v>0</v>
      </c>
      <c r="CA119" s="275">
        <f t="shared" si="116"/>
        <v>0</v>
      </c>
      <c r="CB119" s="275">
        <f t="shared" si="116"/>
        <v>0</v>
      </c>
      <c r="CC119" s="275">
        <f t="shared" si="116"/>
        <v>0</v>
      </c>
      <c r="CD119" s="275">
        <f t="shared" si="116"/>
        <v>0</v>
      </c>
      <c r="CE119" s="275">
        <f t="shared" si="116"/>
        <v>0</v>
      </c>
      <c r="CF119" s="275">
        <f t="shared" si="116"/>
        <v>0</v>
      </c>
      <c r="CG119" s="275">
        <f t="shared" si="116"/>
        <v>0</v>
      </c>
      <c r="CH119" s="275">
        <f t="shared" si="116"/>
        <v>0</v>
      </c>
      <c r="CI119" s="275">
        <f t="shared" si="116"/>
        <v>0</v>
      </c>
      <c r="CJ119" s="275">
        <f t="shared" si="116"/>
        <v>0</v>
      </c>
      <c r="CK119" s="275">
        <f t="shared" si="116"/>
        <v>0</v>
      </c>
      <c r="CL119" s="275">
        <f t="shared" si="116"/>
        <v>0</v>
      </c>
      <c r="CM119" s="275">
        <f t="shared" si="116"/>
        <v>0</v>
      </c>
      <c r="CN119" s="275">
        <f t="shared" si="116"/>
        <v>0</v>
      </c>
      <c r="CO119" s="275">
        <f t="shared" si="116"/>
        <v>0</v>
      </c>
      <c r="CP119" s="275">
        <f t="shared" si="116"/>
        <v>0</v>
      </c>
      <c r="CQ119" s="275">
        <f t="shared" si="116"/>
        <v>0</v>
      </c>
      <c r="CR119" s="275">
        <f t="shared" si="116"/>
        <v>0</v>
      </c>
      <c r="CS119" s="275">
        <f t="shared" si="116"/>
        <v>0</v>
      </c>
      <c r="CT119" s="292">
        <f t="shared" si="116"/>
        <v>0</v>
      </c>
      <c r="CU119" s="164">
        <f t="shared" si="112"/>
        <v>0</v>
      </c>
    </row>
    <row r="120" spans="1:99" s="130" customFormat="1" ht="16.5" customHeight="1">
      <c r="A120" s="267" t="str">
        <f t="shared" si="113"/>
        <v>中高层(13F-18F)</v>
      </c>
      <c r="B120" s="268">
        <f t="shared" si="114"/>
        <v>0</v>
      </c>
      <c r="C120" s="275">
        <f t="shared" ref="C120:BN120" si="117">$F83*C101</f>
        <v>0</v>
      </c>
      <c r="D120" s="275">
        <f t="shared" si="117"/>
        <v>0</v>
      </c>
      <c r="E120" s="275">
        <f t="shared" si="117"/>
        <v>0</v>
      </c>
      <c r="F120" s="275">
        <f t="shared" si="117"/>
        <v>0</v>
      </c>
      <c r="G120" s="275">
        <f t="shared" si="117"/>
        <v>0</v>
      </c>
      <c r="H120" s="275">
        <f t="shared" si="117"/>
        <v>0</v>
      </c>
      <c r="I120" s="275">
        <f t="shared" si="117"/>
        <v>0</v>
      </c>
      <c r="J120" s="275">
        <f t="shared" si="117"/>
        <v>0</v>
      </c>
      <c r="K120" s="275">
        <f t="shared" si="117"/>
        <v>0</v>
      </c>
      <c r="L120" s="275">
        <f t="shared" si="117"/>
        <v>0</v>
      </c>
      <c r="M120" s="275">
        <f t="shared" si="117"/>
        <v>0</v>
      </c>
      <c r="N120" s="275">
        <f t="shared" si="117"/>
        <v>0</v>
      </c>
      <c r="O120" s="275">
        <f t="shared" si="117"/>
        <v>0</v>
      </c>
      <c r="P120" s="275">
        <f t="shared" si="117"/>
        <v>0</v>
      </c>
      <c r="Q120" s="275">
        <f t="shared" si="117"/>
        <v>0</v>
      </c>
      <c r="R120" s="275">
        <f t="shared" si="117"/>
        <v>0</v>
      </c>
      <c r="S120" s="275">
        <f t="shared" si="117"/>
        <v>0</v>
      </c>
      <c r="T120" s="275">
        <f t="shared" si="117"/>
        <v>0</v>
      </c>
      <c r="U120" s="275">
        <f t="shared" si="117"/>
        <v>0</v>
      </c>
      <c r="V120" s="275">
        <f t="shared" si="117"/>
        <v>0</v>
      </c>
      <c r="W120" s="275">
        <f t="shared" si="117"/>
        <v>0</v>
      </c>
      <c r="X120" s="275">
        <f t="shared" si="117"/>
        <v>0</v>
      </c>
      <c r="Y120" s="275">
        <f t="shared" si="117"/>
        <v>0</v>
      </c>
      <c r="Z120" s="275">
        <f t="shared" si="117"/>
        <v>0</v>
      </c>
      <c r="AA120" s="275">
        <f t="shared" si="117"/>
        <v>0</v>
      </c>
      <c r="AB120" s="275">
        <f t="shared" si="117"/>
        <v>0</v>
      </c>
      <c r="AC120" s="275">
        <f t="shared" si="117"/>
        <v>0</v>
      </c>
      <c r="AD120" s="275">
        <f t="shared" si="117"/>
        <v>0</v>
      </c>
      <c r="AE120" s="275">
        <f t="shared" si="117"/>
        <v>0</v>
      </c>
      <c r="AF120" s="275">
        <f t="shared" si="117"/>
        <v>0</v>
      </c>
      <c r="AG120" s="275">
        <f t="shared" si="117"/>
        <v>0</v>
      </c>
      <c r="AH120" s="275">
        <f t="shared" si="117"/>
        <v>0</v>
      </c>
      <c r="AI120" s="275">
        <f t="shared" si="117"/>
        <v>0</v>
      </c>
      <c r="AJ120" s="275">
        <f t="shared" si="117"/>
        <v>0</v>
      </c>
      <c r="AK120" s="275">
        <f t="shared" si="117"/>
        <v>0</v>
      </c>
      <c r="AL120" s="275">
        <f t="shared" si="117"/>
        <v>0</v>
      </c>
      <c r="AM120" s="275">
        <f t="shared" si="117"/>
        <v>0</v>
      </c>
      <c r="AN120" s="275">
        <f t="shared" si="117"/>
        <v>0</v>
      </c>
      <c r="AO120" s="275">
        <f t="shared" si="117"/>
        <v>0</v>
      </c>
      <c r="AP120" s="275">
        <f t="shared" si="117"/>
        <v>0</v>
      </c>
      <c r="AQ120" s="275">
        <f t="shared" si="117"/>
        <v>0</v>
      </c>
      <c r="AR120" s="275">
        <f t="shared" si="117"/>
        <v>0</v>
      </c>
      <c r="AS120" s="275">
        <f t="shared" si="117"/>
        <v>0</v>
      </c>
      <c r="AT120" s="275">
        <f t="shared" si="117"/>
        <v>0</v>
      </c>
      <c r="AU120" s="275">
        <f t="shared" si="117"/>
        <v>0</v>
      </c>
      <c r="AV120" s="275">
        <f t="shared" si="117"/>
        <v>0</v>
      </c>
      <c r="AW120" s="275">
        <f t="shared" si="117"/>
        <v>0</v>
      </c>
      <c r="AX120" s="275">
        <f t="shared" si="117"/>
        <v>0</v>
      </c>
      <c r="AY120" s="275">
        <f t="shared" si="117"/>
        <v>0</v>
      </c>
      <c r="AZ120" s="275">
        <f t="shared" si="117"/>
        <v>0</v>
      </c>
      <c r="BA120" s="275">
        <f t="shared" si="117"/>
        <v>0</v>
      </c>
      <c r="BB120" s="275">
        <f t="shared" si="117"/>
        <v>0</v>
      </c>
      <c r="BC120" s="275">
        <f t="shared" si="117"/>
        <v>0</v>
      </c>
      <c r="BD120" s="275">
        <f t="shared" si="117"/>
        <v>0</v>
      </c>
      <c r="BE120" s="275">
        <f t="shared" si="117"/>
        <v>0</v>
      </c>
      <c r="BF120" s="275">
        <f t="shared" si="117"/>
        <v>0</v>
      </c>
      <c r="BG120" s="275">
        <f t="shared" si="117"/>
        <v>0</v>
      </c>
      <c r="BH120" s="275">
        <f t="shared" si="117"/>
        <v>0</v>
      </c>
      <c r="BI120" s="275">
        <f t="shared" si="117"/>
        <v>0</v>
      </c>
      <c r="BJ120" s="275">
        <f t="shared" si="117"/>
        <v>0</v>
      </c>
      <c r="BK120" s="275">
        <f t="shared" si="117"/>
        <v>0</v>
      </c>
      <c r="BL120" s="275">
        <f t="shared" si="117"/>
        <v>0</v>
      </c>
      <c r="BM120" s="275">
        <f t="shared" si="117"/>
        <v>0</v>
      </c>
      <c r="BN120" s="275">
        <f t="shared" si="117"/>
        <v>0</v>
      </c>
      <c r="BO120" s="275">
        <f t="shared" ref="BO120:CT120" si="118">$F83*BO101</f>
        <v>0</v>
      </c>
      <c r="BP120" s="275">
        <f t="shared" si="118"/>
        <v>0</v>
      </c>
      <c r="BQ120" s="275">
        <f t="shared" si="118"/>
        <v>0</v>
      </c>
      <c r="BR120" s="275">
        <f t="shared" si="118"/>
        <v>0</v>
      </c>
      <c r="BS120" s="275">
        <f t="shared" si="118"/>
        <v>0</v>
      </c>
      <c r="BT120" s="275">
        <f t="shared" si="118"/>
        <v>0</v>
      </c>
      <c r="BU120" s="275">
        <f t="shared" si="118"/>
        <v>0</v>
      </c>
      <c r="BV120" s="275">
        <f t="shared" si="118"/>
        <v>0</v>
      </c>
      <c r="BW120" s="275">
        <f t="shared" si="118"/>
        <v>0</v>
      </c>
      <c r="BX120" s="275">
        <f t="shared" si="118"/>
        <v>0</v>
      </c>
      <c r="BY120" s="275">
        <f t="shared" si="118"/>
        <v>0</v>
      </c>
      <c r="BZ120" s="275">
        <f t="shared" si="118"/>
        <v>0</v>
      </c>
      <c r="CA120" s="275">
        <f t="shared" si="118"/>
        <v>0</v>
      </c>
      <c r="CB120" s="275">
        <f t="shared" si="118"/>
        <v>0</v>
      </c>
      <c r="CC120" s="275">
        <f t="shared" si="118"/>
        <v>0</v>
      </c>
      <c r="CD120" s="275">
        <f t="shared" si="118"/>
        <v>0</v>
      </c>
      <c r="CE120" s="275">
        <f t="shared" si="118"/>
        <v>0</v>
      </c>
      <c r="CF120" s="275">
        <f t="shared" si="118"/>
        <v>0</v>
      </c>
      <c r="CG120" s="275">
        <f t="shared" si="118"/>
        <v>0</v>
      </c>
      <c r="CH120" s="275">
        <f t="shared" si="118"/>
        <v>0</v>
      </c>
      <c r="CI120" s="275">
        <f t="shared" si="118"/>
        <v>0</v>
      </c>
      <c r="CJ120" s="275">
        <f t="shared" si="118"/>
        <v>0</v>
      </c>
      <c r="CK120" s="275">
        <f t="shared" si="118"/>
        <v>0</v>
      </c>
      <c r="CL120" s="275">
        <f t="shared" si="118"/>
        <v>0</v>
      </c>
      <c r="CM120" s="275">
        <f t="shared" si="118"/>
        <v>0</v>
      </c>
      <c r="CN120" s="275">
        <f t="shared" si="118"/>
        <v>0</v>
      </c>
      <c r="CO120" s="275">
        <f t="shared" si="118"/>
        <v>0</v>
      </c>
      <c r="CP120" s="275">
        <f t="shared" si="118"/>
        <v>0</v>
      </c>
      <c r="CQ120" s="275">
        <f t="shared" si="118"/>
        <v>0</v>
      </c>
      <c r="CR120" s="275">
        <f t="shared" si="118"/>
        <v>0</v>
      </c>
      <c r="CS120" s="275">
        <f t="shared" si="118"/>
        <v>0</v>
      </c>
      <c r="CT120" s="292">
        <f t="shared" si="118"/>
        <v>0</v>
      </c>
      <c r="CU120" s="164">
        <f t="shared" si="112"/>
        <v>0</v>
      </c>
    </row>
    <row r="121" spans="1:99" s="130" customFormat="1" ht="16.5" customHeight="1">
      <c r="A121" s="267" t="str">
        <f t="shared" si="113"/>
        <v>高层(19F及以上）</v>
      </c>
      <c r="B121" s="268">
        <f t="shared" si="114"/>
        <v>36643.879999999997</v>
      </c>
      <c r="C121" s="275">
        <f t="shared" ref="C121:BN121" si="119">$F84*C102</f>
        <v>0</v>
      </c>
      <c r="D121" s="275">
        <f t="shared" si="119"/>
        <v>0</v>
      </c>
      <c r="E121" s="275">
        <f t="shared" si="119"/>
        <v>0</v>
      </c>
      <c r="F121" s="275">
        <f t="shared" si="119"/>
        <v>0</v>
      </c>
      <c r="G121" s="275">
        <f t="shared" si="119"/>
        <v>0</v>
      </c>
      <c r="H121" s="275">
        <f t="shared" si="119"/>
        <v>0</v>
      </c>
      <c r="I121" s="275">
        <f t="shared" si="119"/>
        <v>0</v>
      </c>
      <c r="J121" s="275">
        <f t="shared" si="119"/>
        <v>0</v>
      </c>
      <c r="K121" s="275">
        <f t="shared" si="119"/>
        <v>0</v>
      </c>
      <c r="L121" s="275">
        <f t="shared" si="119"/>
        <v>0</v>
      </c>
      <c r="M121" s="275">
        <f t="shared" si="119"/>
        <v>0</v>
      </c>
      <c r="N121" s="275">
        <f t="shared" si="119"/>
        <v>0</v>
      </c>
      <c r="O121" s="275">
        <f t="shared" si="119"/>
        <v>0</v>
      </c>
      <c r="P121" s="275">
        <f t="shared" si="119"/>
        <v>0</v>
      </c>
      <c r="Q121" s="275">
        <f t="shared" si="119"/>
        <v>0</v>
      </c>
      <c r="R121" s="275">
        <f t="shared" si="119"/>
        <v>0</v>
      </c>
      <c r="S121" s="275">
        <f t="shared" si="119"/>
        <v>0</v>
      </c>
      <c r="T121" s="275">
        <f t="shared" si="119"/>
        <v>17292</v>
      </c>
      <c r="U121" s="275">
        <f t="shared" si="119"/>
        <v>10087</v>
      </c>
      <c r="V121" s="275">
        <f t="shared" si="119"/>
        <v>9264.8799999999974</v>
      </c>
      <c r="W121" s="275">
        <f t="shared" si="119"/>
        <v>0</v>
      </c>
      <c r="X121" s="275">
        <f t="shared" si="119"/>
        <v>0</v>
      </c>
      <c r="Y121" s="275">
        <f t="shared" si="119"/>
        <v>0</v>
      </c>
      <c r="Z121" s="275">
        <f t="shared" si="119"/>
        <v>0</v>
      </c>
      <c r="AA121" s="275">
        <f t="shared" si="119"/>
        <v>0</v>
      </c>
      <c r="AB121" s="275">
        <f t="shared" si="119"/>
        <v>0</v>
      </c>
      <c r="AC121" s="275">
        <f t="shared" si="119"/>
        <v>0</v>
      </c>
      <c r="AD121" s="275">
        <f t="shared" si="119"/>
        <v>0</v>
      </c>
      <c r="AE121" s="275">
        <f t="shared" si="119"/>
        <v>0</v>
      </c>
      <c r="AF121" s="275">
        <f t="shared" si="119"/>
        <v>0</v>
      </c>
      <c r="AG121" s="275">
        <f t="shared" si="119"/>
        <v>0</v>
      </c>
      <c r="AH121" s="275">
        <f t="shared" si="119"/>
        <v>0</v>
      </c>
      <c r="AI121" s="275">
        <f t="shared" si="119"/>
        <v>0</v>
      </c>
      <c r="AJ121" s="275">
        <f t="shared" si="119"/>
        <v>0</v>
      </c>
      <c r="AK121" s="275">
        <f t="shared" si="119"/>
        <v>0</v>
      </c>
      <c r="AL121" s="275">
        <f t="shared" si="119"/>
        <v>0</v>
      </c>
      <c r="AM121" s="275">
        <f t="shared" si="119"/>
        <v>0</v>
      </c>
      <c r="AN121" s="275">
        <f t="shared" si="119"/>
        <v>0</v>
      </c>
      <c r="AO121" s="275">
        <f t="shared" si="119"/>
        <v>0</v>
      </c>
      <c r="AP121" s="275">
        <f t="shared" si="119"/>
        <v>0</v>
      </c>
      <c r="AQ121" s="275">
        <f t="shared" si="119"/>
        <v>0</v>
      </c>
      <c r="AR121" s="275">
        <f t="shared" si="119"/>
        <v>0</v>
      </c>
      <c r="AS121" s="275">
        <f t="shared" si="119"/>
        <v>0</v>
      </c>
      <c r="AT121" s="275">
        <f t="shared" si="119"/>
        <v>0</v>
      </c>
      <c r="AU121" s="275">
        <f t="shared" si="119"/>
        <v>0</v>
      </c>
      <c r="AV121" s="275">
        <f t="shared" si="119"/>
        <v>0</v>
      </c>
      <c r="AW121" s="275">
        <f t="shared" si="119"/>
        <v>0</v>
      </c>
      <c r="AX121" s="275">
        <f t="shared" si="119"/>
        <v>0</v>
      </c>
      <c r="AY121" s="275">
        <f t="shared" si="119"/>
        <v>0</v>
      </c>
      <c r="AZ121" s="275">
        <f t="shared" si="119"/>
        <v>0</v>
      </c>
      <c r="BA121" s="275">
        <f t="shared" si="119"/>
        <v>0</v>
      </c>
      <c r="BB121" s="275">
        <f t="shared" si="119"/>
        <v>0</v>
      </c>
      <c r="BC121" s="275">
        <f t="shared" si="119"/>
        <v>0</v>
      </c>
      <c r="BD121" s="275">
        <f t="shared" si="119"/>
        <v>0</v>
      </c>
      <c r="BE121" s="275">
        <f t="shared" si="119"/>
        <v>0</v>
      </c>
      <c r="BF121" s="275">
        <f t="shared" si="119"/>
        <v>0</v>
      </c>
      <c r="BG121" s="275">
        <f t="shared" si="119"/>
        <v>0</v>
      </c>
      <c r="BH121" s="275">
        <f t="shared" si="119"/>
        <v>0</v>
      </c>
      <c r="BI121" s="275">
        <f t="shared" si="119"/>
        <v>0</v>
      </c>
      <c r="BJ121" s="275">
        <f t="shared" si="119"/>
        <v>0</v>
      </c>
      <c r="BK121" s="275">
        <f t="shared" si="119"/>
        <v>0</v>
      </c>
      <c r="BL121" s="275">
        <f t="shared" si="119"/>
        <v>0</v>
      </c>
      <c r="BM121" s="275">
        <f t="shared" si="119"/>
        <v>0</v>
      </c>
      <c r="BN121" s="275">
        <f t="shared" si="119"/>
        <v>0</v>
      </c>
      <c r="BO121" s="275">
        <f t="shared" ref="BO121:CT121" si="120">$F84*BO102</f>
        <v>0</v>
      </c>
      <c r="BP121" s="275">
        <f t="shared" si="120"/>
        <v>0</v>
      </c>
      <c r="BQ121" s="275">
        <f t="shared" si="120"/>
        <v>0</v>
      </c>
      <c r="BR121" s="275">
        <f t="shared" si="120"/>
        <v>0</v>
      </c>
      <c r="BS121" s="275">
        <f t="shared" si="120"/>
        <v>0</v>
      </c>
      <c r="BT121" s="275">
        <f t="shared" si="120"/>
        <v>0</v>
      </c>
      <c r="BU121" s="275">
        <f t="shared" si="120"/>
        <v>0</v>
      </c>
      <c r="BV121" s="275">
        <f t="shared" si="120"/>
        <v>0</v>
      </c>
      <c r="BW121" s="275">
        <f t="shared" si="120"/>
        <v>0</v>
      </c>
      <c r="BX121" s="275">
        <f t="shared" si="120"/>
        <v>0</v>
      </c>
      <c r="BY121" s="275">
        <f t="shared" si="120"/>
        <v>0</v>
      </c>
      <c r="BZ121" s="275">
        <f t="shared" si="120"/>
        <v>0</v>
      </c>
      <c r="CA121" s="275">
        <f t="shared" si="120"/>
        <v>0</v>
      </c>
      <c r="CB121" s="275">
        <f t="shared" si="120"/>
        <v>0</v>
      </c>
      <c r="CC121" s="275">
        <f t="shared" si="120"/>
        <v>0</v>
      </c>
      <c r="CD121" s="275">
        <f t="shared" si="120"/>
        <v>0</v>
      </c>
      <c r="CE121" s="275">
        <f t="shared" si="120"/>
        <v>0</v>
      </c>
      <c r="CF121" s="275">
        <f t="shared" si="120"/>
        <v>0</v>
      </c>
      <c r="CG121" s="275">
        <f t="shared" si="120"/>
        <v>0</v>
      </c>
      <c r="CH121" s="275">
        <f t="shared" si="120"/>
        <v>0</v>
      </c>
      <c r="CI121" s="275">
        <f t="shared" si="120"/>
        <v>0</v>
      </c>
      <c r="CJ121" s="275">
        <f t="shared" si="120"/>
        <v>0</v>
      </c>
      <c r="CK121" s="275">
        <f t="shared" si="120"/>
        <v>0</v>
      </c>
      <c r="CL121" s="275">
        <f t="shared" si="120"/>
        <v>0</v>
      </c>
      <c r="CM121" s="275">
        <f t="shared" si="120"/>
        <v>0</v>
      </c>
      <c r="CN121" s="275">
        <f t="shared" si="120"/>
        <v>0</v>
      </c>
      <c r="CO121" s="275">
        <f t="shared" si="120"/>
        <v>0</v>
      </c>
      <c r="CP121" s="275">
        <f t="shared" si="120"/>
        <v>0</v>
      </c>
      <c r="CQ121" s="275">
        <f t="shared" si="120"/>
        <v>0</v>
      </c>
      <c r="CR121" s="275">
        <f t="shared" si="120"/>
        <v>0</v>
      </c>
      <c r="CS121" s="275">
        <f t="shared" si="120"/>
        <v>0</v>
      </c>
      <c r="CT121" s="292">
        <f t="shared" si="120"/>
        <v>0</v>
      </c>
      <c r="CU121" s="164">
        <f t="shared" si="112"/>
        <v>0</v>
      </c>
    </row>
    <row r="122" spans="1:99" s="130" customFormat="1" ht="16.5" customHeight="1">
      <c r="A122" s="267" t="str">
        <f t="shared" si="113"/>
        <v>叠拼</v>
      </c>
      <c r="B122" s="268">
        <f t="shared" si="114"/>
        <v>0</v>
      </c>
      <c r="C122" s="275">
        <f t="shared" ref="C122:BN122" si="121">$F85*C103</f>
        <v>0</v>
      </c>
      <c r="D122" s="275">
        <f t="shared" si="121"/>
        <v>0</v>
      </c>
      <c r="E122" s="275">
        <f t="shared" si="121"/>
        <v>0</v>
      </c>
      <c r="F122" s="275">
        <f t="shared" si="121"/>
        <v>0</v>
      </c>
      <c r="G122" s="275">
        <f t="shared" si="121"/>
        <v>0</v>
      </c>
      <c r="H122" s="275">
        <f t="shared" si="121"/>
        <v>0</v>
      </c>
      <c r="I122" s="275">
        <f t="shared" si="121"/>
        <v>0</v>
      </c>
      <c r="J122" s="275">
        <f t="shared" si="121"/>
        <v>0</v>
      </c>
      <c r="K122" s="275">
        <f t="shared" si="121"/>
        <v>0</v>
      </c>
      <c r="L122" s="275">
        <f t="shared" si="121"/>
        <v>0</v>
      </c>
      <c r="M122" s="275">
        <f t="shared" si="121"/>
        <v>0</v>
      </c>
      <c r="N122" s="275">
        <f t="shared" si="121"/>
        <v>0</v>
      </c>
      <c r="O122" s="275">
        <f t="shared" si="121"/>
        <v>0</v>
      </c>
      <c r="P122" s="275">
        <f t="shared" si="121"/>
        <v>0</v>
      </c>
      <c r="Q122" s="275">
        <f t="shared" si="121"/>
        <v>0</v>
      </c>
      <c r="R122" s="275">
        <f t="shared" si="121"/>
        <v>0</v>
      </c>
      <c r="S122" s="275">
        <f t="shared" si="121"/>
        <v>0</v>
      </c>
      <c r="T122" s="275">
        <f t="shared" si="121"/>
        <v>0</v>
      </c>
      <c r="U122" s="275">
        <f t="shared" si="121"/>
        <v>0</v>
      </c>
      <c r="V122" s="275">
        <f t="shared" si="121"/>
        <v>0</v>
      </c>
      <c r="W122" s="275">
        <f t="shared" si="121"/>
        <v>0</v>
      </c>
      <c r="X122" s="275">
        <f t="shared" si="121"/>
        <v>0</v>
      </c>
      <c r="Y122" s="275">
        <f t="shared" si="121"/>
        <v>0</v>
      </c>
      <c r="Z122" s="275">
        <f t="shared" si="121"/>
        <v>0</v>
      </c>
      <c r="AA122" s="275">
        <f t="shared" si="121"/>
        <v>0</v>
      </c>
      <c r="AB122" s="275">
        <f t="shared" si="121"/>
        <v>0</v>
      </c>
      <c r="AC122" s="275">
        <f t="shared" si="121"/>
        <v>0</v>
      </c>
      <c r="AD122" s="275">
        <f t="shared" si="121"/>
        <v>0</v>
      </c>
      <c r="AE122" s="275">
        <f t="shared" si="121"/>
        <v>0</v>
      </c>
      <c r="AF122" s="275">
        <f t="shared" si="121"/>
        <v>0</v>
      </c>
      <c r="AG122" s="275">
        <f t="shared" si="121"/>
        <v>0</v>
      </c>
      <c r="AH122" s="275">
        <f t="shared" si="121"/>
        <v>0</v>
      </c>
      <c r="AI122" s="275">
        <f t="shared" si="121"/>
        <v>0</v>
      </c>
      <c r="AJ122" s="275">
        <f t="shared" si="121"/>
        <v>0</v>
      </c>
      <c r="AK122" s="275">
        <f t="shared" si="121"/>
        <v>0</v>
      </c>
      <c r="AL122" s="275">
        <f t="shared" si="121"/>
        <v>0</v>
      </c>
      <c r="AM122" s="275">
        <f t="shared" si="121"/>
        <v>0</v>
      </c>
      <c r="AN122" s="275">
        <f t="shared" si="121"/>
        <v>0</v>
      </c>
      <c r="AO122" s="275">
        <f t="shared" si="121"/>
        <v>0</v>
      </c>
      <c r="AP122" s="275">
        <f t="shared" si="121"/>
        <v>0</v>
      </c>
      <c r="AQ122" s="275">
        <f t="shared" si="121"/>
        <v>0</v>
      </c>
      <c r="AR122" s="275">
        <f t="shared" si="121"/>
        <v>0</v>
      </c>
      <c r="AS122" s="275">
        <f t="shared" si="121"/>
        <v>0</v>
      </c>
      <c r="AT122" s="275">
        <f t="shared" si="121"/>
        <v>0</v>
      </c>
      <c r="AU122" s="275">
        <f t="shared" si="121"/>
        <v>0</v>
      </c>
      <c r="AV122" s="275">
        <f t="shared" si="121"/>
        <v>0</v>
      </c>
      <c r="AW122" s="275">
        <f t="shared" si="121"/>
        <v>0</v>
      </c>
      <c r="AX122" s="275">
        <f t="shared" si="121"/>
        <v>0</v>
      </c>
      <c r="AY122" s="275">
        <f t="shared" si="121"/>
        <v>0</v>
      </c>
      <c r="AZ122" s="275">
        <f t="shared" si="121"/>
        <v>0</v>
      </c>
      <c r="BA122" s="275">
        <f t="shared" si="121"/>
        <v>0</v>
      </c>
      <c r="BB122" s="275">
        <f t="shared" si="121"/>
        <v>0</v>
      </c>
      <c r="BC122" s="275">
        <f t="shared" si="121"/>
        <v>0</v>
      </c>
      <c r="BD122" s="275">
        <f t="shared" si="121"/>
        <v>0</v>
      </c>
      <c r="BE122" s="275">
        <f t="shared" si="121"/>
        <v>0</v>
      </c>
      <c r="BF122" s="275">
        <f t="shared" si="121"/>
        <v>0</v>
      </c>
      <c r="BG122" s="275">
        <f t="shared" si="121"/>
        <v>0</v>
      </c>
      <c r="BH122" s="275">
        <f t="shared" si="121"/>
        <v>0</v>
      </c>
      <c r="BI122" s="275">
        <f t="shared" si="121"/>
        <v>0</v>
      </c>
      <c r="BJ122" s="275">
        <f t="shared" si="121"/>
        <v>0</v>
      </c>
      <c r="BK122" s="275">
        <f t="shared" si="121"/>
        <v>0</v>
      </c>
      <c r="BL122" s="275">
        <f t="shared" si="121"/>
        <v>0</v>
      </c>
      <c r="BM122" s="275">
        <f t="shared" si="121"/>
        <v>0</v>
      </c>
      <c r="BN122" s="275">
        <f t="shared" si="121"/>
        <v>0</v>
      </c>
      <c r="BO122" s="275">
        <f t="shared" ref="BO122:CT122" si="122">$F85*BO103</f>
        <v>0</v>
      </c>
      <c r="BP122" s="275">
        <f t="shared" si="122"/>
        <v>0</v>
      </c>
      <c r="BQ122" s="275">
        <f t="shared" si="122"/>
        <v>0</v>
      </c>
      <c r="BR122" s="275">
        <f t="shared" si="122"/>
        <v>0</v>
      </c>
      <c r="BS122" s="275">
        <f t="shared" si="122"/>
        <v>0</v>
      </c>
      <c r="BT122" s="275">
        <f t="shared" si="122"/>
        <v>0</v>
      </c>
      <c r="BU122" s="275">
        <f t="shared" si="122"/>
        <v>0</v>
      </c>
      <c r="BV122" s="275">
        <f t="shared" si="122"/>
        <v>0</v>
      </c>
      <c r="BW122" s="275">
        <f t="shared" si="122"/>
        <v>0</v>
      </c>
      <c r="BX122" s="275">
        <f t="shared" si="122"/>
        <v>0</v>
      </c>
      <c r="BY122" s="275">
        <f t="shared" si="122"/>
        <v>0</v>
      </c>
      <c r="BZ122" s="275">
        <f t="shared" si="122"/>
        <v>0</v>
      </c>
      <c r="CA122" s="275">
        <f t="shared" si="122"/>
        <v>0</v>
      </c>
      <c r="CB122" s="275">
        <f t="shared" si="122"/>
        <v>0</v>
      </c>
      <c r="CC122" s="275">
        <f t="shared" si="122"/>
        <v>0</v>
      </c>
      <c r="CD122" s="275">
        <f t="shared" si="122"/>
        <v>0</v>
      </c>
      <c r="CE122" s="275">
        <f t="shared" si="122"/>
        <v>0</v>
      </c>
      <c r="CF122" s="275">
        <f t="shared" si="122"/>
        <v>0</v>
      </c>
      <c r="CG122" s="275">
        <f t="shared" si="122"/>
        <v>0</v>
      </c>
      <c r="CH122" s="275">
        <f t="shared" si="122"/>
        <v>0</v>
      </c>
      <c r="CI122" s="275">
        <f t="shared" si="122"/>
        <v>0</v>
      </c>
      <c r="CJ122" s="275">
        <f t="shared" si="122"/>
        <v>0</v>
      </c>
      <c r="CK122" s="275">
        <f t="shared" si="122"/>
        <v>0</v>
      </c>
      <c r="CL122" s="275">
        <f t="shared" si="122"/>
        <v>0</v>
      </c>
      <c r="CM122" s="275">
        <f t="shared" si="122"/>
        <v>0</v>
      </c>
      <c r="CN122" s="275">
        <f t="shared" si="122"/>
        <v>0</v>
      </c>
      <c r="CO122" s="275">
        <f t="shared" si="122"/>
        <v>0</v>
      </c>
      <c r="CP122" s="275">
        <f t="shared" si="122"/>
        <v>0</v>
      </c>
      <c r="CQ122" s="275">
        <f t="shared" si="122"/>
        <v>0</v>
      </c>
      <c r="CR122" s="275">
        <f t="shared" si="122"/>
        <v>0</v>
      </c>
      <c r="CS122" s="275">
        <f t="shared" si="122"/>
        <v>0</v>
      </c>
      <c r="CT122" s="292">
        <f t="shared" si="122"/>
        <v>0</v>
      </c>
      <c r="CU122" s="164">
        <f t="shared" si="112"/>
        <v>0</v>
      </c>
    </row>
    <row r="123" spans="1:99" s="130" customFormat="1" ht="16.5" customHeight="1">
      <c r="A123" s="267" t="str">
        <f t="shared" si="113"/>
        <v>联排</v>
      </c>
      <c r="B123" s="268">
        <f t="shared" si="114"/>
        <v>0</v>
      </c>
      <c r="C123" s="275">
        <f t="shared" ref="C123:BN123" si="123">$F86*C104</f>
        <v>0</v>
      </c>
      <c r="D123" s="275">
        <f t="shared" si="123"/>
        <v>0</v>
      </c>
      <c r="E123" s="275">
        <f t="shared" si="123"/>
        <v>0</v>
      </c>
      <c r="F123" s="275">
        <f t="shared" si="123"/>
        <v>0</v>
      </c>
      <c r="G123" s="275">
        <f t="shared" si="123"/>
        <v>0</v>
      </c>
      <c r="H123" s="275">
        <f t="shared" si="123"/>
        <v>0</v>
      </c>
      <c r="I123" s="275">
        <f t="shared" si="123"/>
        <v>0</v>
      </c>
      <c r="J123" s="275">
        <f t="shared" si="123"/>
        <v>0</v>
      </c>
      <c r="K123" s="275">
        <f t="shared" si="123"/>
        <v>0</v>
      </c>
      <c r="L123" s="275">
        <f t="shared" si="123"/>
        <v>0</v>
      </c>
      <c r="M123" s="275">
        <f t="shared" si="123"/>
        <v>0</v>
      </c>
      <c r="N123" s="275">
        <f t="shared" si="123"/>
        <v>0</v>
      </c>
      <c r="O123" s="275">
        <f t="shared" si="123"/>
        <v>0</v>
      </c>
      <c r="P123" s="275">
        <f t="shared" si="123"/>
        <v>0</v>
      </c>
      <c r="Q123" s="275">
        <f t="shared" si="123"/>
        <v>0</v>
      </c>
      <c r="R123" s="275">
        <f t="shared" si="123"/>
        <v>0</v>
      </c>
      <c r="S123" s="275">
        <f t="shared" si="123"/>
        <v>0</v>
      </c>
      <c r="T123" s="275">
        <f t="shared" si="123"/>
        <v>0</v>
      </c>
      <c r="U123" s="275">
        <f t="shared" si="123"/>
        <v>0</v>
      </c>
      <c r="V123" s="275">
        <f t="shared" si="123"/>
        <v>0</v>
      </c>
      <c r="W123" s="275">
        <f t="shared" si="123"/>
        <v>0</v>
      </c>
      <c r="X123" s="275">
        <f t="shared" si="123"/>
        <v>0</v>
      </c>
      <c r="Y123" s="275">
        <f t="shared" si="123"/>
        <v>0</v>
      </c>
      <c r="Z123" s="275">
        <f t="shared" si="123"/>
        <v>0</v>
      </c>
      <c r="AA123" s="275">
        <f t="shared" si="123"/>
        <v>0</v>
      </c>
      <c r="AB123" s="275">
        <f t="shared" si="123"/>
        <v>0</v>
      </c>
      <c r="AC123" s="275">
        <f t="shared" si="123"/>
        <v>0</v>
      </c>
      <c r="AD123" s="275">
        <f t="shared" si="123"/>
        <v>0</v>
      </c>
      <c r="AE123" s="275">
        <f t="shared" si="123"/>
        <v>0</v>
      </c>
      <c r="AF123" s="275">
        <f t="shared" si="123"/>
        <v>0</v>
      </c>
      <c r="AG123" s="275">
        <f t="shared" si="123"/>
        <v>0</v>
      </c>
      <c r="AH123" s="275">
        <f t="shared" si="123"/>
        <v>0</v>
      </c>
      <c r="AI123" s="275">
        <f t="shared" si="123"/>
        <v>0</v>
      </c>
      <c r="AJ123" s="275">
        <f t="shared" si="123"/>
        <v>0</v>
      </c>
      <c r="AK123" s="275">
        <f t="shared" si="123"/>
        <v>0</v>
      </c>
      <c r="AL123" s="275">
        <f t="shared" si="123"/>
        <v>0</v>
      </c>
      <c r="AM123" s="275">
        <f t="shared" si="123"/>
        <v>0</v>
      </c>
      <c r="AN123" s="275">
        <f t="shared" si="123"/>
        <v>0</v>
      </c>
      <c r="AO123" s="275">
        <f t="shared" si="123"/>
        <v>0</v>
      </c>
      <c r="AP123" s="275">
        <f t="shared" si="123"/>
        <v>0</v>
      </c>
      <c r="AQ123" s="275">
        <f t="shared" si="123"/>
        <v>0</v>
      </c>
      <c r="AR123" s="275">
        <f t="shared" si="123"/>
        <v>0</v>
      </c>
      <c r="AS123" s="275">
        <f t="shared" si="123"/>
        <v>0</v>
      </c>
      <c r="AT123" s="275">
        <f t="shared" si="123"/>
        <v>0</v>
      </c>
      <c r="AU123" s="275">
        <f t="shared" si="123"/>
        <v>0</v>
      </c>
      <c r="AV123" s="275">
        <f t="shared" si="123"/>
        <v>0</v>
      </c>
      <c r="AW123" s="275">
        <f t="shared" si="123"/>
        <v>0</v>
      </c>
      <c r="AX123" s="275">
        <f t="shared" si="123"/>
        <v>0</v>
      </c>
      <c r="AY123" s="275">
        <f t="shared" si="123"/>
        <v>0</v>
      </c>
      <c r="AZ123" s="275">
        <f t="shared" si="123"/>
        <v>0</v>
      </c>
      <c r="BA123" s="275">
        <f t="shared" si="123"/>
        <v>0</v>
      </c>
      <c r="BB123" s="275">
        <f t="shared" si="123"/>
        <v>0</v>
      </c>
      <c r="BC123" s="275">
        <f t="shared" si="123"/>
        <v>0</v>
      </c>
      <c r="BD123" s="275">
        <f t="shared" si="123"/>
        <v>0</v>
      </c>
      <c r="BE123" s="275">
        <f t="shared" si="123"/>
        <v>0</v>
      </c>
      <c r="BF123" s="275">
        <f t="shared" si="123"/>
        <v>0</v>
      </c>
      <c r="BG123" s="275">
        <f t="shared" si="123"/>
        <v>0</v>
      </c>
      <c r="BH123" s="275">
        <f t="shared" si="123"/>
        <v>0</v>
      </c>
      <c r="BI123" s="275">
        <f t="shared" si="123"/>
        <v>0</v>
      </c>
      <c r="BJ123" s="275">
        <f t="shared" si="123"/>
        <v>0</v>
      </c>
      <c r="BK123" s="275">
        <f t="shared" si="123"/>
        <v>0</v>
      </c>
      <c r="BL123" s="275">
        <f t="shared" si="123"/>
        <v>0</v>
      </c>
      <c r="BM123" s="275">
        <f t="shared" si="123"/>
        <v>0</v>
      </c>
      <c r="BN123" s="275">
        <f t="shared" si="123"/>
        <v>0</v>
      </c>
      <c r="BO123" s="275">
        <f t="shared" ref="BO123:CT123" si="124">$F86*BO104</f>
        <v>0</v>
      </c>
      <c r="BP123" s="275">
        <f t="shared" si="124"/>
        <v>0</v>
      </c>
      <c r="BQ123" s="275">
        <f t="shared" si="124"/>
        <v>0</v>
      </c>
      <c r="BR123" s="275">
        <f t="shared" si="124"/>
        <v>0</v>
      </c>
      <c r="BS123" s="275">
        <f t="shared" si="124"/>
        <v>0</v>
      </c>
      <c r="BT123" s="275">
        <f t="shared" si="124"/>
        <v>0</v>
      </c>
      <c r="BU123" s="275">
        <f t="shared" si="124"/>
        <v>0</v>
      </c>
      <c r="BV123" s="275">
        <f t="shared" si="124"/>
        <v>0</v>
      </c>
      <c r="BW123" s="275">
        <f t="shared" si="124"/>
        <v>0</v>
      </c>
      <c r="BX123" s="275">
        <f t="shared" si="124"/>
        <v>0</v>
      </c>
      <c r="BY123" s="275">
        <f t="shared" si="124"/>
        <v>0</v>
      </c>
      <c r="BZ123" s="275">
        <f t="shared" si="124"/>
        <v>0</v>
      </c>
      <c r="CA123" s="275">
        <f t="shared" si="124"/>
        <v>0</v>
      </c>
      <c r="CB123" s="275">
        <f t="shared" si="124"/>
        <v>0</v>
      </c>
      <c r="CC123" s="275">
        <f t="shared" si="124"/>
        <v>0</v>
      </c>
      <c r="CD123" s="275">
        <f t="shared" si="124"/>
        <v>0</v>
      </c>
      <c r="CE123" s="275">
        <f t="shared" si="124"/>
        <v>0</v>
      </c>
      <c r="CF123" s="275">
        <f t="shared" si="124"/>
        <v>0</v>
      </c>
      <c r="CG123" s="275">
        <f t="shared" si="124"/>
        <v>0</v>
      </c>
      <c r="CH123" s="275">
        <f t="shared" si="124"/>
        <v>0</v>
      </c>
      <c r="CI123" s="275">
        <f t="shared" si="124"/>
        <v>0</v>
      </c>
      <c r="CJ123" s="275">
        <f t="shared" si="124"/>
        <v>0</v>
      </c>
      <c r="CK123" s="275">
        <f t="shared" si="124"/>
        <v>0</v>
      </c>
      <c r="CL123" s="275">
        <f t="shared" si="124"/>
        <v>0</v>
      </c>
      <c r="CM123" s="275">
        <f t="shared" si="124"/>
        <v>0</v>
      </c>
      <c r="CN123" s="275">
        <f t="shared" si="124"/>
        <v>0</v>
      </c>
      <c r="CO123" s="275">
        <f t="shared" si="124"/>
        <v>0</v>
      </c>
      <c r="CP123" s="275">
        <f t="shared" si="124"/>
        <v>0</v>
      </c>
      <c r="CQ123" s="275">
        <f t="shared" si="124"/>
        <v>0</v>
      </c>
      <c r="CR123" s="275">
        <f t="shared" si="124"/>
        <v>0</v>
      </c>
      <c r="CS123" s="275">
        <f t="shared" si="124"/>
        <v>0</v>
      </c>
      <c r="CT123" s="292">
        <f t="shared" si="124"/>
        <v>0</v>
      </c>
      <c r="CU123" s="164">
        <f t="shared" si="112"/>
        <v>0</v>
      </c>
    </row>
    <row r="124" spans="1:99" s="130" customFormat="1" ht="16.5" customHeight="1">
      <c r="A124" s="267" t="str">
        <f t="shared" si="113"/>
        <v>双拼</v>
      </c>
      <c r="B124" s="268">
        <f t="shared" si="114"/>
        <v>0</v>
      </c>
      <c r="C124" s="275">
        <f t="shared" ref="C124:BN124" si="125">$F87*C105</f>
        <v>0</v>
      </c>
      <c r="D124" s="275">
        <f t="shared" si="125"/>
        <v>0</v>
      </c>
      <c r="E124" s="275">
        <f t="shared" si="125"/>
        <v>0</v>
      </c>
      <c r="F124" s="275">
        <f t="shared" si="125"/>
        <v>0</v>
      </c>
      <c r="G124" s="275">
        <f t="shared" si="125"/>
        <v>0</v>
      </c>
      <c r="H124" s="275">
        <f t="shared" si="125"/>
        <v>0</v>
      </c>
      <c r="I124" s="275">
        <f t="shared" si="125"/>
        <v>0</v>
      </c>
      <c r="J124" s="275">
        <f t="shared" si="125"/>
        <v>0</v>
      </c>
      <c r="K124" s="275">
        <f t="shared" si="125"/>
        <v>0</v>
      </c>
      <c r="L124" s="275">
        <f t="shared" si="125"/>
        <v>0</v>
      </c>
      <c r="M124" s="275">
        <f t="shared" si="125"/>
        <v>0</v>
      </c>
      <c r="N124" s="275">
        <f t="shared" si="125"/>
        <v>0</v>
      </c>
      <c r="O124" s="275">
        <f t="shared" si="125"/>
        <v>0</v>
      </c>
      <c r="P124" s="275">
        <f t="shared" si="125"/>
        <v>0</v>
      </c>
      <c r="Q124" s="275">
        <f t="shared" si="125"/>
        <v>0</v>
      </c>
      <c r="R124" s="275">
        <f t="shared" si="125"/>
        <v>0</v>
      </c>
      <c r="S124" s="275">
        <f t="shared" si="125"/>
        <v>0</v>
      </c>
      <c r="T124" s="275">
        <f t="shared" si="125"/>
        <v>0</v>
      </c>
      <c r="U124" s="275">
        <f t="shared" si="125"/>
        <v>0</v>
      </c>
      <c r="V124" s="275">
        <f t="shared" si="125"/>
        <v>0</v>
      </c>
      <c r="W124" s="275">
        <f t="shared" si="125"/>
        <v>0</v>
      </c>
      <c r="X124" s="275">
        <f t="shared" si="125"/>
        <v>0</v>
      </c>
      <c r="Y124" s="275">
        <f t="shared" si="125"/>
        <v>0</v>
      </c>
      <c r="Z124" s="275">
        <f t="shared" si="125"/>
        <v>0</v>
      </c>
      <c r="AA124" s="275">
        <f t="shared" si="125"/>
        <v>0</v>
      </c>
      <c r="AB124" s="275">
        <f t="shared" si="125"/>
        <v>0</v>
      </c>
      <c r="AC124" s="275">
        <f t="shared" si="125"/>
        <v>0</v>
      </c>
      <c r="AD124" s="275">
        <f t="shared" si="125"/>
        <v>0</v>
      </c>
      <c r="AE124" s="275">
        <f t="shared" si="125"/>
        <v>0</v>
      </c>
      <c r="AF124" s="275">
        <f t="shared" si="125"/>
        <v>0</v>
      </c>
      <c r="AG124" s="275">
        <f t="shared" si="125"/>
        <v>0</v>
      </c>
      <c r="AH124" s="275">
        <f t="shared" si="125"/>
        <v>0</v>
      </c>
      <c r="AI124" s="275">
        <f t="shared" si="125"/>
        <v>0</v>
      </c>
      <c r="AJ124" s="275">
        <f t="shared" si="125"/>
        <v>0</v>
      </c>
      <c r="AK124" s="275">
        <f t="shared" si="125"/>
        <v>0</v>
      </c>
      <c r="AL124" s="275">
        <f t="shared" si="125"/>
        <v>0</v>
      </c>
      <c r="AM124" s="275">
        <f t="shared" si="125"/>
        <v>0</v>
      </c>
      <c r="AN124" s="275">
        <f t="shared" si="125"/>
        <v>0</v>
      </c>
      <c r="AO124" s="275">
        <f t="shared" si="125"/>
        <v>0</v>
      </c>
      <c r="AP124" s="275">
        <f t="shared" si="125"/>
        <v>0</v>
      </c>
      <c r="AQ124" s="275">
        <f t="shared" si="125"/>
        <v>0</v>
      </c>
      <c r="AR124" s="275">
        <f t="shared" si="125"/>
        <v>0</v>
      </c>
      <c r="AS124" s="275">
        <f t="shared" si="125"/>
        <v>0</v>
      </c>
      <c r="AT124" s="275">
        <f t="shared" si="125"/>
        <v>0</v>
      </c>
      <c r="AU124" s="275">
        <f t="shared" si="125"/>
        <v>0</v>
      </c>
      <c r="AV124" s="275">
        <f t="shared" si="125"/>
        <v>0</v>
      </c>
      <c r="AW124" s="275">
        <f t="shared" si="125"/>
        <v>0</v>
      </c>
      <c r="AX124" s="275">
        <f t="shared" si="125"/>
        <v>0</v>
      </c>
      <c r="AY124" s="275">
        <f t="shared" si="125"/>
        <v>0</v>
      </c>
      <c r="AZ124" s="275">
        <f t="shared" si="125"/>
        <v>0</v>
      </c>
      <c r="BA124" s="275">
        <f t="shared" si="125"/>
        <v>0</v>
      </c>
      <c r="BB124" s="275">
        <f t="shared" si="125"/>
        <v>0</v>
      </c>
      <c r="BC124" s="275">
        <f t="shared" si="125"/>
        <v>0</v>
      </c>
      <c r="BD124" s="275">
        <f t="shared" si="125"/>
        <v>0</v>
      </c>
      <c r="BE124" s="275">
        <f t="shared" si="125"/>
        <v>0</v>
      </c>
      <c r="BF124" s="275">
        <f t="shared" si="125"/>
        <v>0</v>
      </c>
      <c r="BG124" s="275">
        <f t="shared" si="125"/>
        <v>0</v>
      </c>
      <c r="BH124" s="275">
        <f t="shared" si="125"/>
        <v>0</v>
      </c>
      <c r="BI124" s="275">
        <f t="shared" si="125"/>
        <v>0</v>
      </c>
      <c r="BJ124" s="275">
        <f t="shared" si="125"/>
        <v>0</v>
      </c>
      <c r="BK124" s="275">
        <f t="shared" si="125"/>
        <v>0</v>
      </c>
      <c r="BL124" s="275">
        <f t="shared" si="125"/>
        <v>0</v>
      </c>
      <c r="BM124" s="275">
        <f t="shared" si="125"/>
        <v>0</v>
      </c>
      <c r="BN124" s="275">
        <f t="shared" si="125"/>
        <v>0</v>
      </c>
      <c r="BO124" s="275">
        <f t="shared" ref="BO124:CT124" si="126">$F87*BO105</f>
        <v>0</v>
      </c>
      <c r="BP124" s="275">
        <f t="shared" si="126"/>
        <v>0</v>
      </c>
      <c r="BQ124" s="275">
        <f t="shared" si="126"/>
        <v>0</v>
      </c>
      <c r="BR124" s="275">
        <f t="shared" si="126"/>
        <v>0</v>
      </c>
      <c r="BS124" s="275">
        <f t="shared" si="126"/>
        <v>0</v>
      </c>
      <c r="BT124" s="275">
        <f t="shared" si="126"/>
        <v>0</v>
      </c>
      <c r="BU124" s="275">
        <f t="shared" si="126"/>
        <v>0</v>
      </c>
      <c r="BV124" s="275">
        <f t="shared" si="126"/>
        <v>0</v>
      </c>
      <c r="BW124" s="275">
        <f t="shared" si="126"/>
        <v>0</v>
      </c>
      <c r="BX124" s="275">
        <f t="shared" si="126"/>
        <v>0</v>
      </c>
      <c r="BY124" s="275">
        <f t="shared" si="126"/>
        <v>0</v>
      </c>
      <c r="BZ124" s="275">
        <f t="shared" si="126"/>
        <v>0</v>
      </c>
      <c r="CA124" s="275">
        <f t="shared" si="126"/>
        <v>0</v>
      </c>
      <c r="CB124" s="275">
        <f t="shared" si="126"/>
        <v>0</v>
      </c>
      <c r="CC124" s="275">
        <f t="shared" si="126"/>
        <v>0</v>
      </c>
      <c r="CD124" s="275">
        <f t="shared" si="126"/>
        <v>0</v>
      </c>
      <c r="CE124" s="275">
        <f t="shared" si="126"/>
        <v>0</v>
      </c>
      <c r="CF124" s="275">
        <f t="shared" si="126"/>
        <v>0</v>
      </c>
      <c r="CG124" s="275">
        <f t="shared" si="126"/>
        <v>0</v>
      </c>
      <c r="CH124" s="275">
        <f t="shared" si="126"/>
        <v>0</v>
      </c>
      <c r="CI124" s="275">
        <f t="shared" si="126"/>
        <v>0</v>
      </c>
      <c r="CJ124" s="275">
        <f t="shared" si="126"/>
        <v>0</v>
      </c>
      <c r="CK124" s="275">
        <f t="shared" si="126"/>
        <v>0</v>
      </c>
      <c r="CL124" s="275">
        <f t="shared" si="126"/>
        <v>0</v>
      </c>
      <c r="CM124" s="275">
        <f t="shared" si="126"/>
        <v>0</v>
      </c>
      <c r="CN124" s="275">
        <f t="shared" si="126"/>
        <v>0</v>
      </c>
      <c r="CO124" s="275">
        <f t="shared" si="126"/>
        <v>0</v>
      </c>
      <c r="CP124" s="275">
        <f t="shared" si="126"/>
        <v>0</v>
      </c>
      <c r="CQ124" s="275">
        <f t="shared" si="126"/>
        <v>0</v>
      </c>
      <c r="CR124" s="275">
        <f t="shared" si="126"/>
        <v>0</v>
      </c>
      <c r="CS124" s="275">
        <f t="shared" si="126"/>
        <v>0</v>
      </c>
      <c r="CT124" s="292">
        <f t="shared" si="126"/>
        <v>0</v>
      </c>
      <c r="CU124" s="164">
        <f t="shared" si="112"/>
        <v>0</v>
      </c>
    </row>
    <row r="125" spans="1:99" s="130" customFormat="1" ht="16.5" customHeight="1">
      <c r="A125" s="267" t="str">
        <f t="shared" si="113"/>
        <v>独栋</v>
      </c>
      <c r="B125" s="268">
        <f t="shared" si="114"/>
        <v>0</v>
      </c>
      <c r="C125" s="275">
        <f t="shared" ref="C125:BN125" si="127">$F88*C106</f>
        <v>0</v>
      </c>
      <c r="D125" s="275">
        <f t="shared" si="127"/>
        <v>0</v>
      </c>
      <c r="E125" s="275">
        <f t="shared" si="127"/>
        <v>0</v>
      </c>
      <c r="F125" s="275">
        <f t="shared" si="127"/>
        <v>0</v>
      </c>
      <c r="G125" s="275">
        <f t="shared" si="127"/>
        <v>0</v>
      </c>
      <c r="H125" s="275">
        <f t="shared" si="127"/>
        <v>0</v>
      </c>
      <c r="I125" s="275">
        <f t="shared" si="127"/>
        <v>0</v>
      </c>
      <c r="J125" s="275">
        <f t="shared" si="127"/>
        <v>0</v>
      </c>
      <c r="K125" s="275">
        <f t="shared" si="127"/>
        <v>0</v>
      </c>
      <c r="L125" s="275">
        <f t="shared" si="127"/>
        <v>0</v>
      </c>
      <c r="M125" s="275">
        <f t="shared" si="127"/>
        <v>0</v>
      </c>
      <c r="N125" s="275">
        <f t="shared" si="127"/>
        <v>0</v>
      </c>
      <c r="O125" s="275">
        <f t="shared" si="127"/>
        <v>0</v>
      </c>
      <c r="P125" s="275">
        <f t="shared" si="127"/>
        <v>0</v>
      </c>
      <c r="Q125" s="275">
        <f t="shared" si="127"/>
        <v>0</v>
      </c>
      <c r="R125" s="275">
        <f t="shared" si="127"/>
        <v>0</v>
      </c>
      <c r="S125" s="275">
        <f t="shared" si="127"/>
        <v>0</v>
      </c>
      <c r="T125" s="275">
        <f t="shared" si="127"/>
        <v>0</v>
      </c>
      <c r="U125" s="275">
        <f t="shared" si="127"/>
        <v>0</v>
      </c>
      <c r="V125" s="275">
        <f t="shared" si="127"/>
        <v>0</v>
      </c>
      <c r="W125" s="275">
        <f t="shared" si="127"/>
        <v>0</v>
      </c>
      <c r="X125" s="275">
        <f t="shared" si="127"/>
        <v>0</v>
      </c>
      <c r="Y125" s="275">
        <f t="shared" si="127"/>
        <v>0</v>
      </c>
      <c r="Z125" s="275">
        <f t="shared" si="127"/>
        <v>0</v>
      </c>
      <c r="AA125" s="275">
        <f t="shared" si="127"/>
        <v>0</v>
      </c>
      <c r="AB125" s="275">
        <f t="shared" si="127"/>
        <v>0</v>
      </c>
      <c r="AC125" s="275">
        <f t="shared" si="127"/>
        <v>0</v>
      </c>
      <c r="AD125" s="275">
        <f t="shared" si="127"/>
        <v>0</v>
      </c>
      <c r="AE125" s="275">
        <f t="shared" si="127"/>
        <v>0</v>
      </c>
      <c r="AF125" s="275">
        <f t="shared" si="127"/>
        <v>0</v>
      </c>
      <c r="AG125" s="275">
        <f t="shared" si="127"/>
        <v>0</v>
      </c>
      <c r="AH125" s="275">
        <f t="shared" si="127"/>
        <v>0</v>
      </c>
      <c r="AI125" s="275">
        <f t="shared" si="127"/>
        <v>0</v>
      </c>
      <c r="AJ125" s="275">
        <f t="shared" si="127"/>
        <v>0</v>
      </c>
      <c r="AK125" s="275">
        <f t="shared" si="127"/>
        <v>0</v>
      </c>
      <c r="AL125" s="275">
        <f t="shared" si="127"/>
        <v>0</v>
      </c>
      <c r="AM125" s="275">
        <f t="shared" si="127"/>
        <v>0</v>
      </c>
      <c r="AN125" s="275">
        <f t="shared" si="127"/>
        <v>0</v>
      </c>
      <c r="AO125" s="275">
        <f t="shared" si="127"/>
        <v>0</v>
      </c>
      <c r="AP125" s="275">
        <f t="shared" si="127"/>
        <v>0</v>
      </c>
      <c r="AQ125" s="275">
        <f t="shared" si="127"/>
        <v>0</v>
      </c>
      <c r="AR125" s="275">
        <f t="shared" si="127"/>
        <v>0</v>
      </c>
      <c r="AS125" s="275">
        <f t="shared" si="127"/>
        <v>0</v>
      </c>
      <c r="AT125" s="275">
        <f t="shared" si="127"/>
        <v>0</v>
      </c>
      <c r="AU125" s="275">
        <f t="shared" si="127"/>
        <v>0</v>
      </c>
      <c r="AV125" s="275">
        <f t="shared" si="127"/>
        <v>0</v>
      </c>
      <c r="AW125" s="275">
        <f t="shared" si="127"/>
        <v>0</v>
      </c>
      <c r="AX125" s="275">
        <f t="shared" si="127"/>
        <v>0</v>
      </c>
      <c r="AY125" s="275">
        <f t="shared" si="127"/>
        <v>0</v>
      </c>
      <c r="AZ125" s="275">
        <f t="shared" si="127"/>
        <v>0</v>
      </c>
      <c r="BA125" s="275">
        <f t="shared" si="127"/>
        <v>0</v>
      </c>
      <c r="BB125" s="275">
        <f t="shared" si="127"/>
        <v>0</v>
      </c>
      <c r="BC125" s="275">
        <f t="shared" si="127"/>
        <v>0</v>
      </c>
      <c r="BD125" s="275">
        <f t="shared" si="127"/>
        <v>0</v>
      </c>
      <c r="BE125" s="275">
        <f t="shared" si="127"/>
        <v>0</v>
      </c>
      <c r="BF125" s="275">
        <f t="shared" si="127"/>
        <v>0</v>
      </c>
      <c r="BG125" s="275">
        <f t="shared" si="127"/>
        <v>0</v>
      </c>
      <c r="BH125" s="275">
        <f t="shared" si="127"/>
        <v>0</v>
      </c>
      <c r="BI125" s="275">
        <f t="shared" si="127"/>
        <v>0</v>
      </c>
      <c r="BJ125" s="275">
        <f t="shared" si="127"/>
        <v>0</v>
      </c>
      <c r="BK125" s="275">
        <f t="shared" si="127"/>
        <v>0</v>
      </c>
      <c r="BL125" s="275">
        <f t="shared" si="127"/>
        <v>0</v>
      </c>
      <c r="BM125" s="275">
        <f t="shared" si="127"/>
        <v>0</v>
      </c>
      <c r="BN125" s="275">
        <f t="shared" si="127"/>
        <v>0</v>
      </c>
      <c r="BO125" s="275">
        <f t="shared" ref="BO125:CT125" si="128">$F88*BO106</f>
        <v>0</v>
      </c>
      <c r="BP125" s="275">
        <f t="shared" si="128"/>
        <v>0</v>
      </c>
      <c r="BQ125" s="275">
        <f t="shared" si="128"/>
        <v>0</v>
      </c>
      <c r="BR125" s="275">
        <f t="shared" si="128"/>
        <v>0</v>
      </c>
      <c r="BS125" s="275">
        <f t="shared" si="128"/>
        <v>0</v>
      </c>
      <c r="BT125" s="275">
        <f t="shared" si="128"/>
        <v>0</v>
      </c>
      <c r="BU125" s="275">
        <f t="shared" si="128"/>
        <v>0</v>
      </c>
      <c r="BV125" s="275">
        <f t="shared" si="128"/>
        <v>0</v>
      </c>
      <c r="BW125" s="275">
        <f t="shared" si="128"/>
        <v>0</v>
      </c>
      <c r="BX125" s="275">
        <f t="shared" si="128"/>
        <v>0</v>
      </c>
      <c r="BY125" s="275">
        <f t="shared" si="128"/>
        <v>0</v>
      </c>
      <c r="BZ125" s="275">
        <f t="shared" si="128"/>
        <v>0</v>
      </c>
      <c r="CA125" s="275">
        <f t="shared" si="128"/>
        <v>0</v>
      </c>
      <c r="CB125" s="275">
        <f t="shared" si="128"/>
        <v>0</v>
      </c>
      <c r="CC125" s="275">
        <f t="shared" si="128"/>
        <v>0</v>
      </c>
      <c r="CD125" s="275">
        <f t="shared" si="128"/>
        <v>0</v>
      </c>
      <c r="CE125" s="275">
        <f t="shared" si="128"/>
        <v>0</v>
      </c>
      <c r="CF125" s="275">
        <f t="shared" si="128"/>
        <v>0</v>
      </c>
      <c r="CG125" s="275">
        <f t="shared" si="128"/>
        <v>0</v>
      </c>
      <c r="CH125" s="275">
        <f t="shared" si="128"/>
        <v>0</v>
      </c>
      <c r="CI125" s="275">
        <f t="shared" si="128"/>
        <v>0</v>
      </c>
      <c r="CJ125" s="275">
        <f t="shared" si="128"/>
        <v>0</v>
      </c>
      <c r="CK125" s="275">
        <f t="shared" si="128"/>
        <v>0</v>
      </c>
      <c r="CL125" s="275">
        <f t="shared" si="128"/>
        <v>0</v>
      </c>
      <c r="CM125" s="275">
        <f t="shared" si="128"/>
        <v>0</v>
      </c>
      <c r="CN125" s="275">
        <f t="shared" si="128"/>
        <v>0</v>
      </c>
      <c r="CO125" s="275">
        <f t="shared" si="128"/>
        <v>0</v>
      </c>
      <c r="CP125" s="275">
        <f t="shared" si="128"/>
        <v>0</v>
      </c>
      <c r="CQ125" s="275">
        <f t="shared" si="128"/>
        <v>0</v>
      </c>
      <c r="CR125" s="275">
        <f t="shared" si="128"/>
        <v>0</v>
      </c>
      <c r="CS125" s="275">
        <f t="shared" si="128"/>
        <v>0</v>
      </c>
      <c r="CT125" s="292">
        <f t="shared" si="128"/>
        <v>0</v>
      </c>
      <c r="CU125" s="164">
        <f t="shared" si="112"/>
        <v>0</v>
      </c>
    </row>
    <row r="126" spans="1:99" s="130" customFormat="1" ht="16.5" customHeight="1">
      <c r="A126" s="267" t="str">
        <f t="shared" si="113"/>
        <v>底商</v>
      </c>
      <c r="B126" s="268">
        <f t="shared" si="114"/>
        <v>0</v>
      </c>
      <c r="C126" s="275">
        <f t="shared" ref="C126:BN126" si="129">$F89*C107</f>
        <v>0</v>
      </c>
      <c r="D126" s="275">
        <f t="shared" si="129"/>
        <v>0</v>
      </c>
      <c r="E126" s="275">
        <f t="shared" si="129"/>
        <v>0</v>
      </c>
      <c r="F126" s="275">
        <f t="shared" si="129"/>
        <v>0</v>
      </c>
      <c r="G126" s="275">
        <f t="shared" si="129"/>
        <v>0</v>
      </c>
      <c r="H126" s="275">
        <f t="shared" si="129"/>
        <v>0</v>
      </c>
      <c r="I126" s="275">
        <f t="shared" si="129"/>
        <v>0</v>
      </c>
      <c r="J126" s="275">
        <f t="shared" si="129"/>
        <v>0</v>
      </c>
      <c r="K126" s="275">
        <f t="shared" si="129"/>
        <v>0</v>
      </c>
      <c r="L126" s="275">
        <f t="shared" si="129"/>
        <v>0</v>
      </c>
      <c r="M126" s="275">
        <f t="shared" si="129"/>
        <v>0</v>
      </c>
      <c r="N126" s="275">
        <f t="shared" si="129"/>
        <v>0</v>
      </c>
      <c r="O126" s="275">
        <f t="shared" si="129"/>
        <v>0</v>
      </c>
      <c r="P126" s="275">
        <f t="shared" si="129"/>
        <v>0</v>
      </c>
      <c r="Q126" s="275">
        <f t="shared" si="129"/>
        <v>0</v>
      </c>
      <c r="R126" s="275">
        <f t="shared" si="129"/>
        <v>0</v>
      </c>
      <c r="S126" s="275">
        <f t="shared" si="129"/>
        <v>0</v>
      </c>
      <c r="T126" s="275">
        <f t="shared" si="129"/>
        <v>0</v>
      </c>
      <c r="U126" s="275">
        <f t="shared" si="129"/>
        <v>0</v>
      </c>
      <c r="V126" s="275">
        <f t="shared" si="129"/>
        <v>0</v>
      </c>
      <c r="W126" s="275">
        <f t="shared" si="129"/>
        <v>0</v>
      </c>
      <c r="X126" s="275">
        <f t="shared" si="129"/>
        <v>0</v>
      </c>
      <c r="Y126" s="275">
        <f t="shared" si="129"/>
        <v>0</v>
      </c>
      <c r="Z126" s="275">
        <f t="shared" si="129"/>
        <v>0</v>
      </c>
      <c r="AA126" s="275">
        <f t="shared" si="129"/>
        <v>0</v>
      </c>
      <c r="AB126" s="275">
        <f t="shared" si="129"/>
        <v>0</v>
      </c>
      <c r="AC126" s="275">
        <f t="shared" si="129"/>
        <v>0</v>
      </c>
      <c r="AD126" s="275">
        <f t="shared" si="129"/>
        <v>0</v>
      </c>
      <c r="AE126" s="275">
        <f t="shared" si="129"/>
        <v>0</v>
      </c>
      <c r="AF126" s="275">
        <f t="shared" si="129"/>
        <v>0</v>
      </c>
      <c r="AG126" s="275">
        <f t="shared" si="129"/>
        <v>0</v>
      </c>
      <c r="AH126" s="275">
        <f t="shared" si="129"/>
        <v>0</v>
      </c>
      <c r="AI126" s="275">
        <f t="shared" si="129"/>
        <v>0</v>
      </c>
      <c r="AJ126" s="275">
        <f t="shared" si="129"/>
        <v>0</v>
      </c>
      <c r="AK126" s="275">
        <f t="shared" si="129"/>
        <v>0</v>
      </c>
      <c r="AL126" s="275">
        <f t="shared" si="129"/>
        <v>0</v>
      </c>
      <c r="AM126" s="275">
        <f t="shared" si="129"/>
        <v>0</v>
      </c>
      <c r="AN126" s="275">
        <f t="shared" si="129"/>
        <v>0</v>
      </c>
      <c r="AO126" s="275">
        <f t="shared" si="129"/>
        <v>0</v>
      </c>
      <c r="AP126" s="275">
        <f t="shared" si="129"/>
        <v>0</v>
      </c>
      <c r="AQ126" s="275">
        <f t="shared" si="129"/>
        <v>0</v>
      </c>
      <c r="AR126" s="275">
        <f t="shared" si="129"/>
        <v>0</v>
      </c>
      <c r="AS126" s="275">
        <f t="shared" si="129"/>
        <v>0</v>
      </c>
      <c r="AT126" s="275">
        <f t="shared" si="129"/>
        <v>0</v>
      </c>
      <c r="AU126" s="275">
        <f t="shared" si="129"/>
        <v>0</v>
      </c>
      <c r="AV126" s="275">
        <f t="shared" si="129"/>
        <v>0</v>
      </c>
      <c r="AW126" s="275">
        <f t="shared" si="129"/>
        <v>0</v>
      </c>
      <c r="AX126" s="275">
        <f t="shared" si="129"/>
        <v>0</v>
      </c>
      <c r="AY126" s="275">
        <f t="shared" si="129"/>
        <v>0</v>
      </c>
      <c r="AZ126" s="275">
        <f t="shared" si="129"/>
        <v>0</v>
      </c>
      <c r="BA126" s="275">
        <f t="shared" si="129"/>
        <v>0</v>
      </c>
      <c r="BB126" s="275">
        <f t="shared" si="129"/>
        <v>0</v>
      </c>
      <c r="BC126" s="275">
        <f t="shared" si="129"/>
        <v>0</v>
      </c>
      <c r="BD126" s="275">
        <f t="shared" si="129"/>
        <v>0</v>
      </c>
      <c r="BE126" s="275">
        <f t="shared" si="129"/>
        <v>0</v>
      </c>
      <c r="BF126" s="275">
        <f t="shared" si="129"/>
        <v>0</v>
      </c>
      <c r="BG126" s="275">
        <f t="shared" si="129"/>
        <v>0</v>
      </c>
      <c r="BH126" s="275">
        <f t="shared" si="129"/>
        <v>0</v>
      </c>
      <c r="BI126" s="275">
        <f t="shared" si="129"/>
        <v>0</v>
      </c>
      <c r="BJ126" s="275">
        <f t="shared" si="129"/>
        <v>0</v>
      </c>
      <c r="BK126" s="275">
        <f t="shared" si="129"/>
        <v>0</v>
      </c>
      <c r="BL126" s="275">
        <f t="shared" si="129"/>
        <v>0</v>
      </c>
      <c r="BM126" s="275">
        <f t="shared" si="129"/>
        <v>0</v>
      </c>
      <c r="BN126" s="275">
        <f t="shared" si="129"/>
        <v>0</v>
      </c>
      <c r="BO126" s="275">
        <f t="shared" ref="BO126:CT126" si="130">$F89*BO107</f>
        <v>0</v>
      </c>
      <c r="BP126" s="275">
        <f t="shared" si="130"/>
        <v>0</v>
      </c>
      <c r="BQ126" s="275">
        <f t="shared" si="130"/>
        <v>0</v>
      </c>
      <c r="BR126" s="275">
        <f t="shared" si="130"/>
        <v>0</v>
      </c>
      <c r="BS126" s="275">
        <f t="shared" si="130"/>
        <v>0</v>
      </c>
      <c r="BT126" s="275">
        <f t="shared" si="130"/>
        <v>0</v>
      </c>
      <c r="BU126" s="275">
        <f t="shared" si="130"/>
        <v>0</v>
      </c>
      <c r="BV126" s="275">
        <f t="shared" si="130"/>
        <v>0</v>
      </c>
      <c r="BW126" s="275">
        <f t="shared" si="130"/>
        <v>0</v>
      </c>
      <c r="BX126" s="275">
        <f t="shared" si="130"/>
        <v>0</v>
      </c>
      <c r="BY126" s="275">
        <f t="shared" si="130"/>
        <v>0</v>
      </c>
      <c r="BZ126" s="275">
        <f t="shared" si="130"/>
        <v>0</v>
      </c>
      <c r="CA126" s="275">
        <f t="shared" si="130"/>
        <v>0</v>
      </c>
      <c r="CB126" s="275">
        <f t="shared" si="130"/>
        <v>0</v>
      </c>
      <c r="CC126" s="275">
        <f t="shared" si="130"/>
        <v>0</v>
      </c>
      <c r="CD126" s="275">
        <f t="shared" si="130"/>
        <v>0</v>
      </c>
      <c r="CE126" s="275">
        <f t="shared" si="130"/>
        <v>0</v>
      </c>
      <c r="CF126" s="275">
        <f t="shared" si="130"/>
        <v>0</v>
      </c>
      <c r="CG126" s="275">
        <f t="shared" si="130"/>
        <v>0</v>
      </c>
      <c r="CH126" s="275">
        <f t="shared" si="130"/>
        <v>0</v>
      </c>
      <c r="CI126" s="275">
        <f t="shared" si="130"/>
        <v>0</v>
      </c>
      <c r="CJ126" s="275">
        <f t="shared" si="130"/>
        <v>0</v>
      </c>
      <c r="CK126" s="275">
        <f t="shared" si="130"/>
        <v>0</v>
      </c>
      <c r="CL126" s="275">
        <f t="shared" si="130"/>
        <v>0</v>
      </c>
      <c r="CM126" s="275">
        <f t="shared" si="130"/>
        <v>0</v>
      </c>
      <c r="CN126" s="275">
        <f t="shared" si="130"/>
        <v>0</v>
      </c>
      <c r="CO126" s="275">
        <f t="shared" si="130"/>
        <v>0</v>
      </c>
      <c r="CP126" s="275">
        <f t="shared" si="130"/>
        <v>0</v>
      </c>
      <c r="CQ126" s="275">
        <f t="shared" si="130"/>
        <v>0</v>
      </c>
      <c r="CR126" s="275">
        <f t="shared" si="130"/>
        <v>0</v>
      </c>
      <c r="CS126" s="275">
        <f t="shared" si="130"/>
        <v>0</v>
      </c>
      <c r="CT126" s="292">
        <f t="shared" si="130"/>
        <v>0</v>
      </c>
      <c r="CU126" s="164">
        <f t="shared" si="112"/>
        <v>0</v>
      </c>
    </row>
    <row r="127" spans="1:99" s="130" customFormat="1" ht="16.5" customHeight="1">
      <c r="A127" s="267" t="str">
        <f t="shared" si="113"/>
        <v>公寓（含loft）</v>
      </c>
      <c r="B127" s="268">
        <f t="shared" si="114"/>
        <v>0</v>
      </c>
      <c r="C127" s="275">
        <f t="shared" ref="C127:BN127" si="131">$F90*C108</f>
        <v>0</v>
      </c>
      <c r="D127" s="275">
        <f t="shared" si="131"/>
        <v>0</v>
      </c>
      <c r="E127" s="275">
        <f t="shared" si="131"/>
        <v>0</v>
      </c>
      <c r="F127" s="275">
        <f t="shared" si="131"/>
        <v>0</v>
      </c>
      <c r="G127" s="275">
        <f t="shared" si="131"/>
        <v>0</v>
      </c>
      <c r="H127" s="275">
        <f t="shared" si="131"/>
        <v>0</v>
      </c>
      <c r="I127" s="275">
        <f t="shared" si="131"/>
        <v>0</v>
      </c>
      <c r="J127" s="275">
        <f t="shared" si="131"/>
        <v>0</v>
      </c>
      <c r="K127" s="275">
        <f t="shared" si="131"/>
        <v>0</v>
      </c>
      <c r="L127" s="275">
        <f t="shared" si="131"/>
        <v>0</v>
      </c>
      <c r="M127" s="275">
        <f t="shared" si="131"/>
        <v>0</v>
      </c>
      <c r="N127" s="275">
        <f t="shared" si="131"/>
        <v>0</v>
      </c>
      <c r="O127" s="275">
        <f t="shared" si="131"/>
        <v>0</v>
      </c>
      <c r="P127" s="275">
        <f t="shared" si="131"/>
        <v>0</v>
      </c>
      <c r="Q127" s="275">
        <f t="shared" si="131"/>
        <v>0</v>
      </c>
      <c r="R127" s="275">
        <f t="shared" si="131"/>
        <v>0</v>
      </c>
      <c r="S127" s="275">
        <f t="shared" si="131"/>
        <v>0</v>
      </c>
      <c r="T127" s="275">
        <f t="shared" si="131"/>
        <v>0</v>
      </c>
      <c r="U127" s="275">
        <f t="shared" si="131"/>
        <v>0</v>
      </c>
      <c r="V127" s="275">
        <f t="shared" si="131"/>
        <v>0</v>
      </c>
      <c r="W127" s="275">
        <f t="shared" si="131"/>
        <v>0</v>
      </c>
      <c r="X127" s="275">
        <f t="shared" si="131"/>
        <v>0</v>
      </c>
      <c r="Y127" s="275">
        <f t="shared" si="131"/>
        <v>0</v>
      </c>
      <c r="Z127" s="275">
        <f t="shared" si="131"/>
        <v>0</v>
      </c>
      <c r="AA127" s="275">
        <f t="shared" si="131"/>
        <v>0</v>
      </c>
      <c r="AB127" s="275">
        <f t="shared" si="131"/>
        <v>0</v>
      </c>
      <c r="AC127" s="275">
        <f t="shared" si="131"/>
        <v>0</v>
      </c>
      <c r="AD127" s="275">
        <f t="shared" si="131"/>
        <v>0</v>
      </c>
      <c r="AE127" s="275">
        <f t="shared" si="131"/>
        <v>0</v>
      </c>
      <c r="AF127" s="275">
        <f t="shared" si="131"/>
        <v>0</v>
      </c>
      <c r="AG127" s="275">
        <f t="shared" si="131"/>
        <v>0</v>
      </c>
      <c r="AH127" s="275">
        <f t="shared" si="131"/>
        <v>0</v>
      </c>
      <c r="AI127" s="275">
        <f t="shared" si="131"/>
        <v>0</v>
      </c>
      <c r="AJ127" s="275">
        <f t="shared" si="131"/>
        <v>0</v>
      </c>
      <c r="AK127" s="275">
        <f t="shared" si="131"/>
        <v>0</v>
      </c>
      <c r="AL127" s="275">
        <f t="shared" si="131"/>
        <v>0</v>
      </c>
      <c r="AM127" s="275">
        <f t="shared" si="131"/>
        <v>0</v>
      </c>
      <c r="AN127" s="275">
        <f t="shared" si="131"/>
        <v>0</v>
      </c>
      <c r="AO127" s="275">
        <f t="shared" si="131"/>
        <v>0</v>
      </c>
      <c r="AP127" s="275">
        <f t="shared" si="131"/>
        <v>0</v>
      </c>
      <c r="AQ127" s="275">
        <f t="shared" si="131"/>
        <v>0</v>
      </c>
      <c r="AR127" s="275">
        <f t="shared" si="131"/>
        <v>0</v>
      </c>
      <c r="AS127" s="275">
        <f t="shared" si="131"/>
        <v>0</v>
      </c>
      <c r="AT127" s="275">
        <f t="shared" si="131"/>
        <v>0</v>
      </c>
      <c r="AU127" s="275">
        <f t="shared" si="131"/>
        <v>0</v>
      </c>
      <c r="AV127" s="275">
        <f t="shared" si="131"/>
        <v>0</v>
      </c>
      <c r="AW127" s="275">
        <f t="shared" si="131"/>
        <v>0</v>
      </c>
      <c r="AX127" s="275">
        <f t="shared" si="131"/>
        <v>0</v>
      </c>
      <c r="AY127" s="275">
        <f t="shared" si="131"/>
        <v>0</v>
      </c>
      <c r="AZ127" s="275">
        <f t="shared" si="131"/>
        <v>0</v>
      </c>
      <c r="BA127" s="275">
        <f t="shared" si="131"/>
        <v>0</v>
      </c>
      <c r="BB127" s="275">
        <f t="shared" si="131"/>
        <v>0</v>
      </c>
      <c r="BC127" s="275">
        <f t="shared" si="131"/>
        <v>0</v>
      </c>
      <c r="BD127" s="275">
        <f t="shared" si="131"/>
        <v>0</v>
      </c>
      <c r="BE127" s="275">
        <f t="shared" si="131"/>
        <v>0</v>
      </c>
      <c r="BF127" s="275">
        <f t="shared" si="131"/>
        <v>0</v>
      </c>
      <c r="BG127" s="275">
        <f t="shared" si="131"/>
        <v>0</v>
      </c>
      <c r="BH127" s="275">
        <f t="shared" si="131"/>
        <v>0</v>
      </c>
      <c r="BI127" s="275">
        <f t="shared" si="131"/>
        <v>0</v>
      </c>
      <c r="BJ127" s="275">
        <f t="shared" si="131"/>
        <v>0</v>
      </c>
      <c r="BK127" s="275">
        <f t="shared" si="131"/>
        <v>0</v>
      </c>
      <c r="BL127" s="275">
        <f t="shared" si="131"/>
        <v>0</v>
      </c>
      <c r="BM127" s="275">
        <f t="shared" si="131"/>
        <v>0</v>
      </c>
      <c r="BN127" s="275">
        <f t="shared" si="131"/>
        <v>0</v>
      </c>
      <c r="BO127" s="275">
        <f t="shared" ref="BO127:CT127" si="132">$F90*BO108</f>
        <v>0</v>
      </c>
      <c r="BP127" s="275">
        <f t="shared" si="132"/>
        <v>0</v>
      </c>
      <c r="BQ127" s="275">
        <f t="shared" si="132"/>
        <v>0</v>
      </c>
      <c r="BR127" s="275">
        <f t="shared" si="132"/>
        <v>0</v>
      </c>
      <c r="BS127" s="275">
        <f t="shared" si="132"/>
        <v>0</v>
      </c>
      <c r="BT127" s="275">
        <f t="shared" si="132"/>
        <v>0</v>
      </c>
      <c r="BU127" s="275">
        <f t="shared" si="132"/>
        <v>0</v>
      </c>
      <c r="BV127" s="275">
        <f t="shared" si="132"/>
        <v>0</v>
      </c>
      <c r="BW127" s="275">
        <f t="shared" si="132"/>
        <v>0</v>
      </c>
      <c r="BX127" s="275">
        <f t="shared" si="132"/>
        <v>0</v>
      </c>
      <c r="BY127" s="275">
        <f t="shared" si="132"/>
        <v>0</v>
      </c>
      <c r="BZ127" s="275">
        <f t="shared" si="132"/>
        <v>0</v>
      </c>
      <c r="CA127" s="275">
        <f t="shared" si="132"/>
        <v>0</v>
      </c>
      <c r="CB127" s="275">
        <f t="shared" si="132"/>
        <v>0</v>
      </c>
      <c r="CC127" s="275">
        <f t="shared" si="132"/>
        <v>0</v>
      </c>
      <c r="CD127" s="275">
        <f t="shared" si="132"/>
        <v>0</v>
      </c>
      <c r="CE127" s="275">
        <f t="shared" si="132"/>
        <v>0</v>
      </c>
      <c r="CF127" s="275">
        <f t="shared" si="132"/>
        <v>0</v>
      </c>
      <c r="CG127" s="275">
        <f t="shared" si="132"/>
        <v>0</v>
      </c>
      <c r="CH127" s="275">
        <f t="shared" si="132"/>
        <v>0</v>
      </c>
      <c r="CI127" s="275">
        <f t="shared" si="132"/>
        <v>0</v>
      </c>
      <c r="CJ127" s="275">
        <f t="shared" si="132"/>
        <v>0</v>
      </c>
      <c r="CK127" s="275">
        <f t="shared" si="132"/>
        <v>0</v>
      </c>
      <c r="CL127" s="275">
        <f t="shared" si="132"/>
        <v>0</v>
      </c>
      <c r="CM127" s="275">
        <f t="shared" si="132"/>
        <v>0</v>
      </c>
      <c r="CN127" s="275">
        <f t="shared" si="132"/>
        <v>0</v>
      </c>
      <c r="CO127" s="275">
        <f t="shared" si="132"/>
        <v>0</v>
      </c>
      <c r="CP127" s="275">
        <f t="shared" si="132"/>
        <v>0</v>
      </c>
      <c r="CQ127" s="275">
        <f t="shared" si="132"/>
        <v>0</v>
      </c>
      <c r="CR127" s="275">
        <f t="shared" si="132"/>
        <v>0</v>
      </c>
      <c r="CS127" s="275">
        <f t="shared" si="132"/>
        <v>0</v>
      </c>
      <c r="CT127" s="292">
        <f t="shared" si="132"/>
        <v>0</v>
      </c>
      <c r="CU127" s="164">
        <f t="shared" si="112"/>
        <v>0</v>
      </c>
    </row>
    <row r="128" spans="1:99" s="130" customFormat="1" ht="16.5" customHeight="1">
      <c r="A128" s="267" t="str">
        <f t="shared" si="113"/>
        <v>商业</v>
      </c>
      <c r="B128" s="268">
        <f t="shared" si="114"/>
        <v>0</v>
      </c>
      <c r="C128" s="275">
        <f t="shared" ref="C128:BN128" si="133">$F91*C109</f>
        <v>0</v>
      </c>
      <c r="D128" s="275">
        <f t="shared" si="133"/>
        <v>0</v>
      </c>
      <c r="E128" s="275">
        <f t="shared" si="133"/>
        <v>0</v>
      </c>
      <c r="F128" s="275">
        <f t="shared" si="133"/>
        <v>0</v>
      </c>
      <c r="G128" s="275">
        <f t="shared" si="133"/>
        <v>0</v>
      </c>
      <c r="H128" s="275">
        <f t="shared" si="133"/>
        <v>0</v>
      </c>
      <c r="I128" s="275">
        <f t="shared" si="133"/>
        <v>0</v>
      </c>
      <c r="J128" s="275">
        <f t="shared" si="133"/>
        <v>0</v>
      </c>
      <c r="K128" s="275">
        <f t="shared" si="133"/>
        <v>0</v>
      </c>
      <c r="L128" s="275">
        <f t="shared" si="133"/>
        <v>0</v>
      </c>
      <c r="M128" s="275">
        <f t="shared" si="133"/>
        <v>0</v>
      </c>
      <c r="N128" s="275">
        <f t="shared" si="133"/>
        <v>0</v>
      </c>
      <c r="O128" s="275">
        <f t="shared" si="133"/>
        <v>0</v>
      </c>
      <c r="P128" s="275">
        <f t="shared" si="133"/>
        <v>0</v>
      </c>
      <c r="Q128" s="275">
        <f t="shared" si="133"/>
        <v>0</v>
      </c>
      <c r="R128" s="275">
        <f t="shared" si="133"/>
        <v>0</v>
      </c>
      <c r="S128" s="275">
        <f t="shared" si="133"/>
        <v>0</v>
      </c>
      <c r="T128" s="275">
        <f t="shared" si="133"/>
        <v>0</v>
      </c>
      <c r="U128" s="275">
        <f t="shared" si="133"/>
        <v>0</v>
      </c>
      <c r="V128" s="275">
        <f t="shared" si="133"/>
        <v>0</v>
      </c>
      <c r="W128" s="275">
        <f t="shared" si="133"/>
        <v>0</v>
      </c>
      <c r="X128" s="275">
        <f t="shared" si="133"/>
        <v>0</v>
      </c>
      <c r="Y128" s="275">
        <f t="shared" si="133"/>
        <v>0</v>
      </c>
      <c r="Z128" s="275">
        <f t="shared" si="133"/>
        <v>0</v>
      </c>
      <c r="AA128" s="275">
        <f t="shared" si="133"/>
        <v>0</v>
      </c>
      <c r="AB128" s="275">
        <f t="shared" si="133"/>
        <v>0</v>
      </c>
      <c r="AC128" s="275">
        <f t="shared" si="133"/>
        <v>0</v>
      </c>
      <c r="AD128" s="275">
        <f t="shared" si="133"/>
        <v>0</v>
      </c>
      <c r="AE128" s="275">
        <f t="shared" si="133"/>
        <v>0</v>
      </c>
      <c r="AF128" s="275">
        <f t="shared" si="133"/>
        <v>0</v>
      </c>
      <c r="AG128" s="275">
        <f t="shared" si="133"/>
        <v>0</v>
      </c>
      <c r="AH128" s="275">
        <f t="shared" si="133"/>
        <v>0</v>
      </c>
      <c r="AI128" s="275">
        <f t="shared" si="133"/>
        <v>0</v>
      </c>
      <c r="AJ128" s="275">
        <f t="shared" si="133"/>
        <v>0</v>
      </c>
      <c r="AK128" s="275">
        <f t="shared" si="133"/>
        <v>0</v>
      </c>
      <c r="AL128" s="275">
        <f t="shared" si="133"/>
        <v>0</v>
      </c>
      <c r="AM128" s="275">
        <f t="shared" si="133"/>
        <v>0</v>
      </c>
      <c r="AN128" s="275">
        <f t="shared" si="133"/>
        <v>0</v>
      </c>
      <c r="AO128" s="275">
        <f t="shared" si="133"/>
        <v>0</v>
      </c>
      <c r="AP128" s="275">
        <f t="shared" si="133"/>
        <v>0</v>
      </c>
      <c r="AQ128" s="275">
        <f t="shared" si="133"/>
        <v>0</v>
      </c>
      <c r="AR128" s="275">
        <f t="shared" si="133"/>
        <v>0</v>
      </c>
      <c r="AS128" s="275">
        <f t="shared" si="133"/>
        <v>0</v>
      </c>
      <c r="AT128" s="275">
        <f t="shared" si="133"/>
        <v>0</v>
      </c>
      <c r="AU128" s="275">
        <f t="shared" si="133"/>
        <v>0</v>
      </c>
      <c r="AV128" s="275">
        <f t="shared" si="133"/>
        <v>0</v>
      </c>
      <c r="AW128" s="275">
        <f t="shared" si="133"/>
        <v>0</v>
      </c>
      <c r="AX128" s="275">
        <f t="shared" si="133"/>
        <v>0</v>
      </c>
      <c r="AY128" s="275">
        <f t="shared" si="133"/>
        <v>0</v>
      </c>
      <c r="AZ128" s="275">
        <f t="shared" si="133"/>
        <v>0</v>
      </c>
      <c r="BA128" s="275">
        <f t="shared" si="133"/>
        <v>0</v>
      </c>
      <c r="BB128" s="275">
        <f t="shared" si="133"/>
        <v>0</v>
      </c>
      <c r="BC128" s="275">
        <f t="shared" si="133"/>
        <v>0</v>
      </c>
      <c r="BD128" s="275">
        <f t="shared" si="133"/>
        <v>0</v>
      </c>
      <c r="BE128" s="275">
        <f t="shared" si="133"/>
        <v>0</v>
      </c>
      <c r="BF128" s="275">
        <f t="shared" si="133"/>
        <v>0</v>
      </c>
      <c r="BG128" s="275">
        <f t="shared" si="133"/>
        <v>0</v>
      </c>
      <c r="BH128" s="275">
        <f t="shared" si="133"/>
        <v>0</v>
      </c>
      <c r="BI128" s="275">
        <f t="shared" si="133"/>
        <v>0</v>
      </c>
      <c r="BJ128" s="275">
        <f t="shared" si="133"/>
        <v>0</v>
      </c>
      <c r="BK128" s="275">
        <f t="shared" si="133"/>
        <v>0</v>
      </c>
      <c r="BL128" s="275">
        <f t="shared" si="133"/>
        <v>0</v>
      </c>
      <c r="BM128" s="275">
        <f t="shared" si="133"/>
        <v>0</v>
      </c>
      <c r="BN128" s="275">
        <f t="shared" si="133"/>
        <v>0</v>
      </c>
      <c r="BO128" s="275">
        <f t="shared" ref="BO128:CT128" si="134">$F91*BO109</f>
        <v>0</v>
      </c>
      <c r="BP128" s="275">
        <f t="shared" si="134"/>
        <v>0</v>
      </c>
      <c r="BQ128" s="275">
        <f t="shared" si="134"/>
        <v>0</v>
      </c>
      <c r="BR128" s="275">
        <f t="shared" si="134"/>
        <v>0</v>
      </c>
      <c r="BS128" s="275">
        <f t="shared" si="134"/>
        <v>0</v>
      </c>
      <c r="BT128" s="275">
        <f t="shared" si="134"/>
        <v>0</v>
      </c>
      <c r="BU128" s="275">
        <f t="shared" si="134"/>
        <v>0</v>
      </c>
      <c r="BV128" s="275">
        <f t="shared" si="134"/>
        <v>0</v>
      </c>
      <c r="BW128" s="275">
        <f t="shared" si="134"/>
        <v>0</v>
      </c>
      <c r="BX128" s="275">
        <f t="shared" si="134"/>
        <v>0</v>
      </c>
      <c r="BY128" s="275">
        <f t="shared" si="134"/>
        <v>0</v>
      </c>
      <c r="BZ128" s="275">
        <f t="shared" si="134"/>
        <v>0</v>
      </c>
      <c r="CA128" s="275">
        <f t="shared" si="134"/>
        <v>0</v>
      </c>
      <c r="CB128" s="275">
        <f t="shared" si="134"/>
        <v>0</v>
      </c>
      <c r="CC128" s="275">
        <f t="shared" si="134"/>
        <v>0</v>
      </c>
      <c r="CD128" s="275">
        <f t="shared" si="134"/>
        <v>0</v>
      </c>
      <c r="CE128" s="275">
        <f t="shared" si="134"/>
        <v>0</v>
      </c>
      <c r="CF128" s="275">
        <f t="shared" si="134"/>
        <v>0</v>
      </c>
      <c r="CG128" s="275">
        <f t="shared" si="134"/>
        <v>0</v>
      </c>
      <c r="CH128" s="275">
        <f t="shared" si="134"/>
        <v>0</v>
      </c>
      <c r="CI128" s="275">
        <f t="shared" si="134"/>
        <v>0</v>
      </c>
      <c r="CJ128" s="275">
        <f t="shared" si="134"/>
        <v>0</v>
      </c>
      <c r="CK128" s="275">
        <f t="shared" si="134"/>
        <v>0</v>
      </c>
      <c r="CL128" s="275">
        <f t="shared" si="134"/>
        <v>0</v>
      </c>
      <c r="CM128" s="275">
        <f t="shared" si="134"/>
        <v>0</v>
      </c>
      <c r="CN128" s="275">
        <f t="shared" si="134"/>
        <v>0</v>
      </c>
      <c r="CO128" s="275">
        <f t="shared" si="134"/>
        <v>0</v>
      </c>
      <c r="CP128" s="275">
        <f t="shared" si="134"/>
        <v>0</v>
      </c>
      <c r="CQ128" s="275">
        <f t="shared" si="134"/>
        <v>0</v>
      </c>
      <c r="CR128" s="275">
        <f t="shared" si="134"/>
        <v>0</v>
      </c>
      <c r="CS128" s="275">
        <f t="shared" si="134"/>
        <v>0</v>
      </c>
      <c r="CT128" s="292">
        <f t="shared" si="134"/>
        <v>0</v>
      </c>
      <c r="CU128" s="164">
        <f t="shared" si="112"/>
        <v>0</v>
      </c>
    </row>
    <row r="129" spans="1:99" s="130" customFormat="1" ht="16.5" customHeight="1">
      <c r="A129" s="267" t="str">
        <f t="shared" si="113"/>
        <v>酒店</v>
      </c>
      <c r="B129" s="268">
        <f t="shared" si="114"/>
        <v>0</v>
      </c>
      <c r="C129" s="275">
        <f t="shared" ref="C129:BN129" si="135">$F92*C110</f>
        <v>0</v>
      </c>
      <c r="D129" s="275">
        <f t="shared" si="135"/>
        <v>0</v>
      </c>
      <c r="E129" s="275">
        <f t="shared" si="135"/>
        <v>0</v>
      </c>
      <c r="F129" s="275">
        <f t="shared" si="135"/>
        <v>0</v>
      </c>
      <c r="G129" s="275">
        <f t="shared" si="135"/>
        <v>0</v>
      </c>
      <c r="H129" s="275">
        <f t="shared" si="135"/>
        <v>0</v>
      </c>
      <c r="I129" s="275">
        <f t="shared" si="135"/>
        <v>0</v>
      </c>
      <c r="J129" s="275">
        <f t="shared" si="135"/>
        <v>0</v>
      </c>
      <c r="K129" s="275">
        <f t="shared" si="135"/>
        <v>0</v>
      </c>
      <c r="L129" s="275">
        <f t="shared" si="135"/>
        <v>0</v>
      </c>
      <c r="M129" s="275">
        <f t="shared" si="135"/>
        <v>0</v>
      </c>
      <c r="N129" s="275">
        <f t="shared" si="135"/>
        <v>0</v>
      </c>
      <c r="O129" s="275">
        <f t="shared" si="135"/>
        <v>0</v>
      </c>
      <c r="P129" s="275">
        <f t="shared" si="135"/>
        <v>0</v>
      </c>
      <c r="Q129" s="275">
        <f t="shared" si="135"/>
        <v>0</v>
      </c>
      <c r="R129" s="275">
        <f t="shared" si="135"/>
        <v>0</v>
      </c>
      <c r="S129" s="275">
        <f t="shared" si="135"/>
        <v>0</v>
      </c>
      <c r="T129" s="275">
        <f t="shared" si="135"/>
        <v>0</v>
      </c>
      <c r="U129" s="275">
        <f t="shared" si="135"/>
        <v>0</v>
      </c>
      <c r="V129" s="275">
        <f t="shared" si="135"/>
        <v>0</v>
      </c>
      <c r="W129" s="275">
        <f t="shared" si="135"/>
        <v>0</v>
      </c>
      <c r="X129" s="275">
        <f t="shared" si="135"/>
        <v>0</v>
      </c>
      <c r="Y129" s="275">
        <f t="shared" si="135"/>
        <v>0</v>
      </c>
      <c r="Z129" s="275">
        <f t="shared" si="135"/>
        <v>0</v>
      </c>
      <c r="AA129" s="275">
        <f t="shared" si="135"/>
        <v>0</v>
      </c>
      <c r="AB129" s="275">
        <f t="shared" si="135"/>
        <v>0</v>
      </c>
      <c r="AC129" s="275">
        <f t="shared" si="135"/>
        <v>0</v>
      </c>
      <c r="AD129" s="275">
        <f t="shared" si="135"/>
        <v>0</v>
      </c>
      <c r="AE129" s="275">
        <f t="shared" si="135"/>
        <v>0</v>
      </c>
      <c r="AF129" s="275">
        <f t="shared" si="135"/>
        <v>0</v>
      </c>
      <c r="AG129" s="275">
        <f t="shared" si="135"/>
        <v>0</v>
      </c>
      <c r="AH129" s="275">
        <f t="shared" si="135"/>
        <v>0</v>
      </c>
      <c r="AI129" s="275">
        <f t="shared" si="135"/>
        <v>0</v>
      </c>
      <c r="AJ129" s="275">
        <f t="shared" si="135"/>
        <v>0</v>
      </c>
      <c r="AK129" s="275">
        <f t="shared" si="135"/>
        <v>0</v>
      </c>
      <c r="AL129" s="275">
        <f t="shared" si="135"/>
        <v>0</v>
      </c>
      <c r="AM129" s="275">
        <f t="shared" si="135"/>
        <v>0</v>
      </c>
      <c r="AN129" s="275">
        <f t="shared" si="135"/>
        <v>0</v>
      </c>
      <c r="AO129" s="275">
        <f t="shared" si="135"/>
        <v>0</v>
      </c>
      <c r="AP129" s="275">
        <f t="shared" si="135"/>
        <v>0</v>
      </c>
      <c r="AQ129" s="275">
        <f t="shared" si="135"/>
        <v>0</v>
      </c>
      <c r="AR129" s="275">
        <f t="shared" si="135"/>
        <v>0</v>
      </c>
      <c r="AS129" s="275">
        <f t="shared" si="135"/>
        <v>0</v>
      </c>
      <c r="AT129" s="275">
        <f t="shared" si="135"/>
        <v>0</v>
      </c>
      <c r="AU129" s="275">
        <f t="shared" si="135"/>
        <v>0</v>
      </c>
      <c r="AV129" s="275">
        <f t="shared" si="135"/>
        <v>0</v>
      </c>
      <c r="AW129" s="275">
        <f t="shared" si="135"/>
        <v>0</v>
      </c>
      <c r="AX129" s="275">
        <f t="shared" si="135"/>
        <v>0</v>
      </c>
      <c r="AY129" s="275">
        <f t="shared" si="135"/>
        <v>0</v>
      </c>
      <c r="AZ129" s="275">
        <f t="shared" si="135"/>
        <v>0</v>
      </c>
      <c r="BA129" s="275">
        <f t="shared" si="135"/>
        <v>0</v>
      </c>
      <c r="BB129" s="275">
        <f t="shared" si="135"/>
        <v>0</v>
      </c>
      <c r="BC129" s="275">
        <f t="shared" si="135"/>
        <v>0</v>
      </c>
      <c r="BD129" s="275">
        <f t="shared" si="135"/>
        <v>0</v>
      </c>
      <c r="BE129" s="275">
        <f t="shared" si="135"/>
        <v>0</v>
      </c>
      <c r="BF129" s="275">
        <f t="shared" si="135"/>
        <v>0</v>
      </c>
      <c r="BG129" s="275">
        <f t="shared" si="135"/>
        <v>0</v>
      </c>
      <c r="BH129" s="275">
        <f t="shared" si="135"/>
        <v>0</v>
      </c>
      <c r="BI129" s="275">
        <f t="shared" si="135"/>
        <v>0</v>
      </c>
      <c r="BJ129" s="275">
        <f t="shared" si="135"/>
        <v>0</v>
      </c>
      <c r="BK129" s="275">
        <f t="shared" si="135"/>
        <v>0</v>
      </c>
      <c r="BL129" s="275">
        <f t="shared" si="135"/>
        <v>0</v>
      </c>
      <c r="BM129" s="275">
        <f t="shared" si="135"/>
        <v>0</v>
      </c>
      <c r="BN129" s="275">
        <f t="shared" si="135"/>
        <v>0</v>
      </c>
      <c r="BO129" s="275">
        <f t="shared" ref="BO129:CT129" si="136">$F92*BO110</f>
        <v>0</v>
      </c>
      <c r="BP129" s="275">
        <f t="shared" si="136"/>
        <v>0</v>
      </c>
      <c r="BQ129" s="275">
        <f t="shared" si="136"/>
        <v>0</v>
      </c>
      <c r="BR129" s="275">
        <f t="shared" si="136"/>
        <v>0</v>
      </c>
      <c r="BS129" s="275">
        <f t="shared" si="136"/>
        <v>0</v>
      </c>
      <c r="BT129" s="275">
        <f t="shared" si="136"/>
        <v>0</v>
      </c>
      <c r="BU129" s="275">
        <f t="shared" si="136"/>
        <v>0</v>
      </c>
      <c r="BV129" s="275">
        <f t="shared" si="136"/>
        <v>0</v>
      </c>
      <c r="BW129" s="275">
        <f t="shared" si="136"/>
        <v>0</v>
      </c>
      <c r="BX129" s="275">
        <f t="shared" si="136"/>
        <v>0</v>
      </c>
      <c r="BY129" s="275">
        <f t="shared" si="136"/>
        <v>0</v>
      </c>
      <c r="BZ129" s="275">
        <f t="shared" si="136"/>
        <v>0</v>
      </c>
      <c r="CA129" s="275">
        <f t="shared" si="136"/>
        <v>0</v>
      </c>
      <c r="CB129" s="275">
        <f t="shared" si="136"/>
        <v>0</v>
      </c>
      <c r="CC129" s="275">
        <f t="shared" si="136"/>
        <v>0</v>
      </c>
      <c r="CD129" s="275">
        <f t="shared" si="136"/>
        <v>0</v>
      </c>
      <c r="CE129" s="275">
        <f t="shared" si="136"/>
        <v>0</v>
      </c>
      <c r="CF129" s="275">
        <f t="shared" si="136"/>
        <v>0</v>
      </c>
      <c r="CG129" s="275">
        <f t="shared" si="136"/>
        <v>0</v>
      </c>
      <c r="CH129" s="275">
        <f t="shared" si="136"/>
        <v>0</v>
      </c>
      <c r="CI129" s="275">
        <f t="shared" si="136"/>
        <v>0</v>
      </c>
      <c r="CJ129" s="275">
        <f t="shared" si="136"/>
        <v>0</v>
      </c>
      <c r="CK129" s="275">
        <f t="shared" si="136"/>
        <v>0</v>
      </c>
      <c r="CL129" s="275">
        <f t="shared" si="136"/>
        <v>0</v>
      </c>
      <c r="CM129" s="275">
        <f t="shared" si="136"/>
        <v>0</v>
      </c>
      <c r="CN129" s="275">
        <f t="shared" si="136"/>
        <v>0</v>
      </c>
      <c r="CO129" s="275">
        <f t="shared" si="136"/>
        <v>0</v>
      </c>
      <c r="CP129" s="275">
        <f t="shared" si="136"/>
        <v>0</v>
      </c>
      <c r="CQ129" s="275">
        <f t="shared" si="136"/>
        <v>0</v>
      </c>
      <c r="CR129" s="275">
        <f t="shared" si="136"/>
        <v>0</v>
      </c>
      <c r="CS129" s="275">
        <f t="shared" si="136"/>
        <v>0</v>
      </c>
      <c r="CT129" s="292">
        <f t="shared" si="136"/>
        <v>0</v>
      </c>
      <c r="CU129" s="164">
        <f t="shared" si="112"/>
        <v>0</v>
      </c>
    </row>
    <row r="130" spans="1:99" s="130" customFormat="1" ht="16.5" customHeight="1">
      <c r="A130" s="267">
        <f t="shared" si="113"/>
        <v>0</v>
      </c>
      <c r="B130" s="268">
        <f t="shared" si="114"/>
        <v>0</v>
      </c>
      <c r="C130" s="275">
        <f t="shared" ref="C130:BN130" si="137">$F93*C111</f>
        <v>0</v>
      </c>
      <c r="D130" s="275">
        <f t="shared" si="137"/>
        <v>0</v>
      </c>
      <c r="E130" s="275">
        <f t="shared" si="137"/>
        <v>0</v>
      </c>
      <c r="F130" s="275">
        <f t="shared" si="137"/>
        <v>0</v>
      </c>
      <c r="G130" s="275">
        <f t="shared" si="137"/>
        <v>0</v>
      </c>
      <c r="H130" s="275">
        <f t="shared" si="137"/>
        <v>0</v>
      </c>
      <c r="I130" s="275">
        <f t="shared" si="137"/>
        <v>0</v>
      </c>
      <c r="J130" s="275">
        <f t="shared" si="137"/>
        <v>0</v>
      </c>
      <c r="K130" s="275">
        <f t="shared" si="137"/>
        <v>0</v>
      </c>
      <c r="L130" s="275">
        <f t="shared" si="137"/>
        <v>0</v>
      </c>
      <c r="M130" s="275">
        <f t="shared" si="137"/>
        <v>0</v>
      </c>
      <c r="N130" s="275">
        <f t="shared" si="137"/>
        <v>0</v>
      </c>
      <c r="O130" s="275">
        <f t="shared" si="137"/>
        <v>0</v>
      </c>
      <c r="P130" s="275">
        <f t="shared" si="137"/>
        <v>0</v>
      </c>
      <c r="Q130" s="275">
        <f t="shared" si="137"/>
        <v>0</v>
      </c>
      <c r="R130" s="275">
        <f t="shared" si="137"/>
        <v>0</v>
      </c>
      <c r="S130" s="275">
        <f t="shared" si="137"/>
        <v>0</v>
      </c>
      <c r="T130" s="275">
        <f t="shared" si="137"/>
        <v>0</v>
      </c>
      <c r="U130" s="275">
        <f t="shared" si="137"/>
        <v>0</v>
      </c>
      <c r="V130" s="275">
        <f t="shared" si="137"/>
        <v>0</v>
      </c>
      <c r="W130" s="275">
        <f t="shared" si="137"/>
        <v>0</v>
      </c>
      <c r="X130" s="275">
        <f t="shared" si="137"/>
        <v>0</v>
      </c>
      <c r="Y130" s="275">
        <f t="shared" si="137"/>
        <v>0</v>
      </c>
      <c r="Z130" s="275">
        <f t="shared" si="137"/>
        <v>0</v>
      </c>
      <c r="AA130" s="275">
        <f t="shared" si="137"/>
        <v>0</v>
      </c>
      <c r="AB130" s="275">
        <f t="shared" si="137"/>
        <v>0</v>
      </c>
      <c r="AC130" s="275">
        <f t="shared" si="137"/>
        <v>0</v>
      </c>
      <c r="AD130" s="275">
        <f t="shared" si="137"/>
        <v>0</v>
      </c>
      <c r="AE130" s="275">
        <f t="shared" si="137"/>
        <v>0</v>
      </c>
      <c r="AF130" s="275">
        <f t="shared" si="137"/>
        <v>0</v>
      </c>
      <c r="AG130" s="275">
        <f t="shared" si="137"/>
        <v>0</v>
      </c>
      <c r="AH130" s="275">
        <f t="shared" si="137"/>
        <v>0</v>
      </c>
      <c r="AI130" s="275">
        <f t="shared" si="137"/>
        <v>0</v>
      </c>
      <c r="AJ130" s="275">
        <f t="shared" si="137"/>
        <v>0</v>
      </c>
      <c r="AK130" s="275">
        <f t="shared" si="137"/>
        <v>0</v>
      </c>
      <c r="AL130" s="275">
        <f t="shared" si="137"/>
        <v>0</v>
      </c>
      <c r="AM130" s="275">
        <f t="shared" si="137"/>
        <v>0</v>
      </c>
      <c r="AN130" s="275">
        <f t="shared" si="137"/>
        <v>0</v>
      </c>
      <c r="AO130" s="275">
        <f t="shared" si="137"/>
        <v>0</v>
      </c>
      <c r="AP130" s="275">
        <f t="shared" si="137"/>
        <v>0</v>
      </c>
      <c r="AQ130" s="275">
        <f t="shared" si="137"/>
        <v>0</v>
      </c>
      <c r="AR130" s="275">
        <f t="shared" si="137"/>
        <v>0</v>
      </c>
      <c r="AS130" s="275">
        <f t="shared" si="137"/>
        <v>0</v>
      </c>
      <c r="AT130" s="275">
        <f t="shared" si="137"/>
        <v>0</v>
      </c>
      <c r="AU130" s="275">
        <f t="shared" si="137"/>
        <v>0</v>
      </c>
      <c r="AV130" s="275">
        <f t="shared" si="137"/>
        <v>0</v>
      </c>
      <c r="AW130" s="275">
        <f t="shared" si="137"/>
        <v>0</v>
      </c>
      <c r="AX130" s="275">
        <f t="shared" si="137"/>
        <v>0</v>
      </c>
      <c r="AY130" s="275">
        <f t="shared" si="137"/>
        <v>0</v>
      </c>
      <c r="AZ130" s="275">
        <f t="shared" si="137"/>
        <v>0</v>
      </c>
      <c r="BA130" s="275">
        <f t="shared" si="137"/>
        <v>0</v>
      </c>
      <c r="BB130" s="275">
        <f t="shared" si="137"/>
        <v>0</v>
      </c>
      <c r="BC130" s="275">
        <f t="shared" si="137"/>
        <v>0</v>
      </c>
      <c r="BD130" s="275">
        <f t="shared" si="137"/>
        <v>0</v>
      </c>
      <c r="BE130" s="275">
        <f t="shared" si="137"/>
        <v>0</v>
      </c>
      <c r="BF130" s="275">
        <f t="shared" si="137"/>
        <v>0</v>
      </c>
      <c r="BG130" s="275">
        <f t="shared" si="137"/>
        <v>0</v>
      </c>
      <c r="BH130" s="275">
        <f t="shared" si="137"/>
        <v>0</v>
      </c>
      <c r="BI130" s="275">
        <f t="shared" si="137"/>
        <v>0</v>
      </c>
      <c r="BJ130" s="275">
        <f t="shared" si="137"/>
        <v>0</v>
      </c>
      <c r="BK130" s="275">
        <f t="shared" si="137"/>
        <v>0</v>
      </c>
      <c r="BL130" s="275">
        <f t="shared" si="137"/>
        <v>0</v>
      </c>
      <c r="BM130" s="275">
        <f t="shared" si="137"/>
        <v>0</v>
      </c>
      <c r="BN130" s="275">
        <f t="shared" si="137"/>
        <v>0</v>
      </c>
      <c r="BO130" s="275">
        <f t="shared" ref="BO130:CT130" si="138">$F93*BO111</f>
        <v>0</v>
      </c>
      <c r="BP130" s="275">
        <f t="shared" si="138"/>
        <v>0</v>
      </c>
      <c r="BQ130" s="275">
        <f t="shared" si="138"/>
        <v>0</v>
      </c>
      <c r="BR130" s="275">
        <f t="shared" si="138"/>
        <v>0</v>
      </c>
      <c r="BS130" s="275">
        <f t="shared" si="138"/>
        <v>0</v>
      </c>
      <c r="BT130" s="275">
        <f t="shared" si="138"/>
        <v>0</v>
      </c>
      <c r="BU130" s="275">
        <f t="shared" si="138"/>
        <v>0</v>
      </c>
      <c r="BV130" s="275">
        <f t="shared" si="138"/>
        <v>0</v>
      </c>
      <c r="BW130" s="275">
        <f t="shared" si="138"/>
        <v>0</v>
      </c>
      <c r="BX130" s="275">
        <f t="shared" si="138"/>
        <v>0</v>
      </c>
      <c r="BY130" s="275">
        <f t="shared" si="138"/>
        <v>0</v>
      </c>
      <c r="BZ130" s="275">
        <f t="shared" si="138"/>
        <v>0</v>
      </c>
      <c r="CA130" s="275">
        <f t="shared" si="138"/>
        <v>0</v>
      </c>
      <c r="CB130" s="275">
        <f t="shared" si="138"/>
        <v>0</v>
      </c>
      <c r="CC130" s="275">
        <f t="shared" si="138"/>
        <v>0</v>
      </c>
      <c r="CD130" s="275">
        <f t="shared" si="138"/>
        <v>0</v>
      </c>
      <c r="CE130" s="275">
        <f t="shared" si="138"/>
        <v>0</v>
      </c>
      <c r="CF130" s="275">
        <f t="shared" si="138"/>
        <v>0</v>
      </c>
      <c r="CG130" s="275">
        <f t="shared" si="138"/>
        <v>0</v>
      </c>
      <c r="CH130" s="275">
        <f t="shared" si="138"/>
        <v>0</v>
      </c>
      <c r="CI130" s="275">
        <f t="shared" si="138"/>
        <v>0</v>
      </c>
      <c r="CJ130" s="275">
        <f t="shared" si="138"/>
        <v>0</v>
      </c>
      <c r="CK130" s="275">
        <f t="shared" si="138"/>
        <v>0</v>
      </c>
      <c r="CL130" s="275">
        <f t="shared" si="138"/>
        <v>0</v>
      </c>
      <c r="CM130" s="275">
        <f t="shared" si="138"/>
        <v>0</v>
      </c>
      <c r="CN130" s="275">
        <f t="shared" si="138"/>
        <v>0</v>
      </c>
      <c r="CO130" s="275">
        <f t="shared" si="138"/>
        <v>0</v>
      </c>
      <c r="CP130" s="275">
        <f t="shared" si="138"/>
        <v>0</v>
      </c>
      <c r="CQ130" s="275">
        <f t="shared" si="138"/>
        <v>0</v>
      </c>
      <c r="CR130" s="275">
        <f t="shared" si="138"/>
        <v>0</v>
      </c>
      <c r="CS130" s="275">
        <f t="shared" si="138"/>
        <v>0</v>
      </c>
      <c r="CT130" s="292">
        <f t="shared" si="138"/>
        <v>0</v>
      </c>
      <c r="CU130" s="164">
        <f t="shared" si="112"/>
        <v>0</v>
      </c>
    </row>
    <row r="131" spans="1:99" s="130" customFormat="1" ht="16.5" customHeight="1">
      <c r="A131" s="267" t="str">
        <f t="shared" si="113"/>
        <v>车位</v>
      </c>
      <c r="B131" s="268">
        <f t="shared" si="114"/>
        <v>8384</v>
      </c>
      <c r="C131" s="275">
        <f t="shared" ref="C131:BN131" si="139">$F94*C112</f>
        <v>0</v>
      </c>
      <c r="D131" s="275">
        <f t="shared" si="139"/>
        <v>0</v>
      </c>
      <c r="E131" s="275">
        <f t="shared" si="139"/>
        <v>0</v>
      </c>
      <c r="F131" s="275">
        <f t="shared" si="139"/>
        <v>0</v>
      </c>
      <c r="G131" s="275">
        <f t="shared" si="139"/>
        <v>0</v>
      </c>
      <c r="H131" s="275">
        <f t="shared" si="139"/>
        <v>0</v>
      </c>
      <c r="I131" s="275">
        <f t="shared" si="139"/>
        <v>0</v>
      </c>
      <c r="J131" s="275">
        <f t="shared" si="139"/>
        <v>0</v>
      </c>
      <c r="K131" s="275">
        <f t="shared" si="139"/>
        <v>0</v>
      </c>
      <c r="L131" s="275">
        <f t="shared" si="139"/>
        <v>0</v>
      </c>
      <c r="M131" s="275">
        <f t="shared" si="139"/>
        <v>0</v>
      </c>
      <c r="N131" s="275">
        <f t="shared" si="139"/>
        <v>0</v>
      </c>
      <c r="O131" s="275">
        <f t="shared" si="139"/>
        <v>0</v>
      </c>
      <c r="P131" s="275">
        <f t="shared" si="139"/>
        <v>0</v>
      </c>
      <c r="Q131" s="275">
        <f t="shared" si="139"/>
        <v>0</v>
      </c>
      <c r="R131" s="275">
        <f t="shared" si="139"/>
        <v>0</v>
      </c>
      <c r="S131" s="275">
        <f t="shared" si="139"/>
        <v>0</v>
      </c>
      <c r="T131" s="275">
        <f t="shared" si="139"/>
        <v>0</v>
      </c>
      <c r="U131" s="275">
        <f t="shared" si="139"/>
        <v>0</v>
      </c>
      <c r="V131" s="275">
        <f t="shared" si="139"/>
        <v>0</v>
      </c>
      <c r="W131" s="275">
        <f t="shared" si="139"/>
        <v>0</v>
      </c>
      <c r="X131" s="275">
        <f t="shared" si="139"/>
        <v>0</v>
      </c>
      <c r="Y131" s="275">
        <f t="shared" si="139"/>
        <v>0</v>
      </c>
      <c r="Z131" s="275">
        <f t="shared" si="139"/>
        <v>0</v>
      </c>
      <c r="AA131" s="275">
        <f t="shared" si="139"/>
        <v>0</v>
      </c>
      <c r="AB131" s="275">
        <f t="shared" si="139"/>
        <v>0</v>
      </c>
      <c r="AC131" s="275">
        <f t="shared" si="139"/>
        <v>0</v>
      </c>
      <c r="AD131" s="275">
        <f t="shared" si="139"/>
        <v>0</v>
      </c>
      <c r="AE131" s="275">
        <f t="shared" si="139"/>
        <v>0</v>
      </c>
      <c r="AF131" s="275">
        <f t="shared" si="139"/>
        <v>0</v>
      </c>
      <c r="AG131" s="275">
        <f t="shared" si="139"/>
        <v>0</v>
      </c>
      <c r="AH131" s="275">
        <f t="shared" si="139"/>
        <v>0</v>
      </c>
      <c r="AI131" s="275">
        <f t="shared" si="139"/>
        <v>5527.9120879120883</v>
      </c>
      <c r="AJ131" s="275">
        <f t="shared" si="139"/>
        <v>1535.5311355311355</v>
      </c>
      <c r="AK131" s="275">
        <f t="shared" si="139"/>
        <v>1320.5567765567766</v>
      </c>
      <c r="AL131" s="275">
        <f t="shared" si="139"/>
        <v>0</v>
      </c>
      <c r="AM131" s="275">
        <f t="shared" si="139"/>
        <v>0</v>
      </c>
      <c r="AN131" s="275">
        <f t="shared" si="139"/>
        <v>0</v>
      </c>
      <c r="AO131" s="275">
        <f t="shared" si="139"/>
        <v>0</v>
      </c>
      <c r="AP131" s="275">
        <f t="shared" si="139"/>
        <v>0</v>
      </c>
      <c r="AQ131" s="275">
        <f t="shared" si="139"/>
        <v>0</v>
      </c>
      <c r="AR131" s="275">
        <f t="shared" si="139"/>
        <v>0</v>
      </c>
      <c r="AS131" s="275">
        <f t="shared" si="139"/>
        <v>0</v>
      </c>
      <c r="AT131" s="275">
        <f t="shared" si="139"/>
        <v>0</v>
      </c>
      <c r="AU131" s="275">
        <f t="shared" si="139"/>
        <v>0</v>
      </c>
      <c r="AV131" s="275">
        <f t="shared" si="139"/>
        <v>0</v>
      </c>
      <c r="AW131" s="275">
        <f t="shared" si="139"/>
        <v>0</v>
      </c>
      <c r="AX131" s="275">
        <f t="shared" si="139"/>
        <v>0</v>
      </c>
      <c r="AY131" s="275">
        <f t="shared" si="139"/>
        <v>0</v>
      </c>
      <c r="AZ131" s="275">
        <f t="shared" si="139"/>
        <v>0</v>
      </c>
      <c r="BA131" s="275">
        <f t="shared" si="139"/>
        <v>0</v>
      </c>
      <c r="BB131" s="275">
        <f t="shared" si="139"/>
        <v>0</v>
      </c>
      <c r="BC131" s="275">
        <f t="shared" si="139"/>
        <v>0</v>
      </c>
      <c r="BD131" s="275">
        <f t="shared" si="139"/>
        <v>0</v>
      </c>
      <c r="BE131" s="275">
        <f t="shared" si="139"/>
        <v>0</v>
      </c>
      <c r="BF131" s="275">
        <f t="shared" si="139"/>
        <v>0</v>
      </c>
      <c r="BG131" s="275">
        <f t="shared" si="139"/>
        <v>0</v>
      </c>
      <c r="BH131" s="275">
        <f t="shared" si="139"/>
        <v>0</v>
      </c>
      <c r="BI131" s="275">
        <f t="shared" si="139"/>
        <v>0</v>
      </c>
      <c r="BJ131" s="275">
        <f t="shared" si="139"/>
        <v>0</v>
      </c>
      <c r="BK131" s="275">
        <f t="shared" si="139"/>
        <v>0</v>
      </c>
      <c r="BL131" s="275">
        <f t="shared" si="139"/>
        <v>0</v>
      </c>
      <c r="BM131" s="275">
        <f t="shared" si="139"/>
        <v>0</v>
      </c>
      <c r="BN131" s="275">
        <f t="shared" si="139"/>
        <v>0</v>
      </c>
      <c r="BO131" s="275">
        <f t="shared" ref="BO131:CT131" si="140">$F94*BO112</f>
        <v>0</v>
      </c>
      <c r="BP131" s="275">
        <f t="shared" si="140"/>
        <v>0</v>
      </c>
      <c r="BQ131" s="275">
        <f t="shared" si="140"/>
        <v>0</v>
      </c>
      <c r="BR131" s="275">
        <f t="shared" si="140"/>
        <v>0</v>
      </c>
      <c r="BS131" s="275">
        <f t="shared" si="140"/>
        <v>0</v>
      </c>
      <c r="BT131" s="275">
        <f t="shared" si="140"/>
        <v>0</v>
      </c>
      <c r="BU131" s="275">
        <f t="shared" si="140"/>
        <v>0</v>
      </c>
      <c r="BV131" s="275">
        <f t="shared" si="140"/>
        <v>0</v>
      </c>
      <c r="BW131" s="275">
        <f t="shared" si="140"/>
        <v>0</v>
      </c>
      <c r="BX131" s="275">
        <f t="shared" si="140"/>
        <v>0</v>
      </c>
      <c r="BY131" s="275">
        <f t="shared" si="140"/>
        <v>0</v>
      </c>
      <c r="BZ131" s="275">
        <f t="shared" si="140"/>
        <v>0</v>
      </c>
      <c r="CA131" s="275">
        <f t="shared" si="140"/>
        <v>0</v>
      </c>
      <c r="CB131" s="275">
        <f t="shared" si="140"/>
        <v>0</v>
      </c>
      <c r="CC131" s="275">
        <f t="shared" si="140"/>
        <v>0</v>
      </c>
      <c r="CD131" s="275">
        <f t="shared" si="140"/>
        <v>0</v>
      </c>
      <c r="CE131" s="275">
        <f t="shared" si="140"/>
        <v>0</v>
      </c>
      <c r="CF131" s="275">
        <f t="shared" si="140"/>
        <v>0</v>
      </c>
      <c r="CG131" s="275">
        <f t="shared" si="140"/>
        <v>0</v>
      </c>
      <c r="CH131" s="275">
        <f t="shared" si="140"/>
        <v>0</v>
      </c>
      <c r="CI131" s="275">
        <f t="shared" si="140"/>
        <v>0</v>
      </c>
      <c r="CJ131" s="275">
        <f t="shared" si="140"/>
        <v>0</v>
      </c>
      <c r="CK131" s="275">
        <f t="shared" si="140"/>
        <v>0</v>
      </c>
      <c r="CL131" s="275">
        <f t="shared" si="140"/>
        <v>0</v>
      </c>
      <c r="CM131" s="275">
        <f t="shared" si="140"/>
        <v>0</v>
      </c>
      <c r="CN131" s="275">
        <f t="shared" si="140"/>
        <v>0</v>
      </c>
      <c r="CO131" s="275">
        <f t="shared" si="140"/>
        <v>0</v>
      </c>
      <c r="CP131" s="275">
        <f t="shared" si="140"/>
        <v>0</v>
      </c>
      <c r="CQ131" s="275">
        <f t="shared" si="140"/>
        <v>0</v>
      </c>
      <c r="CR131" s="275">
        <f t="shared" si="140"/>
        <v>0</v>
      </c>
      <c r="CS131" s="275">
        <f t="shared" si="140"/>
        <v>0</v>
      </c>
      <c r="CT131" s="292">
        <f t="shared" si="140"/>
        <v>0</v>
      </c>
      <c r="CU131" s="164">
        <f t="shared" si="112"/>
        <v>0</v>
      </c>
    </row>
    <row r="132" spans="1:99" s="130" customFormat="1" ht="16.5" customHeight="1">
      <c r="A132" s="271" t="s">
        <v>239</v>
      </c>
      <c r="B132" s="273">
        <f>SUM(B118:B131)</f>
        <v>45027.88</v>
      </c>
      <c r="C132" s="273">
        <f>SUM(C118:C131)</f>
        <v>0</v>
      </c>
      <c r="D132" s="273">
        <f t="shared" ref="D132:V132" si="141">SUM(D118:D131)</f>
        <v>0</v>
      </c>
      <c r="E132" s="273">
        <f t="shared" si="141"/>
        <v>0</v>
      </c>
      <c r="F132" s="273">
        <f t="shared" si="141"/>
        <v>0</v>
      </c>
      <c r="G132" s="273">
        <f t="shared" si="141"/>
        <v>0</v>
      </c>
      <c r="H132" s="273">
        <f t="shared" si="141"/>
        <v>0</v>
      </c>
      <c r="I132" s="273">
        <f t="shared" si="141"/>
        <v>0</v>
      </c>
      <c r="J132" s="273">
        <f t="shared" si="141"/>
        <v>0</v>
      </c>
      <c r="K132" s="273">
        <f t="shared" si="141"/>
        <v>0</v>
      </c>
      <c r="L132" s="273">
        <f t="shared" si="141"/>
        <v>0</v>
      </c>
      <c r="M132" s="273">
        <f t="shared" si="141"/>
        <v>0</v>
      </c>
      <c r="N132" s="273">
        <f t="shared" si="141"/>
        <v>0</v>
      </c>
      <c r="O132" s="273">
        <f t="shared" si="141"/>
        <v>0</v>
      </c>
      <c r="P132" s="273">
        <f t="shared" si="141"/>
        <v>0</v>
      </c>
      <c r="Q132" s="273">
        <f t="shared" si="141"/>
        <v>0</v>
      </c>
      <c r="R132" s="273">
        <f t="shared" si="141"/>
        <v>0</v>
      </c>
      <c r="S132" s="273">
        <f t="shared" si="141"/>
        <v>0</v>
      </c>
      <c r="T132" s="273">
        <f t="shared" si="141"/>
        <v>17292</v>
      </c>
      <c r="U132" s="273">
        <f t="shared" si="141"/>
        <v>10087</v>
      </c>
      <c r="V132" s="273">
        <f t="shared" si="141"/>
        <v>9264.8799999999974</v>
      </c>
      <c r="W132" s="273">
        <f t="shared" ref="W132:BB132" si="142">SUM(W118:W131)</f>
        <v>0</v>
      </c>
      <c r="X132" s="273">
        <f t="shared" si="142"/>
        <v>0</v>
      </c>
      <c r="Y132" s="273">
        <f t="shared" si="142"/>
        <v>0</v>
      </c>
      <c r="Z132" s="273">
        <f t="shared" si="142"/>
        <v>0</v>
      </c>
      <c r="AA132" s="273">
        <f t="shared" si="142"/>
        <v>0</v>
      </c>
      <c r="AB132" s="273">
        <f t="shared" si="142"/>
        <v>0</v>
      </c>
      <c r="AC132" s="273">
        <f t="shared" si="142"/>
        <v>0</v>
      </c>
      <c r="AD132" s="273">
        <f t="shared" si="142"/>
        <v>0</v>
      </c>
      <c r="AE132" s="273">
        <f t="shared" si="142"/>
        <v>0</v>
      </c>
      <c r="AF132" s="273">
        <f t="shared" si="142"/>
        <v>0</v>
      </c>
      <c r="AG132" s="273">
        <f t="shared" si="142"/>
        <v>0</v>
      </c>
      <c r="AH132" s="273">
        <f t="shared" si="142"/>
        <v>0</v>
      </c>
      <c r="AI132" s="273">
        <f t="shared" si="142"/>
        <v>5527.9120879120883</v>
      </c>
      <c r="AJ132" s="273">
        <f t="shared" si="142"/>
        <v>1535.5311355311355</v>
      </c>
      <c r="AK132" s="273">
        <f t="shared" si="142"/>
        <v>1320.5567765567766</v>
      </c>
      <c r="AL132" s="273">
        <f t="shared" si="142"/>
        <v>0</v>
      </c>
      <c r="AM132" s="273">
        <f t="shared" si="142"/>
        <v>0</v>
      </c>
      <c r="AN132" s="273">
        <f t="shared" si="142"/>
        <v>0</v>
      </c>
      <c r="AO132" s="273">
        <f t="shared" si="142"/>
        <v>0</v>
      </c>
      <c r="AP132" s="273">
        <f t="shared" si="142"/>
        <v>0</v>
      </c>
      <c r="AQ132" s="273">
        <f t="shared" si="142"/>
        <v>0</v>
      </c>
      <c r="AR132" s="273">
        <f t="shared" si="142"/>
        <v>0</v>
      </c>
      <c r="AS132" s="273">
        <f t="shared" si="142"/>
        <v>0</v>
      </c>
      <c r="AT132" s="273">
        <f t="shared" si="142"/>
        <v>0</v>
      </c>
      <c r="AU132" s="273">
        <f t="shared" si="142"/>
        <v>0</v>
      </c>
      <c r="AV132" s="273">
        <f t="shared" si="142"/>
        <v>0</v>
      </c>
      <c r="AW132" s="273">
        <f t="shared" si="142"/>
        <v>0</v>
      </c>
      <c r="AX132" s="273">
        <f t="shared" si="142"/>
        <v>0</v>
      </c>
      <c r="AY132" s="273">
        <f t="shared" si="142"/>
        <v>0</v>
      </c>
      <c r="AZ132" s="273">
        <f t="shared" si="142"/>
        <v>0</v>
      </c>
      <c r="BA132" s="273">
        <f t="shared" si="142"/>
        <v>0</v>
      </c>
      <c r="BB132" s="273">
        <f t="shared" si="142"/>
        <v>0</v>
      </c>
      <c r="BC132" s="273">
        <f t="shared" ref="BC132:CH132" si="143">SUM(BC118:BC131)</f>
        <v>0</v>
      </c>
      <c r="BD132" s="273">
        <f t="shared" si="143"/>
        <v>0</v>
      </c>
      <c r="BE132" s="273">
        <f t="shared" si="143"/>
        <v>0</v>
      </c>
      <c r="BF132" s="273">
        <f t="shared" si="143"/>
        <v>0</v>
      </c>
      <c r="BG132" s="273">
        <f t="shared" si="143"/>
        <v>0</v>
      </c>
      <c r="BH132" s="273">
        <f t="shared" si="143"/>
        <v>0</v>
      </c>
      <c r="BI132" s="273">
        <f t="shared" si="143"/>
        <v>0</v>
      </c>
      <c r="BJ132" s="273">
        <f t="shared" si="143"/>
        <v>0</v>
      </c>
      <c r="BK132" s="273">
        <f t="shared" si="143"/>
        <v>0</v>
      </c>
      <c r="BL132" s="273">
        <f t="shared" si="143"/>
        <v>0</v>
      </c>
      <c r="BM132" s="273">
        <f t="shared" si="143"/>
        <v>0</v>
      </c>
      <c r="BN132" s="273">
        <f t="shared" si="143"/>
        <v>0</v>
      </c>
      <c r="BO132" s="273">
        <f t="shared" si="143"/>
        <v>0</v>
      </c>
      <c r="BP132" s="273">
        <f t="shared" si="143"/>
        <v>0</v>
      </c>
      <c r="BQ132" s="273">
        <f t="shared" si="143"/>
        <v>0</v>
      </c>
      <c r="BR132" s="273">
        <f t="shared" si="143"/>
        <v>0</v>
      </c>
      <c r="BS132" s="273">
        <f t="shared" si="143"/>
        <v>0</v>
      </c>
      <c r="BT132" s="273">
        <f t="shared" si="143"/>
        <v>0</v>
      </c>
      <c r="BU132" s="273">
        <f t="shared" si="143"/>
        <v>0</v>
      </c>
      <c r="BV132" s="273">
        <f t="shared" si="143"/>
        <v>0</v>
      </c>
      <c r="BW132" s="273">
        <f t="shared" si="143"/>
        <v>0</v>
      </c>
      <c r="BX132" s="273">
        <f t="shared" si="143"/>
        <v>0</v>
      </c>
      <c r="BY132" s="273">
        <f t="shared" si="143"/>
        <v>0</v>
      </c>
      <c r="BZ132" s="273">
        <f t="shared" si="143"/>
        <v>0</v>
      </c>
      <c r="CA132" s="273">
        <f t="shared" si="143"/>
        <v>0</v>
      </c>
      <c r="CB132" s="273">
        <f t="shared" si="143"/>
        <v>0</v>
      </c>
      <c r="CC132" s="273">
        <f t="shared" si="143"/>
        <v>0</v>
      </c>
      <c r="CD132" s="273">
        <f t="shared" si="143"/>
        <v>0</v>
      </c>
      <c r="CE132" s="273">
        <f t="shared" si="143"/>
        <v>0</v>
      </c>
      <c r="CF132" s="273">
        <f t="shared" si="143"/>
        <v>0</v>
      </c>
      <c r="CG132" s="273">
        <f t="shared" si="143"/>
        <v>0</v>
      </c>
      <c r="CH132" s="273">
        <f t="shared" si="143"/>
        <v>0</v>
      </c>
      <c r="CI132" s="273">
        <f t="shared" ref="CI132:CT132" si="144">SUM(CI118:CI131)</f>
        <v>0</v>
      </c>
      <c r="CJ132" s="273">
        <f t="shared" si="144"/>
        <v>0</v>
      </c>
      <c r="CK132" s="273">
        <f t="shared" si="144"/>
        <v>0</v>
      </c>
      <c r="CL132" s="273">
        <f t="shared" si="144"/>
        <v>0</v>
      </c>
      <c r="CM132" s="273">
        <f t="shared" si="144"/>
        <v>0</v>
      </c>
      <c r="CN132" s="273">
        <f t="shared" si="144"/>
        <v>0</v>
      </c>
      <c r="CO132" s="273">
        <f t="shared" si="144"/>
        <v>0</v>
      </c>
      <c r="CP132" s="273">
        <f t="shared" si="144"/>
        <v>0</v>
      </c>
      <c r="CQ132" s="273">
        <f t="shared" si="144"/>
        <v>0</v>
      </c>
      <c r="CR132" s="273">
        <f t="shared" si="144"/>
        <v>0</v>
      </c>
      <c r="CS132" s="273">
        <f t="shared" si="144"/>
        <v>0</v>
      </c>
      <c r="CT132" s="291">
        <f t="shared" si="144"/>
        <v>0</v>
      </c>
      <c r="CU132" s="164"/>
    </row>
    <row r="133" spans="1:99" s="130" customFormat="1" ht="16.5" customHeight="1">
      <c r="A133" s="276" t="s">
        <v>77</v>
      </c>
      <c r="B133" s="277">
        <f>'1、规划指标'!E25-SUM(B118:B130)</f>
        <v>0</v>
      </c>
      <c r="C133" s="278"/>
    </row>
    <row r="134" spans="1:99" s="130" customFormat="1" ht="16.5" customHeight="1">
      <c r="A134" s="794" t="s">
        <v>504</v>
      </c>
      <c r="B134" s="794"/>
      <c r="C134" s="794"/>
      <c r="D134" s="794"/>
      <c r="E134" s="794"/>
      <c r="F134" s="794"/>
      <c r="G134" s="794"/>
      <c r="H134" s="794"/>
      <c r="I134" s="794"/>
      <c r="J134" s="794"/>
      <c r="K134" s="794"/>
      <c r="L134" s="794"/>
    </row>
    <row r="135" spans="1:99" s="130" customFormat="1" ht="16.5" customHeight="1">
      <c r="A135" s="795" t="s">
        <v>502</v>
      </c>
      <c r="B135" s="801" t="s">
        <v>239</v>
      </c>
      <c r="C135" s="265">
        <v>1</v>
      </c>
      <c r="D135" s="265">
        <v>2</v>
      </c>
      <c r="E135" s="265">
        <v>3</v>
      </c>
      <c r="F135" s="265">
        <v>4</v>
      </c>
      <c r="G135" s="265">
        <v>5</v>
      </c>
      <c r="H135" s="265">
        <v>6</v>
      </c>
      <c r="I135" s="265">
        <v>7</v>
      </c>
      <c r="J135" s="265">
        <v>8</v>
      </c>
      <c r="K135" s="265">
        <v>9</v>
      </c>
      <c r="L135" s="265">
        <v>10</v>
      </c>
      <c r="M135" s="265">
        <v>11</v>
      </c>
      <c r="N135" s="265">
        <v>12</v>
      </c>
      <c r="O135" s="265">
        <v>13</v>
      </c>
      <c r="P135" s="265">
        <v>14</v>
      </c>
      <c r="Q135" s="265">
        <v>15</v>
      </c>
      <c r="R135" s="265">
        <v>16</v>
      </c>
      <c r="S135" s="265">
        <v>17</v>
      </c>
      <c r="T135" s="265">
        <v>18</v>
      </c>
      <c r="U135" s="265">
        <v>19</v>
      </c>
      <c r="V135" s="265">
        <v>20</v>
      </c>
      <c r="W135" s="265">
        <v>21</v>
      </c>
      <c r="X135" s="265">
        <v>22</v>
      </c>
      <c r="Y135" s="265">
        <v>23</v>
      </c>
      <c r="Z135" s="265">
        <v>24</v>
      </c>
      <c r="AA135" s="265">
        <v>25</v>
      </c>
      <c r="AB135" s="265">
        <v>26</v>
      </c>
      <c r="AC135" s="265">
        <v>27</v>
      </c>
      <c r="AD135" s="265">
        <v>28</v>
      </c>
      <c r="AE135" s="265">
        <v>29</v>
      </c>
      <c r="AF135" s="265">
        <v>30</v>
      </c>
      <c r="AG135" s="265">
        <v>31</v>
      </c>
      <c r="AH135" s="265">
        <v>32</v>
      </c>
      <c r="AI135" s="265">
        <v>33</v>
      </c>
      <c r="AJ135" s="265">
        <v>34</v>
      </c>
      <c r="AK135" s="265">
        <v>35</v>
      </c>
      <c r="AL135" s="265">
        <v>36</v>
      </c>
      <c r="AM135" s="265">
        <v>37</v>
      </c>
      <c r="AN135" s="265">
        <v>38</v>
      </c>
      <c r="AO135" s="265">
        <v>39</v>
      </c>
      <c r="AP135" s="265">
        <v>40</v>
      </c>
      <c r="AQ135" s="265">
        <v>41</v>
      </c>
      <c r="AR135" s="265">
        <v>42</v>
      </c>
      <c r="AS135" s="265">
        <v>43</v>
      </c>
      <c r="AT135" s="265">
        <v>44</v>
      </c>
      <c r="AU135" s="265">
        <v>45</v>
      </c>
      <c r="AV135" s="265">
        <v>46</v>
      </c>
      <c r="AW135" s="265">
        <v>47</v>
      </c>
      <c r="AX135" s="265">
        <v>48</v>
      </c>
      <c r="AY135" s="265">
        <v>49</v>
      </c>
      <c r="AZ135" s="265">
        <v>50</v>
      </c>
      <c r="BA135" s="265">
        <v>51</v>
      </c>
      <c r="BB135" s="265">
        <v>52</v>
      </c>
      <c r="BC135" s="265">
        <v>53</v>
      </c>
      <c r="BD135" s="265">
        <v>54</v>
      </c>
      <c r="BE135" s="265">
        <v>55</v>
      </c>
      <c r="BF135" s="265">
        <v>56</v>
      </c>
      <c r="BG135" s="265">
        <v>57</v>
      </c>
      <c r="BH135" s="265">
        <v>58</v>
      </c>
      <c r="BI135" s="265">
        <v>59</v>
      </c>
      <c r="BJ135" s="265">
        <v>60</v>
      </c>
      <c r="BK135" s="265">
        <v>61</v>
      </c>
      <c r="BL135" s="265">
        <v>62</v>
      </c>
      <c r="BM135" s="265">
        <v>63</v>
      </c>
      <c r="BN135" s="265">
        <v>64</v>
      </c>
      <c r="BO135" s="265">
        <v>65</v>
      </c>
      <c r="BP135" s="265">
        <v>66</v>
      </c>
      <c r="BQ135" s="265">
        <v>67</v>
      </c>
      <c r="BR135" s="265">
        <v>68</v>
      </c>
      <c r="BS135" s="265">
        <v>69</v>
      </c>
      <c r="BT135" s="265">
        <v>70</v>
      </c>
      <c r="BU135" s="265">
        <v>71</v>
      </c>
      <c r="BV135" s="265">
        <v>72</v>
      </c>
      <c r="BW135" s="265">
        <v>73</v>
      </c>
      <c r="BX135" s="265">
        <v>74</v>
      </c>
      <c r="BY135" s="265">
        <v>75</v>
      </c>
      <c r="BZ135" s="265">
        <v>76</v>
      </c>
      <c r="CA135" s="265">
        <v>77</v>
      </c>
      <c r="CB135" s="265">
        <v>78</v>
      </c>
      <c r="CC135" s="265">
        <v>79</v>
      </c>
      <c r="CD135" s="265">
        <v>80</v>
      </c>
      <c r="CE135" s="265">
        <v>81</v>
      </c>
      <c r="CF135" s="265">
        <v>82</v>
      </c>
      <c r="CG135" s="265">
        <v>83</v>
      </c>
      <c r="CH135" s="265">
        <v>84</v>
      </c>
      <c r="CI135" s="265">
        <v>85</v>
      </c>
      <c r="CJ135" s="265">
        <v>86</v>
      </c>
      <c r="CK135" s="265">
        <v>87</v>
      </c>
      <c r="CL135" s="265">
        <v>88</v>
      </c>
      <c r="CM135" s="265">
        <v>89</v>
      </c>
      <c r="CN135" s="265">
        <v>90</v>
      </c>
      <c r="CO135" s="265">
        <v>91</v>
      </c>
      <c r="CP135" s="265">
        <v>92</v>
      </c>
      <c r="CQ135" s="265">
        <v>93</v>
      </c>
      <c r="CR135" s="265">
        <v>94</v>
      </c>
      <c r="CS135" s="265">
        <v>95</v>
      </c>
      <c r="CT135" s="290">
        <v>96</v>
      </c>
      <c r="CU135" s="164" t="s">
        <v>77</v>
      </c>
    </row>
    <row r="136" spans="1:99" s="130" customFormat="1" ht="16.5" customHeight="1">
      <c r="A136" s="796"/>
      <c r="B136" s="802"/>
      <c r="C136" s="266">
        <f>主要假设阐述!$B$5</f>
        <v>42491</v>
      </c>
      <c r="D136" s="266">
        <f>C136+31</f>
        <v>42522</v>
      </c>
      <c r="E136" s="266">
        <f t="shared" ref="E136:BP136" si="145">D136+31</f>
        <v>42553</v>
      </c>
      <c r="F136" s="266">
        <f t="shared" si="145"/>
        <v>42584</v>
      </c>
      <c r="G136" s="266">
        <f t="shared" si="145"/>
        <v>42615</v>
      </c>
      <c r="H136" s="266">
        <f t="shared" si="145"/>
        <v>42646</v>
      </c>
      <c r="I136" s="266">
        <f t="shared" si="145"/>
        <v>42677</v>
      </c>
      <c r="J136" s="266">
        <f t="shared" si="145"/>
        <v>42708</v>
      </c>
      <c r="K136" s="266">
        <f t="shared" si="145"/>
        <v>42739</v>
      </c>
      <c r="L136" s="266">
        <f t="shared" si="145"/>
        <v>42770</v>
      </c>
      <c r="M136" s="266">
        <f t="shared" si="145"/>
        <v>42801</v>
      </c>
      <c r="N136" s="266">
        <f t="shared" si="145"/>
        <v>42832</v>
      </c>
      <c r="O136" s="266">
        <f t="shared" si="145"/>
        <v>42863</v>
      </c>
      <c r="P136" s="266">
        <f t="shared" si="145"/>
        <v>42894</v>
      </c>
      <c r="Q136" s="266">
        <f t="shared" si="145"/>
        <v>42925</v>
      </c>
      <c r="R136" s="266">
        <f t="shared" si="145"/>
        <v>42956</v>
      </c>
      <c r="S136" s="266">
        <f t="shared" si="145"/>
        <v>42987</v>
      </c>
      <c r="T136" s="266">
        <f t="shared" si="145"/>
        <v>43018</v>
      </c>
      <c r="U136" s="266">
        <f t="shared" si="145"/>
        <v>43049</v>
      </c>
      <c r="V136" s="266">
        <f t="shared" si="145"/>
        <v>43080</v>
      </c>
      <c r="W136" s="266">
        <f t="shared" si="145"/>
        <v>43111</v>
      </c>
      <c r="X136" s="266">
        <f t="shared" si="145"/>
        <v>43142</v>
      </c>
      <c r="Y136" s="266">
        <f t="shared" si="145"/>
        <v>43173</v>
      </c>
      <c r="Z136" s="266">
        <f t="shared" si="145"/>
        <v>43204</v>
      </c>
      <c r="AA136" s="266">
        <f t="shared" si="145"/>
        <v>43235</v>
      </c>
      <c r="AB136" s="266">
        <f t="shared" si="145"/>
        <v>43266</v>
      </c>
      <c r="AC136" s="266">
        <f t="shared" si="145"/>
        <v>43297</v>
      </c>
      <c r="AD136" s="266">
        <f t="shared" si="145"/>
        <v>43328</v>
      </c>
      <c r="AE136" s="266">
        <f t="shared" si="145"/>
        <v>43359</v>
      </c>
      <c r="AF136" s="266">
        <f t="shared" si="145"/>
        <v>43390</v>
      </c>
      <c r="AG136" s="266">
        <f t="shared" si="145"/>
        <v>43421</v>
      </c>
      <c r="AH136" s="266">
        <f t="shared" si="145"/>
        <v>43452</v>
      </c>
      <c r="AI136" s="266">
        <f t="shared" si="145"/>
        <v>43483</v>
      </c>
      <c r="AJ136" s="266">
        <f t="shared" si="145"/>
        <v>43514</v>
      </c>
      <c r="AK136" s="266">
        <f t="shared" si="145"/>
        <v>43545</v>
      </c>
      <c r="AL136" s="266">
        <f t="shared" si="145"/>
        <v>43576</v>
      </c>
      <c r="AM136" s="266">
        <f t="shared" si="145"/>
        <v>43607</v>
      </c>
      <c r="AN136" s="266">
        <f t="shared" si="145"/>
        <v>43638</v>
      </c>
      <c r="AO136" s="266">
        <f t="shared" si="145"/>
        <v>43669</v>
      </c>
      <c r="AP136" s="266">
        <f t="shared" si="145"/>
        <v>43700</v>
      </c>
      <c r="AQ136" s="266">
        <f t="shared" si="145"/>
        <v>43731</v>
      </c>
      <c r="AR136" s="266">
        <f t="shared" si="145"/>
        <v>43762</v>
      </c>
      <c r="AS136" s="266">
        <f t="shared" si="145"/>
        <v>43793</v>
      </c>
      <c r="AT136" s="266">
        <f t="shared" si="145"/>
        <v>43824</v>
      </c>
      <c r="AU136" s="266">
        <f t="shared" si="145"/>
        <v>43855</v>
      </c>
      <c r="AV136" s="266">
        <f t="shared" si="145"/>
        <v>43886</v>
      </c>
      <c r="AW136" s="266">
        <f t="shared" si="145"/>
        <v>43917</v>
      </c>
      <c r="AX136" s="266">
        <f t="shared" si="145"/>
        <v>43948</v>
      </c>
      <c r="AY136" s="266">
        <f t="shared" si="145"/>
        <v>43979</v>
      </c>
      <c r="AZ136" s="266">
        <f t="shared" si="145"/>
        <v>44010</v>
      </c>
      <c r="BA136" s="266">
        <f t="shared" si="145"/>
        <v>44041</v>
      </c>
      <c r="BB136" s="266">
        <f t="shared" si="145"/>
        <v>44072</v>
      </c>
      <c r="BC136" s="266">
        <f t="shared" si="145"/>
        <v>44103</v>
      </c>
      <c r="BD136" s="266">
        <f t="shared" si="145"/>
        <v>44134</v>
      </c>
      <c r="BE136" s="266">
        <f t="shared" si="145"/>
        <v>44165</v>
      </c>
      <c r="BF136" s="266">
        <f t="shared" si="145"/>
        <v>44196</v>
      </c>
      <c r="BG136" s="266">
        <f t="shared" si="145"/>
        <v>44227</v>
      </c>
      <c r="BH136" s="266">
        <f t="shared" si="145"/>
        <v>44258</v>
      </c>
      <c r="BI136" s="266">
        <f t="shared" si="145"/>
        <v>44289</v>
      </c>
      <c r="BJ136" s="266">
        <f t="shared" si="145"/>
        <v>44320</v>
      </c>
      <c r="BK136" s="266">
        <f t="shared" si="145"/>
        <v>44351</v>
      </c>
      <c r="BL136" s="266">
        <f t="shared" si="145"/>
        <v>44382</v>
      </c>
      <c r="BM136" s="266">
        <f t="shared" si="145"/>
        <v>44413</v>
      </c>
      <c r="BN136" s="266">
        <f t="shared" si="145"/>
        <v>44444</v>
      </c>
      <c r="BO136" s="266">
        <f t="shared" si="145"/>
        <v>44475</v>
      </c>
      <c r="BP136" s="266">
        <f t="shared" si="145"/>
        <v>44506</v>
      </c>
      <c r="BQ136" s="266">
        <f t="shared" ref="BQ136:CT136" si="146">BP136+31</f>
        <v>44537</v>
      </c>
      <c r="BR136" s="266">
        <f t="shared" si="146"/>
        <v>44568</v>
      </c>
      <c r="BS136" s="266">
        <f t="shared" si="146"/>
        <v>44599</v>
      </c>
      <c r="BT136" s="266">
        <f t="shared" si="146"/>
        <v>44630</v>
      </c>
      <c r="BU136" s="266">
        <f t="shared" si="146"/>
        <v>44661</v>
      </c>
      <c r="BV136" s="266">
        <f t="shared" si="146"/>
        <v>44692</v>
      </c>
      <c r="BW136" s="266">
        <f t="shared" si="146"/>
        <v>44723</v>
      </c>
      <c r="BX136" s="266">
        <f t="shared" si="146"/>
        <v>44754</v>
      </c>
      <c r="BY136" s="266">
        <f t="shared" si="146"/>
        <v>44785</v>
      </c>
      <c r="BZ136" s="266">
        <f t="shared" si="146"/>
        <v>44816</v>
      </c>
      <c r="CA136" s="266">
        <f t="shared" si="146"/>
        <v>44847</v>
      </c>
      <c r="CB136" s="266">
        <f t="shared" si="146"/>
        <v>44878</v>
      </c>
      <c r="CC136" s="266">
        <f t="shared" si="146"/>
        <v>44909</v>
      </c>
      <c r="CD136" s="266">
        <f t="shared" si="146"/>
        <v>44940</v>
      </c>
      <c r="CE136" s="266">
        <f t="shared" si="146"/>
        <v>44971</v>
      </c>
      <c r="CF136" s="266">
        <f t="shared" si="146"/>
        <v>45002</v>
      </c>
      <c r="CG136" s="266">
        <f t="shared" si="146"/>
        <v>45033</v>
      </c>
      <c r="CH136" s="266">
        <f t="shared" si="146"/>
        <v>45064</v>
      </c>
      <c r="CI136" s="266">
        <f t="shared" si="146"/>
        <v>45095</v>
      </c>
      <c r="CJ136" s="266">
        <f t="shared" si="146"/>
        <v>45126</v>
      </c>
      <c r="CK136" s="266">
        <f t="shared" si="146"/>
        <v>45157</v>
      </c>
      <c r="CL136" s="266">
        <f t="shared" si="146"/>
        <v>45188</v>
      </c>
      <c r="CM136" s="266">
        <f t="shared" si="146"/>
        <v>45219</v>
      </c>
      <c r="CN136" s="266">
        <f t="shared" si="146"/>
        <v>45250</v>
      </c>
      <c r="CO136" s="266">
        <f t="shared" si="146"/>
        <v>45281</v>
      </c>
      <c r="CP136" s="266">
        <f t="shared" si="146"/>
        <v>45312</v>
      </c>
      <c r="CQ136" s="266">
        <f t="shared" si="146"/>
        <v>45343</v>
      </c>
      <c r="CR136" s="266">
        <f t="shared" si="146"/>
        <v>45374</v>
      </c>
      <c r="CS136" s="266">
        <f t="shared" si="146"/>
        <v>45405</v>
      </c>
      <c r="CT136" s="266">
        <f t="shared" si="146"/>
        <v>45436</v>
      </c>
      <c r="CU136" s="164"/>
    </row>
    <row r="137" spans="1:99" s="130" customFormat="1" ht="16.5" customHeight="1">
      <c r="A137" s="267" t="str">
        <f>A118</f>
        <v>多层（4F-9F)</v>
      </c>
      <c r="B137" s="268">
        <f>SUM(C137:CT137)</f>
        <v>0</v>
      </c>
      <c r="C137" s="275">
        <f t="shared" ref="C137:AH137" si="147">C118*$C81/10000</f>
        <v>0</v>
      </c>
      <c r="D137" s="275">
        <f t="shared" si="147"/>
        <v>0</v>
      </c>
      <c r="E137" s="275">
        <f t="shared" si="147"/>
        <v>0</v>
      </c>
      <c r="F137" s="275">
        <f t="shared" si="147"/>
        <v>0</v>
      </c>
      <c r="G137" s="275">
        <f t="shared" si="147"/>
        <v>0</v>
      </c>
      <c r="H137" s="275">
        <f t="shared" si="147"/>
        <v>0</v>
      </c>
      <c r="I137" s="275">
        <f t="shared" si="147"/>
        <v>0</v>
      </c>
      <c r="J137" s="275">
        <f t="shared" si="147"/>
        <v>0</v>
      </c>
      <c r="K137" s="275">
        <f t="shared" si="147"/>
        <v>0</v>
      </c>
      <c r="L137" s="275">
        <f t="shared" si="147"/>
        <v>0</v>
      </c>
      <c r="M137" s="275">
        <f t="shared" si="147"/>
        <v>0</v>
      </c>
      <c r="N137" s="275">
        <f t="shared" si="147"/>
        <v>0</v>
      </c>
      <c r="O137" s="275">
        <f t="shared" si="147"/>
        <v>0</v>
      </c>
      <c r="P137" s="275">
        <f t="shared" si="147"/>
        <v>0</v>
      </c>
      <c r="Q137" s="275">
        <f t="shared" si="147"/>
        <v>0</v>
      </c>
      <c r="R137" s="275">
        <f t="shared" si="147"/>
        <v>0</v>
      </c>
      <c r="S137" s="275">
        <f t="shared" si="147"/>
        <v>0</v>
      </c>
      <c r="T137" s="275">
        <f t="shared" si="147"/>
        <v>0</v>
      </c>
      <c r="U137" s="275">
        <f t="shared" si="147"/>
        <v>0</v>
      </c>
      <c r="V137" s="275">
        <f t="shared" si="147"/>
        <v>0</v>
      </c>
      <c r="W137" s="275">
        <f t="shared" si="147"/>
        <v>0</v>
      </c>
      <c r="X137" s="275">
        <f t="shared" si="147"/>
        <v>0</v>
      </c>
      <c r="Y137" s="275">
        <f t="shared" si="147"/>
        <v>0</v>
      </c>
      <c r="Z137" s="275">
        <f t="shared" si="147"/>
        <v>0</v>
      </c>
      <c r="AA137" s="275">
        <f t="shared" si="147"/>
        <v>0</v>
      </c>
      <c r="AB137" s="275">
        <f t="shared" si="147"/>
        <v>0</v>
      </c>
      <c r="AC137" s="275">
        <f t="shared" si="147"/>
        <v>0</v>
      </c>
      <c r="AD137" s="275">
        <f t="shared" si="147"/>
        <v>0</v>
      </c>
      <c r="AE137" s="275">
        <f t="shared" si="147"/>
        <v>0</v>
      </c>
      <c r="AF137" s="275">
        <f t="shared" si="147"/>
        <v>0</v>
      </c>
      <c r="AG137" s="275">
        <f t="shared" si="147"/>
        <v>0</v>
      </c>
      <c r="AH137" s="275">
        <f t="shared" si="147"/>
        <v>0</v>
      </c>
      <c r="AI137" s="275">
        <f t="shared" ref="AI137:BN137" si="148">AI118*$C81/10000</f>
        <v>0</v>
      </c>
      <c r="AJ137" s="275">
        <f t="shared" si="148"/>
        <v>0</v>
      </c>
      <c r="AK137" s="275">
        <f t="shared" si="148"/>
        <v>0</v>
      </c>
      <c r="AL137" s="275">
        <f t="shared" si="148"/>
        <v>0</v>
      </c>
      <c r="AM137" s="275">
        <f t="shared" si="148"/>
        <v>0</v>
      </c>
      <c r="AN137" s="275">
        <f t="shared" si="148"/>
        <v>0</v>
      </c>
      <c r="AO137" s="275">
        <f t="shared" si="148"/>
        <v>0</v>
      </c>
      <c r="AP137" s="275">
        <f t="shared" si="148"/>
        <v>0</v>
      </c>
      <c r="AQ137" s="275">
        <f t="shared" si="148"/>
        <v>0</v>
      </c>
      <c r="AR137" s="275">
        <f t="shared" si="148"/>
        <v>0</v>
      </c>
      <c r="AS137" s="275">
        <f t="shared" si="148"/>
        <v>0</v>
      </c>
      <c r="AT137" s="275">
        <f t="shared" si="148"/>
        <v>0</v>
      </c>
      <c r="AU137" s="275">
        <f t="shared" si="148"/>
        <v>0</v>
      </c>
      <c r="AV137" s="275">
        <f t="shared" si="148"/>
        <v>0</v>
      </c>
      <c r="AW137" s="275">
        <f t="shared" si="148"/>
        <v>0</v>
      </c>
      <c r="AX137" s="275">
        <f t="shared" si="148"/>
        <v>0</v>
      </c>
      <c r="AY137" s="275">
        <f t="shared" si="148"/>
        <v>0</v>
      </c>
      <c r="AZ137" s="275">
        <f t="shared" si="148"/>
        <v>0</v>
      </c>
      <c r="BA137" s="275">
        <f t="shared" si="148"/>
        <v>0</v>
      </c>
      <c r="BB137" s="275">
        <f t="shared" si="148"/>
        <v>0</v>
      </c>
      <c r="BC137" s="275">
        <f t="shared" si="148"/>
        <v>0</v>
      </c>
      <c r="BD137" s="275">
        <f t="shared" si="148"/>
        <v>0</v>
      </c>
      <c r="BE137" s="275">
        <f t="shared" si="148"/>
        <v>0</v>
      </c>
      <c r="BF137" s="275">
        <f t="shared" si="148"/>
        <v>0</v>
      </c>
      <c r="BG137" s="275">
        <f t="shared" si="148"/>
        <v>0</v>
      </c>
      <c r="BH137" s="275">
        <f t="shared" si="148"/>
        <v>0</v>
      </c>
      <c r="BI137" s="275">
        <f t="shared" si="148"/>
        <v>0</v>
      </c>
      <c r="BJ137" s="275">
        <f t="shared" si="148"/>
        <v>0</v>
      </c>
      <c r="BK137" s="275">
        <f t="shared" si="148"/>
        <v>0</v>
      </c>
      <c r="BL137" s="275">
        <f t="shared" si="148"/>
        <v>0</v>
      </c>
      <c r="BM137" s="275">
        <f t="shared" si="148"/>
        <v>0</v>
      </c>
      <c r="BN137" s="275">
        <f t="shared" si="148"/>
        <v>0</v>
      </c>
      <c r="BO137" s="275">
        <f t="shared" ref="BO137:CT137" si="149">BO118*$C81/10000</f>
        <v>0</v>
      </c>
      <c r="BP137" s="275">
        <f t="shared" si="149"/>
        <v>0</v>
      </c>
      <c r="BQ137" s="275">
        <f t="shared" si="149"/>
        <v>0</v>
      </c>
      <c r="BR137" s="275">
        <f t="shared" si="149"/>
        <v>0</v>
      </c>
      <c r="BS137" s="275">
        <f t="shared" si="149"/>
        <v>0</v>
      </c>
      <c r="BT137" s="275">
        <f t="shared" si="149"/>
        <v>0</v>
      </c>
      <c r="BU137" s="275">
        <f t="shared" si="149"/>
        <v>0</v>
      </c>
      <c r="BV137" s="275">
        <f t="shared" si="149"/>
        <v>0</v>
      </c>
      <c r="BW137" s="275">
        <f t="shared" si="149"/>
        <v>0</v>
      </c>
      <c r="BX137" s="275">
        <f t="shared" si="149"/>
        <v>0</v>
      </c>
      <c r="BY137" s="275">
        <f t="shared" si="149"/>
        <v>0</v>
      </c>
      <c r="BZ137" s="275">
        <f t="shared" si="149"/>
        <v>0</v>
      </c>
      <c r="CA137" s="275">
        <f t="shared" si="149"/>
        <v>0</v>
      </c>
      <c r="CB137" s="275">
        <f t="shared" si="149"/>
        <v>0</v>
      </c>
      <c r="CC137" s="275">
        <f t="shared" si="149"/>
        <v>0</v>
      </c>
      <c r="CD137" s="275">
        <f t="shared" si="149"/>
        <v>0</v>
      </c>
      <c r="CE137" s="275">
        <f t="shared" si="149"/>
        <v>0</v>
      </c>
      <c r="CF137" s="275">
        <f t="shared" si="149"/>
        <v>0</v>
      </c>
      <c r="CG137" s="275">
        <f t="shared" si="149"/>
        <v>0</v>
      </c>
      <c r="CH137" s="275">
        <f t="shared" si="149"/>
        <v>0</v>
      </c>
      <c r="CI137" s="275">
        <f t="shared" si="149"/>
        <v>0</v>
      </c>
      <c r="CJ137" s="275">
        <f t="shared" si="149"/>
        <v>0</v>
      </c>
      <c r="CK137" s="275">
        <f t="shared" si="149"/>
        <v>0</v>
      </c>
      <c r="CL137" s="275">
        <f t="shared" si="149"/>
        <v>0</v>
      </c>
      <c r="CM137" s="275">
        <f t="shared" si="149"/>
        <v>0</v>
      </c>
      <c r="CN137" s="275">
        <f t="shared" si="149"/>
        <v>0</v>
      </c>
      <c r="CO137" s="275">
        <f t="shared" si="149"/>
        <v>0</v>
      </c>
      <c r="CP137" s="275">
        <f t="shared" si="149"/>
        <v>0</v>
      </c>
      <c r="CQ137" s="275">
        <f t="shared" si="149"/>
        <v>0</v>
      </c>
      <c r="CR137" s="275">
        <f t="shared" si="149"/>
        <v>0</v>
      </c>
      <c r="CS137" s="275">
        <f t="shared" si="149"/>
        <v>0</v>
      </c>
      <c r="CT137" s="292">
        <f t="shared" si="149"/>
        <v>0</v>
      </c>
      <c r="CU137" s="164">
        <f>B137-'5、销售定价'!J4</f>
        <v>0</v>
      </c>
    </row>
    <row r="138" spans="1:99" s="130" customFormat="1" ht="16.5" customHeight="1">
      <c r="A138" s="267" t="str">
        <f t="shared" ref="A138:A150" si="150">A119</f>
        <v>小高层(10F-12F)</v>
      </c>
      <c r="B138" s="268">
        <f t="shared" ref="B138:B150" si="151">SUM(C138:CT138)</f>
        <v>0</v>
      </c>
      <c r="C138" s="275">
        <f t="shared" ref="C138:BN138" si="152">C119*$C82/10000</f>
        <v>0</v>
      </c>
      <c r="D138" s="275">
        <f t="shared" si="152"/>
        <v>0</v>
      </c>
      <c r="E138" s="275">
        <f t="shared" si="152"/>
        <v>0</v>
      </c>
      <c r="F138" s="275">
        <f t="shared" si="152"/>
        <v>0</v>
      </c>
      <c r="G138" s="275">
        <f t="shared" si="152"/>
        <v>0</v>
      </c>
      <c r="H138" s="275">
        <f t="shared" si="152"/>
        <v>0</v>
      </c>
      <c r="I138" s="275">
        <f t="shared" si="152"/>
        <v>0</v>
      </c>
      <c r="J138" s="275">
        <f t="shared" si="152"/>
        <v>0</v>
      </c>
      <c r="K138" s="275">
        <f t="shared" si="152"/>
        <v>0</v>
      </c>
      <c r="L138" s="275">
        <f t="shared" si="152"/>
        <v>0</v>
      </c>
      <c r="M138" s="275">
        <f t="shared" si="152"/>
        <v>0</v>
      </c>
      <c r="N138" s="275">
        <f t="shared" si="152"/>
        <v>0</v>
      </c>
      <c r="O138" s="275">
        <f t="shared" si="152"/>
        <v>0</v>
      </c>
      <c r="P138" s="275">
        <f t="shared" si="152"/>
        <v>0</v>
      </c>
      <c r="Q138" s="275">
        <f t="shared" si="152"/>
        <v>0</v>
      </c>
      <c r="R138" s="275">
        <f t="shared" si="152"/>
        <v>0</v>
      </c>
      <c r="S138" s="275">
        <f t="shared" si="152"/>
        <v>0</v>
      </c>
      <c r="T138" s="275">
        <f t="shared" si="152"/>
        <v>0</v>
      </c>
      <c r="U138" s="275">
        <f t="shared" si="152"/>
        <v>0</v>
      </c>
      <c r="V138" s="275">
        <f t="shared" si="152"/>
        <v>0</v>
      </c>
      <c r="W138" s="275">
        <f t="shared" si="152"/>
        <v>0</v>
      </c>
      <c r="X138" s="275">
        <f t="shared" si="152"/>
        <v>0</v>
      </c>
      <c r="Y138" s="275">
        <f t="shared" si="152"/>
        <v>0</v>
      </c>
      <c r="Z138" s="275">
        <f t="shared" si="152"/>
        <v>0</v>
      </c>
      <c r="AA138" s="275">
        <f t="shared" si="152"/>
        <v>0</v>
      </c>
      <c r="AB138" s="275">
        <f t="shared" si="152"/>
        <v>0</v>
      </c>
      <c r="AC138" s="275">
        <f t="shared" si="152"/>
        <v>0</v>
      </c>
      <c r="AD138" s="275">
        <f t="shared" si="152"/>
        <v>0</v>
      </c>
      <c r="AE138" s="275">
        <f t="shared" si="152"/>
        <v>0</v>
      </c>
      <c r="AF138" s="275">
        <f t="shared" si="152"/>
        <v>0</v>
      </c>
      <c r="AG138" s="275">
        <f t="shared" si="152"/>
        <v>0</v>
      </c>
      <c r="AH138" s="275">
        <f t="shared" si="152"/>
        <v>0</v>
      </c>
      <c r="AI138" s="275">
        <f t="shared" si="152"/>
        <v>0</v>
      </c>
      <c r="AJ138" s="275">
        <f t="shared" si="152"/>
        <v>0</v>
      </c>
      <c r="AK138" s="275">
        <f t="shared" si="152"/>
        <v>0</v>
      </c>
      <c r="AL138" s="275">
        <f t="shared" si="152"/>
        <v>0</v>
      </c>
      <c r="AM138" s="275">
        <f t="shared" si="152"/>
        <v>0</v>
      </c>
      <c r="AN138" s="275">
        <f t="shared" si="152"/>
        <v>0</v>
      </c>
      <c r="AO138" s="275">
        <f t="shared" si="152"/>
        <v>0</v>
      </c>
      <c r="AP138" s="275">
        <f t="shared" si="152"/>
        <v>0</v>
      </c>
      <c r="AQ138" s="275">
        <f t="shared" si="152"/>
        <v>0</v>
      </c>
      <c r="AR138" s="275">
        <f t="shared" si="152"/>
        <v>0</v>
      </c>
      <c r="AS138" s="275">
        <f t="shared" si="152"/>
        <v>0</v>
      </c>
      <c r="AT138" s="275">
        <f t="shared" si="152"/>
        <v>0</v>
      </c>
      <c r="AU138" s="275">
        <f t="shared" si="152"/>
        <v>0</v>
      </c>
      <c r="AV138" s="275">
        <f t="shared" si="152"/>
        <v>0</v>
      </c>
      <c r="AW138" s="275">
        <f t="shared" si="152"/>
        <v>0</v>
      </c>
      <c r="AX138" s="275">
        <f t="shared" si="152"/>
        <v>0</v>
      </c>
      <c r="AY138" s="275">
        <f t="shared" si="152"/>
        <v>0</v>
      </c>
      <c r="AZ138" s="275">
        <f t="shared" si="152"/>
        <v>0</v>
      </c>
      <c r="BA138" s="275">
        <f t="shared" si="152"/>
        <v>0</v>
      </c>
      <c r="BB138" s="275">
        <f t="shared" si="152"/>
        <v>0</v>
      </c>
      <c r="BC138" s="275">
        <f t="shared" si="152"/>
        <v>0</v>
      </c>
      <c r="BD138" s="275">
        <f t="shared" si="152"/>
        <v>0</v>
      </c>
      <c r="BE138" s="275">
        <f t="shared" si="152"/>
        <v>0</v>
      </c>
      <c r="BF138" s="275">
        <f t="shared" si="152"/>
        <v>0</v>
      </c>
      <c r="BG138" s="275">
        <f t="shared" si="152"/>
        <v>0</v>
      </c>
      <c r="BH138" s="275">
        <f t="shared" si="152"/>
        <v>0</v>
      </c>
      <c r="BI138" s="275">
        <f t="shared" si="152"/>
        <v>0</v>
      </c>
      <c r="BJ138" s="275">
        <f t="shared" si="152"/>
        <v>0</v>
      </c>
      <c r="BK138" s="275">
        <f t="shared" si="152"/>
        <v>0</v>
      </c>
      <c r="BL138" s="275">
        <f t="shared" si="152"/>
        <v>0</v>
      </c>
      <c r="BM138" s="275">
        <f t="shared" si="152"/>
        <v>0</v>
      </c>
      <c r="BN138" s="275">
        <f t="shared" si="152"/>
        <v>0</v>
      </c>
      <c r="BO138" s="275">
        <f t="shared" ref="BO138:CT138" si="153">BO119*$C82/10000</f>
        <v>0</v>
      </c>
      <c r="BP138" s="275">
        <f t="shared" si="153"/>
        <v>0</v>
      </c>
      <c r="BQ138" s="275">
        <f t="shared" si="153"/>
        <v>0</v>
      </c>
      <c r="BR138" s="275">
        <f t="shared" si="153"/>
        <v>0</v>
      </c>
      <c r="BS138" s="275">
        <f t="shared" si="153"/>
        <v>0</v>
      </c>
      <c r="BT138" s="275">
        <f t="shared" si="153"/>
        <v>0</v>
      </c>
      <c r="BU138" s="275">
        <f t="shared" si="153"/>
        <v>0</v>
      </c>
      <c r="BV138" s="275">
        <f t="shared" si="153"/>
        <v>0</v>
      </c>
      <c r="BW138" s="275">
        <f t="shared" si="153"/>
        <v>0</v>
      </c>
      <c r="BX138" s="275">
        <f t="shared" si="153"/>
        <v>0</v>
      </c>
      <c r="BY138" s="275">
        <f t="shared" si="153"/>
        <v>0</v>
      </c>
      <c r="BZ138" s="275">
        <f t="shared" si="153"/>
        <v>0</v>
      </c>
      <c r="CA138" s="275">
        <f t="shared" si="153"/>
        <v>0</v>
      </c>
      <c r="CB138" s="275">
        <f t="shared" si="153"/>
        <v>0</v>
      </c>
      <c r="CC138" s="275">
        <f t="shared" si="153"/>
        <v>0</v>
      </c>
      <c r="CD138" s="275">
        <f t="shared" si="153"/>
        <v>0</v>
      </c>
      <c r="CE138" s="275">
        <f t="shared" si="153"/>
        <v>0</v>
      </c>
      <c r="CF138" s="275">
        <f t="shared" si="153"/>
        <v>0</v>
      </c>
      <c r="CG138" s="275">
        <f t="shared" si="153"/>
        <v>0</v>
      </c>
      <c r="CH138" s="275">
        <f t="shared" si="153"/>
        <v>0</v>
      </c>
      <c r="CI138" s="275">
        <f t="shared" si="153"/>
        <v>0</v>
      </c>
      <c r="CJ138" s="275">
        <f t="shared" si="153"/>
        <v>0</v>
      </c>
      <c r="CK138" s="275">
        <f t="shared" si="153"/>
        <v>0</v>
      </c>
      <c r="CL138" s="275">
        <f t="shared" si="153"/>
        <v>0</v>
      </c>
      <c r="CM138" s="275">
        <f t="shared" si="153"/>
        <v>0</v>
      </c>
      <c r="CN138" s="275">
        <f t="shared" si="153"/>
        <v>0</v>
      </c>
      <c r="CO138" s="275">
        <f t="shared" si="153"/>
        <v>0</v>
      </c>
      <c r="CP138" s="275">
        <f t="shared" si="153"/>
        <v>0</v>
      </c>
      <c r="CQ138" s="275">
        <f t="shared" si="153"/>
        <v>0</v>
      </c>
      <c r="CR138" s="275">
        <f t="shared" si="153"/>
        <v>0</v>
      </c>
      <c r="CS138" s="275">
        <f t="shared" si="153"/>
        <v>0</v>
      </c>
      <c r="CT138" s="292">
        <f t="shared" si="153"/>
        <v>0</v>
      </c>
      <c r="CU138" s="164">
        <f>B138-'5、销售定价'!J5</f>
        <v>0</v>
      </c>
    </row>
    <row r="139" spans="1:99" s="130" customFormat="1" ht="16.5" customHeight="1">
      <c r="A139" s="267" t="str">
        <f t="shared" si="150"/>
        <v>中高层(13F-18F)</v>
      </c>
      <c r="B139" s="268">
        <f t="shared" si="151"/>
        <v>0</v>
      </c>
      <c r="C139" s="275">
        <f t="shared" ref="C139:BN139" si="154">C120*$C83/10000</f>
        <v>0</v>
      </c>
      <c r="D139" s="275">
        <f t="shared" si="154"/>
        <v>0</v>
      </c>
      <c r="E139" s="275">
        <f t="shared" si="154"/>
        <v>0</v>
      </c>
      <c r="F139" s="275">
        <f t="shared" si="154"/>
        <v>0</v>
      </c>
      <c r="G139" s="275">
        <f t="shared" si="154"/>
        <v>0</v>
      </c>
      <c r="H139" s="275">
        <f t="shared" si="154"/>
        <v>0</v>
      </c>
      <c r="I139" s="275">
        <f t="shared" si="154"/>
        <v>0</v>
      </c>
      <c r="J139" s="275">
        <f t="shared" si="154"/>
        <v>0</v>
      </c>
      <c r="K139" s="275">
        <f t="shared" si="154"/>
        <v>0</v>
      </c>
      <c r="L139" s="275">
        <f t="shared" si="154"/>
        <v>0</v>
      </c>
      <c r="M139" s="275">
        <f t="shared" si="154"/>
        <v>0</v>
      </c>
      <c r="N139" s="275">
        <f t="shared" si="154"/>
        <v>0</v>
      </c>
      <c r="O139" s="275">
        <f t="shared" si="154"/>
        <v>0</v>
      </c>
      <c r="P139" s="275">
        <f t="shared" si="154"/>
        <v>0</v>
      </c>
      <c r="Q139" s="275">
        <f t="shared" si="154"/>
        <v>0</v>
      </c>
      <c r="R139" s="275">
        <f t="shared" si="154"/>
        <v>0</v>
      </c>
      <c r="S139" s="275">
        <f t="shared" si="154"/>
        <v>0</v>
      </c>
      <c r="T139" s="275">
        <f t="shared" si="154"/>
        <v>0</v>
      </c>
      <c r="U139" s="275">
        <f t="shared" si="154"/>
        <v>0</v>
      </c>
      <c r="V139" s="275">
        <f t="shared" si="154"/>
        <v>0</v>
      </c>
      <c r="W139" s="275">
        <f t="shared" si="154"/>
        <v>0</v>
      </c>
      <c r="X139" s="275">
        <f t="shared" si="154"/>
        <v>0</v>
      </c>
      <c r="Y139" s="275">
        <f t="shared" si="154"/>
        <v>0</v>
      </c>
      <c r="Z139" s="275">
        <f t="shared" si="154"/>
        <v>0</v>
      </c>
      <c r="AA139" s="275">
        <f t="shared" si="154"/>
        <v>0</v>
      </c>
      <c r="AB139" s="275">
        <f t="shared" si="154"/>
        <v>0</v>
      </c>
      <c r="AC139" s="275">
        <f t="shared" si="154"/>
        <v>0</v>
      </c>
      <c r="AD139" s="275">
        <f t="shared" si="154"/>
        <v>0</v>
      </c>
      <c r="AE139" s="275">
        <f t="shared" si="154"/>
        <v>0</v>
      </c>
      <c r="AF139" s="275">
        <f t="shared" si="154"/>
        <v>0</v>
      </c>
      <c r="AG139" s="275">
        <f t="shared" si="154"/>
        <v>0</v>
      </c>
      <c r="AH139" s="275">
        <f t="shared" si="154"/>
        <v>0</v>
      </c>
      <c r="AI139" s="275">
        <f t="shared" si="154"/>
        <v>0</v>
      </c>
      <c r="AJ139" s="275">
        <f t="shared" si="154"/>
        <v>0</v>
      </c>
      <c r="AK139" s="275">
        <f t="shared" si="154"/>
        <v>0</v>
      </c>
      <c r="AL139" s="275">
        <f t="shared" si="154"/>
        <v>0</v>
      </c>
      <c r="AM139" s="275">
        <f t="shared" si="154"/>
        <v>0</v>
      </c>
      <c r="AN139" s="275">
        <f t="shared" si="154"/>
        <v>0</v>
      </c>
      <c r="AO139" s="275">
        <f t="shared" si="154"/>
        <v>0</v>
      </c>
      <c r="AP139" s="275">
        <f t="shared" si="154"/>
        <v>0</v>
      </c>
      <c r="AQ139" s="275">
        <f t="shared" si="154"/>
        <v>0</v>
      </c>
      <c r="AR139" s="275">
        <f t="shared" si="154"/>
        <v>0</v>
      </c>
      <c r="AS139" s="275">
        <f t="shared" si="154"/>
        <v>0</v>
      </c>
      <c r="AT139" s="275">
        <f t="shared" si="154"/>
        <v>0</v>
      </c>
      <c r="AU139" s="275">
        <f t="shared" si="154"/>
        <v>0</v>
      </c>
      <c r="AV139" s="275">
        <f t="shared" si="154"/>
        <v>0</v>
      </c>
      <c r="AW139" s="275">
        <f t="shared" si="154"/>
        <v>0</v>
      </c>
      <c r="AX139" s="275">
        <f t="shared" si="154"/>
        <v>0</v>
      </c>
      <c r="AY139" s="275">
        <f t="shared" si="154"/>
        <v>0</v>
      </c>
      <c r="AZ139" s="275">
        <f t="shared" si="154"/>
        <v>0</v>
      </c>
      <c r="BA139" s="275">
        <f t="shared" si="154"/>
        <v>0</v>
      </c>
      <c r="BB139" s="275">
        <f t="shared" si="154"/>
        <v>0</v>
      </c>
      <c r="BC139" s="275">
        <f t="shared" si="154"/>
        <v>0</v>
      </c>
      <c r="BD139" s="275">
        <f t="shared" si="154"/>
        <v>0</v>
      </c>
      <c r="BE139" s="275">
        <f t="shared" si="154"/>
        <v>0</v>
      </c>
      <c r="BF139" s="275">
        <f t="shared" si="154"/>
        <v>0</v>
      </c>
      <c r="BG139" s="275">
        <f t="shared" si="154"/>
        <v>0</v>
      </c>
      <c r="BH139" s="275">
        <f t="shared" si="154"/>
        <v>0</v>
      </c>
      <c r="BI139" s="275">
        <f t="shared" si="154"/>
        <v>0</v>
      </c>
      <c r="BJ139" s="275">
        <f t="shared" si="154"/>
        <v>0</v>
      </c>
      <c r="BK139" s="275">
        <f t="shared" si="154"/>
        <v>0</v>
      </c>
      <c r="BL139" s="275">
        <f t="shared" si="154"/>
        <v>0</v>
      </c>
      <c r="BM139" s="275">
        <f t="shared" si="154"/>
        <v>0</v>
      </c>
      <c r="BN139" s="275">
        <f t="shared" si="154"/>
        <v>0</v>
      </c>
      <c r="BO139" s="275">
        <f t="shared" ref="BO139:CT139" si="155">BO120*$C83/10000</f>
        <v>0</v>
      </c>
      <c r="BP139" s="275">
        <f t="shared" si="155"/>
        <v>0</v>
      </c>
      <c r="BQ139" s="275">
        <f t="shared" si="155"/>
        <v>0</v>
      </c>
      <c r="BR139" s="275">
        <f t="shared" si="155"/>
        <v>0</v>
      </c>
      <c r="BS139" s="275">
        <f t="shared" si="155"/>
        <v>0</v>
      </c>
      <c r="BT139" s="275">
        <f t="shared" si="155"/>
        <v>0</v>
      </c>
      <c r="BU139" s="275">
        <f t="shared" si="155"/>
        <v>0</v>
      </c>
      <c r="BV139" s="275">
        <f t="shared" si="155"/>
        <v>0</v>
      </c>
      <c r="BW139" s="275">
        <f t="shared" si="155"/>
        <v>0</v>
      </c>
      <c r="BX139" s="275">
        <f t="shared" si="155"/>
        <v>0</v>
      </c>
      <c r="BY139" s="275">
        <f t="shared" si="155"/>
        <v>0</v>
      </c>
      <c r="BZ139" s="275">
        <f t="shared" si="155"/>
        <v>0</v>
      </c>
      <c r="CA139" s="275">
        <f t="shared" si="155"/>
        <v>0</v>
      </c>
      <c r="CB139" s="275">
        <f t="shared" si="155"/>
        <v>0</v>
      </c>
      <c r="CC139" s="275">
        <f t="shared" si="155"/>
        <v>0</v>
      </c>
      <c r="CD139" s="275">
        <f t="shared" si="155"/>
        <v>0</v>
      </c>
      <c r="CE139" s="275">
        <f t="shared" si="155"/>
        <v>0</v>
      </c>
      <c r="CF139" s="275">
        <f t="shared" si="155"/>
        <v>0</v>
      </c>
      <c r="CG139" s="275">
        <f t="shared" si="155"/>
        <v>0</v>
      </c>
      <c r="CH139" s="275">
        <f t="shared" si="155"/>
        <v>0</v>
      </c>
      <c r="CI139" s="275">
        <f t="shared" si="155"/>
        <v>0</v>
      </c>
      <c r="CJ139" s="275">
        <f t="shared" si="155"/>
        <v>0</v>
      </c>
      <c r="CK139" s="275">
        <f t="shared" si="155"/>
        <v>0</v>
      </c>
      <c r="CL139" s="275">
        <f t="shared" si="155"/>
        <v>0</v>
      </c>
      <c r="CM139" s="275">
        <f t="shared" si="155"/>
        <v>0</v>
      </c>
      <c r="CN139" s="275">
        <f t="shared" si="155"/>
        <v>0</v>
      </c>
      <c r="CO139" s="275">
        <f t="shared" si="155"/>
        <v>0</v>
      </c>
      <c r="CP139" s="275">
        <f t="shared" si="155"/>
        <v>0</v>
      </c>
      <c r="CQ139" s="275">
        <f t="shared" si="155"/>
        <v>0</v>
      </c>
      <c r="CR139" s="275">
        <f t="shared" si="155"/>
        <v>0</v>
      </c>
      <c r="CS139" s="275">
        <f t="shared" si="155"/>
        <v>0</v>
      </c>
      <c r="CT139" s="292">
        <f t="shared" si="155"/>
        <v>0</v>
      </c>
      <c r="CU139" s="164">
        <f>B139-'5、销售定价'!J6</f>
        <v>0</v>
      </c>
    </row>
    <row r="140" spans="1:99" s="130" customFormat="1" ht="16.5" customHeight="1">
      <c r="A140" s="267" t="str">
        <f t="shared" si="150"/>
        <v>高层(19F及以上）</v>
      </c>
      <c r="B140" s="268">
        <f t="shared" si="151"/>
        <v>250644.13919999998</v>
      </c>
      <c r="C140" s="275">
        <f t="shared" ref="C140:BN140" si="156">C121*$C84/10000</f>
        <v>0</v>
      </c>
      <c r="D140" s="275">
        <f t="shared" si="156"/>
        <v>0</v>
      </c>
      <c r="E140" s="275">
        <f t="shared" si="156"/>
        <v>0</v>
      </c>
      <c r="F140" s="275">
        <f t="shared" si="156"/>
        <v>0</v>
      </c>
      <c r="G140" s="275">
        <f t="shared" si="156"/>
        <v>0</v>
      </c>
      <c r="H140" s="275">
        <f t="shared" si="156"/>
        <v>0</v>
      </c>
      <c r="I140" s="275">
        <f t="shared" si="156"/>
        <v>0</v>
      </c>
      <c r="J140" s="275">
        <f t="shared" si="156"/>
        <v>0</v>
      </c>
      <c r="K140" s="275">
        <f t="shared" si="156"/>
        <v>0</v>
      </c>
      <c r="L140" s="275">
        <f t="shared" si="156"/>
        <v>0</v>
      </c>
      <c r="M140" s="275">
        <f t="shared" si="156"/>
        <v>0</v>
      </c>
      <c r="N140" s="275">
        <f t="shared" si="156"/>
        <v>0</v>
      </c>
      <c r="O140" s="275">
        <f t="shared" si="156"/>
        <v>0</v>
      </c>
      <c r="P140" s="275">
        <f t="shared" si="156"/>
        <v>0</v>
      </c>
      <c r="Q140" s="275">
        <f t="shared" si="156"/>
        <v>0</v>
      </c>
      <c r="R140" s="275">
        <f t="shared" si="156"/>
        <v>0</v>
      </c>
      <c r="S140" s="275">
        <f t="shared" si="156"/>
        <v>0</v>
      </c>
      <c r="T140" s="275">
        <f t="shared" si="156"/>
        <v>118277.28</v>
      </c>
      <c r="U140" s="275">
        <f t="shared" si="156"/>
        <v>68995.08</v>
      </c>
      <c r="V140" s="275">
        <f t="shared" si="156"/>
        <v>63371.779199999975</v>
      </c>
      <c r="W140" s="275">
        <f t="shared" si="156"/>
        <v>0</v>
      </c>
      <c r="X140" s="275">
        <f t="shared" si="156"/>
        <v>0</v>
      </c>
      <c r="Y140" s="275">
        <f t="shared" si="156"/>
        <v>0</v>
      </c>
      <c r="Z140" s="275">
        <f t="shared" si="156"/>
        <v>0</v>
      </c>
      <c r="AA140" s="275">
        <f t="shared" si="156"/>
        <v>0</v>
      </c>
      <c r="AB140" s="275">
        <f t="shared" si="156"/>
        <v>0</v>
      </c>
      <c r="AC140" s="275">
        <f t="shared" si="156"/>
        <v>0</v>
      </c>
      <c r="AD140" s="275">
        <f t="shared" si="156"/>
        <v>0</v>
      </c>
      <c r="AE140" s="275">
        <f t="shared" si="156"/>
        <v>0</v>
      </c>
      <c r="AF140" s="275">
        <f t="shared" si="156"/>
        <v>0</v>
      </c>
      <c r="AG140" s="275">
        <f t="shared" si="156"/>
        <v>0</v>
      </c>
      <c r="AH140" s="275">
        <f t="shared" si="156"/>
        <v>0</v>
      </c>
      <c r="AI140" s="275">
        <f t="shared" si="156"/>
        <v>0</v>
      </c>
      <c r="AJ140" s="275">
        <f t="shared" si="156"/>
        <v>0</v>
      </c>
      <c r="AK140" s="275">
        <f t="shared" si="156"/>
        <v>0</v>
      </c>
      <c r="AL140" s="275">
        <f t="shared" si="156"/>
        <v>0</v>
      </c>
      <c r="AM140" s="275">
        <f t="shared" si="156"/>
        <v>0</v>
      </c>
      <c r="AN140" s="275">
        <f t="shared" si="156"/>
        <v>0</v>
      </c>
      <c r="AO140" s="275">
        <f t="shared" si="156"/>
        <v>0</v>
      </c>
      <c r="AP140" s="275">
        <f t="shared" si="156"/>
        <v>0</v>
      </c>
      <c r="AQ140" s="275">
        <f t="shared" si="156"/>
        <v>0</v>
      </c>
      <c r="AR140" s="275">
        <f t="shared" si="156"/>
        <v>0</v>
      </c>
      <c r="AS140" s="275">
        <f t="shared" si="156"/>
        <v>0</v>
      </c>
      <c r="AT140" s="275">
        <f t="shared" si="156"/>
        <v>0</v>
      </c>
      <c r="AU140" s="275">
        <f t="shared" si="156"/>
        <v>0</v>
      </c>
      <c r="AV140" s="275">
        <f t="shared" si="156"/>
        <v>0</v>
      </c>
      <c r="AW140" s="275">
        <f t="shared" si="156"/>
        <v>0</v>
      </c>
      <c r="AX140" s="275">
        <f t="shared" si="156"/>
        <v>0</v>
      </c>
      <c r="AY140" s="275">
        <f t="shared" si="156"/>
        <v>0</v>
      </c>
      <c r="AZ140" s="275">
        <f t="shared" si="156"/>
        <v>0</v>
      </c>
      <c r="BA140" s="275">
        <f t="shared" si="156"/>
        <v>0</v>
      </c>
      <c r="BB140" s="275">
        <f t="shared" si="156"/>
        <v>0</v>
      </c>
      <c r="BC140" s="275">
        <f t="shared" si="156"/>
        <v>0</v>
      </c>
      <c r="BD140" s="275">
        <f t="shared" si="156"/>
        <v>0</v>
      </c>
      <c r="BE140" s="275">
        <f t="shared" si="156"/>
        <v>0</v>
      </c>
      <c r="BF140" s="275">
        <f t="shared" si="156"/>
        <v>0</v>
      </c>
      <c r="BG140" s="275">
        <f t="shared" si="156"/>
        <v>0</v>
      </c>
      <c r="BH140" s="275">
        <f t="shared" si="156"/>
        <v>0</v>
      </c>
      <c r="BI140" s="275">
        <f t="shared" si="156"/>
        <v>0</v>
      </c>
      <c r="BJ140" s="275">
        <f t="shared" si="156"/>
        <v>0</v>
      </c>
      <c r="BK140" s="275">
        <f t="shared" si="156"/>
        <v>0</v>
      </c>
      <c r="BL140" s="275">
        <f t="shared" si="156"/>
        <v>0</v>
      </c>
      <c r="BM140" s="275">
        <f t="shared" si="156"/>
        <v>0</v>
      </c>
      <c r="BN140" s="275">
        <f t="shared" si="156"/>
        <v>0</v>
      </c>
      <c r="BO140" s="275">
        <f t="shared" ref="BO140:CT140" si="157">BO121*$C84/10000</f>
        <v>0</v>
      </c>
      <c r="BP140" s="275">
        <f t="shared" si="157"/>
        <v>0</v>
      </c>
      <c r="BQ140" s="275">
        <f t="shared" si="157"/>
        <v>0</v>
      </c>
      <c r="BR140" s="275">
        <f t="shared" si="157"/>
        <v>0</v>
      </c>
      <c r="BS140" s="275">
        <f t="shared" si="157"/>
        <v>0</v>
      </c>
      <c r="BT140" s="275">
        <f t="shared" si="157"/>
        <v>0</v>
      </c>
      <c r="BU140" s="275">
        <f t="shared" si="157"/>
        <v>0</v>
      </c>
      <c r="BV140" s="275">
        <f t="shared" si="157"/>
        <v>0</v>
      </c>
      <c r="BW140" s="275">
        <f t="shared" si="157"/>
        <v>0</v>
      </c>
      <c r="BX140" s="275">
        <f t="shared" si="157"/>
        <v>0</v>
      </c>
      <c r="BY140" s="275">
        <f t="shared" si="157"/>
        <v>0</v>
      </c>
      <c r="BZ140" s="275">
        <f t="shared" si="157"/>
        <v>0</v>
      </c>
      <c r="CA140" s="275">
        <f t="shared" si="157"/>
        <v>0</v>
      </c>
      <c r="CB140" s="275">
        <f t="shared" si="157"/>
        <v>0</v>
      </c>
      <c r="CC140" s="275">
        <f t="shared" si="157"/>
        <v>0</v>
      </c>
      <c r="CD140" s="275">
        <f t="shared" si="157"/>
        <v>0</v>
      </c>
      <c r="CE140" s="275">
        <f t="shared" si="157"/>
        <v>0</v>
      </c>
      <c r="CF140" s="275">
        <f t="shared" si="157"/>
        <v>0</v>
      </c>
      <c r="CG140" s="275">
        <f t="shared" si="157"/>
        <v>0</v>
      </c>
      <c r="CH140" s="275">
        <f t="shared" si="157"/>
        <v>0</v>
      </c>
      <c r="CI140" s="275">
        <f t="shared" si="157"/>
        <v>0</v>
      </c>
      <c r="CJ140" s="275">
        <f t="shared" si="157"/>
        <v>0</v>
      </c>
      <c r="CK140" s="275">
        <f t="shared" si="157"/>
        <v>0</v>
      </c>
      <c r="CL140" s="275">
        <f t="shared" si="157"/>
        <v>0</v>
      </c>
      <c r="CM140" s="275">
        <f t="shared" si="157"/>
        <v>0</v>
      </c>
      <c r="CN140" s="275">
        <f t="shared" si="157"/>
        <v>0</v>
      </c>
      <c r="CO140" s="275">
        <f t="shared" si="157"/>
        <v>0</v>
      </c>
      <c r="CP140" s="275">
        <f t="shared" si="157"/>
        <v>0</v>
      </c>
      <c r="CQ140" s="275">
        <f t="shared" si="157"/>
        <v>0</v>
      </c>
      <c r="CR140" s="275">
        <f t="shared" si="157"/>
        <v>0</v>
      </c>
      <c r="CS140" s="275">
        <f t="shared" si="157"/>
        <v>0</v>
      </c>
      <c r="CT140" s="292">
        <f t="shared" si="157"/>
        <v>0</v>
      </c>
      <c r="CU140" s="164">
        <f>B140-'5、销售定价'!J7</f>
        <v>0</v>
      </c>
    </row>
    <row r="141" spans="1:99" s="130" customFormat="1" ht="16.5" customHeight="1">
      <c r="A141" s="267" t="str">
        <f t="shared" si="150"/>
        <v>叠拼</v>
      </c>
      <c r="B141" s="268">
        <f t="shared" si="151"/>
        <v>0</v>
      </c>
      <c r="C141" s="275">
        <f t="shared" ref="C141:BN141" si="158">C122*$C85/10000</f>
        <v>0</v>
      </c>
      <c r="D141" s="275">
        <f t="shared" si="158"/>
        <v>0</v>
      </c>
      <c r="E141" s="275">
        <f t="shared" si="158"/>
        <v>0</v>
      </c>
      <c r="F141" s="275">
        <f t="shared" si="158"/>
        <v>0</v>
      </c>
      <c r="G141" s="275">
        <f t="shared" si="158"/>
        <v>0</v>
      </c>
      <c r="H141" s="275">
        <f t="shared" si="158"/>
        <v>0</v>
      </c>
      <c r="I141" s="275">
        <f t="shared" si="158"/>
        <v>0</v>
      </c>
      <c r="J141" s="275">
        <f t="shared" si="158"/>
        <v>0</v>
      </c>
      <c r="K141" s="275">
        <f t="shared" si="158"/>
        <v>0</v>
      </c>
      <c r="L141" s="275">
        <f t="shared" si="158"/>
        <v>0</v>
      </c>
      <c r="M141" s="275">
        <f t="shared" si="158"/>
        <v>0</v>
      </c>
      <c r="N141" s="275">
        <f t="shared" si="158"/>
        <v>0</v>
      </c>
      <c r="O141" s="275">
        <f t="shared" si="158"/>
        <v>0</v>
      </c>
      <c r="P141" s="275">
        <f t="shared" si="158"/>
        <v>0</v>
      </c>
      <c r="Q141" s="275">
        <f t="shared" si="158"/>
        <v>0</v>
      </c>
      <c r="R141" s="275">
        <f t="shared" si="158"/>
        <v>0</v>
      </c>
      <c r="S141" s="275">
        <f t="shared" si="158"/>
        <v>0</v>
      </c>
      <c r="T141" s="275">
        <f t="shared" si="158"/>
        <v>0</v>
      </c>
      <c r="U141" s="275">
        <f t="shared" si="158"/>
        <v>0</v>
      </c>
      <c r="V141" s="275">
        <f t="shared" si="158"/>
        <v>0</v>
      </c>
      <c r="W141" s="275">
        <f t="shared" si="158"/>
        <v>0</v>
      </c>
      <c r="X141" s="275">
        <f t="shared" si="158"/>
        <v>0</v>
      </c>
      <c r="Y141" s="275">
        <f t="shared" si="158"/>
        <v>0</v>
      </c>
      <c r="Z141" s="275">
        <f t="shared" si="158"/>
        <v>0</v>
      </c>
      <c r="AA141" s="275">
        <f t="shared" si="158"/>
        <v>0</v>
      </c>
      <c r="AB141" s="275">
        <f t="shared" si="158"/>
        <v>0</v>
      </c>
      <c r="AC141" s="275">
        <f t="shared" si="158"/>
        <v>0</v>
      </c>
      <c r="AD141" s="275">
        <f t="shared" si="158"/>
        <v>0</v>
      </c>
      <c r="AE141" s="275">
        <f t="shared" si="158"/>
        <v>0</v>
      </c>
      <c r="AF141" s="275">
        <f t="shared" si="158"/>
        <v>0</v>
      </c>
      <c r="AG141" s="275">
        <f t="shared" si="158"/>
        <v>0</v>
      </c>
      <c r="AH141" s="275">
        <f t="shared" si="158"/>
        <v>0</v>
      </c>
      <c r="AI141" s="275">
        <f t="shared" si="158"/>
        <v>0</v>
      </c>
      <c r="AJ141" s="275">
        <f t="shared" si="158"/>
        <v>0</v>
      </c>
      <c r="AK141" s="275">
        <f t="shared" si="158"/>
        <v>0</v>
      </c>
      <c r="AL141" s="275">
        <f t="shared" si="158"/>
        <v>0</v>
      </c>
      <c r="AM141" s="275">
        <f t="shared" si="158"/>
        <v>0</v>
      </c>
      <c r="AN141" s="275">
        <f t="shared" si="158"/>
        <v>0</v>
      </c>
      <c r="AO141" s="275">
        <f t="shared" si="158"/>
        <v>0</v>
      </c>
      <c r="AP141" s="275">
        <f t="shared" si="158"/>
        <v>0</v>
      </c>
      <c r="AQ141" s="275">
        <f t="shared" si="158"/>
        <v>0</v>
      </c>
      <c r="AR141" s="275">
        <f t="shared" si="158"/>
        <v>0</v>
      </c>
      <c r="AS141" s="275">
        <f t="shared" si="158"/>
        <v>0</v>
      </c>
      <c r="AT141" s="275">
        <f t="shared" si="158"/>
        <v>0</v>
      </c>
      <c r="AU141" s="275">
        <f t="shared" si="158"/>
        <v>0</v>
      </c>
      <c r="AV141" s="275">
        <f t="shared" si="158"/>
        <v>0</v>
      </c>
      <c r="AW141" s="275">
        <f t="shared" si="158"/>
        <v>0</v>
      </c>
      <c r="AX141" s="275">
        <f t="shared" si="158"/>
        <v>0</v>
      </c>
      <c r="AY141" s="275">
        <f t="shared" si="158"/>
        <v>0</v>
      </c>
      <c r="AZ141" s="275">
        <f t="shared" si="158"/>
        <v>0</v>
      </c>
      <c r="BA141" s="275">
        <f t="shared" si="158"/>
        <v>0</v>
      </c>
      <c r="BB141" s="275">
        <f t="shared" si="158"/>
        <v>0</v>
      </c>
      <c r="BC141" s="275">
        <f t="shared" si="158"/>
        <v>0</v>
      </c>
      <c r="BD141" s="275">
        <f t="shared" si="158"/>
        <v>0</v>
      </c>
      <c r="BE141" s="275">
        <f t="shared" si="158"/>
        <v>0</v>
      </c>
      <c r="BF141" s="275">
        <f t="shared" si="158"/>
        <v>0</v>
      </c>
      <c r="BG141" s="275">
        <f t="shared" si="158"/>
        <v>0</v>
      </c>
      <c r="BH141" s="275">
        <f t="shared" si="158"/>
        <v>0</v>
      </c>
      <c r="BI141" s="275">
        <f t="shared" si="158"/>
        <v>0</v>
      </c>
      <c r="BJ141" s="275">
        <f t="shared" si="158"/>
        <v>0</v>
      </c>
      <c r="BK141" s="275">
        <f t="shared" si="158"/>
        <v>0</v>
      </c>
      <c r="BL141" s="275">
        <f t="shared" si="158"/>
        <v>0</v>
      </c>
      <c r="BM141" s="275">
        <f t="shared" si="158"/>
        <v>0</v>
      </c>
      <c r="BN141" s="275">
        <f t="shared" si="158"/>
        <v>0</v>
      </c>
      <c r="BO141" s="275">
        <f t="shared" ref="BO141:CT141" si="159">BO122*$C85/10000</f>
        <v>0</v>
      </c>
      <c r="BP141" s="275">
        <f t="shared" si="159"/>
        <v>0</v>
      </c>
      <c r="BQ141" s="275">
        <f t="shared" si="159"/>
        <v>0</v>
      </c>
      <c r="BR141" s="275">
        <f t="shared" si="159"/>
        <v>0</v>
      </c>
      <c r="BS141" s="275">
        <f t="shared" si="159"/>
        <v>0</v>
      </c>
      <c r="BT141" s="275">
        <f t="shared" si="159"/>
        <v>0</v>
      </c>
      <c r="BU141" s="275">
        <f t="shared" si="159"/>
        <v>0</v>
      </c>
      <c r="BV141" s="275">
        <f t="shared" si="159"/>
        <v>0</v>
      </c>
      <c r="BW141" s="275">
        <f t="shared" si="159"/>
        <v>0</v>
      </c>
      <c r="BX141" s="275">
        <f t="shared" si="159"/>
        <v>0</v>
      </c>
      <c r="BY141" s="275">
        <f t="shared" si="159"/>
        <v>0</v>
      </c>
      <c r="BZ141" s="275">
        <f t="shared" si="159"/>
        <v>0</v>
      </c>
      <c r="CA141" s="275">
        <f t="shared" si="159"/>
        <v>0</v>
      </c>
      <c r="CB141" s="275">
        <f t="shared" si="159"/>
        <v>0</v>
      </c>
      <c r="CC141" s="275">
        <f t="shared" si="159"/>
        <v>0</v>
      </c>
      <c r="CD141" s="275">
        <f t="shared" si="159"/>
        <v>0</v>
      </c>
      <c r="CE141" s="275">
        <f t="shared" si="159"/>
        <v>0</v>
      </c>
      <c r="CF141" s="275">
        <f t="shared" si="159"/>
        <v>0</v>
      </c>
      <c r="CG141" s="275">
        <f t="shared" si="159"/>
        <v>0</v>
      </c>
      <c r="CH141" s="275">
        <f t="shared" si="159"/>
        <v>0</v>
      </c>
      <c r="CI141" s="275">
        <f t="shared" si="159"/>
        <v>0</v>
      </c>
      <c r="CJ141" s="275">
        <f t="shared" si="159"/>
        <v>0</v>
      </c>
      <c r="CK141" s="275">
        <f t="shared" si="159"/>
        <v>0</v>
      </c>
      <c r="CL141" s="275">
        <f t="shared" si="159"/>
        <v>0</v>
      </c>
      <c r="CM141" s="275">
        <f t="shared" si="159"/>
        <v>0</v>
      </c>
      <c r="CN141" s="275">
        <f t="shared" si="159"/>
        <v>0</v>
      </c>
      <c r="CO141" s="275">
        <f t="shared" si="159"/>
        <v>0</v>
      </c>
      <c r="CP141" s="275">
        <f t="shared" si="159"/>
        <v>0</v>
      </c>
      <c r="CQ141" s="275">
        <f t="shared" si="159"/>
        <v>0</v>
      </c>
      <c r="CR141" s="275">
        <f t="shared" si="159"/>
        <v>0</v>
      </c>
      <c r="CS141" s="275">
        <f t="shared" si="159"/>
        <v>0</v>
      </c>
      <c r="CT141" s="292">
        <f t="shared" si="159"/>
        <v>0</v>
      </c>
      <c r="CU141" s="164">
        <f>B141-'5、销售定价'!J8</f>
        <v>0</v>
      </c>
    </row>
    <row r="142" spans="1:99" s="130" customFormat="1" ht="16.5" customHeight="1">
      <c r="A142" s="267" t="str">
        <f t="shared" si="150"/>
        <v>联排</v>
      </c>
      <c r="B142" s="268">
        <f t="shared" si="151"/>
        <v>0</v>
      </c>
      <c r="C142" s="275">
        <f t="shared" ref="C142:BN142" si="160">C123*$C86/10000</f>
        <v>0</v>
      </c>
      <c r="D142" s="275">
        <f t="shared" si="160"/>
        <v>0</v>
      </c>
      <c r="E142" s="275">
        <f t="shared" si="160"/>
        <v>0</v>
      </c>
      <c r="F142" s="275">
        <f t="shared" si="160"/>
        <v>0</v>
      </c>
      <c r="G142" s="275">
        <f t="shared" si="160"/>
        <v>0</v>
      </c>
      <c r="H142" s="275">
        <f t="shared" si="160"/>
        <v>0</v>
      </c>
      <c r="I142" s="275">
        <f t="shared" si="160"/>
        <v>0</v>
      </c>
      <c r="J142" s="275">
        <f t="shared" si="160"/>
        <v>0</v>
      </c>
      <c r="K142" s="275">
        <f t="shared" si="160"/>
        <v>0</v>
      </c>
      <c r="L142" s="275">
        <f t="shared" si="160"/>
        <v>0</v>
      </c>
      <c r="M142" s="275">
        <f t="shared" si="160"/>
        <v>0</v>
      </c>
      <c r="N142" s="275">
        <f t="shared" si="160"/>
        <v>0</v>
      </c>
      <c r="O142" s="275">
        <f t="shared" si="160"/>
        <v>0</v>
      </c>
      <c r="P142" s="275">
        <f t="shared" si="160"/>
        <v>0</v>
      </c>
      <c r="Q142" s="275">
        <f t="shared" si="160"/>
        <v>0</v>
      </c>
      <c r="R142" s="275">
        <f t="shared" si="160"/>
        <v>0</v>
      </c>
      <c r="S142" s="275">
        <f t="shared" si="160"/>
        <v>0</v>
      </c>
      <c r="T142" s="275">
        <f t="shared" si="160"/>
        <v>0</v>
      </c>
      <c r="U142" s="275">
        <f t="shared" si="160"/>
        <v>0</v>
      </c>
      <c r="V142" s="275">
        <f t="shared" si="160"/>
        <v>0</v>
      </c>
      <c r="W142" s="275">
        <f t="shared" si="160"/>
        <v>0</v>
      </c>
      <c r="X142" s="275">
        <f t="shared" si="160"/>
        <v>0</v>
      </c>
      <c r="Y142" s="275">
        <f t="shared" si="160"/>
        <v>0</v>
      </c>
      <c r="Z142" s="275">
        <f t="shared" si="160"/>
        <v>0</v>
      </c>
      <c r="AA142" s="275">
        <f t="shared" si="160"/>
        <v>0</v>
      </c>
      <c r="AB142" s="275">
        <f t="shared" si="160"/>
        <v>0</v>
      </c>
      <c r="AC142" s="275">
        <f t="shared" si="160"/>
        <v>0</v>
      </c>
      <c r="AD142" s="275">
        <f t="shared" si="160"/>
        <v>0</v>
      </c>
      <c r="AE142" s="275">
        <f t="shared" si="160"/>
        <v>0</v>
      </c>
      <c r="AF142" s="275">
        <f t="shared" si="160"/>
        <v>0</v>
      </c>
      <c r="AG142" s="275">
        <f t="shared" si="160"/>
        <v>0</v>
      </c>
      <c r="AH142" s="275">
        <f t="shared" si="160"/>
        <v>0</v>
      </c>
      <c r="AI142" s="275">
        <f t="shared" si="160"/>
        <v>0</v>
      </c>
      <c r="AJ142" s="275">
        <f t="shared" si="160"/>
        <v>0</v>
      </c>
      <c r="AK142" s="275">
        <f t="shared" si="160"/>
        <v>0</v>
      </c>
      <c r="AL142" s="275">
        <f t="shared" si="160"/>
        <v>0</v>
      </c>
      <c r="AM142" s="275">
        <f t="shared" si="160"/>
        <v>0</v>
      </c>
      <c r="AN142" s="275">
        <f t="shared" si="160"/>
        <v>0</v>
      </c>
      <c r="AO142" s="275">
        <f t="shared" si="160"/>
        <v>0</v>
      </c>
      <c r="AP142" s="275">
        <f t="shared" si="160"/>
        <v>0</v>
      </c>
      <c r="AQ142" s="275">
        <f t="shared" si="160"/>
        <v>0</v>
      </c>
      <c r="AR142" s="275">
        <f t="shared" si="160"/>
        <v>0</v>
      </c>
      <c r="AS142" s="275">
        <f t="shared" si="160"/>
        <v>0</v>
      </c>
      <c r="AT142" s="275">
        <f t="shared" si="160"/>
        <v>0</v>
      </c>
      <c r="AU142" s="275">
        <f t="shared" si="160"/>
        <v>0</v>
      </c>
      <c r="AV142" s="275">
        <f t="shared" si="160"/>
        <v>0</v>
      </c>
      <c r="AW142" s="275">
        <f t="shared" si="160"/>
        <v>0</v>
      </c>
      <c r="AX142" s="275">
        <f t="shared" si="160"/>
        <v>0</v>
      </c>
      <c r="AY142" s="275">
        <f t="shared" si="160"/>
        <v>0</v>
      </c>
      <c r="AZ142" s="275">
        <f t="shared" si="160"/>
        <v>0</v>
      </c>
      <c r="BA142" s="275">
        <f t="shared" si="160"/>
        <v>0</v>
      </c>
      <c r="BB142" s="275">
        <f t="shared" si="160"/>
        <v>0</v>
      </c>
      <c r="BC142" s="275">
        <f t="shared" si="160"/>
        <v>0</v>
      </c>
      <c r="BD142" s="275">
        <f t="shared" si="160"/>
        <v>0</v>
      </c>
      <c r="BE142" s="275">
        <f t="shared" si="160"/>
        <v>0</v>
      </c>
      <c r="BF142" s="275">
        <f t="shared" si="160"/>
        <v>0</v>
      </c>
      <c r="BG142" s="275">
        <f t="shared" si="160"/>
        <v>0</v>
      </c>
      <c r="BH142" s="275">
        <f t="shared" si="160"/>
        <v>0</v>
      </c>
      <c r="BI142" s="275">
        <f t="shared" si="160"/>
        <v>0</v>
      </c>
      <c r="BJ142" s="275">
        <f t="shared" si="160"/>
        <v>0</v>
      </c>
      <c r="BK142" s="275">
        <f t="shared" si="160"/>
        <v>0</v>
      </c>
      <c r="BL142" s="275">
        <f t="shared" si="160"/>
        <v>0</v>
      </c>
      <c r="BM142" s="275">
        <f t="shared" si="160"/>
        <v>0</v>
      </c>
      <c r="BN142" s="275">
        <f t="shared" si="160"/>
        <v>0</v>
      </c>
      <c r="BO142" s="275">
        <f t="shared" ref="BO142:CT142" si="161">BO123*$C86/10000</f>
        <v>0</v>
      </c>
      <c r="BP142" s="275">
        <f t="shared" si="161"/>
        <v>0</v>
      </c>
      <c r="BQ142" s="275">
        <f t="shared" si="161"/>
        <v>0</v>
      </c>
      <c r="BR142" s="275">
        <f t="shared" si="161"/>
        <v>0</v>
      </c>
      <c r="BS142" s="275">
        <f t="shared" si="161"/>
        <v>0</v>
      </c>
      <c r="BT142" s="275">
        <f t="shared" si="161"/>
        <v>0</v>
      </c>
      <c r="BU142" s="275">
        <f t="shared" si="161"/>
        <v>0</v>
      </c>
      <c r="BV142" s="275">
        <f t="shared" si="161"/>
        <v>0</v>
      </c>
      <c r="BW142" s="275">
        <f t="shared" si="161"/>
        <v>0</v>
      </c>
      <c r="BX142" s="275">
        <f t="shared" si="161"/>
        <v>0</v>
      </c>
      <c r="BY142" s="275">
        <f t="shared" si="161"/>
        <v>0</v>
      </c>
      <c r="BZ142" s="275">
        <f t="shared" si="161"/>
        <v>0</v>
      </c>
      <c r="CA142" s="275">
        <f t="shared" si="161"/>
        <v>0</v>
      </c>
      <c r="CB142" s="275">
        <f t="shared" si="161"/>
        <v>0</v>
      </c>
      <c r="CC142" s="275">
        <f t="shared" si="161"/>
        <v>0</v>
      </c>
      <c r="CD142" s="275">
        <f t="shared" si="161"/>
        <v>0</v>
      </c>
      <c r="CE142" s="275">
        <f t="shared" si="161"/>
        <v>0</v>
      </c>
      <c r="CF142" s="275">
        <f t="shared" si="161"/>
        <v>0</v>
      </c>
      <c r="CG142" s="275">
        <f t="shared" si="161"/>
        <v>0</v>
      </c>
      <c r="CH142" s="275">
        <f t="shared" si="161"/>
        <v>0</v>
      </c>
      <c r="CI142" s="275">
        <f t="shared" si="161"/>
        <v>0</v>
      </c>
      <c r="CJ142" s="275">
        <f t="shared" si="161"/>
        <v>0</v>
      </c>
      <c r="CK142" s="275">
        <f t="shared" si="161"/>
        <v>0</v>
      </c>
      <c r="CL142" s="275">
        <f t="shared" si="161"/>
        <v>0</v>
      </c>
      <c r="CM142" s="275">
        <f t="shared" si="161"/>
        <v>0</v>
      </c>
      <c r="CN142" s="275">
        <f t="shared" si="161"/>
        <v>0</v>
      </c>
      <c r="CO142" s="275">
        <f t="shared" si="161"/>
        <v>0</v>
      </c>
      <c r="CP142" s="275">
        <f t="shared" si="161"/>
        <v>0</v>
      </c>
      <c r="CQ142" s="275">
        <f t="shared" si="161"/>
        <v>0</v>
      </c>
      <c r="CR142" s="275">
        <f t="shared" si="161"/>
        <v>0</v>
      </c>
      <c r="CS142" s="275">
        <f t="shared" si="161"/>
        <v>0</v>
      </c>
      <c r="CT142" s="292">
        <f t="shared" si="161"/>
        <v>0</v>
      </c>
      <c r="CU142" s="164">
        <f>B142-'5、销售定价'!J9</f>
        <v>0</v>
      </c>
    </row>
    <row r="143" spans="1:99" s="130" customFormat="1" ht="16.5" customHeight="1">
      <c r="A143" s="267" t="str">
        <f t="shared" si="150"/>
        <v>双拼</v>
      </c>
      <c r="B143" s="268">
        <f t="shared" si="151"/>
        <v>0</v>
      </c>
      <c r="C143" s="275">
        <f t="shared" ref="C143:BN143" si="162">C124*$C87/10000</f>
        <v>0</v>
      </c>
      <c r="D143" s="275">
        <f t="shared" si="162"/>
        <v>0</v>
      </c>
      <c r="E143" s="275">
        <f t="shared" si="162"/>
        <v>0</v>
      </c>
      <c r="F143" s="275">
        <f t="shared" si="162"/>
        <v>0</v>
      </c>
      <c r="G143" s="275">
        <f t="shared" si="162"/>
        <v>0</v>
      </c>
      <c r="H143" s="275">
        <f t="shared" si="162"/>
        <v>0</v>
      </c>
      <c r="I143" s="275">
        <f t="shared" si="162"/>
        <v>0</v>
      </c>
      <c r="J143" s="275">
        <f t="shared" si="162"/>
        <v>0</v>
      </c>
      <c r="K143" s="275">
        <f t="shared" si="162"/>
        <v>0</v>
      </c>
      <c r="L143" s="275">
        <f t="shared" si="162"/>
        <v>0</v>
      </c>
      <c r="M143" s="275">
        <f t="shared" si="162"/>
        <v>0</v>
      </c>
      <c r="N143" s="275">
        <f t="shared" si="162"/>
        <v>0</v>
      </c>
      <c r="O143" s="275">
        <f t="shared" si="162"/>
        <v>0</v>
      </c>
      <c r="P143" s="275">
        <f t="shared" si="162"/>
        <v>0</v>
      </c>
      <c r="Q143" s="275">
        <f t="shared" si="162"/>
        <v>0</v>
      </c>
      <c r="R143" s="275">
        <f t="shared" si="162"/>
        <v>0</v>
      </c>
      <c r="S143" s="275">
        <f t="shared" si="162"/>
        <v>0</v>
      </c>
      <c r="T143" s="275">
        <f t="shared" si="162"/>
        <v>0</v>
      </c>
      <c r="U143" s="275">
        <f t="shared" si="162"/>
        <v>0</v>
      </c>
      <c r="V143" s="275">
        <f t="shared" si="162"/>
        <v>0</v>
      </c>
      <c r="W143" s="275">
        <f t="shared" si="162"/>
        <v>0</v>
      </c>
      <c r="X143" s="275">
        <f t="shared" si="162"/>
        <v>0</v>
      </c>
      <c r="Y143" s="275">
        <f t="shared" si="162"/>
        <v>0</v>
      </c>
      <c r="Z143" s="275">
        <f t="shared" si="162"/>
        <v>0</v>
      </c>
      <c r="AA143" s="275">
        <f t="shared" si="162"/>
        <v>0</v>
      </c>
      <c r="AB143" s="275">
        <f t="shared" si="162"/>
        <v>0</v>
      </c>
      <c r="AC143" s="275">
        <f t="shared" si="162"/>
        <v>0</v>
      </c>
      <c r="AD143" s="275">
        <f t="shared" si="162"/>
        <v>0</v>
      </c>
      <c r="AE143" s="275">
        <f t="shared" si="162"/>
        <v>0</v>
      </c>
      <c r="AF143" s="275">
        <f t="shared" si="162"/>
        <v>0</v>
      </c>
      <c r="AG143" s="275">
        <f t="shared" si="162"/>
        <v>0</v>
      </c>
      <c r="AH143" s="275">
        <f t="shared" si="162"/>
        <v>0</v>
      </c>
      <c r="AI143" s="275">
        <f t="shared" si="162"/>
        <v>0</v>
      </c>
      <c r="AJ143" s="275">
        <f t="shared" si="162"/>
        <v>0</v>
      </c>
      <c r="AK143" s="275">
        <f t="shared" si="162"/>
        <v>0</v>
      </c>
      <c r="AL143" s="275">
        <f t="shared" si="162"/>
        <v>0</v>
      </c>
      <c r="AM143" s="275">
        <f t="shared" si="162"/>
        <v>0</v>
      </c>
      <c r="AN143" s="275">
        <f t="shared" si="162"/>
        <v>0</v>
      </c>
      <c r="AO143" s="275">
        <f t="shared" si="162"/>
        <v>0</v>
      </c>
      <c r="AP143" s="275">
        <f t="shared" si="162"/>
        <v>0</v>
      </c>
      <c r="AQ143" s="275">
        <f t="shared" si="162"/>
        <v>0</v>
      </c>
      <c r="AR143" s="275">
        <f t="shared" si="162"/>
        <v>0</v>
      </c>
      <c r="AS143" s="275">
        <f t="shared" si="162"/>
        <v>0</v>
      </c>
      <c r="AT143" s="275">
        <f t="shared" si="162"/>
        <v>0</v>
      </c>
      <c r="AU143" s="275">
        <f t="shared" si="162"/>
        <v>0</v>
      </c>
      <c r="AV143" s="275">
        <f t="shared" si="162"/>
        <v>0</v>
      </c>
      <c r="AW143" s="275">
        <f t="shared" si="162"/>
        <v>0</v>
      </c>
      <c r="AX143" s="275">
        <f t="shared" si="162"/>
        <v>0</v>
      </c>
      <c r="AY143" s="275">
        <f t="shared" si="162"/>
        <v>0</v>
      </c>
      <c r="AZ143" s="275">
        <f t="shared" si="162"/>
        <v>0</v>
      </c>
      <c r="BA143" s="275">
        <f t="shared" si="162"/>
        <v>0</v>
      </c>
      <c r="BB143" s="275">
        <f t="shared" si="162"/>
        <v>0</v>
      </c>
      <c r="BC143" s="275">
        <f t="shared" si="162"/>
        <v>0</v>
      </c>
      <c r="BD143" s="275">
        <f t="shared" si="162"/>
        <v>0</v>
      </c>
      <c r="BE143" s="275">
        <f t="shared" si="162"/>
        <v>0</v>
      </c>
      <c r="BF143" s="275">
        <f t="shared" si="162"/>
        <v>0</v>
      </c>
      <c r="BG143" s="275">
        <f t="shared" si="162"/>
        <v>0</v>
      </c>
      <c r="BH143" s="275">
        <f t="shared" si="162"/>
        <v>0</v>
      </c>
      <c r="BI143" s="275">
        <f t="shared" si="162"/>
        <v>0</v>
      </c>
      <c r="BJ143" s="275">
        <f t="shared" si="162"/>
        <v>0</v>
      </c>
      <c r="BK143" s="275">
        <f t="shared" si="162"/>
        <v>0</v>
      </c>
      <c r="BL143" s="275">
        <f t="shared" si="162"/>
        <v>0</v>
      </c>
      <c r="BM143" s="275">
        <f t="shared" si="162"/>
        <v>0</v>
      </c>
      <c r="BN143" s="275">
        <f t="shared" si="162"/>
        <v>0</v>
      </c>
      <c r="BO143" s="275">
        <f t="shared" ref="BO143:CT143" si="163">BO124*$C87/10000</f>
        <v>0</v>
      </c>
      <c r="BP143" s="275">
        <f t="shared" si="163"/>
        <v>0</v>
      </c>
      <c r="BQ143" s="275">
        <f t="shared" si="163"/>
        <v>0</v>
      </c>
      <c r="BR143" s="275">
        <f t="shared" si="163"/>
        <v>0</v>
      </c>
      <c r="BS143" s="275">
        <f t="shared" si="163"/>
        <v>0</v>
      </c>
      <c r="BT143" s="275">
        <f t="shared" si="163"/>
        <v>0</v>
      </c>
      <c r="BU143" s="275">
        <f t="shared" si="163"/>
        <v>0</v>
      </c>
      <c r="BV143" s="275">
        <f t="shared" si="163"/>
        <v>0</v>
      </c>
      <c r="BW143" s="275">
        <f t="shared" si="163"/>
        <v>0</v>
      </c>
      <c r="BX143" s="275">
        <f t="shared" si="163"/>
        <v>0</v>
      </c>
      <c r="BY143" s="275">
        <f t="shared" si="163"/>
        <v>0</v>
      </c>
      <c r="BZ143" s="275">
        <f t="shared" si="163"/>
        <v>0</v>
      </c>
      <c r="CA143" s="275">
        <f t="shared" si="163"/>
        <v>0</v>
      </c>
      <c r="CB143" s="275">
        <f t="shared" si="163"/>
        <v>0</v>
      </c>
      <c r="CC143" s="275">
        <f t="shared" si="163"/>
        <v>0</v>
      </c>
      <c r="CD143" s="275">
        <f t="shared" si="163"/>
        <v>0</v>
      </c>
      <c r="CE143" s="275">
        <f t="shared" si="163"/>
        <v>0</v>
      </c>
      <c r="CF143" s="275">
        <f t="shared" si="163"/>
        <v>0</v>
      </c>
      <c r="CG143" s="275">
        <f t="shared" si="163"/>
        <v>0</v>
      </c>
      <c r="CH143" s="275">
        <f t="shared" si="163"/>
        <v>0</v>
      </c>
      <c r="CI143" s="275">
        <f t="shared" si="163"/>
        <v>0</v>
      </c>
      <c r="CJ143" s="275">
        <f t="shared" si="163"/>
        <v>0</v>
      </c>
      <c r="CK143" s="275">
        <f t="shared" si="163"/>
        <v>0</v>
      </c>
      <c r="CL143" s="275">
        <f t="shared" si="163"/>
        <v>0</v>
      </c>
      <c r="CM143" s="275">
        <f t="shared" si="163"/>
        <v>0</v>
      </c>
      <c r="CN143" s="275">
        <f t="shared" si="163"/>
        <v>0</v>
      </c>
      <c r="CO143" s="275">
        <f t="shared" si="163"/>
        <v>0</v>
      </c>
      <c r="CP143" s="275">
        <f t="shared" si="163"/>
        <v>0</v>
      </c>
      <c r="CQ143" s="275">
        <f t="shared" si="163"/>
        <v>0</v>
      </c>
      <c r="CR143" s="275">
        <f t="shared" si="163"/>
        <v>0</v>
      </c>
      <c r="CS143" s="275">
        <f t="shared" si="163"/>
        <v>0</v>
      </c>
      <c r="CT143" s="292">
        <f t="shared" si="163"/>
        <v>0</v>
      </c>
      <c r="CU143" s="164">
        <f>B143-'5、销售定价'!J10</f>
        <v>0</v>
      </c>
    </row>
    <row r="144" spans="1:99" s="130" customFormat="1" ht="16.5" customHeight="1">
      <c r="A144" s="267" t="str">
        <f t="shared" si="150"/>
        <v>独栋</v>
      </c>
      <c r="B144" s="268">
        <f t="shared" si="151"/>
        <v>0</v>
      </c>
      <c r="C144" s="275">
        <f t="shared" ref="C144:BN144" si="164">C125*$C88/10000</f>
        <v>0</v>
      </c>
      <c r="D144" s="275">
        <f t="shared" si="164"/>
        <v>0</v>
      </c>
      <c r="E144" s="275">
        <f t="shared" si="164"/>
        <v>0</v>
      </c>
      <c r="F144" s="275">
        <f t="shared" si="164"/>
        <v>0</v>
      </c>
      <c r="G144" s="275">
        <f t="shared" si="164"/>
        <v>0</v>
      </c>
      <c r="H144" s="275">
        <f t="shared" si="164"/>
        <v>0</v>
      </c>
      <c r="I144" s="275">
        <f t="shared" si="164"/>
        <v>0</v>
      </c>
      <c r="J144" s="275">
        <f t="shared" si="164"/>
        <v>0</v>
      </c>
      <c r="K144" s="275">
        <f t="shared" si="164"/>
        <v>0</v>
      </c>
      <c r="L144" s="275">
        <f t="shared" si="164"/>
        <v>0</v>
      </c>
      <c r="M144" s="275">
        <f t="shared" si="164"/>
        <v>0</v>
      </c>
      <c r="N144" s="275">
        <f t="shared" si="164"/>
        <v>0</v>
      </c>
      <c r="O144" s="275">
        <f t="shared" si="164"/>
        <v>0</v>
      </c>
      <c r="P144" s="275">
        <f t="shared" si="164"/>
        <v>0</v>
      </c>
      <c r="Q144" s="275">
        <f t="shared" si="164"/>
        <v>0</v>
      </c>
      <c r="R144" s="275">
        <f t="shared" si="164"/>
        <v>0</v>
      </c>
      <c r="S144" s="275">
        <f t="shared" si="164"/>
        <v>0</v>
      </c>
      <c r="T144" s="275">
        <f t="shared" si="164"/>
        <v>0</v>
      </c>
      <c r="U144" s="275">
        <f t="shared" si="164"/>
        <v>0</v>
      </c>
      <c r="V144" s="275">
        <f t="shared" si="164"/>
        <v>0</v>
      </c>
      <c r="W144" s="275">
        <f t="shared" si="164"/>
        <v>0</v>
      </c>
      <c r="X144" s="275">
        <f t="shared" si="164"/>
        <v>0</v>
      </c>
      <c r="Y144" s="275">
        <f t="shared" si="164"/>
        <v>0</v>
      </c>
      <c r="Z144" s="275">
        <f t="shared" si="164"/>
        <v>0</v>
      </c>
      <c r="AA144" s="275">
        <f t="shared" si="164"/>
        <v>0</v>
      </c>
      <c r="AB144" s="275">
        <f t="shared" si="164"/>
        <v>0</v>
      </c>
      <c r="AC144" s="275">
        <f t="shared" si="164"/>
        <v>0</v>
      </c>
      <c r="AD144" s="275">
        <f t="shared" si="164"/>
        <v>0</v>
      </c>
      <c r="AE144" s="275">
        <f t="shared" si="164"/>
        <v>0</v>
      </c>
      <c r="AF144" s="275">
        <f t="shared" si="164"/>
        <v>0</v>
      </c>
      <c r="AG144" s="275">
        <f t="shared" si="164"/>
        <v>0</v>
      </c>
      <c r="AH144" s="275">
        <f t="shared" si="164"/>
        <v>0</v>
      </c>
      <c r="AI144" s="275">
        <f t="shared" si="164"/>
        <v>0</v>
      </c>
      <c r="AJ144" s="275">
        <f t="shared" si="164"/>
        <v>0</v>
      </c>
      <c r="AK144" s="275">
        <f t="shared" si="164"/>
        <v>0</v>
      </c>
      <c r="AL144" s="275">
        <f t="shared" si="164"/>
        <v>0</v>
      </c>
      <c r="AM144" s="275">
        <f t="shared" si="164"/>
        <v>0</v>
      </c>
      <c r="AN144" s="275">
        <f t="shared" si="164"/>
        <v>0</v>
      </c>
      <c r="AO144" s="275">
        <f t="shared" si="164"/>
        <v>0</v>
      </c>
      <c r="AP144" s="275">
        <f t="shared" si="164"/>
        <v>0</v>
      </c>
      <c r="AQ144" s="275">
        <f t="shared" si="164"/>
        <v>0</v>
      </c>
      <c r="AR144" s="275">
        <f t="shared" si="164"/>
        <v>0</v>
      </c>
      <c r="AS144" s="275">
        <f t="shared" si="164"/>
        <v>0</v>
      </c>
      <c r="AT144" s="275">
        <f t="shared" si="164"/>
        <v>0</v>
      </c>
      <c r="AU144" s="275">
        <f t="shared" si="164"/>
        <v>0</v>
      </c>
      <c r="AV144" s="275">
        <f t="shared" si="164"/>
        <v>0</v>
      </c>
      <c r="AW144" s="275">
        <f t="shared" si="164"/>
        <v>0</v>
      </c>
      <c r="AX144" s="275">
        <f t="shared" si="164"/>
        <v>0</v>
      </c>
      <c r="AY144" s="275">
        <f t="shared" si="164"/>
        <v>0</v>
      </c>
      <c r="AZ144" s="275">
        <f t="shared" si="164"/>
        <v>0</v>
      </c>
      <c r="BA144" s="275">
        <f t="shared" si="164"/>
        <v>0</v>
      </c>
      <c r="BB144" s="275">
        <f t="shared" si="164"/>
        <v>0</v>
      </c>
      <c r="BC144" s="275">
        <f t="shared" si="164"/>
        <v>0</v>
      </c>
      <c r="BD144" s="275">
        <f t="shared" si="164"/>
        <v>0</v>
      </c>
      <c r="BE144" s="275">
        <f t="shared" si="164"/>
        <v>0</v>
      </c>
      <c r="BF144" s="275">
        <f t="shared" si="164"/>
        <v>0</v>
      </c>
      <c r="BG144" s="275">
        <f t="shared" si="164"/>
        <v>0</v>
      </c>
      <c r="BH144" s="275">
        <f t="shared" si="164"/>
        <v>0</v>
      </c>
      <c r="BI144" s="275">
        <f t="shared" si="164"/>
        <v>0</v>
      </c>
      <c r="BJ144" s="275">
        <f t="shared" si="164"/>
        <v>0</v>
      </c>
      <c r="BK144" s="275">
        <f t="shared" si="164"/>
        <v>0</v>
      </c>
      <c r="BL144" s="275">
        <f t="shared" si="164"/>
        <v>0</v>
      </c>
      <c r="BM144" s="275">
        <f t="shared" si="164"/>
        <v>0</v>
      </c>
      <c r="BN144" s="275">
        <f t="shared" si="164"/>
        <v>0</v>
      </c>
      <c r="BO144" s="275">
        <f t="shared" ref="BO144:CT144" si="165">BO125*$C88/10000</f>
        <v>0</v>
      </c>
      <c r="BP144" s="275">
        <f t="shared" si="165"/>
        <v>0</v>
      </c>
      <c r="BQ144" s="275">
        <f t="shared" si="165"/>
        <v>0</v>
      </c>
      <c r="BR144" s="275">
        <f t="shared" si="165"/>
        <v>0</v>
      </c>
      <c r="BS144" s="275">
        <f t="shared" si="165"/>
        <v>0</v>
      </c>
      <c r="BT144" s="275">
        <f t="shared" si="165"/>
        <v>0</v>
      </c>
      <c r="BU144" s="275">
        <f t="shared" si="165"/>
        <v>0</v>
      </c>
      <c r="BV144" s="275">
        <f t="shared" si="165"/>
        <v>0</v>
      </c>
      <c r="BW144" s="275">
        <f t="shared" si="165"/>
        <v>0</v>
      </c>
      <c r="BX144" s="275">
        <f t="shared" si="165"/>
        <v>0</v>
      </c>
      <c r="BY144" s="275">
        <f t="shared" si="165"/>
        <v>0</v>
      </c>
      <c r="BZ144" s="275">
        <f t="shared" si="165"/>
        <v>0</v>
      </c>
      <c r="CA144" s="275">
        <f t="shared" si="165"/>
        <v>0</v>
      </c>
      <c r="CB144" s="275">
        <f t="shared" si="165"/>
        <v>0</v>
      </c>
      <c r="CC144" s="275">
        <f t="shared" si="165"/>
        <v>0</v>
      </c>
      <c r="CD144" s="275">
        <f t="shared" si="165"/>
        <v>0</v>
      </c>
      <c r="CE144" s="275">
        <f t="shared" si="165"/>
        <v>0</v>
      </c>
      <c r="CF144" s="275">
        <f t="shared" si="165"/>
        <v>0</v>
      </c>
      <c r="CG144" s="275">
        <f t="shared" si="165"/>
        <v>0</v>
      </c>
      <c r="CH144" s="275">
        <f t="shared" si="165"/>
        <v>0</v>
      </c>
      <c r="CI144" s="275">
        <f t="shared" si="165"/>
        <v>0</v>
      </c>
      <c r="CJ144" s="275">
        <f t="shared" si="165"/>
        <v>0</v>
      </c>
      <c r="CK144" s="275">
        <f t="shared" si="165"/>
        <v>0</v>
      </c>
      <c r="CL144" s="275">
        <f t="shared" si="165"/>
        <v>0</v>
      </c>
      <c r="CM144" s="275">
        <f t="shared" si="165"/>
        <v>0</v>
      </c>
      <c r="CN144" s="275">
        <f t="shared" si="165"/>
        <v>0</v>
      </c>
      <c r="CO144" s="275">
        <f t="shared" si="165"/>
        <v>0</v>
      </c>
      <c r="CP144" s="275">
        <f t="shared" si="165"/>
        <v>0</v>
      </c>
      <c r="CQ144" s="275">
        <f t="shared" si="165"/>
        <v>0</v>
      </c>
      <c r="CR144" s="275">
        <f t="shared" si="165"/>
        <v>0</v>
      </c>
      <c r="CS144" s="275">
        <f t="shared" si="165"/>
        <v>0</v>
      </c>
      <c r="CT144" s="292">
        <f t="shared" si="165"/>
        <v>0</v>
      </c>
      <c r="CU144" s="164">
        <f>B144-'5、销售定价'!J11</f>
        <v>0</v>
      </c>
    </row>
    <row r="145" spans="1:99" s="130" customFormat="1" ht="16.5" customHeight="1">
      <c r="A145" s="267" t="str">
        <f t="shared" si="150"/>
        <v>底商</v>
      </c>
      <c r="B145" s="268">
        <f t="shared" si="151"/>
        <v>0</v>
      </c>
      <c r="C145" s="275">
        <f t="shared" ref="C145:BN145" si="166">C126*$C89/10000</f>
        <v>0</v>
      </c>
      <c r="D145" s="275">
        <f t="shared" si="166"/>
        <v>0</v>
      </c>
      <c r="E145" s="275">
        <f t="shared" si="166"/>
        <v>0</v>
      </c>
      <c r="F145" s="275">
        <f t="shared" si="166"/>
        <v>0</v>
      </c>
      <c r="G145" s="275">
        <f t="shared" si="166"/>
        <v>0</v>
      </c>
      <c r="H145" s="275">
        <f t="shared" si="166"/>
        <v>0</v>
      </c>
      <c r="I145" s="275">
        <f t="shared" si="166"/>
        <v>0</v>
      </c>
      <c r="J145" s="275">
        <f t="shared" si="166"/>
        <v>0</v>
      </c>
      <c r="K145" s="275">
        <f t="shared" si="166"/>
        <v>0</v>
      </c>
      <c r="L145" s="275">
        <f t="shared" si="166"/>
        <v>0</v>
      </c>
      <c r="M145" s="275">
        <f t="shared" si="166"/>
        <v>0</v>
      </c>
      <c r="N145" s="275">
        <f t="shared" si="166"/>
        <v>0</v>
      </c>
      <c r="O145" s="275">
        <f t="shared" si="166"/>
        <v>0</v>
      </c>
      <c r="P145" s="275">
        <f t="shared" si="166"/>
        <v>0</v>
      </c>
      <c r="Q145" s="275">
        <f t="shared" si="166"/>
        <v>0</v>
      </c>
      <c r="R145" s="275">
        <f t="shared" si="166"/>
        <v>0</v>
      </c>
      <c r="S145" s="275">
        <f t="shared" si="166"/>
        <v>0</v>
      </c>
      <c r="T145" s="275">
        <f t="shared" si="166"/>
        <v>0</v>
      </c>
      <c r="U145" s="275">
        <f t="shared" si="166"/>
        <v>0</v>
      </c>
      <c r="V145" s="275">
        <f t="shared" si="166"/>
        <v>0</v>
      </c>
      <c r="W145" s="275">
        <f t="shared" si="166"/>
        <v>0</v>
      </c>
      <c r="X145" s="275">
        <f t="shared" si="166"/>
        <v>0</v>
      </c>
      <c r="Y145" s="275">
        <f t="shared" si="166"/>
        <v>0</v>
      </c>
      <c r="Z145" s="275">
        <f t="shared" si="166"/>
        <v>0</v>
      </c>
      <c r="AA145" s="275">
        <f t="shared" si="166"/>
        <v>0</v>
      </c>
      <c r="AB145" s="275">
        <f t="shared" si="166"/>
        <v>0</v>
      </c>
      <c r="AC145" s="275">
        <f t="shared" si="166"/>
        <v>0</v>
      </c>
      <c r="AD145" s="275">
        <f t="shared" si="166"/>
        <v>0</v>
      </c>
      <c r="AE145" s="275">
        <f t="shared" si="166"/>
        <v>0</v>
      </c>
      <c r="AF145" s="275">
        <f t="shared" si="166"/>
        <v>0</v>
      </c>
      <c r="AG145" s="275">
        <f t="shared" si="166"/>
        <v>0</v>
      </c>
      <c r="AH145" s="275">
        <f t="shared" si="166"/>
        <v>0</v>
      </c>
      <c r="AI145" s="275">
        <f t="shared" si="166"/>
        <v>0</v>
      </c>
      <c r="AJ145" s="275">
        <f t="shared" si="166"/>
        <v>0</v>
      </c>
      <c r="AK145" s="275">
        <f t="shared" si="166"/>
        <v>0</v>
      </c>
      <c r="AL145" s="275">
        <f t="shared" si="166"/>
        <v>0</v>
      </c>
      <c r="AM145" s="275">
        <f t="shared" si="166"/>
        <v>0</v>
      </c>
      <c r="AN145" s="275">
        <f t="shared" si="166"/>
        <v>0</v>
      </c>
      <c r="AO145" s="275">
        <f t="shared" si="166"/>
        <v>0</v>
      </c>
      <c r="AP145" s="275">
        <f t="shared" si="166"/>
        <v>0</v>
      </c>
      <c r="AQ145" s="275">
        <f t="shared" si="166"/>
        <v>0</v>
      </c>
      <c r="AR145" s="275">
        <f t="shared" si="166"/>
        <v>0</v>
      </c>
      <c r="AS145" s="275">
        <f t="shared" si="166"/>
        <v>0</v>
      </c>
      <c r="AT145" s="275">
        <f t="shared" si="166"/>
        <v>0</v>
      </c>
      <c r="AU145" s="275">
        <f t="shared" si="166"/>
        <v>0</v>
      </c>
      <c r="AV145" s="275">
        <f t="shared" si="166"/>
        <v>0</v>
      </c>
      <c r="AW145" s="275">
        <f t="shared" si="166"/>
        <v>0</v>
      </c>
      <c r="AX145" s="275">
        <f t="shared" si="166"/>
        <v>0</v>
      </c>
      <c r="AY145" s="275">
        <f t="shared" si="166"/>
        <v>0</v>
      </c>
      <c r="AZ145" s="275">
        <f t="shared" si="166"/>
        <v>0</v>
      </c>
      <c r="BA145" s="275">
        <f t="shared" si="166"/>
        <v>0</v>
      </c>
      <c r="BB145" s="275">
        <f t="shared" si="166"/>
        <v>0</v>
      </c>
      <c r="BC145" s="275">
        <f t="shared" si="166"/>
        <v>0</v>
      </c>
      <c r="BD145" s="275">
        <f t="shared" si="166"/>
        <v>0</v>
      </c>
      <c r="BE145" s="275">
        <f t="shared" si="166"/>
        <v>0</v>
      </c>
      <c r="BF145" s="275">
        <f t="shared" si="166"/>
        <v>0</v>
      </c>
      <c r="BG145" s="275">
        <f t="shared" si="166"/>
        <v>0</v>
      </c>
      <c r="BH145" s="275">
        <f t="shared" si="166"/>
        <v>0</v>
      </c>
      <c r="BI145" s="275">
        <f t="shared" si="166"/>
        <v>0</v>
      </c>
      <c r="BJ145" s="275">
        <f t="shared" si="166"/>
        <v>0</v>
      </c>
      <c r="BK145" s="275">
        <f t="shared" si="166"/>
        <v>0</v>
      </c>
      <c r="BL145" s="275">
        <f t="shared" si="166"/>
        <v>0</v>
      </c>
      <c r="BM145" s="275">
        <f t="shared" si="166"/>
        <v>0</v>
      </c>
      <c r="BN145" s="275">
        <f t="shared" si="166"/>
        <v>0</v>
      </c>
      <c r="BO145" s="275">
        <f t="shared" ref="BO145:CT145" si="167">BO126*$C89/10000</f>
        <v>0</v>
      </c>
      <c r="BP145" s="275">
        <f t="shared" si="167"/>
        <v>0</v>
      </c>
      <c r="BQ145" s="275">
        <f t="shared" si="167"/>
        <v>0</v>
      </c>
      <c r="BR145" s="275">
        <f t="shared" si="167"/>
        <v>0</v>
      </c>
      <c r="BS145" s="275">
        <f t="shared" si="167"/>
        <v>0</v>
      </c>
      <c r="BT145" s="275">
        <f t="shared" si="167"/>
        <v>0</v>
      </c>
      <c r="BU145" s="275">
        <f t="shared" si="167"/>
        <v>0</v>
      </c>
      <c r="BV145" s="275">
        <f t="shared" si="167"/>
        <v>0</v>
      </c>
      <c r="BW145" s="275">
        <f t="shared" si="167"/>
        <v>0</v>
      </c>
      <c r="BX145" s="275">
        <f t="shared" si="167"/>
        <v>0</v>
      </c>
      <c r="BY145" s="275">
        <f t="shared" si="167"/>
        <v>0</v>
      </c>
      <c r="BZ145" s="275">
        <f t="shared" si="167"/>
        <v>0</v>
      </c>
      <c r="CA145" s="275">
        <f t="shared" si="167"/>
        <v>0</v>
      </c>
      <c r="CB145" s="275">
        <f t="shared" si="167"/>
        <v>0</v>
      </c>
      <c r="CC145" s="275">
        <f t="shared" si="167"/>
        <v>0</v>
      </c>
      <c r="CD145" s="275">
        <f t="shared" si="167"/>
        <v>0</v>
      </c>
      <c r="CE145" s="275">
        <f t="shared" si="167"/>
        <v>0</v>
      </c>
      <c r="CF145" s="275">
        <f t="shared" si="167"/>
        <v>0</v>
      </c>
      <c r="CG145" s="275">
        <f t="shared" si="167"/>
        <v>0</v>
      </c>
      <c r="CH145" s="275">
        <f t="shared" si="167"/>
        <v>0</v>
      </c>
      <c r="CI145" s="275">
        <f t="shared" si="167"/>
        <v>0</v>
      </c>
      <c r="CJ145" s="275">
        <f t="shared" si="167"/>
        <v>0</v>
      </c>
      <c r="CK145" s="275">
        <f t="shared" si="167"/>
        <v>0</v>
      </c>
      <c r="CL145" s="275">
        <f t="shared" si="167"/>
        <v>0</v>
      </c>
      <c r="CM145" s="275">
        <f t="shared" si="167"/>
        <v>0</v>
      </c>
      <c r="CN145" s="275">
        <f t="shared" si="167"/>
        <v>0</v>
      </c>
      <c r="CO145" s="275">
        <f t="shared" si="167"/>
        <v>0</v>
      </c>
      <c r="CP145" s="275">
        <f t="shared" si="167"/>
        <v>0</v>
      </c>
      <c r="CQ145" s="275">
        <f t="shared" si="167"/>
        <v>0</v>
      </c>
      <c r="CR145" s="275">
        <f t="shared" si="167"/>
        <v>0</v>
      </c>
      <c r="CS145" s="275">
        <f t="shared" si="167"/>
        <v>0</v>
      </c>
      <c r="CT145" s="292">
        <f t="shared" si="167"/>
        <v>0</v>
      </c>
      <c r="CU145" s="164">
        <f>B145-'5、销售定价'!J12</f>
        <v>0</v>
      </c>
    </row>
    <row r="146" spans="1:99" s="130" customFormat="1" ht="16.5" customHeight="1">
      <c r="A146" s="267" t="str">
        <f t="shared" si="150"/>
        <v>公寓（含loft）</v>
      </c>
      <c r="B146" s="268">
        <f t="shared" si="151"/>
        <v>0</v>
      </c>
      <c r="C146" s="275">
        <f t="shared" ref="C146:BN146" si="168">C127*$C90/10000</f>
        <v>0</v>
      </c>
      <c r="D146" s="275">
        <f t="shared" si="168"/>
        <v>0</v>
      </c>
      <c r="E146" s="275">
        <f t="shared" si="168"/>
        <v>0</v>
      </c>
      <c r="F146" s="275">
        <f t="shared" si="168"/>
        <v>0</v>
      </c>
      <c r="G146" s="275">
        <f t="shared" si="168"/>
        <v>0</v>
      </c>
      <c r="H146" s="275">
        <f t="shared" si="168"/>
        <v>0</v>
      </c>
      <c r="I146" s="275">
        <f t="shared" si="168"/>
        <v>0</v>
      </c>
      <c r="J146" s="275">
        <f t="shared" si="168"/>
        <v>0</v>
      </c>
      <c r="K146" s="275">
        <f t="shared" si="168"/>
        <v>0</v>
      </c>
      <c r="L146" s="275">
        <f t="shared" si="168"/>
        <v>0</v>
      </c>
      <c r="M146" s="275">
        <f t="shared" si="168"/>
        <v>0</v>
      </c>
      <c r="N146" s="275">
        <f t="shared" si="168"/>
        <v>0</v>
      </c>
      <c r="O146" s="275">
        <f t="shared" si="168"/>
        <v>0</v>
      </c>
      <c r="P146" s="275">
        <f t="shared" si="168"/>
        <v>0</v>
      </c>
      <c r="Q146" s="275">
        <f t="shared" si="168"/>
        <v>0</v>
      </c>
      <c r="R146" s="275">
        <f t="shared" si="168"/>
        <v>0</v>
      </c>
      <c r="S146" s="275">
        <f t="shared" si="168"/>
        <v>0</v>
      </c>
      <c r="T146" s="275">
        <f t="shared" si="168"/>
        <v>0</v>
      </c>
      <c r="U146" s="275">
        <f t="shared" si="168"/>
        <v>0</v>
      </c>
      <c r="V146" s="275">
        <f t="shared" si="168"/>
        <v>0</v>
      </c>
      <c r="W146" s="275">
        <f t="shared" si="168"/>
        <v>0</v>
      </c>
      <c r="X146" s="275">
        <f t="shared" si="168"/>
        <v>0</v>
      </c>
      <c r="Y146" s="275">
        <f t="shared" si="168"/>
        <v>0</v>
      </c>
      <c r="Z146" s="275">
        <f t="shared" si="168"/>
        <v>0</v>
      </c>
      <c r="AA146" s="275">
        <f t="shared" si="168"/>
        <v>0</v>
      </c>
      <c r="AB146" s="275">
        <f t="shared" si="168"/>
        <v>0</v>
      </c>
      <c r="AC146" s="275">
        <f t="shared" si="168"/>
        <v>0</v>
      </c>
      <c r="AD146" s="275">
        <f t="shared" si="168"/>
        <v>0</v>
      </c>
      <c r="AE146" s="275">
        <f t="shared" si="168"/>
        <v>0</v>
      </c>
      <c r="AF146" s="275">
        <f t="shared" si="168"/>
        <v>0</v>
      </c>
      <c r="AG146" s="275">
        <f t="shared" si="168"/>
        <v>0</v>
      </c>
      <c r="AH146" s="275">
        <f t="shared" si="168"/>
        <v>0</v>
      </c>
      <c r="AI146" s="275">
        <f t="shared" si="168"/>
        <v>0</v>
      </c>
      <c r="AJ146" s="275">
        <f t="shared" si="168"/>
        <v>0</v>
      </c>
      <c r="AK146" s="275">
        <f t="shared" si="168"/>
        <v>0</v>
      </c>
      <c r="AL146" s="275">
        <f t="shared" si="168"/>
        <v>0</v>
      </c>
      <c r="AM146" s="275">
        <f t="shared" si="168"/>
        <v>0</v>
      </c>
      <c r="AN146" s="275">
        <f t="shared" si="168"/>
        <v>0</v>
      </c>
      <c r="AO146" s="275">
        <f t="shared" si="168"/>
        <v>0</v>
      </c>
      <c r="AP146" s="275">
        <f t="shared" si="168"/>
        <v>0</v>
      </c>
      <c r="AQ146" s="275">
        <f t="shared" si="168"/>
        <v>0</v>
      </c>
      <c r="AR146" s="275">
        <f t="shared" si="168"/>
        <v>0</v>
      </c>
      <c r="AS146" s="275">
        <f t="shared" si="168"/>
        <v>0</v>
      </c>
      <c r="AT146" s="275">
        <f t="shared" si="168"/>
        <v>0</v>
      </c>
      <c r="AU146" s="275">
        <f t="shared" si="168"/>
        <v>0</v>
      </c>
      <c r="AV146" s="275">
        <f t="shared" si="168"/>
        <v>0</v>
      </c>
      <c r="AW146" s="275">
        <f t="shared" si="168"/>
        <v>0</v>
      </c>
      <c r="AX146" s="275">
        <f t="shared" si="168"/>
        <v>0</v>
      </c>
      <c r="AY146" s="275">
        <f t="shared" si="168"/>
        <v>0</v>
      </c>
      <c r="AZ146" s="275">
        <f t="shared" si="168"/>
        <v>0</v>
      </c>
      <c r="BA146" s="275">
        <f t="shared" si="168"/>
        <v>0</v>
      </c>
      <c r="BB146" s="275">
        <f t="shared" si="168"/>
        <v>0</v>
      </c>
      <c r="BC146" s="275">
        <f t="shared" si="168"/>
        <v>0</v>
      </c>
      <c r="BD146" s="275">
        <f t="shared" si="168"/>
        <v>0</v>
      </c>
      <c r="BE146" s="275">
        <f t="shared" si="168"/>
        <v>0</v>
      </c>
      <c r="BF146" s="275">
        <f t="shared" si="168"/>
        <v>0</v>
      </c>
      <c r="BG146" s="275">
        <f t="shared" si="168"/>
        <v>0</v>
      </c>
      <c r="BH146" s="275">
        <f t="shared" si="168"/>
        <v>0</v>
      </c>
      <c r="BI146" s="275">
        <f t="shared" si="168"/>
        <v>0</v>
      </c>
      <c r="BJ146" s="275">
        <f t="shared" si="168"/>
        <v>0</v>
      </c>
      <c r="BK146" s="275">
        <f t="shared" si="168"/>
        <v>0</v>
      </c>
      <c r="BL146" s="275">
        <f t="shared" si="168"/>
        <v>0</v>
      </c>
      <c r="BM146" s="275">
        <f t="shared" si="168"/>
        <v>0</v>
      </c>
      <c r="BN146" s="275">
        <f t="shared" si="168"/>
        <v>0</v>
      </c>
      <c r="BO146" s="275">
        <f t="shared" ref="BO146:CT146" si="169">BO127*$C90/10000</f>
        <v>0</v>
      </c>
      <c r="BP146" s="275">
        <f t="shared" si="169"/>
        <v>0</v>
      </c>
      <c r="BQ146" s="275">
        <f t="shared" si="169"/>
        <v>0</v>
      </c>
      <c r="BR146" s="275">
        <f t="shared" si="169"/>
        <v>0</v>
      </c>
      <c r="BS146" s="275">
        <f t="shared" si="169"/>
        <v>0</v>
      </c>
      <c r="BT146" s="275">
        <f t="shared" si="169"/>
        <v>0</v>
      </c>
      <c r="BU146" s="275">
        <f t="shared" si="169"/>
        <v>0</v>
      </c>
      <c r="BV146" s="275">
        <f t="shared" si="169"/>
        <v>0</v>
      </c>
      <c r="BW146" s="275">
        <f t="shared" si="169"/>
        <v>0</v>
      </c>
      <c r="BX146" s="275">
        <f t="shared" si="169"/>
        <v>0</v>
      </c>
      <c r="BY146" s="275">
        <f t="shared" si="169"/>
        <v>0</v>
      </c>
      <c r="BZ146" s="275">
        <f t="shared" si="169"/>
        <v>0</v>
      </c>
      <c r="CA146" s="275">
        <f t="shared" si="169"/>
        <v>0</v>
      </c>
      <c r="CB146" s="275">
        <f t="shared" si="169"/>
        <v>0</v>
      </c>
      <c r="CC146" s="275">
        <f t="shared" si="169"/>
        <v>0</v>
      </c>
      <c r="CD146" s="275">
        <f t="shared" si="169"/>
        <v>0</v>
      </c>
      <c r="CE146" s="275">
        <f t="shared" si="169"/>
        <v>0</v>
      </c>
      <c r="CF146" s="275">
        <f t="shared" si="169"/>
        <v>0</v>
      </c>
      <c r="CG146" s="275">
        <f t="shared" si="169"/>
        <v>0</v>
      </c>
      <c r="CH146" s="275">
        <f t="shared" si="169"/>
        <v>0</v>
      </c>
      <c r="CI146" s="275">
        <f t="shared" si="169"/>
        <v>0</v>
      </c>
      <c r="CJ146" s="275">
        <f t="shared" si="169"/>
        <v>0</v>
      </c>
      <c r="CK146" s="275">
        <f t="shared" si="169"/>
        <v>0</v>
      </c>
      <c r="CL146" s="275">
        <f t="shared" si="169"/>
        <v>0</v>
      </c>
      <c r="CM146" s="275">
        <f t="shared" si="169"/>
        <v>0</v>
      </c>
      <c r="CN146" s="275">
        <f t="shared" si="169"/>
        <v>0</v>
      </c>
      <c r="CO146" s="275">
        <f t="shared" si="169"/>
        <v>0</v>
      </c>
      <c r="CP146" s="275">
        <f t="shared" si="169"/>
        <v>0</v>
      </c>
      <c r="CQ146" s="275">
        <f t="shared" si="169"/>
        <v>0</v>
      </c>
      <c r="CR146" s="275">
        <f t="shared" si="169"/>
        <v>0</v>
      </c>
      <c r="CS146" s="275">
        <f t="shared" si="169"/>
        <v>0</v>
      </c>
      <c r="CT146" s="292">
        <f t="shared" si="169"/>
        <v>0</v>
      </c>
      <c r="CU146" s="164">
        <f>B146-'5、销售定价'!J13</f>
        <v>0</v>
      </c>
    </row>
    <row r="147" spans="1:99" s="130" customFormat="1" ht="16.5" customHeight="1">
      <c r="A147" s="267" t="str">
        <f t="shared" si="150"/>
        <v>商业</v>
      </c>
      <c r="B147" s="268">
        <f t="shared" si="151"/>
        <v>0</v>
      </c>
      <c r="C147" s="275">
        <f t="shared" ref="C147:BN147" si="170">C128*$C91/10000</f>
        <v>0</v>
      </c>
      <c r="D147" s="275">
        <f t="shared" si="170"/>
        <v>0</v>
      </c>
      <c r="E147" s="275">
        <f t="shared" si="170"/>
        <v>0</v>
      </c>
      <c r="F147" s="275">
        <f t="shared" si="170"/>
        <v>0</v>
      </c>
      <c r="G147" s="275">
        <f t="shared" si="170"/>
        <v>0</v>
      </c>
      <c r="H147" s="275">
        <f t="shared" si="170"/>
        <v>0</v>
      </c>
      <c r="I147" s="275">
        <f t="shared" si="170"/>
        <v>0</v>
      </c>
      <c r="J147" s="275">
        <f t="shared" si="170"/>
        <v>0</v>
      </c>
      <c r="K147" s="275">
        <f t="shared" si="170"/>
        <v>0</v>
      </c>
      <c r="L147" s="275">
        <f t="shared" si="170"/>
        <v>0</v>
      </c>
      <c r="M147" s="275">
        <f t="shared" si="170"/>
        <v>0</v>
      </c>
      <c r="N147" s="275">
        <f t="shared" si="170"/>
        <v>0</v>
      </c>
      <c r="O147" s="275">
        <f t="shared" si="170"/>
        <v>0</v>
      </c>
      <c r="P147" s="275">
        <f t="shared" si="170"/>
        <v>0</v>
      </c>
      <c r="Q147" s="275">
        <f t="shared" si="170"/>
        <v>0</v>
      </c>
      <c r="R147" s="275">
        <f t="shared" si="170"/>
        <v>0</v>
      </c>
      <c r="S147" s="275">
        <f t="shared" si="170"/>
        <v>0</v>
      </c>
      <c r="T147" s="275">
        <f t="shared" si="170"/>
        <v>0</v>
      </c>
      <c r="U147" s="275">
        <f t="shared" si="170"/>
        <v>0</v>
      </c>
      <c r="V147" s="275">
        <f t="shared" si="170"/>
        <v>0</v>
      </c>
      <c r="W147" s="275">
        <f t="shared" si="170"/>
        <v>0</v>
      </c>
      <c r="X147" s="275">
        <f t="shared" si="170"/>
        <v>0</v>
      </c>
      <c r="Y147" s="275">
        <f t="shared" si="170"/>
        <v>0</v>
      </c>
      <c r="Z147" s="275">
        <f t="shared" si="170"/>
        <v>0</v>
      </c>
      <c r="AA147" s="275">
        <f t="shared" si="170"/>
        <v>0</v>
      </c>
      <c r="AB147" s="275">
        <f t="shared" si="170"/>
        <v>0</v>
      </c>
      <c r="AC147" s="275">
        <f t="shared" si="170"/>
        <v>0</v>
      </c>
      <c r="AD147" s="275">
        <f t="shared" si="170"/>
        <v>0</v>
      </c>
      <c r="AE147" s="275">
        <f t="shared" si="170"/>
        <v>0</v>
      </c>
      <c r="AF147" s="275">
        <f t="shared" si="170"/>
        <v>0</v>
      </c>
      <c r="AG147" s="275">
        <f t="shared" si="170"/>
        <v>0</v>
      </c>
      <c r="AH147" s="275">
        <f t="shared" si="170"/>
        <v>0</v>
      </c>
      <c r="AI147" s="275">
        <f t="shared" si="170"/>
        <v>0</v>
      </c>
      <c r="AJ147" s="275">
        <f t="shared" si="170"/>
        <v>0</v>
      </c>
      <c r="AK147" s="275">
        <f t="shared" si="170"/>
        <v>0</v>
      </c>
      <c r="AL147" s="275">
        <f t="shared" si="170"/>
        <v>0</v>
      </c>
      <c r="AM147" s="275">
        <f t="shared" si="170"/>
        <v>0</v>
      </c>
      <c r="AN147" s="275">
        <f t="shared" si="170"/>
        <v>0</v>
      </c>
      <c r="AO147" s="275">
        <f t="shared" si="170"/>
        <v>0</v>
      </c>
      <c r="AP147" s="275">
        <f t="shared" si="170"/>
        <v>0</v>
      </c>
      <c r="AQ147" s="275">
        <f t="shared" si="170"/>
        <v>0</v>
      </c>
      <c r="AR147" s="275">
        <f t="shared" si="170"/>
        <v>0</v>
      </c>
      <c r="AS147" s="275">
        <f t="shared" si="170"/>
        <v>0</v>
      </c>
      <c r="AT147" s="275">
        <f t="shared" si="170"/>
        <v>0</v>
      </c>
      <c r="AU147" s="275">
        <f t="shared" si="170"/>
        <v>0</v>
      </c>
      <c r="AV147" s="275">
        <f t="shared" si="170"/>
        <v>0</v>
      </c>
      <c r="AW147" s="275">
        <f t="shared" si="170"/>
        <v>0</v>
      </c>
      <c r="AX147" s="275">
        <f t="shared" si="170"/>
        <v>0</v>
      </c>
      <c r="AY147" s="275">
        <f t="shared" si="170"/>
        <v>0</v>
      </c>
      <c r="AZ147" s="275">
        <f t="shared" si="170"/>
        <v>0</v>
      </c>
      <c r="BA147" s="275">
        <f t="shared" si="170"/>
        <v>0</v>
      </c>
      <c r="BB147" s="275">
        <f t="shared" si="170"/>
        <v>0</v>
      </c>
      <c r="BC147" s="275">
        <f t="shared" si="170"/>
        <v>0</v>
      </c>
      <c r="BD147" s="275">
        <f t="shared" si="170"/>
        <v>0</v>
      </c>
      <c r="BE147" s="275">
        <f t="shared" si="170"/>
        <v>0</v>
      </c>
      <c r="BF147" s="275">
        <f t="shared" si="170"/>
        <v>0</v>
      </c>
      <c r="BG147" s="275">
        <f t="shared" si="170"/>
        <v>0</v>
      </c>
      <c r="BH147" s="275">
        <f t="shared" si="170"/>
        <v>0</v>
      </c>
      <c r="BI147" s="275">
        <f t="shared" si="170"/>
        <v>0</v>
      </c>
      <c r="BJ147" s="275">
        <f t="shared" si="170"/>
        <v>0</v>
      </c>
      <c r="BK147" s="275">
        <f t="shared" si="170"/>
        <v>0</v>
      </c>
      <c r="BL147" s="275">
        <f t="shared" si="170"/>
        <v>0</v>
      </c>
      <c r="BM147" s="275">
        <f t="shared" si="170"/>
        <v>0</v>
      </c>
      <c r="BN147" s="275">
        <f t="shared" si="170"/>
        <v>0</v>
      </c>
      <c r="BO147" s="275">
        <f t="shared" ref="BO147:CT147" si="171">BO128*$C91/10000</f>
        <v>0</v>
      </c>
      <c r="BP147" s="275">
        <f t="shared" si="171"/>
        <v>0</v>
      </c>
      <c r="BQ147" s="275">
        <f t="shared" si="171"/>
        <v>0</v>
      </c>
      <c r="BR147" s="275">
        <f t="shared" si="171"/>
        <v>0</v>
      </c>
      <c r="BS147" s="275">
        <f t="shared" si="171"/>
        <v>0</v>
      </c>
      <c r="BT147" s="275">
        <f t="shared" si="171"/>
        <v>0</v>
      </c>
      <c r="BU147" s="275">
        <f t="shared" si="171"/>
        <v>0</v>
      </c>
      <c r="BV147" s="275">
        <f t="shared" si="171"/>
        <v>0</v>
      </c>
      <c r="BW147" s="275">
        <f t="shared" si="171"/>
        <v>0</v>
      </c>
      <c r="BX147" s="275">
        <f t="shared" si="171"/>
        <v>0</v>
      </c>
      <c r="BY147" s="275">
        <f t="shared" si="171"/>
        <v>0</v>
      </c>
      <c r="BZ147" s="275">
        <f t="shared" si="171"/>
        <v>0</v>
      </c>
      <c r="CA147" s="275">
        <f t="shared" si="171"/>
        <v>0</v>
      </c>
      <c r="CB147" s="275">
        <f t="shared" si="171"/>
        <v>0</v>
      </c>
      <c r="CC147" s="275">
        <f t="shared" si="171"/>
        <v>0</v>
      </c>
      <c r="CD147" s="275">
        <f t="shared" si="171"/>
        <v>0</v>
      </c>
      <c r="CE147" s="275">
        <f t="shared" si="171"/>
        <v>0</v>
      </c>
      <c r="CF147" s="275">
        <f t="shared" si="171"/>
        <v>0</v>
      </c>
      <c r="CG147" s="275">
        <f t="shared" si="171"/>
        <v>0</v>
      </c>
      <c r="CH147" s="275">
        <f t="shared" si="171"/>
        <v>0</v>
      </c>
      <c r="CI147" s="275">
        <f t="shared" si="171"/>
        <v>0</v>
      </c>
      <c r="CJ147" s="275">
        <f t="shared" si="171"/>
        <v>0</v>
      </c>
      <c r="CK147" s="275">
        <f t="shared" si="171"/>
        <v>0</v>
      </c>
      <c r="CL147" s="275">
        <f t="shared" si="171"/>
        <v>0</v>
      </c>
      <c r="CM147" s="275">
        <f t="shared" si="171"/>
        <v>0</v>
      </c>
      <c r="CN147" s="275">
        <f t="shared" si="171"/>
        <v>0</v>
      </c>
      <c r="CO147" s="275">
        <f t="shared" si="171"/>
        <v>0</v>
      </c>
      <c r="CP147" s="275">
        <f t="shared" si="171"/>
        <v>0</v>
      </c>
      <c r="CQ147" s="275">
        <f t="shared" si="171"/>
        <v>0</v>
      </c>
      <c r="CR147" s="275">
        <f t="shared" si="171"/>
        <v>0</v>
      </c>
      <c r="CS147" s="275">
        <f t="shared" si="171"/>
        <v>0</v>
      </c>
      <c r="CT147" s="292">
        <f t="shared" si="171"/>
        <v>0</v>
      </c>
      <c r="CU147" s="164">
        <f>B147-'5、销售定价'!J14</f>
        <v>0</v>
      </c>
    </row>
    <row r="148" spans="1:99" s="130" customFormat="1" ht="16.5" customHeight="1">
      <c r="A148" s="267" t="str">
        <f t="shared" si="150"/>
        <v>酒店</v>
      </c>
      <c r="B148" s="268">
        <f t="shared" si="151"/>
        <v>0</v>
      </c>
      <c r="C148" s="275">
        <f t="shared" ref="C148:BN148" si="172">C129*$C92/10000</f>
        <v>0</v>
      </c>
      <c r="D148" s="275">
        <f t="shared" si="172"/>
        <v>0</v>
      </c>
      <c r="E148" s="275">
        <f t="shared" si="172"/>
        <v>0</v>
      </c>
      <c r="F148" s="275">
        <f t="shared" si="172"/>
        <v>0</v>
      </c>
      <c r="G148" s="275">
        <f t="shared" si="172"/>
        <v>0</v>
      </c>
      <c r="H148" s="275">
        <f t="shared" si="172"/>
        <v>0</v>
      </c>
      <c r="I148" s="275">
        <f t="shared" si="172"/>
        <v>0</v>
      </c>
      <c r="J148" s="275">
        <f t="shared" si="172"/>
        <v>0</v>
      </c>
      <c r="K148" s="275">
        <f t="shared" si="172"/>
        <v>0</v>
      </c>
      <c r="L148" s="275">
        <f t="shared" si="172"/>
        <v>0</v>
      </c>
      <c r="M148" s="275">
        <f t="shared" si="172"/>
        <v>0</v>
      </c>
      <c r="N148" s="275">
        <f t="shared" si="172"/>
        <v>0</v>
      </c>
      <c r="O148" s="275">
        <f t="shared" si="172"/>
        <v>0</v>
      </c>
      <c r="P148" s="275">
        <f t="shared" si="172"/>
        <v>0</v>
      </c>
      <c r="Q148" s="275">
        <f t="shared" si="172"/>
        <v>0</v>
      </c>
      <c r="R148" s="275">
        <f t="shared" si="172"/>
        <v>0</v>
      </c>
      <c r="S148" s="275">
        <f t="shared" si="172"/>
        <v>0</v>
      </c>
      <c r="T148" s="275">
        <f t="shared" si="172"/>
        <v>0</v>
      </c>
      <c r="U148" s="275">
        <f t="shared" si="172"/>
        <v>0</v>
      </c>
      <c r="V148" s="275">
        <f t="shared" si="172"/>
        <v>0</v>
      </c>
      <c r="W148" s="275">
        <f t="shared" si="172"/>
        <v>0</v>
      </c>
      <c r="X148" s="275">
        <f t="shared" si="172"/>
        <v>0</v>
      </c>
      <c r="Y148" s="275">
        <f t="shared" si="172"/>
        <v>0</v>
      </c>
      <c r="Z148" s="275">
        <f t="shared" si="172"/>
        <v>0</v>
      </c>
      <c r="AA148" s="275">
        <f t="shared" si="172"/>
        <v>0</v>
      </c>
      <c r="AB148" s="275">
        <f t="shared" si="172"/>
        <v>0</v>
      </c>
      <c r="AC148" s="275">
        <f t="shared" si="172"/>
        <v>0</v>
      </c>
      <c r="AD148" s="275">
        <f t="shared" si="172"/>
        <v>0</v>
      </c>
      <c r="AE148" s="275">
        <f t="shared" si="172"/>
        <v>0</v>
      </c>
      <c r="AF148" s="275">
        <f t="shared" si="172"/>
        <v>0</v>
      </c>
      <c r="AG148" s="275">
        <f t="shared" si="172"/>
        <v>0</v>
      </c>
      <c r="AH148" s="275">
        <f t="shared" si="172"/>
        <v>0</v>
      </c>
      <c r="AI148" s="275">
        <f t="shared" si="172"/>
        <v>0</v>
      </c>
      <c r="AJ148" s="275">
        <f t="shared" si="172"/>
        <v>0</v>
      </c>
      <c r="AK148" s="275">
        <f t="shared" si="172"/>
        <v>0</v>
      </c>
      <c r="AL148" s="275">
        <f t="shared" si="172"/>
        <v>0</v>
      </c>
      <c r="AM148" s="275">
        <f t="shared" si="172"/>
        <v>0</v>
      </c>
      <c r="AN148" s="275">
        <f t="shared" si="172"/>
        <v>0</v>
      </c>
      <c r="AO148" s="275">
        <f t="shared" si="172"/>
        <v>0</v>
      </c>
      <c r="AP148" s="275">
        <f t="shared" si="172"/>
        <v>0</v>
      </c>
      <c r="AQ148" s="275">
        <f t="shared" si="172"/>
        <v>0</v>
      </c>
      <c r="AR148" s="275">
        <f t="shared" si="172"/>
        <v>0</v>
      </c>
      <c r="AS148" s="275">
        <f t="shared" si="172"/>
        <v>0</v>
      </c>
      <c r="AT148" s="275">
        <f t="shared" si="172"/>
        <v>0</v>
      </c>
      <c r="AU148" s="275">
        <f t="shared" si="172"/>
        <v>0</v>
      </c>
      <c r="AV148" s="275">
        <f t="shared" si="172"/>
        <v>0</v>
      </c>
      <c r="AW148" s="275">
        <f t="shared" si="172"/>
        <v>0</v>
      </c>
      <c r="AX148" s="275">
        <f t="shared" si="172"/>
        <v>0</v>
      </c>
      <c r="AY148" s="275">
        <f t="shared" si="172"/>
        <v>0</v>
      </c>
      <c r="AZ148" s="275">
        <f t="shared" si="172"/>
        <v>0</v>
      </c>
      <c r="BA148" s="275">
        <f t="shared" si="172"/>
        <v>0</v>
      </c>
      <c r="BB148" s="275">
        <f t="shared" si="172"/>
        <v>0</v>
      </c>
      <c r="BC148" s="275">
        <f t="shared" si="172"/>
        <v>0</v>
      </c>
      <c r="BD148" s="275">
        <f t="shared" si="172"/>
        <v>0</v>
      </c>
      <c r="BE148" s="275">
        <f t="shared" si="172"/>
        <v>0</v>
      </c>
      <c r="BF148" s="275">
        <f t="shared" si="172"/>
        <v>0</v>
      </c>
      <c r="BG148" s="275">
        <f t="shared" si="172"/>
        <v>0</v>
      </c>
      <c r="BH148" s="275">
        <f t="shared" si="172"/>
        <v>0</v>
      </c>
      <c r="BI148" s="275">
        <f t="shared" si="172"/>
        <v>0</v>
      </c>
      <c r="BJ148" s="275">
        <f t="shared" si="172"/>
        <v>0</v>
      </c>
      <c r="BK148" s="275">
        <f t="shared" si="172"/>
        <v>0</v>
      </c>
      <c r="BL148" s="275">
        <f t="shared" si="172"/>
        <v>0</v>
      </c>
      <c r="BM148" s="275">
        <f t="shared" si="172"/>
        <v>0</v>
      </c>
      <c r="BN148" s="275">
        <f t="shared" si="172"/>
        <v>0</v>
      </c>
      <c r="BO148" s="275">
        <f t="shared" ref="BO148:CT148" si="173">BO129*$C92/10000</f>
        <v>0</v>
      </c>
      <c r="BP148" s="275">
        <f t="shared" si="173"/>
        <v>0</v>
      </c>
      <c r="BQ148" s="275">
        <f t="shared" si="173"/>
        <v>0</v>
      </c>
      <c r="BR148" s="275">
        <f t="shared" si="173"/>
        <v>0</v>
      </c>
      <c r="BS148" s="275">
        <f t="shared" si="173"/>
        <v>0</v>
      </c>
      <c r="BT148" s="275">
        <f t="shared" si="173"/>
        <v>0</v>
      </c>
      <c r="BU148" s="275">
        <f t="shared" si="173"/>
        <v>0</v>
      </c>
      <c r="BV148" s="275">
        <f t="shared" si="173"/>
        <v>0</v>
      </c>
      <c r="BW148" s="275">
        <f t="shared" si="173"/>
        <v>0</v>
      </c>
      <c r="BX148" s="275">
        <f t="shared" si="173"/>
        <v>0</v>
      </c>
      <c r="BY148" s="275">
        <f t="shared" si="173"/>
        <v>0</v>
      </c>
      <c r="BZ148" s="275">
        <f t="shared" si="173"/>
        <v>0</v>
      </c>
      <c r="CA148" s="275">
        <f t="shared" si="173"/>
        <v>0</v>
      </c>
      <c r="CB148" s="275">
        <f t="shared" si="173"/>
        <v>0</v>
      </c>
      <c r="CC148" s="275">
        <f t="shared" si="173"/>
        <v>0</v>
      </c>
      <c r="CD148" s="275">
        <f t="shared" si="173"/>
        <v>0</v>
      </c>
      <c r="CE148" s="275">
        <f t="shared" si="173"/>
        <v>0</v>
      </c>
      <c r="CF148" s="275">
        <f t="shared" si="173"/>
        <v>0</v>
      </c>
      <c r="CG148" s="275">
        <f t="shared" si="173"/>
        <v>0</v>
      </c>
      <c r="CH148" s="275">
        <f t="shared" si="173"/>
        <v>0</v>
      </c>
      <c r="CI148" s="275">
        <f t="shared" si="173"/>
        <v>0</v>
      </c>
      <c r="CJ148" s="275">
        <f t="shared" si="173"/>
        <v>0</v>
      </c>
      <c r="CK148" s="275">
        <f t="shared" si="173"/>
        <v>0</v>
      </c>
      <c r="CL148" s="275">
        <f t="shared" si="173"/>
        <v>0</v>
      </c>
      <c r="CM148" s="275">
        <f t="shared" si="173"/>
        <v>0</v>
      </c>
      <c r="CN148" s="275">
        <f t="shared" si="173"/>
        <v>0</v>
      </c>
      <c r="CO148" s="275">
        <f t="shared" si="173"/>
        <v>0</v>
      </c>
      <c r="CP148" s="275">
        <f t="shared" si="173"/>
        <v>0</v>
      </c>
      <c r="CQ148" s="275">
        <f t="shared" si="173"/>
        <v>0</v>
      </c>
      <c r="CR148" s="275">
        <f t="shared" si="173"/>
        <v>0</v>
      </c>
      <c r="CS148" s="275">
        <f t="shared" si="173"/>
        <v>0</v>
      </c>
      <c r="CT148" s="292">
        <f t="shared" si="173"/>
        <v>0</v>
      </c>
      <c r="CU148" s="164">
        <f>B148-'5、销售定价'!J15</f>
        <v>0</v>
      </c>
    </row>
    <row r="149" spans="1:99" s="130" customFormat="1" ht="16.5" customHeight="1">
      <c r="A149" s="267">
        <f t="shared" si="150"/>
        <v>0</v>
      </c>
      <c r="B149" s="268">
        <f t="shared" si="151"/>
        <v>0</v>
      </c>
      <c r="C149" s="275">
        <f t="shared" ref="C149:BN149" si="174">C130*$C93/10000</f>
        <v>0</v>
      </c>
      <c r="D149" s="275">
        <f t="shared" si="174"/>
        <v>0</v>
      </c>
      <c r="E149" s="275">
        <f t="shared" si="174"/>
        <v>0</v>
      </c>
      <c r="F149" s="275">
        <f t="shared" si="174"/>
        <v>0</v>
      </c>
      <c r="G149" s="275">
        <f t="shared" si="174"/>
        <v>0</v>
      </c>
      <c r="H149" s="275">
        <f t="shared" si="174"/>
        <v>0</v>
      </c>
      <c r="I149" s="275">
        <f t="shared" si="174"/>
        <v>0</v>
      </c>
      <c r="J149" s="275">
        <f t="shared" si="174"/>
        <v>0</v>
      </c>
      <c r="K149" s="275">
        <f t="shared" si="174"/>
        <v>0</v>
      </c>
      <c r="L149" s="275">
        <f t="shared" si="174"/>
        <v>0</v>
      </c>
      <c r="M149" s="275">
        <f t="shared" si="174"/>
        <v>0</v>
      </c>
      <c r="N149" s="275">
        <f t="shared" si="174"/>
        <v>0</v>
      </c>
      <c r="O149" s="275">
        <f t="shared" si="174"/>
        <v>0</v>
      </c>
      <c r="P149" s="275">
        <f t="shared" si="174"/>
        <v>0</v>
      </c>
      <c r="Q149" s="275">
        <f t="shared" si="174"/>
        <v>0</v>
      </c>
      <c r="R149" s="275">
        <f t="shared" si="174"/>
        <v>0</v>
      </c>
      <c r="S149" s="275">
        <f t="shared" si="174"/>
        <v>0</v>
      </c>
      <c r="T149" s="275">
        <f t="shared" si="174"/>
        <v>0</v>
      </c>
      <c r="U149" s="275">
        <f t="shared" si="174"/>
        <v>0</v>
      </c>
      <c r="V149" s="275">
        <f t="shared" si="174"/>
        <v>0</v>
      </c>
      <c r="W149" s="275">
        <f t="shared" si="174"/>
        <v>0</v>
      </c>
      <c r="X149" s="275">
        <f t="shared" si="174"/>
        <v>0</v>
      </c>
      <c r="Y149" s="275">
        <f t="shared" si="174"/>
        <v>0</v>
      </c>
      <c r="Z149" s="275">
        <f t="shared" si="174"/>
        <v>0</v>
      </c>
      <c r="AA149" s="275">
        <f t="shared" si="174"/>
        <v>0</v>
      </c>
      <c r="AB149" s="275">
        <f t="shared" si="174"/>
        <v>0</v>
      </c>
      <c r="AC149" s="275">
        <f t="shared" si="174"/>
        <v>0</v>
      </c>
      <c r="AD149" s="275">
        <f t="shared" si="174"/>
        <v>0</v>
      </c>
      <c r="AE149" s="275">
        <f t="shared" si="174"/>
        <v>0</v>
      </c>
      <c r="AF149" s="275">
        <f t="shared" si="174"/>
        <v>0</v>
      </c>
      <c r="AG149" s="275">
        <f t="shared" si="174"/>
        <v>0</v>
      </c>
      <c r="AH149" s="275">
        <f t="shared" si="174"/>
        <v>0</v>
      </c>
      <c r="AI149" s="275">
        <f t="shared" si="174"/>
        <v>0</v>
      </c>
      <c r="AJ149" s="275">
        <f t="shared" si="174"/>
        <v>0</v>
      </c>
      <c r="AK149" s="275">
        <f t="shared" si="174"/>
        <v>0</v>
      </c>
      <c r="AL149" s="275">
        <f t="shared" si="174"/>
        <v>0</v>
      </c>
      <c r="AM149" s="275">
        <f t="shared" si="174"/>
        <v>0</v>
      </c>
      <c r="AN149" s="275">
        <f t="shared" si="174"/>
        <v>0</v>
      </c>
      <c r="AO149" s="275">
        <f t="shared" si="174"/>
        <v>0</v>
      </c>
      <c r="AP149" s="275">
        <f t="shared" si="174"/>
        <v>0</v>
      </c>
      <c r="AQ149" s="275">
        <f t="shared" si="174"/>
        <v>0</v>
      </c>
      <c r="AR149" s="275">
        <f t="shared" si="174"/>
        <v>0</v>
      </c>
      <c r="AS149" s="275">
        <f t="shared" si="174"/>
        <v>0</v>
      </c>
      <c r="AT149" s="275">
        <f t="shared" si="174"/>
        <v>0</v>
      </c>
      <c r="AU149" s="275">
        <f t="shared" si="174"/>
        <v>0</v>
      </c>
      <c r="AV149" s="275">
        <f t="shared" si="174"/>
        <v>0</v>
      </c>
      <c r="AW149" s="275">
        <f t="shared" si="174"/>
        <v>0</v>
      </c>
      <c r="AX149" s="275">
        <f t="shared" si="174"/>
        <v>0</v>
      </c>
      <c r="AY149" s="275">
        <f t="shared" si="174"/>
        <v>0</v>
      </c>
      <c r="AZ149" s="275">
        <f t="shared" si="174"/>
        <v>0</v>
      </c>
      <c r="BA149" s="275">
        <f t="shared" si="174"/>
        <v>0</v>
      </c>
      <c r="BB149" s="275">
        <f t="shared" si="174"/>
        <v>0</v>
      </c>
      <c r="BC149" s="275">
        <f t="shared" si="174"/>
        <v>0</v>
      </c>
      <c r="BD149" s="275">
        <f t="shared" si="174"/>
        <v>0</v>
      </c>
      <c r="BE149" s="275">
        <f t="shared" si="174"/>
        <v>0</v>
      </c>
      <c r="BF149" s="275">
        <f t="shared" si="174"/>
        <v>0</v>
      </c>
      <c r="BG149" s="275">
        <f t="shared" si="174"/>
        <v>0</v>
      </c>
      <c r="BH149" s="275">
        <f t="shared" si="174"/>
        <v>0</v>
      </c>
      <c r="BI149" s="275">
        <f t="shared" si="174"/>
        <v>0</v>
      </c>
      <c r="BJ149" s="275">
        <f t="shared" si="174"/>
        <v>0</v>
      </c>
      <c r="BK149" s="275">
        <f t="shared" si="174"/>
        <v>0</v>
      </c>
      <c r="BL149" s="275">
        <f t="shared" si="174"/>
        <v>0</v>
      </c>
      <c r="BM149" s="275">
        <f t="shared" si="174"/>
        <v>0</v>
      </c>
      <c r="BN149" s="275">
        <f t="shared" si="174"/>
        <v>0</v>
      </c>
      <c r="BO149" s="275">
        <f t="shared" ref="BO149:CT149" si="175">BO130*$C93/10000</f>
        <v>0</v>
      </c>
      <c r="BP149" s="275">
        <f t="shared" si="175"/>
        <v>0</v>
      </c>
      <c r="BQ149" s="275">
        <f t="shared" si="175"/>
        <v>0</v>
      </c>
      <c r="BR149" s="275">
        <f t="shared" si="175"/>
        <v>0</v>
      </c>
      <c r="BS149" s="275">
        <f t="shared" si="175"/>
        <v>0</v>
      </c>
      <c r="BT149" s="275">
        <f t="shared" si="175"/>
        <v>0</v>
      </c>
      <c r="BU149" s="275">
        <f t="shared" si="175"/>
        <v>0</v>
      </c>
      <c r="BV149" s="275">
        <f t="shared" si="175"/>
        <v>0</v>
      </c>
      <c r="BW149" s="275">
        <f t="shared" si="175"/>
        <v>0</v>
      </c>
      <c r="BX149" s="275">
        <f t="shared" si="175"/>
        <v>0</v>
      </c>
      <c r="BY149" s="275">
        <f t="shared" si="175"/>
        <v>0</v>
      </c>
      <c r="BZ149" s="275">
        <f t="shared" si="175"/>
        <v>0</v>
      </c>
      <c r="CA149" s="275">
        <f t="shared" si="175"/>
        <v>0</v>
      </c>
      <c r="CB149" s="275">
        <f t="shared" si="175"/>
        <v>0</v>
      </c>
      <c r="CC149" s="275">
        <f t="shared" si="175"/>
        <v>0</v>
      </c>
      <c r="CD149" s="275">
        <f t="shared" si="175"/>
        <v>0</v>
      </c>
      <c r="CE149" s="275">
        <f t="shared" si="175"/>
        <v>0</v>
      </c>
      <c r="CF149" s="275">
        <f t="shared" si="175"/>
        <v>0</v>
      </c>
      <c r="CG149" s="275">
        <f t="shared" si="175"/>
        <v>0</v>
      </c>
      <c r="CH149" s="275">
        <f t="shared" si="175"/>
        <v>0</v>
      </c>
      <c r="CI149" s="275">
        <f t="shared" si="175"/>
        <v>0</v>
      </c>
      <c r="CJ149" s="275">
        <f t="shared" si="175"/>
        <v>0</v>
      </c>
      <c r="CK149" s="275">
        <f t="shared" si="175"/>
        <v>0</v>
      </c>
      <c r="CL149" s="275">
        <f t="shared" si="175"/>
        <v>0</v>
      </c>
      <c r="CM149" s="275">
        <f t="shared" si="175"/>
        <v>0</v>
      </c>
      <c r="CN149" s="275">
        <f t="shared" si="175"/>
        <v>0</v>
      </c>
      <c r="CO149" s="275">
        <f t="shared" si="175"/>
        <v>0</v>
      </c>
      <c r="CP149" s="275">
        <f t="shared" si="175"/>
        <v>0</v>
      </c>
      <c r="CQ149" s="275">
        <f t="shared" si="175"/>
        <v>0</v>
      </c>
      <c r="CR149" s="275">
        <f t="shared" si="175"/>
        <v>0</v>
      </c>
      <c r="CS149" s="275">
        <f t="shared" si="175"/>
        <v>0</v>
      </c>
      <c r="CT149" s="292">
        <f t="shared" si="175"/>
        <v>0</v>
      </c>
      <c r="CU149" s="164">
        <f>B149-'5、销售定价'!J16</f>
        <v>0</v>
      </c>
    </row>
    <row r="150" spans="1:99" s="130" customFormat="1" ht="16.5" customHeight="1">
      <c r="A150" s="267" t="str">
        <f t="shared" si="150"/>
        <v>车位</v>
      </c>
      <c r="B150" s="268">
        <f t="shared" si="151"/>
        <v>8190</v>
      </c>
      <c r="C150" s="275">
        <f>C112*$C94/10000</f>
        <v>0</v>
      </c>
      <c r="D150" s="275">
        <f t="shared" ref="D150:BO150" si="176">D112*$C94/10000</f>
        <v>0</v>
      </c>
      <c r="E150" s="275">
        <f t="shared" si="176"/>
        <v>0</v>
      </c>
      <c r="F150" s="275">
        <f t="shared" si="176"/>
        <v>0</v>
      </c>
      <c r="G150" s="275">
        <f t="shared" si="176"/>
        <v>0</v>
      </c>
      <c r="H150" s="275">
        <f t="shared" si="176"/>
        <v>0</v>
      </c>
      <c r="I150" s="275">
        <f t="shared" si="176"/>
        <v>0</v>
      </c>
      <c r="J150" s="275">
        <f t="shared" si="176"/>
        <v>0</v>
      </c>
      <c r="K150" s="275">
        <f t="shared" si="176"/>
        <v>0</v>
      </c>
      <c r="L150" s="275">
        <f t="shared" si="176"/>
        <v>0</v>
      </c>
      <c r="M150" s="275">
        <f t="shared" si="176"/>
        <v>0</v>
      </c>
      <c r="N150" s="275">
        <f t="shared" si="176"/>
        <v>0</v>
      </c>
      <c r="O150" s="275">
        <f t="shared" si="176"/>
        <v>0</v>
      </c>
      <c r="P150" s="275">
        <f t="shared" si="176"/>
        <v>0</v>
      </c>
      <c r="Q150" s="275">
        <f t="shared" si="176"/>
        <v>0</v>
      </c>
      <c r="R150" s="275">
        <f t="shared" si="176"/>
        <v>0</v>
      </c>
      <c r="S150" s="275">
        <f t="shared" si="176"/>
        <v>0</v>
      </c>
      <c r="T150" s="275">
        <f t="shared" si="176"/>
        <v>0</v>
      </c>
      <c r="U150" s="275">
        <f t="shared" si="176"/>
        <v>0</v>
      </c>
      <c r="V150" s="275">
        <f t="shared" si="176"/>
        <v>0</v>
      </c>
      <c r="W150" s="275">
        <f t="shared" si="176"/>
        <v>0</v>
      </c>
      <c r="X150" s="275">
        <f t="shared" si="176"/>
        <v>0</v>
      </c>
      <c r="Y150" s="275">
        <f t="shared" si="176"/>
        <v>0</v>
      </c>
      <c r="Z150" s="275">
        <f t="shared" si="176"/>
        <v>0</v>
      </c>
      <c r="AA150" s="275">
        <f t="shared" si="176"/>
        <v>0</v>
      </c>
      <c r="AB150" s="275">
        <f t="shared" si="176"/>
        <v>0</v>
      </c>
      <c r="AC150" s="275">
        <f t="shared" si="176"/>
        <v>0</v>
      </c>
      <c r="AD150" s="275">
        <f t="shared" si="176"/>
        <v>0</v>
      </c>
      <c r="AE150" s="275">
        <f t="shared" si="176"/>
        <v>0</v>
      </c>
      <c r="AF150" s="275">
        <f t="shared" si="176"/>
        <v>0</v>
      </c>
      <c r="AG150" s="275">
        <f t="shared" si="176"/>
        <v>0</v>
      </c>
      <c r="AH150" s="275">
        <f t="shared" si="176"/>
        <v>0</v>
      </c>
      <c r="AI150" s="275">
        <f t="shared" si="176"/>
        <v>5400</v>
      </c>
      <c r="AJ150" s="275">
        <f t="shared" si="176"/>
        <v>1500</v>
      </c>
      <c r="AK150" s="275">
        <f t="shared" si="176"/>
        <v>1290</v>
      </c>
      <c r="AL150" s="275">
        <f t="shared" si="176"/>
        <v>0</v>
      </c>
      <c r="AM150" s="275">
        <f t="shared" si="176"/>
        <v>0</v>
      </c>
      <c r="AN150" s="275">
        <f t="shared" si="176"/>
        <v>0</v>
      </c>
      <c r="AO150" s="275">
        <f t="shared" si="176"/>
        <v>0</v>
      </c>
      <c r="AP150" s="275">
        <f t="shared" si="176"/>
        <v>0</v>
      </c>
      <c r="AQ150" s="275">
        <f t="shared" si="176"/>
        <v>0</v>
      </c>
      <c r="AR150" s="275">
        <f t="shared" si="176"/>
        <v>0</v>
      </c>
      <c r="AS150" s="275">
        <f t="shared" si="176"/>
        <v>0</v>
      </c>
      <c r="AT150" s="275">
        <f t="shared" si="176"/>
        <v>0</v>
      </c>
      <c r="AU150" s="275">
        <f t="shared" si="176"/>
        <v>0</v>
      </c>
      <c r="AV150" s="275">
        <f t="shared" si="176"/>
        <v>0</v>
      </c>
      <c r="AW150" s="275">
        <f t="shared" si="176"/>
        <v>0</v>
      </c>
      <c r="AX150" s="275">
        <f t="shared" si="176"/>
        <v>0</v>
      </c>
      <c r="AY150" s="275">
        <f t="shared" si="176"/>
        <v>0</v>
      </c>
      <c r="AZ150" s="275">
        <f t="shared" si="176"/>
        <v>0</v>
      </c>
      <c r="BA150" s="275">
        <f t="shared" si="176"/>
        <v>0</v>
      </c>
      <c r="BB150" s="275">
        <f t="shared" si="176"/>
        <v>0</v>
      </c>
      <c r="BC150" s="275">
        <f t="shared" si="176"/>
        <v>0</v>
      </c>
      <c r="BD150" s="275">
        <f t="shared" si="176"/>
        <v>0</v>
      </c>
      <c r="BE150" s="275">
        <f t="shared" si="176"/>
        <v>0</v>
      </c>
      <c r="BF150" s="275">
        <f t="shared" si="176"/>
        <v>0</v>
      </c>
      <c r="BG150" s="275">
        <f t="shared" si="176"/>
        <v>0</v>
      </c>
      <c r="BH150" s="275">
        <f t="shared" si="176"/>
        <v>0</v>
      </c>
      <c r="BI150" s="275">
        <f t="shared" si="176"/>
        <v>0</v>
      </c>
      <c r="BJ150" s="275">
        <f t="shared" si="176"/>
        <v>0</v>
      </c>
      <c r="BK150" s="275">
        <f t="shared" si="176"/>
        <v>0</v>
      </c>
      <c r="BL150" s="275">
        <f t="shared" si="176"/>
        <v>0</v>
      </c>
      <c r="BM150" s="275">
        <f t="shared" si="176"/>
        <v>0</v>
      </c>
      <c r="BN150" s="275">
        <f t="shared" si="176"/>
        <v>0</v>
      </c>
      <c r="BO150" s="275">
        <f t="shared" si="176"/>
        <v>0</v>
      </c>
      <c r="BP150" s="275">
        <f t="shared" ref="BP150:CT150" si="177">BP112*$C94/10000</f>
        <v>0</v>
      </c>
      <c r="BQ150" s="275">
        <f t="shared" si="177"/>
        <v>0</v>
      </c>
      <c r="BR150" s="275">
        <f t="shared" si="177"/>
        <v>0</v>
      </c>
      <c r="BS150" s="275">
        <f t="shared" si="177"/>
        <v>0</v>
      </c>
      <c r="BT150" s="275">
        <f t="shared" si="177"/>
        <v>0</v>
      </c>
      <c r="BU150" s="275">
        <f t="shared" si="177"/>
        <v>0</v>
      </c>
      <c r="BV150" s="275">
        <f t="shared" si="177"/>
        <v>0</v>
      </c>
      <c r="BW150" s="275">
        <f t="shared" si="177"/>
        <v>0</v>
      </c>
      <c r="BX150" s="275">
        <f t="shared" si="177"/>
        <v>0</v>
      </c>
      <c r="BY150" s="275">
        <f t="shared" si="177"/>
        <v>0</v>
      </c>
      <c r="BZ150" s="275">
        <f t="shared" si="177"/>
        <v>0</v>
      </c>
      <c r="CA150" s="275">
        <f t="shared" si="177"/>
        <v>0</v>
      </c>
      <c r="CB150" s="275">
        <f t="shared" si="177"/>
        <v>0</v>
      </c>
      <c r="CC150" s="275">
        <f t="shared" si="177"/>
        <v>0</v>
      </c>
      <c r="CD150" s="275">
        <f t="shared" si="177"/>
        <v>0</v>
      </c>
      <c r="CE150" s="275">
        <f t="shared" si="177"/>
        <v>0</v>
      </c>
      <c r="CF150" s="275">
        <f t="shared" si="177"/>
        <v>0</v>
      </c>
      <c r="CG150" s="275">
        <f t="shared" si="177"/>
        <v>0</v>
      </c>
      <c r="CH150" s="275">
        <f t="shared" si="177"/>
        <v>0</v>
      </c>
      <c r="CI150" s="275">
        <f t="shared" si="177"/>
        <v>0</v>
      </c>
      <c r="CJ150" s="275">
        <f t="shared" si="177"/>
        <v>0</v>
      </c>
      <c r="CK150" s="275">
        <f t="shared" si="177"/>
        <v>0</v>
      </c>
      <c r="CL150" s="275">
        <f t="shared" si="177"/>
        <v>0</v>
      </c>
      <c r="CM150" s="275">
        <f t="shared" si="177"/>
        <v>0</v>
      </c>
      <c r="CN150" s="275">
        <f t="shared" si="177"/>
        <v>0</v>
      </c>
      <c r="CO150" s="275">
        <f t="shared" si="177"/>
        <v>0</v>
      </c>
      <c r="CP150" s="275">
        <f t="shared" si="177"/>
        <v>0</v>
      </c>
      <c r="CQ150" s="275">
        <f t="shared" si="177"/>
        <v>0</v>
      </c>
      <c r="CR150" s="275">
        <f t="shared" si="177"/>
        <v>0</v>
      </c>
      <c r="CS150" s="275">
        <f t="shared" si="177"/>
        <v>0</v>
      </c>
      <c r="CT150" s="275">
        <f t="shared" si="177"/>
        <v>0</v>
      </c>
      <c r="CU150" s="164">
        <f>B150-'5、销售定价'!J17</f>
        <v>0</v>
      </c>
    </row>
    <row r="151" spans="1:99" s="130" customFormat="1" ht="16.5" customHeight="1">
      <c r="A151" s="271" t="s">
        <v>239</v>
      </c>
      <c r="B151" s="273">
        <f>SUM(B137:B150)</f>
        <v>258834.13919999998</v>
      </c>
      <c r="C151" s="273">
        <f>SUM(C137:C150)</f>
        <v>0</v>
      </c>
      <c r="D151" s="273">
        <f t="shared" ref="D151:V151" si="178">SUM(D137:D150)</f>
        <v>0</v>
      </c>
      <c r="E151" s="273">
        <f t="shared" si="178"/>
        <v>0</v>
      </c>
      <c r="F151" s="273">
        <f t="shared" si="178"/>
        <v>0</v>
      </c>
      <c r="G151" s="273">
        <f t="shared" si="178"/>
        <v>0</v>
      </c>
      <c r="H151" s="273">
        <f t="shared" si="178"/>
        <v>0</v>
      </c>
      <c r="I151" s="273">
        <f t="shared" si="178"/>
        <v>0</v>
      </c>
      <c r="J151" s="273">
        <f t="shared" si="178"/>
        <v>0</v>
      </c>
      <c r="K151" s="273">
        <f t="shared" si="178"/>
        <v>0</v>
      </c>
      <c r="L151" s="273">
        <f t="shared" si="178"/>
        <v>0</v>
      </c>
      <c r="M151" s="273">
        <f t="shared" si="178"/>
        <v>0</v>
      </c>
      <c r="N151" s="273">
        <f t="shared" si="178"/>
        <v>0</v>
      </c>
      <c r="O151" s="273">
        <f t="shared" si="178"/>
        <v>0</v>
      </c>
      <c r="P151" s="273">
        <f t="shared" si="178"/>
        <v>0</v>
      </c>
      <c r="Q151" s="273">
        <f t="shared" si="178"/>
        <v>0</v>
      </c>
      <c r="R151" s="273">
        <f t="shared" si="178"/>
        <v>0</v>
      </c>
      <c r="S151" s="273">
        <f t="shared" si="178"/>
        <v>0</v>
      </c>
      <c r="T151" s="273">
        <f t="shared" si="178"/>
        <v>118277.28</v>
      </c>
      <c r="U151" s="273">
        <f t="shared" si="178"/>
        <v>68995.08</v>
      </c>
      <c r="V151" s="273">
        <f t="shared" si="178"/>
        <v>63371.779199999975</v>
      </c>
      <c r="W151" s="273">
        <f t="shared" ref="W151:CH151" si="179">SUM(W137:W150)</f>
        <v>0</v>
      </c>
      <c r="X151" s="273">
        <f t="shared" si="179"/>
        <v>0</v>
      </c>
      <c r="Y151" s="273">
        <f t="shared" si="179"/>
        <v>0</v>
      </c>
      <c r="Z151" s="273">
        <f t="shared" si="179"/>
        <v>0</v>
      </c>
      <c r="AA151" s="273">
        <f t="shared" si="179"/>
        <v>0</v>
      </c>
      <c r="AB151" s="273">
        <f t="shared" si="179"/>
        <v>0</v>
      </c>
      <c r="AC151" s="273">
        <f t="shared" si="179"/>
        <v>0</v>
      </c>
      <c r="AD151" s="273">
        <f t="shared" si="179"/>
        <v>0</v>
      </c>
      <c r="AE151" s="273">
        <f t="shared" si="179"/>
        <v>0</v>
      </c>
      <c r="AF151" s="273">
        <f t="shared" si="179"/>
        <v>0</v>
      </c>
      <c r="AG151" s="273">
        <f t="shared" si="179"/>
        <v>0</v>
      </c>
      <c r="AH151" s="273">
        <f t="shared" si="179"/>
        <v>0</v>
      </c>
      <c r="AI151" s="273">
        <f t="shared" si="179"/>
        <v>5400</v>
      </c>
      <c r="AJ151" s="273">
        <f t="shared" si="179"/>
        <v>1500</v>
      </c>
      <c r="AK151" s="273">
        <f t="shared" si="179"/>
        <v>1290</v>
      </c>
      <c r="AL151" s="273">
        <f t="shared" si="179"/>
        <v>0</v>
      </c>
      <c r="AM151" s="273">
        <f t="shared" si="179"/>
        <v>0</v>
      </c>
      <c r="AN151" s="273">
        <f t="shared" si="179"/>
        <v>0</v>
      </c>
      <c r="AO151" s="273">
        <f t="shared" si="179"/>
        <v>0</v>
      </c>
      <c r="AP151" s="273">
        <f t="shared" si="179"/>
        <v>0</v>
      </c>
      <c r="AQ151" s="273">
        <f t="shared" si="179"/>
        <v>0</v>
      </c>
      <c r="AR151" s="273">
        <f t="shared" si="179"/>
        <v>0</v>
      </c>
      <c r="AS151" s="273">
        <f t="shared" si="179"/>
        <v>0</v>
      </c>
      <c r="AT151" s="273">
        <f t="shared" si="179"/>
        <v>0</v>
      </c>
      <c r="AU151" s="273">
        <f t="shared" si="179"/>
        <v>0</v>
      </c>
      <c r="AV151" s="273">
        <f t="shared" si="179"/>
        <v>0</v>
      </c>
      <c r="AW151" s="273">
        <f t="shared" si="179"/>
        <v>0</v>
      </c>
      <c r="AX151" s="273">
        <f t="shared" si="179"/>
        <v>0</v>
      </c>
      <c r="AY151" s="273">
        <f t="shared" si="179"/>
        <v>0</v>
      </c>
      <c r="AZ151" s="273">
        <f t="shared" si="179"/>
        <v>0</v>
      </c>
      <c r="BA151" s="273">
        <f t="shared" si="179"/>
        <v>0</v>
      </c>
      <c r="BB151" s="273">
        <f t="shared" si="179"/>
        <v>0</v>
      </c>
      <c r="BC151" s="273">
        <f t="shared" si="179"/>
        <v>0</v>
      </c>
      <c r="BD151" s="273">
        <f t="shared" si="179"/>
        <v>0</v>
      </c>
      <c r="BE151" s="273">
        <f t="shared" si="179"/>
        <v>0</v>
      </c>
      <c r="BF151" s="273">
        <f t="shared" si="179"/>
        <v>0</v>
      </c>
      <c r="BG151" s="273">
        <f t="shared" si="179"/>
        <v>0</v>
      </c>
      <c r="BH151" s="273">
        <f t="shared" si="179"/>
        <v>0</v>
      </c>
      <c r="BI151" s="273">
        <f t="shared" si="179"/>
        <v>0</v>
      </c>
      <c r="BJ151" s="273">
        <f t="shared" si="179"/>
        <v>0</v>
      </c>
      <c r="BK151" s="273">
        <f t="shared" si="179"/>
        <v>0</v>
      </c>
      <c r="BL151" s="273">
        <f t="shared" si="179"/>
        <v>0</v>
      </c>
      <c r="BM151" s="273">
        <f t="shared" si="179"/>
        <v>0</v>
      </c>
      <c r="BN151" s="273">
        <f t="shared" si="179"/>
        <v>0</v>
      </c>
      <c r="BO151" s="273">
        <f t="shared" si="179"/>
        <v>0</v>
      </c>
      <c r="BP151" s="273">
        <f t="shared" si="179"/>
        <v>0</v>
      </c>
      <c r="BQ151" s="273">
        <f t="shared" si="179"/>
        <v>0</v>
      </c>
      <c r="BR151" s="273">
        <f t="shared" si="179"/>
        <v>0</v>
      </c>
      <c r="BS151" s="273">
        <f t="shared" si="179"/>
        <v>0</v>
      </c>
      <c r="BT151" s="273">
        <f t="shared" si="179"/>
        <v>0</v>
      </c>
      <c r="BU151" s="273">
        <f t="shared" si="179"/>
        <v>0</v>
      </c>
      <c r="BV151" s="273">
        <f t="shared" si="179"/>
        <v>0</v>
      </c>
      <c r="BW151" s="273">
        <f t="shared" si="179"/>
        <v>0</v>
      </c>
      <c r="BX151" s="273">
        <f t="shared" si="179"/>
        <v>0</v>
      </c>
      <c r="BY151" s="273">
        <f t="shared" si="179"/>
        <v>0</v>
      </c>
      <c r="BZ151" s="273">
        <f t="shared" si="179"/>
        <v>0</v>
      </c>
      <c r="CA151" s="273">
        <f t="shared" si="179"/>
        <v>0</v>
      </c>
      <c r="CB151" s="273">
        <f t="shared" si="179"/>
        <v>0</v>
      </c>
      <c r="CC151" s="273">
        <f t="shared" si="179"/>
        <v>0</v>
      </c>
      <c r="CD151" s="273">
        <f t="shared" si="179"/>
        <v>0</v>
      </c>
      <c r="CE151" s="273">
        <f t="shared" si="179"/>
        <v>0</v>
      </c>
      <c r="CF151" s="273">
        <f t="shared" si="179"/>
        <v>0</v>
      </c>
      <c r="CG151" s="273">
        <f t="shared" si="179"/>
        <v>0</v>
      </c>
      <c r="CH151" s="273">
        <f t="shared" si="179"/>
        <v>0</v>
      </c>
      <c r="CI151" s="273">
        <f t="shared" ref="CI151:CT151" si="180">SUM(CI137:CI150)</f>
        <v>0</v>
      </c>
      <c r="CJ151" s="273">
        <f t="shared" si="180"/>
        <v>0</v>
      </c>
      <c r="CK151" s="273">
        <f t="shared" si="180"/>
        <v>0</v>
      </c>
      <c r="CL151" s="273">
        <f t="shared" si="180"/>
        <v>0</v>
      </c>
      <c r="CM151" s="273">
        <f t="shared" si="180"/>
        <v>0</v>
      </c>
      <c r="CN151" s="273">
        <f t="shared" si="180"/>
        <v>0</v>
      </c>
      <c r="CO151" s="273">
        <f t="shared" si="180"/>
        <v>0</v>
      </c>
      <c r="CP151" s="273">
        <f t="shared" si="180"/>
        <v>0</v>
      </c>
      <c r="CQ151" s="273">
        <f t="shared" si="180"/>
        <v>0</v>
      </c>
      <c r="CR151" s="273">
        <f t="shared" si="180"/>
        <v>0</v>
      </c>
      <c r="CS151" s="273">
        <f t="shared" si="180"/>
        <v>0</v>
      </c>
      <c r="CT151" s="291">
        <f t="shared" si="180"/>
        <v>0</v>
      </c>
      <c r="CU151" s="164"/>
    </row>
    <row r="152" spans="1:99" s="130" customFormat="1" ht="16.5" customHeight="1">
      <c r="A152" s="276" t="s">
        <v>77</v>
      </c>
      <c r="B152" s="277">
        <f>B151-'5、销售定价'!J18</f>
        <v>0</v>
      </c>
    </row>
    <row r="153" spans="1:99" s="130" customFormat="1" ht="16.5" customHeight="1">
      <c r="A153" s="276"/>
      <c r="B153" s="277"/>
    </row>
    <row r="154" spans="1:99" s="130" customFormat="1" ht="16.5" customHeight="1">
      <c r="A154" s="276"/>
      <c r="B154" s="277"/>
    </row>
    <row r="155" spans="1:99" s="130" customFormat="1" ht="16.5" customHeight="1">
      <c r="A155" s="276"/>
      <c r="B155" s="277"/>
    </row>
    <row r="156" spans="1:99" ht="27" customHeight="1">
      <c r="A156" s="248" t="s">
        <v>506</v>
      </c>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c r="AD156" s="249"/>
      <c r="AE156" s="249"/>
      <c r="AF156" s="249"/>
      <c r="AG156" s="249"/>
      <c r="AH156" s="249"/>
      <c r="AI156" s="249"/>
      <c r="AJ156" s="249"/>
      <c r="AK156" s="249"/>
      <c r="AL156" s="249"/>
      <c r="AM156" s="249"/>
      <c r="AN156" s="249"/>
      <c r="AO156" s="249"/>
      <c r="AP156" s="249"/>
      <c r="AQ156" s="249"/>
      <c r="AR156" s="249"/>
      <c r="AS156" s="249"/>
      <c r="AT156" s="249"/>
      <c r="AU156" s="249"/>
      <c r="AV156" s="249"/>
      <c r="AW156" s="249"/>
      <c r="AX156" s="249"/>
      <c r="AY156" s="249"/>
      <c r="AZ156" s="249"/>
      <c r="BA156" s="249"/>
      <c r="BB156" s="249"/>
      <c r="BC156" s="249"/>
      <c r="BD156" s="249"/>
      <c r="BE156" s="249"/>
      <c r="BF156" s="249"/>
      <c r="BG156" s="249"/>
      <c r="BH156" s="249"/>
      <c r="BI156" s="249"/>
      <c r="BJ156" s="249"/>
      <c r="BK156" s="249"/>
      <c r="BL156" s="249"/>
      <c r="BM156" s="249"/>
      <c r="BN156" s="249"/>
      <c r="BO156" s="249"/>
      <c r="BP156" s="249"/>
      <c r="BQ156" s="249"/>
      <c r="BR156" s="249"/>
      <c r="BS156" s="249"/>
      <c r="BT156" s="249"/>
      <c r="BU156" s="249"/>
      <c r="BV156" s="249"/>
      <c r="BW156" s="249"/>
      <c r="BX156" s="249"/>
      <c r="BY156" s="249"/>
      <c r="BZ156" s="249"/>
      <c r="CA156" s="249"/>
      <c r="CB156" s="249"/>
      <c r="CC156" s="249"/>
      <c r="CD156" s="249"/>
      <c r="CE156" s="249"/>
      <c r="CF156" s="249"/>
      <c r="CG156" s="249"/>
      <c r="CH156" s="249"/>
      <c r="CI156" s="249"/>
      <c r="CJ156" s="249"/>
      <c r="CK156" s="249"/>
      <c r="CL156" s="249"/>
      <c r="CM156" s="249"/>
      <c r="CN156" s="249"/>
      <c r="CO156" s="249"/>
      <c r="CP156" s="249"/>
      <c r="CQ156" s="249"/>
      <c r="CR156" s="249"/>
      <c r="CS156" s="249"/>
      <c r="CT156" s="249"/>
    </row>
    <row r="157" spans="1:99" ht="35.25" customHeight="1">
      <c r="A157" s="798" t="s">
        <v>36</v>
      </c>
      <c r="B157" s="293" t="s">
        <v>59</v>
      </c>
      <c r="C157" s="293" t="s">
        <v>497</v>
      </c>
      <c r="D157" s="293" t="s">
        <v>498</v>
      </c>
      <c r="E157" s="294" t="s">
        <v>499</v>
      </c>
      <c r="F157" s="294" t="s">
        <v>500</v>
      </c>
      <c r="G157" s="252" t="s">
        <v>64</v>
      </c>
      <c r="H157" s="294" t="s">
        <v>65</v>
      </c>
      <c r="I157" s="294" t="s">
        <v>66</v>
      </c>
      <c r="J157" s="294" t="s">
        <v>67</v>
      </c>
      <c r="K157" s="294" t="s">
        <v>68</v>
      </c>
      <c r="L157" s="294" t="s">
        <v>69</v>
      </c>
      <c r="M157" s="294" t="s">
        <v>70</v>
      </c>
      <c r="N157" s="294" t="s">
        <v>71</v>
      </c>
      <c r="O157" s="294" t="s">
        <v>72</v>
      </c>
      <c r="P157" s="294" t="s">
        <v>73</v>
      </c>
      <c r="Q157" s="294" t="s">
        <v>74</v>
      </c>
      <c r="R157" s="294" t="s">
        <v>70</v>
      </c>
      <c r="S157" s="295" t="s">
        <v>76</v>
      </c>
    </row>
    <row r="158" spans="1:99" ht="16.5" customHeight="1">
      <c r="A158" s="799"/>
      <c r="B158" s="253" t="str">
        <f>B81</f>
        <v>多层（4F-9F)</v>
      </c>
      <c r="C158" s="254">
        <f>主要假设阐述!C51</f>
        <v>0</v>
      </c>
      <c r="D158" s="255">
        <f>主要假设阐述!D51</f>
        <v>0</v>
      </c>
      <c r="E158" s="256">
        <f>主要假设阐述!E51</f>
        <v>0</v>
      </c>
      <c r="F158" s="256">
        <f>主要假设阐述!F51</f>
        <v>0</v>
      </c>
      <c r="G158" s="257">
        <f>IF(F158=0,0,E158/F158)</f>
        <v>0</v>
      </c>
      <c r="H158" s="258">
        <f>IF(G158=0,0,IF(S158=0,0,(G158-L158)/S158)+1)</f>
        <v>0</v>
      </c>
      <c r="I158" s="279">
        <f>主要假设阐述!I51</f>
        <v>0</v>
      </c>
      <c r="J158" s="281">
        <f>主要假设阐述!J51</f>
        <v>0</v>
      </c>
      <c r="K158" s="281">
        <f>主要假设阐述!K51</f>
        <v>0</v>
      </c>
      <c r="L158" s="281">
        <f>主要假设阐述!L51</f>
        <v>0</v>
      </c>
      <c r="M158" s="282">
        <f>IF(K158=0,0,L158/K158)</f>
        <v>0</v>
      </c>
      <c r="N158" s="279">
        <f>主要假设阐述!N51</f>
        <v>0</v>
      </c>
      <c r="O158" s="281">
        <f>主要假设阐述!O51</f>
        <v>0</v>
      </c>
      <c r="P158" s="281">
        <f>主要假设阐述!P51</f>
        <v>0</v>
      </c>
      <c r="Q158" s="281">
        <f>主要假设阐述!Q51</f>
        <v>0</v>
      </c>
      <c r="R158" s="282">
        <f>IF(P158=0,0,Q158/P158)</f>
        <v>0</v>
      </c>
      <c r="S158" s="288">
        <f>主要假设阐述!S51</f>
        <v>0</v>
      </c>
    </row>
    <row r="159" spans="1:99" ht="16.5" customHeight="1">
      <c r="A159" s="799"/>
      <c r="B159" s="253" t="str">
        <f t="shared" ref="B159:B171" si="181">B82</f>
        <v>小高层(10F-12F)</v>
      </c>
      <c r="C159" s="254">
        <f>主要假设阐述!C52</f>
        <v>0</v>
      </c>
      <c r="D159" s="255">
        <f>主要假设阐述!D52</f>
        <v>0</v>
      </c>
      <c r="E159" s="256">
        <f>主要假设阐述!E52</f>
        <v>0</v>
      </c>
      <c r="F159" s="256">
        <f>主要假设阐述!F52</f>
        <v>0</v>
      </c>
      <c r="G159" s="257">
        <f t="shared" ref="G159:G171" si="182">IF(F159=0,0,E159/F159)</f>
        <v>0</v>
      </c>
      <c r="H159" s="258">
        <f t="shared" ref="H159:H171" si="183">IF(G159=0,0,IF(S159=0,0,(G159-L159)/S159)+1)</f>
        <v>0</v>
      </c>
      <c r="I159" s="279">
        <f>主要假设阐述!I52</f>
        <v>0</v>
      </c>
      <c r="J159" s="281">
        <f>主要假设阐述!J52</f>
        <v>0</v>
      </c>
      <c r="K159" s="281">
        <f>主要假设阐述!K52</f>
        <v>0</v>
      </c>
      <c r="L159" s="281">
        <f>主要假设阐述!L52</f>
        <v>0</v>
      </c>
      <c r="M159" s="282">
        <f t="shared" ref="M159:M171" si="184">IF(K159=0,0,L159/K159)</f>
        <v>0</v>
      </c>
      <c r="N159" s="279">
        <f>主要假设阐述!N52</f>
        <v>0</v>
      </c>
      <c r="O159" s="281">
        <f>主要假设阐述!O52</f>
        <v>0</v>
      </c>
      <c r="P159" s="281">
        <f>主要假设阐述!P52</f>
        <v>0</v>
      </c>
      <c r="Q159" s="281">
        <f>主要假设阐述!Q52</f>
        <v>0</v>
      </c>
      <c r="R159" s="282">
        <f t="shared" ref="R159:R171" si="185">IF(P159=0,0,Q159/P159)</f>
        <v>0</v>
      </c>
      <c r="S159" s="288">
        <f>主要假设阐述!S52</f>
        <v>0</v>
      </c>
    </row>
    <row r="160" spans="1:99" ht="16.5" customHeight="1">
      <c r="A160" s="799"/>
      <c r="B160" s="253" t="str">
        <f t="shared" si="181"/>
        <v>中高层(13F-18F)</v>
      </c>
      <c r="C160" s="254">
        <f>主要假设阐述!C53</f>
        <v>0</v>
      </c>
      <c r="D160" s="255">
        <f>主要假设阐述!D53</f>
        <v>0</v>
      </c>
      <c r="E160" s="256">
        <f>主要假设阐述!E53</f>
        <v>0</v>
      </c>
      <c r="F160" s="256">
        <f>主要假设阐述!F53</f>
        <v>0</v>
      </c>
      <c r="G160" s="257">
        <f t="shared" si="182"/>
        <v>0</v>
      </c>
      <c r="H160" s="258">
        <f t="shared" si="183"/>
        <v>0</v>
      </c>
      <c r="I160" s="279">
        <f>主要假设阐述!I53</f>
        <v>0</v>
      </c>
      <c r="J160" s="281">
        <f>主要假设阐述!J53</f>
        <v>0</v>
      </c>
      <c r="K160" s="281">
        <f>主要假设阐述!K53</f>
        <v>0</v>
      </c>
      <c r="L160" s="281">
        <f>主要假设阐述!L53</f>
        <v>0</v>
      </c>
      <c r="M160" s="282">
        <f t="shared" si="184"/>
        <v>0</v>
      </c>
      <c r="N160" s="279">
        <f>主要假设阐述!N53</f>
        <v>0</v>
      </c>
      <c r="O160" s="281">
        <f>主要假设阐述!O53</f>
        <v>0</v>
      </c>
      <c r="P160" s="281">
        <f>主要假设阐述!P53</f>
        <v>0</v>
      </c>
      <c r="Q160" s="281">
        <f>主要假设阐述!Q53</f>
        <v>0</v>
      </c>
      <c r="R160" s="282">
        <f t="shared" si="185"/>
        <v>0</v>
      </c>
      <c r="S160" s="288">
        <f>主要假设阐述!S53</f>
        <v>0</v>
      </c>
    </row>
    <row r="161" spans="1:99" ht="16.5" customHeight="1">
      <c r="A161" s="799"/>
      <c r="B161" s="253" t="str">
        <f t="shared" si="181"/>
        <v>高层(19F及以上）</v>
      </c>
      <c r="C161" s="254">
        <f>主要假设阐述!C54</f>
        <v>0</v>
      </c>
      <c r="D161" s="255">
        <f>主要假设阐述!D54</f>
        <v>0</v>
      </c>
      <c r="E161" s="256">
        <f>主要假设阐述!E54</f>
        <v>0</v>
      </c>
      <c r="F161" s="256">
        <f>主要假设阐述!F54</f>
        <v>0</v>
      </c>
      <c r="G161" s="257">
        <f t="shared" si="182"/>
        <v>0</v>
      </c>
      <c r="H161" s="258">
        <f t="shared" si="183"/>
        <v>0</v>
      </c>
      <c r="I161" s="279">
        <f>主要假设阐述!I54</f>
        <v>0</v>
      </c>
      <c r="J161" s="281">
        <f>主要假设阐述!J54</f>
        <v>0</v>
      </c>
      <c r="K161" s="281">
        <f>主要假设阐述!K54</f>
        <v>0</v>
      </c>
      <c r="L161" s="281">
        <f>主要假设阐述!L54</f>
        <v>0</v>
      </c>
      <c r="M161" s="282">
        <f t="shared" si="184"/>
        <v>0</v>
      </c>
      <c r="N161" s="279">
        <f>主要假设阐述!N54</f>
        <v>0</v>
      </c>
      <c r="O161" s="281">
        <f>主要假设阐述!O54</f>
        <v>0</v>
      </c>
      <c r="P161" s="281">
        <f>主要假设阐述!P54</f>
        <v>0</v>
      </c>
      <c r="Q161" s="281">
        <f>主要假设阐述!Q54</f>
        <v>0</v>
      </c>
      <c r="R161" s="282">
        <f t="shared" si="185"/>
        <v>0</v>
      </c>
      <c r="S161" s="288">
        <f>主要假设阐述!S54</f>
        <v>0</v>
      </c>
    </row>
    <row r="162" spans="1:99" ht="16.5" customHeight="1">
      <c r="A162" s="799"/>
      <c r="B162" s="253" t="str">
        <f t="shared" si="181"/>
        <v>叠拼</v>
      </c>
      <c r="C162" s="254">
        <f>主要假设阐述!C55</f>
        <v>0</v>
      </c>
      <c r="D162" s="255">
        <f>主要假设阐述!D55</f>
        <v>0</v>
      </c>
      <c r="E162" s="256">
        <f>主要假设阐述!E55</f>
        <v>0</v>
      </c>
      <c r="F162" s="256">
        <f>主要假设阐述!F55</f>
        <v>0</v>
      </c>
      <c r="G162" s="257">
        <f t="shared" si="182"/>
        <v>0</v>
      </c>
      <c r="H162" s="258">
        <f t="shared" si="183"/>
        <v>0</v>
      </c>
      <c r="I162" s="279">
        <f>主要假设阐述!I55</f>
        <v>0</v>
      </c>
      <c r="J162" s="281">
        <f>主要假设阐述!J55</f>
        <v>0</v>
      </c>
      <c r="K162" s="281">
        <f>主要假设阐述!K55</f>
        <v>0</v>
      </c>
      <c r="L162" s="281">
        <f>主要假设阐述!L55</f>
        <v>0</v>
      </c>
      <c r="M162" s="282">
        <f t="shared" si="184"/>
        <v>0</v>
      </c>
      <c r="N162" s="279">
        <f>主要假设阐述!N55</f>
        <v>0</v>
      </c>
      <c r="O162" s="281">
        <f>主要假设阐述!O55</f>
        <v>0</v>
      </c>
      <c r="P162" s="281">
        <f>主要假设阐述!P55</f>
        <v>0</v>
      </c>
      <c r="Q162" s="281">
        <f>主要假设阐述!Q55</f>
        <v>0</v>
      </c>
      <c r="R162" s="282">
        <f t="shared" si="185"/>
        <v>0</v>
      </c>
      <c r="S162" s="288">
        <f>主要假设阐述!S55</f>
        <v>0</v>
      </c>
    </row>
    <row r="163" spans="1:99" ht="16.5" customHeight="1">
      <c r="A163" s="799"/>
      <c r="B163" s="253" t="str">
        <f t="shared" si="181"/>
        <v>联排</v>
      </c>
      <c r="C163" s="254">
        <f>主要假设阐述!C56</f>
        <v>0</v>
      </c>
      <c r="D163" s="255">
        <f>主要假设阐述!D56</f>
        <v>0</v>
      </c>
      <c r="E163" s="256">
        <f>主要假设阐述!E56</f>
        <v>0</v>
      </c>
      <c r="F163" s="256">
        <f>主要假设阐述!F56</f>
        <v>0</v>
      </c>
      <c r="G163" s="257">
        <f t="shared" si="182"/>
        <v>0</v>
      </c>
      <c r="H163" s="258">
        <f t="shared" si="183"/>
        <v>0</v>
      </c>
      <c r="I163" s="279">
        <f>主要假设阐述!I56</f>
        <v>0</v>
      </c>
      <c r="J163" s="281">
        <f>主要假设阐述!J56</f>
        <v>0</v>
      </c>
      <c r="K163" s="281">
        <f>主要假设阐述!K56</f>
        <v>0</v>
      </c>
      <c r="L163" s="281">
        <f>主要假设阐述!L56</f>
        <v>0</v>
      </c>
      <c r="M163" s="282">
        <f t="shared" si="184"/>
        <v>0</v>
      </c>
      <c r="N163" s="279">
        <f>主要假设阐述!N56</f>
        <v>0</v>
      </c>
      <c r="O163" s="281">
        <f>主要假设阐述!O56</f>
        <v>0</v>
      </c>
      <c r="P163" s="281">
        <f>主要假设阐述!P56</f>
        <v>0</v>
      </c>
      <c r="Q163" s="281">
        <f>主要假设阐述!Q56</f>
        <v>0</v>
      </c>
      <c r="R163" s="282">
        <f t="shared" si="185"/>
        <v>0</v>
      </c>
      <c r="S163" s="288">
        <f>主要假设阐述!S56</f>
        <v>0</v>
      </c>
    </row>
    <row r="164" spans="1:99" ht="16.5" customHeight="1">
      <c r="A164" s="799"/>
      <c r="B164" s="253" t="str">
        <f t="shared" si="181"/>
        <v>双拼</v>
      </c>
      <c r="C164" s="254">
        <f>主要假设阐述!C57</f>
        <v>0</v>
      </c>
      <c r="D164" s="255">
        <f>主要假设阐述!D57</f>
        <v>0</v>
      </c>
      <c r="E164" s="256">
        <f>主要假设阐述!E57</f>
        <v>0</v>
      </c>
      <c r="F164" s="256">
        <f>主要假设阐述!F57</f>
        <v>0</v>
      </c>
      <c r="G164" s="257">
        <f t="shared" si="182"/>
        <v>0</v>
      </c>
      <c r="H164" s="258">
        <f t="shared" si="183"/>
        <v>0</v>
      </c>
      <c r="I164" s="279">
        <f>主要假设阐述!I57</f>
        <v>0</v>
      </c>
      <c r="J164" s="281">
        <f>主要假设阐述!J57</f>
        <v>0</v>
      </c>
      <c r="K164" s="281">
        <f>主要假设阐述!K57</f>
        <v>0</v>
      </c>
      <c r="L164" s="281">
        <f>主要假设阐述!L57</f>
        <v>0</v>
      </c>
      <c r="M164" s="282">
        <f t="shared" si="184"/>
        <v>0</v>
      </c>
      <c r="N164" s="279">
        <f>主要假设阐述!N57</f>
        <v>0</v>
      </c>
      <c r="O164" s="281">
        <f>主要假设阐述!O57</f>
        <v>0</v>
      </c>
      <c r="P164" s="281">
        <f>主要假设阐述!P57</f>
        <v>0</v>
      </c>
      <c r="Q164" s="281">
        <f>主要假设阐述!Q57</f>
        <v>0</v>
      </c>
      <c r="R164" s="282">
        <f t="shared" si="185"/>
        <v>0</v>
      </c>
      <c r="S164" s="288">
        <f>主要假设阐述!S57</f>
        <v>0</v>
      </c>
    </row>
    <row r="165" spans="1:99" ht="16.5" customHeight="1">
      <c r="A165" s="799"/>
      <c r="B165" s="253" t="str">
        <f t="shared" si="181"/>
        <v>独栋</v>
      </c>
      <c r="C165" s="254">
        <f>主要假设阐述!C58</f>
        <v>0</v>
      </c>
      <c r="D165" s="255">
        <f>主要假设阐述!D58</f>
        <v>0</v>
      </c>
      <c r="E165" s="256">
        <f>主要假设阐述!E58</f>
        <v>0</v>
      </c>
      <c r="F165" s="256">
        <f>主要假设阐述!F58</f>
        <v>0</v>
      </c>
      <c r="G165" s="257">
        <f t="shared" si="182"/>
        <v>0</v>
      </c>
      <c r="H165" s="258">
        <f t="shared" si="183"/>
        <v>0</v>
      </c>
      <c r="I165" s="279">
        <f>主要假设阐述!I58</f>
        <v>0</v>
      </c>
      <c r="J165" s="281">
        <f>主要假设阐述!J58</f>
        <v>0</v>
      </c>
      <c r="K165" s="281">
        <f>主要假设阐述!K58</f>
        <v>0</v>
      </c>
      <c r="L165" s="281">
        <f>主要假设阐述!L58</f>
        <v>0</v>
      </c>
      <c r="M165" s="282">
        <f t="shared" si="184"/>
        <v>0</v>
      </c>
      <c r="N165" s="279">
        <f>主要假设阐述!N58</f>
        <v>0</v>
      </c>
      <c r="O165" s="281">
        <f>主要假设阐述!O58</f>
        <v>0</v>
      </c>
      <c r="P165" s="281">
        <f>主要假设阐述!P58</f>
        <v>0</v>
      </c>
      <c r="Q165" s="281">
        <f>主要假设阐述!Q58</f>
        <v>0</v>
      </c>
      <c r="R165" s="282">
        <f t="shared" si="185"/>
        <v>0</v>
      </c>
      <c r="S165" s="288">
        <f>主要假设阐述!S58</f>
        <v>0</v>
      </c>
    </row>
    <row r="166" spans="1:99" ht="16.5" customHeight="1">
      <c r="A166" s="799"/>
      <c r="B166" s="253" t="str">
        <f t="shared" si="181"/>
        <v>底商</v>
      </c>
      <c r="C166" s="254">
        <f>主要假设阐述!C59</f>
        <v>0</v>
      </c>
      <c r="D166" s="255">
        <f>主要假设阐述!D59</f>
        <v>0</v>
      </c>
      <c r="E166" s="256">
        <f>主要假设阐述!E59</f>
        <v>0</v>
      </c>
      <c r="F166" s="256">
        <f>主要假设阐述!F59</f>
        <v>0</v>
      </c>
      <c r="G166" s="257">
        <f t="shared" si="182"/>
        <v>0</v>
      </c>
      <c r="H166" s="258">
        <f t="shared" si="183"/>
        <v>0</v>
      </c>
      <c r="I166" s="279">
        <f>主要假设阐述!I59</f>
        <v>0</v>
      </c>
      <c r="J166" s="281">
        <f>主要假设阐述!J59</f>
        <v>0</v>
      </c>
      <c r="K166" s="281">
        <f>主要假设阐述!K59</f>
        <v>0</v>
      </c>
      <c r="L166" s="281">
        <f>主要假设阐述!L59</f>
        <v>0</v>
      </c>
      <c r="M166" s="282">
        <f t="shared" si="184"/>
        <v>0</v>
      </c>
      <c r="N166" s="279">
        <f>主要假设阐述!N59</f>
        <v>0</v>
      </c>
      <c r="O166" s="281">
        <f>主要假设阐述!O59</f>
        <v>0</v>
      </c>
      <c r="P166" s="281">
        <f>主要假设阐述!P59</f>
        <v>0</v>
      </c>
      <c r="Q166" s="281">
        <f>主要假设阐述!Q59</f>
        <v>0</v>
      </c>
      <c r="R166" s="282">
        <f t="shared" si="185"/>
        <v>0</v>
      </c>
      <c r="S166" s="288">
        <f>主要假设阐述!S59</f>
        <v>0</v>
      </c>
    </row>
    <row r="167" spans="1:99" ht="16.5" customHeight="1">
      <c r="A167" s="799"/>
      <c r="B167" s="253" t="str">
        <f t="shared" si="181"/>
        <v>公寓（含loft）</v>
      </c>
      <c r="C167" s="254">
        <f>主要假设阐述!C60</f>
        <v>0</v>
      </c>
      <c r="D167" s="255">
        <f>主要假设阐述!D60</f>
        <v>0</v>
      </c>
      <c r="E167" s="256">
        <f>主要假设阐述!E60</f>
        <v>0</v>
      </c>
      <c r="F167" s="256">
        <f>主要假设阐述!F60</f>
        <v>0</v>
      </c>
      <c r="G167" s="257">
        <f t="shared" si="182"/>
        <v>0</v>
      </c>
      <c r="H167" s="258">
        <f t="shared" si="183"/>
        <v>0</v>
      </c>
      <c r="I167" s="279">
        <f>主要假设阐述!I60</f>
        <v>0</v>
      </c>
      <c r="J167" s="281">
        <f>主要假设阐述!J60</f>
        <v>0</v>
      </c>
      <c r="K167" s="281">
        <f>主要假设阐述!K60</f>
        <v>0</v>
      </c>
      <c r="L167" s="281">
        <f>主要假设阐述!L60</f>
        <v>0</v>
      </c>
      <c r="M167" s="282">
        <f t="shared" si="184"/>
        <v>0</v>
      </c>
      <c r="N167" s="279">
        <f>主要假设阐述!N60</f>
        <v>0</v>
      </c>
      <c r="O167" s="281">
        <f>主要假设阐述!O60</f>
        <v>0</v>
      </c>
      <c r="P167" s="281">
        <f>主要假设阐述!P60</f>
        <v>0</v>
      </c>
      <c r="Q167" s="281">
        <f>主要假设阐述!Q60</f>
        <v>0</v>
      </c>
      <c r="R167" s="282">
        <f t="shared" si="185"/>
        <v>0</v>
      </c>
      <c r="S167" s="288">
        <f>主要假设阐述!S60</f>
        <v>0</v>
      </c>
    </row>
    <row r="168" spans="1:99" ht="16.5" customHeight="1">
      <c r="A168" s="799"/>
      <c r="B168" s="253" t="str">
        <f t="shared" si="181"/>
        <v>商业</v>
      </c>
      <c r="C168" s="254">
        <f>主要假设阐述!C61</f>
        <v>0</v>
      </c>
      <c r="D168" s="255">
        <f>主要假设阐述!D61</f>
        <v>0</v>
      </c>
      <c r="E168" s="256">
        <f>主要假设阐述!E61</f>
        <v>0</v>
      </c>
      <c r="F168" s="256">
        <f>主要假设阐述!F61</f>
        <v>0</v>
      </c>
      <c r="G168" s="257">
        <f t="shared" si="182"/>
        <v>0</v>
      </c>
      <c r="H168" s="258">
        <f t="shared" si="183"/>
        <v>0</v>
      </c>
      <c r="I168" s="279">
        <f>主要假设阐述!I61</f>
        <v>0</v>
      </c>
      <c r="J168" s="281">
        <f>主要假设阐述!J61</f>
        <v>0</v>
      </c>
      <c r="K168" s="281">
        <f>主要假设阐述!K61</f>
        <v>0</v>
      </c>
      <c r="L168" s="281">
        <f>主要假设阐述!L61</f>
        <v>0</v>
      </c>
      <c r="M168" s="282">
        <f t="shared" si="184"/>
        <v>0</v>
      </c>
      <c r="N168" s="279">
        <f>主要假设阐述!N61</f>
        <v>0</v>
      </c>
      <c r="O168" s="281">
        <f>主要假设阐述!O61</f>
        <v>0</v>
      </c>
      <c r="P168" s="281">
        <f>主要假设阐述!P61</f>
        <v>0</v>
      </c>
      <c r="Q168" s="281">
        <f>主要假设阐述!Q61</f>
        <v>0</v>
      </c>
      <c r="R168" s="282">
        <f t="shared" si="185"/>
        <v>0</v>
      </c>
      <c r="S168" s="288">
        <f>主要假设阐述!S61</f>
        <v>0</v>
      </c>
    </row>
    <row r="169" spans="1:99" ht="16.5" customHeight="1">
      <c r="A169" s="799"/>
      <c r="B169" s="253" t="str">
        <f t="shared" si="181"/>
        <v>酒店</v>
      </c>
      <c r="C169" s="254">
        <f>主要假设阐述!C62</f>
        <v>0</v>
      </c>
      <c r="D169" s="255">
        <f>主要假设阐述!D62</f>
        <v>0</v>
      </c>
      <c r="E169" s="256">
        <f>主要假设阐述!E62</f>
        <v>0</v>
      </c>
      <c r="F169" s="256">
        <f>主要假设阐述!F62</f>
        <v>0</v>
      </c>
      <c r="G169" s="257">
        <f t="shared" si="182"/>
        <v>0</v>
      </c>
      <c r="H169" s="258">
        <f t="shared" si="183"/>
        <v>0</v>
      </c>
      <c r="I169" s="279">
        <f>主要假设阐述!I62</f>
        <v>0</v>
      </c>
      <c r="J169" s="281">
        <f>主要假设阐述!J62</f>
        <v>0</v>
      </c>
      <c r="K169" s="281">
        <f>主要假设阐述!K62</f>
        <v>0</v>
      </c>
      <c r="L169" s="281">
        <f>主要假设阐述!L62</f>
        <v>0</v>
      </c>
      <c r="M169" s="282">
        <f t="shared" si="184"/>
        <v>0</v>
      </c>
      <c r="N169" s="279">
        <f>主要假设阐述!N62</f>
        <v>0</v>
      </c>
      <c r="O169" s="281">
        <f>主要假设阐述!O62</f>
        <v>0</v>
      </c>
      <c r="P169" s="281">
        <f>主要假设阐述!P62</f>
        <v>0</v>
      </c>
      <c r="Q169" s="281">
        <f>主要假设阐述!Q62</f>
        <v>0</v>
      </c>
      <c r="R169" s="282">
        <f t="shared" si="185"/>
        <v>0</v>
      </c>
      <c r="S169" s="288">
        <f>主要假设阐述!S62</f>
        <v>0</v>
      </c>
    </row>
    <row r="170" spans="1:99" ht="16.5" customHeight="1">
      <c r="A170" s="799"/>
      <c r="B170" s="253">
        <f t="shared" si="181"/>
        <v>0</v>
      </c>
      <c r="C170" s="254">
        <f>主要假设阐述!C63</f>
        <v>0</v>
      </c>
      <c r="D170" s="255">
        <f>主要假设阐述!D63</f>
        <v>0</v>
      </c>
      <c r="E170" s="256">
        <f>主要假设阐述!E63</f>
        <v>0</v>
      </c>
      <c r="F170" s="256">
        <f>主要假设阐述!F63</f>
        <v>0</v>
      </c>
      <c r="G170" s="257">
        <f t="shared" si="182"/>
        <v>0</v>
      </c>
      <c r="H170" s="258">
        <f t="shared" si="183"/>
        <v>0</v>
      </c>
      <c r="I170" s="279">
        <f>主要假设阐述!I63</f>
        <v>0</v>
      </c>
      <c r="J170" s="281">
        <f>主要假设阐述!J63</f>
        <v>0</v>
      </c>
      <c r="K170" s="281">
        <f>主要假设阐述!K63</f>
        <v>0</v>
      </c>
      <c r="L170" s="281">
        <f>主要假设阐述!L63</f>
        <v>0</v>
      </c>
      <c r="M170" s="282">
        <f t="shared" si="184"/>
        <v>0</v>
      </c>
      <c r="N170" s="279">
        <f>主要假设阐述!N63</f>
        <v>0</v>
      </c>
      <c r="O170" s="281">
        <f>主要假设阐述!O63</f>
        <v>0</v>
      </c>
      <c r="P170" s="281">
        <f>主要假设阐述!P63</f>
        <v>0</v>
      </c>
      <c r="Q170" s="281">
        <f>主要假设阐述!Q63</f>
        <v>0</v>
      </c>
      <c r="R170" s="282">
        <f t="shared" si="185"/>
        <v>0</v>
      </c>
      <c r="S170" s="288">
        <f>主要假设阐述!S63</f>
        <v>0</v>
      </c>
    </row>
    <row r="171" spans="1:99" ht="16.5" customHeight="1">
      <c r="A171" s="800"/>
      <c r="B171" s="259" t="str">
        <f t="shared" si="181"/>
        <v>车位</v>
      </c>
      <c r="C171" s="260">
        <f>主要假设阐述!C64</f>
        <v>0</v>
      </c>
      <c r="D171" s="261">
        <f>主要假设阐述!D64</f>
        <v>0</v>
      </c>
      <c r="E171" s="262">
        <f>主要假设阐述!E64</f>
        <v>0</v>
      </c>
      <c r="F171" s="262">
        <f>主要假设阐述!F64</f>
        <v>0</v>
      </c>
      <c r="G171" s="263">
        <f t="shared" si="182"/>
        <v>0</v>
      </c>
      <c r="H171" s="264">
        <f t="shared" si="183"/>
        <v>0</v>
      </c>
      <c r="I171" s="283">
        <f>主要假设阐述!I64</f>
        <v>0</v>
      </c>
      <c r="J171" s="285">
        <f>主要假设阐述!J64</f>
        <v>0</v>
      </c>
      <c r="K171" s="285">
        <f>主要假设阐述!K64</f>
        <v>0</v>
      </c>
      <c r="L171" s="285">
        <f>主要假设阐述!L64</f>
        <v>0</v>
      </c>
      <c r="M171" s="286">
        <f t="shared" si="184"/>
        <v>0</v>
      </c>
      <c r="N171" s="283">
        <f>主要假设阐述!N64</f>
        <v>0</v>
      </c>
      <c r="O171" s="285">
        <f>主要假设阐述!O64</f>
        <v>0</v>
      </c>
      <c r="P171" s="285">
        <f>主要假设阐述!P64</f>
        <v>0</v>
      </c>
      <c r="Q171" s="285">
        <f>主要假设阐述!Q64</f>
        <v>0</v>
      </c>
      <c r="R171" s="286">
        <f t="shared" si="185"/>
        <v>0</v>
      </c>
      <c r="S171" s="289">
        <f>主要假设阐述!S64</f>
        <v>0</v>
      </c>
    </row>
    <row r="172" spans="1:99" ht="16.5" customHeight="1"/>
    <row r="173" spans="1:99" s="130" customFormat="1" ht="16.5" customHeight="1">
      <c r="A173" s="794" t="s">
        <v>501</v>
      </c>
      <c r="B173" s="794"/>
      <c r="C173" s="794"/>
      <c r="D173" s="794"/>
      <c r="E173" s="794"/>
      <c r="F173" s="794"/>
      <c r="G173" s="794"/>
      <c r="H173" s="794"/>
      <c r="I173" s="794"/>
      <c r="J173" s="794"/>
      <c r="K173" s="794"/>
      <c r="L173" s="794"/>
    </row>
    <row r="174" spans="1:99" s="130" customFormat="1" ht="16.5" customHeight="1">
      <c r="A174" s="795" t="s">
        <v>502</v>
      </c>
      <c r="B174" s="801" t="s">
        <v>239</v>
      </c>
      <c r="C174" s="265">
        <v>1</v>
      </c>
      <c r="D174" s="265">
        <v>2</v>
      </c>
      <c r="E174" s="265">
        <v>3</v>
      </c>
      <c r="F174" s="265">
        <v>4</v>
      </c>
      <c r="G174" s="265">
        <v>5</v>
      </c>
      <c r="H174" s="265">
        <v>6</v>
      </c>
      <c r="I174" s="265">
        <v>7</v>
      </c>
      <c r="J174" s="265">
        <v>8</v>
      </c>
      <c r="K174" s="265">
        <v>9</v>
      </c>
      <c r="L174" s="265">
        <v>10</v>
      </c>
      <c r="M174" s="265">
        <v>11</v>
      </c>
      <c r="N174" s="265">
        <v>12</v>
      </c>
      <c r="O174" s="265">
        <v>13</v>
      </c>
      <c r="P174" s="265">
        <v>14</v>
      </c>
      <c r="Q174" s="265">
        <v>15</v>
      </c>
      <c r="R174" s="265">
        <v>16</v>
      </c>
      <c r="S174" s="265">
        <v>17</v>
      </c>
      <c r="T174" s="265">
        <v>18</v>
      </c>
      <c r="U174" s="265">
        <v>19</v>
      </c>
      <c r="V174" s="265">
        <v>20</v>
      </c>
      <c r="W174" s="265">
        <v>21</v>
      </c>
      <c r="X174" s="265">
        <v>22</v>
      </c>
      <c r="Y174" s="265">
        <v>23</v>
      </c>
      <c r="Z174" s="265">
        <v>24</v>
      </c>
      <c r="AA174" s="265">
        <v>25</v>
      </c>
      <c r="AB174" s="265">
        <v>26</v>
      </c>
      <c r="AC174" s="265">
        <v>27</v>
      </c>
      <c r="AD174" s="265">
        <v>28</v>
      </c>
      <c r="AE174" s="265">
        <v>29</v>
      </c>
      <c r="AF174" s="265">
        <v>30</v>
      </c>
      <c r="AG174" s="265">
        <v>31</v>
      </c>
      <c r="AH174" s="265">
        <v>32</v>
      </c>
      <c r="AI174" s="265">
        <v>33</v>
      </c>
      <c r="AJ174" s="265">
        <v>34</v>
      </c>
      <c r="AK174" s="265">
        <v>35</v>
      </c>
      <c r="AL174" s="265">
        <v>36</v>
      </c>
      <c r="AM174" s="265">
        <v>37</v>
      </c>
      <c r="AN174" s="265">
        <v>38</v>
      </c>
      <c r="AO174" s="265">
        <v>39</v>
      </c>
      <c r="AP174" s="265">
        <v>40</v>
      </c>
      <c r="AQ174" s="265">
        <v>41</v>
      </c>
      <c r="AR174" s="265">
        <v>42</v>
      </c>
      <c r="AS174" s="265">
        <v>43</v>
      </c>
      <c r="AT174" s="265">
        <v>44</v>
      </c>
      <c r="AU174" s="265">
        <v>45</v>
      </c>
      <c r="AV174" s="265">
        <v>46</v>
      </c>
      <c r="AW174" s="265">
        <v>47</v>
      </c>
      <c r="AX174" s="265">
        <v>48</v>
      </c>
      <c r="AY174" s="265">
        <v>49</v>
      </c>
      <c r="AZ174" s="265">
        <v>50</v>
      </c>
      <c r="BA174" s="265">
        <v>51</v>
      </c>
      <c r="BB174" s="265">
        <v>52</v>
      </c>
      <c r="BC174" s="265">
        <v>53</v>
      </c>
      <c r="BD174" s="265">
        <v>54</v>
      </c>
      <c r="BE174" s="265">
        <v>55</v>
      </c>
      <c r="BF174" s="265">
        <v>56</v>
      </c>
      <c r="BG174" s="265">
        <v>57</v>
      </c>
      <c r="BH174" s="265">
        <v>58</v>
      </c>
      <c r="BI174" s="265">
        <v>59</v>
      </c>
      <c r="BJ174" s="265">
        <v>60</v>
      </c>
      <c r="BK174" s="265">
        <v>61</v>
      </c>
      <c r="BL174" s="265">
        <v>62</v>
      </c>
      <c r="BM174" s="265">
        <v>63</v>
      </c>
      <c r="BN174" s="265">
        <v>64</v>
      </c>
      <c r="BO174" s="265">
        <v>65</v>
      </c>
      <c r="BP174" s="265">
        <v>66</v>
      </c>
      <c r="BQ174" s="265">
        <v>67</v>
      </c>
      <c r="BR174" s="265">
        <v>68</v>
      </c>
      <c r="BS174" s="265">
        <v>69</v>
      </c>
      <c r="BT174" s="265">
        <v>70</v>
      </c>
      <c r="BU174" s="265">
        <v>71</v>
      </c>
      <c r="BV174" s="265">
        <v>72</v>
      </c>
      <c r="BW174" s="265">
        <v>73</v>
      </c>
      <c r="BX174" s="265">
        <v>74</v>
      </c>
      <c r="BY174" s="265">
        <v>75</v>
      </c>
      <c r="BZ174" s="265">
        <v>76</v>
      </c>
      <c r="CA174" s="265">
        <v>77</v>
      </c>
      <c r="CB174" s="265">
        <v>78</v>
      </c>
      <c r="CC174" s="265">
        <v>79</v>
      </c>
      <c r="CD174" s="265">
        <v>80</v>
      </c>
      <c r="CE174" s="265">
        <v>81</v>
      </c>
      <c r="CF174" s="265">
        <v>82</v>
      </c>
      <c r="CG174" s="265">
        <v>83</v>
      </c>
      <c r="CH174" s="265">
        <v>84</v>
      </c>
      <c r="CI174" s="265">
        <v>85</v>
      </c>
      <c r="CJ174" s="265">
        <v>86</v>
      </c>
      <c r="CK174" s="265">
        <v>87</v>
      </c>
      <c r="CL174" s="265">
        <v>88</v>
      </c>
      <c r="CM174" s="265">
        <v>89</v>
      </c>
      <c r="CN174" s="265">
        <v>90</v>
      </c>
      <c r="CO174" s="265">
        <v>91</v>
      </c>
      <c r="CP174" s="265">
        <v>92</v>
      </c>
      <c r="CQ174" s="265">
        <v>93</v>
      </c>
      <c r="CR174" s="265">
        <v>94</v>
      </c>
      <c r="CS174" s="265">
        <v>95</v>
      </c>
      <c r="CT174" s="290">
        <v>96</v>
      </c>
      <c r="CU174" s="164" t="s">
        <v>77</v>
      </c>
    </row>
    <row r="175" spans="1:99" s="130" customFormat="1" ht="16.5" customHeight="1">
      <c r="A175" s="796"/>
      <c r="B175" s="802"/>
      <c r="C175" s="266">
        <f>主要假设阐述!$B$5</f>
        <v>42491</v>
      </c>
      <c r="D175" s="266">
        <f>C175+31</f>
        <v>42522</v>
      </c>
      <c r="E175" s="266">
        <f t="shared" ref="E175:BP175" si="186">D175+31</f>
        <v>42553</v>
      </c>
      <c r="F175" s="266">
        <f t="shared" si="186"/>
        <v>42584</v>
      </c>
      <c r="G175" s="266">
        <f t="shared" si="186"/>
        <v>42615</v>
      </c>
      <c r="H175" s="266">
        <f t="shared" si="186"/>
        <v>42646</v>
      </c>
      <c r="I175" s="266">
        <f t="shared" si="186"/>
        <v>42677</v>
      </c>
      <c r="J175" s="266">
        <f t="shared" si="186"/>
        <v>42708</v>
      </c>
      <c r="K175" s="266">
        <f t="shared" si="186"/>
        <v>42739</v>
      </c>
      <c r="L175" s="266">
        <f t="shared" si="186"/>
        <v>42770</v>
      </c>
      <c r="M175" s="266">
        <f t="shared" si="186"/>
        <v>42801</v>
      </c>
      <c r="N175" s="266">
        <f t="shared" si="186"/>
        <v>42832</v>
      </c>
      <c r="O175" s="266">
        <f t="shared" si="186"/>
        <v>42863</v>
      </c>
      <c r="P175" s="266">
        <f t="shared" si="186"/>
        <v>42894</v>
      </c>
      <c r="Q175" s="266">
        <f t="shared" si="186"/>
        <v>42925</v>
      </c>
      <c r="R175" s="266">
        <f t="shared" si="186"/>
        <v>42956</v>
      </c>
      <c r="S175" s="266">
        <f t="shared" si="186"/>
        <v>42987</v>
      </c>
      <c r="T175" s="266">
        <f t="shared" si="186"/>
        <v>43018</v>
      </c>
      <c r="U175" s="266">
        <f t="shared" si="186"/>
        <v>43049</v>
      </c>
      <c r="V175" s="266">
        <f t="shared" si="186"/>
        <v>43080</v>
      </c>
      <c r="W175" s="266">
        <f t="shared" si="186"/>
        <v>43111</v>
      </c>
      <c r="X175" s="266">
        <f t="shared" si="186"/>
        <v>43142</v>
      </c>
      <c r="Y175" s="266">
        <f t="shared" si="186"/>
        <v>43173</v>
      </c>
      <c r="Z175" s="266">
        <f t="shared" si="186"/>
        <v>43204</v>
      </c>
      <c r="AA175" s="266">
        <f t="shared" si="186"/>
        <v>43235</v>
      </c>
      <c r="AB175" s="266">
        <f t="shared" si="186"/>
        <v>43266</v>
      </c>
      <c r="AC175" s="266">
        <f t="shared" si="186"/>
        <v>43297</v>
      </c>
      <c r="AD175" s="266">
        <f t="shared" si="186"/>
        <v>43328</v>
      </c>
      <c r="AE175" s="266">
        <f t="shared" si="186"/>
        <v>43359</v>
      </c>
      <c r="AF175" s="266">
        <f t="shared" si="186"/>
        <v>43390</v>
      </c>
      <c r="AG175" s="266">
        <f t="shared" si="186"/>
        <v>43421</v>
      </c>
      <c r="AH175" s="266">
        <f t="shared" si="186"/>
        <v>43452</v>
      </c>
      <c r="AI175" s="266">
        <f t="shared" si="186"/>
        <v>43483</v>
      </c>
      <c r="AJ175" s="266">
        <f t="shared" si="186"/>
        <v>43514</v>
      </c>
      <c r="AK175" s="266">
        <f t="shared" si="186"/>
        <v>43545</v>
      </c>
      <c r="AL175" s="266">
        <f t="shared" si="186"/>
        <v>43576</v>
      </c>
      <c r="AM175" s="266">
        <f t="shared" si="186"/>
        <v>43607</v>
      </c>
      <c r="AN175" s="266">
        <f t="shared" si="186"/>
        <v>43638</v>
      </c>
      <c r="AO175" s="266">
        <f t="shared" si="186"/>
        <v>43669</v>
      </c>
      <c r="AP175" s="266">
        <f t="shared" si="186"/>
        <v>43700</v>
      </c>
      <c r="AQ175" s="266">
        <f t="shared" si="186"/>
        <v>43731</v>
      </c>
      <c r="AR175" s="266">
        <f t="shared" si="186"/>
        <v>43762</v>
      </c>
      <c r="AS175" s="266">
        <f t="shared" si="186"/>
        <v>43793</v>
      </c>
      <c r="AT175" s="266">
        <f t="shared" si="186"/>
        <v>43824</v>
      </c>
      <c r="AU175" s="266">
        <f t="shared" si="186"/>
        <v>43855</v>
      </c>
      <c r="AV175" s="266">
        <f t="shared" si="186"/>
        <v>43886</v>
      </c>
      <c r="AW175" s="266">
        <f t="shared" si="186"/>
        <v>43917</v>
      </c>
      <c r="AX175" s="266">
        <f t="shared" si="186"/>
        <v>43948</v>
      </c>
      <c r="AY175" s="266">
        <f t="shared" si="186"/>
        <v>43979</v>
      </c>
      <c r="AZ175" s="266">
        <f t="shared" si="186"/>
        <v>44010</v>
      </c>
      <c r="BA175" s="266">
        <f t="shared" si="186"/>
        <v>44041</v>
      </c>
      <c r="BB175" s="266">
        <f t="shared" si="186"/>
        <v>44072</v>
      </c>
      <c r="BC175" s="266">
        <f t="shared" si="186"/>
        <v>44103</v>
      </c>
      <c r="BD175" s="266">
        <f t="shared" si="186"/>
        <v>44134</v>
      </c>
      <c r="BE175" s="266">
        <f t="shared" si="186"/>
        <v>44165</v>
      </c>
      <c r="BF175" s="266">
        <f t="shared" si="186"/>
        <v>44196</v>
      </c>
      <c r="BG175" s="266">
        <f t="shared" si="186"/>
        <v>44227</v>
      </c>
      <c r="BH175" s="266">
        <f t="shared" si="186"/>
        <v>44258</v>
      </c>
      <c r="BI175" s="266">
        <f t="shared" si="186"/>
        <v>44289</v>
      </c>
      <c r="BJ175" s="266">
        <f t="shared" si="186"/>
        <v>44320</v>
      </c>
      <c r="BK175" s="266">
        <f t="shared" si="186"/>
        <v>44351</v>
      </c>
      <c r="BL175" s="266">
        <f t="shared" si="186"/>
        <v>44382</v>
      </c>
      <c r="BM175" s="266">
        <f t="shared" si="186"/>
        <v>44413</v>
      </c>
      <c r="BN175" s="266">
        <f t="shared" si="186"/>
        <v>44444</v>
      </c>
      <c r="BO175" s="266">
        <f t="shared" si="186"/>
        <v>44475</v>
      </c>
      <c r="BP175" s="266">
        <f t="shared" si="186"/>
        <v>44506</v>
      </c>
      <c r="BQ175" s="266">
        <f t="shared" ref="BQ175:CT175" si="187">BP175+31</f>
        <v>44537</v>
      </c>
      <c r="BR175" s="266">
        <f t="shared" si="187"/>
        <v>44568</v>
      </c>
      <c r="BS175" s="266">
        <f t="shared" si="187"/>
        <v>44599</v>
      </c>
      <c r="BT175" s="266">
        <f t="shared" si="187"/>
        <v>44630</v>
      </c>
      <c r="BU175" s="266">
        <f t="shared" si="187"/>
        <v>44661</v>
      </c>
      <c r="BV175" s="266">
        <f t="shared" si="187"/>
        <v>44692</v>
      </c>
      <c r="BW175" s="266">
        <f t="shared" si="187"/>
        <v>44723</v>
      </c>
      <c r="BX175" s="266">
        <f t="shared" si="187"/>
        <v>44754</v>
      </c>
      <c r="BY175" s="266">
        <f t="shared" si="187"/>
        <v>44785</v>
      </c>
      <c r="BZ175" s="266">
        <f t="shared" si="187"/>
        <v>44816</v>
      </c>
      <c r="CA175" s="266">
        <f t="shared" si="187"/>
        <v>44847</v>
      </c>
      <c r="CB175" s="266">
        <f t="shared" si="187"/>
        <v>44878</v>
      </c>
      <c r="CC175" s="266">
        <f t="shared" si="187"/>
        <v>44909</v>
      </c>
      <c r="CD175" s="266">
        <f t="shared" si="187"/>
        <v>44940</v>
      </c>
      <c r="CE175" s="266">
        <f t="shared" si="187"/>
        <v>44971</v>
      </c>
      <c r="CF175" s="266">
        <f t="shared" si="187"/>
        <v>45002</v>
      </c>
      <c r="CG175" s="266">
        <f t="shared" si="187"/>
        <v>45033</v>
      </c>
      <c r="CH175" s="266">
        <f t="shared" si="187"/>
        <v>45064</v>
      </c>
      <c r="CI175" s="266">
        <f t="shared" si="187"/>
        <v>45095</v>
      </c>
      <c r="CJ175" s="266">
        <f t="shared" si="187"/>
        <v>45126</v>
      </c>
      <c r="CK175" s="266">
        <f t="shared" si="187"/>
        <v>45157</v>
      </c>
      <c r="CL175" s="266">
        <f t="shared" si="187"/>
        <v>45188</v>
      </c>
      <c r="CM175" s="266">
        <f t="shared" si="187"/>
        <v>45219</v>
      </c>
      <c r="CN175" s="266">
        <f t="shared" si="187"/>
        <v>45250</v>
      </c>
      <c r="CO175" s="266">
        <f t="shared" si="187"/>
        <v>45281</v>
      </c>
      <c r="CP175" s="266">
        <f t="shared" si="187"/>
        <v>45312</v>
      </c>
      <c r="CQ175" s="266">
        <f t="shared" si="187"/>
        <v>45343</v>
      </c>
      <c r="CR175" s="266">
        <f t="shared" si="187"/>
        <v>45374</v>
      </c>
      <c r="CS175" s="266">
        <f t="shared" si="187"/>
        <v>45405</v>
      </c>
      <c r="CT175" s="266">
        <f t="shared" si="187"/>
        <v>45436</v>
      </c>
      <c r="CU175" s="164"/>
    </row>
    <row r="176" spans="1:99" s="130" customFormat="1" ht="16.5" customHeight="1">
      <c r="A176" s="267" t="str">
        <f>B158</f>
        <v>多层（4F-9F)</v>
      </c>
      <c r="B176" s="268">
        <f>SUM(C176:CT176)</f>
        <v>0</v>
      </c>
      <c r="C176" s="269">
        <f>IF(C$174=$I158,$L158,0)</f>
        <v>0</v>
      </c>
      <c r="D176" s="269">
        <f>IF(D$174&lt;$I158,0,IF(D$174=$I158,$L158,IF(D$174=$N158,$Q158,IF(SUM($C176:C176)+$S158&gt;$G158,$G158-SUM($C176:C176),$S158))))</f>
        <v>0</v>
      </c>
      <c r="E176" s="269">
        <f>IF(E$174&lt;$I158,0,IF(E$174=$I158,$L158,IF(E$174=$N158,$Q158,IF(SUM($C176:D176)+$S158&gt;$G158,$G158-SUM($C176:D176),$S158))))</f>
        <v>0</v>
      </c>
      <c r="F176" s="269">
        <f>IF(F$174&lt;$I158,0,IF(F$174=$I158,$L158,IF(F$174=$N158,$Q158,IF(SUM($C176:E176)+$S158&gt;$G158,$G158-SUM($C176:E176),$S158))))</f>
        <v>0</v>
      </c>
      <c r="G176" s="269">
        <f>IF(G$174&lt;$I158,0,IF(G$174=$I158,$L158,IF(G$174=$N158,$Q158,IF(SUM($C176:F176)+$S158&gt;$G158,$G158-SUM($C176:F176),$S158))))</f>
        <v>0</v>
      </c>
      <c r="H176" s="269">
        <f>IF(H$174&lt;$I158,0,IF(H$174=$I158,$L158,IF(H$174=$N158,$Q158,IF(SUM($C176:G176)+$S158&gt;$G158,$G158-SUM($C176:G176),$S158))))</f>
        <v>0</v>
      </c>
      <c r="I176" s="269">
        <f>IF(I$174&lt;$I158,0,IF(I$174=$I158,$L158,IF(I$174=$N158,$Q158,IF(SUM($C176:H176)+$S158&gt;$G158,$G158-SUM($C176:H176),$S158))))</f>
        <v>0</v>
      </c>
      <c r="J176" s="269">
        <f>IF(J$174&lt;$I158,0,IF(J$174=$I158,$L158,IF(J$174=$N158,$Q158,IF(SUM($C176:I176)+$S158&gt;$G158,$G158-SUM($C176:I176),$S158))))</f>
        <v>0</v>
      </c>
      <c r="K176" s="269">
        <f>IF(K$174&lt;$I158,0,IF(K$174=$I158,$L158,IF(K$174=$N158,$Q158,IF(SUM($C176:J176)+$S158&gt;$G158,$G158-SUM($C176:J176),$S158))))</f>
        <v>0</v>
      </c>
      <c r="L176" s="269">
        <f>IF(L$174&lt;$I158,0,IF(L$174=$I158,$L158,IF(L$174=$N158,$Q158,IF(SUM($C176:K176)+$S158&gt;$G158,$G158-SUM($C176:K176),$S158))))</f>
        <v>0</v>
      </c>
      <c r="M176" s="269">
        <f>IF(M$174&lt;$I158,0,IF(M$174=$I158,$L158,IF(M$174=$N158,$Q158,IF(SUM($C176:L176)+$S158&gt;$G158,$G158-SUM($C176:L176),$S158))))</f>
        <v>0</v>
      </c>
      <c r="N176" s="269">
        <f>IF(N$174&lt;$I158,0,IF(N$174=$I158,$L158,IF(N$174=$N158,$Q158,IF(SUM($C176:M176)+$S158&gt;$G158,$G158-SUM($C176:M176),$S158))))</f>
        <v>0</v>
      </c>
      <c r="O176" s="269">
        <f>IF(O$174&lt;$I158,0,IF(O$174=$I158,$L158,IF(O$174=$N158,$Q158,IF(SUM($C176:N176)+$S158&gt;$G158,$G158-SUM($C176:N176),$S158))))</f>
        <v>0</v>
      </c>
      <c r="P176" s="269">
        <f>IF(P$174&lt;$I158,0,IF(P$174=$I158,$L158,IF(P$174=$N158,$Q158,IF(SUM($C176:O176)+$S158&gt;$G158,$G158-SUM($C176:O176),$S158))))</f>
        <v>0</v>
      </c>
      <c r="Q176" s="269">
        <f>IF(Q$174&lt;$I158,0,IF(Q$174=$I158,$L158,IF(Q$174=$N158,$Q158,IF(SUM($C176:P176)+$S158&gt;$G158,$G158-SUM($C176:P176),$S158))))</f>
        <v>0</v>
      </c>
      <c r="R176" s="269">
        <f>IF(R$174&lt;$I158,0,IF(R$174=$I158,$L158,IF(R$174=$N158,$Q158,IF(SUM($C176:Q176)+$S158&gt;$G158,$G158-SUM($C176:Q176),$S158))))</f>
        <v>0</v>
      </c>
      <c r="S176" s="269">
        <f>IF(S$174&lt;$I158,0,IF(S$174=$I158,$L158,IF(S$174=$N158,$Q158,IF(SUM($C176:R176)+$S158&gt;$G158,$G158-SUM($C176:R176),$S158))))</f>
        <v>0</v>
      </c>
      <c r="T176" s="269">
        <f>IF(T$174&lt;$I158,0,IF(T$174=$I158,$L158,IF(T$174=$N158,$Q158,IF(SUM($C176:S176)+$S158&gt;$G158,$G158-SUM($C176:S176),$S158))))</f>
        <v>0</v>
      </c>
      <c r="U176" s="269">
        <f>IF(U$174&lt;$I158,0,IF(U$174=$I158,$L158,IF(U$174=$N158,$Q158,IF(SUM($C176:T176)+$S158&gt;$G158,$G158-SUM($C176:T176),$S158))))</f>
        <v>0</v>
      </c>
      <c r="V176" s="269">
        <f>IF(V$174&lt;$I158,0,IF(V$174=$I158,$L158,IF(V$174=$N158,$Q158,IF(SUM($C176:U176)+$S158&gt;$G158,$G158-SUM($C176:U176),$S158))))</f>
        <v>0</v>
      </c>
      <c r="W176" s="269">
        <f>IF(W$174&lt;$I158,0,IF(W$174=$I158,$L158,IF(W$174=$N158,$Q158,IF(SUM($C176:V176)+$S158&gt;$G158,$G158-SUM($C176:V176),$S158))))</f>
        <v>0</v>
      </c>
      <c r="X176" s="269">
        <f>IF(X$174&lt;$I158,0,IF(X$174=$I158,$L158,IF(X$174=$N158,$Q158,IF(SUM($C176:W176)+$S158&gt;$G158,$G158-SUM($C176:W176),$S158))))</f>
        <v>0</v>
      </c>
      <c r="Y176" s="269">
        <f>IF(Y$174&lt;$I158,0,IF(Y$174=$I158,$L158,IF(Y$174=$N158,$Q158,IF(SUM($C176:X176)+$S158&gt;$G158,$G158-SUM($C176:X176),$S158))))</f>
        <v>0</v>
      </c>
      <c r="Z176" s="269">
        <f>IF(Z$174&lt;$I158,0,IF(Z$174=$I158,$L158,IF(Z$174=$N158,$Q158,IF(SUM($C176:Y176)+$S158&gt;$G158,$G158-SUM($C176:Y176),$S158))))</f>
        <v>0</v>
      </c>
      <c r="AA176" s="269">
        <f>IF(AA$174&lt;$I158,0,IF(AA$174=$I158,$L158,IF(AA$174=$N158,$Q158,IF(SUM($C176:Z176)+$S158&gt;$G158,$G158-SUM($C176:Z176),$S158))))</f>
        <v>0</v>
      </c>
      <c r="AB176" s="269">
        <f>IF(AB$174&lt;$I158,0,IF(AB$174=$I158,$L158,IF(AB$174=$N158,$Q158,IF(SUM($C176:AA176)+$S158&gt;$G158,$G158-SUM($C176:AA176),$S158))))</f>
        <v>0</v>
      </c>
      <c r="AC176" s="269">
        <f>IF(AC$174&lt;$I158,0,IF(AC$174=$I158,$L158,IF(AC$174=$N158,$Q158,IF(SUM($C176:AB176)+$S158&gt;$G158,$G158-SUM($C176:AB176),$S158))))</f>
        <v>0</v>
      </c>
      <c r="AD176" s="269">
        <f>IF(AD$174&lt;$I158,0,IF(AD$174=$I158,$L158,IF(AD$174=$N158,$Q158,IF(SUM($C176:AC176)+$S158&gt;$G158,$G158-SUM($C176:AC176),$S158))))</f>
        <v>0</v>
      </c>
      <c r="AE176" s="269">
        <f>IF(AE$174&lt;$I158,0,IF(AE$174=$I158,$L158,IF(AE$174=$N158,$Q158,IF(SUM($C176:AD176)+$S158&gt;$G158,$G158-SUM($C176:AD176),$S158))))</f>
        <v>0</v>
      </c>
      <c r="AF176" s="269">
        <f>IF(AF$174&lt;$I158,0,IF(AF$174=$I158,$L158,IF(AF$174=$N158,$Q158,IF(SUM($C176:AE176)+$S158&gt;$G158,$G158-SUM($C176:AE176),$S158))))</f>
        <v>0</v>
      </c>
      <c r="AG176" s="269">
        <f>IF(AG$174&lt;$I158,0,IF(AG$174=$I158,$L158,IF(AG$174=$N158,$Q158,IF(SUM($C176:AF176)+$S158&gt;$G158,$G158-SUM($C176:AF176),$S158))))</f>
        <v>0</v>
      </c>
      <c r="AH176" s="269">
        <f>IF(AH$174&lt;$I158,0,IF(AH$174=$I158,$L158,IF(AH$174=$N158,$Q158,IF(SUM($C176:AG176)+$S158&gt;$G158,$G158-SUM($C176:AG176),$S158))))</f>
        <v>0</v>
      </c>
      <c r="AI176" s="269">
        <f>IF(AI$174&lt;$I158,0,IF(AI$174=$I158,$L158,IF(AI$174=$N158,$Q158,IF(SUM($C176:AH176)+$S158&gt;$G158,$G158-SUM($C176:AH176),$S158))))</f>
        <v>0</v>
      </c>
      <c r="AJ176" s="269">
        <f>IF(AJ$174&lt;$I158,0,IF(AJ$174=$I158,$L158,IF(AJ$174=$N158,$Q158,IF(SUM($C176:AI176)+$S158&gt;$G158,$G158-SUM($C176:AI176),$S158))))</f>
        <v>0</v>
      </c>
      <c r="AK176" s="269">
        <f>IF(AK$174&lt;$I158,0,IF(AK$174=$I158,$L158,IF(AK$174=$N158,$Q158,IF(SUM($C176:AJ176)+$S158&gt;$G158,$G158-SUM($C176:AJ176),$S158))))</f>
        <v>0</v>
      </c>
      <c r="AL176" s="269">
        <f>IF(AL$174&lt;$I158,0,IF(AL$174=$I158,$L158,IF(AL$174=$N158,$Q158,IF(SUM($C176:AK176)+$S158&gt;$G158,$G158-SUM($C176:AK176),$S158))))</f>
        <v>0</v>
      </c>
      <c r="AM176" s="269">
        <f>IF(AM$174&lt;$I158,0,IF(AM$174=$I158,$L158,IF(AM$174=$N158,$Q158,IF(SUM($C176:AL176)+$S158&gt;$G158,$G158-SUM($C176:AL176),$S158))))</f>
        <v>0</v>
      </c>
      <c r="AN176" s="269">
        <f>IF(AN$174&lt;$I158,0,IF(AN$174=$I158,$L158,IF(AN$174=$N158,$Q158,IF(SUM($C176:AM176)+$S158&gt;$G158,$G158-SUM($C176:AM176),$S158))))</f>
        <v>0</v>
      </c>
      <c r="AO176" s="269">
        <f>IF(AO$174&lt;$I158,0,IF(AO$174=$I158,$L158,IF(AO$174=$N158,$Q158,IF(SUM($C176:AN176)+$S158&gt;$G158,$G158-SUM($C176:AN176),$S158))))</f>
        <v>0</v>
      </c>
      <c r="AP176" s="269">
        <f>IF(AP$174&lt;$I158,0,IF(AP$174=$I158,$L158,IF(AP$174=$N158,$Q158,IF(SUM($C176:AO176)+$S158&gt;$G158,$G158-SUM($C176:AO176),$S158))))</f>
        <v>0</v>
      </c>
      <c r="AQ176" s="269">
        <f>IF(AQ$174&lt;$I158,0,IF(AQ$174=$I158,$L158,IF(AQ$174=$N158,$Q158,IF(SUM($C176:AP176)+$S158&gt;$G158,$G158-SUM($C176:AP176),$S158))))</f>
        <v>0</v>
      </c>
      <c r="AR176" s="269">
        <f>IF(AR$174&lt;$I158,0,IF(AR$174=$I158,$L158,IF(AR$174=$N158,$Q158,IF(SUM($C176:AQ176)+$S158&gt;$G158,$G158-SUM($C176:AQ176),$S158))))</f>
        <v>0</v>
      </c>
      <c r="AS176" s="269">
        <f>IF(AS$174&lt;$I158,0,IF(AS$174=$I158,$L158,IF(AS$174=$N158,$Q158,IF(SUM($C176:AR176)+$S158&gt;$G158,$G158-SUM($C176:AR176),$S158))))</f>
        <v>0</v>
      </c>
      <c r="AT176" s="269">
        <f>IF(AT$174&lt;$I158,0,IF(AT$174=$I158,$L158,IF(AT$174=$N158,$Q158,IF(SUM($C176:AS176)+$S158&gt;$G158,$G158-SUM($C176:AS176),$S158))))</f>
        <v>0</v>
      </c>
      <c r="AU176" s="269">
        <f>IF(AU$174&lt;$I158,0,IF(AU$174=$I158,$L158,IF(AU$174=$N158,$Q158,IF(SUM($C176:AT176)+$S158&gt;$G158,$G158-SUM($C176:AT176),$S158))))</f>
        <v>0</v>
      </c>
      <c r="AV176" s="269">
        <f>IF(AV$174&lt;$I158,0,IF(AV$174=$I158,$L158,IF(AV$174=$N158,$Q158,IF(SUM($C176:AU176)+$S158&gt;$G158,$G158-SUM($C176:AU176),$S158))))</f>
        <v>0</v>
      </c>
      <c r="AW176" s="269">
        <f>IF(AW$174&lt;$I158,0,IF(AW$174=$I158,$L158,IF(AW$174=$N158,$Q158,IF(SUM($C176:AV176)+$S158&gt;$G158,$G158-SUM($C176:AV176),$S158))))</f>
        <v>0</v>
      </c>
      <c r="AX176" s="269">
        <f>IF(AX$174&lt;$I158,0,IF(AX$174=$I158,$L158,IF(AX$174=$N158,$Q158,IF(SUM($C176:AW176)+$S158&gt;$G158,$G158-SUM($C176:AW176),$S158))))</f>
        <v>0</v>
      </c>
      <c r="AY176" s="269">
        <f>IF(AY$174&lt;$I158,0,IF(AY$174=$I158,$L158,IF(AY$174=$N158,$Q158,IF(SUM($C176:AX176)+$S158&gt;$G158,$G158-SUM($C176:AX176),$S158))))</f>
        <v>0</v>
      </c>
      <c r="AZ176" s="269">
        <f>IF(AZ$174&lt;$I158,0,IF(AZ$174=$I158,$L158,IF(AZ$174=$N158,$Q158,IF(SUM($C176:AY176)+$S158&gt;$G158,$G158-SUM($C176:AY176),$S158))))</f>
        <v>0</v>
      </c>
      <c r="BA176" s="269">
        <f>IF(BA$174&lt;$I158,0,IF(BA$174=$I158,$L158,IF(BA$174=$N158,$Q158,IF(SUM($C176:AZ176)+$S158&gt;$G158,$G158-SUM($C176:AZ176),$S158))))</f>
        <v>0</v>
      </c>
      <c r="BB176" s="269">
        <f>IF(BB$174&lt;$I158,0,IF(BB$174=$I158,$L158,IF(BB$174=$N158,$Q158,IF(SUM($C176:BA176)+$S158&gt;$G158,$G158-SUM($C176:BA176),$S158))))</f>
        <v>0</v>
      </c>
      <c r="BC176" s="269">
        <f>IF(BC$174&lt;$I158,0,IF(BC$174=$I158,$L158,IF(BC$174=$N158,$Q158,IF(SUM($C176:BB176)+$S158&gt;$G158,$G158-SUM($C176:BB176),$S158))))</f>
        <v>0</v>
      </c>
      <c r="BD176" s="269">
        <f>IF(BD$174&lt;$I158,0,IF(BD$174=$I158,$L158,IF(BD$174=$N158,$Q158,IF(SUM($C176:BC176)+$S158&gt;$G158,$G158-SUM($C176:BC176),$S158))))</f>
        <v>0</v>
      </c>
      <c r="BE176" s="269">
        <f>IF(BE$174&lt;$I158,0,IF(BE$174=$I158,$L158,IF(BE$174=$N158,$Q158,IF(SUM($C176:BD176)+$S158&gt;$G158,$G158-SUM($C176:BD176),$S158))))</f>
        <v>0</v>
      </c>
      <c r="BF176" s="269">
        <f>IF(BF$174&lt;$I158,0,IF(BF$174=$I158,$L158,IF(BF$174=$N158,$Q158,IF(SUM($C176:BE176)+$S158&gt;$G158,$G158-SUM($C176:BE176),$S158))))</f>
        <v>0</v>
      </c>
      <c r="BG176" s="269">
        <f>IF(BG$174&lt;$I158,0,IF(BG$174=$I158,$L158,IF(BG$174=$N158,$Q158,IF(SUM($C176:BF176)+$S158&gt;$G158,$G158-SUM($C176:BF176),$S158))))</f>
        <v>0</v>
      </c>
      <c r="BH176" s="269">
        <f>IF(BH$174&lt;$I158,0,IF(BH$174=$I158,$L158,IF(BH$174=$N158,$Q158,IF(SUM($C176:BG176)+$S158&gt;$G158,$G158-SUM($C176:BG176),$S158))))</f>
        <v>0</v>
      </c>
      <c r="BI176" s="269">
        <f>IF(BI$174&lt;$I158,0,IF(BI$174=$I158,$L158,IF(BI$174=$N158,$Q158,IF(SUM($C176:BH176)+$S158&gt;$G158,$G158-SUM($C176:BH176),$S158))))</f>
        <v>0</v>
      </c>
      <c r="BJ176" s="269">
        <f>IF(BJ$174&lt;$I158,0,IF(BJ$174=$I158,$L158,IF(BJ$174=$N158,$Q158,IF(SUM($C176:BI176)+$S158&gt;$G158,$G158-SUM($C176:BI176),$S158))))</f>
        <v>0</v>
      </c>
      <c r="BK176" s="269">
        <f>IF(BK$174&lt;$I158,0,IF(BK$174=$I158,$L158,IF(BK$174=$N158,$Q158,IF(SUM($C176:BJ176)+$S158&gt;$G158,$G158-SUM($C176:BJ176),$S158))))</f>
        <v>0</v>
      </c>
      <c r="BL176" s="269">
        <f>IF(BL$174&lt;$I158,0,IF(BL$174=$I158,$L158,IF(BL$174=$N158,$Q158,IF(SUM($C176:BK176)+$S158&gt;$G158,$G158-SUM($C176:BK176),$S158))))</f>
        <v>0</v>
      </c>
      <c r="BM176" s="269">
        <f>IF(BM$174&lt;$I158,0,IF(BM$174=$I158,$L158,IF(BM$174=$N158,$Q158,IF(SUM($C176:BL176)+$S158&gt;$G158,$G158-SUM($C176:BL176),$S158))))</f>
        <v>0</v>
      </c>
      <c r="BN176" s="269">
        <f>IF(BN$174&lt;$I158,0,IF(BN$174=$I158,$L158,IF(BN$174=$N158,$Q158,IF(SUM($C176:BM176)+$S158&gt;$G158,$G158-SUM($C176:BM176),$S158))))</f>
        <v>0</v>
      </c>
      <c r="BO176" s="269">
        <f>IF(BO$174&lt;$I158,0,IF(BO$174=$I158,$L158,IF(BO$174=$N158,$Q158,IF(SUM($C176:BN176)+$S158&gt;$G158,$G158-SUM($C176:BN176),$S158))))</f>
        <v>0</v>
      </c>
      <c r="BP176" s="269">
        <f>IF(BP$174&lt;$I158,0,IF(BP$174=$I158,$L158,IF(BP$174=$N158,$Q158,IF(SUM($C176:BO176)+$S158&gt;$G158,$G158-SUM($C176:BO176),$S158))))</f>
        <v>0</v>
      </c>
      <c r="BQ176" s="269">
        <f>IF(BQ$174&lt;$I158,0,IF(BQ$174=$I158,$L158,IF(BQ$174=$N158,$Q158,IF(SUM($C176:BP176)+$S158&gt;$G158,$G158-SUM($C176:BP176),$S158))))</f>
        <v>0</v>
      </c>
      <c r="BR176" s="269">
        <f>IF(BR$174&lt;$I158,0,IF(BR$174=$I158,$L158,IF(BR$174=$N158,$Q158,IF(SUM($C176:BQ176)+$S158&gt;$G158,$G158-SUM($C176:BQ176),$S158))))</f>
        <v>0</v>
      </c>
      <c r="BS176" s="269">
        <f>IF(BS$174&lt;$I158,0,IF(BS$174=$I158,$L158,IF(BS$174=$N158,$Q158,IF(SUM($C176:BR176)+$S158&gt;$G158,$G158-SUM($C176:BR176),$S158))))</f>
        <v>0</v>
      </c>
      <c r="BT176" s="269">
        <f>IF(BT$174&lt;$I158,0,IF(BT$174=$I158,$L158,IF(BT$174=$N158,$Q158,IF(SUM($C176:BS176)+$S158&gt;$G158,$G158-SUM($C176:BS176),$S158))))</f>
        <v>0</v>
      </c>
      <c r="BU176" s="269">
        <f>IF(BU$174&lt;$I158,0,IF(BU$174=$I158,$L158,IF(BU$174=$N158,$Q158,IF(SUM($C176:BT176)+$S158&gt;$G158,$G158-SUM($C176:BT176),$S158))))</f>
        <v>0</v>
      </c>
      <c r="BV176" s="269">
        <f>IF(BV$174&lt;$I158,0,IF(BV$174=$I158,$L158,IF(BV$174=$N158,$Q158,IF(SUM($C176:BU176)+$S158&gt;$G158,$G158-SUM($C176:BU176),$S158))))</f>
        <v>0</v>
      </c>
      <c r="BW176" s="269">
        <f>IF(BW$174&lt;$I158,0,IF(BW$174=$I158,$L158,IF(BW$174=$N158,$Q158,IF(SUM($C176:BV176)+$S158&gt;$G158,$G158-SUM($C176:BV176),$S158))))</f>
        <v>0</v>
      </c>
      <c r="BX176" s="269">
        <f>IF(BX$174&lt;$I158,0,IF(BX$174=$I158,$L158,IF(BX$174=$N158,$Q158,IF(SUM($C176:BW176)+$S158&gt;$G158,$G158-SUM($C176:BW176),$S158))))</f>
        <v>0</v>
      </c>
      <c r="BY176" s="269">
        <f>IF(BY$174&lt;$I158,0,IF(BY$174=$I158,$L158,IF(BY$174=$N158,$Q158,IF(SUM($C176:BX176)+$S158&gt;$G158,$G158-SUM($C176:BX176),$S158))))</f>
        <v>0</v>
      </c>
      <c r="BZ176" s="269">
        <f>IF(BZ$174&lt;$I158,0,IF(BZ$174=$I158,$L158,IF(BZ$174=$N158,$Q158,IF(SUM($C176:BY176)+$S158&gt;$G158,$G158-SUM($C176:BY176),$S158))))</f>
        <v>0</v>
      </c>
      <c r="CA176" s="269">
        <f>IF(CA$174&lt;$I158,0,IF(CA$174=$I158,$L158,IF(CA$174=$N158,$Q158,IF(SUM($C176:BZ176)+$S158&gt;$G158,$G158-SUM($C176:BZ176),$S158))))</f>
        <v>0</v>
      </c>
      <c r="CB176" s="269">
        <f>IF(CB$174&lt;$I158,0,IF(CB$174=$I158,$L158,IF(CB$174=$N158,$Q158,IF(SUM($C176:CA176)+$S158&gt;$G158,$G158-SUM($C176:CA176),$S158))))</f>
        <v>0</v>
      </c>
      <c r="CC176" s="269">
        <f>IF(CC$174&lt;$I158,0,IF(CC$174=$I158,$L158,IF(CC$174=$N158,$Q158,IF(SUM($C176:CB176)+$S158&gt;$G158,$G158-SUM($C176:CB176),$S158))))</f>
        <v>0</v>
      </c>
      <c r="CD176" s="269">
        <f>IF(CD$174&lt;$I158,0,IF(CD$174=$I158,$L158,IF(CD$174=$N158,$Q158,IF(SUM($C176:CC176)+$S158&gt;$G158,$G158-SUM($C176:CC176),$S158))))</f>
        <v>0</v>
      </c>
      <c r="CE176" s="269">
        <f>IF(CE$174&lt;$I158,0,IF(CE$174=$I158,$L158,IF(CE$174=$N158,$Q158,IF(SUM($C176:CD176)+$S158&gt;$G158,$G158-SUM($C176:CD176),$S158))))</f>
        <v>0</v>
      </c>
      <c r="CF176" s="269">
        <f>IF(CF$174&lt;$I158,0,IF(CF$174=$I158,$L158,IF(CF$174=$N158,$Q158,IF(SUM($C176:CE176)+$S158&gt;$G158,$G158-SUM($C176:CE176),$S158))))</f>
        <v>0</v>
      </c>
      <c r="CG176" s="269">
        <f>IF(CG$174&lt;$I158,0,IF(CG$174=$I158,$L158,IF(CG$174=$N158,$Q158,IF(SUM($C176:CF176)+$S158&gt;$G158,$G158-SUM($C176:CF176),$S158))))</f>
        <v>0</v>
      </c>
      <c r="CH176" s="269">
        <f>IF(CH$174&lt;$I158,0,IF(CH$174=$I158,$L158,IF(CH$174=$N158,$Q158,IF(SUM($C176:CG176)+$S158&gt;$G158,$G158-SUM($C176:CG176),$S158))))</f>
        <v>0</v>
      </c>
      <c r="CI176" s="269">
        <f>IF(CI$174&lt;$I158,0,IF(CI$174=$I158,$L158,IF(CI$174=$N158,$Q158,IF(SUM($C176:CH176)+$S158&gt;$G158,$G158-SUM($C176:CH176),$S158))))</f>
        <v>0</v>
      </c>
      <c r="CJ176" s="269">
        <f>IF(CJ$174&lt;$I158,0,IF(CJ$174=$I158,$L158,IF(CJ$174=$N158,$Q158,IF(SUM($C176:CI176)+$S158&gt;$G158,$G158-SUM($C176:CI176),$S158))))</f>
        <v>0</v>
      </c>
      <c r="CK176" s="269">
        <f>IF(CK$174&lt;$I158,0,IF(CK$174=$I158,$L158,IF(CK$174=$N158,$Q158,IF(SUM($C176:CJ176)+$S158&gt;$G158,$G158-SUM($C176:CJ176),$S158))))</f>
        <v>0</v>
      </c>
      <c r="CL176" s="269">
        <f>IF(CL$174&lt;$I158,0,IF(CL$174=$I158,$L158,IF(CL$174=$N158,$Q158,IF(SUM($C176:CK176)+$S158&gt;$G158,$G158-SUM($C176:CK176),$S158))))</f>
        <v>0</v>
      </c>
      <c r="CM176" s="269">
        <f>IF(CM$174&lt;$I158,0,IF(CM$174=$I158,$L158,IF(CM$174=$N158,$Q158,IF(SUM($C176:CL176)+$S158&gt;$G158,$G158-SUM($C176:CL176),$S158))))</f>
        <v>0</v>
      </c>
      <c r="CN176" s="269">
        <f>IF(CN$174&lt;$I158,0,IF(CN$174=$I158,$L158,IF(CN$174=$N158,$Q158,IF(SUM($C176:CM176)+$S158&gt;$G158,$G158-SUM($C176:CM176),$S158))))</f>
        <v>0</v>
      </c>
      <c r="CO176" s="269">
        <f>IF(CO$174&lt;$I158,0,IF(CO$174=$I158,$L158,IF(CO$174=$N158,$Q158,IF(SUM($C176:CN176)+$S158&gt;$G158,$G158-SUM($C176:CN176),$S158))))</f>
        <v>0</v>
      </c>
      <c r="CP176" s="269">
        <f>IF(CP$174&lt;$I158,0,IF(CP$174=$I158,$L158,IF(CP$174=$N158,$Q158,IF(SUM($C176:CO176)+$S158&gt;$G158,$G158-SUM($C176:CO176),$S158))))</f>
        <v>0</v>
      </c>
      <c r="CQ176" s="269">
        <f>IF(CQ$174&lt;$I158,0,IF(CQ$174=$I158,$L158,IF(CQ$174=$N158,$Q158,IF(SUM($C176:CP176)+$S158&gt;$G158,$G158-SUM($C176:CP176),$S158))))</f>
        <v>0</v>
      </c>
      <c r="CR176" s="269">
        <f>IF(CR$174&lt;$I158,0,IF(CR$174=$I158,$L158,IF(CR$174=$N158,$Q158,IF(SUM($C176:CQ176)+$S158&gt;$G158,$G158-SUM($C176:CQ176),$S158))))</f>
        <v>0</v>
      </c>
      <c r="CS176" s="269">
        <f>IF(CS$174&lt;$I158,0,IF(CS$174=$I158,$L158,IF(CS$174=$N158,$Q158,IF(SUM($C176:CR176)+$S158&gt;$G158,$G158-SUM($C176:CR176),$S158))))</f>
        <v>0</v>
      </c>
      <c r="CT176" s="292">
        <f>IF(CT$174&lt;$I158,0,IF(CT$174=$I158,$L158,IF(CT$174=$N158,$Q158,IF(SUM($C176:CS176)+$S158&gt;$G158,$G158-SUM($C176:CS176),$S158))))</f>
        <v>0</v>
      </c>
      <c r="CU176" s="164">
        <f t="shared" ref="CU176:CU189" si="188">B176-G158</f>
        <v>0</v>
      </c>
    </row>
    <row r="177" spans="1:99" s="130" customFormat="1" ht="16.5" customHeight="1">
      <c r="A177" s="267" t="str">
        <f t="shared" ref="A177:A189" si="189">B159</f>
        <v>小高层(10F-12F)</v>
      </c>
      <c r="B177" s="268">
        <f t="shared" ref="B177:B189" si="190">SUM(C177:CT177)</f>
        <v>0</v>
      </c>
      <c r="C177" s="269">
        <f t="shared" ref="C177:C189" si="191">IF(C$174=$I159,$L159,0)</f>
        <v>0</v>
      </c>
      <c r="D177" s="269">
        <f>IF(D$174&lt;$I159,0,IF(D$174=$I159,$L159,IF(D$174=$N159,$Q159,IF(SUM($C177:C177)+$S159&gt;$G159,$G159-SUM($C177:C177),$S159))))</f>
        <v>0</v>
      </c>
      <c r="E177" s="269">
        <f>IF(E$174&lt;$I159,0,IF(E$174=$I159,$L159,IF(E$174=$N159,$Q159,IF(SUM($C177:D177)+$S159&gt;$G159,$G159-SUM($C177:D177),$S159))))</f>
        <v>0</v>
      </c>
      <c r="F177" s="269">
        <f>IF(F$174&lt;$I159,0,IF(F$174=$I159,$L159,IF(F$174=$N159,$Q159,IF(SUM($C177:E177)+$S159&gt;$G159,$G159-SUM($C177:E177),$S159))))</f>
        <v>0</v>
      </c>
      <c r="G177" s="269">
        <f>IF(G$174&lt;$I159,0,IF(G$174=$I159,$L159,IF(G$174=$N159,$Q159,IF(SUM($C177:F177)+$S159&gt;$G159,$G159-SUM($C177:F177),$S159))))</f>
        <v>0</v>
      </c>
      <c r="H177" s="269">
        <f>IF(H$174&lt;$I159,0,IF(H$174=$I159,$L159,IF(H$174=$N159,$Q159,IF(SUM($C177:G177)+$S159&gt;$G159,$G159-SUM($C177:G177),$S159))))</f>
        <v>0</v>
      </c>
      <c r="I177" s="269">
        <f>IF(I$174&lt;$I159,0,IF(I$174=$I159,$L159,IF(I$174=$N159,$Q159,IF(SUM($C177:H177)+$S159&gt;$G159,$G159-SUM($C177:H177),$S159))))</f>
        <v>0</v>
      </c>
      <c r="J177" s="269">
        <f>IF(J$174&lt;$I159,0,IF(J$174=$I159,$L159,IF(J$174=$N159,$Q159,IF(SUM($C177:I177)+$S159&gt;$G159,$G159-SUM($C177:I177),$S159))))</f>
        <v>0</v>
      </c>
      <c r="K177" s="269">
        <f>IF(K$174&lt;$I159,0,IF(K$174=$I159,$L159,IF(K$174=$N159,$Q159,IF(SUM($C177:J177)+$S159&gt;$G159,$G159-SUM($C177:J177),$S159))))</f>
        <v>0</v>
      </c>
      <c r="L177" s="269">
        <f>IF(L$174&lt;$I159,0,IF(L$174=$I159,$L159,IF(L$174=$N159,$Q159,IF(SUM($C177:K177)+$S159&gt;$G159,$G159-SUM($C177:K177),$S159))))</f>
        <v>0</v>
      </c>
      <c r="M177" s="269">
        <f>IF(M$174&lt;$I159,0,IF(M$174=$I159,$L159,IF(M$174=$N159,$Q159,IF(SUM($C177:L177)+$S159&gt;$G159,$G159-SUM($C177:L177),$S159))))</f>
        <v>0</v>
      </c>
      <c r="N177" s="269">
        <f>IF(N$174&lt;$I159,0,IF(N$174=$I159,$L159,IF(N$174=$N159,$Q159,IF(SUM($C177:M177)+$S159&gt;$G159,$G159-SUM($C177:M177),$S159))))</f>
        <v>0</v>
      </c>
      <c r="O177" s="269">
        <f>IF(O$174&lt;$I159,0,IF(O$174=$I159,$L159,IF(O$174=$N159,$Q159,IF(SUM($C177:N177)+$S159&gt;$G159,$G159-SUM($C177:N177),$S159))))</f>
        <v>0</v>
      </c>
      <c r="P177" s="269">
        <f>IF(P$174&lt;$I159,0,IF(P$174=$I159,$L159,IF(P$174=$N159,$Q159,IF(SUM($C177:O177)+$S159&gt;$G159,$G159-SUM($C177:O177),$S159))))</f>
        <v>0</v>
      </c>
      <c r="Q177" s="269">
        <f>IF(Q$174&lt;$I159,0,IF(Q$174=$I159,$L159,IF(Q$174=$N159,$Q159,IF(SUM($C177:P177)+$S159&gt;$G159,$G159-SUM($C177:P177),$S159))))</f>
        <v>0</v>
      </c>
      <c r="R177" s="269">
        <f>IF(R$174&lt;$I159,0,IF(R$174=$I159,$L159,IF(R$174=$N159,$Q159,IF(SUM($C177:Q177)+$S159&gt;$G159,$G159-SUM($C177:Q177),$S159))))</f>
        <v>0</v>
      </c>
      <c r="S177" s="269">
        <f>IF(S$174&lt;$I159,0,IF(S$174=$I159,$L159,IF(S$174=$N159,$Q159,IF(SUM($C177:R177)+$S159&gt;$G159,$G159-SUM($C177:R177),$S159))))</f>
        <v>0</v>
      </c>
      <c r="T177" s="269">
        <f>IF(T$174&lt;$I159,0,IF(T$174=$I159,$L159,IF(T$174=$N159,$Q159,IF(SUM($C177:S177)+$S159&gt;$G159,$G159-SUM($C177:S177),$S159))))</f>
        <v>0</v>
      </c>
      <c r="U177" s="269">
        <f>IF(U$174&lt;$I159,0,IF(U$174=$I159,$L159,IF(U$174=$N159,$Q159,IF(SUM($C177:T177)+$S159&gt;$G159,$G159-SUM($C177:T177),$S159))))</f>
        <v>0</v>
      </c>
      <c r="V177" s="269">
        <f>IF(V$174&lt;$I159,0,IF(V$174=$I159,$L159,IF(V$174=$N159,$Q159,IF(SUM($C177:U177)+$S159&gt;$G159,$G159-SUM($C177:U177),$S159))))</f>
        <v>0</v>
      </c>
      <c r="W177" s="269">
        <f>IF(W$174&lt;$I159,0,IF(W$174=$I159,$L159,IF(W$174=$N159,$Q159,IF(SUM($C177:V177)+$S159&gt;$G159,$G159-SUM($C177:V177),$S159))))</f>
        <v>0</v>
      </c>
      <c r="X177" s="269">
        <f>IF(X$174&lt;$I159,0,IF(X$174=$I159,$L159,IF(X$174=$N159,$Q159,IF(SUM($C177:W177)+$S159&gt;$G159,$G159-SUM($C177:W177),$S159))))</f>
        <v>0</v>
      </c>
      <c r="Y177" s="269">
        <f>IF(Y$174&lt;$I159,0,IF(Y$174=$I159,$L159,IF(Y$174=$N159,$Q159,IF(SUM($C177:X177)+$S159&gt;$G159,$G159-SUM($C177:X177),$S159))))</f>
        <v>0</v>
      </c>
      <c r="Z177" s="269">
        <f>IF(Z$174&lt;$I159,0,IF(Z$174=$I159,$L159,IF(Z$174=$N159,$Q159,IF(SUM($C177:Y177)+$S159&gt;$G159,$G159-SUM($C177:Y177),$S159))))</f>
        <v>0</v>
      </c>
      <c r="AA177" s="269">
        <f>IF(AA$174&lt;$I159,0,IF(AA$174=$I159,$L159,IF(AA$174=$N159,$Q159,IF(SUM($C177:Z177)+$S159&gt;$G159,$G159-SUM($C177:Z177),$S159))))</f>
        <v>0</v>
      </c>
      <c r="AB177" s="269">
        <f>IF(AB$174&lt;$I159,0,IF(AB$174=$I159,$L159,IF(AB$174=$N159,$Q159,IF(SUM($C177:AA177)+$S159&gt;$G159,$G159-SUM($C177:AA177),$S159))))</f>
        <v>0</v>
      </c>
      <c r="AC177" s="269">
        <f>IF(AC$174&lt;$I159,0,IF(AC$174=$I159,$L159,IF(AC$174=$N159,$Q159,IF(SUM($C177:AB177)+$S159&gt;$G159,$G159-SUM($C177:AB177),$S159))))</f>
        <v>0</v>
      </c>
      <c r="AD177" s="269">
        <f>IF(AD$174&lt;$I159,0,IF(AD$174=$I159,$L159,IF(AD$174=$N159,$Q159,IF(SUM($C177:AC177)+$S159&gt;$G159,$G159-SUM($C177:AC177),$S159))))</f>
        <v>0</v>
      </c>
      <c r="AE177" s="269">
        <f>IF(AE$174&lt;$I159,0,IF(AE$174=$I159,$L159,IF(AE$174=$N159,$Q159,IF(SUM($C177:AD177)+$S159&gt;$G159,$G159-SUM($C177:AD177),$S159))))</f>
        <v>0</v>
      </c>
      <c r="AF177" s="269">
        <f>IF(AF$174&lt;$I159,0,IF(AF$174=$I159,$L159,IF(AF$174=$N159,$Q159,IF(SUM($C177:AE177)+$S159&gt;$G159,$G159-SUM($C177:AE177),$S159))))</f>
        <v>0</v>
      </c>
      <c r="AG177" s="269">
        <f>IF(AG$174&lt;$I159,0,IF(AG$174=$I159,$L159,IF(AG$174=$N159,$Q159,IF(SUM($C177:AF177)+$S159&gt;$G159,$G159-SUM($C177:AF177),$S159))))</f>
        <v>0</v>
      </c>
      <c r="AH177" s="269">
        <f>IF(AH$174&lt;$I159,0,IF(AH$174=$I159,$L159,IF(AH$174=$N159,$Q159,IF(SUM($C177:AG177)+$S159&gt;$G159,$G159-SUM($C177:AG177),$S159))))</f>
        <v>0</v>
      </c>
      <c r="AI177" s="269">
        <f>IF(AI$174&lt;$I159,0,IF(AI$174=$I159,$L159,IF(AI$174=$N159,$Q159,IF(SUM($C177:AH177)+$S159&gt;$G159,$G159-SUM($C177:AH177),$S159))))</f>
        <v>0</v>
      </c>
      <c r="AJ177" s="269">
        <f>IF(AJ$174&lt;$I159,0,IF(AJ$174=$I159,$L159,IF(AJ$174=$N159,$Q159,IF(SUM($C177:AI177)+$S159&gt;$G159,$G159-SUM($C177:AI177),$S159))))</f>
        <v>0</v>
      </c>
      <c r="AK177" s="269">
        <f>IF(AK$174&lt;$I159,0,IF(AK$174=$I159,$L159,IF(AK$174=$N159,$Q159,IF(SUM($C177:AJ177)+$S159&gt;$G159,$G159-SUM($C177:AJ177),$S159))))</f>
        <v>0</v>
      </c>
      <c r="AL177" s="269">
        <f>IF(AL$174&lt;$I159,0,IF(AL$174=$I159,$L159,IF(AL$174=$N159,$Q159,IF(SUM($C177:AK177)+$S159&gt;$G159,$G159-SUM($C177:AK177),$S159))))</f>
        <v>0</v>
      </c>
      <c r="AM177" s="269">
        <f>IF(AM$174&lt;$I159,0,IF(AM$174=$I159,$L159,IF(AM$174=$N159,$Q159,IF(SUM($C177:AL177)+$S159&gt;$G159,$G159-SUM($C177:AL177),$S159))))</f>
        <v>0</v>
      </c>
      <c r="AN177" s="269">
        <f>IF(AN$174&lt;$I159,0,IF(AN$174=$I159,$L159,IF(AN$174=$N159,$Q159,IF(SUM($C177:AM177)+$S159&gt;$G159,$G159-SUM($C177:AM177),$S159))))</f>
        <v>0</v>
      </c>
      <c r="AO177" s="269">
        <f>IF(AO$174&lt;$I159,0,IF(AO$174=$I159,$L159,IF(AO$174=$N159,$Q159,IF(SUM($C177:AN177)+$S159&gt;$G159,$G159-SUM($C177:AN177),$S159))))</f>
        <v>0</v>
      </c>
      <c r="AP177" s="269">
        <f>IF(AP$174&lt;$I159,0,IF(AP$174=$I159,$L159,IF(AP$174=$N159,$Q159,IF(SUM($C177:AO177)+$S159&gt;$G159,$G159-SUM($C177:AO177),$S159))))</f>
        <v>0</v>
      </c>
      <c r="AQ177" s="269">
        <f>IF(AQ$174&lt;$I159,0,IF(AQ$174=$I159,$L159,IF(AQ$174=$N159,$Q159,IF(SUM($C177:AP177)+$S159&gt;$G159,$G159-SUM($C177:AP177),$S159))))</f>
        <v>0</v>
      </c>
      <c r="AR177" s="269">
        <f>IF(AR$174&lt;$I159,0,IF(AR$174=$I159,$L159,IF(AR$174=$N159,$Q159,IF(SUM($C177:AQ177)+$S159&gt;$G159,$G159-SUM($C177:AQ177),$S159))))</f>
        <v>0</v>
      </c>
      <c r="AS177" s="269">
        <f>IF(AS$174&lt;$I159,0,IF(AS$174=$I159,$L159,IF(AS$174=$N159,$Q159,IF(SUM($C177:AR177)+$S159&gt;$G159,$G159-SUM($C177:AR177),$S159))))</f>
        <v>0</v>
      </c>
      <c r="AT177" s="269">
        <f>IF(AT$174&lt;$I159,0,IF(AT$174=$I159,$L159,IF(AT$174=$N159,$Q159,IF(SUM($C177:AS177)+$S159&gt;$G159,$G159-SUM($C177:AS177),$S159))))</f>
        <v>0</v>
      </c>
      <c r="AU177" s="269">
        <f>IF(AU$174&lt;$I159,0,IF(AU$174=$I159,$L159,IF(AU$174=$N159,$Q159,IF(SUM($C177:AT177)+$S159&gt;$G159,$G159-SUM($C177:AT177),$S159))))</f>
        <v>0</v>
      </c>
      <c r="AV177" s="269">
        <f>IF(AV$174&lt;$I159,0,IF(AV$174=$I159,$L159,IF(AV$174=$N159,$Q159,IF(SUM($C177:AU177)+$S159&gt;$G159,$G159-SUM($C177:AU177),$S159))))</f>
        <v>0</v>
      </c>
      <c r="AW177" s="269">
        <f>IF(AW$174&lt;$I159,0,IF(AW$174=$I159,$L159,IF(AW$174=$N159,$Q159,IF(SUM($C177:AV177)+$S159&gt;$G159,$G159-SUM($C177:AV177),$S159))))</f>
        <v>0</v>
      </c>
      <c r="AX177" s="269">
        <f>IF(AX$174&lt;$I159,0,IF(AX$174=$I159,$L159,IF(AX$174=$N159,$Q159,IF(SUM($C177:AW177)+$S159&gt;$G159,$G159-SUM($C177:AW177),$S159))))</f>
        <v>0</v>
      </c>
      <c r="AY177" s="269">
        <f>IF(AY$174&lt;$I159,0,IF(AY$174=$I159,$L159,IF(AY$174=$N159,$Q159,IF(SUM($C177:AX177)+$S159&gt;$G159,$G159-SUM($C177:AX177),$S159))))</f>
        <v>0</v>
      </c>
      <c r="AZ177" s="269">
        <f>IF(AZ$174&lt;$I159,0,IF(AZ$174=$I159,$L159,IF(AZ$174=$N159,$Q159,IF(SUM($C177:AY177)+$S159&gt;$G159,$G159-SUM($C177:AY177),$S159))))</f>
        <v>0</v>
      </c>
      <c r="BA177" s="269">
        <f>IF(BA$174&lt;$I159,0,IF(BA$174=$I159,$L159,IF(BA$174=$N159,$Q159,IF(SUM($C177:AZ177)+$S159&gt;$G159,$G159-SUM($C177:AZ177),$S159))))</f>
        <v>0</v>
      </c>
      <c r="BB177" s="269">
        <f>IF(BB$174&lt;$I159,0,IF(BB$174=$I159,$L159,IF(BB$174=$N159,$Q159,IF(SUM($C177:BA177)+$S159&gt;$G159,$G159-SUM($C177:BA177),$S159))))</f>
        <v>0</v>
      </c>
      <c r="BC177" s="269">
        <f>IF(BC$174&lt;$I159,0,IF(BC$174=$I159,$L159,IF(BC$174=$N159,$Q159,IF(SUM($C177:BB177)+$S159&gt;$G159,$G159-SUM($C177:BB177),$S159))))</f>
        <v>0</v>
      </c>
      <c r="BD177" s="269">
        <f>IF(BD$174&lt;$I159,0,IF(BD$174=$I159,$L159,IF(BD$174=$N159,$Q159,IF(SUM($C177:BC177)+$S159&gt;$G159,$G159-SUM($C177:BC177),$S159))))</f>
        <v>0</v>
      </c>
      <c r="BE177" s="269">
        <f>IF(BE$174&lt;$I159,0,IF(BE$174=$I159,$L159,IF(BE$174=$N159,$Q159,IF(SUM($C177:BD177)+$S159&gt;$G159,$G159-SUM($C177:BD177),$S159))))</f>
        <v>0</v>
      </c>
      <c r="BF177" s="269">
        <f>IF(BF$174&lt;$I159,0,IF(BF$174=$I159,$L159,IF(BF$174=$N159,$Q159,IF(SUM($C177:BE177)+$S159&gt;$G159,$G159-SUM($C177:BE177),$S159))))</f>
        <v>0</v>
      </c>
      <c r="BG177" s="269">
        <f>IF(BG$174&lt;$I159,0,IF(BG$174=$I159,$L159,IF(BG$174=$N159,$Q159,IF(SUM($C177:BF177)+$S159&gt;$G159,$G159-SUM($C177:BF177),$S159))))</f>
        <v>0</v>
      </c>
      <c r="BH177" s="269">
        <f>IF(BH$174&lt;$I159,0,IF(BH$174=$I159,$L159,IF(BH$174=$N159,$Q159,IF(SUM($C177:BG177)+$S159&gt;$G159,$G159-SUM($C177:BG177),$S159))))</f>
        <v>0</v>
      </c>
      <c r="BI177" s="269">
        <f>IF(BI$174&lt;$I159,0,IF(BI$174=$I159,$L159,IF(BI$174=$N159,$Q159,IF(SUM($C177:BH177)+$S159&gt;$G159,$G159-SUM($C177:BH177),$S159))))</f>
        <v>0</v>
      </c>
      <c r="BJ177" s="269">
        <f>IF(BJ$174&lt;$I159,0,IF(BJ$174=$I159,$L159,IF(BJ$174=$N159,$Q159,IF(SUM($C177:BI177)+$S159&gt;$G159,$G159-SUM($C177:BI177),$S159))))</f>
        <v>0</v>
      </c>
      <c r="BK177" s="269">
        <f>IF(BK$174&lt;$I159,0,IF(BK$174=$I159,$L159,IF(BK$174=$N159,$Q159,IF(SUM($C177:BJ177)+$S159&gt;$G159,$G159-SUM($C177:BJ177),$S159))))</f>
        <v>0</v>
      </c>
      <c r="BL177" s="269">
        <f>IF(BL$174&lt;$I159,0,IF(BL$174=$I159,$L159,IF(BL$174=$N159,$Q159,IF(SUM($C177:BK177)+$S159&gt;$G159,$G159-SUM($C177:BK177),$S159))))</f>
        <v>0</v>
      </c>
      <c r="BM177" s="269">
        <f>IF(BM$174&lt;$I159,0,IF(BM$174=$I159,$L159,IF(BM$174=$N159,$Q159,IF(SUM($C177:BL177)+$S159&gt;$G159,$G159-SUM($C177:BL177),$S159))))</f>
        <v>0</v>
      </c>
      <c r="BN177" s="269">
        <f>IF(BN$174&lt;$I159,0,IF(BN$174=$I159,$L159,IF(BN$174=$N159,$Q159,IF(SUM($C177:BM177)+$S159&gt;$G159,$G159-SUM($C177:BM177),$S159))))</f>
        <v>0</v>
      </c>
      <c r="BO177" s="269">
        <f>IF(BO$174&lt;$I159,0,IF(BO$174=$I159,$L159,IF(BO$174=$N159,$Q159,IF(SUM($C177:BN177)+$S159&gt;$G159,$G159-SUM($C177:BN177),$S159))))</f>
        <v>0</v>
      </c>
      <c r="BP177" s="269">
        <f>IF(BP$174&lt;$I159,0,IF(BP$174=$I159,$L159,IF(BP$174=$N159,$Q159,IF(SUM($C177:BO177)+$S159&gt;$G159,$G159-SUM($C177:BO177),$S159))))</f>
        <v>0</v>
      </c>
      <c r="BQ177" s="269">
        <f>IF(BQ$174&lt;$I159,0,IF(BQ$174=$I159,$L159,IF(BQ$174=$N159,$Q159,IF(SUM($C177:BP177)+$S159&gt;$G159,$G159-SUM($C177:BP177),$S159))))</f>
        <v>0</v>
      </c>
      <c r="BR177" s="269">
        <f>IF(BR$174&lt;$I159,0,IF(BR$174=$I159,$L159,IF(BR$174=$N159,$Q159,IF(SUM($C177:BQ177)+$S159&gt;$G159,$G159-SUM($C177:BQ177),$S159))))</f>
        <v>0</v>
      </c>
      <c r="BS177" s="269">
        <f>IF(BS$174&lt;$I159,0,IF(BS$174=$I159,$L159,IF(BS$174=$N159,$Q159,IF(SUM($C177:BR177)+$S159&gt;$G159,$G159-SUM($C177:BR177),$S159))))</f>
        <v>0</v>
      </c>
      <c r="BT177" s="269">
        <f>IF(BT$174&lt;$I159,0,IF(BT$174=$I159,$L159,IF(BT$174=$N159,$Q159,IF(SUM($C177:BS177)+$S159&gt;$G159,$G159-SUM($C177:BS177),$S159))))</f>
        <v>0</v>
      </c>
      <c r="BU177" s="269">
        <f>IF(BU$174&lt;$I159,0,IF(BU$174=$I159,$L159,IF(BU$174=$N159,$Q159,IF(SUM($C177:BT177)+$S159&gt;$G159,$G159-SUM($C177:BT177),$S159))))</f>
        <v>0</v>
      </c>
      <c r="BV177" s="269">
        <f>IF(BV$174&lt;$I159,0,IF(BV$174=$I159,$L159,IF(BV$174=$N159,$Q159,IF(SUM($C177:BU177)+$S159&gt;$G159,$G159-SUM($C177:BU177),$S159))))</f>
        <v>0</v>
      </c>
      <c r="BW177" s="269">
        <f>IF(BW$174&lt;$I159,0,IF(BW$174=$I159,$L159,IF(BW$174=$N159,$Q159,IF(SUM($C177:BV177)+$S159&gt;$G159,$G159-SUM($C177:BV177),$S159))))</f>
        <v>0</v>
      </c>
      <c r="BX177" s="269">
        <f>IF(BX$174&lt;$I159,0,IF(BX$174=$I159,$L159,IF(BX$174=$N159,$Q159,IF(SUM($C177:BW177)+$S159&gt;$G159,$G159-SUM($C177:BW177),$S159))))</f>
        <v>0</v>
      </c>
      <c r="BY177" s="269">
        <f>IF(BY$174&lt;$I159,0,IF(BY$174=$I159,$L159,IF(BY$174=$N159,$Q159,IF(SUM($C177:BX177)+$S159&gt;$G159,$G159-SUM($C177:BX177),$S159))))</f>
        <v>0</v>
      </c>
      <c r="BZ177" s="269">
        <f>IF(BZ$174&lt;$I159,0,IF(BZ$174=$I159,$L159,IF(BZ$174=$N159,$Q159,IF(SUM($C177:BY177)+$S159&gt;$G159,$G159-SUM($C177:BY177),$S159))))</f>
        <v>0</v>
      </c>
      <c r="CA177" s="269">
        <f>IF(CA$174&lt;$I159,0,IF(CA$174=$I159,$L159,IF(CA$174=$N159,$Q159,IF(SUM($C177:BZ177)+$S159&gt;$G159,$G159-SUM($C177:BZ177),$S159))))</f>
        <v>0</v>
      </c>
      <c r="CB177" s="269">
        <f>IF(CB$174&lt;$I159,0,IF(CB$174=$I159,$L159,IF(CB$174=$N159,$Q159,IF(SUM($C177:CA177)+$S159&gt;$G159,$G159-SUM($C177:CA177),$S159))))</f>
        <v>0</v>
      </c>
      <c r="CC177" s="269">
        <f>IF(CC$174&lt;$I159,0,IF(CC$174=$I159,$L159,IF(CC$174=$N159,$Q159,IF(SUM($C177:CB177)+$S159&gt;$G159,$G159-SUM($C177:CB177),$S159))))</f>
        <v>0</v>
      </c>
      <c r="CD177" s="269">
        <f>IF(CD$174&lt;$I159,0,IF(CD$174=$I159,$L159,IF(CD$174=$N159,$Q159,IF(SUM($C177:CC177)+$S159&gt;$G159,$G159-SUM($C177:CC177),$S159))))</f>
        <v>0</v>
      </c>
      <c r="CE177" s="269">
        <f>IF(CE$174&lt;$I159,0,IF(CE$174=$I159,$L159,IF(CE$174=$N159,$Q159,IF(SUM($C177:CD177)+$S159&gt;$G159,$G159-SUM($C177:CD177),$S159))))</f>
        <v>0</v>
      </c>
      <c r="CF177" s="269">
        <f>IF(CF$174&lt;$I159,0,IF(CF$174=$I159,$L159,IF(CF$174=$N159,$Q159,IF(SUM($C177:CE177)+$S159&gt;$G159,$G159-SUM($C177:CE177),$S159))))</f>
        <v>0</v>
      </c>
      <c r="CG177" s="269">
        <f>IF(CG$174&lt;$I159,0,IF(CG$174=$I159,$L159,IF(CG$174=$N159,$Q159,IF(SUM($C177:CF177)+$S159&gt;$G159,$G159-SUM($C177:CF177),$S159))))</f>
        <v>0</v>
      </c>
      <c r="CH177" s="269">
        <f>IF(CH$174&lt;$I159,0,IF(CH$174=$I159,$L159,IF(CH$174=$N159,$Q159,IF(SUM($C177:CG177)+$S159&gt;$G159,$G159-SUM($C177:CG177),$S159))))</f>
        <v>0</v>
      </c>
      <c r="CI177" s="269">
        <f>IF(CI$174&lt;$I159,0,IF(CI$174=$I159,$L159,IF(CI$174=$N159,$Q159,IF(SUM($C177:CH177)+$S159&gt;$G159,$G159-SUM($C177:CH177),$S159))))</f>
        <v>0</v>
      </c>
      <c r="CJ177" s="269">
        <f>IF(CJ$174&lt;$I159,0,IF(CJ$174=$I159,$L159,IF(CJ$174=$N159,$Q159,IF(SUM($C177:CI177)+$S159&gt;$G159,$G159-SUM($C177:CI177),$S159))))</f>
        <v>0</v>
      </c>
      <c r="CK177" s="269">
        <f>IF(CK$174&lt;$I159,0,IF(CK$174=$I159,$L159,IF(CK$174=$N159,$Q159,IF(SUM($C177:CJ177)+$S159&gt;$G159,$G159-SUM($C177:CJ177),$S159))))</f>
        <v>0</v>
      </c>
      <c r="CL177" s="269">
        <f>IF(CL$174&lt;$I159,0,IF(CL$174=$I159,$L159,IF(CL$174=$N159,$Q159,IF(SUM($C177:CK177)+$S159&gt;$G159,$G159-SUM($C177:CK177),$S159))))</f>
        <v>0</v>
      </c>
      <c r="CM177" s="269">
        <f>IF(CM$174&lt;$I159,0,IF(CM$174=$I159,$L159,IF(CM$174=$N159,$Q159,IF(SUM($C177:CL177)+$S159&gt;$G159,$G159-SUM($C177:CL177),$S159))))</f>
        <v>0</v>
      </c>
      <c r="CN177" s="269">
        <f>IF(CN$174&lt;$I159,0,IF(CN$174=$I159,$L159,IF(CN$174=$N159,$Q159,IF(SUM($C177:CM177)+$S159&gt;$G159,$G159-SUM($C177:CM177),$S159))))</f>
        <v>0</v>
      </c>
      <c r="CO177" s="269">
        <f>IF(CO$174&lt;$I159,0,IF(CO$174=$I159,$L159,IF(CO$174=$N159,$Q159,IF(SUM($C177:CN177)+$S159&gt;$G159,$G159-SUM($C177:CN177),$S159))))</f>
        <v>0</v>
      </c>
      <c r="CP177" s="269">
        <f>IF(CP$174&lt;$I159,0,IF(CP$174=$I159,$L159,IF(CP$174=$N159,$Q159,IF(SUM($C177:CO177)+$S159&gt;$G159,$G159-SUM($C177:CO177),$S159))))</f>
        <v>0</v>
      </c>
      <c r="CQ177" s="269">
        <f>IF(CQ$174&lt;$I159,0,IF(CQ$174=$I159,$L159,IF(CQ$174=$N159,$Q159,IF(SUM($C177:CP177)+$S159&gt;$G159,$G159-SUM($C177:CP177),$S159))))</f>
        <v>0</v>
      </c>
      <c r="CR177" s="269">
        <f>IF(CR$174&lt;$I159,0,IF(CR$174=$I159,$L159,IF(CR$174=$N159,$Q159,IF(SUM($C177:CQ177)+$S159&gt;$G159,$G159-SUM($C177:CQ177),$S159))))</f>
        <v>0</v>
      </c>
      <c r="CS177" s="269">
        <f>IF(CS$174&lt;$I159,0,IF(CS$174=$I159,$L159,IF(CS$174=$N159,$Q159,IF(SUM($C177:CR177)+$S159&gt;$G159,$G159-SUM($C177:CR177),$S159))))</f>
        <v>0</v>
      </c>
      <c r="CT177" s="292">
        <f>IF(CT$174&lt;$I159,0,IF(CT$174=$I159,$L159,IF(CT$174=$N159,$Q159,IF(SUM($C177:CS177)+$S159&gt;$G159,$G159-SUM($C177:CS177),$S159))))</f>
        <v>0</v>
      </c>
      <c r="CU177" s="164">
        <f t="shared" si="188"/>
        <v>0</v>
      </c>
    </row>
    <row r="178" spans="1:99" s="130" customFormat="1" ht="16.5" customHeight="1">
      <c r="A178" s="267" t="str">
        <f t="shared" si="189"/>
        <v>中高层(13F-18F)</v>
      </c>
      <c r="B178" s="268">
        <f t="shared" si="190"/>
        <v>0</v>
      </c>
      <c r="C178" s="269">
        <f t="shared" si="191"/>
        <v>0</v>
      </c>
      <c r="D178" s="269">
        <f>IF(D$174&lt;$I160,0,IF(D$174=$I160,$L160,IF(D$174=$N160,$Q160,IF(SUM($C178:C178)+$S160&gt;$G160,$G160-SUM($C178:C178),$S160))))</f>
        <v>0</v>
      </c>
      <c r="E178" s="269">
        <f>IF(E$174&lt;$I160,0,IF(E$174=$I160,$L160,IF(E$174=$N160,$Q160,IF(SUM($C178:D178)+$S160&gt;$G160,$G160-SUM($C178:D178),$S160))))</f>
        <v>0</v>
      </c>
      <c r="F178" s="269">
        <f>IF(F$174&lt;$I160,0,IF(F$174=$I160,$L160,IF(F$174=$N160,$Q160,IF(SUM($C178:E178)+$S160&gt;$G160,$G160-SUM($C178:E178),$S160))))</f>
        <v>0</v>
      </c>
      <c r="G178" s="269">
        <f>IF(G$174&lt;$I160,0,IF(G$174=$I160,$L160,IF(G$174=$N160,$Q160,IF(SUM($C178:F178)+$S160&gt;$G160,$G160-SUM($C178:F178),$S160))))</f>
        <v>0</v>
      </c>
      <c r="H178" s="269">
        <f>IF(H$174&lt;$I160,0,IF(H$174=$I160,$L160,IF(H$174=$N160,$Q160,IF(SUM($C178:G178)+$S160&gt;$G160,$G160-SUM($C178:G178),$S160))))</f>
        <v>0</v>
      </c>
      <c r="I178" s="269">
        <f>IF(I$174&lt;$I160,0,IF(I$174=$I160,$L160,IF(I$174=$N160,$Q160,IF(SUM($C178:H178)+$S160&gt;$G160,$G160-SUM($C178:H178),$S160))))</f>
        <v>0</v>
      </c>
      <c r="J178" s="269">
        <f>IF(J$174&lt;$I160,0,IF(J$174=$I160,$L160,IF(J$174=$N160,$Q160,IF(SUM($C178:I178)+$S160&gt;$G160,$G160-SUM($C178:I178),$S160))))</f>
        <v>0</v>
      </c>
      <c r="K178" s="269">
        <f>IF(K$174&lt;$I160,0,IF(K$174=$I160,$L160,IF(K$174=$N160,$Q160,IF(SUM($C178:J178)+$S160&gt;$G160,$G160-SUM($C178:J178),$S160))))</f>
        <v>0</v>
      </c>
      <c r="L178" s="269">
        <f>IF(L$174&lt;$I160,0,IF(L$174=$I160,$L160,IF(L$174=$N160,$Q160,IF(SUM($C178:K178)+$S160&gt;$G160,$G160-SUM($C178:K178),$S160))))</f>
        <v>0</v>
      </c>
      <c r="M178" s="269">
        <f>IF(M$174&lt;$I160,0,IF(M$174=$I160,$L160,IF(M$174=$N160,$Q160,IF(SUM($C178:L178)+$S160&gt;$G160,$G160-SUM($C178:L178),$S160))))</f>
        <v>0</v>
      </c>
      <c r="N178" s="269">
        <f>IF(N$174&lt;$I160,0,IF(N$174=$I160,$L160,IF(N$174=$N160,$Q160,IF(SUM($C178:M178)+$S160&gt;$G160,$G160-SUM($C178:M178),$S160))))</f>
        <v>0</v>
      </c>
      <c r="O178" s="269">
        <f>IF(O$174&lt;$I160,0,IF(O$174=$I160,$L160,IF(O$174=$N160,$Q160,IF(SUM($C178:N178)+$S160&gt;$G160,$G160-SUM($C178:N178),$S160))))</f>
        <v>0</v>
      </c>
      <c r="P178" s="269">
        <f>IF(P$174&lt;$I160,0,IF(P$174=$I160,$L160,IF(P$174=$N160,$Q160,IF(SUM($C178:O178)+$S160&gt;$G160,$G160-SUM($C178:O178),$S160))))</f>
        <v>0</v>
      </c>
      <c r="Q178" s="269">
        <f>IF(Q$174&lt;$I160,0,IF(Q$174=$I160,$L160,IF(Q$174=$N160,$Q160,IF(SUM($C178:P178)+$S160&gt;$G160,$G160-SUM($C178:P178),$S160))))</f>
        <v>0</v>
      </c>
      <c r="R178" s="269">
        <f>IF(R$174&lt;$I160,0,IF(R$174=$I160,$L160,IF(R$174=$N160,$Q160,IF(SUM($C178:Q178)+$S160&gt;$G160,$G160-SUM($C178:Q178),$S160))))</f>
        <v>0</v>
      </c>
      <c r="S178" s="269">
        <f>IF(S$174&lt;$I160,0,IF(S$174=$I160,$L160,IF(S$174=$N160,$Q160,IF(SUM($C178:R178)+$S160&gt;$G160,$G160-SUM($C178:R178),$S160))))</f>
        <v>0</v>
      </c>
      <c r="T178" s="269">
        <f>IF(T$174&lt;$I160,0,IF(T$174=$I160,$L160,IF(T$174=$N160,$Q160,IF(SUM($C178:S178)+$S160&gt;$G160,$G160-SUM($C178:S178),$S160))))</f>
        <v>0</v>
      </c>
      <c r="U178" s="269">
        <f>IF(U$174&lt;$I160,0,IF(U$174=$I160,$L160,IF(U$174=$N160,$Q160,IF(SUM($C178:T178)+$S160&gt;$G160,$G160-SUM($C178:T178),$S160))))</f>
        <v>0</v>
      </c>
      <c r="V178" s="269">
        <f>IF(V$174&lt;$I160,0,IF(V$174=$I160,$L160,IF(V$174=$N160,$Q160,IF(SUM($C178:U178)+$S160&gt;$G160,$G160-SUM($C178:U178),$S160))))</f>
        <v>0</v>
      </c>
      <c r="W178" s="269">
        <f>IF(W$174&lt;$I160,0,IF(W$174=$I160,$L160,IF(W$174=$N160,$Q160,IF(SUM($C178:V178)+$S160&gt;$G160,$G160-SUM($C178:V178),$S160))))</f>
        <v>0</v>
      </c>
      <c r="X178" s="269">
        <f>IF(X$174&lt;$I160,0,IF(X$174=$I160,$L160,IF(X$174=$N160,$Q160,IF(SUM($C178:W178)+$S160&gt;$G160,$G160-SUM($C178:W178),$S160))))</f>
        <v>0</v>
      </c>
      <c r="Y178" s="269">
        <f>IF(Y$174&lt;$I160,0,IF(Y$174=$I160,$L160,IF(Y$174=$N160,$Q160,IF(SUM($C178:X178)+$S160&gt;$G160,$G160-SUM($C178:X178),$S160))))</f>
        <v>0</v>
      </c>
      <c r="Z178" s="269">
        <f>IF(Z$174&lt;$I160,0,IF(Z$174=$I160,$L160,IF(Z$174=$N160,$Q160,IF(SUM($C178:Y178)+$S160&gt;$G160,$G160-SUM($C178:Y178),$S160))))</f>
        <v>0</v>
      </c>
      <c r="AA178" s="269">
        <f>IF(AA$174&lt;$I160,0,IF(AA$174=$I160,$L160,IF(AA$174=$N160,$Q160,IF(SUM($C178:Z178)+$S160&gt;$G160,$G160-SUM($C178:Z178),$S160))))</f>
        <v>0</v>
      </c>
      <c r="AB178" s="269">
        <f>IF(AB$174&lt;$I160,0,IF(AB$174=$I160,$L160,IF(AB$174=$N160,$Q160,IF(SUM($C178:AA178)+$S160&gt;$G160,$G160-SUM($C178:AA178),$S160))))</f>
        <v>0</v>
      </c>
      <c r="AC178" s="269">
        <f>IF(AC$174&lt;$I160,0,IF(AC$174=$I160,$L160,IF(AC$174=$N160,$Q160,IF(SUM($C178:AB178)+$S160&gt;$G160,$G160-SUM($C178:AB178),$S160))))</f>
        <v>0</v>
      </c>
      <c r="AD178" s="269">
        <f>IF(AD$174&lt;$I160,0,IF(AD$174=$I160,$L160,IF(AD$174=$N160,$Q160,IF(SUM($C178:AC178)+$S160&gt;$G160,$G160-SUM($C178:AC178),$S160))))</f>
        <v>0</v>
      </c>
      <c r="AE178" s="269">
        <f>IF(AE$174&lt;$I160,0,IF(AE$174=$I160,$L160,IF(AE$174=$N160,$Q160,IF(SUM($C178:AD178)+$S160&gt;$G160,$G160-SUM($C178:AD178),$S160))))</f>
        <v>0</v>
      </c>
      <c r="AF178" s="269">
        <f>IF(AF$174&lt;$I160,0,IF(AF$174=$I160,$L160,IF(AF$174=$N160,$Q160,IF(SUM($C178:AE178)+$S160&gt;$G160,$G160-SUM($C178:AE178),$S160))))</f>
        <v>0</v>
      </c>
      <c r="AG178" s="269">
        <f>IF(AG$174&lt;$I160,0,IF(AG$174=$I160,$L160,IF(AG$174=$N160,$Q160,IF(SUM($C178:AF178)+$S160&gt;$G160,$G160-SUM($C178:AF178),$S160))))</f>
        <v>0</v>
      </c>
      <c r="AH178" s="269">
        <f>IF(AH$174&lt;$I160,0,IF(AH$174=$I160,$L160,IF(AH$174=$N160,$Q160,IF(SUM($C178:AG178)+$S160&gt;$G160,$G160-SUM($C178:AG178),$S160))))</f>
        <v>0</v>
      </c>
      <c r="AI178" s="269">
        <f>IF(AI$174&lt;$I160,0,IF(AI$174=$I160,$L160,IF(AI$174=$N160,$Q160,IF(SUM($C178:AH178)+$S160&gt;$G160,$G160-SUM($C178:AH178),$S160))))</f>
        <v>0</v>
      </c>
      <c r="AJ178" s="269">
        <f>IF(AJ$174&lt;$I160,0,IF(AJ$174=$I160,$L160,IF(AJ$174=$N160,$Q160,IF(SUM($C178:AI178)+$S160&gt;$G160,$G160-SUM($C178:AI178),$S160))))</f>
        <v>0</v>
      </c>
      <c r="AK178" s="269">
        <f>IF(AK$174&lt;$I160,0,IF(AK$174=$I160,$L160,IF(AK$174=$N160,$Q160,IF(SUM($C178:AJ178)+$S160&gt;$G160,$G160-SUM($C178:AJ178),$S160))))</f>
        <v>0</v>
      </c>
      <c r="AL178" s="269">
        <f>IF(AL$174&lt;$I160,0,IF(AL$174=$I160,$L160,IF(AL$174=$N160,$Q160,IF(SUM($C178:AK178)+$S160&gt;$G160,$G160-SUM($C178:AK178),$S160))))</f>
        <v>0</v>
      </c>
      <c r="AM178" s="269">
        <f>IF(AM$174&lt;$I160,0,IF(AM$174=$I160,$L160,IF(AM$174=$N160,$Q160,IF(SUM($C178:AL178)+$S160&gt;$G160,$G160-SUM($C178:AL178),$S160))))</f>
        <v>0</v>
      </c>
      <c r="AN178" s="269">
        <f>IF(AN$174&lt;$I160,0,IF(AN$174=$I160,$L160,IF(AN$174=$N160,$Q160,IF(SUM($C178:AM178)+$S160&gt;$G160,$G160-SUM($C178:AM178),$S160))))</f>
        <v>0</v>
      </c>
      <c r="AO178" s="269">
        <f>IF(AO$174&lt;$I160,0,IF(AO$174=$I160,$L160,IF(AO$174=$N160,$Q160,IF(SUM($C178:AN178)+$S160&gt;$G160,$G160-SUM($C178:AN178),$S160))))</f>
        <v>0</v>
      </c>
      <c r="AP178" s="269">
        <f>IF(AP$174&lt;$I160,0,IF(AP$174=$I160,$L160,IF(AP$174=$N160,$Q160,IF(SUM($C178:AO178)+$S160&gt;$G160,$G160-SUM($C178:AO178),$S160))))</f>
        <v>0</v>
      </c>
      <c r="AQ178" s="269">
        <f>IF(AQ$174&lt;$I160,0,IF(AQ$174=$I160,$L160,IF(AQ$174=$N160,$Q160,IF(SUM($C178:AP178)+$S160&gt;$G160,$G160-SUM($C178:AP178),$S160))))</f>
        <v>0</v>
      </c>
      <c r="AR178" s="269">
        <f>IF(AR$174&lt;$I160,0,IF(AR$174=$I160,$L160,IF(AR$174=$N160,$Q160,IF(SUM($C178:AQ178)+$S160&gt;$G160,$G160-SUM($C178:AQ178),$S160))))</f>
        <v>0</v>
      </c>
      <c r="AS178" s="269">
        <f>IF(AS$174&lt;$I160,0,IF(AS$174=$I160,$L160,IF(AS$174=$N160,$Q160,IF(SUM($C178:AR178)+$S160&gt;$G160,$G160-SUM($C178:AR178),$S160))))</f>
        <v>0</v>
      </c>
      <c r="AT178" s="269">
        <f>IF(AT$174&lt;$I160,0,IF(AT$174=$I160,$L160,IF(AT$174=$N160,$Q160,IF(SUM($C178:AS178)+$S160&gt;$G160,$G160-SUM($C178:AS178),$S160))))</f>
        <v>0</v>
      </c>
      <c r="AU178" s="269">
        <f>IF(AU$174&lt;$I160,0,IF(AU$174=$I160,$L160,IF(AU$174=$N160,$Q160,IF(SUM($C178:AT178)+$S160&gt;$G160,$G160-SUM($C178:AT178),$S160))))</f>
        <v>0</v>
      </c>
      <c r="AV178" s="269">
        <f>IF(AV$174&lt;$I160,0,IF(AV$174=$I160,$L160,IF(AV$174=$N160,$Q160,IF(SUM($C178:AU178)+$S160&gt;$G160,$G160-SUM($C178:AU178),$S160))))</f>
        <v>0</v>
      </c>
      <c r="AW178" s="269">
        <f>IF(AW$174&lt;$I160,0,IF(AW$174=$I160,$L160,IF(AW$174=$N160,$Q160,IF(SUM($C178:AV178)+$S160&gt;$G160,$G160-SUM($C178:AV178),$S160))))</f>
        <v>0</v>
      </c>
      <c r="AX178" s="269">
        <f>IF(AX$174&lt;$I160,0,IF(AX$174=$I160,$L160,IF(AX$174=$N160,$Q160,IF(SUM($C178:AW178)+$S160&gt;$G160,$G160-SUM($C178:AW178),$S160))))</f>
        <v>0</v>
      </c>
      <c r="AY178" s="269">
        <f>IF(AY$174&lt;$I160,0,IF(AY$174=$I160,$L160,IF(AY$174=$N160,$Q160,IF(SUM($C178:AX178)+$S160&gt;$G160,$G160-SUM($C178:AX178),$S160))))</f>
        <v>0</v>
      </c>
      <c r="AZ178" s="269">
        <f>IF(AZ$174&lt;$I160,0,IF(AZ$174=$I160,$L160,IF(AZ$174=$N160,$Q160,IF(SUM($C178:AY178)+$S160&gt;$G160,$G160-SUM($C178:AY178),$S160))))</f>
        <v>0</v>
      </c>
      <c r="BA178" s="269">
        <f>IF(BA$174&lt;$I160,0,IF(BA$174=$I160,$L160,IF(BA$174=$N160,$Q160,IF(SUM($C178:AZ178)+$S160&gt;$G160,$G160-SUM($C178:AZ178),$S160))))</f>
        <v>0</v>
      </c>
      <c r="BB178" s="269">
        <f>IF(BB$174&lt;$I160,0,IF(BB$174=$I160,$L160,IF(BB$174=$N160,$Q160,IF(SUM($C178:BA178)+$S160&gt;$G160,$G160-SUM($C178:BA178),$S160))))</f>
        <v>0</v>
      </c>
      <c r="BC178" s="269">
        <f>IF(BC$174&lt;$I160,0,IF(BC$174=$I160,$L160,IF(BC$174=$N160,$Q160,IF(SUM($C178:BB178)+$S160&gt;$G160,$G160-SUM($C178:BB178),$S160))))</f>
        <v>0</v>
      </c>
      <c r="BD178" s="269">
        <f>IF(BD$174&lt;$I160,0,IF(BD$174=$I160,$L160,IF(BD$174=$N160,$Q160,IF(SUM($C178:BC178)+$S160&gt;$G160,$G160-SUM($C178:BC178),$S160))))</f>
        <v>0</v>
      </c>
      <c r="BE178" s="269">
        <f>IF(BE$174&lt;$I160,0,IF(BE$174=$I160,$L160,IF(BE$174=$N160,$Q160,IF(SUM($C178:BD178)+$S160&gt;$G160,$G160-SUM($C178:BD178),$S160))))</f>
        <v>0</v>
      </c>
      <c r="BF178" s="269">
        <f>IF(BF$174&lt;$I160,0,IF(BF$174=$I160,$L160,IF(BF$174=$N160,$Q160,IF(SUM($C178:BE178)+$S160&gt;$G160,$G160-SUM($C178:BE178),$S160))))</f>
        <v>0</v>
      </c>
      <c r="BG178" s="269">
        <f>IF(BG$174&lt;$I160,0,IF(BG$174=$I160,$L160,IF(BG$174=$N160,$Q160,IF(SUM($C178:BF178)+$S160&gt;$G160,$G160-SUM($C178:BF178),$S160))))</f>
        <v>0</v>
      </c>
      <c r="BH178" s="269">
        <f>IF(BH$174&lt;$I160,0,IF(BH$174=$I160,$L160,IF(BH$174=$N160,$Q160,IF(SUM($C178:BG178)+$S160&gt;$G160,$G160-SUM($C178:BG178),$S160))))</f>
        <v>0</v>
      </c>
      <c r="BI178" s="269">
        <f>IF(BI$174&lt;$I160,0,IF(BI$174=$I160,$L160,IF(BI$174=$N160,$Q160,IF(SUM($C178:BH178)+$S160&gt;$G160,$G160-SUM($C178:BH178),$S160))))</f>
        <v>0</v>
      </c>
      <c r="BJ178" s="269">
        <f>IF(BJ$174&lt;$I160,0,IF(BJ$174=$I160,$L160,IF(BJ$174=$N160,$Q160,IF(SUM($C178:BI178)+$S160&gt;$G160,$G160-SUM($C178:BI178),$S160))))</f>
        <v>0</v>
      </c>
      <c r="BK178" s="269">
        <f>IF(BK$174&lt;$I160,0,IF(BK$174=$I160,$L160,IF(BK$174=$N160,$Q160,IF(SUM($C178:BJ178)+$S160&gt;$G160,$G160-SUM($C178:BJ178),$S160))))</f>
        <v>0</v>
      </c>
      <c r="BL178" s="269">
        <f>IF(BL$174&lt;$I160,0,IF(BL$174=$I160,$L160,IF(BL$174=$N160,$Q160,IF(SUM($C178:BK178)+$S160&gt;$G160,$G160-SUM($C178:BK178),$S160))))</f>
        <v>0</v>
      </c>
      <c r="BM178" s="269">
        <f>IF(BM$174&lt;$I160,0,IF(BM$174=$I160,$L160,IF(BM$174=$N160,$Q160,IF(SUM($C178:BL178)+$S160&gt;$G160,$G160-SUM($C178:BL178),$S160))))</f>
        <v>0</v>
      </c>
      <c r="BN178" s="269">
        <f>IF(BN$174&lt;$I160,0,IF(BN$174=$I160,$L160,IF(BN$174=$N160,$Q160,IF(SUM($C178:BM178)+$S160&gt;$G160,$G160-SUM($C178:BM178),$S160))))</f>
        <v>0</v>
      </c>
      <c r="BO178" s="269">
        <f>IF(BO$174&lt;$I160,0,IF(BO$174=$I160,$L160,IF(BO$174=$N160,$Q160,IF(SUM($C178:BN178)+$S160&gt;$G160,$G160-SUM($C178:BN178),$S160))))</f>
        <v>0</v>
      </c>
      <c r="BP178" s="269">
        <f>IF(BP$174&lt;$I160,0,IF(BP$174=$I160,$L160,IF(BP$174=$N160,$Q160,IF(SUM($C178:BO178)+$S160&gt;$G160,$G160-SUM($C178:BO178),$S160))))</f>
        <v>0</v>
      </c>
      <c r="BQ178" s="269">
        <f>IF(BQ$174&lt;$I160,0,IF(BQ$174=$I160,$L160,IF(BQ$174=$N160,$Q160,IF(SUM($C178:BP178)+$S160&gt;$G160,$G160-SUM($C178:BP178),$S160))))</f>
        <v>0</v>
      </c>
      <c r="BR178" s="269">
        <f>IF(BR$174&lt;$I160,0,IF(BR$174=$I160,$L160,IF(BR$174=$N160,$Q160,IF(SUM($C178:BQ178)+$S160&gt;$G160,$G160-SUM($C178:BQ178),$S160))))</f>
        <v>0</v>
      </c>
      <c r="BS178" s="269">
        <f>IF(BS$174&lt;$I160,0,IF(BS$174=$I160,$L160,IF(BS$174=$N160,$Q160,IF(SUM($C178:BR178)+$S160&gt;$G160,$G160-SUM($C178:BR178),$S160))))</f>
        <v>0</v>
      </c>
      <c r="BT178" s="269">
        <f>IF(BT$174&lt;$I160,0,IF(BT$174=$I160,$L160,IF(BT$174=$N160,$Q160,IF(SUM($C178:BS178)+$S160&gt;$G160,$G160-SUM($C178:BS178),$S160))))</f>
        <v>0</v>
      </c>
      <c r="BU178" s="269">
        <f>IF(BU$174&lt;$I160,0,IF(BU$174=$I160,$L160,IF(BU$174=$N160,$Q160,IF(SUM($C178:BT178)+$S160&gt;$G160,$G160-SUM($C178:BT178),$S160))))</f>
        <v>0</v>
      </c>
      <c r="BV178" s="269">
        <f>IF(BV$174&lt;$I160,0,IF(BV$174=$I160,$L160,IF(BV$174=$N160,$Q160,IF(SUM($C178:BU178)+$S160&gt;$G160,$G160-SUM($C178:BU178),$S160))))</f>
        <v>0</v>
      </c>
      <c r="BW178" s="269">
        <f>IF(BW$174&lt;$I160,0,IF(BW$174=$I160,$L160,IF(BW$174=$N160,$Q160,IF(SUM($C178:BV178)+$S160&gt;$G160,$G160-SUM($C178:BV178),$S160))))</f>
        <v>0</v>
      </c>
      <c r="BX178" s="269">
        <f>IF(BX$174&lt;$I160,0,IF(BX$174=$I160,$L160,IF(BX$174=$N160,$Q160,IF(SUM($C178:BW178)+$S160&gt;$G160,$G160-SUM($C178:BW178),$S160))))</f>
        <v>0</v>
      </c>
      <c r="BY178" s="269">
        <f>IF(BY$174&lt;$I160,0,IF(BY$174=$I160,$L160,IF(BY$174=$N160,$Q160,IF(SUM($C178:BX178)+$S160&gt;$G160,$G160-SUM($C178:BX178),$S160))))</f>
        <v>0</v>
      </c>
      <c r="BZ178" s="269">
        <f>IF(BZ$174&lt;$I160,0,IF(BZ$174=$I160,$L160,IF(BZ$174=$N160,$Q160,IF(SUM($C178:BY178)+$S160&gt;$G160,$G160-SUM($C178:BY178),$S160))))</f>
        <v>0</v>
      </c>
      <c r="CA178" s="269">
        <f>IF(CA$174&lt;$I160,0,IF(CA$174=$I160,$L160,IF(CA$174=$N160,$Q160,IF(SUM($C178:BZ178)+$S160&gt;$G160,$G160-SUM($C178:BZ178),$S160))))</f>
        <v>0</v>
      </c>
      <c r="CB178" s="269">
        <f>IF(CB$174&lt;$I160,0,IF(CB$174=$I160,$L160,IF(CB$174=$N160,$Q160,IF(SUM($C178:CA178)+$S160&gt;$G160,$G160-SUM($C178:CA178),$S160))))</f>
        <v>0</v>
      </c>
      <c r="CC178" s="269">
        <f>IF(CC$174&lt;$I160,0,IF(CC$174=$I160,$L160,IF(CC$174=$N160,$Q160,IF(SUM($C178:CB178)+$S160&gt;$G160,$G160-SUM($C178:CB178),$S160))))</f>
        <v>0</v>
      </c>
      <c r="CD178" s="269">
        <f>IF(CD$174&lt;$I160,0,IF(CD$174=$I160,$L160,IF(CD$174=$N160,$Q160,IF(SUM($C178:CC178)+$S160&gt;$G160,$G160-SUM($C178:CC178),$S160))))</f>
        <v>0</v>
      </c>
      <c r="CE178" s="269">
        <f>IF(CE$174&lt;$I160,0,IF(CE$174=$I160,$L160,IF(CE$174=$N160,$Q160,IF(SUM($C178:CD178)+$S160&gt;$G160,$G160-SUM($C178:CD178),$S160))))</f>
        <v>0</v>
      </c>
      <c r="CF178" s="269">
        <f>IF(CF$174&lt;$I160,0,IF(CF$174=$I160,$L160,IF(CF$174=$N160,$Q160,IF(SUM($C178:CE178)+$S160&gt;$G160,$G160-SUM($C178:CE178),$S160))))</f>
        <v>0</v>
      </c>
      <c r="CG178" s="269">
        <f>IF(CG$174&lt;$I160,0,IF(CG$174=$I160,$L160,IF(CG$174=$N160,$Q160,IF(SUM($C178:CF178)+$S160&gt;$G160,$G160-SUM($C178:CF178),$S160))))</f>
        <v>0</v>
      </c>
      <c r="CH178" s="269">
        <f>IF(CH$174&lt;$I160,0,IF(CH$174=$I160,$L160,IF(CH$174=$N160,$Q160,IF(SUM($C178:CG178)+$S160&gt;$G160,$G160-SUM($C178:CG178),$S160))))</f>
        <v>0</v>
      </c>
      <c r="CI178" s="269">
        <f>IF(CI$174&lt;$I160,0,IF(CI$174=$I160,$L160,IF(CI$174=$N160,$Q160,IF(SUM($C178:CH178)+$S160&gt;$G160,$G160-SUM($C178:CH178),$S160))))</f>
        <v>0</v>
      </c>
      <c r="CJ178" s="269">
        <f>IF(CJ$174&lt;$I160,0,IF(CJ$174=$I160,$L160,IF(CJ$174=$N160,$Q160,IF(SUM($C178:CI178)+$S160&gt;$G160,$G160-SUM($C178:CI178),$S160))))</f>
        <v>0</v>
      </c>
      <c r="CK178" s="269">
        <f>IF(CK$174&lt;$I160,0,IF(CK$174=$I160,$L160,IF(CK$174=$N160,$Q160,IF(SUM($C178:CJ178)+$S160&gt;$G160,$G160-SUM($C178:CJ178),$S160))))</f>
        <v>0</v>
      </c>
      <c r="CL178" s="269">
        <f>IF(CL$174&lt;$I160,0,IF(CL$174=$I160,$L160,IF(CL$174=$N160,$Q160,IF(SUM($C178:CK178)+$S160&gt;$G160,$G160-SUM($C178:CK178),$S160))))</f>
        <v>0</v>
      </c>
      <c r="CM178" s="269">
        <f>IF(CM$174&lt;$I160,0,IF(CM$174=$I160,$L160,IF(CM$174=$N160,$Q160,IF(SUM($C178:CL178)+$S160&gt;$G160,$G160-SUM($C178:CL178),$S160))))</f>
        <v>0</v>
      </c>
      <c r="CN178" s="269">
        <f>IF(CN$174&lt;$I160,0,IF(CN$174=$I160,$L160,IF(CN$174=$N160,$Q160,IF(SUM($C178:CM178)+$S160&gt;$G160,$G160-SUM($C178:CM178),$S160))))</f>
        <v>0</v>
      </c>
      <c r="CO178" s="269">
        <f>IF(CO$174&lt;$I160,0,IF(CO$174=$I160,$L160,IF(CO$174=$N160,$Q160,IF(SUM($C178:CN178)+$S160&gt;$G160,$G160-SUM($C178:CN178),$S160))))</f>
        <v>0</v>
      </c>
      <c r="CP178" s="269">
        <f>IF(CP$174&lt;$I160,0,IF(CP$174=$I160,$L160,IF(CP$174=$N160,$Q160,IF(SUM($C178:CO178)+$S160&gt;$G160,$G160-SUM($C178:CO178),$S160))))</f>
        <v>0</v>
      </c>
      <c r="CQ178" s="269">
        <f>IF(CQ$174&lt;$I160,0,IF(CQ$174=$I160,$L160,IF(CQ$174=$N160,$Q160,IF(SUM($C178:CP178)+$S160&gt;$G160,$G160-SUM($C178:CP178),$S160))))</f>
        <v>0</v>
      </c>
      <c r="CR178" s="269">
        <f>IF(CR$174&lt;$I160,0,IF(CR$174=$I160,$L160,IF(CR$174=$N160,$Q160,IF(SUM($C178:CQ178)+$S160&gt;$G160,$G160-SUM($C178:CQ178),$S160))))</f>
        <v>0</v>
      </c>
      <c r="CS178" s="269">
        <f>IF(CS$174&lt;$I160,0,IF(CS$174=$I160,$L160,IF(CS$174=$N160,$Q160,IF(SUM($C178:CR178)+$S160&gt;$G160,$G160-SUM($C178:CR178),$S160))))</f>
        <v>0</v>
      </c>
      <c r="CT178" s="292">
        <f>IF(CT$174&lt;$I160,0,IF(CT$174=$I160,$L160,IF(CT$174=$N160,$Q160,IF(SUM($C178:CS178)+$S160&gt;$G160,$G160-SUM($C178:CS178),$S160))))</f>
        <v>0</v>
      </c>
      <c r="CU178" s="164">
        <f t="shared" si="188"/>
        <v>0</v>
      </c>
    </row>
    <row r="179" spans="1:99" s="130" customFormat="1" ht="16.5" customHeight="1">
      <c r="A179" s="267" t="str">
        <f t="shared" si="189"/>
        <v>高层(19F及以上）</v>
      </c>
      <c r="B179" s="268">
        <f t="shared" si="190"/>
        <v>0</v>
      </c>
      <c r="C179" s="269">
        <f t="shared" si="191"/>
        <v>0</v>
      </c>
      <c r="D179" s="269">
        <f>IF(D$174&lt;$I161,0,IF(D$174=$I161,$L161,IF(D$174=$N161,$Q161,IF(SUM($C179:C179)+$S161&gt;$G161,$G161-SUM($C179:C179),$S161))))</f>
        <v>0</v>
      </c>
      <c r="E179" s="269">
        <f>IF(E$174&lt;$I161,0,IF(E$174=$I161,$L161,IF(E$174=$N161,$Q161,IF(SUM($C179:D179)+$S161&gt;$G161,$G161-SUM($C179:D179),$S161))))</f>
        <v>0</v>
      </c>
      <c r="F179" s="269">
        <f>IF(F$174&lt;$I161,0,IF(F$174=$I161,$L161,IF(F$174=$N161,$Q161,IF(SUM($C179:E179)+$S161&gt;$G161,$G161-SUM($C179:E179),$S161))))</f>
        <v>0</v>
      </c>
      <c r="G179" s="269">
        <f>IF(G$174&lt;$I161,0,IF(G$174=$I161,$L161,IF(G$174=$N161,$Q161,IF(SUM($C179:F179)+$S161&gt;$G161,$G161-SUM($C179:F179),$S161))))</f>
        <v>0</v>
      </c>
      <c r="H179" s="269">
        <f>IF(H$174&lt;$I161,0,IF(H$174=$I161,$L161,IF(H$174=$N161,$Q161,IF(SUM($C179:G179)+$S161&gt;$G161,$G161-SUM($C179:G179),$S161))))</f>
        <v>0</v>
      </c>
      <c r="I179" s="269">
        <f>IF(I$174&lt;$I161,0,IF(I$174=$I161,$L161,IF(I$174=$N161,$Q161,IF(SUM($C179:H179)+$S161&gt;$G161,$G161-SUM($C179:H179),$S161))))</f>
        <v>0</v>
      </c>
      <c r="J179" s="269">
        <f>IF(J$174&lt;$I161,0,IF(J$174=$I161,$L161,IF(J$174=$N161,$Q161,IF(SUM($C179:I179)+$S161&gt;$G161,$G161-SUM($C179:I179),$S161))))</f>
        <v>0</v>
      </c>
      <c r="K179" s="269">
        <f>IF(K$174&lt;$I161,0,IF(K$174=$I161,$L161,IF(K$174=$N161,$Q161,IF(SUM($C179:J179)+$S161&gt;$G161,$G161-SUM($C179:J179),$S161))))</f>
        <v>0</v>
      </c>
      <c r="L179" s="269">
        <f>IF(L$174&lt;$I161,0,IF(L$174=$I161,$L161,IF(L$174=$N161,$Q161,IF(SUM($C179:K179)+$S161&gt;$G161,$G161-SUM($C179:K179),$S161))))</f>
        <v>0</v>
      </c>
      <c r="M179" s="269">
        <f>IF(M$174&lt;$I161,0,IF(M$174=$I161,$L161,IF(M$174=$N161,$Q161,IF(SUM($C179:L179)+$S161&gt;$G161,$G161-SUM($C179:L179),$S161))))</f>
        <v>0</v>
      </c>
      <c r="N179" s="269">
        <f>IF(N$174&lt;$I161,0,IF(N$174=$I161,$L161,IF(N$174=$N161,$Q161,IF(SUM($C179:M179)+$S161&gt;$G161,$G161-SUM($C179:M179),$S161))))</f>
        <v>0</v>
      </c>
      <c r="O179" s="269">
        <f>IF(O$174&lt;$I161,0,IF(O$174=$I161,$L161,IF(O$174=$N161,$Q161,IF(SUM($C179:N179)+$S161&gt;$G161,$G161-SUM($C179:N179),$S161))))</f>
        <v>0</v>
      </c>
      <c r="P179" s="269">
        <f>IF(P$174&lt;$I161,0,IF(P$174=$I161,$L161,IF(P$174=$N161,$Q161,IF(SUM($C179:O179)+$S161&gt;$G161,$G161-SUM($C179:O179),$S161))))</f>
        <v>0</v>
      </c>
      <c r="Q179" s="269">
        <f>IF(Q$174&lt;$I161,0,IF(Q$174=$I161,$L161,IF(Q$174=$N161,$Q161,IF(SUM($C179:P179)+$S161&gt;$G161,$G161-SUM($C179:P179),$S161))))</f>
        <v>0</v>
      </c>
      <c r="R179" s="269">
        <f>IF(R$174&lt;$I161,0,IF(R$174=$I161,$L161,IF(R$174=$N161,$Q161,IF(SUM($C179:Q179)+$S161&gt;$G161,$G161-SUM($C179:Q179),$S161))))</f>
        <v>0</v>
      </c>
      <c r="S179" s="269">
        <f>IF(S$174&lt;$I161,0,IF(S$174=$I161,$L161,IF(S$174=$N161,$Q161,IF(SUM($C179:R179)+$S161&gt;$G161,$G161-SUM($C179:R179),$S161))))</f>
        <v>0</v>
      </c>
      <c r="T179" s="269">
        <f>IF(T$174&lt;$I161,0,IF(T$174=$I161,$L161,IF(T$174=$N161,$Q161,IF(SUM($C179:S179)+$S161&gt;$G161,$G161-SUM($C179:S179),$S161))))</f>
        <v>0</v>
      </c>
      <c r="U179" s="269">
        <f>IF(U$174&lt;$I161,0,IF(U$174=$I161,$L161,IF(U$174=$N161,$Q161,IF(SUM($C179:T179)+$S161&gt;$G161,$G161-SUM($C179:T179),$S161))))</f>
        <v>0</v>
      </c>
      <c r="V179" s="269">
        <f>IF(V$174&lt;$I161,0,IF(V$174=$I161,$L161,IF(V$174=$N161,$Q161,IF(SUM($C179:U179)+$S161&gt;$G161,$G161-SUM($C179:U179),$S161))))</f>
        <v>0</v>
      </c>
      <c r="W179" s="269">
        <f>IF(W$174&lt;$I161,0,IF(W$174=$I161,$L161,IF(W$174=$N161,$Q161,IF(SUM($C179:V179)+$S161&gt;$G161,$G161-SUM($C179:V179),$S161))))</f>
        <v>0</v>
      </c>
      <c r="X179" s="269">
        <f>IF(X$174&lt;$I161,0,IF(X$174=$I161,$L161,IF(X$174=$N161,$Q161,IF(SUM($C179:W179)+$S161&gt;$G161,$G161-SUM($C179:W179),$S161))))</f>
        <v>0</v>
      </c>
      <c r="Y179" s="269">
        <f>IF(Y$174&lt;$I161,0,IF(Y$174=$I161,$L161,IF(Y$174=$N161,$Q161,IF(SUM($C179:X179)+$S161&gt;$G161,$G161-SUM($C179:X179),$S161))))</f>
        <v>0</v>
      </c>
      <c r="Z179" s="269">
        <f>IF(Z$174&lt;$I161,0,IF(Z$174=$I161,$L161,IF(Z$174=$N161,$Q161,IF(SUM($C179:Y179)+$S161&gt;$G161,$G161-SUM($C179:Y179),$S161))))</f>
        <v>0</v>
      </c>
      <c r="AA179" s="269">
        <f>IF(AA$174&lt;$I161,0,IF(AA$174=$I161,$L161,IF(AA$174=$N161,$Q161,IF(SUM($C179:Z179)+$S161&gt;$G161,$G161-SUM($C179:Z179),$S161))))</f>
        <v>0</v>
      </c>
      <c r="AB179" s="269">
        <f>IF(AB$174&lt;$I161,0,IF(AB$174=$I161,$L161,IF(AB$174=$N161,$Q161,IF(SUM($C179:AA179)+$S161&gt;$G161,$G161-SUM($C179:AA179),$S161))))</f>
        <v>0</v>
      </c>
      <c r="AC179" s="269">
        <f>IF(AC$174&lt;$I161,0,IF(AC$174=$I161,$L161,IF(AC$174=$N161,$Q161,IF(SUM($C179:AB179)+$S161&gt;$G161,$G161-SUM($C179:AB179),$S161))))</f>
        <v>0</v>
      </c>
      <c r="AD179" s="269">
        <f>IF(AD$174&lt;$I161,0,IF(AD$174=$I161,$L161,IF(AD$174=$N161,$Q161,IF(SUM($C179:AC179)+$S161&gt;$G161,$G161-SUM($C179:AC179),$S161))))</f>
        <v>0</v>
      </c>
      <c r="AE179" s="269">
        <f>IF(AE$174&lt;$I161,0,IF(AE$174=$I161,$L161,IF(AE$174=$N161,$Q161,IF(SUM($C179:AD179)+$S161&gt;$G161,$G161-SUM($C179:AD179),$S161))))</f>
        <v>0</v>
      </c>
      <c r="AF179" s="269">
        <f>IF(AF$174&lt;$I161,0,IF(AF$174=$I161,$L161,IF(AF$174=$N161,$Q161,IF(SUM($C179:AE179)+$S161&gt;$G161,$G161-SUM($C179:AE179),$S161))))</f>
        <v>0</v>
      </c>
      <c r="AG179" s="269">
        <f>IF(AG$174&lt;$I161,0,IF(AG$174=$I161,$L161,IF(AG$174=$N161,$Q161,IF(SUM($C179:AF179)+$S161&gt;$G161,$G161-SUM($C179:AF179),$S161))))</f>
        <v>0</v>
      </c>
      <c r="AH179" s="269">
        <f>IF(AH$174&lt;$I161,0,IF(AH$174=$I161,$L161,IF(AH$174=$N161,$Q161,IF(SUM($C179:AG179)+$S161&gt;$G161,$G161-SUM($C179:AG179),$S161))))</f>
        <v>0</v>
      </c>
      <c r="AI179" s="269">
        <f>IF(AI$174&lt;$I161,0,IF(AI$174=$I161,$L161,IF(AI$174=$N161,$Q161,IF(SUM($C179:AH179)+$S161&gt;$G161,$G161-SUM($C179:AH179),$S161))))</f>
        <v>0</v>
      </c>
      <c r="AJ179" s="269">
        <f>IF(AJ$174&lt;$I161,0,IF(AJ$174=$I161,$L161,IF(AJ$174=$N161,$Q161,IF(SUM($C179:AI179)+$S161&gt;$G161,$G161-SUM($C179:AI179),$S161))))</f>
        <v>0</v>
      </c>
      <c r="AK179" s="269">
        <f>IF(AK$174&lt;$I161,0,IF(AK$174=$I161,$L161,IF(AK$174=$N161,$Q161,IF(SUM($C179:AJ179)+$S161&gt;$G161,$G161-SUM($C179:AJ179),$S161))))</f>
        <v>0</v>
      </c>
      <c r="AL179" s="269">
        <f>IF(AL$174&lt;$I161,0,IF(AL$174=$I161,$L161,IF(AL$174=$N161,$Q161,IF(SUM($C179:AK179)+$S161&gt;$G161,$G161-SUM($C179:AK179),$S161))))</f>
        <v>0</v>
      </c>
      <c r="AM179" s="269">
        <f>IF(AM$174&lt;$I161,0,IF(AM$174=$I161,$L161,IF(AM$174=$N161,$Q161,IF(SUM($C179:AL179)+$S161&gt;$G161,$G161-SUM($C179:AL179),$S161))))</f>
        <v>0</v>
      </c>
      <c r="AN179" s="269">
        <f>IF(AN$174&lt;$I161,0,IF(AN$174=$I161,$L161,IF(AN$174=$N161,$Q161,IF(SUM($C179:AM179)+$S161&gt;$G161,$G161-SUM($C179:AM179),$S161))))</f>
        <v>0</v>
      </c>
      <c r="AO179" s="269">
        <f>IF(AO$174&lt;$I161,0,IF(AO$174=$I161,$L161,IF(AO$174=$N161,$Q161,IF(SUM($C179:AN179)+$S161&gt;$G161,$G161-SUM($C179:AN179),$S161))))</f>
        <v>0</v>
      </c>
      <c r="AP179" s="269">
        <f>IF(AP$174&lt;$I161,0,IF(AP$174=$I161,$L161,IF(AP$174=$N161,$Q161,IF(SUM($C179:AO179)+$S161&gt;$G161,$G161-SUM($C179:AO179),$S161))))</f>
        <v>0</v>
      </c>
      <c r="AQ179" s="269">
        <f>IF(AQ$174&lt;$I161,0,IF(AQ$174=$I161,$L161,IF(AQ$174=$N161,$Q161,IF(SUM($C179:AP179)+$S161&gt;$G161,$G161-SUM($C179:AP179),$S161))))</f>
        <v>0</v>
      </c>
      <c r="AR179" s="269">
        <f>IF(AR$174&lt;$I161,0,IF(AR$174=$I161,$L161,IF(AR$174=$N161,$Q161,IF(SUM($C179:AQ179)+$S161&gt;$G161,$G161-SUM($C179:AQ179),$S161))))</f>
        <v>0</v>
      </c>
      <c r="AS179" s="269">
        <f>IF(AS$174&lt;$I161,0,IF(AS$174=$I161,$L161,IF(AS$174=$N161,$Q161,IF(SUM($C179:AR179)+$S161&gt;$G161,$G161-SUM($C179:AR179),$S161))))</f>
        <v>0</v>
      </c>
      <c r="AT179" s="269">
        <f>IF(AT$174&lt;$I161,0,IF(AT$174=$I161,$L161,IF(AT$174=$N161,$Q161,IF(SUM($C179:AS179)+$S161&gt;$G161,$G161-SUM($C179:AS179),$S161))))</f>
        <v>0</v>
      </c>
      <c r="AU179" s="269">
        <f>IF(AU$174&lt;$I161,0,IF(AU$174=$I161,$L161,IF(AU$174=$N161,$Q161,IF(SUM($C179:AT179)+$S161&gt;$G161,$G161-SUM($C179:AT179),$S161))))</f>
        <v>0</v>
      </c>
      <c r="AV179" s="269">
        <f>IF(AV$174&lt;$I161,0,IF(AV$174=$I161,$L161,IF(AV$174=$N161,$Q161,IF(SUM($C179:AU179)+$S161&gt;$G161,$G161-SUM($C179:AU179),$S161))))</f>
        <v>0</v>
      </c>
      <c r="AW179" s="269">
        <f>IF(AW$174&lt;$I161,0,IF(AW$174=$I161,$L161,IF(AW$174=$N161,$Q161,IF(SUM($C179:AV179)+$S161&gt;$G161,$G161-SUM($C179:AV179),$S161))))</f>
        <v>0</v>
      </c>
      <c r="AX179" s="269">
        <f>IF(AX$174&lt;$I161,0,IF(AX$174=$I161,$L161,IF(AX$174=$N161,$Q161,IF(SUM($C179:AW179)+$S161&gt;$G161,$G161-SUM($C179:AW179),$S161))))</f>
        <v>0</v>
      </c>
      <c r="AY179" s="269">
        <f>IF(AY$174&lt;$I161,0,IF(AY$174=$I161,$L161,IF(AY$174=$N161,$Q161,IF(SUM($C179:AX179)+$S161&gt;$G161,$G161-SUM($C179:AX179),$S161))))</f>
        <v>0</v>
      </c>
      <c r="AZ179" s="269">
        <f>IF(AZ$174&lt;$I161,0,IF(AZ$174=$I161,$L161,IF(AZ$174=$N161,$Q161,IF(SUM($C179:AY179)+$S161&gt;$G161,$G161-SUM($C179:AY179),$S161))))</f>
        <v>0</v>
      </c>
      <c r="BA179" s="269">
        <f>IF(BA$174&lt;$I161,0,IF(BA$174=$I161,$L161,IF(BA$174=$N161,$Q161,IF(SUM($C179:AZ179)+$S161&gt;$G161,$G161-SUM($C179:AZ179),$S161))))</f>
        <v>0</v>
      </c>
      <c r="BB179" s="269">
        <f>IF(BB$174&lt;$I161,0,IF(BB$174=$I161,$L161,IF(BB$174=$N161,$Q161,IF(SUM($C179:BA179)+$S161&gt;$G161,$G161-SUM($C179:BA179),$S161))))</f>
        <v>0</v>
      </c>
      <c r="BC179" s="269">
        <f>IF(BC$174&lt;$I161,0,IF(BC$174=$I161,$L161,IF(BC$174=$N161,$Q161,IF(SUM($C179:BB179)+$S161&gt;$G161,$G161-SUM($C179:BB179),$S161))))</f>
        <v>0</v>
      </c>
      <c r="BD179" s="269">
        <f>IF(BD$174&lt;$I161,0,IF(BD$174=$I161,$L161,IF(BD$174=$N161,$Q161,IF(SUM($C179:BC179)+$S161&gt;$G161,$G161-SUM($C179:BC179),$S161))))</f>
        <v>0</v>
      </c>
      <c r="BE179" s="269">
        <f>IF(BE$174&lt;$I161,0,IF(BE$174=$I161,$L161,IF(BE$174=$N161,$Q161,IF(SUM($C179:BD179)+$S161&gt;$G161,$G161-SUM($C179:BD179),$S161))))</f>
        <v>0</v>
      </c>
      <c r="BF179" s="269">
        <f>IF(BF$174&lt;$I161,0,IF(BF$174=$I161,$L161,IF(BF$174=$N161,$Q161,IF(SUM($C179:BE179)+$S161&gt;$G161,$G161-SUM($C179:BE179),$S161))))</f>
        <v>0</v>
      </c>
      <c r="BG179" s="269">
        <f>IF(BG$174&lt;$I161,0,IF(BG$174=$I161,$L161,IF(BG$174=$N161,$Q161,IF(SUM($C179:BF179)+$S161&gt;$G161,$G161-SUM($C179:BF179),$S161))))</f>
        <v>0</v>
      </c>
      <c r="BH179" s="269">
        <f>IF(BH$174&lt;$I161,0,IF(BH$174=$I161,$L161,IF(BH$174=$N161,$Q161,IF(SUM($C179:BG179)+$S161&gt;$G161,$G161-SUM($C179:BG179),$S161))))</f>
        <v>0</v>
      </c>
      <c r="BI179" s="269">
        <f>IF(BI$174&lt;$I161,0,IF(BI$174=$I161,$L161,IF(BI$174=$N161,$Q161,IF(SUM($C179:BH179)+$S161&gt;$G161,$G161-SUM($C179:BH179),$S161))))</f>
        <v>0</v>
      </c>
      <c r="BJ179" s="269">
        <f>IF(BJ$174&lt;$I161,0,IF(BJ$174=$I161,$L161,IF(BJ$174=$N161,$Q161,IF(SUM($C179:BI179)+$S161&gt;$G161,$G161-SUM($C179:BI179),$S161))))</f>
        <v>0</v>
      </c>
      <c r="BK179" s="269">
        <f>IF(BK$174&lt;$I161,0,IF(BK$174=$I161,$L161,IF(BK$174=$N161,$Q161,IF(SUM($C179:BJ179)+$S161&gt;$G161,$G161-SUM($C179:BJ179),$S161))))</f>
        <v>0</v>
      </c>
      <c r="BL179" s="269">
        <f>IF(BL$174&lt;$I161,0,IF(BL$174=$I161,$L161,IF(BL$174=$N161,$Q161,IF(SUM($C179:BK179)+$S161&gt;$G161,$G161-SUM($C179:BK179),$S161))))</f>
        <v>0</v>
      </c>
      <c r="BM179" s="269">
        <f>IF(BM$174&lt;$I161,0,IF(BM$174=$I161,$L161,IF(BM$174=$N161,$Q161,IF(SUM($C179:BL179)+$S161&gt;$G161,$G161-SUM($C179:BL179),$S161))))</f>
        <v>0</v>
      </c>
      <c r="BN179" s="269">
        <f>IF(BN$174&lt;$I161,0,IF(BN$174=$I161,$L161,IF(BN$174=$N161,$Q161,IF(SUM($C179:BM179)+$S161&gt;$G161,$G161-SUM($C179:BM179),$S161))))</f>
        <v>0</v>
      </c>
      <c r="BO179" s="269">
        <f>IF(BO$174&lt;$I161,0,IF(BO$174=$I161,$L161,IF(BO$174=$N161,$Q161,IF(SUM($C179:BN179)+$S161&gt;$G161,$G161-SUM($C179:BN179),$S161))))</f>
        <v>0</v>
      </c>
      <c r="BP179" s="269">
        <f>IF(BP$174&lt;$I161,0,IF(BP$174=$I161,$L161,IF(BP$174=$N161,$Q161,IF(SUM($C179:BO179)+$S161&gt;$G161,$G161-SUM($C179:BO179),$S161))))</f>
        <v>0</v>
      </c>
      <c r="BQ179" s="269">
        <f>IF(BQ$174&lt;$I161,0,IF(BQ$174=$I161,$L161,IF(BQ$174=$N161,$Q161,IF(SUM($C179:BP179)+$S161&gt;$G161,$G161-SUM($C179:BP179),$S161))))</f>
        <v>0</v>
      </c>
      <c r="BR179" s="269">
        <f>IF(BR$174&lt;$I161,0,IF(BR$174=$I161,$L161,IF(BR$174=$N161,$Q161,IF(SUM($C179:BQ179)+$S161&gt;$G161,$G161-SUM($C179:BQ179),$S161))))</f>
        <v>0</v>
      </c>
      <c r="BS179" s="269">
        <f>IF(BS$174&lt;$I161,0,IF(BS$174=$I161,$L161,IF(BS$174=$N161,$Q161,IF(SUM($C179:BR179)+$S161&gt;$G161,$G161-SUM($C179:BR179),$S161))))</f>
        <v>0</v>
      </c>
      <c r="BT179" s="269">
        <f>IF(BT$174&lt;$I161,0,IF(BT$174=$I161,$L161,IF(BT$174=$N161,$Q161,IF(SUM($C179:BS179)+$S161&gt;$G161,$G161-SUM($C179:BS179),$S161))))</f>
        <v>0</v>
      </c>
      <c r="BU179" s="269">
        <f>IF(BU$174&lt;$I161,0,IF(BU$174=$I161,$L161,IF(BU$174=$N161,$Q161,IF(SUM($C179:BT179)+$S161&gt;$G161,$G161-SUM($C179:BT179),$S161))))</f>
        <v>0</v>
      </c>
      <c r="BV179" s="269">
        <f>IF(BV$174&lt;$I161,0,IF(BV$174=$I161,$L161,IF(BV$174=$N161,$Q161,IF(SUM($C179:BU179)+$S161&gt;$G161,$G161-SUM($C179:BU179),$S161))))</f>
        <v>0</v>
      </c>
      <c r="BW179" s="269">
        <f>IF(BW$174&lt;$I161,0,IF(BW$174=$I161,$L161,IF(BW$174=$N161,$Q161,IF(SUM($C179:BV179)+$S161&gt;$G161,$G161-SUM($C179:BV179),$S161))))</f>
        <v>0</v>
      </c>
      <c r="BX179" s="269">
        <f>IF(BX$174&lt;$I161,0,IF(BX$174=$I161,$L161,IF(BX$174=$N161,$Q161,IF(SUM($C179:BW179)+$S161&gt;$G161,$G161-SUM($C179:BW179),$S161))))</f>
        <v>0</v>
      </c>
      <c r="BY179" s="269">
        <f>IF(BY$174&lt;$I161,0,IF(BY$174=$I161,$L161,IF(BY$174=$N161,$Q161,IF(SUM($C179:BX179)+$S161&gt;$G161,$G161-SUM($C179:BX179),$S161))))</f>
        <v>0</v>
      </c>
      <c r="BZ179" s="269">
        <f>IF(BZ$174&lt;$I161,0,IF(BZ$174=$I161,$L161,IF(BZ$174=$N161,$Q161,IF(SUM($C179:BY179)+$S161&gt;$G161,$G161-SUM($C179:BY179),$S161))))</f>
        <v>0</v>
      </c>
      <c r="CA179" s="269">
        <f>IF(CA$174&lt;$I161,0,IF(CA$174=$I161,$L161,IF(CA$174=$N161,$Q161,IF(SUM($C179:BZ179)+$S161&gt;$G161,$G161-SUM($C179:BZ179),$S161))))</f>
        <v>0</v>
      </c>
      <c r="CB179" s="269">
        <f>IF(CB$174&lt;$I161,0,IF(CB$174=$I161,$L161,IF(CB$174=$N161,$Q161,IF(SUM($C179:CA179)+$S161&gt;$G161,$G161-SUM($C179:CA179),$S161))))</f>
        <v>0</v>
      </c>
      <c r="CC179" s="269">
        <f>IF(CC$174&lt;$I161,0,IF(CC$174=$I161,$L161,IF(CC$174=$N161,$Q161,IF(SUM($C179:CB179)+$S161&gt;$G161,$G161-SUM($C179:CB179),$S161))))</f>
        <v>0</v>
      </c>
      <c r="CD179" s="269">
        <f>IF(CD$174&lt;$I161,0,IF(CD$174=$I161,$L161,IF(CD$174=$N161,$Q161,IF(SUM($C179:CC179)+$S161&gt;$G161,$G161-SUM($C179:CC179),$S161))))</f>
        <v>0</v>
      </c>
      <c r="CE179" s="269">
        <f>IF(CE$174&lt;$I161,0,IF(CE$174=$I161,$L161,IF(CE$174=$N161,$Q161,IF(SUM($C179:CD179)+$S161&gt;$G161,$G161-SUM($C179:CD179),$S161))))</f>
        <v>0</v>
      </c>
      <c r="CF179" s="269">
        <f>IF(CF$174&lt;$I161,0,IF(CF$174=$I161,$L161,IF(CF$174=$N161,$Q161,IF(SUM($C179:CE179)+$S161&gt;$G161,$G161-SUM($C179:CE179),$S161))))</f>
        <v>0</v>
      </c>
      <c r="CG179" s="269">
        <f>IF(CG$174&lt;$I161,0,IF(CG$174=$I161,$L161,IF(CG$174=$N161,$Q161,IF(SUM($C179:CF179)+$S161&gt;$G161,$G161-SUM($C179:CF179),$S161))))</f>
        <v>0</v>
      </c>
      <c r="CH179" s="269">
        <f>IF(CH$174&lt;$I161,0,IF(CH$174=$I161,$L161,IF(CH$174=$N161,$Q161,IF(SUM($C179:CG179)+$S161&gt;$G161,$G161-SUM($C179:CG179),$S161))))</f>
        <v>0</v>
      </c>
      <c r="CI179" s="269">
        <f>IF(CI$174&lt;$I161,0,IF(CI$174=$I161,$L161,IF(CI$174=$N161,$Q161,IF(SUM($C179:CH179)+$S161&gt;$G161,$G161-SUM($C179:CH179),$S161))))</f>
        <v>0</v>
      </c>
      <c r="CJ179" s="269">
        <f>IF(CJ$174&lt;$I161,0,IF(CJ$174=$I161,$L161,IF(CJ$174=$N161,$Q161,IF(SUM($C179:CI179)+$S161&gt;$G161,$G161-SUM($C179:CI179),$S161))))</f>
        <v>0</v>
      </c>
      <c r="CK179" s="269">
        <f>IF(CK$174&lt;$I161,0,IF(CK$174=$I161,$L161,IF(CK$174=$N161,$Q161,IF(SUM($C179:CJ179)+$S161&gt;$G161,$G161-SUM($C179:CJ179),$S161))))</f>
        <v>0</v>
      </c>
      <c r="CL179" s="269">
        <f>IF(CL$174&lt;$I161,0,IF(CL$174=$I161,$L161,IF(CL$174=$N161,$Q161,IF(SUM($C179:CK179)+$S161&gt;$G161,$G161-SUM($C179:CK179),$S161))))</f>
        <v>0</v>
      </c>
      <c r="CM179" s="269">
        <f>IF(CM$174&lt;$I161,0,IF(CM$174=$I161,$L161,IF(CM$174=$N161,$Q161,IF(SUM($C179:CL179)+$S161&gt;$G161,$G161-SUM($C179:CL179),$S161))))</f>
        <v>0</v>
      </c>
      <c r="CN179" s="269">
        <f>IF(CN$174&lt;$I161,0,IF(CN$174=$I161,$L161,IF(CN$174=$N161,$Q161,IF(SUM($C179:CM179)+$S161&gt;$G161,$G161-SUM($C179:CM179),$S161))))</f>
        <v>0</v>
      </c>
      <c r="CO179" s="269">
        <f>IF(CO$174&lt;$I161,0,IF(CO$174=$I161,$L161,IF(CO$174=$N161,$Q161,IF(SUM($C179:CN179)+$S161&gt;$G161,$G161-SUM($C179:CN179),$S161))))</f>
        <v>0</v>
      </c>
      <c r="CP179" s="269">
        <f>IF(CP$174&lt;$I161,0,IF(CP$174=$I161,$L161,IF(CP$174=$N161,$Q161,IF(SUM($C179:CO179)+$S161&gt;$G161,$G161-SUM($C179:CO179),$S161))))</f>
        <v>0</v>
      </c>
      <c r="CQ179" s="269">
        <f>IF(CQ$174&lt;$I161,0,IF(CQ$174=$I161,$L161,IF(CQ$174=$N161,$Q161,IF(SUM($C179:CP179)+$S161&gt;$G161,$G161-SUM($C179:CP179),$S161))))</f>
        <v>0</v>
      </c>
      <c r="CR179" s="269">
        <f>IF(CR$174&lt;$I161,0,IF(CR$174=$I161,$L161,IF(CR$174=$N161,$Q161,IF(SUM($C179:CQ179)+$S161&gt;$G161,$G161-SUM($C179:CQ179),$S161))))</f>
        <v>0</v>
      </c>
      <c r="CS179" s="269">
        <f>IF(CS$174&lt;$I161,0,IF(CS$174=$I161,$L161,IF(CS$174=$N161,$Q161,IF(SUM($C179:CR179)+$S161&gt;$G161,$G161-SUM($C179:CR179),$S161))))</f>
        <v>0</v>
      </c>
      <c r="CT179" s="292">
        <f>IF(CT$174&lt;$I161,0,IF(CT$174=$I161,$L161,IF(CT$174=$N161,$Q161,IF(SUM($C179:CS179)+$S161&gt;$G161,$G161-SUM($C179:CS179),$S161))))</f>
        <v>0</v>
      </c>
      <c r="CU179" s="164">
        <f t="shared" si="188"/>
        <v>0</v>
      </c>
    </row>
    <row r="180" spans="1:99" s="130" customFormat="1" ht="16.5" customHeight="1">
      <c r="A180" s="267" t="str">
        <f t="shared" si="189"/>
        <v>叠拼</v>
      </c>
      <c r="B180" s="268">
        <f t="shared" si="190"/>
        <v>0</v>
      </c>
      <c r="C180" s="269">
        <f t="shared" si="191"/>
        <v>0</v>
      </c>
      <c r="D180" s="269">
        <f>IF(D$174&lt;$I162,0,IF(D$174=$I162,$L162,IF(D$174=$N162,$Q162,IF(SUM($C180:C180)+$S162&gt;$G162,$G162-SUM($C180:C180),$S162))))</f>
        <v>0</v>
      </c>
      <c r="E180" s="269">
        <f>IF(E$174&lt;$I162,0,IF(E$174=$I162,$L162,IF(E$174=$N162,$Q162,IF(SUM($C180:D180)+$S162&gt;$G162,$G162-SUM($C180:D180),$S162))))</f>
        <v>0</v>
      </c>
      <c r="F180" s="269">
        <f>IF(F$174&lt;$I162,0,IF(F$174=$I162,$L162,IF(F$174=$N162,$Q162,IF(SUM($C180:E180)+$S162&gt;$G162,$G162-SUM($C180:E180),$S162))))</f>
        <v>0</v>
      </c>
      <c r="G180" s="269">
        <f>IF(G$174&lt;$I162,0,IF(G$174=$I162,$L162,IF(G$174=$N162,$Q162,IF(SUM($C180:F180)+$S162&gt;$G162,$G162-SUM($C180:F180),$S162))))</f>
        <v>0</v>
      </c>
      <c r="H180" s="269">
        <f>IF(H$174&lt;$I162,0,IF(H$174=$I162,$L162,IF(H$174=$N162,$Q162,IF(SUM($C180:G180)+$S162&gt;$G162,$G162-SUM($C180:G180),$S162))))</f>
        <v>0</v>
      </c>
      <c r="I180" s="269">
        <f>IF(I$174&lt;$I162,0,IF(I$174=$I162,$L162,IF(I$174=$N162,$Q162,IF(SUM($C180:H180)+$S162&gt;$G162,$G162-SUM($C180:H180),$S162))))</f>
        <v>0</v>
      </c>
      <c r="J180" s="269">
        <f>IF(J$174&lt;$I162,0,IF(J$174=$I162,$L162,IF(J$174=$N162,$Q162,IF(SUM($C180:I180)+$S162&gt;$G162,$G162-SUM($C180:I180),$S162))))</f>
        <v>0</v>
      </c>
      <c r="K180" s="269">
        <f>IF(K$174&lt;$I162,0,IF(K$174=$I162,$L162,IF(K$174=$N162,$Q162,IF(SUM($C180:J180)+$S162&gt;$G162,$G162-SUM($C180:J180),$S162))))</f>
        <v>0</v>
      </c>
      <c r="L180" s="269">
        <f>IF(L$174&lt;$I162,0,IF(L$174=$I162,$L162,IF(L$174=$N162,$Q162,IF(SUM($C180:K180)+$S162&gt;$G162,$G162-SUM($C180:K180),$S162))))</f>
        <v>0</v>
      </c>
      <c r="M180" s="269">
        <f>IF(M$174&lt;$I162,0,IF(M$174=$I162,$L162,IF(M$174=$N162,$Q162,IF(SUM($C180:L180)+$S162&gt;$G162,$G162-SUM($C180:L180),$S162))))</f>
        <v>0</v>
      </c>
      <c r="N180" s="269">
        <f>IF(N$174&lt;$I162,0,IF(N$174=$I162,$L162,IF(N$174=$N162,$Q162,IF(SUM($C180:M180)+$S162&gt;$G162,$G162-SUM($C180:M180),$S162))))</f>
        <v>0</v>
      </c>
      <c r="O180" s="269">
        <f>IF(O$174&lt;$I162,0,IF(O$174=$I162,$L162,IF(O$174=$N162,$Q162,IF(SUM($C180:N180)+$S162&gt;$G162,$G162-SUM($C180:N180),$S162))))</f>
        <v>0</v>
      </c>
      <c r="P180" s="269">
        <f>IF(P$174&lt;$I162,0,IF(P$174=$I162,$L162,IF(P$174=$N162,$Q162,IF(SUM($C180:O180)+$S162&gt;$G162,$G162-SUM($C180:O180),$S162))))</f>
        <v>0</v>
      </c>
      <c r="Q180" s="269">
        <f>IF(Q$174&lt;$I162,0,IF(Q$174=$I162,$L162,IF(Q$174=$N162,$Q162,IF(SUM($C180:P180)+$S162&gt;$G162,$G162-SUM($C180:P180),$S162))))</f>
        <v>0</v>
      </c>
      <c r="R180" s="269">
        <f>IF(R$174&lt;$I162,0,IF(R$174=$I162,$L162,IF(R$174=$N162,$Q162,IF(SUM($C180:Q180)+$S162&gt;$G162,$G162-SUM($C180:Q180),$S162))))</f>
        <v>0</v>
      </c>
      <c r="S180" s="269">
        <f>IF(S$174&lt;$I162,0,IF(S$174=$I162,$L162,IF(S$174=$N162,$Q162,IF(SUM($C180:R180)+$S162&gt;$G162,$G162-SUM($C180:R180),$S162))))</f>
        <v>0</v>
      </c>
      <c r="T180" s="269">
        <f>IF(T$174&lt;$I162,0,IF(T$174=$I162,$L162,IF(T$174=$N162,$Q162,IF(SUM($C180:S180)+$S162&gt;$G162,$G162-SUM($C180:S180),$S162))))</f>
        <v>0</v>
      </c>
      <c r="U180" s="269">
        <f>IF(U$174&lt;$I162,0,IF(U$174=$I162,$L162,IF(U$174=$N162,$Q162,IF(SUM($C180:T180)+$S162&gt;$G162,$G162-SUM($C180:T180),$S162))))</f>
        <v>0</v>
      </c>
      <c r="V180" s="269">
        <f>IF(V$174&lt;$I162,0,IF(V$174=$I162,$L162,IF(V$174=$N162,$Q162,IF(SUM($C180:U180)+$S162&gt;$G162,$G162-SUM($C180:U180),$S162))))</f>
        <v>0</v>
      </c>
      <c r="W180" s="269">
        <f>IF(W$174&lt;$I162,0,IF(W$174=$I162,$L162,IF(W$174=$N162,$Q162,IF(SUM($C180:V180)+$S162&gt;$G162,$G162-SUM($C180:V180),$S162))))</f>
        <v>0</v>
      </c>
      <c r="X180" s="269">
        <f>IF(X$174&lt;$I162,0,IF(X$174=$I162,$L162,IF(X$174=$N162,$Q162,IF(SUM($C180:W180)+$S162&gt;$G162,$G162-SUM($C180:W180),$S162))))</f>
        <v>0</v>
      </c>
      <c r="Y180" s="269">
        <f>IF(Y$174&lt;$I162,0,IF(Y$174=$I162,$L162,IF(Y$174=$N162,$Q162,IF(SUM($C180:X180)+$S162&gt;$G162,$G162-SUM($C180:X180),$S162))))</f>
        <v>0</v>
      </c>
      <c r="Z180" s="269">
        <f>IF(Z$174&lt;$I162,0,IF(Z$174=$I162,$L162,IF(Z$174=$N162,$Q162,IF(SUM($C180:Y180)+$S162&gt;$G162,$G162-SUM($C180:Y180),$S162))))</f>
        <v>0</v>
      </c>
      <c r="AA180" s="269">
        <f>IF(AA$174&lt;$I162,0,IF(AA$174=$I162,$L162,IF(AA$174=$N162,$Q162,IF(SUM($C180:Z180)+$S162&gt;$G162,$G162-SUM($C180:Z180),$S162))))</f>
        <v>0</v>
      </c>
      <c r="AB180" s="269">
        <f>IF(AB$174&lt;$I162,0,IF(AB$174=$I162,$L162,IF(AB$174=$N162,$Q162,IF(SUM($C180:AA180)+$S162&gt;$G162,$G162-SUM($C180:AA180),$S162))))</f>
        <v>0</v>
      </c>
      <c r="AC180" s="269">
        <f>IF(AC$174&lt;$I162,0,IF(AC$174=$I162,$L162,IF(AC$174=$N162,$Q162,IF(SUM($C180:AB180)+$S162&gt;$G162,$G162-SUM($C180:AB180),$S162))))</f>
        <v>0</v>
      </c>
      <c r="AD180" s="269">
        <f>IF(AD$174&lt;$I162,0,IF(AD$174=$I162,$L162,IF(AD$174=$N162,$Q162,IF(SUM($C180:AC180)+$S162&gt;$G162,$G162-SUM($C180:AC180),$S162))))</f>
        <v>0</v>
      </c>
      <c r="AE180" s="269">
        <f>IF(AE$174&lt;$I162,0,IF(AE$174=$I162,$L162,IF(AE$174=$N162,$Q162,IF(SUM($C180:AD180)+$S162&gt;$G162,$G162-SUM($C180:AD180),$S162))))</f>
        <v>0</v>
      </c>
      <c r="AF180" s="269">
        <f>IF(AF$174&lt;$I162,0,IF(AF$174=$I162,$L162,IF(AF$174=$N162,$Q162,IF(SUM($C180:AE180)+$S162&gt;$G162,$G162-SUM($C180:AE180),$S162))))</f>
        <v>0</v>
      </c>
      <c r="AG180" s="269">
        <f>IF(AG$174&lt;$I162,0,IF(AG$174=$I162,$L162,IF(AG$174=$N162,$Q162,IF(SUM($C180:AF180)+$S162&gt;$G162,$G162-SUM($C180:AF180),$S162))))</f>
        <v>0</v>
      </c>
      <c r="AH180" s="269">
        <f>IF(AH$174&lt;$I162,0,IF(AH$174=$I162,$L162,IF(AH$174=$N162,$Q162,IF(SUM($C180:AG180)+$S162&gt;$G162,$G162-SUM($C180:AG180),$S162))))</f>
        <v>0</v>
      </c>
      <c r="AI180" s="269">
        <f>IF(AI$174&lt;$I162,0,IF(AI$174=$I162,$L162,IF(AI$174=$N162,$Q162,IF(SUM($C180:AH180)+$S162&gt;$G162,$G162-SUM($C180:AH180),$S162))))</f>
        <v>0</v>
      </c>
      <c r="AJ180" s="269">
        <f>IF(AJ$174&lt;$I162,0,IF(AJ$174=$I162,$L162,IF(AJ$174=$N162,$Q162,IF(SUM($C180:AI180)+$S162&gt;$G162,$G162-SUM($C180:AI180),$S162))))</f>
        <v>0</v>
      </c>
      <c r="AK180" s="269">
        <f>IF(AK$174&lt;$I162,0,IF(AK$174=$I162,$L162,IF(AK$174=$N162,$Q162,IF(SUM($C180:AJ180)+$S162&gt;$G162,$G162-SUM($C180:AJ180),$S162))))</f>
        <v>0</v>
      </c>
      <c r="AL180" s="269">
        <f>IF(AL$174&lt;$I162,0,IF(AL$174=$I162,$L162,IF(AL$174=$N162,$Q162,IF(SUM($C180:AK180)+$S162&gt;$G162,$G162-SUM($C180:AK180),$S162))))</f>
        <v>0</v>
      </c>
      <c r="AM180" s="269">
        <f>IF(AM$174&lt;$I162,0,IF(AM$174=$I162,$L162,IF(AM$174=$N162,$Q162,IF(SUM($C180:AL180)+$S162&gt;$G162,$G162-SUM($C180:AL180),$S162))))</f>
        <v>0</v>
      </c>
      <c r="AN180" s="269">
        <f>IF(AN$174&lt;$I162,0,IF(AN$174=$I162,$L162,IF(AN$174=$N162,$Q162,IF(SUM($C180:AM180)+$S162&gt;$G162,$G162-SUM($C180:AM180),$S162))))</f>
        <v>0</v>
      </c>
      <c r="AO180" s="269">
        <f>IF(AO$174&lt;$I162,0,IF(AO$174=$I162,$L162,IF(AO$174=$N162,$Q162,IF(SUM($C180:AN180)+$S162&gt;$G162,$G162-SUM($C180:AN180),$S162))))</f>
        <v>0</v>
      </c>
      <c r="AP180" s="269">
        <f>IF(AP$174&lt;$I162,0,IF(AP$174=$I162,$L162,IF(AP$174=$N162,$Q162,IF(SUM($C180:AO180)+$S162&gt;$G162,$G162-SUM($C180:AO180),$S162))))</f>
        <v>0</v>
      </c>
      <c r="AQ180" s="269">
        <f>IF(AQ$174&lt;$I162,0,IF(AQ$174=$I162,$L162,IF(AQ$174=$N162,$Q162,IF(SUM($C180:AP180)+$S162&gt;$G162,$G162-SUM($C180:AP180),$S162))))</f>
        <v>0</v>
      </c>
      <c r="AR180" s="269">
        <f>IF(AR$174&lt;$I162,0,IF(AR$174=$I162,$L162,IF(AR$174=$N162,$Q162,IF(SUM($C180:AQ180)+$S162&gt;$G162,$G162-SUM($C180:AQ180),$S162))))</f>
        <v>0</v>
      </c>
      <c r="AS180" s="269">
        <f>IF(AS$174&lt;$I162,0,IF(AS$174=$I162,$L162,IF(AS$174=$N162,$Q162,IF(SUM($C180:AR180)+$S162&gt;$G162,$G162-SUM($C180:AR180),$S162))))</f>
        <v>0</v>
      </c>
      <c r="AT180" s="269">
        <f>IF(AT$174&lt;$I162,0,IF(AT$174=$I162,$L162,IF(AT$174=$N162,$Q162,IF(SUM($C180:AS180)+$S162&gt;$G162,$G162-SUM($C180:AS180),$S162))))</f>
        <v>0</v>
      </c>
      <c r="AU180" s="269">
        <f>IF(AU$174&lt;$I162,0,IF(AU$174=$I162,$L162,IF(AU$174=$N162,$Q162,IF(SUM($C180:AT180)+$S162&gt;$G162,$G162-SUM($C180:AT180),$S162))))</f>
        <v>0</v>
      </c>
      <c r="AV180" s="269">
        <f>IF(AV$174&lt;$I162,0,IF(AV$174=$I162,$L162,IF(AV$174=$N162,$Q162,IF(SUM($C180:AU180)+$S162&gt;$G162,$G162-SUM($C180:AU180),$S162))))</f>
        <v>0</v>
      </c>
      <c r="AW180" s="269">
        <f>IF(AW$174&lt;$I162,0,IF(AW$174=$I162,$L162,IF(AW$174=$N162,$Q162,IF(SUM($C180:AV180)+$S162&gt;$G162,$G162-SUM($C180:AV180),$S162))))</f>
        <v>0</v>
      </c>
      <c r="AX180" s="269">
        <f>IF(AX$174&lt;$I162,0,IF(AX$174=$I162,$L162,IF(AX$174=$N162,$Q162,IF(SUM($C180:AW180)+$S162&gt;$G162,$G162-SUM($C180:AW180),$S162))))</f>
        <v>0</v>
      </c>
      <c r="AY180" s="269">
        <f>IF(AY$174&lt;$I162,0,IF(AY$174=$I162,$L162,IF(AY$174=$N162,$Q162,IF(SUM($C180:AX180)+$S162&gt;$G162,$G162-SUM($C180:AX180),$S162))))</f>
        <v>0</v>
      </c>
      <c r="AZ180" s="269">
        <f>IF(AZ$174&lt;$I162,0,IF(AZ$174=$I162,$L162,IF(AZ$174=$N162,$Q162,IF(SUM($C180:AY180)+$S162&gt;$G162,$G162-SUM($C180:AY180),$S162))))</f>
        <v>0</v>
      </c>
      <c r="BA180" s="269">
        <f>IF(BA$174&lt;$I162,0,IF(BA$174=$I162,$L162,IF(BA$174=$N162,$Q162,IF(SUM($C180:AZ180)+$S162&gt;$G162,$G162-SUM($C180:AZ180),$S162))))</f>
        <v>0</v>
      </c>
      <c r="BB180" s="269">
        <f>IF(BB$174&lt;$I162,0,IF(BB$174=$I162,$L162,IF(BB$174=$N162,$Q162,IF(SUM($C180:BA180)+$S162&gt;$G162,$G162-SUM($C180:BA180),$S162))))</f>
        <v>0</v>
      </c>
      <c r="BC180" s="269">
        <f>IF(BC$174&lt;$I162,0,IF(BC$174=$I162,$L162,IF(BC$174=$N162,$Q162,IF(SUM($C180:BB180)+$S162&gt;$G162,$G162-SUM($C180:BB180),$S162))))</f>
        <v>0</v>
      </c>
      <c r="BD180" s="269">
        <f>IF(BD$174&lt;$I162,0,IF(BD$174=$I162,$L162,IF(BD$174=$N162,$Q162,IF(SUM($C180:BC180)+$S162&gt;$G162,$G162-SUM($C180:BC180),$S162))))</f>
        <v>0</v>
      </c>
      <c r="BE180" s="269">
        <f>IF(BE$174&lt;$I162,0,IF(BE$174=$I162,$L162,IF(BE$174=$N162,$Q162,IF(SUM($C180:BD180)+$S162&gt;$G162,$G162-SUM($C180:BD180),$S162))))</f>
        <v>0</v>
      </c>
      <c r="BF180" s="269">
        <f>IF(BF$174&lt;$I162,0,IF(BF$174=$I162,$L162,IF(BF$174=$N162,$Q162,IF(SUM($C180:BE180)+$S162&gt;$G162,$G162-SUM($C180:BE180),$S162))))</f>
        <v>0</v>
      </c>
      <c r="BG180" s="269">
        <f>IF(BG$174&lt;$I162,0,IF(BG$174=$I162,$L162,IF(BG$174=$N162,$Q162,IF(SUM($C180:BF180)+$S162&gt;$G162,$G162-SUM($C180:BF180),$S162))))</f>
        <v>0</v>
      </c>
      <c r="BH180" s="269">
        <f>IF(BH$174&lt;$I162,0,IF(BH$174=$I162,$L162,IF(BH$174=$N162,$Q162,IF(SUM($C180:BG180)+$S162&gt;$G162,$G162-SUM($C180:BG180),$S162))))</f>
        <v>0</v>
      </c>
      <c r="BI180" s="269">
        <f>IF(BI$174&lt;$I162,0,IF(BI$174=$I162,$L162,IF(BI$174=$N162,$Q162,IF(SUM($C180:BH180)+$S162&gt;$G162,$G162-SUM($C180:BH180),$S162))))</f>
        <v>0</v>
      </c>
      <c r="BJ180" s="269">
        <f>IF(BJ$174&lt;$I162,0,IF(BJ$174=$I162,$L162,IF(BJ$174=$N162,$Q162,IF(SUM($C180:BI180)+$S162&gt;$G162,$G162-SUM($C180:BI180),$S162))))</f>
        <v>0</v>
      </c>
      <c r="BK180" s="269">
        <f>IF(BK$174&lt;$I162,0,IF(BK$174=$I162,$L162,IF(BK$174=$N162,$Q162,IF(SUM($C180:BJ180)+$S162&gt;$G162,$G162-SUM($C180:BJ180),$S162))))</f>
        <v>0</v>
      </c>
      <c r="BL180" s="269">
        <f>IF(BL$174&lt;$I162,0,IF(BL$174=$I162,$L162,IF(BL$174=$N162,$Q162,IF(SUM($C180:BK180)+$S162&gt;$G162,$G162-SUM($C180:BK180),$S162))))</f>
        <v>0</v>
      </c>
      <c r="BM180" s="269">
        <f>IF(BM$174&lt;$I162,0,IF(BM$174=$I162,$L162,IF(BM$174=$N162,$Q162,IF(SUM($C180:BL180)+$S162&gt;$G162,$G162-SUM($C180:BL180),$S162))))</f>
        <v>0</v>
      </c>
      <c r="BN180" s="269">
        <f>IF(BN$174&lt;$I162,0,IF(BN$174=$I162,$L162,IF(BN$174=$N162,$Q162,IF(SUM($C180:BM180)+$S162&gt;$G162,$G162-SUM($C180:BM180),$S162))))</f>
        <v>0</v>
      </c>
      <c r="BO180" s="269">
        <f>IF(BO$174&lt;$I162,0,IF(BO$174=$I162,$L162,IF(BO$174=$N162,$Q162,IF(SUM($C180:BN180)+$S162&gt;$G162,$G162-SUM($C180:BN180),$S162))))</f>
        <v>0</v>
      </c>
      <c r="BP180" s="269">
        <f>IF(BP$174&lt;$I162,0,IF(BP$174=$I162,$L162,IF(BP$174=$N162,$Q162,IF(SUM($C180:BO180)+$S162&gt;$G162,$G162-SUM($C180:BO180),$S162))))</f>
        <v>0</v>
      </c>
      <c r="BQ180" s="269">
        <f>IF(BQ$174&lt;$I162,0,IF(BQ$174=$I162,$L162,IF(BQ$174=$N162,$Q162,IF(SUM($C180:BP180)+$S162&gt;$G162,$G162-SUM($C180:BP180),$S162))))</f>
        <v>0</v>
      </c>
      <c r="BR180" s="269">
        <f>IF(BR$174&lt;$I162,0,IF(BR$174=$I162,$L162,IF(BR$174=$N162,$Q162,IF(SUM($C180:BQ180)+$S162&gt;$G162,$G162-SUM($C180:BQ180),$S162))))</f>
        <v>0</v>
      </c>
      <c r="BS180" s="269">
        <f>IF(BS$174&lt;$I162,0,IF(BS$174=$I162,$L162,IF(BS$174=$N162,$Q162,IF(SUM($C180:BR180)+$S162&gt;$G162,$G162-SUM($C180:BR180),$S162))))</f>
        <v>0</v>
      </c>
      <c r="BT180" s="269">
        <f>IF(BT$174&lt;$I162,0,IF(BT$174=$I162,$L162,IF(BT$174=$N162,$Q162,IF(SUM($C180:BS180)+$S162&gt;$G162,$G162-SUM($C180:BS180),$S162))))</f>
        <v>0</v>
      </c>
      <c r="BU180" s="269">
        <f>IF(BU$174&lt;$I162,0,IF(BU$174=$I162,$L162,IF(BU$174=$N162,$Q162,IF(SUM($C180:BT180)+$S162&gt;$G162,$G162-SUM($C180:BT180),$S162))))</f>
        <v>0</v>
      </c>
      <c r="BV180" s="269">
        <f>IF(BV$174&lt;$I162,0,IF(BV$174=$I162,$L162,IF(BV$174=$N162,$Q162,IF(SUM($C180:BU180)+$S162&gt;$G162,$G162-SUM($C180:BU180),$S162))))</f>
        <v>0</v>
      </c>
      <c r="BW180" s="269">
        <f>IF(BW$174&lt;$I162,0,IF(BW$174=$I162,$L162,IF(BW$174=$N162,$Q162,IF(SUM($C180:BV180)+$S162&gt;$G162,$G162-SUM($C180:BV180),$S162))))</f>
        <v>0</v>
      </c>
      <c r="BX180" s="269">
        <f>IF(BX$174&lt;$I162,0,IF(BX$174=$I162,$L162,IF(BX$174=$N162,$Q162,IF(SUM($C180:BW180)+$S162&gt;$G162,$G162-SUM($C180:BW180),$S162))))</f>
        <v>0</v>
      </c>
      <c r="BY180" s="269">
        <f>IF(BY$174&lt;$I162,0,IF(BY$174=$I162,$L162,IF(BY$174=$N162,$Q162,IF(SUM($C180:BX180)+$S162&gt;$G162,$G162-SUM($C180:BX180),$S162))))</f>
        <v>0</v>
      </c>
      <c r="BZ180" s="269">
        <f>IF(BZ$174&lt;$I162,0,IF(BZ$174=$I162,$L162,IF(BZ$174=$N162,$Q162,IF(SUM($C180:BY180)+$S162&gt;$G162,$G162-SUM($C180:BY180),$S162))))</f>
        <v>0</v>
      </c>
      <c r="CA180" s="269">
        <f>IF(CA$174&lt;$I162,0,IF(CA$174=$I162,$L162,IF(CA$174=$N162,$Q162,IF(SUM($C180:BZ180)+$S162&gt;$G162,$G162-SUM($C180:BZ180),$S162))))</f>
        <v>0</v>
      </c>
      <c r="CB180" s="269">
        <f>IF(CB$174&lt;$I162,0,IF(CB$174=$I162,$L162,IF(CB$174=$N162,$Q162,IF(SUM($C180:CA180)+$S162&gt;$G162,$G162-SUM($C180:CA180),$S162))))</f>
        <v>0</v>
      </c>
      <c r="CC180" s="269">
        <f>IF(CC$174&lt;$I162,0,IF(CC$174=$I162,$L162,IF(CC$174=$N162,$Q162,IF(SUM($C180:CB180)+$S162&gt;$G162,$G162-SUM($C180:CB180),$S162))))</f>
        <v>0</v>
      </c>
      <c r="CD180" s="269">
        <f>IF(CD$174&lt;$I162,0,IF(CD$174=$I162,$L162,IF(CD$174=$N162,$Q162,IF(SUM($C180:CC180)+$S162&gt;$G162,$G162-SUM($C180:CC180),$S162))))</f>
        <v>0</v>
      </c>
      <c r="CE180" s="269">
        <f>IF(CE$174&lt;$I162,0,IF(CE$174=$I162,$L162,IF(CE$174=$N162,$Q162,IF(SUM($C180:CD180)+$S162&gt;$G162,$G162-SUM($C180:CD180),$S162))))</f>
        <v>0</v>
      </c>
      <c r="CF180" s="269">
        <f>IF(CF$174&lt;$I162,0,IF(CF$174=$I162,$L162,IF(CF$174=$N162,$Q162,IF(SUM($C180:CE180)+$S162&gt;$G162,$G162-SUM($C180:CE180),$S162))))</f>
        <v>0</v>
      </c>
      <c r="CG180" s="269">
        <f>IF(CG$174&lt;$I162,0,IF(CG$174=$I162,$L162,IF(CG$174=$N162,$Q162,IF(SUM($C180:CF180)+$S162&gt;$G162,$G162-SUM($C180:CF180),$S162))))</f>
        <v>0</v>
      </c>
      <c r="CH180" s="269">
        <f>IF(CH$174&lt;$I162,0,IF(CH$174=$I162,$L162,IF(CH$174=$N162,$Q162,IF(SUM($C180:CG180)+$S162&gt;$G162,$G162-SUM($C180:CG180),$S162))))</f>
        <v>0</v>
      </c>
      <c r="CI180" s="269">
        <f>IF(CI$174&lt;$I162,0,IF(CI$174=$I162,$L162,IF(CI$174=$N162,$Q162,IF(SUM($C180:CH180)+$S162&gt;$G162,$G162-SUM($C180:CH180),$S162))))</f>
        <v>0</v>
      </c>
      <c r="CJ180" s="269">
        <f>IF(CJ$174&lt;$I162,0,IF(CJ$174=$I162,$L162,IF(CJ$174=$N162,$Q162,IF(SUM($C180:CI180)+$S162&gt;$G162,$G162-SUM($C180:CI180),$S162))))</f>
        <v>0</v>
      </c>
      <c r="CK180" s="269">
        <f>IF(CK$174&lt;$I162,0,IF(CK$174=$I162,$L162,IF(CK$174=$N162,$Q162,IF(SUM($C180:CJ180)+$S162&gt;$G162,$G162-SUM($C180:CJ180),$S162))))</f>
        <v>0</v>
      </c>
      <c r="CL180" s="269">
        <f>IF(CL$174&lt;$I162,0,IF(CL$174=$I162,$L162,IF(CL$174=$N162,$Q162,IF(SUM($C180:CK180)+$S162&gt;$G162,$G162-SUM($C180:CK180),$S162))))</f>
        <v>0</v>
      </c>
      <c r="CM180" s="269">
        <f>IF(CM$174&lt;$I162,0,IF(CM$174=$I162,$L162,IF(CM$174=$N162,$Q162,IF(SUM($C180:CL180)+$S162&gt;$G162,$G162-SUM($C180:CL180),$S162))))</f>
        <v>0</v>
      </c>
      <c r="CN180" s="269">
        <f>IF(CN$174&lt;$I162,0,IF(CN$174=$I162,$L162,IF(CN$174=$N162,$Q162,IF(SUM($C180:CM180)+$S162&gt;$G162,$G162-SUM($C180:CM180),$S162))))</f>
        <v>0</v>
      </c>
      <c r="CO180" s="269">
        <f>IF(CO$174&lt;$I162,0,IF(CO$174=$I162,$L162,IF(CO$174=$N162,$Q162,IF(SUM($C180:CN180)+$S162&gt;$G162,$G162-SUM($C180:CN180),$S162))))</f>
        <v>0</v>
      </c>
      <c r="CP180" s="269">
        <f>IF(CP$174&lt;$I162,0,IF(CP$174=$I162,$L162,IF(CP$174=$N162,$Q162,IF(SUM($C180:CO180)+$S162&gt;$G162,$G162-SUM($C180:CO180),$S162))))</f>
        <v>0</v>
      </c>
      <c r="CQ180" s="269">
        <f>IF(CQ$174&lt;$I162,0,IF(CQ$174=$I162,$L162,IF(CQ$174=$N162,$Q162,IF(SUM($C180:CP180)+$S162&gt;$G162,$G162-SUM($C180:CP180),$S162))))</f>
        <v>0</v>
      </c>
      <c r="CR180" s="269">
        <f>IF(CR$174&lt;$I162,0,IF(CR$174=$I162,$L162,IF(CR$174=$N162,$Q162,IF(SUM($C180:CQ180)+$S162&gt;$G162,$G162-SUM($C180:CQ180),$S162))))</f>
        <v>0</v>
      </c>
      <c r="CS180" s="269">
        <f>IF(CS$174&lt;$I162,0,IF(CS$174=$I162,$L162,IF(CS$174=$N162,$Q162,IF(SUM($C180:CR180)+$S162&gt;$G162,$G162-SUM($C180:CR180),$S162))))</f>
        <v>0</v>
      </c>
      <c r="CT180" s="292">
        <f>IF(CT$174&lt;$I162,0,IF(CT$174=$I162,$L162,IF(CT$174=$N162,$Q162,IF(SUM($C180:CS180)+$S162&gt;$G162,$G162-SUM($C180:CS180),$S162))))</f>
        <v>0</v>
      </c>
      <c r="CU180" s="164">
        <f t="shared" si="188"/>
        <v>0</v>
      </c>
    </row>
    <row r="181" spans="1:99" s="130" customFormat="1" ht="16.5" customHeight="1">
      <c r="A181" s="267" t="str">
        <f t="shared" si="189"/>
        <v>联排</v>
      </c>
      <c r="B181" s="268">
        <f t="shared" si="190"/>
        <v>0</v>
      </c>
      <c r="C181" s="269">
        <f t="shared" si="191"/>
        <v>0</v>
      </c>
      <c r="D181" s="269">
        <f>IF(D$174&lt;$I163,0,IF(D$174=$I163,$L163,IF(D$174=$N163,$Q163,IF(SUM($C181:C181)+$S163&gt;$G163,$G163-SUM($C181:C181),$S163))))</f>
        <v>0</v>
      </c>
      <c r="E181" s="269">
        <f>IF(E$174&lt;$I163,0,IF(E$174=$I163,$L163,IF(E$174=$N163,$Q163,IF(SUM($C181:D181)+$S163&gt;$G163,$G163-SUM($C181:D181),$S163))))</f>
        <v>0</v>
      </c>
      <c r="F181" s="269">
        <f>IF(F$174&lt;$I163,0,IF(F$174=$I163,$L163,IF(F$174=$N163,$Q163,IF(SUM($C181:E181)+$S163&gt;$G163,$G163-SUM($C181:E181),$S163))))</f>
        <v>0</v>
      </c>
      <c r="G181" s="269">
        <f>IF(G$174&lt;$I163,0,IF(G$174=$I163,$L163,IF(G$174=$N163,$Q163,IF(SUM($C181:F181)+$S163&gt;$G163,$G163-SUM($C181:F181),$S163))))</f>
        <v>0</v>
      </c>
      <c r="H181" s="269">
        <f>IF(H$174&lt;$I163,0,IF(H$174=$I163,$L163,IF(H$174=$N163,$Q163,IF(SUM($C181:G181)+$S163&gt;$G163,$G163-SUM($C181:G181),$S163))))</f>
        <v>0</v>
      </c>
      <c r="I181" s="269">
        <f>IF(I$174&lt;$I163,0,IF(I$174=$I163,$L163,IF(I$174=$N163,$Q163,IF(SUM($C181:H181)+$S163&gt;$G163,$G163-SUM($C181:H181),$S163))))</f>
        <v>0</v>
      </c>
      <c r="J181" s="269">
        <f>IF(J$174&lt;$I163,0,IF(J$174=$I163,$L163,IF(J$174=$N163,$Q163,IF(SUM($C181:I181)+$S163&gt;$G163,$G163-SUM($C181:I181),$S163))))</f>
        <v>0</v>
      </c>
      <c r="K181" s="269">
        <f>IF(K$174&lt;$I163,0,IF(K$174=$I163,$L163,IF(K$174=$N163,$Q163,IF(SUM($C181:J181)+$S163&gt;$G163,$G163-SUM($C181:J181),$S163))))</f>
        <v>0</v>
      </c>
      <c r="L181" s="269">
        <f>IF(L$174&lt;$I163,0,IF(L$174=$I163,$L163,IF(L$174=$N163,$Q163,IF(SUM($C181:K181)+$S163&gt;$G163,$G163-SUM($C181:K181),$S163))))</f>
        <v>0</v>
      </c>
      <c r="M181" s="269">
        <f>IF(M$174&lt;$I163,0,IF(M$174=$I163,$L163,IF(M$174=$N163,$Q163,IF(SUM($C181:L181)+$S163&gt;$G163,$G163-SUM($C181:L181),$S163))))</f>
        <v>0</v>
      </c>
      <c r="N181" s="269">
        <f>IF(N$174&lt;$I163,0,IF(N$174=$I163,$L163,IF(N$174=$N163,$Q163,IF(SUM($C181:M181)+$S163&gt;$G163,$G163-SUM($C181:M181),$S163))))</f>
        <v>0</v>
      </c>
      <c r="O181" s="269">
        <f>IF(O$174&lt;$I163,0,IF(O$174=$I163,$L163,IF(O$174=$N163,$Q163,IF(SUM($C181:N181)+$S163&gt;$G163,$G163-SUM($C181:N181),$S163))))</f>
        <v>0</v>
      </c>
      <c r="P181" s="269">
        <f>IF(P$174&lt;$I163,0,IF(P$174=$I163,$L163,IF(P$174=$N163,$Q163,IF(SUM($C181:O181)+$S163&gt;$G163,$G163-SUM($C181:O181),$S163))))</f>
        <v>0</v>
      </c>
      <c r="Q181" s="269">
        <f>IF(Q$174&lt;$I163,0,IF(Q$174=$I163,$L163,IF(Q$174=$N163,$Q163,IF(SUM($C181:P181)+$S163&gt;$G163,$G163-SUM($C181:P181),$S163))))</f>
        <v>0</v>
      </c>
      <c r="R181" s="269">
        <f>IF(R$174&lt;$I163,0,IF(R$174=$I163,$L163,IF(R$174=$N163,$Q163,IF(SUM($C181:Q181)+$S163&gt;$G163,$G163-SUM($C181:Q181),$S163))))</f>
        <v>0</v>
      </c>
      <c r="S181" s="269">
        <f>IF(S$174&lt;$I163,0,IF(S$174=$I163,$L163,IF(S$174=$N163,$Q163,IF(SUM($C181:R181)+$S163&gt;$G163,$G163-SUM($C181:R181),$S163))))</f>
        <v>0</v>
      </c>
      <c r="T181" s="269">
        <f>IF(T$174&lt;$I163,0,IF(T$174=$I163,$L163,IF(T$174=$N163,$Q163,IF(SUM($C181:S181)+$S163&gt;$G163,$G163-SUM($C181:S181),$S163))))</f>
        <v>0</v>
      </c>
      <c r="U181" s="269">
        <f>IF(U$174&lt;$I163,0,IF(U$174=$I163,$L163,IF(U$174=$N163,$Q163,IF(SUM($C181:T181)+$S163&gt;$G163,$G163-SUM($C181:T181),$S163))))</f>
        <v>0</v>
      </c>
      <c r="V181" s="269">
        <f>IF(V$174&lt;$I163,0,IF(V$174=$I163,$L163,IF(V$174=$N163,$Q163,IF(SUM($C181:U181)+$S163&gt;$G163,$G163-SUM($C181:U181),$S163))))</f>
        <v>0</v>
      </c>
      <c r="W181" s="269">
        <f>IF(W$174&lt;$I163,0,IF(W$174=$I163,$L163,IF(W$174=$N163,$Q163,IF(SUM($C181:V181)+$S163&gt;$G163,$G163-SUM($C181:V181),$S163))))</f>
        <v>0</v>
      </c>
      <c r="X181" s="269">
        <f>IF(X$174&lt;$I163,0,IF(X$174=$I163,$L163,IF(X$174=$N163,$Q163,IF(SUM($C181:W181)+$S163&gt;$G163,$G163-SUM($C181:W181),$S163))))</f>
        <v>0</v>
      </c>
      <c r="Y181" s="269">
        <f>IF(Y$174&lt;$I163,0,IF(Y$174=$I163,$L163,IF(Y$174=$N163,$Q163,IF(SUM($C181:X181)+$S163&gt;$G163,$G163-SUM($C181:X181),$S163))))</f>
        <v>0</v>
      </c>
      <c r="Z181" s="269">
        <f>IF(Z$174&lt;$I163,0,IF(Z$174=$I163,$L163,IF(Z$174=$N163,$Q163,IF(SUM($C181:Y181)+$S163&gt;$G163,$G163-SUM($C181:Y181),$S163))))</f>
        <v>0</v>
      </c>
      <c r="AA181" s="269">
        <f>IF(AA$174&lt;$I163,0,IF(AA$174=$I163,$L163,IF(AA$174=$N163,$Q163,IF(SUM($C181:Z181)+$S163&gt;$G163,$G163-SUM($C181:Z181),$S163))))</f>
        <v>0</v>
      </c>
      <c r="AB181" s="269">
        <f>IF(AB$174&lt;$I163,0,IF(AB$174=$I163,$L163,IF(AB$174=$N163,$Q163,IF(SUM($C181:AA181)+$S163&gt;$G163,$G163-SUM($C181:AA181),$S163))))</f>
        <v>0</v>
      </c>
      <c r="AC181" s="269">
        <f>IF(AC$174&lt;$I163,0,IF(AC$174=$I163,$L163,IF(AC$174=$N163,$Q163,IF(SUM($C181:AB181)+$S163&gt;$G163,$G163-SUM($C181:AB181),$S163))))</f>
        <v>0</v>
      </c>
      <c r="AD181" s="269">
        <f>IF(AD$174&lt;$I163,0,IF(AD$174=$I163,$L163,IF(AD$174=$N163,$Q163,IF(SUM($C181:AC181)+$S163&gt;$G163,$G163-SUM($C181:AC181),$S163))))</f>
        <v>0</v>
      </c>
      <c r="AE181" s="269">
        <f>IF(AE$174&lt;$I163,0,IF(AE$174=$I163,$L163,IF(AE$174=$N163,$Q163,IF(SUM($C181:AD181)+$S163&gt;$G163,$G163-SUM($C181:AD181),$S163))))</f>
        <v>0</v>
      </c>
      <c r="AF181" s="269">
        <f>IF(AF$174&lt;$I163,0,IF(AF$174=$I163,$L163,IF(AF$174=$N163,$Q163,IF(SUM($C181:AE181)+$S163&gt;$G163,$G163-SUM($C181:AE181),$S163))))</f>
        <v>0</v>
      </c>
      <c r="AG181" s="269">
        <f>IF(AG$174&lt;$I163,0,IF(AG$174=$I163,$L163,IF(AG$174=$N163,$Q163,IF(SUM($C181:AF181)+$S163&gt;$G163,$G163-SUM($C181:AF181),$S163))))</f>
        <v>0</v>
      </c>
      <c r="AH181" s="269">
        <f>IF(AH$174&lt;$I163,0,IF(AH$174=$I163,$L163,IF(AH$174=$N163,$Q163,IF(SUM($C181:AG181)+$S163&gt;$G163,$G163-SUM($C181:AG181),$S163))))</f>
        <v>0</v>
      </c>
      <c r="AI181" s="269">
        <f>IF(AI$174&lt;$I163,0,IF(AI$174=$I163,$L163,IF(AI$174=$N163,$Q163,IF(SUM($C181:AH181)+$S163&gt;$G163,$G163-SUM($C181:AH181),$S163))))</f>
        <v>0</v>
      </c>
      <c r="AJ181" s="269">
        <f>IF(AJ$174&lt;$I163,0,IF(AJ$174=$I163,$L163,IF(AJ$174=$N163,$Q163,IF(SUM($C181:AI181)+$S163&gt;$G163,$G163-SUM($C181:AI181),$S163))))</f>
        <v>0</v>
      </c>
      <c r="AK181" s="269">
        <f>IF(AK$174&lt;$I163,0,IF(AK$174=$I163,$L163,IF(AK$174=$N163,$Q163,IF(SUM($C181:AJ181)+$S163&gt;$G163,$G163-SUM($C181:AJ181),$S163))))</f>
        <v>0</v>
      </c>
      <c r="AL181" s="269">
        <f>IF(AL$174&lt;$I163,0,IF(AL$174=$I163,$L163,IF(AL$174=$N163,$Q163,IF(SUM($C181:AK181)+$S163&gt;$G163,$G163-SUM($C181:AK181),$S163))))</f>
        <v>0</v>
      </c>
      <c r="AM181" s="269">
        <f>IF(AM$174&lt;$I163,0,IF(AM$174=$I163,$L163,IF(AM$174=$N163,$Q163,IF(SUM($C181:AL181)+$S163&gt;$G163,$G163-SUM($C181:AL181),$S163))))</f>
        <v>0</v>
      </c>
      <c r="AN181" s="269">
        <f>IF(AN$174&lt;$I163,0,IF(AN$174=$I163,$L163,IF(AN$174=$N163,$Q163,IF(SUM($C181:AM181)+$S163&gt;$G163,$G163-SUM($C181:AM181),$S163))))</f>
        <v>0</v>
      </c>
      <c r="AO181" s="269">
        <f>IF(AO$174&lt;$I163,0,IF(AO$174=$I163,$L163,IF(AO$174=$N163,$Q163,IF(SUM($C181:AN181)+$S163&gt;$G163,$G163-SUM($C181:AN181),$S163))))</f>
        <v>0</v>
      </c>
      <c r="AP181" s="269">
        <f>IF(AP$174&lt;$I163,0,IF(AP$174=$I163,$L163,IF(AP$174=$N163,$Q163,IF(SUM($C181:AO181)+$S163&gt;$G163,$G163-SUM($C181:AO181),$S163))))</f>
        <v>0</v>
      </c>
      <c r="AQ181" s="269">
        <f>IF(AQ$174&lt;$I163,0,IF(AQ$174=$I163,$L163,IF(AQ$174=$N163,$Q163,IF(SUM($C181:AP181)+$S163&gt;$G163,$G163-SUM($C181:AP181),$S163))))</f>
        <v>0</v>
      </c>
      <c r="AR181" s="269">
        <f>IF(AR$174&lt;$I163,0,IF(AR$174=$I163,$L163,IF(AR$174=$N163,$Q163,IF(SUM($C181:AQ181)+$S163&gt;$G163,$G163-SUM($C181:AQ181),$S163))))</f>
        <v>0</v>
      </c>
      <c r="AS181" s="269">
        <f>IF(AS$174&lt;$I163,0,IF(AS$174=$I163,$L163,IF(AS$174=$N163,$Q163,IF(SUM($C181:AR181)+$S163&gt;$G163,$G163-SUM($C181:AR181),$S163))))</f>
        <v>0</v>
      </c>
      <c r="AT181" s="269">
        <f>IF(AT$174&lt;$I163,0,IF(AT$174=$I163,$L163,IF(AT$174=$N163,$Q163,IF(SUM($C181:AS181)+$S163&gt;$G163,$G163-SUM($C181:AS181),$S163))))</f>
        <v>0</v>
      </c>
      <c r="AU181" s="269">
        <f>IF(AU$174&lt;$I163,0,IF(AU$174=$I163,$L163,IF(AU$174=$N163,$Q163,IF(SUM($C181:AT181)+$S163&gt;$G163,$G163-SUM($C181:AT181),$S163))))</f>
        <v>0</v>
      </c>
      <c r="AV181" s="269">
        <f>IF(AV$174&lt;$I163,0,IF(AV$174=$I163,$L163,IF(AV$174=$N163,$Q163,IF(SUM($C181:AU181)+$S163&gt;$G163,$G163-SUM($C181:AU181),$S163))))</f>
        <v>0</v>
      </c>
      <c r="AW181" s="269">
        <f>IF(AW$174&lt;$I163,0,IF(AW$174=$I163,$L163,IF(AW$174=$N163,$Q163,IF(SUM($C181:AV181)+$S163&gt;$G163,$G163-SUM($C181:AV181),$S163))))</f>
        <v>0</v>
      </c>
      <c r="AX181" s="269">
        <f>IF(AX$174&lt;$I163,0,IF(AX$174=$I163,$L163,IF(AX$174=$N163,$Q163,IF(SUM($C181:AW181)+$S163&gt;$G163,$G163-SUM($C181:AW181),$S163))))</f>
        <v>0</v>
      </c>
      <c r="AY181" s="269">
        <f>IF(AY$174&lt;$I163,0,IF(AY$174=$I163,$L163,IF(AY$174=$N163,$Q163,IF(SUM($C181:AX181)+$S163&gt;$G163,$G163-SUM($C181:AX181),$S163))))</f>
        <v>0</v>
      </c>
      <c r="AZ181" s="269">
        <f>IF(AZ$174&lt;$I163,0,IF(AZ$174=$I163,$L163,IF(AZ$174=$N163,$Q163,IF(SUM($C181:AY181)+$S163&gt;$G163,$G163-SUM($C181:AY181),$S163))))</f>
        <v>0</v>
      </c>
      <c r="BA181" s="269">
        <f>IF(BA$174&lt;$I163,0,IF(BA$174=$I163,$L163,IF(BA$174=$N163,$Q163,IF(SUM($C181:AZ181)+$S163&gt;$G163,$G163-SUM($C181:AZ181),$S163))))</f>
        <v>0</v>
      </c>
      <c r="BB181" s="269">
        <f>IF(BB$174&lt;$I163,0,IF(BB$174=$I163,$L163,IF(BB$174=$N163,$Q163,IF(SUM($C181:BA181)+$S163&gt;$G163,$G163-SUM($C181:BA181),$S163))))</f>
        <v>0</v>
      </c>
      <c r="BC181" s="269">
        <f>IF(BC$174&lt;$I163,0,IF(BC$174=$I163,$L163,IF(BC$174=$N163,$Q163,IF(SUM($C181:BB181)+$S163&gt;$G163,$G163-SUM($C181:BB181),$S163))))</f>
        <v>0</v>
      </c>
      <c r="BD181" s="269">
        <f>IF(BD$174&lt;$I163,0,IF(BD$174=$I163,$L163,IF(BD$174=$N163,$Q163,IF(SUM($C181:BC181)+$S163&gt;$G163,$G163-SUM($C181:BC181),$S163))))</f>
        <v>0</v>
      </c>
      <c r="BE181" s="269">
        <f>IF(BE$174&lt;$I163,0,IF(BE$174=$I163,$L163,IF(BE$174=$N163,$Q163,IF(SUM($C181:BD181)+$S163&gt;$G163,$G163-SUM($C181:BD181),$S163))))</f>
        <v>0</v>
      </c>
      <c r="BF181" s="269">
        <f>IF(BF$174&lt;$I163,0,IF(BF$174=$I163,$L163,IF(BF$174=$N163,$Q163,IF(SUM($C181:BE181)+$S163&gt;$G163,$G163-SUM($C181:BE181),$S163))))</f>
        <v>0</v>
      </c>
      <c r="BG181" s="269">
        <f>IF(BG$174&lt;$I163,0,IF(BG$174=$I163,$L163,IF(BG$174=$N163,$Q163,IF(SUM($C181:BF181)+$S163&gt;$G163,$G163-SUM($C181:BF181),$S163))))</f>
        <v>0</v>
      </c>
      <c r="BH181" s="269">
        <f>IF(BH$174&lt;$I163,0,IF(BH$174=$I163,$L163,IF(BH$174=$N163,$Q163,IF(SUM($C181:BG181)+$S163&gt;$G163,$G163-SUM($C181:BG181),$S163))))</f>
        <v>0</v>
      </c>
      <c r="BI181" s="269">
        <f>IF(BI$174&lt;$I163,0,IF(BI$174=$I163,$L163,IF(BI$174=$N163,$Q163,IF(SUM($C181:BH181)+$S163&gt;$G163,$G163-SUM($C181:BH181),$S163))))</f>
        <v>0</v>
      </c>
      <c r="BJ181" s="269">
        <f>IF(BJ$174&lt;$I163,0,IF(BJ$174=$I163,$L163,IF(BJ$174=$N163,$Q163,IF(SUM($C181:BI181)+$S163&gt;$G163,$G163-SUM($C181:BI181),$S163))))</f>
        <v>0</v>
      </c>
      <c r="BK181" s="269">
        <f>IF(BK$174&lt;$I163,0,IF(BK$174=$I163,$L163,IF(BK$174=$N163,$Q163,IF(SUM($C181:BJ181)+$S163&gt;$G163,$G163-SUM($C181:BJ181),$S163))))</f>
        <v>0</v>
      </c>
      <c r="BL181" s="269">
        <f>IF(BL$174&lt;$I163,0,IF(BL$174=$I163,$L163,IF(BL$174=$N163,$Q163,IF(SUM($C181:BK181)+$S163&gt;$G163,$G163-SUM($C181:BK181),$S163))))</f>
        <v>0</v>
      </c>
      <c r="BM181" s="269">
        <f>IF(BM$174&lt;$I163,0,IF(BM$174=$I163,$L163,IF(BM$174=$N163,$Q163,IF(SUM($C181:BL181)+$S163&gt;$G163,$G163-SUM($C181:BL181),$S163))))</f>
        <v>0</v>
      </c>
      <c r="BN181" s="269">
        <f>IF(BN$174&lt;$I163,0,IF(BN$174=$I163,$L163,IF(BN$174=$N163,$Q163,IF(SUM($C181:BM181)+$S163&gt;$G163,$G163-SUM($C181:BM181),$S163))))</f>
        <v>0</v>
      </c>
      <c r="BO181" s="269">
        <f>IF(BO$174&lt;$I163,0,IF(BO$174=$I163,$L163,IF(BO$174=$N163,$Q163,IF(SUM($C181:BN181)+$S163&gt;$G163,$G163-SUM($C181:BN181),$S163))))</f>
        <v>0</v>
      </c>
      <c r="BP181" s="269">
        <f>IF(BP$174&lt;$I163,0,IF(BP$174=$I163,$L163,IF(BP$174=$N163,$Q163,IF(SUM($C181:BO181)+$S163&gt;$G163,$G163-SUM($C181:BO181),$S163))))</f>
        <v>0</v>
      </c>
      <c r="BQ181" s="269">
        <f>IF(BQ$174&lt;$I163,0,IF(BQ$174=$I163,$L163,IF(BQ$174=$N163,$Q163,IF(SUM($C181:BP181)+$S163&gt;$G163,$G163-SUM($C181:BP181),$S163))))</f>
        <v>0</v>
      </c>
      <c r="BR181" s="269">
        <f>IF(BR$174&lt;$I163,0,IF(BR$174=$I163,$L163,IF(BR$174=$N163,$Q163,IF(SUM($C181:BQ181)+$S163&gt;$G163,$G163-SUM($C181:BQ181),$S163))))</f>
        <v>0</v>
      </c>
      <c r="BS181" s="269">
        <f>IF(BS$174&lt;$I163,0,IF(BS$174=$I163,$L163,IF(BS$174=$N163,$Q163,IF(SUM($C181:BR181)+$S163&gt;$G163,$G163-SUM($C181:BR181),$S163))))</f>
        <v>0</v>
      </c>
      <c r="BT181" s="269">
        <f>IF(BT$174&lt;$I163,0,IF(BT$174=$I163,$L163,IF(BT$174=$N163,$Q163,IF(SUM($C181:BS181)+$S163&gt;$G163,$G163-SUM($C181:BS181),$S163))))</f>
        <v>0</v>
      </c>
      <c r="BU181" s="269">
        <f>IF(BU$174&lt;$I163,0,IF(BU$174=$I163,$L163,IF(BU$174=$N163,$Q163,IF(SUM($C181:BT181)+$S163&gt;$G163,$G163-SUM($C181:BT181),$S163))))</f>
        <v>0</v>
      </c>
      <c r="BV181" s="269">
        <f>IF(BV$174&lt;$I163,0,IF(BV$174=$I163,$L163,IF(BV$174=$N163,$Q163,IF(SUM($C181:BU181)+$S163&gt;$G163,$G163-SUM($C181:BU181),$S163))))</f>
        <v>0</v>
      </c>
      <c r="BW181" s="269">
        <f>IF(BW$174&lt;$I163,0,IF(BW$174=$I163,$L163,IF(BW$174=$N163,$Q163,IF(SUM($C181:BV181)+$S163&gt;$G163,$G163-SUM($C181:BV181),$S163))))</f>
        <v>0</v>
      </c>
      <c r="BX181" s="269">
        <f>IF(BX$174&lt;$I163,0,IF(BX$174=$I163,$L163,IF(BX$174=$N163,$Q163,IF(SUM($C181:BW181)+$S163&gt;$G163,$G163-SUM($C181:BW181),$S163))))</f>
        <v>0</v>
      </c>
      <c r="BY181" s="269">
        <f>IF(BY$174&lt;$I163,0,IF(BY$174=$I163,$L163,IF(BY$174=$N163,$Q163,IF(SUM($C181:BX181)+$S163&gt;$G163,$G163-SUM($C181:BX181),$S163))))</f>
        <v>0</v>
      </c>
      <c r="BZ181" s="269">
        <f>IF(BZ$174&lt;$I163,0,IF(BZ$174=$I163,$L163,IF(BZ$174=$N163,$Q163,IF(SUM($C181:BY181)+$S163&gt;$G163,$G163-SUM($C181:BY181),$S163))))</f>
        <v>0</v>
      </c>
      <c r="CA181" s="269">
        <f>IF(CA$174&lt;$I163,0,IF(CA$174=$I163,$L163,IF(CA$174=$N163,$Q163,IF(SUM($C181:BZ181)+$S163&gt;$G163,$G163-SUM($C181:BZ181),$S163))))</f>
        <v>0</v>
      </c>
      <c r="CB181" s="269">
        <f>IF(CB$174&lt;$I163,0,IF(CB$174=$I163,$L163,IF(CB$174=$N163,$Q163,IF(SUM($C181:CA181)+$S163&gt;$G163,$G163-SUM($C181:CA181),$S163))))</f>
        <v>0</v>
      </c>
      <c r="CC181" s="269">
        <f>IF(CC$174&lt;$I163,0,IF(CC$174=$I163,$L163,IF(CC$174=$N163,$Q163,IF(SUM($C181:CB181)+$S163&gt;$G163,$G163-SUM($C181:CB181),$S163))))</f>
        <v>0</v>
      </c>
      <c r="CD181" s="269">
        <f>IF(CD$174&lt;$I163,0,IF(CD$174=$I163,$L163,IF(CD$174=$N163,$Q163,IF(SUM($C181:CC181)+$S163&gt;$G163,$G163-SUM($C181:CC181),$S163))))</f>
        <v>0</v>
      </c>
      <c r="CE181" s="269">
        <f>IF(CE$174&lt;$I163,0,IF(CE$174=$I163,$L163,IF(CE$174=$N163,$Q163,IF(SUM($C181:CD181)+$S163&gt;$G163,$G163-SUM($C181:CD181),$S163))))</f>
        <v>0</v>
      </c>
      <c r="CF181" s="269">
        <f>IF(CF$174&lt;$I163,0,IF(CF$174=$I163,$L163,IF(CF$174=$N163,$Q163,IF(SUM($C181:CE181)+$S163&gt;$G163,$G163-SUM($C181:CE181),$S163))))</f>
        <v>0</v>
      </c>
      <c r="CG181" s="269">
        <f>IF(CG$174&lt;$I163,0,IF(CG$174=$I163,$L163,IF(CG$174=$N163,$Q163,IF(SUM($C181:CF181)+$S163&gt;$G163,$G163-SUM($C181:CF181),$S163))))</f>
        <v>0</v>
      </c>
      <c r="CH181" s="269">
        <f>IF(CH$174&lt;$I163,0,IF(CH$174=$I163,$L163,IF(CH$174=$N163,$Q163,IF(SUM($C181:CG181)+$S163&gt;$G163,$G163-SUM($C181:CG181),$S163))))</f>
        <v>0</v>
      </c>
      <c r="CI181" s="269">
        <f>IF(CI$174&lt;$I163,0,IF(CI$174=$I163,$L163,IF(CI$174=$N163,$Q163,IF(SUM($C181:CH181)+$S163&gt;$G163,$G163-SUM($C181:CH181),$S163))))</f>
        <v>0</v>
      </c>
      <c r="CJ181" s="269">
        <f>IF(CJ$174&lt;$I163,0,IF(CJ$174=$I163,$L163,IF(CJ$174=$N163,$Q163,IF(SUM($C181:CI181)+$S163&gt;$G163,$G163-SUM($C181:CI181),$S163))))</f>
        <v>0</v>
      </c>
      <c r="CK181" s="269">
        <f>IF(CK$174&lt;$I163,0,IF(CK$174=$I163,$L163,IF(CK$174=$N163,$Q163,IF(SUM($C181:CJ181)+$S163&gt;$G163,$G163-SUM($C181:CJ181),$S163))))</f>
        <v>0</v>
      </c>
      <c r="CL181" s="269">
        <f>IF(CL$174&lt;$I163,0,IF(CL$174=$I163,$L163,IF(CL$174=$N163,$Q163,IF(SUM($C181:CK181)+$S163&gt;$G163,$G163-SUM($C181:CK181),$S163))))</f>
        <v>0</v>
      </c>
      <c r="CM181" s="269">
        <f>IF(CM$174&lt;$I163,0,IF(CM$174=$I163,$L163,IF(CM$174=$N163,$Q163,IF(SUM($C181:CL181)+$S163&gt;$G163,$G163-SUM($C181:CL181),$S163))))</f>
        <v>0</v>
      </c>
      <c r="CN181" s="269">
        <f>IF(CN$174&lt;$I163,0,IF(CN$174=$I163,$L163,IF(CN$174=$N163,$Q163,IF(SUM($C181:CM181)+$S163&gt;$G163,$G163-SUM($C181:CM181),$S163))))</f>
        <v>0</v>
      </c>
      <c r="CO181" s="269">
        <f>IF(CO$174&lt;$I163,0,IF(CO$174=$I163,$L163,IF(CO$174=$N163,$Q163,IF(SUM($C181:CN181)+$S163&gt;$G163,$G163-SUM($C181:CN181),$S163))))</f>
        <v>0</v>
      </c>
      <c r="CP181" s="269">
        <f>IF(CP$174&lt;$I163,0,IF(CP$174=$I163,$L163,IF(CP$174=$N163,$Q163,IF(SUM($C181:CO181)+$S163&gt;$G163,$G163-SUM($C181:CO181),$S163))))</f>
        <v>0</v>
      </c>
      <c r="CQ181" s="269">
        <f>IF(CQ$174&lt;$I163,0,IF(CQ$174=$I163,$L163,IF(CQ$174=$N163,$Q163,IF(SUM($C181:CP181)+$S163&gt;$G163,$G163-SUM($C181:CP181),$S163))))</f>
        <v>0</v>
      </c>
      <c r="CR181" s="269">
        <f>IF(CR$174&lt;$I163,0,IF(CR$174=$I163,$L163,IF(CR$174=$N163,$Q163,IF(SUM($C181:CQ181)+$S163&gt;$G163,$G163-SUM($C181:CQ181),$S163))))</f>
        <v>0</v>
      </c>
      <c r="CS181" s="269">
        <f>IF(CS$174&lt;$I163,0,IF(CS$174=$I163,$L163,IF(CS$174=$N163,$Q163,IF(SUM($C181:CR181)+$S163&gt;$G163,$G163-SUM($C181:CR181),$S163))))</f>
        <v>0</v>
      </c>
      <c r="CT181" s="292">
        <f>IF(CT$174&lt;$I163,0,IF(CT$174=$I163,$L163,IF(CT$174=$N163,$Q163,IF(SUM($C181:CS181)+$S163&gt;$G163,$G163-SUM($C181:CS181),$S163))))</f>
        <v>0</v>
      </c>
      <c r="CU181" s="164">
        <f t="shared" si="188"/>
        <v>0</v>
      </c>
    </row>
    <row r="182" spans="1:99" s="130" customFormat="1" ht="16.5" customHeight="1">
      <c r="A182" s="267" t="str">
        <f t="shared" si="189"/>
        <v>双拼</v>
      </c>
      <c r="B182" s="268">
        <f t="shared" si="190"/>
        <v>0</v>
      </c>
      <c r="C182" s="269">
        <f t="shared" si="191"/>
        <v>0</v>
      </c>
      <c r="D182" s="269">
        <f>IF(D$174&lt;$I164,0,IF(D$174=$I164,$L164,IF(D$174=$N164,$Q164,IF(SUM($C182:C182)+$S164&gt;$G164,$G164-SUM($C182:C182),$S164))))</f>
        <v>0</v>
      </c>
      <c r="E182" s="269">
        <f>IF(E$174&lt;$I164,0,IF(E$174=$I164,$L164,IF(E$174=$N164,$Q164,IF(SUM($C182:D182)+$S164&gt;$G164,$G164-SUM($C182:D182),$S164))))</f>
        <v>0</v>
      </c>
      <c r="F182" s="269">
        <f>IF(F$174&lt;$I164,0,IF(F$174=$I164,$L164,IF(F$174=$N164,$Q164,IF(SUM($C182:E182)+$S164&gt;$G164,$G164-SUM($C182:E182),$S164))))</f>
        <v>0</v>
      </c>
      <c r="G182" s="269">
        <f>IF(G$174&lt;$I164,0,IF(G$174=$I164,$L164,IF(G$174=$N164,$Q164,IF(SUM($C182:F182)+$S164&gt;$G164,$G164-SUM($C182:F182),$S164))))</f>
        <v>0</v>
      </c>
      <c r="H182" s="269">
        <f>IF(H$174&lt;$I164,0,IF(H$174=$I164,$L164,IF(H$174=$N164,$Q164,IF(SUM($C182:G182)+$S164&gt;$G164,$G164-SUM($C182:G182),$S164))))</f>
        <v>0</v>
      </c>
      <c r="I182" s="269">
        <f>IF(I$174&lt;$I164,0,IF(I$174=$I164,$L164,IF(I$174=$N164,$Q164,IF(SUM($C182:H182)+$S164&gt;$G164,$G164-SUM($C182:H182),$S164))))</f>
        <v>0</v>
      </c>
      <c r="J182" s="269">
        <f>IF(J$174&lt;$I164,0,IF(J$174=$I164,$L164,IF(J$174=$N164,$Q164,IF(SUM($C182:I182)+$S164&gt;$G164,$G164-SUM($C182:I182),$S164))))</f>
        <v>0</v>
      </c>
      <c r="K182" s="269">
        <f>IF(K$174&lt;$I164,0,IF(K$174=$I164,$L164,IF(K$174=$N164,$Q164,IF(SUM($C182:J182)+$S164&gt;$G164,$G164-SUM($C182:J182),$S164))))</f>
        <v>0</v>
      </c>
      <c r="L182" s="269">
        <f>IF(L$174&lt;$I164,0,IF(L$174=$I164,$L164,IF(L$174=$N164,$Q164,IF(SUM($C182:K182)+$S164&gt;$G164,$G164-SUM($C182:K182),$S164))))</f>
        <v>0</v>
      </c>
      <c r="M182" s="269">
        <f>IF(M$174&lt;$I164,0,IF(M$174=$I164,$L164,IF(M$174=$N164,$Q164,IF(SUM($C182:L182)+$S164&gt;$G164,$G164-SUM($C182:L182),$S164))))</f>
        <v>0</v>
      </c>
      <c r="N182" s="269">
        <f>IF(N$174&lt;$I164,0,IF(N$174=$I164,$L164,IF(N$174=$N164,$Q164,IF(SUM($C182:M182)+$S164&gt;$G164,$G164-SUM($C182:M182),$S164))))</f>
        <v>0</v>
      </c>
      <c r="O182" s="269">
        <f>IF(O$174&lt;$I164,0,IF(O$174=$I164,$L164,IF(O$174=$N164,$Q164,IF(SUM($C182:N182)+$S164&gt;$G164,$G164-SUM($C182:N182),$S164))))</f>
        <v>0</v>
      </c>
      <c r="P182" s="269">
        <f>IF(P$174&lt;$I164,0,IF(P$174=$I164,$L164,IF(P$174=$N164,$Q164,IF(SUM($C182:O182)+$S164&gt;$G164,$G164-SUM($C182:O182),$S164))))</f>
        <v>0</v>
      </c>
      <c r="Q182" s="269">
        <f>IF(Q$174&lt;$I164,0,IF(Q$174=$I164,$L164,IF(Q$174=$N164,$Q164,IF(SUM($C182:P182)+$S164&gt;$G164,$G164-SUM($C182:P182),$S164))))</f>
        <v>0</v>
      </c>
      <c r="R182" s="269">
        <f>IF(R$174&lt;$I164,0,IF(R$174=$I164,$L164,IF(R$174=$N164,$Q164,IF(SUM($C182:Q182)+$S164&gt;$G164,$G164-SUM($C182:Q182),$S164))))</f>
        <v>0</v>
      </c>
      <c r="S182" s="269">
        <f>IF(S$174&lt;$I164,0,IF(S$174=$I164,$L164,IF(S$174=$N164,$Q164,IF(SUM($C182:R182)+$S164&gt;$G164,$G164-SUM($C182:R182),$S164))))</f>
        <v>0</v>
      </c>
      <c r="T182" s="269">
        <f>IF(T$174&lt;$I164,0,IF(T$174=$I164,$L164,IF(T$174=$N164,$Q164,IF(SUM($C182:S182)+$S164&gt;$G164,$G164-SUM($C182:S182),$S164))))</f>
        <v>0</v>
      </c>
      <c r="U182" s="269">
        <f>IF(U$174&lt;$I164,0,IF(U$174=$I164,$L164,IF(U$174=$N164,$Q164,IF(SUM($C182:T182)+$S164&gt;$G164,$G164-SUM($C182:T182),$S164))))</f>
        <v>0</v>
      </c>
      <c r="V182" s="269">
        <f>IF(V$174&lt;$I164,0,IF(V$174=$I164,$L164,IF(V$174=$N164,$Q164,IF(SUM($C182:U182)+$S164&gt;$G164,$G164-SUM($C182:U182),$S164))))</f>
        <v>0</v>
      </c>
      <c r="W182" s="269">
        <f>IF(W$174&lt;$I164,0,IF(W$174=$I164,$L164,IF(W$174=$N164,$Q164,IF(SUM($C182:V182)+$S164&gt;$G164,$G164-SUM($C182:V182),$S164))))</f>
        <v>0</v>
      </c>
      <c r="X182" s="269">
        <f>IF(X$174&lt;$I164,0,IF(X$174=$I164,$L164,IF(X$174=$N164,$Q164,IF(SUM($C182:W182)+$S164&gt;$G164,$G164-SUM($C182:W182),$S164))))</f>
        <v>0</v>
      </c>
      <c r="Y182" s="269">
        <f>IF(Y$174&lt;$I164,0,IF(Y$174=$I164,$L164,IF(Y$174=$N164,$Q164,IF(SUM($C182:X182)+$S164&gt;$G164,$G164-SUM($C182:X182),$S164))))</f>
        <v>0</v>
      </c>
      <c r="Z182" s="269">
        <f>IF(Z$174&lt;$I164,0,IF(Z$174=$I164,$L164,IF(Z$174=$N164,$Q164,IF(SUM($C182:Y182)+$S164&gt;$G164,$G164-SUM($C182:Y182),$S164))))</f>
        <v>0</v>
      </c>
      <c r="AA182" s="269">
        <f>IF(AA$174&lt;$I164,0,IF(AA$174=$I164,$L164,IF(AA$174=$N164,$Q164,IF(SUM($C182:Z182)+$S164&gt;$G164,$G164-SUM($C182:Z182),$S164))))</f>
        <v>0</v>
      </c>
      <c r="AB182" s="269">
        <f>IF(AB$174&lt;$I164,0,IF(AB$174=$I164,$L164,IF(AB$174=$N164,$Q164,IF(SUM($C182:AA182)+$S164&gt;$G164,$G164-SUM($C182:AA182),$S164))))</f>
        <v>0</v>
      </c>
      <c r="AC182" s="269">
        <f>IF(AC$174&lt;$I164,0,IF(AC$174=$I164,$L164,IF(AC$174=$N164,$Q164,IF(SUM($C182:AB182)+$S164&gt;$G164,$G164-SUM($C182:AB182),$S164))))</f>
        <v>0</v>
      </c>
      <c r="AD182" s="269">
        <f>IF(AD$174&lt;$I164,0,IF(AD$174=$I164,$L164,IF(AD$174=$N164,$Q164,IF(SUM($C182:AC182)+$S164&gt;$G164,$G164-SUM($C182:AC182),$S164))))</f>
        <v>0</v>
      </c>
      <c r="AE182" s="269">
        <f>IF(AE$174&lt;$I164,0,IF(AE$174=$I164,$L164,IF(AE$174=$N164,$Q164,IF(SUM($C182:AD182)+$S164&gt;$G164,$G164-SUM($C182:AD182),$S164))))</f>
        <v>0</v>
      </c>
      <c r="AF182" s="269">
        <f>IF(AF$174&lt;$I164,0,IF(AF$174=$I164,$L164,IF(AF$174=$N164,$Q164,IF(SUM($C182:AE182)+$S164&gt;$G164,$G164-SUM($C182:AE182),$S164))))</f>
        <v>0</v>
      </c>
      <c r="AG182" s="269">
        <f>IF(AG$174&lt;$I164,0,IF(AG$174=$I164,$L164,IF(AG$174=$N164,$Q164,IF(SUM($C182:AF182)+$S164&gt;$G164,$G164-SUM($C182:AF182),$S164))))</f>
        <v>0</v>
      </c>
      <c r="AH182" s="269">
        <f>IF(AH$174&lt;$I164,0,IF(AH$174=$I164,$L164,IF(AH$174=$N164,$Q164,IF(SUM($C182:AG182)+$S164&gt;$G164,$G164-SUM($C182:AG182),$S164))))</f>
        <v>0</v>
      </c>
      <c r="AI182" s="269">
        <f>IF(AI$174&lt;$I164,0,IF(AI$174=$I164,$L164,IF(AI$174=$N164,$Q164,IF(SUM($C182:AH182)+$S164&gt;$G164,$G164-SUM($C182:AH182),$S164))))</f>
        <v>0</v>
      </c>
      <c r="AJ182" s="269">
        <f>IF(AJ$174&lt;$I164,0,IF(AJ$174=$I164,$L164,IF(AJ$174=$N164,$Q164,IF(SUM($C182:AI182)+$S164&gt;$G164,$G164-SUM($C182:AI182),$S164))))</f>
        <v>0</v>
      </c>
      <c r="AK182" s="269">
        <f>IF(AK$174&lt;$I164,0,IF(AK$174=$I164,$L164,IF(AK$174=$N164,$Q164,IF(SUM($C182:AJ182)+$S164&gt;$G164,$G164-SUM($C182:AJ182),$S164))))</f>
        <v>0</v>
      </c>
      <c r="AL182" s="269">
        <f>IF(AL$174&lt;$I164,0,IF(AL$174=$I164,$L164,IF(AL$174=$N164,$Q164,IF(SUM($C182:AK182)+$S164&gt;$G164,$G164-SUM($C182:AK182),$S164))))</f>
        <v>0</v>
      </c>
      <c r="AM182" s="269">
        <f>IF(AM$174&lt;$I164,0,IF(AM$174=$I164,$L164,IF(AM$174=$N164,$Q164,IF(SUM($C182:AL182)+$S164&gt;$G164,$G164-SUM($C182:AL182),$S164))))</f>
        <v>0</v>
      </c>
      <c r="AN182" s="269">
        <f>IF(AN$174&lt;$I164,0,IF(AN$174=$I164,$L164,IF(AN$174=$N164,$Q164,IF(SUM($C182:AM182)+$S164&gt;$G164,$G164-SUM($C182:AM182),$S164))))</f>
        <v>0</v>
      </c>
      <c r="AO182" s="269">
        <f>IF(AO$174&lt;$I164,0,IF(AO$174=$I164,$L164,IF(AO$174=$N164,$Q164,IF(SUM($C182:AN182)+$S164&gt;$G164,$G164-SUM($C182:AN182),$S164))))</f>
        <v>0</v>
      </c>
      <c r="AP182" s="269">
        <f>IF(AP$174&lt;$I164,0,IF(AP$174=$I164,$L164,IF(AP$174=$N164,$Q164,IF(SUM($C182:AO182)+$S164&gt;$G164,$G164-SUM($C182:AO182),$S164))))</f>
        <v>0</v>
      </c>
      <c r="AQ182" s="269">
        <f>IF(AQ$174&lt;$I164,0,IF(AQ$174=$I164,$L164,IF(AQ$174=$N164,$Q164,IF(SUM($C182:AP182)+$S164&gt;$G164,$G164-SUM($C182:AP182),$S164))))</f>
        <v>0</v>
      </c>
      <c r="AR182" s="269">
        <f>IF(AR$174&lt;$I164,0,IF(AR$174=$I164,$L164,IF(AR$174=$N164,$Q164,IF(SUM($C182:AQ182)+$S164&gt;$G164,$G164-SUM($C182:AQ182),$S164))))</f>
        <v>0</v>
      </c>
      <c r="AS182" s="269">
        <f>IF(AS$174&lt;$I164,0,IF(AS$174=$I164,$L164,IF(AS$174=$N164,$Q164,IF(SUM($C182:AR182)+$S164&gt;$G164,$G164-SUM($C182:AR182),$S164))))</f>
        <v>0</v>
      </c>
      <c r="AT182" s="269">
        <f>IF(AT$174&lt;$I164,0,IF(AT$174=$I164,$L164,IF(AT$174=$N164,$Q164,IF(SUM($C182:AS182)+$S164&gt;$G164,$G164-SUM($C182:AS182),$S164))))</f>
        <v>0</v>
      </c>
      <c r="AU182" s="269">
        <f>IF(AU$174&lt;$I164,0,IF(AU$174=$I164,$L164,IF(AU$174=$N164,$Q164,IF(SUM($C182:AT182)+$S164&gt;$G164,$G164-SUM($C182:AT182),$S164))))</f>
        <v>0</v>
      </c>
      <c r="AV182" s="269">
        <f>IF(AV$174&lt;$I164,0,IF(AV$174=$I164,$L164,IF(AV$174=$N164,$Q164,IF(SUM($C182:AU182)+$S164&gt;$G164,$G164-SUM($C182:AU182),$S164))))</f>
        <v>0</v>
      </c>
      <c r="AW182" s="269">
        <f>IF(AW$174&lt;$I164,0,IF(AW$174=$I164,$L164,IF(AW$174=$N164,$Q164,IF(SUM($C182:AV182)+$S164&gt;$G164,$G164-SUM($C182:AV182),$S164))))</f>
        <v>0</v>
      </c>
      <c r="AX182" s="269">
        <f>IF(AX$174&lt;$I164,0,IF(AX$174=$I164,$L164,IF(AX$174=$N164,$Q164,IF(SUM($C182:AW182)+$S164&gt;$G164,$G164-SUM($C182:AW182),$S164))))</f>
        <v>0</v>
      </c>
      <c r="AY182" s="269">
        <f>IF(AY$174&lt;$I164,0,IF(AY$174=$I164,$L164,IF(AY$174=$N164,$Q164,IF(SUM($C182:AX182)+$S164&gt;$G164,$G164-SUM($C182:AX182),$S164))))</f>
        <v>0</v>
      </c>
      <c r="AZ182" s="269">
        <f>IF(AZ$174&lt;$I164,0,IF(AZ$174=$I164,$L164,IF(AZ$174=$N164,$Q164,IF(SUM($C182:AY182)+$S164&gt;$G164,$G164-SUM($C182:AY182),$S164))))</f>
        <v>0</v>
      </c>
      <c r="BA182" s="269">
        <f>IF(BA$174&lt;$I164,0,IF(BA$174=$I164,$L164,IF(BA$174=$N164,$Q164,IF(SUM($C182:AZ182)+$S164&gt;$G164,$G164-SUM($C182:AZ182),$S164))))</f>
        <v>0</v>
      </c>
      <c r="BB182" s="269">
        <f>IF(BB$174&lt;$I164,0,IF(BB$174=$I164,$L164,IF(BB$174=$N164,$Q164,IF(SUM($C182:BA182)+$S164&gt;$G164,$G164-SUM($C182:BA182),$S164))))</f>
        <v>0</v>
      </c>
      <c r="BC182" s="269">
        <f>IF(BC$174&lt;$I164,0,IF(BC$174=$I164,$L164,IF(BC$174=$N164,$Q164,IF(SUM($C182:BB182)+$S164&gt;$G164,$G164-SUM($C182:BB182),$S164))))</f>
        <v>0</v>
      </c>
      <c r="BD182" s="269">
        <f>IF(BD$174&lt;$I164,0,IF(BD$174=$I164,$L164,IF(BD$174=$N164,$Q164,IF(SUM($C182:BC182)+$S164&gt;$G164,$G164-SUM($C182:BC182),$S164))))</f>
        <v>0</v>
      </c>
      <c r="BE182" s="269">
        <f>IF(BE$174&lt;$I164,0,IF(BE$174=$I164,$L164,IF(BE$174=$N164,$Q164,IF(SUM($C182:BD182)+$S164&gt;$G164,$G164-SUM($C182:BD182),$S164))))</f>
        <v>0</v>
      </c>
      <c r="BF182" s="269">
        <f>IF(BF$174&lt;$I164,0,IF(BF$174=$I164,$L164,IF(BF$174=$N164,$Q164,IF(SUM($C182:BE182)+$S164&gt;$G164,$G164-SUM($C182:BE182),$S164))))</f>
        <v>0</v>
      </c>
      <c r="BG182" s="269">
        <f>IF(BG$174&lt;$I164,0,IF(BG$174=$I164,$L164,IF(BG$174=$N164,$Q164,IF(SUM($C182:BF182)+$S164&gt;$G164,$G164-SUM($C182:BF182),$S164))))</f>
        <v>0</v>
      </c>
      <c r="BH182" s="269">
        <f>IF(BH$174&lt;$I164,0,IF(BH$174=$I164,$L164,IF(BH$174=$N164,$Q164,IF(SUM($C182:BG182)+$S164&gt;$G164,$G164-SUM($C182:BG182),$S164))))</f>
        <v>0</v>
      </c>
      <c r="BI182" s="269">
        <f>IF(BI$174&lt;$I164,0,IF(BI$174=$I164,$L164,IF(BI$174=$N164,$Q164,IF(SUM($C182:BH182)+$S164&gt;$G164,$G164-SUM($C182:BH182),$S164))))</f>
        <v>0</v>
      </c>
      <c r="BJ182" s="269">
        <f>IF(BJ$174&lt;$I164,0,IF(BJ$174=$I164,$L164,IF(BJ$174=$N164,$Q164,IF(SUM($C182:BI182)+$S164&gt;$G164,$G164-SUM($C182:BI182),$S164))))</f>
        <v>0</v>
      </c>
      <c r="BK182" s="269">
        <f>IF(BK$174&lt;$I164,0,IF(BK$174=$I164,$L164,IF(BK$174=$N164,$Q164,IF(SUM($C182:BJ182)+$S164&gt;$G164,$G164-SUM($C182:BJ182),$S164))))</f>
        <v>0</v>
      </c>
      <c r="BL182" s="269">
        <f>IF(BL$174&lt;$I164,0,IF(BL$174=$I164,$L164,IF(BL$174=$N164,$Q164,IF(SUM($C182:BK182)+$S164&gt;$G164,$G164-SUM($C182:BK182),$S164))))</f>
        <v>0</v>
      </c>
      <c r="BM182" s="269">
        <f>IF(BM$174&lt;$I164,0,IF(BM$174=$I164,$L164,IF(BM$174=$N164,$Q164,IF(SUM($C182:BL182)+$S164&gt;$G164,$G164-SUM($C182:BL182),$S164))))</f>
        <v>0</v>
      </c>
      <c r="BN182" s="269">
        <f>IF(BN$174&lt;$I164,0,IF(BN$174=$I164,$L164,IF(BN$174=$N164,$Q164,IF(SUM($C182:BM182)+$S164&gt;$G164,$G164-SUM($C182:BM182),$S164))))</f>
        <v>0</v>
      </c>
      <c r="BO182" s="269">
        <f>IF(BO$174&lt;$I164,0,IF(BO$174=$I164,$L164,IF(BO$174=$N164,$Q164,IF(SUM($C182:BN182)+$S164&gt;$G164,$G164-SUM($C182:BN182),$S164))))</f>
        <v>0</v>
      </c>
      <c r="BP182" s="269">
        <f>IF(BP$174&lt;$I164,0,IF(BP$174=$I164,$L164,IF(BP$174=$N164,$Q164,IF(SUM($C182:BO182)+$S164&gt;$G164,$G164-SUM($C182:BO182),$S164))))</f>
        <v>0</v>
      </c>
      <c r="BQ182" s="269">
        <f>IF(BQ$174&lt;$I164,0,IF(BQ$174=$I164,$L164,IF(BQ$174=$N164,$Q164,IF(SUM($C182:BP182)+$S164&gt;$G164,$G164-SUM($C182:BP182),$S164))))</f>
        <v>0</v>
      </c>
      <c r="BR182" s="269">
        <f>IF(BR$174&lt;$I164,0,IF(BR$174=$I164,$L164,IF(BR$174=$N164,$Q164,IF(SUM($C182:BQ182)+$S164&gt;$G164,$G164-SUM($C182:BQ182),$S164))))</f>
        <v>0</v>
      </c>
      <c r="BS182" s="269">
        <f>IF(BS$174&lt;$I164,0,IF(BS$174=$I164,$L164,IF(BS$174=$N164,$Q164,IF(SUM($C182:BR182)+$S164&gt;$G164,$G164-SUM($C182:BR182),$S164))))</f>
        <v>0</v>
      </c>
      <c r="BT182" s="269">
        <f>IF(BT$174&lt;$I164,0,IF(BT$174=$I164,$L164,IF(BT$174=$N164,$Q164,IF(SUM($C182:BS182)+$S164&gt;$G164,$G164-SUM($C182:BS182),$S164))))</f>
        <v>0</v>
      </c>
      <c r="BU182" s="269">
        <f>IF(BU$174&lt;$I164,0,IF(BU$174=$I164,$L164,IF(BU$174=$N164,$Q164,IF(SUM($C182:BT182)+$S164&gt;$G164,$G164-SUM($C182:BT182),$S164))))</f>
        <v>0</v>
      </c>
      <c r="BV182" s="269">
        <f>IF(BV$174&lt;$I164,0,IF(BV$174=$I164,$L164,IF(BV$174=$N164,$Q164,IF(SUM($C182:BU182)+$S164&gt;$G164,$G164-SUM($C182:BU182),$S164))))</f>
        <v>0</v>
      </c>
      <c r="BW182" s="269">
        <f>IF(BW$174&lt;$I164,0,IF(BW$174=$I164,$L164,IF(BW$174=$N164,$Q164,IF(SUM($C182:BV182)+$S164&gt;$G164,$G164-SUM($C182:BV182),$S164))))</f>
        <v>0</v>
      </c>
      <c r="BX182" s="269">
        <f>IF(BX$174&lt;$I164,0,IF(BX$174=$I164,$L164,IF(BX$174=$N164,$Q164,IF(SUM($C182:BW182)+$S164&gt;$G164,$G164-SUM($C182:BW182),$S164))))</f>
        <v>0</v>
      </c>
      <c r="BY182" s="269">
        <f>IF(BY$174&lt;$I164,0,IF(BY$174=$I164,$L164,IF(BY$174=$N164,$Q164,IF(SUM($C182:BX182)+$S164&gt;$G164,$G164-SUM($C182:BX182),$S164))))</f>
        <v>0</v>
      </c>
      <c r="BZ182" s="269">
        <f>IF(BZ$174&lt;$I164,0,IF(BZ$174=$I164,$L164,IF(BZ$174=$N164,$Q164,IF(SUM($C182:BY182)+$S164&gt;$G164,$G164-SUM($C182:BY182),$S164))))</f>
        <v>0</v>
      </c>
      <c r="CA182" s="269">
        <f>IF(CA$174&lt;$I164,0,IF(CA$174=$I164,$L164,IF(CA$174=$N164,$Q164,IF(SUM($C182:BZ182)+$S164&gt;$G164,$G164-SUM($C182:BZ182),$S164))))</f>
        <v>0</v>
      </c>
      <c r="CB182" s="269">
        <f>IF(CB$174&lt;$I164,0,IF(CB$174=$I164,$L164,IF(CB$174=$N164,$Q164,IF(SUM($C182:CA182)+$S164&gt;$G164,$G164-SUM($C182:CA182),$S164))))</f>
        <v>0</v>
      </c>
      <c r="CC182" s="269">
        <f>IF(CC$174&lt;$I164,0,IF(CC$174=$I164,$L164,IF(CC$174=$N164,$Q164,IF(SUM($C182:CB182)+$S164&gt;$G164,$G164-SUM($C182:CB182),$S164))))</f>
        <v>0</v>
      </c>
      <c r="CD182" s="269">
        <f>IF(CD$174&lt;$I164,0,IF(CD$174=$I164,$L164,IF(CD$174=$N164,$Q164,IF(SUM($C182:CC182)+$S164&gt;$G164,$G164-SUM($C182:CC182),$S164))))</f>
        <v>0</v>
      </c>
      <c r="CE182" s="269">
        <f>IF(CE$174&lt;$I164,0,IF(CE$174=$I164,$L164,IF(CE$174=$N164,$Q164,IF(SUM($C182:CD182)+$S164&gt;$G164,$G164-SUM($C182:CD182),$S164))))</f>
        <v>0</v>
      </c>
      <c r="CF182" s="269">
        <f>IF(CF$174&lt;$I164,0,IF(CF$174=$I164,$L164,IF(CF$174=$N164,$Q164,IF(SUM($C182:CE182)+$S164&gt;$G164,$G164-SUM($C182:CE182),$S164))))</f>
        <v>0</v>
      </c>
      <c r="CG182" s="269">
        <f>IF(CG$174&lt;$I164,0,IF(CG$174=$I164,$L164,IF(CG$174=$N164,$Q164,IF(SUM($C182:CF182)+$S164&gt;$G164,$G164-SUM($C182:CF182),$S164))))</f>
        <v>0</v>
      </c>
      <c r="CH182" s="269">
        <f>IF(CH$174&lt;$I164,0,IF(CH$174=$I164,$L164,IF(CH$174=$N164,$Q164,IF(SUM($C182:CG182)+$S164&gt;$G164,$G164-SUM($C182:CG182),$S164))))</f>
        <v>0</v>
      </c>
      <c r="CI182" s="269">
        <f>IF(CI$174&lt;$I164,0,IF(CI$174=$I164,$L164,IF(CI$174=$N164,$Q164,IF(SUM($C182:CH182)+$S164&gt;$G164,$G164-SUM($C182:CH182),$S164))))</f>
        <v>0</v>
      </c>
      <c r="CJ182" s="269">
        <f>IF(CJ$174&lt;$I164,0,IF(CJ$174=$I164,$L164,IF(CJ$174=$N164,$Q164,IF(SUM($C182:CI182)+$S164&gt;$G164,$G164-SUM($C182:CI182),$S164))))</f>
        <v>0</v>
      </c>
      <c r="CK182" s="269">
        <f>IF(CK$174&lt;$I164,0,IF(CK$174=$I164,$L164,IF(CK$174=$N164,$Q164,IF(SUM($C182:CJ182)+$S164&gt;$G164,$G164-SUM($C182:CJ182),$S164))))</f>
        <v>0</v>
      </c>
      <c r="CL182" s="269">
        <f>IF(CL$174&lt;$I164,0,IF(CL$174=$I164,$L164,IF(CL$174=$N164,$Q164,IF(SUM($C182:CK182)+$S164&gt;$G164,$G164-SUM($C182:CK182),$S164))))</f>
        <v>0</v>
      </c>
      <c r="CM182" s="269">
        <f>IF(CM$174&lt;$I164,0,IF(CM$174=$I164,$L164,IF(CM$174=$N164,$Q164,IF(SUM($C182:CL182)+$S164&gt;$G164,$G164-SUM($C182:CL182),$S164))))</f>
        <v>0</v>
      </c>
      <c r="CN182" s="269">
        <f>IF(CN$174&lt;$I164,0,IF(CN$174=$I164,$L164,IF(CN$174=$N164,$Q164,IF(SUM($C182:CM182)+$S164&gt;$G164,$G164-SUM($C182:CM182),$S164))))</f>
        <v>0</v>
      </c>
      <c r="CO182" s="269">
        <f>IF(CO$174&lt;$I164,0,IF(CO$174=$I164,$L164,IF(CO$174=$N164,$Q164,IF(SUM($C182:CN182)+$S164&gt;$G164,$G164-SUM($C182:CN182),$S164))))</f>
        <v>0</v>
      </c>
      <c r="CP182" s="269">
        <f>IF(CP$174&lt;$I164,0,IF(CP$174=$I164,$L164,IF(CP$174=$N164,$Q164,IF(SUM($C182:CO182)+$S164&gt;$G164,$G164-SUM($C182:CO182),$S164))))</f>
        <v>0</v>
      </c>
      <c r="CQ182" s="269">
        <f>IF(CQ$174&lt;$I164,0,IF(CQ$174=$I164,$L164,IF(CQ$174=$N164,$Q164,IF(SUM($C182:CP182)+$S164&gt;$G164,$G164-SUM($C182:CP182),$S164))))</f>
        <v>0</v>
      </c>
      <c r="CR182" s="269">
        <f>IF(CR$174&lt;$I164,0,IF(CR$174=$I164,$L164,IF(CR$174=$N164,$Q164,IF(SUM($C182:CQ182)+$S164&gt;$G164,$G164-SUM($C182:CQ182),$S164))))</f>
        <v>0</v>
      </c>
      <c r="CS182" s="269">
        <f>IF(CS$174&lt;$I164,0,IF(CS$174=$I164,$L164,IF(CS$174=$N164,$Q164,IF(SUM($C182:CR182)+$S164&gt;$G164,$G164-SUM($C182:CR182),$S164))))</f>
        <v>0</v>
      </c>
      <c r="CT182" s="292">
        <f>IF(CT$174&lt;$I164,0,IF(CT$174=$I164,$L164,IF(CT$174=$N164,$Q164,IF(SUM($C182:CS182)+$S164&gt;$G164,$G164-SUM($C182:CS182),$S164))))</f>
        <v>0</v>
      </c>
      <c r="CU182" s="164">
        <f t="shared" si="188"/>
        <v>0</v>
      </c>
    </row>
    <row r="183" spans="1:99" s="130" customFormat="1" ht="16.5" customHeight="1">
      <c r="A183" s="267" t="str">
        <f t="shared" si="189"/>
        <v>独栋</v>
      </c>
      <c r="B183" s="268">
        <f t="shared" si="190"/>
        <v>0</v>
      </c>
      <c r="C183" s="269">
        <f t="shared" si="191"/>
        <v>0</v>
      </c>
      <c r="D183" s="269">
        <f>IF(D$174&lt;$I165,0,IF(D$174=$I165,$L165,IF(D$174=$N165,$Q165,IF(SUM($C183:C183)+$S165&gt;$G165,$G165-SUM($C183:C183),$S165))))</f>
        <v>0</v>
      </c>
      <c r="E183" s="269">
        <f>IF(E$174&lt;$I165,0,IF(E$174=$I165,$L165,IF(E$174=$N165,$Q165,IF(SUM($C183:D183)+$S165&gt;$G165,$G165-SUM($C183:D183),$S165))))</f>
        <v>0</v>
      </c>
      <c r="F183" s="269">
        <f>IF(F$174&lt;$I165,0,IF(F$174=$I165,$L165,IF(F$174=$N165,$Q165,IF(SUM($C183:E183)+$S165&gt;$G165,$G165-SUM($C183:E183),$S165))))</f>
        <v>0</v>
      </c>
      <c r="G183" s="269">
        <f>IF(G$174&lt;$I165,0,IF(G$174=$I165,$L165,IF(G$174=$N165,$Q165,IF(SUM($C183:F183)+$S165&gt;$G165,$G165-SUM($C183:F183),$S165))))</f>
        <v>0</v>
      </c>
      <c r="H183" s="269">
        <f>IF(H$174&lt;$I165,0,IF(H$174=$I165,$L165,IF(H$174=$N165,$Q165,IF(SUM($C183:G183)+$S165&gt;$G165,$G165-SUM($C183:G183),$S165))))</f>
        <v>0</v>
      </c>
      <c r="I183" s="269">
        <f>IF(I$174&lt;$I165,0,IF(I$174=$I165,$L165,IF(I$174=$N165,$Q165,IF(SUM($C183:H183)+$S165&gt;$G165,$G165-SUM($C183:H183),$S165))))</f>
        <v>0</v>
      </c>
      <c r="J183" s="269">
        <f>IF(J$174&lt;$I165,0,IF(J$174=$I165,$L165,IF(J$174=$N165,$Q165,IF(SUM($C183:I183)+$S165&gt;$G165,$G165-SUM($C183:I183),$S165))))</f>
        <v>0</v>
      </c>
      <c r="K183" s="269">
        <f>IF(K$174&lt;$I165,0,IF(K$174=$I165,$L165,IF(K$174=$N165,$Q165,IF(SUM($C183:J183)+$S165&gt;$G165,$G165-SUM($C183:J183),$S165))))</f>
        <v>0</v>
      </c>
      <c r="L183" s="269">
        <f>IF(L$174&lt;$I165,0,IF(L$174=$I165,$L165,IF(L$174=$N165,$Q165,IF(SUM($C183:K183)+$S165&gt;$G165,$G165-SUM($C183:K183),$S165))))</f>
        <v>0</v>
      </c>
      <c r="M183" s="269">
        <f>IF(M$174&lt;$I165,0,IF(M$174=$I165,$L165,IF(M$174=$N165,$Q165,IF(SUM($C183:L183)+$S165&gt;$G165,$G165-SUM($C183:L183),$S165))))</f>
        <v>0</v>
      </c>
      <c r="N183" s="269">
        <f>IF(N$174&lt;$I165,0,IF(N$174=$I165,$L165,IF(N$174=$N165,$Q165,IF(SUM($C183:M183)+$S165&gt;$G165,$G165-SUM($C183:M183),$S165))))</f>
        <v>0</v>
      </c>
      <c r="O183" s="269">
        <f>IF(O$174&lt;$I165,0,IF(O$174=$I165,$L165,IF(O$174=$N165,$Q165,IF(SUM($C183:N183)+$S165&gt;$G165,$G165-SUM($C183:N183),$S165))))</f>
        <v>0</v>
      </c>
      <c r="P183" s="269">
        <f>IF(P$174&lt;$I165,0,IF(P$174=$I165,$L165,IF(P$174=$N165,$Q165,IF(SUM($C183:O183)+$S165&gt;$G165,$G165-SUM($C183:O183),$S165))))</f>
        <v>0</v>
      </c>
      <c r="Q183" s="269">
        <f>IF(Q$174&lt;$I165,0,IF(Q$174=$I165,$L165,IF(Q$174=$N165,$Q165,IF(SUM($C183:P183)+$S165&gt;$G165,$G165-SUM($C183:P183),$S165))))</f>
        <v>0</v>
      </c>
      <c r="R183" s="269">
        <f>IF(R$174&lt;$I165,0,IF(R$174=$I165,$L165,IF(R$174=$N165,$Q165,IF(SUM($C183:Q183)+$S165&gt;$G165,$G165-SUM($C183:Q183),$S165))))</f>
        <v>0</v>
      </c>
      <c r="S183" s="269">
        <f>IF(S$174&lt;$I165,0,IF(S$174=$I165,$L165,IF(S$174=$N165,$Q165,IF(SUM($C183:R183)+$S165&gt;$G165,$G165-SUM($C183:R183),$S165))))</f>
        <v>0</v>
      </c>
      <c r="T183" s="269">
        <f>IF(T$174&lt;$I165,0,IF(T$174=$I165,$L165,IF(T$174=$N165,$Q165,IF(SUM($C183:S183)+$S165&gt;$G165,$G165-SUM($C183:S183),$S165))))</f>
        <v>0</v>
      </c>
      <c r="U183" s="269">
        <f>IF(U$174&lt;$I165,0,IF(U$174=$I165,$L165,IF(U$174=$N165,$Q165,IF(SUM($C183:T183)+$S165&gt;$G165,$G165-SUM($C183:T183),$S165))))</f>
        <v>0</v>
      </c>
      <c r="V183" s="269">
        <f>IF(V$174&lt;$I165,0,IF(V$174=$I165,$L165,IF(V$174=$N165,$Q165,IF(SUM($C183:U183)+$S165&gt;$G165,$G165-SUM($C183:U183),$S165))))</f>
        <v>0</v>
      </c>
      <c r="W183" s="269">
        <f>IF(W$174&lt;$I165,0,IF(W$174=$I165,$L165,IF(W$174=$N165,$Q165,IF(SUM($C183:V183)+$S165&gt;$G165,$G165-SUM($C183:V183),$S165))))</f>
        <v>0</v>
      </c>
      <c r="X183" s="269">
        <f>IF(X$174&lt;$I165,0,IF(X$174=$I165,$L165,IF(X$174=$N165,$Q165,IF(SUM($C183:W183)+$S165&gt;$G165,$G165-SUM($C183:W183),$S165))))</f>
        <v>0</v>
      </c>
      <c r="Y183" s="269">
        <f>IF(Y$174&lt;$I165,0,IF(Y$174=$I165,$L165,IF(Y$174=$N165,$Q165,IF(SUM($C183:X183)+$S165&gt;$G165,$G165-SUM($C183:X183),$S165))))</f>
        <v>0</v>
      </c>
      <c r="Z183" s="269">
        <f>IF(Z$174&lt;$I165,0,IF(Z$174=$I165,$L165,IF(Z$174=$N165,$Q165,IF(SUM($C183:Y183)+$S165&gt;$G165,$G165-SUM($C183:Y183),$S165))))</f>
        <v>0</v>
      </c>
      <c r="AA183" s="269">
        <f>IF(AA$174&lt;$I165,0,IF(AA$174=$I165,$L165,IF(AA$174=$N165,$Q165,IF(SUM($C183:Z183)+$S165&gt;$G165,$G165-SUM($C183:Z183),$S165))))</f>
        <v>0</v>
      </c>
      <c r="AB183" s="269">
        <f>IF(AB$174&lt;$I165,0,IF(AB$174=$I165,$L165,IF(AB$174=$N165,$Q165,IF(SUM($C183:AA183)+$S165&gt;$G165,$G165-SUM($C183:AA183),$S165))))</f>
        <v>0</v>
      </c>
      <c r="AC183" s="269">
        <f>IF(AC$174&lt;$I165,0,IF(AC$174=$I165,$L165,IF(AC$174=$N165,$Q165,IF(SUM($C183:AB183)+$S165&gt;$G165,$G165-SUM($C183:AB183),$S165))))</f>
        <v>0</v>
      </c>
      <c r="AD183" s="269">
        <f>IF(AD$174&lt;$I165,0,IF(AD$174=$I165,$L165,IF(AD$174=$N165,$Q165,IF(SUM($C183:AC183)+$S165&gt;$G165,$G165-SUM($C183:AC183),$S165))))</f>
        <v>0</v>
      </c>
      <c r="AE183" s="269">
        <f>IF(AE$174&lt;$I165,0,IF(AE$174=$I165,$L165,IF(AE$174=$N165,$Q165,IF(SUM($C183:AD183)+$S165&gt;$G165,$G165-SUM($C183:AD183),$S165))))</f>
        <v>0</v>
      </c>
      <c r="AF183" s="269">
        <f>IF(AF$174&lt;$I165,0,IF(AF$174=$I165,$L165,IF(AF$174=$N165,$Q165,IF(SUM($C183:AE183)+$S165&gt;$G165,$G165-SUM($C183:AE183),$S165))))</f>
        <v>0</v>
      </c>
      <c r="AG183" s="269">
        <f>IF(AG$174&lt;$I165,0,IF(AG$174=$I165,$L165,IF(AG$174=$N165,$Q165,IF(SUM($C183:AF183)+$S165&gt;$G165,$G165-SUM($C183:AF183),$S165))))</f>
        <v>0</v>
      </c>
      <c r="AH183" s="269">
        <f>IF(AH$174&lt;$I165,0,IF(AH$174=$I165,$L165,IF(AH$174=$N165,$Q165,IF(SUM($C183:AG183)+$S165&gt;$G165,$G165-SUM($C183:AG183),$S165))))</f>
        <v>0</v>
      </c>
      <c r="AI183" s="269">
        <f>IF(AI$174&lt;$I165,0,IF(AI$174=$I165,$L165,IF(AI$174=$N165,$Q165,IF(SUM($C183:AH183)+$S165&gt;$G165,$G165-SUM($C183:AH183),$S165))))</f>
        <v>0</v>
      </c>
      <c r="AJ183" s="269">
        <f>IF(AJ$174&lt;$I165,0,IF(AJ$174=$I165,$L165,IF(AJ$174=$N165,$Q165,IF(SUM($C183:AI183)+$S165&gt;$G165,$G165-SUM($C183:AI183),$S165))))</f>
        <v>0</v>
      </c>
      <c r="AK183" s="269">
        <f>IF(AK$174&lt;$I165,0,IF(AK$174=$I165,$L165,IF(AK$174=$N165,$Q165,IF(SUM($C183:AJ183)+$S165&gt;$G165,$G165-SUM($C183:AJ183),$S165))))</f>
        <v>0</v>
      </c>
      <c r="AL183" s="269">
        <f>IF(AL$174&lt;$I165,0,IF(AL$174=$I165,$L165,IF(AL$174=$N165,$Q165,IF(SUM($C183:AK183)+$S165&gt;$G165,$G165-SUM($C183:AK183),$S165))))</f>
        <v>0</v>
      </c>
      <c r="AM183" s="269">
        <f>IF(AM$174&lt;$I165,0,IF(AM$174=$I165,$L165,IF(AM$174=$N165,$Q165,IF(SUM($C183:AL183)+$S165&gt;$G165,$G165-SUM($C183:AL183),$S165))))</f>
        <v>0</v>
      </c>
      <c r="AN183" s="269">
        <f>IF(AN$174&lt;$I165,0,IF(AN$174=$I165,$L165,IF(AN$174=$N165,$Q165,IF(SUM($C183:AM183)+$S165&gt;$G165,$G165-SUM($C183:AM183),$S165))))</f>
        <v>0</v>
      </c>
      <c r="AO183" s="269">
        <f>IF(AO$174&lt;$I165,0,IF(AO$174=$I165,$L165,IF(AO$174=$N165,$Q165,IF(SUM($C183:AN183)+$S165&gt;$G165,$G165-SUM($C183:AN183),$S165))))</f>
        <v>0</v>
      </c>
      <c r="AP183" s="269">
        <f>IF(AP$174&lt;$I165,0,IF(AP$174=$I165,$L165,IF(AP$174=$N165,$Q165,IF(SUM($C183:AO183)+$S165&gt;$G165,$G165-SUM($C183:AO183),$S165))))</f>
        <v>0</v>
      </c>
      <c r="AQ183" s="269">
        <f>IF(AQ$174&lt;$I165,0,IF(AQ$174=$I165,$L165,IF(AQ$174=$N165,$Q165,IF(SUM($C183:AP183)+$S165&gt;$G165,$G165-SUM($C183:AP183),$S165))))</f>
        <v>0</v>
      </c>
      <c r="AR183" s="269">
        <f>IF(AR$174&lt;$I165,0,IF(AR$174=$I165,$L165,IF(AR$174=$N165,$Q165,IF(SUM($C183:AQ183)+$S165&gt;$G165,$G165-SUM($C183:AQ183),$S165))))</f>
        <v>0</v>
      </c>
      <c r="AS183" s="269">
        <f>IF(AS$174&lt;$I165,0,IF(AS$174=$I165,$L165,IF(AS$174=$N165,$Q165,IF(SUM($C183:AR183)+$S165&gt;$G165,$G165-SUM($C183:AR183),$S165))))</f>
        <v>0</v>
      </c>
      <c r="AT183" s="269">
        <f>IF(AT$174&lt;$I165,0,IF(AT$174=$I165,$L165,IF(AT$174=$N165,$Q165,IF(SUM($C183:AS183)+$S165&gt;$G165,$G165-SUM($C183:AS183),$S165))))</f>
        <v>0</v>
      </c>
      <c r="AU183" s="269">
        <f>IF(AU$174&lt;$I165,0,IF(AU$174=$I165,$L165,IF(AU$174=$N165,$Q165,IF(SUM($C183:AT183)+$S165&gt;$G165,$G165-SUM($C183:AT183),$S165))))</f>
        <v>0</v>
      </c>
      <c r="AV183" s="269">
        <f>IF(AV$174&lt;$I165,0,IF(AV$174=$I165,$L165,IF(AV$174=$N165,$Q165,IF(SUM($C183:AU183)+$S165&gt;$G165,$G165-SUM($C183:AU183),$S165))))</f>
        <v>0</v>
      </c>
      <c r="AW183" s="269">
        <f>IF(AW$174&lt;$I165,0,IF(AW$174=$I165,$L165,IF(AW$174=$N165,$Q165,IF(SUM($C183:AV183)+$S165&gt;$G165,$G165-SUM($C183:AV183),$S165))))</f>
        <v>0</v>
      </c>
      <c r="AX183" s="269">
        <f>IF(AX$174&lt;$I165,0,IF(AX$174=$I165,$L165,IF(AX$174=$N165,$Q165,IF(SUM($C183:AW183)+$S165&gt;$G165,$G165-SUM($C183:AW183),$S165))))</f>
        <v>0</v>
      </c>
      <c r="AY183" s="269">
        <f>IF(AY$174&lt;$I165,0,IF(AY$174=$I165,$L165,IF(AY$174=$N165,$Q165,IF(SUM($C183:AX183)+$S165&gt;$G165,$G165-SUM($C183:AX183),$S165))))</f>
        <v>0</v>
      </c>
      <c r="AZ183" s="269">
        <f>IF(AZ$174&lt;$I165,0,IF(AZ$174=$I165,$L165,IF(AZ$174=$N165,$Q165,IF(SUM($C183:AY183)+$S165&gt;$G165,$G165-SUM($C183:AY183),$S165))))</f>
        <v>0</v>
      </c>
      <c r="BA183" s="269">
        <f>IF(BA$174&lt;$I165,0,IF(BA$174=$I165,$L165,IF(BA$174=$N165,$Q165,IF(SUM($C183:AZ183)+$S165&gt;$G165,$G165-SUM($C183:AZ183),$S165))))</f>
        <v>0</v>
      </c>
      <c r="BB183" s="269">
        <f>IF(BB$174&lt;$I165,0,IF(BB$174=$I165,$L165,IF(BB$174=$N165,$Q165,IF(SUM($C183:BA183)+$S165&gt;$G165,$G165-SUM($C183:BA183),$S165))))</f>
        <v>0</v>
      </c>
      <c r="BC183" s="269">
        <f>IF(BC$174&lt;$I165,0,IF(BC$174=$I165,$L165,IF(BC$174=$N165,$Q165,IF(SUM($C183:BB183)+$S165&gt;$G165,$G165-SUM($C183:BB183),$S165))))</f>
        <v>0</v>
      </c>
      <c r="BD183" s="269">
        <f>IF(BD$174&lt;$I165,0,IF(BD$174=$I165,$L165,IF(BD$174=$N165,$Q165,IF(SUM($C183:BC183)+$S165&gt;$G165,$G165-SUM($C183:BC183),$S165))))</f>
        <v>0</v>
      </c>
      <c r="BE183" s="269">
        <f>IF(BE$174&lt;$I165,0,IF(BE$174=$I165,$L165,IF(BE$174=$N165,$Q165,IF(SUM($C183:BD183)+$S165&gt;$G165,$G165-SUM($C183:BD183),$S165))))</f>
        <v>0</v>
      </c>
      <c r="BF183" s="269">
        <f>IF(BF$174&lt;$I165,0,IF(BF$174=$I165,$L165,IF(BF$174=$N165,$Q165,IF(SUM($C183:BE183)+$S165&gt;$G165,$G165-SUM($C183:BE183),$S165))))</f>
        <v>0</v>
      </c>
      <c r="BG183" s="269">
        <f>IF(BG$174&lt;$I165,0,IF(BG$174=$I165,$L165,IF(BG$174=$N165,$Q165,IF(SUM($C183:BF183)+$S165&gt;$G165,$G165-SUM($C183:BF183),$S165))))</f>
        <v>0</v>
      </c>
      <c r="BH183" s="269">
        <f>IF(BH$174&lt;$I165,0,IF(BH$174=$I165,$L165,IF(BH$174=$N165,$Q165,IF(SUM($C183:BG183)+$S165&gt;$G165,$G165-SUM($C183:BG183),$S165))))</f>
        <v>0</v>
      </c>
      <c r="BI183" s="269">
        <f>IF(BI$174&lt;$I165,0,IF(BI$174=$I165,$L165,IF(BI$174=$N165,$Q165,IF(SUM($C183:BH183)+$S165&gt;$G165,$G165-SUM($C183:BH183),$S165))))</f>
        <v>0</v>
      </c>
      <c r="BJ183" s="269">
        <f>IF(BJ$174&lt;$I165,0,IF(BJ$174=$I165,$L165,IF(BJ$174=$N165,$Q165,IF(SUM($C183:BI183)+$S165&gt;$G165,$G165-SUM($C183:BI183),$S165))))</f>
        <v>0</v>
      </c>
      <c r="BK183" s="269">
        <f>IF(BK$174&lt;$I165,0,IF(BK$174=$I165,$L165,IF(BK$174=$N165,$Q165,IF(SUM($C183:BJ183)+$S165&gt;$G165,$G165-SUM($C183:BJ183),$S165))))</f>
        <v>0</v>
      </c>
      <c r="BL183" s="269">
        <f>IF(BL$174&lt;$I165,0,IF(BL$174=$I165,$L165,IF(BL$174=$N165,$Q165,IF(SUM($C183:BK183)+$S165&gt;$G165,$G165-SUM($C183:BK183),$S165))))</f>
        <v>0</v>
      </c>
      <c r="BM183" s="269">
        <f>IF(BM$174&lt;$I165,0,IF(BM$174=$I165,$L165,IF(BM$174=$N165,$Q165,IF(SUM($C183:BL183)+$S165&gt;$G165,$G165-SUM($C183:BL183),$S165))))</f>
        <v>0</v>
      </c>
      <c r="BN183" s="269">
        <f>IF(BN$174&lt;$I165,0,IF(BN$174=$I165,$L165,IF(BN$174=$N165,$Q165,IF(SUM($C183:BM183)+$S165&gt;$G165,$G165-SUM($C183:BM183),$S165))))</f>
        <v>0</v>
      </c>
      <c r="BO183" s="269">
        <f>IF(BO$174&lt;$I165,0,IF(BO$174=$I165,$L165,IF(BO$174=$N165,$Q165,IF(SUM($C183:BN183)+$S165&gt;$G165,$G165-SUM($C183:BN183),$S165))))</f>
        <v>0</v>
      </c>
      <c r="BP183" s="269">
        <f>IF(BP$174&lt;$I165,0,IF(BP$174=$I165,$L165,IF(BP$174=$N165,$Q165,IF(SUM($C183:BO183)+$S165&gt;$G165,$G165-SUM($C183:BO183),$S165))))</f>
        <v>0</v>
      </c>
      <c r="BQ183" s="269">
        <f>IF(BQ$174&lt;$I165,0,IF(BQ$174=$I165,$L165,IF(BQ$174=$N165,$Q165,IF(SUM($C183:BP183)+$S165&gt;$G165,$G165-SUM($C183:BP183),$S165))))</f>
        <v>0</v>
      </c>
      <c r="BR183" s="269">
        <f>IF(BR$174&lt;$I165,0,IF(BR$174=$I165,$L165,IF(BR$174=$N165,$Q165,IF(SUM($C183:BQ183)+$S165&gt;$G165,$G165-SUM($C183:BQ183),$S165))))</f>
        <v>0</v>
      </c>
      <c r="BS183" s="269">
        <f>IF(BS$174&lt;$I165,0,IF(BS$174=$I165,$L165,IF(BS$174=$N165,$Q165,IF(SUM($C183:BR183)+$S165&gt;$G165,$G165-SUM($C183:BR183),$S165))))</f>
        <v>0</v>
      </c>
      <c r="BT183" s="269">
        <f>IF(BT$174&lt;$I165,0,IF(BT$174=$I165,$L165,IF(BT$174=$N165,$Q165,IF(SUM($C183:BS183)+$S165&gt;$G165,$G165-SUM($C183:BS183),$S165))))</f>
        <v>0</v>
      </c>
      <c r="BU183" s="269">
        <f>IF(BU$174&lt;$I165,0,IF(BU$174=$I165,$L165,IF(BU$174=$N165,$Q165,IF(SUM($C183:BT183)+$S165&gt;$G165,$G165-SUM($C183:BT183),$S165))))</f>
        <v>0</v>
      </c>
      <c r="BV183" s="269">
        <f>IF(BV$174&lt;$I165,0,IF(BV$174=$I165,$L165,IF(BV$174=$N165,$Q165,IF(SUM($C183:BU183)+$S165&gt;$G165,$G165-SUM($C183:BU183),$S165))))</f>
        <v>0</v>
      </c>
      <c r="BW183" s="269">
        <f>IF(BW$174&lt;$I165,0,IF(BW$174=$I165,$L165,IF(BW$174=$N165,$Q165,IF(SUM($C183:BV183)+$S165&gt;$G165,$G165-SUM($C183:BV183),$S165))))</f>
        <v>0</v>
      </c>
      <c r="BX183" s="269">
        <f>IF(BX$174&lt;$I165,0,IF(BX$174=$I165,$L165,IF(BX$174=$N165,$Q165,IF(SUM($C183:BW183)+$S165&gt;$G165,$G165-SUM($C183:BW183),$S165))))</f>
        <v>0</v>
      </c>
      <c r="BY183" s="269">
        <f>IF(BY$174&lt;$I165,0,IF(BY$174=$I165,$L165,IF(BY$174=$N165,$Q165,IF(SUM($C183:BX183)+$S165&gt;$G165,$G165-SUM($C183:BX183),$S165))))</f>
        <v>0</v>
      </c>
      <c r="BZ183" s="269">
        <f>IF(BZ$174&lt;$I165,0,IF(BZ$174=$I165,$L165,IF(BZ$174=$N165,$Q165,IF(SUM($C183:BY183)+$S165&gt;$G165,$G165-SUM($C183:BY183),$S165))))</f>
        <v>0</v>
      </c>
      <c r="CA183" s="269">
        <f>IF(CA$174&lt;$I165,0,IF(CA$174=$I165,$L165,IF(CA$174=$N165,$Q165,IF(SUM($C183:BZ183)+$S165&gt;$G165,$G165-SUM($C183:BZ183),$S165))))</f>
        <v>0</v>
      </c>
      <c r="CB183" s="269">
        <f>IF(CB$174&lt;$I165,0,IF(CB$174=$I165,$L165,IF(CB$174=$N165,$Q165,IF(SUM($C183:CA183)+$S165&gt;$G165,$G165-SUM($C183:CA183),$S165))))</f>
        <v>0</v>
      </c>
      <c r="CC183" s="269">
        <f>IF(CC$174&lt;$I165,0,IF(CC$174=$I165,$L165,IF(CC$174=$N165,$Q165,IF(SUM($C183:CB183)+$S165&gt;$G165,$G165-SUM($C183:CB183),$S165))))</f>
        <v>0</v>
      </c>
      <c r="CD183" s="269">
        <f>IF(CD$174&lt;$I165,0,IF(CD$174=$I165,$L165,IF(CD$174=$N165,$Q165,IF(SUM($C183:CC183)+$S165&gt;$G165,$G165-SUM($C183:CC183),$S165))))</f>
        <v>0</v>
      </c>
      <c r="CE183" s="269">
        <f>IF(CE$174&lt;$I165,0,IF(CE$174=$I165,$L165,IF(CE$174=$N165,$Q165,IF(SUM($C183:CD183)+$S165&gt;$G165,$G165-SUM($C183:CD183),$S165))))</f>
        <v>0</v>
      </c>
      <c r="CF183" s="269">
        <f>IF(CF$174&lt;$I165,0,IF(CF$174=$I165,$L165,IF(CF$174=$N165,$Q165,IF(SUM($C183:CE183)+$S165&gt;$G165,$G165-SUM($C183:CE183),$S165))))</f>
        <v>0</v>
      </c>
      <c r="CG183" s="269">
        <f>IF(CG$174&lt;$I165,0,IF(CG$174=$I165,$L165,IF(CG$174=$N165,$Q165,IF(SUM($C183:CF183)+$S165&gt;$G165,$G165-SUM($C183:CF183),$S165))))</f>
        <v>0</v>
      </c>
      <c r="CH183" s="269">
        <f>IF(CH$174&lt;$I165,0,IF(CH$174=$I165,$L165,IF(CH$174=$N165,$Q165,IF(SUM($C183:CG183)+$S165&gt;$G165,$G165-SUM($C183:CG183),$S165))))</f>
        <v>0</v>
      </c>
      <c r="CI183" s="269">
        <f>IF(CI$174&lt;$I165,0,IF(CI$174=$I165,$L165,IF(CI$174=$N165,$Q165,IF(SUM($C183:CH183)+$S165&gt;$G165,$G165-SUM($C183:CH183),$S165))))</f>
        <v>0</v>
      </c>
      <c r="CJ183" s="269">
        <f>IF(CJ$174&lt;$I165,0,IF(CJ$174=$I165,$L165,IF(CJ$174=$N165,$Q165,IF(SUM($C183:CI183)+$S165&gt;$G165,$G165-SUM($C183:CI183),$S165))))</f>
        <v>0</v>
      </c>
      <c r="CK183" s="269">
        <f>IF(CK$174&lt;$I165,0,IF(CK$174=$I165,$L165,IF(CK$174=$N165,$Q165,IF(SUM($C183:CJ183)+$S165&gt;$G165,$G165-SUM($C183:CJ183),$S165))))</f>
        <v>0</v>
      </c>
      <c r="CL183" s="269">
        <f>IF(CL$174&lt;$I165,0,IF(CL$174=$I165,$L165,IF(CL$174=$N165,$Q165,IF(SUM($C183:CK183)+$S165&gt;$G165,$G165-SUM($C183:CK183),$S165))))</f>
        <v>0</v>
      </c>
      <c r="CM183" s="269">
        <f>IF(CM$174&lt;$I165,0,IF(CM$174=$I165,$L165,IF(CM$174=$N165,$Q165,IF(SUM($C183:CL183)+$S165&gt;$G165,$G165-SUM($C183:CL183),$S165))))</f>
        <v>0</v>
      </c>
      <c r="CN183" s="269">
        <f>IF(CN$174&lt;$I165,0,IF(CN$174=$I165,$L165,IF(CN$174=$N165,$Q165,IF(SUM($C183:CM183)+$S165&gt;$G165,$G165-SUM($C183:CM183),$S165))))</f>
        <v>0</v>
      </c>
      <c r="CO183" s="269">
        <f>IF(CO$174&lt;$I165,0,IF(CO$174=$I165,$L165,IF(CO$174=$N165,$Q165,IF(SUM($C183:CN183)+$S165&gt;$G165,$G165-SUM($C183:CN183),$S165))))</f>
        <v>0</v>
      </c>
      <c r="CP183" s="269">
        <f>IF(CP$174&lt;$I165,0,IF(CP$174=$I165,$L165,IF(CP$174=$N165,$Q165,IF(SUM($C183:CO183)+$S165&gt;$G165,$G165-SUM($C183:CO183),$S165))))</f>
        <v>0</v>
      </c>
      <c r="CQ183" s="269">
        <f>IF(CQ$174&lt;$I165,0,IF(CQ$174=$I165,$L165,IF(CQ$174=$N165,$Q165,IF(SUM($C183:CP183)+$S165&gt;$G165,$G165-SUM($C183:CP183),$S165))))</f>
        <v>0</v>
      </c>
      <c r="CR183" s="269">
        <f>IF(CR$174&lt;$I165,0,IF(CR$174=$I165,$L165,IF(CR$174=$N165,$Q165,IF(SUM($C183:CQ183)+$S165&gt;$G165,$G165-SUM($C183:CQ183),$S165))))</f>
        <v>0</v>
      </c>
      <c r="CS183" s="269">
        <f>IF(CS$174&lt;$I165,0,IF(CS$174=$I165,$L165,IF(CS$174=$N165,$Q165,IF(SUM($C183:CR183)+$S165&gt;$G165,$G165-SUM($C183:CR183),$S165))))</f>
        <v>0</v>
      </c>
      <c r="CT183" s="292">
        <f>IF(CT$174&lt;$I165,0,IF(CT$174=$I165,$L165,IF(CT$174=$N165,$Q165,IF(SUM($C183:CS183)+$S165&gt;$G165,$G165-SUM($C183:CS183),$S165))))</f>
        <v>0</v>
      </c>
      <c r="CU183" s="164">
        <f t="shared" si="188"/>
        <v>0</v>
      </c>
    </row>
    <row r="184" spans="1:99" s="130" customFormat="1" ht="16.5" customHeight="1">
      <c r="A184" s="267" t="str">
        <f t="shared" si="189"/>
        <v>底商</v>
      </c>
      <c r="B184" s="268">
        <f t="shared" si="190"/>
        <v>0</v>
      </c>
      <c r="C184" s="269">
        <f t="shared" si="191"/>
        <v>0</v>
      </c>
      <c r="D184" s="269">
        <f>IF(D$174&lt;$I166,0,IF(D$174=$I166,$L166,IF(D$174=$N166,$Q166,IF(SUM($C184:C184)+$S166&gt;$G166,$G166-SUM($C184:C184),$S166))))</f>
        <v>0</v>
      </c>
      <c r="E184" s="269">
        <f>IF(E$174&lt;$I166,0,IF(E$174=$I166,$L166,IF(E$174=$N166,$Q166,IF(SUM($C184:D184)+$S166&gt;$G166,$G166-SUM($C184:D184),$S166))))</f>
        <v>0</v>
      </c>
      <c r="F184" s="269">
        <f>IF(F$174&lt;$I166,0,IF(F$174=$I166,$L166,IF(F$174=$N166,$Q166,IF(SUM($C184:E184)+$S166&gt;$G166,$G166-SUM($C184:E184),$S166))))</f>
        <v>0</v>
      </c>
      <c r="G184" s="269">
        <f>IF(G$174&lt;$I166,0,IF(G$174=$I166,$L166,IF(G$174=$N166,$Q166,IF(SUM($C184:F184)+$S166&gt;$G166,$G166-SUM($C184:F184),$S166))))</f>
        <v>0</v>
      </c>
      <c r="H184" s="269">
        <f>IF(H$174&lt;$I166,0,IF(H$174=$I166,$L166,IF(H$174=$N166,$Q166,IF(SUM($C184:G184)+$S166&gt;$G166,$G166-SUM($C184:G184),$S166))))</f>
        <v>0</v>
      </c>
      <c r="I184" s="269">
        <f>IF(I$174&lt;$I166,0,IF(I$174=$I166,$L166,IF(I$174=$N166,$Q166,IF(SUM($C184:H184)+$S166&gt;$G166,$G166-SUM($C184:H184),$S166))))</f>
        <v>0</v>
      </c>
      <c r="J184" s="269">
        <f>IF(J$174&lt;$I166,0,IF(J$174=$I166,$L166,IF(J$174=$N166,$Q166,IF(SUM($C184:I184)+$S166&gt;$G166,$G166-SUM($C184:I184),$S166))))</f>
        <v>0</v>
      </c>
      <c r="K184" s="269">
        <f>IF(K$174&lt;$I166,0,IF(K$174=$I166,$L166,IF(K$174=$N166,$Q166,IF(SUM($C184:J184)+$S166&gt;$G166,$G166-SUM($C184:J184),$S166))))</f>
        <v>0</v>
      </c>
      <c r="L184" s="269">
        <f>IF(L$174&lt;$I166,0,IF(L$174=$I166,$L166,IF(L$174=$N166,$Q166,IF(SUM($C184:K184)+$S166&gt;$G166,$G166-SUM($C184:K184),$S166))))</f>
        <v>0</v>
      </c>
      <c r="M184" s="269">
        <f>IF(M$174&lt;$I166,0,IF(M$174=$I166,$L166,IF(M$174=$N166,$Q166,IF(SUM($C184:L184)+$S166&gt;$G166,$G166-SUM($C184:L184),$S166))))</f>
        <v>0</v>
      </c>
      <c r="N184" s="269">
        <f>IF(N$174&lt;$I166,0,IF(N$174=$I166,$L166,IF(N$174=$N166,$Q166,IF(SUM($C184:M184)+$S166&gt;$G166,$G166-SUM($C184:M184),$S166))))</f>
        <v>0</v>
      </c>
      <c r="O184" s="269">
        <f>IF(O$174&lt;$I166,0,IF(O$174=$I166,$L166,IF(O$174=$N166,$Q166,IF(SUM($C184:N184)+$S166&gt;$G166,$G166-SUM($C184:N184),$S166))))</f>
        <v>0</v>
      </c>
      <c r="P184" s="269">
        <f>IF(P$174&lt;$I166,0,IF(P$174=$I166,$L166,IF(P$174=$N166,$Q166,IF(SUM($C184:O184)+$S166&gt;$G166,$G166-SUM($C184:O184),$S166))))</f>
        <v>0</v>
      </c>
      <c r="Q184" s="269">
        <f>IF(Q$174&lt;$I166,0,IF(Q$174=$I166,$L166,IF(Q$174=$N166,$Q166,IF(SUM($C184:P184)+$S166&gt;$G166,$G166-SUM($C184:P184),$S166))))</f>
        <v>0</v>
      </c>
      <c r="R184" s="269">
        <f>IF(R$174&lt;$I166,0,IF(R$174=$I166,$L166,IF(R$174=$N166,$Q166,IF(SUM($C184:Q184)+$S166&gt;$G166,$G166-SUM($C184:Q184),$S166))))</f>
        <v>0</v>
      </c>
      <c r="S184" s="269">
        <f>IF(S$174&lt;$I166,0,IF(S$174=$I166,$L166,IF(S$174=$N166,$Q166,IF(SUM($C184:R184)+$S166&gt;$G166,$G166-SUM($C184:R184),$S166))))</f>
        <v>0</v>
      </c>
      <c r="T184" s="269">
        <f>IF(T$174&lt;$I166,0,IF(T$174=$I166,$L166,IF(T$174=$N166,$Q166,IF(SUM($C184:S184)+$S166&gt;$G166,$G166-SUM($C184:S184),$S166))))</f>
        <v>0</v>
      </c>
      <c r="U184" s="269">
        <f>IF(U$174&lt;$I166,0,IF(U$174=$I166,$L166,IF(U$174=$N166,$Q166,IF(SUM($C184:T184)+$S166&gt;$G166,$G166-SUM($C184:T184),$S166))))</f>
        <v>0</v>
      </c>
      <c r="V184" s="269">
        <f>IF(V$174&lt;$I166,0,IF(V$174=$I166,$L166,IF(V$174=$N166,$Q166,IF(SUM($C184:U184)+$S166&gt;$G166,$G166-SUM($C184:U184),$S166))))</f>
        <v>0</v>
      </c>
      <c r="W184" s="269">
        <f>IF(W$174&lt;$I166,0,IF(W$174=$I166,$L166,IF(W$174=$N166,$Q166,IF(SUM($C184:V184)+$S166&gt;$G166,$G166-SUM($C184:V184),$S166))))</f>
        <v>0</v>
      </c>
      <c r="X184" s="269">
        <f>IF(X$174&lt;$I166,0,IF(X$174=$I166,$L166,IF(X$174=$N166,$Q166,IF(SUM($C184:W184)+$S166&gt;$G166,$G166-SUM($C184:W184),$S166))))</f>
        <v>0</v>
      </c>
      <c r="Y184" s="269">
        <f>IF(Y$174&lt;$I166,0,IF(Y$174=$I166,$L166,IF(Y$174=$N166,$Q166,IF(SUM($C184:X184)+$S166&gt;$G166,$G166-SUM($C184:X184),$S166))))</f>
        <v>0</v>
      </c>
      <c r="Z184" s="269">
        <f>IF(Z$174&lt;$I166,0,IF(Z$174=$I166,$L166,IF(Z$174=$N166,$Q166,IF(SUM($C184:Y184)+$S166&gt;$G166,$G166-SUM($C184:Y184),$S166))))</f>
        <v>0</v>
      </c>
      <c r="AA184" s="269">
        <f>IF(AA$174&lt;$I166,0,IF(AA$174=$I166,$L166,IF(AA$174=$N166,$Q166,IF(SUM($C184:Z184)+$S166&gt;$G166,$G166-SUM($C184:Z184),$S166))))</f>
        <v>0</v>
      </c>
      <c r="AB184" s="269">
        <f>IF(AB$174&lt;$I166,0,IF(AB$174=$I166,$L166,IF(AB$174=$N166,$Q166,IF(SUM($C184:AA184)+$S166&gt;$G166,$G166-SUM($C184:AA184),$S166))))</f>
        <v>0</v>
      </c>
      <c r="AC184" s="269">
        <f>IF(AC$174&lt;$I166,0,IF(AC$174=$I166,$L166,IF(AC$174=$N166,$Q166,IF(SUM($C184:AB184)+$S166&gt;$G166,$G166-SUM($C184:AB184),$S166))))</f>
        <v>0</v>
      </c>
      <c r="AD184" s="269">
        <f>IF(AD$174&lt;$I166,0,IF(AD$174=$I166,$L166,IF(AD$174=$N166,$Q166,IF(SUM($C184:AC184)+$S166&gt;$G166,$G166-SUM($C184:AC184),$S166))))</f>
        <v>0</v>
      </c>
      <c r="AE184" s="269">
        <f>IF(AE$174&lt;$I166,0,IF(AE$174=$I166,$L166,IF(AE$174=$N166,$Q166,IF(SUM($C184:AD184)+$S166&gt;$G166,$G166-SUM($C184:AD184),$S166))))</f>
        <v>0</v>
      </c>
      <c r="AF184" s="269">
        <f>IF(AF$174&lt;$I166,0,IF(AF$174=$I166,$L166,IF(AF$174=$N166,$Q166,IF(SUM($C184:AE184)+$S166&gt;$G166,$G166-SUM($C184:AE184),$S166))))</f>
        <v>0</v>
      </c>
      <c r="AG184" s="269">
        <f>IF(AG$174&lt;$I166,0,IF(AG$174=$I166,$L166,IF(AG$174=$N166,$Q166,IF(SUM($C184:AF184)+$S166&gt;$G166,$G166-SUM($C184:AF184),$S166))))</f>
        <v>0</v>
      </c>
      <c r="AH184" s="269">
        <f>IF(AH$174&lt;$I166,0,IF(AH$174=$I166,$L166,IF(AH$174=$N166,$Q166,IF(SUM($C184:AG184)+$S166&gt;$G166,$G166-SUM($C184:AG184),$S166))))</f>
        <v>0</v>
      </c>
      <c r="AI184" s="269">
        <f>IF(AI$174&lt;$I166,0,IF(AI$174=$I166,$L166,IF(AI$174=$N166,$Q166,IF(SUM($C184:AH184)+$S166&gt;$G166,$G166-SUM($C184:AH184),$S166))))</f>
        <v>0</v>
      </c>
      <c r="AJ184" s="269">
        <f>IF(AJ$174&lt;$I166,0,IF(AJ$174=$I166,$L166,IF(AJ$174=$N166,$Q166,IF(SUM($C184:AI184)+$S166&gt;$G166,$G166-SUM($C184:AI184),$S166))))</f>
        <v>0</v>
      </c>
      <c r="AK184" s="269">
        <f>IF(AK$174&lt;$I166,0,IF(AK$174=$I166,$L166,IF(AK$174=$N166,$Q166,IF(SUM($C184:AJ184)+$S166&gt;$G166,$G166-SUM($C184:AJ184),$S166))))</f>
        <v>0</v>
      </c>
      <c r="AL184" s="269">
        <f>IF(AL$174&lt;$I166,0,IF(AL$174=$I166,$L166,IF(AL$174=$N166,$Q166,IF(SUM($C184:AK184)+$S166&gt;$G166,$G166-SUM($C184:AK184),$S166))))</f>
        <v>0</v>
      </c>
      <c r="AM184" s="269">
        <f>IF(AM$174&lt;$I166,0,IF(AM$174=$I166,$L166,IF(AM$174=$N166,$Q166,IF(SUM($C184:AL184)+$S166&gt;$G166,$G166-SUM($C184:AL184),$S166))))</f>
        <v>0</v>
      </c>
      <c r="AN184" s="269">
        <f>IF(AN$174&lt;$I166,0,IF(AN$174=$I166,$L166,IF(AN$174=$N166,$Q166,IF(SUM($C184:AM184)+$S166&gt;$G166,$G166-SUM($C184:AM184),$S166))))</f>
        <v>0</v>
      </c>
      <c r="AO184" s="269">
        <f>IF(AO$174&lt;$I166,0,IF(AO$174=$I166,$L166,IF(AO$174=$N166,$Q166,IF(SUM($C184:AN184)+$S166&gt;$G166,$G166-SUM($C184:AN184),$S166))))</f>
        <v>0</v>
      </c>
      <c r="AP184" s="269">
        <f>IF(AP$174&lt;$I166,0,IF(AP$174=$I166,$L166,IF(AP$174=$N166,$Q166,IF(SUM($C184:AO184)+$S166&gt;$G166,$G166-SUM($C184:AO184),$S166))))</f>
        <v>0</v>
      </c>
      <c r="AQ184" s="269">
        <f>IF(AQ$174&lt;$I166,0,IF(AQ$174=$I166,$L166,IF(AQ$174=$N166,$Q166,IF(SUM($C184:AP184)+$S166&gt;$G166,$G166-SUM($C184:AP184),$S166))))</f>
        <v>0</v>
      </c>
      <c r="AR184" s="269">
        <f>IF(AR$174&lt;$I166,0,IF(AR$174=$I166,$L166,IF(AR$174=$N166,$Q166,IF(SUM($C184:AQ184)+$S166&gt;$G166,$G166-SUM($C184:AQ184),$S166))))</f>
        <v>0</v>
      </c>
      <c r="AS184" s="269">
        <f>IF(AS$174&lt;$I166,0,IF(AS$174=$I166,$L166,IF(AS$174=$N166,$Q166,IF(SUM($C184:AR184)+$S166&gt;$G166,$G166-SUM($C184:AR184),$S166))))</f>
        <v>0</v>
      </c>
      <c r="AT184" s="269">
        <f>IF(AT$174&lt;$I166,0,IF(AT$174=$I166,$L166,IF(AT$174=$N166,$Q166,IF(SUM($C184:AS184)+$S166&gt;$G166,$G166-SUM($C184:AS184),$S166))))</f>
        <v>0</v>
      </c>
      <c r="AU184" s="269">
        <f>IF(AU$174&lt;$I166,0,IF(AU$174=$I166,$L166,IF(AU$174=$N166,$Q166,IF(SUM($C184:AT184)+$S166&gt;$G166,$G166-SUM($C184:AT184),$S166))))</f>
        <v>0</v>
      </c>
      <c r="AV184" s="269">
        <f>IF(AV$174&lt;$I166,0,IF(AV$174=$I166,$L166,IF(AV$174=$N166,$Q166,IF(SUM($C184:AU184)+$S166&gt;$G166,$G166-SUM($C184:AU184),$S166))))</f>
        <v>0</v>
      </c>
      <c r="AW184" s="269">
        <f>IF(AW$174&lt;$I166,0,IF(AW$174=$I166,$L166,IF(AW$174=$N166,$Q166,IF(SUM($C184:AV184)+$S166&gt;$G166,$G166-SUM($C184:AV184),$S166))))</f>
        <v>0</v>
      </c>
      <c r="AX184" s="269">
        <f>IF(AX$174&lt;$I166,0,IF(AX$174=$I166,$L166,IF(AX$174=$N166,$Q166,IF(SUM($C184:AW184)+$S166&gt;$G166,$G166-SUM($C184:AW184),$S166))))</f>
        <v>0</v>
      </c>
      <c r="AY184" s="269">
        <f>IF(AY$174&lt;$I166,0,IF(AY$174=$I166,$L166,IF(AY$174=$N166,$Q166,IF(SUM($C184:AX184)+$S166&gt;$G166,$G166-SUM($C184:AX184),$S166))))</f>
        <v>0</v>
      </c>
      <c r="AZ184" s="269">
        <f>IF(AZ$174&lt;$I166,0,IF(AZ$174=$I166,$L166,IF(AZ$174=$N166,$Q166,IF(SUM($C184:AY184)+$S166&gt;$G166,$G166-SUM($C184:AY184),$S166))))</f>
        <v>0</v>
      </c>
      <c r="BA184" s="269">
        <f>IF(BA$174&lt;$I166,0,IF(BA$174=$I166,$L166,IF(BA$174=$N166,$Q166,IF(SUM($C184:AZ184)+$S166&gt;$G166,$G166-SUM($C184:AZ184),$S166))))</f>
        <v>0</v>
      </c>
      <c r="BB184" s="269">
        <f>IF(BB$174&lt;$I166,0,IF(BB$174=$I166,$L166,IF(BB$174=$N166,$Q166,IF(SUM($C184:BA184)+$S166&gt;$G166,$G166-SUM($C184:BA184),$S166))))</f>
        <v>0</v>
      </c>
      <c r="BC184" s="269">
        <f>IF(BC$174&lt;$I166,0,IF(BC$174=$I166,$L166,IF(BC$174=$N166,$Q166,IF(SUM($C184:BB184)+$S166&gt;$G166,$G166-SUM($C184:BB184),$S166))))</f>
        <v>0</v>
      </c>
      <c r="BD184" s="269">
        <f>IF(BD$174&lt;$I166,0,IF(BD$174=$I166,$L166,IF(BD$174=$N166,$Q166,IF(SUM($C184:BC184)+$S166&gt;$G166,$G166-SUM($C184:BC184),$S166))))</f>
        <v>0</v>
      </c>
      <c r="BE184" s="269">
        <f>IF(BE$174&lt;$I166,0,IF(BE$174=$I166,$L166,IF(BE$174=$N166,$Q166,IF(SUM($C184:BD184)+$S166&gt;$G166,$G166-SUM($C184:BD184),$S166))))</f>
        <v>0</v>
      </c>
      <c r="BF184" s="269">
        <f>IF(BF$174&lt;$I166,0,IF(BF$174=$I166,$L166,IF(BF$174=$N166,$Q166,IF(SUM($C184:BE184)+$S166&gt;$G166,$G166-SUM($C184:BE184),$S166))))</f>
        <v>0</v>
      </c>
      <c r="BG184" s="269">
        <f>IF(BG$174&lt;$I166,0,IF(BG$174=$I166,$L166,IF(BG$174=$N166,$Q166,IF(SUM($C184:BF184)+$S166&gt;$G166,$G166-SUM($C184:BF184),$S166))))</f>
        <v>0</v>
      </c>
      <c r="BH184" s="269">
        <f>IF(BH$174&lt;$I166,0,IF(BH$174=$I166,$L166,IF(BH$174=$N166,$Q166,IF(SUM($C184:BG184)+$S166&gt;$G166,$G166-SUM($C184:BG184),$S166))))</f>
        <v>0</v>
      </c>
      <c r="BI184" s="269">
        <f>IF(BI$174&lt;$I166,0,IF(BI$174=$I166,$L166,IF(BI$174=$N166,$Q166,IF(SUM($C184:BH184)+$S166&gt;$G166,$G166-SUM($C184:BH184),$S166))))</f>
        <v>0</v>
      </c>
      <c r="BJ184" s="269">
        <f>IF(BJ$174&lt;$I166,0,IF(BJ$174=$I166,$L166,IF(BJ$174=$N166,$Q166,IF(SUM($C184:BI184)+$S166&gt;$G166,$G166-SUM($C184:BI184),$S166))))</f>
        <v>0</v>
      </c>
      <c r="BK184" s="269">
        <f>IF(BK$174&lt;$I166,0,IF(BK$174=$I166,$L166,IF(BK$174=$N166,$Q166,IF(SUM($C184:BJ184)+$S166&gt;$G166,$G166-SUM($C184:BJ184),$S166))))</f>
        <v>0</v>
      </c>
      <c r="BL184" s="269">
        <f>IF(BL$174&lt;$I166,0,IF(BL$174=$I166,$L166,IF(BL$174=$N166,$Q166,IF(SUM($C184:BK184)+$S166&gt;$G166,$G166-SUM($C184:BK184),$S166))))</f>
        <v>0</v>
      </c>
      <c r="BM184" s="269">
        <f>IF(BM$174&lt;$I166,0,IF(BM$174=$I166,$L166,IF(BM$174=$N166,$Q166,IF(SUM($C184:BL184)+$S166&gt;$G166,$G166-SUM($C184:BL184),$S166))))</f>
        <v>0</v>
      </c>
      <c r="BN184" s="269">
        <f>IF(BN$174&lt;$I166,0,IF(BN$174=$I166,$L166,IF(BN$174=$N166,$Q166,IF(SUM($C184:BM184)+$S166&gt;$G166,$G166-SUM($C184:BM184),$S166))))</f>
        <v>0</v>
      </c>
      <c r="BO184" s="269">
        <f>IF(BO$174&lt;$I166,0,IF(BO$174=$I166,$L166,IF(BO$174=$N166,$Q166,IF(SUM($C184:BN184)+$S166&gt;$G166,$G166-SUM($C184:BN184),$S166))))</f>
        <v>0</v>
      </c>
      <c r="BP184" s="269">
        <f>IF(BP$174&lt;$I166,0,IF(BP$174=$I166,$L166,IF(BP$174=$N166,$Q166,IF(SUM($C184:BO184)+$S166&gt;$G166,$G166-SUM($C184:BO184),$S166))))</f>
        <v>0</v>
      </c>
      <c r="BQ184" s="269">
        <f>IF(BQ$174&lt;$I166,0,IF(BQ$174=$I166,$L166,IF(BQ$174=$N166,$Q166,IF(SUM($C184:BP184)+$S166&gt;$G166,$G166-SUM($C184:BP184),$S166))))</f>
        <v>0</v>
      </c>
      <c r="BR184" s="269">
        <f>IF(BR$174&lt;$I166,0,IF(BR$174=$I166,$L166,IF(BR$174=$N166,$Q166,IF(SUM($C184:BQ184)+$S166&gt;$G166,$G166-SUM($C184:BQ184),$S166))))</f>
        <v>0</v>
      </c>
      <c r="BS184" s="269">
        <f>IF(BS$174&lt;$I166,0,IF(BS$174=$I166,$L166,IF(BS$174=$N166,$Q166,IF(SUM($C184:BR184)+$S166&gt;$G166,$G166-SUM($C184:BR184),$S166))))</f>
        <v>0</v>
      </c>
      <c r="BT184" s="269">
        <f>IF(BT$174&lt;$I166,0,IF(BT$174=$I166,$L166,IF(BT$174=$N166,$Q166,IF(SUM($C184:BS184)+$S166&gt;$G166,$G166-SUM($C184:BS184),$S166))))</f>
        <v>0</v>
      </c>
      <c r="BU184" s="269">
        <f>IF(BU$174&lt;$I166,0,IF(BU$174=$I166,$L166,IF(BU$174=$N166,$Q166,IF(SUM($C184:BT184)+$S166&gt;$G166,$G166-SUM($C184:BT184),$S166))))</f>
        <v>0</v>
      </c>
      <c r="BV184" s="269">
        <f>IF(BV$174&lt;$I166,0,IF(BV$174=$I166,$L166,IF(BV$174=$N166,$Q166,IF(SUM($C184:BU184)+$S166&gt;$G166,$G166-SUM($C184:BU184),$S166))))</f>
        <v>0</v>
      </c>
      <c r="BW184" s="269">
        <f>IF(BW$174&lt;$I166,0,IF(BW$174=$I166,$L166,IF(BW$174=$N166,$Q166,IF(SUM($C184:BV184)+$S166&gt;$G166,$G166-SUM($C184:BV184),$S166))))</f>
        <v>0</v>
      </c>
      <c r="BX184" s="269">
        <f>IF(BX$174&lt;$I166,0,IF(BX$174=$I166,$L166,IF(BX$174=$N166,$Q166,IF(SUM($C184:BW184)+$S166&gt;$G166,$G166-SUM($C184:BW184),$S166))))</f>
        <v>0</v>
      </c>
      <c r="BY184" s="269">
        <f>IF(BY$174&lt;$I166,0,IF(BY$174=$I166,$L166,IF(BY$174=$N166,$Q166,IF(SUM($C184:BX184)+$S166&gt;$G166,$G166-SUM($C184:BX184),$S166))))</f>
        <v>0</v>
      </c>
      <c r="BZ184" s="269">
        <f>IF(BZ$174&lt;$I166,0,IF(BZ$174=$I166,$L166,IF(BZ$174=$N166,$Q166,IF(SUM($C184:BY184)+$S166&gt;$G166,$G166-SUM($C184:BY184),$S166))))</f>
        <v>0</v>
      </c>
      <c r="CA184" s="269">
        <f>IF(CA$174&lt;$I166,0,IF(CA$174=$I166,$L166,IF(CA$174=$N166,$Q166,IF(SUM($C184:BZ184)+$S166&gt;$G166,$G166-SUM($C184:BZ184),$S166))))</f>
        <v>0</v>
      </c>
      <c r="CB184" s="269">
        <f>IF(CB$174&lt;$I166,0,IF(CB$174=$I166,$L166,IF(CB$174=$N166,$Q166,IF(SUM($C184:CA184)+$S166&gt;$G166,$G166-SUM($C184:CA184),$S166))))</f>
        <v>0</v>
      </c>
      <c r="CC184" s="269">
        <f>IF(CC$174&lt;$I166,0,IF(CC$174=$I166,$L166,IF(CC$174=$N166,$Q166,IF(SUM($C184:CB184)+$S166&gt;$G166,$G166-SUM($C184:CB184),$S166))))</f>
        <v>0</v>
      </c>
      <c r="CD184" s="269">
        <f>IF(CD$174&lt;$I166,0,IF(CD$174=$I166,$L166,IF(CD$174=$N166,$Q166,IF(SUM($C184:CC184)+$S166&gt;$G166,$G166-SUM($C184:CC184),$S166))))</f>
        <v>0</v>
      </c>
      <c r="CE184" s="269">
        <f>IF(CE$174&lt;$I166,0,IF(CE$174=$I166,$L166,IF(CE$174=$N166,$Q166,IF(SUM($C184:CD184)+$S166&gt;$G166,$G166-SUM($C184:CD184),$S166))))</f>
        <v>0</v>
      </c>
      <c r="CF184" s="269">
        <f>IF(CF$174&lt;$I166,0,IF(CF$174=$I166,$L166,IF(CF$174=$N166,$Q166,IF(SUM($C184:CE184)+$S166&gt;$G166,$G166-SUM($C184:CE184),$S166))))</f>
        <v>0</v>
      </c>
      <c r="CG184" s="269">
        <f>IF(CG$174&lt;$I166,0,IF(CG$174=$I166,$L166,IF(CG$174=$N166,$Q166,IF(SUM($C184:CF184)+$S166&gt;$G166,$G166-SUM($C184:CF184),$S166))))</f>
        <v>0</v>
      </c>
      <c r="CH184" s="269">
        <f>IF(CH$174&lt;$I166,0,IF(CH$174=$I166,$L166,IF(CH$174=$N166,$Q166,IF(SUM($C184:CG184)+$S166&gt;$G166,$G166-SUM($C184:CG184),$S166))))</f>
        <v>0</v>
      </c>
      <c r="CI184" s="269">
        <f>IF(CI$174&lt;$I166,0,IF(CI$174=$I166,$L166,IF(CI$174=$N166,$Q166,IF(SUM($C184:CH184)+$S166&gt;$G166,$G166-SUM($C184:CH184),$S166))))</f>
        <v>0</v>
      </c>
      <c r="CJ184" s="269">
        <f>IF(CJ$174&lt;$I166,0,IF(CJ$174=$I166,$L166,IF(CJ$174=$N166,$Q166,IF(SUM($C184:CI184)+$S166&gt;$G166,$G166-SUM($C184:CI184),$S166))))</f>
        <v>0</v>
      </c>
      <c r="CK184" s="269">
        <f>IF(CK$174&lt;$I166,0,IF(CK$174=$I166,$L166,IF(CK$174=$N166,$Q166,IF(SUM($C184:CJ184)+$S166&gt;$G166,$G166-SUM($C184:CJ184),$S166))))</f>
        <v>0</v>
      </c>
      <c r="CL184" s="269">
        <f>IF(CL$174&lt;$I166,0,IF(CL$174=$I166,$L166,IF(CL$174=$N166,$Q166,IF(SUM($C184:CK184)+$S166&gt;$G166,$G166-SUM($C184:CK184),$S166))))</f>
        <v>0</v>
      </c>
      <c r="CM184" s="269">
        <f>IF(CM$174&lt;$I166,0,IF(CM$174=$I166,$L166,IF(CM$174=$N166,$Q166,IF(SUM($C184:CL184)+$S166&gt;$G166,$G166-SUM($C184:CL184),$S166))))</f>
        <v>0</v>
      </c>
      <c r="CN184" s="269">
        <f>IF(CN$174&lt;$I166,0,IF(CN$174=$I166,$L166,IF(CN$174=$N166,$Q166,IF(SUM($C184:CM184)+$S166&gt;$G166,$G166-SUM($C184:CM184),$S166))))</f>
        <v>0</v>
      </c>
      <c r="CO184" s="269">
        <f>IF(CO$174&lt;$I166,0,IF(CO$174=$I166,$L166,IF(CO$174=$N166,$Q166,IF(SUM($C184:CN184)+$S166&gt;$G166,$G166-SUM($C184:CN184),$S166))))</f>
        <v>0</v>
      </c>
      <c r="CP184" s="269">
        <f>IF(CP$174&lt;$I166,0,IF(CP$174=$I166,$L166,IF(CP$174=$N166,$Q166,IF(SUM($C184:CO184)+$S166&gt;$G166,$G166-SUM($C184:CO184),$S166))))</f>
        <v>0</v>
      </c>
      <c r="CQ184" s="269">
        <f>IF(CQ$174&lt;$I166,0,IF(CQ$174=$I166,$L166,IF(CQ$174=$N166,$Q166,IF(SUM($C184:CP184)+$S166&gt;$G166,$G166-SUM($C184:CP184),$S166))))</f>
        <v>0</v>
      </c>
      <c r="CR184" s="269">
        <f>IF(CR$174&lt;$I166,0,IF(CR$174=$I166,$L166,IF(CR$174=$N166,$Q166,IF(SUM($C184:CQ184)+$S166&gt;$G166,$G166-SUM($C184:CQ184),$S166))))</f>
        <v>0</v>
      </c>
      <c r="CS184" s="269">
        <f>IF(CS$174&lt;$I166,0,IF(CS$174=$I166,$L166,IF(CS$174=$N166,$Q166,IF(SUM($C184:CR184)+$S166&gt;$G166,$G166-SUM($C184:CR184),$S166))))</f>
        <v>0</v>
      </c>
      <c r="CT184" s="292">
        <f>IF(CT$174&lt;$I166,0,IF(CT$174=$I166,$L166,IF(CT$174=$N166,$Q166,IF(SUM($C184:CS184)+$S166&gt;$G166,$G166-SUM($C184:CS184),$S166))))</f>
        <v>0</v>
      </c>
      <c r="CU184" s="164">
        <f t="shared" si="188"/>
        <v>0</v>
      </c>
    </row>
    <row r="185" spans="1:99" s="130" customFormat="1" ht="16.5" customHeight="1">
      <c r="A185" s="267" t="str">
        <f t="shared" si="189"/>
        <v>公寓（含loft）</v>
      </c>
      <c r="B185" s="268">
        <f t="shared" si="190"/>
        <v>0</v>
      </c>
      <c r="C185" s="269">
        <f t="shared" si="191"/>
        <v>0</v>
      </c>
      <c r="D185" s="269">
        <f>IF(D$174&lt;$I167,0,IF(D$174=$I167,$L167,IF(D$174=$N167,$Q167,IF(SUM($C185:C185)+$S167&gt;$G167,$G167-SUM($C185:C185),$S167))))</f>
        <v>0</v>
      </c>
      <c r="E185" s="269">
        <f>IF(E$174&lt;$I167,0,IF(E$174=$I167,$L167,IF(E$174=$N167,$Q167,IF(SUM($C185:D185)+$S167&gt;$G167,$G167-SUM($C185:D185),$S167))))</f>
        <v>0</v>
      </c>
      <c r="F185" s="269">
        <f>IF(F$174&lt;$I167,0,IF(F$174=$I167,$L167,IF(F$174=$N167,$Q167,IF(SUM($C185:E185)+$S167&gt;$G167,$G167-SUM($C185:E185),$S167))))</f>
        <v>0</v>
      </c>
      <c r="G185" s="269">
        <f>IF(G$174&lt;$I167,0,IF(G$174=$I167,$L167,IF(G$174=$N167,$Q167,IF(SUM($C185:F185)+$S167&gt;$G167,$G167-SUM($C185:F185),$S167))))</f>
        <v>0</v>
      </c>
      <c r="H185" s="269">
        <f>IF(H$174&lt;$I167,0,IF(H$174=$I167,$L167,IF(H$174=$N167,$Q167,IF(SUM($C185:G185)+$S167&gt;$G167,$G167-SUM($C185:G185),$S167))))</f>
        <v>0</v>
      </c>
      <c r="I185" s="269">
        <f>IF(I$174&lt;$I167,0,IF(I$174=$I167,$L167,IF(I$174=$N167,$Q167,IF(SUM($C185:H185)+$S167&gt;$G167,$G167-SUM($C185:H185),$S167))))</f>
        <v>0</v>
      </c>
      <c r="J185" s="269">
        <f>IF(J$174&lt;$I167,0,IF(J$174=$I167,$L167,IF(J$174=$N167,$Q167,IF(SUM($C185:I185)+$S167&gt;$G167,$G167-SUM($C185:I185),$S167))))</f>
        <v>0</v>
      </c>
      <c r="K185" s="269">
        <f>IF(K$174&lt;$I167,0,IF(K$174=$I167,$L167,IF(K$174=$N167,$Q167,IF(SUM($C185:J185)+$S167&gt;$G167,$G167-SUM($C185:J185),$S167))))</f>
        <v>0</v>
      </c>
      <c r="L185" s="269">
        <f>IF(L$174&lt;$I167,0,IF(L$174=$I167,$L167,IF(L$174=$N167,$Q167,IF(SUM($C185:K185)+$S167&gt;$G167,$G167-SUM($C185:K185),$S167))))</f>
        <v>0</v>
      </c>
      <c r="M185" s="269">
        <f>IF(M$174&lt;$I167,0,IF(M$174=$I167,$L167,IF(M$174=$N167,$Q167,IF(SUM($C185:L185)+$S167&gt;$G167,$G167-SUM($C185:L185),$S167))))</f>
        <v>0</v>
      </c>
      <c r="N185" s="269">
        <f>IF(N$174&lt;$I167,0,IF(N$174=$I167,$L167,IF(N$174=$N167,$Q167,IF(SUM($C185:M185)+$S167&gt;$G167,$G167-SUM($C185:M185),$S167))))</f>
        <v>0</v>
      </c>
      <c r="O185" s="269">
        <f>IF(O$174&lt;$I167,0,IF(O$174=$I167,$L167,IF(O$174=$N167,$Q167,IF(SUM($C185:N185)+$S167&gt;$G167,$G167-SUM($C185:N185),$S167))))</f>
        <v>0</v>
      </c>
      <c r="P185" s="269">
        <f>IF(P$174&lt;$I167,0,IF(P$174=$I167,$L167,IF(P$174=$N167,$Q167,IF(SUM($C185:O185)+$S167&gt;$G167,$G167-SUM($C185:O185),$S167))))</f>
        <v>0</v>
      </c>
      <c r="Q185" s="269">
        <f>IF(Q$174&lt;$I167,0,IF(Q$174=$I167,$L167,IF(Q$174=$N167,$Q167,IF(SUM($C185:P185)+$S167&gt;$G167,$G167-SUM($C185:P185),$S167))))</f>
        <v>0</v>
      </c>
      <c r="R185" s="269">
        <f>IF(R$174&lt;$I167,0,IF(R$174=$I167,$L167,IF(R$174=$N167,$Q167,IF(SUM($C185:Q185)+$S167&gt;$G167,$G167-SUM($C185:Q185),$S167))))</f>
        <v>0</v>
      </c>
      <c r="S185" s="269">
        <f>IF(S$174&lt;$I167,0,IF(S$174=$I167,$L167,IF(S$174=$N167,$Q167,IF(SUM($C185:R185)+$S167&gt;$G167,$G167-SUM($C185:R185),$S167))))</f>
        <v>0</v>
      </c>
      <c r="T185" s="269">
        <f>IF(T$174&lt;$I167,0,IF(T$174=$I167,$L167,IF(T$174=$N167,$Q167,IF(SUM($C185:S185)+$S167&gt;$G167,$G167-SUM($C185:S185),$S167))))</f>
        <v>0</v>
      </c>
      <c r="U185" s="269">
        <f>IF(U$174&lt;$I167,0,IF(U$174=$I167,$L167,IF(U$174=$N167,$Q167,IF(SUM($C185:T185)+$S167&gt;$G167,$G167-SUM($C185:T185),$S167))))</f>
        <v>0</v>
      </c>
      <c r="V185" s="269">
        <f>IF(V$174&lt;$I167,0,IF(V$174=$I167,$L167,IF(V$174=$N167,$Q167,IF(SUM($C185:U185)+$S167&gt;$G167,$G167-SUM($C185:U185),$S167))))</f>
        <v>0</v>
      </c>
      <c r="W185" s="269">
        <f>IF(W$174&lt;$I167,0,IF(W$174=$I167,$L167,IF(W$174=$N167,$Q167,IF(SUM($C185:V185)+$S167&gt;$G167,$G167-SUM($C185:V185),$S167))))</f>
        <v>0</v>
      </c>
      <c r="X185" s="269">
        <f>IF(X$174&lt;$I167,0,IF(X$174=$I167,$L167,IF(X$174=$N167,$Q167,IF(SUM($C185:W185)+$S167&gt;$G167,$G167-SUM($C185:W185),$S167))))</f>
        <v>0</v>
      </c>
      <c r="Y185" s="269">
        <f>IF(Y$174&lt;$I167,0,IF(Y$174=$I167,$L167,IF(Y$174=$N167,$Q167,IF(SUM($C185:X185)+$S167&gt;$G167,$G167-SUM($C185:X185),$S167))))</f>
        <v>0</v>
      </c>
      <c r="Z185" s="269">
        <f>IF(Z$174&lt;$I167,0,IF(Z$174=$I167,$L167,IF(Z$174=$N167,$Q167,IF(SUM($C185:Y185)+$S167&gt;$G167,$G167-SUM($C185:Y185),$S167))))</f>
        <v>0</v>
      </c>
      <c r="AA185" s="269">
        <f>IF(AA$174&lt;$I167,0,IF(AA$174=$I167,$L167,IF(AA$174=$N167,$Q167,IF(SUM($C185:Z185)+$S167&gt;$G167,$G167-SUM($C185:Z185),$S167))))</f>
        <v>0</v>
      </c>
      <c r="AB185" s="269">
        <f>IF(AB$174&lt;$I167,0,IF(AB$174=$I167,$L167,IF(AB$174=$N167,$Q167,IF(SUM($C185:AA185)+$S167&gt;$G167,$G167-SUM($C185:AA185),$S167))))</f>
        <v>0</v>
      </c>
      <c r="AC185" s="269">
        <f>IF(AC$174&lt;$I167,0,IF(AC$174=$I167,$L167,IF(AC$174=$N167,$Q167,IF(SUM($C185:AB185)+$S167&gt;$G167,$G167-SUM($C185:AB185),$S167))))</f>
        <v>0</v>
      </c>
      <c r="AD185" s="269">
        <f>IF(AD$174&lt;$I167,0,IF(AD$174=$I167,$L167,IF(AD$174=$N167,$Q167,IF(SUM($C185:AC185)+$S167&gt;$G167,$G167-SUM($C185:AC185),$S167))))</f>
        <v>0</v>
      </c>
      <c r="AE185" s="269">
        <f>IF(AE$174&lt;$I167,0,IF(AE$174=$I167,$L167,IF(AE$174=$N167,$Q167,IF(SUM($C185:AD185)+$S167&gt;$G167,$G167-SUM($C185:AD185),$S167))))</f>
        <v>0</v>
      </c>
      <c r="AF185" s="269">
        <f>IF(AF$174&lt;$I167,0,IF(AF$174=$I167,$L167,IF(AF$174=$N167,$Q167,IF(SUM($C185:AE185)+$S167&gt;$G167,$G167-SUM($C185:AE185),$S167))))</f>
        <v>0</v>
      </c>
      <c r="AG185" s="269">
        <f>IF(AG$174&lt;$I167,0,IF(AG$174=$I167,$L167,IF(AG$174=$N167,$Q167,IF(SUM($C185:AF185)+$S167&gt;$G167,$G167-SUM($C185:AF185),$S167))))</f>
        <v>0</v>
      </c>
      <c r="AH185" s="269">
        <f>IF(AH$174&lt;$I167,0,IF(AH$174=$I167,$L167,IF(AH$174=$N167,$Q167,IF(SUM($C185:AG185)+$S167&gt;$G167,$G167-SUM($C185:AG185),$S167))))</f>
        <v>0</v>
      </c>
      <c r="AI185" s="269">
        <f>IF(AI$174&lt;$I167,0,IF(AI$174=$I167,$L167,IF(AI$174=$N167,$Q167,IF(SUM($C185:AH185)+$S167&gt;$G167,$G167-SUM($C185:AH185),$S167))))</f>
        <v>0</v>
      </c>
      <c r="AJ185" s="269">
        <f>IF(AJ$174&lt;$I167,0,IF(AJ$174=$I167,$L167,IF(AJ$174=$N167,$Q167,IF(SUM($C185:AI185)+$S167&gt;$G167,$G167-SUM($C185:AI185),$S167))))</f>
        <v>0</v>
      </c>
      <c r="AK185" s="269">
        <f>IF(AK$174&lt;$I167,0,IF(AK$174=$I167,$L167,IF(AK$174=$N167,$Q167,IF(SUM($C185:AJ185)+$S167&gt;$G167,$G167-SUM($C185:AJ185),$S167))))</f>
        <v>0</v>
      </c>
      <c r="AL185" s="269">
        <f>IF(AL$174&lt;$I167,0,IF(AL$174=$I167,$L167,IF(AL$174=$N167,$Q167,IF(SUM($C185:AK185)+$S167&gt;$G167,$G167-SUM($C185:AK185),$S167))))</f>
        <v>0</v>
      </c>
      <c r="AM185" s="269">
        <f>IF(AM$174&lt;$I167,0,IF(AM$174=$I167,$L167,IF(AM$174=$N167,$Q167,IF(SUM($C185:AL185)+$S167&gt;$G167,$G167-SUM($C185:AL185),$S167))))</f>
        <v>0</v>
      </c>
      <c r="AN185" s="269">
        <f>IF(AN$174&lt;$I167,0,IF(AN$174=$I167,$L167,IF(AN$174=$N167,$Q167,IF(SUM($C185:AM185)+$S167&gt;$G167,$G167-SUM($C185:AM185),$S167))))</f>
        <v>0</v>
      </c>
      <c r="AO185" s="269">
        <f>IF(AO$174&lt;$I167,0,IF(AO$174=$I167,$L167,IF(AO$174=$N167,$Q167,IF(SUM($C185:AN185)+$S167&gt;$G167,$G167-SUM($C185:AN185),$S167))))</f>
        <v>0</v>
      </c>
      <c r="AP185" s="269">
        <f>IF(AP$174&lt;$I167,0,IF(AP$174=$I167,$L167,IF(AP$174=$N167,$Q167,IF(SUM($C185:AO185)+$S167&gt;$G167,$G167-SUM($C185:AO185),$S167))))</f>
        <v>0</v>
      </c>
      <c r="AQ185" s="269">
        <f>IF(AQ$174&lt;$I167,0,IF(AQ$174=$I167,$L167,IF(AQ$174=$N167,$Q167,IF(SUM($C185:AP185)+$S167&gt;$G167,$G167-SUM($C185:AP185),$S167))))</f>
        <v>0</v>
      </c>
      <c r="AR185" s="269">
        <f>IF(AR$174&lt;$I167,0,IF(AR$174=$I167,$L167,IF(AR$174=$N167,$Q167,IF(SUM($C185:AQ185)+$S167&gt;$G167,$G167-SUM($C185:AQ185),$S167))))</f>
        <v>0</v>
      </c>
      <c r="AS185" s="269">
        <f>IF(AS$174&lt;$I167,0,IF(AS$174=$I167,$L167,IF(AS$174=$N167,$Q167,IF(SUM($C185:AR185)+$S167&gt;$G167,$G167-SUM($C185:AR185),$S167))))</f>
        <v>0</v>
      </c>
      <c r="AT185" s="269">
        <f>IF(AT$174&lt;$I167,0,IF(AT$174=$I167,$L167,IF(AT$174=$N167,$Q167,IF(SUM($C185:AS185)+$S167&gt;$G167,$G167-SUM($C185:AS185),$S167))))</f>
        <v>0</v>
      </c>
      <c r="AU185" s="269">
        <f>IF(AU$174&lt;$I167,0,IF(AU$174=$I167,$L167,IF(AU$174=$N167,$Q167,IF(SUM($C185:AT185)+$S167&gt;$G167,$G167-SUM($C185:AT185),$S167))))</f>
        <v>0</v>
      </c>
      <c r="AV185" s="269">
        <f>IF(AV$174&lt;$I167,0,IF(AV$174=$I167,$L167,IF(AV$174=$N167,$Q167,IF(SUM($C185:AU185)+$S167&gt;$G167,$G167-SUM($C185:AU185),$S167))))</f>
        <v>0</v>
      </c>
      <c r="AW185" s="269">
        <f>IF(AW$174&lt;$I167,0,IF(AW$174=$I167,$L167,IF(AW$174=$N167,$Q167,IF(SUM($C185:AV185)+$S167&gt;$G167,$G167-SUM($C185:AV185),$S167))))</f>
        <v>0</v>
      </c>
      <c r="AX185" s="269">
        <f>IF(AX$174&lt;$I167,0,IF(AX$174=$I167,$L167,IF(AX$174=$N167,$Q167,IF(SUM($C185:AW185)+$S167&gt;$G167,$G167-SUM($C185:AW185),$S167))))</f>
        <v>0</v>
      </c>
      <c r="AY185" s="269">
        <f>IF(AY$174&lt;$I167,0,IF(AY$174=$I167,$L167,IF(AY$174=$N167,$Q167,IF(SUM($C185:AX185)+$S167&gt;$G167,$G167-SUM($C185:AX185),$S167))))</f>
        <v>0</v>
      </c>
      <c r="AZ185" s="269">
        <f>IF(AZ$174&lt;$I167,0,IF(AZ$174=$I167,$L167,IF(AZ$174=$N167,$Q167,IF(SUM($C185:AY185)+$S167&gt;$G167,$G167-SUM($C185:AY185),$S167))))</f>
        <v>0</v>
      </c>
      <c r="BA185" s="269">
        <f>IF(BA$174&lt;$I167,0,IF(BA$174=$I167,$L167,IF(BA$174=$N167,$Q167,IF(SUM($C185:AZ185)+$S167&gt;$G167,$G167-SUM($C185:AZ185),$S167))))</f>
        <v>0</v>
      </c>
      <c r="BB185" s="269">
        <f>IF(BB$174&lt;$I167,0,IF(BB$174=$I167,$L167,IF(BB$174=$N167,$Q167,IF(SUM($C185:BA185)+$S167&gt;$G167,$G167-SUM($C185:BA185),$S167))))</f>
        <v>0</v>
      </c>
      <c r="BC185" s="269">
        <f>IF(BC$174&lt;$I167,0,IF(BC$174=$I167,$L167,IF(BC$174=$N167,$Q167,IF(SUM($C185:BB185)+$S167&gt;$G167,$G167-SUM($C185:BB185),$S167))))</f>
        <v>0</v>
      </c>
      <c r="BD185" s="269">
        <f>IF(BD$174&lt;$I167,0,IF(BD$174=$I167,$L167,IF(BD$174=$N167,$Q167,IF(SUM($C185:BC185)+$S167&gt;$G167,$G167-SUM($C185:BC185),$S167))))</f>
        <v>0</v>
      </c>
      <c r="BE185" s="269">
        <f>IF(BE$174&lt;$I167,0,IF(BE$174=$I167,$L167,IF(BE$174=$N167,$Q167,IF(SUM($C185:BD185)+$S167&gt;$G167,$G167-SUM($C185:BD185),$S167))))</f>
        <v>0</v>
      </c>
      <c r="BF185" s="269">
        <f>IF(BF$174&lt;$I167,0,IF(BF$174=$I167,$L167,IF(BF$174=$N167,$Q167,IF(SUM($C185:BE185)+$S167&gt;$G167,$G167-SUM($C185:BE185),$S167))))</f>
        <v>0</v>
      </c>
      <c r="BG185" s="269">
        <f>IF(BG$174&lt;$I167,0,IF(BG$174=$I167,$L167,IF(BG$174=$N167,$Q167,IF(SUM($C185:BF185)+$S167&gt;$G167,$G167-SUM($C185:BF185),$S167))))</f>
        <v>0</v>
      </c>
      <c r="BH185" s="269">
        <f>IF(BH$174&lt;$I167,0,IF(BH$174=$I167,$L167,IF(BH$174=$N167,$Q167,IF(SUM($C185:BG185)+$S167&gt;$G167,$G167-SUM($C185:BG185),$S167))))</f>
        <v>0</v>
      </c>
      <c r="BI185" s="269">
        <f>IF(BI$174&lt;$I167,0,IF(BI$174=$I167,$L167,IF(BI$174=$N167,$Q167,IF(SUM($C185:BH185)+$S167&gt;$G167,$G167-SUM($C185:BH185),$S167))))</f>
        <v>0</v>
      </c>
      <c r="BJ185" s="269">
        <f>IF(BJ$174&lt;$I167,0,IF(BJ$174=$I167,$L167,IF(BJ$174=$N167,$Q167,IF(SUM($C185:BI185)+$S167&gt;$G167,$G167-SUM($C185:BI185),$S167))))</f>
        <v>0</v>
      </c>
      <c r="BK185" s="269">
        <f>IF(BK$174&lt;$I167,0,IF(BK$174=$I167,$L167,IF(BK$174=$N167,$Q167,IF(SUM($C185:BJ185)+$S167&gt;$G167,$G167-SUM($C185:BJ185),$S167))))</f>
        <v>0</v>
      </c>
      <c r="BL185" s="269">
        <f>IF(BL$174&lt;$I167,0,IF(BL$174=$I167,$L167,IF(BL$174=$N167,$Q167,IF(SUM($C185:BK185)+$S167&gt;$G167,$G167-SUM($C185:BK185),$S167))))</f>
        <v>0</v>
      </c>
      <c r="BM185" s="269">
        <f>IF(BM$174&lt;$I167,0,IF(BM$174=$I167,$L167,IF(BM$174=$N167,$Q167,IF(SUM($C185:BL185)+$S167&gt;$G167,$G167-SUM($C185:BL185),$S167))))</f>
        <v>0</v>
      </c>
      <c r="BN185" s="269">
        <f>IF(BN$174&lt;$I167,0,IF(BN$174=$I167,$L167,IF(BN$174=$N167,$Q167,IF(SUM($C185:BM185)+$S167&gt;$G167,$G167-SUM($C185:BM185),$S167))))</f>
        <v>0</v>
      </c>
      <c r="BO185" s="269">
        <f>IF(BO$174&lt;$I167,0,IF(BO$174=$I167,$L167,IF(BO$174=$N167,$Q167,IF(SUM($C185:BN185)+$S167&gt;$G167,$G167-SUM($C185:BN185),$S167))))</f>
        <v>0</v>
      </c>
      <c r="BP185" s="269">
        <f>IF(BP$174&lt;$I167,0,IF(BP$174=$I167,$L167,IF(BP$174=$N167,$Q167,IF(SUM($C185:BO185)+$S167&gt;$G167,$G167-SUM($C185:BO185),$S167))))</f>
        <v>0</v>
      </c>
      <c r="BQ185" s="269">
        <f>IF(BQ$174&lt;$I167,0,IF(BQ$174=$I167,$L167,IF(BQ$174=$N167,$Q167,IF(SUM($C185:BP185)+$S167&gt;$G167,$G167-SUM($C185:BP185),$S167))))</f>
        <v>0</v>
      </c>
      <c r="BR185" s="269">
        <f>IF(BR$174&lt;$I167,0,IF(BR$174=$I167,$L167,IF(BR$174=$N167,$Q167,IF(SUM($C185:BQ185)+$S167&gt;$G167,$G167-SUM($C185:BQ185),$S167))))</f>
        <v>0</v>
      </c>
      <c r="BS185" s="269">
        <f>IF(BS$174&lt;$I167,0,IF(BS$174=$I167,$L167,IF(BS$174=$N167,$Q167,IF(SUM($C185:BR185)+$S167&gt;$G167,$G167-SUM($C185:BR185),$S167))))</f>
        <v>0</v>
      </c>
      <c r="BT185" s="269">
        <f>IF(BT$174&lt;$I167,0,IF(BT$174=$I167,$L167,IF(BT$174=$N167,$Q167,IF(SUM($C185:BS185)+$S167&gt;$G167,$G167-SUM($C185:BS185),$S167))))</f>
        <v>0</v>
      </c>
      <c r="BU185" s="269">
        <f>IF(BU$174&lt;$I167,0,IF(BU$174=$I167,$L167,IF(BU$174=$N167,$Q167,IF(SUM($C185:BT185)+$S167&gt;$G167,$G167-SUM($C185:BT185),$S167))))</f>
        <v>0</v>
      </c>
      <c r="BV185" s="269">
        <f>IF(BV$174&lt;$I167,0,IF(BV$174=$I167,$L167,IF(BV$174=$N167,$Q167,IF(SUM($C185:BU185)+$S167&gt;$G167,$G167-SUM($C185:BU185),$S167))))</f>
        <v>0</v>
      </c>
      <c r="BW185" s="269">
        <f>IF(BW$174&lt;$I167,0,IF(BW$174=$I167,$L167,IF(BW$174=$N167,$Q167,IF(SUM($C185:BV185)+$S167&gt;$G167,$G167-SUM($C185:BV185),$S167))))</f>
        <v>0</v>
      </c>
      <c r="BX185" s="269">
        <f>IF(BX$174&lt;$I167,0,IF(BX$174=$I167,$L167,IF(BX$174=$N167,$Q167,IF(SUM($C185:BW185)+$S167&gt;$G167,$G167-SUM($C185:BW185),$S167))))</f>
        <v>0</v>
      </c>
      <c r="BY185" s="269">
        <f>IF(BY$174&lt;$I167,0,IF(BY$174=$I167,$L167,IF(BY$174=$N167,$Q167,IF(SUM($C185:BX185)+$S167&gt;$G167,$G167-SUM($C185:BX185),$S167))))</f>
        <v>0</v>
      </c>
      <c r="BZ185" s="269">
        <f>IF(BZ$174&lt;$I167,0,IF(BZ$174=$I167,$L167,IF(BZ$174=$N167,$Q167,IF(SUM($C185:BY185)+$S167&gt;$G167,$G167-SUM($C185:BY185),$S167))))</f>
        <v>0</v>
      </c>
      <c r="CA185" s="269">
        <f>IF(CA$174&lt;$I167,0,IF(CA$174=$I167,$L167,IF(CA$174=$N167,$Q167,IF(SUM($C185:BZ185)+$S167&gt;$G167,$G167-SUM($C185:BZ185),$S167))))</f>
        <v>0</v>
      </c>
      <c r="CB185" s="269">
        <f>IF(CB$174&lt;$I167,0,IF(CB$174=$I167,$L167,IF(CB$174=$N167,$Q167,IF(SUM($C185:CA185)+$S167&gt;$G167,$G167-SUM($C185:CA185),$S167))))</f>
        <v>0</v>
      </c>
      <c r="CC185" s="269">
        <f>IF(CC$174&lt;$I167,0,IF(CC$174=$I167,$L167,IF(CC$174=$N167,$Q167,IF(SUM($C185:CB185)+$S167&gt;$G167,$G167-SUM($C185:CB185),$S167))))</f>
        <v>0</v>
      </c>
      <c r="CD185" s="269">
        <f>IF(CD$174&lt;$I167,0,IF(CD$174=$I167,$L167,IF(CD$174=$N167,$Q167,IF(SUM($C185:CC185)+$S167&gt;$G167,$G167-SUM($C185:CC185),$S167))))</f>
        <v>0</v>
      </c>
      <c r="CE185" s="269">
        <f>IF(CE$174&lt;$I167,0,IF(CE$174=$I167,$L167,IF(CE$174=$N167,$Q167,IF(SUM($C185:CD185)+$S167&gt;$G167,$G167-SUM($C185:CD185),$S167))))</f>
        <v>0</v>
      </c>
      <c r="CF185" s="269">
        <f>IF(CF$174&lt;$I167,0,IF(CF$174=$I167,$L167,IF(CF$174=$N167,$Q167,IF(SUM($C185:CE185)+$S167&gt;$G167,$G167-SUM($C185:CE185),$S167))))</f>
        <v>0</v>
      </c>
      <c r="CG185" s="269">
        <f>IF(CG$174&lt;$I167,0,IF(CG$174=$I167,$L167,IF(CG$174=$N167,$Q167,IF(SUM($C185:CF185)+$S167&gt;$G167,$G167-SUM($C185:CF185),$S167))))</f>
        <v>0</v>
      </c>
      <c r="CH185" s="269">
        <f>IF(CH$174&lt;$I167,0,IF(CH$174=$I167,$L167,IF(CH$174=$N167,$Q167,IF(SUM($C185:CG185)+$S167&gt;$G167,$G167-SUM($C185:CG185),$S167))))</f>
        <v>0</v>
      </c>
      <c r="CI185" s="269">
        <f>IF(CI$174&lt;$I167,0,IF(CI$174=$I167,$L167,IF(CI$174=$N167,$Q167,IF(SUM($C185:CH185)+$S167&gt;$G167,$G167-SUM($C185:CH185),$S167))))</f>
        <v>0</v>
      </c>
      <c r="CJ185" s="269">
        <f>IF(CJ$174&lt;$I167,0,IF(CJ$174=$I167,$L167,IF(CJ$174=$N167,$Q167,IF(SUM($C185:CI185)+$S167&gt;$G167,$G167-SUM($C185:CI185),$S167))))</f>
        <v>0</v>
      </c>
      <c r="CK185" s="269">
        <f>IF(CK$174&lt;$I167,0,IF(CK$174=$I167,$L167,IF(CK$174=$N167,$Q167,IF(SUM($C185:CJ185)+$S167&gt;$G167,$G167-SUM($C185:CJ185),$S167))))</f>
        <v>0</v>
      </c>
      <c r="CL185" s="269">
        <f>IF(CL$174&lt;$I167,0,IF(CL$174=$I167,$L167,IF(CL$174=$N167,$Q167,IF(SUM($C185:CK185)+$S167&gt;$G167,$G167-SUM($C185:CK185),$S167))))</f>
        <v>0</v>
      </c>
      <c r="CM185" s="269">
        <f>IF(CM$174&lt;$I167,0,IF(CM$174=$I167,$L167,IF(CM$174=$N167,$Q167,IF(SUM($C185:CL185)+$S167&gt;$G167,$G167-SUM($C185:CL185),$S167))))</f>
        <v>0</v>
      </c>
      <c r="CN185" s="269">
        <f>IF(CN$174&lt;$I167,0,IF(CN$174=$I167,$L167,IF(CN$174=$N167,$Q167,IF(SUM($C185:CM185)+$S167&gt;$G167,$G167-SUM($C185:CM185),$S167))))</f>
        <v>0</v>
      </c>
      <c r="CO185" s="269">
        <f>IF(CO$174&lt;$I167,0,IF(CO$174=$I167,$L167,IF(CO$174=$N167,$Q167,IF(SUM($C185:CN185)+$S167&gt;$G167,$G167-SUM($C185:CN185),$S167))))</f>
        <v>0</v>
      </c>
      <c r="CP185" s="269">
        <f>IF(CP$174&lt;$I167,0,IF(CP$174=$I167,$L167,IF(CP$174=$N167,$Q167,IF(SUM($C185:CO185)+$S167&gt;$G167,$G167-SUM($C185:CO185),$S167))))</f>
        <v>0</v>
      </c>
      <c r="CQ185" s="269">
        <f>IF(CQ$174&lt;$I167,0,IF(CQ$174=$I167,$L167,IF(CQ$174=$N167,$Q167,IF(SUM($C185:CP185)+$S167&gt;$G167,$G167-SUM($C185:CP185),$S167))))</f>
        <v>0</v>
      </c>
      <c r="CR185" s="269">
        <f>IF(CR$174&lt;$I167,0,IF(CR$174=$I167,$L167,IF(CR$174=$N167,$Q167,IF(SUM($C185:CQ185)+$S167&gt;$G167,$G167-SUM($C185:CQ185),$S167))))</f>
        <v>0</v>
      </c>
      <c r="CS185" s="269">
        <f>IF(CS$174&lt;$I167,0,IF(CS$174=$I167,$L167,IF(CS$174=$N167,$Q167,IF(SUM($C185:CR185)+$S167&gt;$G167,$G167-SUM($C185:CR185),$S167))))</f>
        <v>0</v>
      </c>
      <c r="CT185" s="292">
        <f>IF(CT$174&lt;$I167,0,IF(CT$174=$I167,$L167,IF(CT$174=$N167,$Q167,IF(SUM($C185:CS185)+$S167&gt;$G167,$G167-SUM($C185:CS185),$S167))))</f>
        <v>0</v>
      </c>
      <c r="CU185" s="164">
        <f t="shared" si="188"/>
        <v>0</v>
      </c>
    </row>
    <row r="186" spans="1:99" s="130" customFormat="1" ht="16.5" customHeight="1">
      <c r="A186" s="267" t="str">
        <f t="shared" si="189"/>
        <v>商业</v>
      </c>
      <c r="B186" s="268">
        <f t="shared" si="190"/>
        <v>0</v>
      </c>
      <c r="C186" s="269">
        <f t="shared" si="191"/>
        <v>0</v>
      </c>
      <c r="D186" s="269">
        <f>IF(D$174&lt;$I168,0,IF(D$174=$I168,$L168,IF(D$174=$N168,$Q168,IF(SUM($C186:C186)+$S168&gt;$G168,$G168-SUM($C186:C186),$S168))))</f>
        <v>0</v>
      </c>
      <c r="E186" s="269">
        <f>IF(E$174&lt;$I168,0,IF(E$174=$I168,$L168,IF(E$174=$N168,$Q168,IF(SUM($C186:D186)+$S168&gt;$G168,$G168-SUM($C186:D186),$S168))))</f>
        <v>0</v>
      </c>
      <c r="F186" s="269">
        <f>IF(F$174&lt;$I168,0,IF(F$174=$I168,$L168,IF(F$174=$N168,$Q168,IF(SUM($C186:E186)+$S168&gt;$G168,$G168-SUM($C186:E186),$S168))))</f>
        <v>0</v>
      </c>
      <c r="G186" s="269">
        <f>IF(G$174&lt;$I168,0,IF(G$174=$I168,$L168,IF(G$174=$N168,$Q168,IF(SUM($C186:F186)+$S168&gt;$G168,$G168-SUM($C186:F186),$S168))))</f>
        <v>0</v>
      </c>
      <c r="H186" s="269">
        <f>IF(H$174&lt;$I168,0,IF(H$174=$I168,$L168,IF(H$174=$N168,$Q168,IF(SUM($C186:G186)+$S168&gt;$G168,$G168-SUM($C186:G186),$S168))))</f>
        <v>0</v>
      </c>
      <c r="I186" s="269">
        <f>IF(I$174&lt;$I168,0,IF(I$174=$I168,$L168,IF(I$174=$N168,$Q168,IF(SUM($C186:H186)+$S168&gt;$G168,$G168-SUM($C186:H186),$S168))))</f>
        <v>0</v>
      </c>
      <c r="J186" s="269">
        <f>IF(J$174&lt;$I168,0,IF(J$174=$I168,$L168,IF(J$174=$N168,$Q168,IF(SUM($C186:I186)+$S168&gt;$G168,$G168-SUM($C186:I186),$S168))))</f>
        <v>0</v>
      </c>
      <c r="K186" s="269">
        <f>IF(K$174&lt;$I168,0,IF(K$174=$I168,$L168,IF(K$174=$N168,$Q168,IF(SUM($C186:J186)+$S168&gt;$G168,$G168-SUM($C186:J186),$S168))))</f>
        <v>0</v>
      </c>
      <c r="L186" s="269">
        <f>IF(L$174&lt;$I168,0,IF(L$174=$I168,$L168,IF(L$174=$N168,$Q168,IF(SUM($C186:K186)+$S168&gt;$G168,$G168-SUM($C186:K186),$S168))))</f>
        <v>0</v>
      </c>
      <c r="M186" s="269">
        <f>IF(M$174&lt;$I168,0,IF(M$174=$I168,$L168,IF(M$174=$N168,$Q168,IF(SUM($C186:L186)+$S168&gt;$G168,$G168-SUM($C186:L186),$S168))))</f>
        <v>0</v>
      </c>
      <c r="N186" s="269">
        <f>IF(N$174&lt;$I168,0,IF(N$174=$I168,$L168,IF(N$174=$N168,$Q168,IF(SUM($C186:M186)+$S168&gt;$G168,$G168-SUM($C186:M186),$S168))))</f>
        <v>0</v>
      </c>
      <c r="O186" s="269">
        <f>IF(O$174&lt;$I168,0,IF(O$174=$I168,$L168,IF(O$174=$N168,$Q168,IF(SUM($C186:N186)+$S168&gt;$G168,$G168-SUM($C186:N186),$S168))))</f>
        <v>0</v>
      </c>
      <c r="P186" s="269">
        <f>IF(P$174&lt;$I168,0,IF(P$174=$I168,$L168,IF(P$174=$N168,$Q168,IF(SUM($C186:O186)+$S168&gt;$G168,$G168-SUM($C186:O186),$S168))))</f>
        <v>0</v>
      </c>
      <c r="Q186" s="269">
        <f>IF(Q$174&lt;$I168,0,IF(Q$174=$I168,$L168,IF(Q$174=$N168,$Q168,IF(SUM($C186:P186)+$S168&gt;$G168,$G168-SUM($C186:P186),$S168))))</f>
        <v>0</v>
      </c>
      <c r="R186" s="269">
        <f>IF(R$174&lt;$I168,0,IF(R$174=$I168,$L168,IF(R$174=$N168,$Q168,IF(SUM($C186:Q186)+$S168&gt;$G168,$G168-SUM($C186:Q186),$S168))))</f>
        <v>0</v>
      </c>
      <c r="S186" s="269">
        <f>IF(S$174&lt;$I168,0,IF(S$174=$I168,$L168,IF(S$174=$N168,$Q168,IF(SUM($C186:R186)+$S168&gt;$G168,$G168-SUM($C186:R186),$S168))))</f>
        <v>0</v>
      </c>
      <c r="T186" s="269">
        <f>IF(T$174&lt;$I168,0,IF(T$174=$I168,$L168,IF(T$174=$N168,$Q168,IF(SUM($C186:S186)+$S168&gt;$G168,$G168-SUM($C186:S186),$S168))))</f>
        <v>0</v>
      </c>
      <c r="U186" s="269">
        <f>IF(U$174&lt;$I168,0,IF(U$174=$I168,$L168,IF(U$174=$N168,$Q168,IF(SUM($C186:T186)+$S168&gt;$G168,$G168-SUM($C186:T186),$S168))))</f>
        <v>0</v>
      </c>
      <c r="V186" s="269">
        <f>IF(V$174&lt;$I168,0,IF(V$174=$I168,$L168,IF(V$174=$N168,$Q168,IF(SUM($C186:U186)+$S168&gt;$G168,$G168-SUM($C186:U186),$S168))))</f>
        <v>0</v>
      </c>
      <c r="W186" s="269">
        <f>IF(W$174&lt;$I168,0,IF(W$174=$I168,$L168,IF(W$174=$N168,$Q168,IF(SUM($C186:V186)+$S168&gt;$G168,$G168-SUM($C186:V186),$S168))))</f>
        <v>0</v>
      </c>
      <c r="X186" s="269">
        <f>IF(X$174&lt;$I168,0,IF(X$174=$I168,$L168,IF(X$174=$N168,$Q168,IF(SUM($C186:W186)+$S168&gt;$G168,$G168-SUM($C186:W186),$S168))))</f>
        <v>0</v>
      </c>
      <c r="Y186" s="269">
        <f>IF(Y$174&lt;$I168,0,IF(Y$174=$I168,$L168,IF(Y$174=$N168,$Q168,IF(SUM($C186:X186)+$S168&gt;$G168,$G168-SUM($C186:X186),$S168))))</f>
        <v>0</v>
      </c>
      <c r="Z186" s="269">
        <f>IF(Z$174&lt;$I168,0,IF(Z$174=$I168,$L168,IF(Z$174=$N168,$Q168,IF(SUM($C186:Y186)+$S168&gt;$G168,$G168-SUM($C186:Y186),$S168))))</f>
        <v>0</v>
      </c>
      <c r="AA186" s="269">
        <f>IF(AA$174&lt;$I168,0,IF(AA$174=$I168,$L168,IF(AA$174=$N168,$Q168,IF(SUM($C186:Z186)+$S168&gt;$G168,$G168-SUM($C186:Z186),$S168))))</f>
        <v>0</v>
      </c>
      <c r="AB186" s="269">
        <f>IF(AB$174&lt;$I168,0,IF(AB$174=$I168,$L168,IF(AB$174=$N168,$Q168,IF(SUM($C186:AA186)+$S168&gt;$G168,$G168-SUM($C186:AA186),$S168))))</f>
        <v>0</v>
      </c>
      <c r="AC186" s="269">
        <f>IF(AC$174&lt;$I168,0,IF(AC$174=$I168,$L168,IF(AC$174=$N168,$Q168,IF(SUM($C186:AB186)+$S168&gt;$G168,$G168-SUM($C186:AB186),$S168))))</f>
        <v>0</v>
      </c>
      <c r="AD186" s="269">
        <f>IF(AD$174&lt;$I168,0,IF(AD$174=$I168,$L168,IF(AD$174=$N168,$Q168,IF(SUM($C186:AC186)+$S168&gt;$G168,$G168-SUM($C186:AC186),$S168))))</f>
        <v>0</v>
      </c>
      <c r="AE186" s="269">
        <f>IF(AE$174&lt;$I168,0,IF(AE$174=$I168,$L168,IF(AE$174=$N168,$Q168,IF(SUM($C186:AD186)+$S168&gt;$G168,$G168-SUM($C186:AD186),$S168))))</f>
        <v>0</v>
      </c>
      <c r="AF186" s="269">
        <f>IF(AF$174&lt;$I168,0,IF(AF$174=$I168,$L168,IF(AF$174=$N168,$Q168,IF(SUM($C186:AE186)+$S168&gt;$G168,$G168-SUM($C186:AE186),$S168))))</f>
        <v>0</v>
      </c>
      <c r="AG186" s="269">
        <f>IF(AG$174&lt;$I168,0,IF(AG$174=$I168,$L168,IF(AG$174=$N168,$Q168,IF(SUM($C186:AF186)+$S168&gt;$G168,$G168-SUM($C186:AF186),$S168))))</f>
        <v>0</v>
      </c>
      <c r="AH186" s="269">
        <f>IF(AH$174&lt;$I168,0,IF(AH$174=$I168,$L168,IF(AH$174=$N168,$Q168,IF(SUM($C186:AG186)+$S168&gt;$G168,$G168-SUM($C186:AG186),$S168))))</f>
        <v>0</v>
      </c>
      <c r="AI186" s="269">
        <f>IF(AI$174&lt;$I168,0,IF(AI$174=$I168,$L168,IF(AI$174=$N168,$Q168,IF(SUM($C186:AH186)+$S168&gt;$G168,$G168-SUM($C186:AH186),$S168))))</f>
        <v>0</v>
      </c>
      <c r="AJ186" s="269">
        <f>IF(AJ$174&lt;$I168,0,IF(AJ$174=$I168,$L168,IF(AJ$174=$N168,$Q168,IF(SUM($C186:AI186)+$S168&gt;$G168,$G168-SUM($C186:AI186),$S168))))</f>
        <v>0</v>
      </c>
      <c r="AK186" s="269">
        <f>IF(AK$174&lt;$I168,0,IF(AK$174=$I168,$L168,IF(AK$174=$N168,$Q168,IF(SUM($C186:AJ186)+$S168&gt;$G168,$G168-SUM($C186:AJ186),$S168))))</f>
        <v>0</v>
      </c>
      <c r="AL186" s="269">
        <f>IF(AL$174&lt;$I168,0,IF(AL$174=$I168,$L168,IF(AL$174=$N168,$Q168,IF(SUM($C186:AK186)+$S168&gt;$G168,$G168-SUM($C186:AK186),$S168))))</f>
        <v>0</v>
      </c>
      <c r="AM186" s="269">
        <f>IF(AM$174&lt;$I168,0,IF(AM$174=$I168,$L168,IF(AM$174=$N168,$Q168,IF(SUM($C186:AL186)+$S168&gt;$G168,$G168-SUM($C186:AL186),$S168))))</f>
        <v>0</v>
      </c>
      <c r="AN186" s="269">
        <f>IF(AN$174&lt;$I168,0,IF(AN$174=$I168,$L168,IF(AN$174=$N168,$Q168,IF(SUM($C186:AM186)+$S168&gt;$G168,$G168-SUM($C186:AM186),$S168))))</f>
        <v>0</v>
      </c>
      <c r="AO186" s="269">
        <f>IF(AO$174&lt;$I168,0,IF(AO$174=$I168,$L168,IF(AO$174=$N168,$Q168,IF(SUM($C186:AN186)+$S168&gt;$G168,$G168-SUM($C186:AN186),$S168))))</f>
        <v>0</v>
      </c>
      <c r="AP186" s="269">
        <f>IF(AP$174&lt;$I168,0,IF(AP$174=$I168,$L168,IF(AP$174=$N168,$Q168,IF(SUM($C186:AO186)+$S168&gt;$G168,$G168-SUM($C186:AO186),$S168))))</f>
        <v>0</v>
      </c>
      <c r="AQ186" s="269">
        <f>IF(AQ$174&lt;$I168,0,IF(AQ$174=$I168,$L168,IF(AQ$174=$N168,$Q168,IF(SUM($C186:AP186)+$S168&gt;$G168,$G168-SUM($C186:AP186),$S168))))</f>
        <v>0</v>
      </c>
      <c r="AR186" s="269">
        <f>IF(AR$174&lt;$I168,0,IF(AR$174=$I168,$L168,IF(AR$174=$N168,$Q168,IF(SUM($C186:AQ186)+$S168&gt;$G168,$G168-SUM($C186:AQ186),$S168))))</f>
        <v>0</v>
      </c>
      <c r="AS186" s="269">
        <f>IF(AS$174&lt;$I168,0,IF(AS$174=$I168,$L168,IF(AS$174=$N168,$Q168,IF(SUM($C186:AR186)+$S168&gt;$G168,$G168-SUM($C186:AR186),$S168))))</f>
        <v>0</v>
      </c>
      <c r="AT186" s="269">
        <f>IF(AT$174&lt;$I168,0,IF(AT$174=$I168,$L168,IF(AT$174=$N168,$Q168,IF(SUM($C186:AS186)+$S168&gt;$G168,$G168-SUM($C186:AS186),$S168))))</f>
        <v>0</v>
      </c>
      <c r="AU186" s="269">
        <f>IF(AU$174&lt;$I168,0,IF(AU$174=$I168,$L168,IF(AU$174=$N168,$Q168,IF(SUM($C186:AT186)+$S168&gt;$G168,$G168-SUM($C186:AT186),$S168))))</f>
        <v>0</v>
      </c>
      <c r="AV186" s="269">
        <f>IF(AV$174&lt;$I168,0,IF(AV$174=$I168,$L168,IF(AV$174=$N168,$Q168,IF(SUM($C186:AU186)+$S168&gt;$G168,$G168-SUM($C186:AU186),$S168))))</f>
        <v>0</v>
      </c>
      <c r="AW186" s="269">
        <f>IF(AW$174&lt;$I168,0,IF(AW$174=$I168,$L168,IF(AW$174=$N168,$Q168,IF(SUM($C186:AV186)+$S168&gt;$G168,$G168-SUM($C186:AV186),$S168))))</f>
        <v>0</v>
      </c>
      <c r="AX186" s="269">
        <f>IF(AX$174&lt;$I168,0,IF(AX$174=$I168,$L168,IF(AX$174=$N168,$Q168,IF(SUM($C186:AW186)+$S168&gt;$G168,$G168-SUM($C186:AW186),$S168))))</f>
        <v>0</v>
      </c>
      <c r="AY186" s="269">
        <f>IF(AY$174&lt;$I168,0,IF(AY$174=$I168,$L168,IF(AY$174=$N168,$Q168,IF(SUM($C186:AX186)+$S168&gt;$G168,$G168-SUM($C186:AX186),$S168))))</f>
        <v>0</v>
      </c>
      <c r="AZ186" s="269">
        <f>IF(AZ$174&lt;$I168,0,IF(AZ$174=$I168,$L168,IF(AZ$174=$N168,$Q168,IF(SUM($C186:AY186)+$S168&gt;$G168,$G168-SUM($C186:AY186),$S168))))</f>
        <v>0</v>
      </c>
      <c r="BA186" s="269">
        <f>IF(BA$174&lt;$I168,0,IF(BA$174=$I168,$L168,IF(BA$174=$N168,$Q168,IF(SUM($C186:AZ186)+$S168&gt;$G168,$G168-SUM($C186:AZ186),$S168))))</f>
        <v>0</v>
      </c>
      <c r="BB186" s="269">
        <f>IF(BB$174&lt;$I168,0,IF(BB$174=$I168,$L168,IF(BB$174=$N168,$Q168,IF(SUM($C186:BA186)+$S168&gt;$G168,$G168-SUM($C186:BA186),$S168))))</f>
        <v>0</v>
      </c>
      <c r="BC186" s="269">
        <f>IF(BC$174&lt;$I168,0,IF(BC$174=$I168,$L168,IF(BC$174=$N168,$Q168,IF(SUM($C186:BB186)+$S168&gt;$G168,$G168-SUM($C186:BB186),$S168))))</f>
        <v>0</v>
      </c>
      <c r="BD186" s="269">
        <f>IF(BD$174&lt;$I168,0,IF(BD$174=$I168,$L168,IF(BD$174=$N168,$Q168,IF(SUM($C186:BC186)+$S168&gt;$G168,$G168-SUM($C186:BC186),$S168))))</f>
        <v>0</v>
      </c>
      <c r="BE186" s="269">
        <f>IF(BE$174&lt;$I168,0,IF(BE$174=$I168,$L168,IF(BE$174=$N168,$Q168,IF(SUM($C186:BD186)+$S168&gt;$G168,$G168-SUM($C186:BD186),$S168))))</f>
        <v>0</v>
      </c>
      <c r="BF186" s="269">
        <f>IF(BF$174&lt;$I168,0,IF(BF$174=$I168,$L168,IF(BF$174=$N168,$Q168,IF(SUM($C186:BE186)+$S168&gt;$G168,$G168-SUM($C186:BE186),$S168))))</f>
        <v>0</v>
      </c>
      <c r="BG186" s="269">
        <f>IF(BG$174&lt;$I168,0,IF(BG$174=$I168,$L168,IF(BG$174=$N168,$Q168,IF(SUM($C186:BF186)+$S168&gt;$G168,$G168-SUM($C186:BF186),$S168))))</f>
        <v>0</v>
      </c>
      <c r="BH186" s="269">
        <f>IF(BH$174&lt;$I168,0,IF(BH$174=$I168,$L168,IF(BH$174=$N168,$Q168,IF(SUM($C186:BG186)+$S168&gt;$G168,$G168-SUM($C186:BG186),$S168))))</f>
        <v>0</v>
      </c>
      <c r="BI186" s="269">
        <f>IF(BI$174&lt;$I168,0,IF(BI$174=$I168,$L168,IF(BI$174=$N168,$Q168,IF(SUM($C186:BH186)+$S168&gt;$G168,$G168-SUM($C186:BH186),$S168))))</f>
        <v>0</v>
      </c>
      <c r="BJ186" s="269">
        <f>IF(BJ$174&lt;$I168,0,IF(BJ$174=$I168,$L168,IF(BJ$174=$N168,$Q168,IF(SUM($C186:BI186)+$S168&gt;$G168,$G168-SUM($C186:BI186),$S168))))</f>
        <v>0</v>
      </c>
      <c r="BK186" s="269">
        <f>IF(BK$174&lt;$I168,0,IF(BK$174=$I168,$L168,IF(BK$174=$N168,$Q168,IF(SUM($C186:BJ186)+$S168&gt;$G168,$G168-SUM($C186:BJ186),$S168))))</f>
        <v>0</v>
      </c>
      <c r="BL186" s="269">
        <f>IF(BL$174&lt;$I168,0,IF(BL$174=$I168,$L168,IF(BL$174=$N168,$Q168,IF(SUM($C186:BK186)+$S168&gt;$G168,$G168-SUM($C186:BK186),$S168))))</f>
        <v>0</v>
      </c>
      <c r="BM186" s="269">
        <f>IF(BM$174&lt;$I168,0,IF(BM$174=$I168,$L168,IF(BM$174=$N168,$Q168,IF(SUM($C186:BL186)+$S168&gt;$G168,$G168-SUM($C186:BL186),$S168))))</f>
        <v>0</v>
      </c>
      <c r="BN186" s="269">
        <f>IF(BN$174&lt;$I168,0,IF(BN$174=$I168,$L168,IF(BN$174=$N168,$Q168,IF(SUM($C186:BM186)+$S168&gt;$G168,$G168-SUM($C186:BM186),$S168))))</f>
        <v>0</v>
      </c>
      <c r="BO186" s="269">
        <f>IF(BO$174&lt;$I168,0,IF(BO$174=$I168,$L168,IF(BO$174=$N168,$Q168,IF(SUM($C186:BN186)+$S168&gt;$G168,$G168-SUM($C186:BN186),$S168))))</f>
        <v>0</v>
      </c>
      <c r="BP186" s="269">
        <f>IF(BP$174&lt;$I168,0,IF(BP$174=$I168,$L168,IF(BP$174=$N168,$Q168,IF(SUM($C186:BO186)+$S168&gt;$G168,$G168-SUM($C186:BO186),$S168))))</f>
        <v>0</v>
      </c>
      <c r="BQ186" s="269">
        <f>IF(BQ$174&lt;$I168,0,IF(BQ$174=$I168,$L168,IF(BQ$174=$N168,$Q168,IF(SUM($C186:BP186)+$S168&gt;$G168,$G168-SUM($C186:BP186),$S168))))</f>
        <v>0</v>
      </c>
      <c r="BR186" s="269">
        <f>IF(BR$174&lt;$I168,0,IF(BR$174=$I168,$L168,IF(BR$174=$N168,$Q168,IF(SUM($C186:BQ186)+$S168&gt;$G168,$G168-SUM($C186:BQ186),$S168))))</f>
        <v>0</v>
      </c>
      <c r="BS186" s="269">
        <f>IF(BS$174&lt;$I168,0,IF(BS$174=$I168,$L168,IF(BS$174=$N168,$Q168,IF(SUM($C186:BR186)+$S168&gt;$G168,$G168-SUM($C186:BR186),$S168))))</f>
        <v>0</v>
      </c>
      <c r="BT186" s="269">
        <f>IF(BT$174&lt;$I168,0,IF(BT$174=$I168,$L168,IF(BT$174=$N168,$Q168,IF(SUM($C186:BS186)+$S168&gt;$G168,$G168-SUM($C186:BS186),$S168))))</f>
        <v>0</v>
      </c>
      <c r="BU186" s="269">
        <f>IF(BU$174&lt;$I168,0,IF(BU$174=$I168,$L168,IF(BU$174=$N168,$Q168,IF(SUM($C186:BT186)+$S168&gt;$G168,$G168-SUM($C186:BT186),$S168))))</f>
        <v>0</v>
      </c>
      <c r="BV186" s="269">
        <f>IF(BV$174&lt;$I168,0,IF(BV$174=$I168,$L168,IF(BV$174=$N168,$Q168,IF(SUM($C186:BU186)+$S168&gt;$G168,$G168-SUM($C186:BU186),$S168))))</f>
        <v>0</v>
      </c>
      <c r="BW186" s="269">
        <f>IF(BW$174&lt;$I168,0,IF(BW$174=$I168,$L168,IF(BW$174=$N168,$Q168,IF(SUM($C186:BV186)+$S168&gt;$G168,$G168-SUM($C186:BV186),$S168))))</f>
        <v>0</v>
      </c>
      <c r="BX186" s="269">
        <f>IF(BX$174&lt;$I168,0,IF(BX$174=$I168,$L168,IF(BX$174=$N168,$Q168,IF(SUM($C186:BW186)+$S168&gt;$G168,$G168-SUM($C186:BW186),$S168))))</f>
        <v>0</v>
      </c>
      <c r="BY186" s="269">
        <f>IF(BY$174&lt;$I168,0,IF(BY$174=$I168,$L168,IF(BY$174=$N168,$Q168,IF(SUM($C186:BX186)+$S168&gt;$G168,$G168-SUM($C186:BX186),$S168))))</f>
        <v>0</v>
      </c>
      <c r="BZ186" s="269">
        <f>IF(BZ$174&lt;$I168,0,IF(BZ$174=$I168,$L168,IF(BZ$174=$N168,$Q168,IF(SUM($C186:BY186)+$S168&gt;$G168,$G168-SUM($C186:BY186),$S168))))</f>
        <v>0</v>
      </c>
      <c r="CA186" s="269">
        <f>IF(CA$174&lt;$I168,0,IF(CA$174=$I168,$L168,IF(CA$174=$N168,$Q168,IF(SUM($C186:BZ186)+$S168&gt;$G168,$G168-SUM($C186:BZ186),$S168))))</f>
        <v>0</v>
      </c>
      <c r="CB186" s="269">
        <f>IF(CB$174&lt;$I168,0,IF(CB$174=$I168,$L168,IF(CB$174=$N168,$Q168,IF(SUM($C186:CA186)+$S168&gt;$G168,$G168-SUM($C186:CA186),$S168))))</f>
        <v>0</v>
      </c>
      <c r="CC186" s="269">
        <f>IF(CC$174&lt;$I168,0,IF(CC$174=$I168,$L168,IF(CC$174=$N168,$Q168,IF(SUM($C186:CB186)+$S168&gt;$G168,$G168-SUM($C186:CB186),$S168))))</f>
        <v>0</v>
      </c>
      <c r="CD186" s="269">
        <f>IF(CD$174&lt;$I168,0,IF(CD$174=$I168,$L168,IF(CD$174=$N168,$Q168,IF(SUM($C186:CC186)+$S168&gt;$G168,$G168-SUM($C186:CC186),$S168))))</f>
        <v>0</v>
      </c>
      <c r="CE186" s="269">
        <f>IF(CE$174&lt;$I168,0,IF(CE$174=$I168,$L168,IF(CE$174=$N168,$Q168,IF(SUM($C186:CD186)+$S168&gt;$G168,$G168-SUM($C186:CD186),$S168))))</f>
        <v>0</v>
      </c>
      <c r="CF186" s="269">
        <f>IF(CF$174&lt;$I168,0,IF(CF$174=$I168,$L168,IF(CF$174=$N168,$Q168,IF(SUM($C186:CE186)+$S168&gt;$G168,$G168-SUM($C186:CE186),$S168))))</f>
        <v>0</v>
      </c>
      <c r="CG186" s="269">
        <f>IF(CG$174&lt;$I168,0,IF(CG$174=$I168,$L168,IF(CG$174=$N168,$Q168,IF(SUM($C186:CF186)+$S168&gt;$G168,$G168-SUM($C186:CF186),$S168))))</f>
        <v>0</v>
      </c>
      <c r="CH186" s="269">
        <f>IF(CH$174&lt;$I168,0,IF(CH$174=$I168,$L168,IF(CH$174=$N168,$Q168,IF(SUM($C186:CG186)+$S168&gt;$G168,$G168-SUM($C186:CG186),$S168))))</f>
        <v>0</v>
      </c>
      <c r="CI186" s="269">
        <f>IF(CI$174&lt;$I168,0,IF(CI$174=$I168,$L168,IF(CI$174=$N168,$Q168,IF(SUM($C186:CH186)+$S168&gt;$G168,$G168-SUM($C186:CH186),$S168))))</f>
        <v>0</v>
      </c>
      <c r="CJ186" s="269">
        <f>IF(CJ$174&lt;$I168,0,IF(CJ$174=$I168,$L168,IF(CJ$174=$N168,$Q168,IF(SUM($C186:CI186)+$S168&gt;$G168,$G168-SUM($C186:CI186),$S168))))</f>
        <v>0</v>
      </c>
      <c r="CK186" s="269">
        <f>IF(CK$174&lt;$I168,0,IF(CK$174=$I168,$L168,IF(CK$174=$N168,$Q168,IF(SUM($C186:CJ186)+$S168&gt;$G168,$G168-SUM($C186:CJ186),$S168))))</f>
        <v>0</v>
      </c>
      <c r="CL186" s="269">
        <f>IF(CL$174&lt;$I168,0,IF(CL$174=$I168,$L168,IF(CL$174=$N168,$Q168,IF(SUM($C186:CK186)+$S168&gt;$G168,$G168-SUM($C186:CK186),$S168))))</f>
        <v>0</v>
      </c>
      <c r="CM186" s="269">
        <f>IF(CM$174&lt;$I168,0,IF(CM$174=$I168,$L168,IF(CM$174=$N168,$Q168,IF(SUM($C186:CL186)+$S168&gt;$G168,$G168-SUM($C186:CL186),$S168))))</f>
        <v>0</v>
      </c>
      <c r="CN186" s="269">
        <f>IF(CN$174&lt;$I168,0,IF(CN$174=$I168,$L168,IF(CN$174=$N168,$Q168,IF(SUM($C186:CM186)+$S168&gt;$G168,$G168-SUM($C186:CM186),$S168))))</f>
        <v>0</v>
      </c>
      <c r="CO186" s="269">
        <f>IF(CO$174&lt;$I168,0,IF(CO$174=$I168,$L168,IF(CO$174=$N168,$Q168,IF(SUM($C186:CN186)+$S168&gt;$G168,$G168-SUM($C186:CN186),$S168))))</f>
        <v>0</v>
      </c>
      <c r="CP186" s="269">
        <f>IF(CP$174&lt;$I168,0,IF(CP$174=$I168,$L168,IF(CP$174=$N168,$Q168,IF(SUM($C186:CO186)+$S168&gt;$G168,$G168-SUM($C186:CO186),$S168))))</f>
        <v>0</v>
      </c>
      <c r="CQ186" s="269">
        <f>IF(CQ$174&lt;$I168,0,IF(CQ$174=$I168,$L168,IF(CQ$174=$N168,$Q168,IF(SUM($C186:CP186)+$S168&gt;$G168,$G168-SUM($C186:CP186),$S168))))</f>
        <v>0</v>
      </c>
      <c r="CR186" s="269">
        <f>IF(CR$174&lt;$I168,0,IF(CR$174=$I168,$L168,IF(CR$174=$N168,$Q168,IF(SUM($C186:CQ186)+$S168&gt;$G168,$G168-SUM($C186:CQ186),$S168))))</f>
        <v>0</v>
      </c>
      <c r="CS186" s="269">
        <f>IF(CS$174&lt;$I168,0,IF(CS$174=$I168,$L168,IF(CS$174=$N168,$Q168,IF(SUM($C186:CR186)+$S168&gt;$G168,$G168-SUM($C186:CR186),$S168))))</f>
        <v>0</v>
      </c>
      <c r="CT186" s="292">
        <f>IF(CT$174&lt;$I168,0,IF(CT$174=$I168,$L168,IF(CT$174=$N168,$Q168,IF(SUM($C186:CS186)+$S168&gt;$G168,$G168-SUM($C186:CS186),$S168))))</f>
        <v>0</v>
      </c>
      <c r="CU186" s="164">
        <f t="shared" si="188"/>
        <v>0</v>
      </c>
    </row>
    <row r="187" spans="1:99" s="130" customFormat="1" ht="16.5" customHeight="1">
      <c r="A187" s="267" t="str">
        <f t="shared" si="189"/>
        <v>酒店</v>
      </c>
      <c r="B187" s="268">
        <f t="shared" si="190"/>
        <v>0</v>
      </c>
      <c r="C187" s="269">
        <f t="shared" si="191"/>
        <v>0</v>
      </c>
      <c r="D187" s="269">
        <f>IF(D$174&lt;$I169,0,IF(D$174=$I169,$L169,IF(D$174=$N169,$Q169,IF(SUM($C187:C187)+$S169&gt;$G169,$G169-SUM($C187:C187),$S169))))</f>
        <v>0</v>
      </c>
      <c r="E187" s="269">
        <f>IF(E$174&lt;$I169,0,IF(E$174=$I169,$L169,IF(E$174=$N169,$Q169,IF(SUM($C187:D187)+$S169&gt;$G169,$G169-SUM($C187:D187),$S169))))</f>
        <v>0</v>
      </c>
      <c r="F187" s="269">
        <f>IF(F$174&lt;$I169,0,IF(F$174=$I169,$L169,IF(F$174=$N169,$Q169,IF(SUM($C187:E187)+$S169&gt;$G169,$G169-SUM($C187:E187),$S169))))</f>
        <v>0</v>
      </c>
      <c r="G187" s="269">
        <f>IF(G$174&lt;$I169,0,IF(G$174=$I169,$L169,IF(G$174=$N169,$Q169,IF(SUM($C187:F187)+$S169&gt;$G169,$G169-SUM($C187:F187),$S169))))</f>
        <v>0</v>
      </c>
      <c r="H187" s="269">
        <f>IF(H$174&lt;$I169,0,IF(H$174=$I169,$L169,IF(H$174=$N169,$Q169,IF(SUM($C187:G187)+$S169&gt;$G169,$G169-SUM($C187:G187),$S169))))</f>
        <v>0</v>
      </c>
      <c r="I187" s="269">
        <f>IF(I$174&lt;$I169,0,IF(I$174=$I169,$L169,IF(I$174=$N169,$Q169,IF(SUM($C187:H187)+$S169&gt;$G169,$G169-SUM($C187:H187),$S169))))</f>
        <v>0</v>
      </c>
      <c r="J187" s="269">
        <f>IF(J$174&lt;$I169,0,IF(J$174=$I169,$L169,IF(J$174=$N169,$Q169,IF(SUM($C187:I187)+$S169&gt;$G169,$G169-SUM($C187:I187),$S169))))</f>
        <v>0</v>
      </c>
      <c r="K187" s="269">
        <f>IF(K$174&lt;$I169,0,IF(K$174=$I169,$L169,IF(K$174=$N169,$Q169,IF(SUM($C187:J187)+$S169&gt;$G169,$G169-SUM($C187:J187),$S169))))</f>
        <v>0</v>
      </c>
      <c r="L187" s="269">
        <f>IF(L$174&lt;$I169,0,IF(L$174=$I169,$L169,IF(L$174=$N169,$Q169,IF(SUM($C187:K187)+$S169&gt;$G169,$G169-SUM($C187:K187),$S169))))</f>
        <v>0</v>
      </c>
      <c r="M187" s="269">
        <f>IF(M$174&lt;$I169,0,IF(M$174=$I169,$L169,IF(M$174=$N169,$Q169,IF(SUM($C187:L187)+$S169&gt;$G169,$G169-SUM($C187:L187),$S169))))</f>
        <v>0</v>
      </c>
      <c r="N187" s="269">
        <f>IF(N$174&lt;$I169,0,IF(N$174=$I169,$L169,IF(N$174=$N169,$Q169,IF(SUM($C187:M187)+$S169&gt;$G169,$G169-SUM($C187:M187),$S169))))</f>
        <v>0</v>
      </c>
      <c r="O187" s="269">
        <f>IF(O$174&lt;$I169,0,IF(O$174=$I169,$L169,IF(O$174=$N169,$Q169,IF(SUM($C187:N187)+$S169&gt;$G169,$G169-SUM($C187:N187),$S169))))</f>
        <v>0</v>
      </c>
      <c r="P187" s="269">
        <f>IF(P$174&lt;$I169,0,IF(P$174=$I169,$L169,IF(P$174=$N169,$Q169,IF(SUM($C187:O187)+$S169&gt;$G169,$G169-SUM($C187:O187),$S169))))</f>
        <v>0</v>
      </c>
      <c r="Q187" s="269">
        <f>IF(Q$174&lt;$I169,0,IF(Q$174=$I169,$L169,IF(Q$174=$N169,$Q169,IF(SUM($C187:P187)+$S169&gt;$G169,$G169-SUM($C187:P187),$S169))))</f>
        <v>0</v>
      </c>
      <c r="R187" s="269">
        <f>IF(R$174&lt;$I169,0,IF(R$174=$I169,$L169,IF(R$174=$N169,$Q169,IF(SUM($C187:Q187)+$S169&gt;$G169,$G169-SUM($C187:Q187),$S169))))</f>
        <v>0</v>
      </c>
      <c r="S187" s="269">
        <f>IF(S$174&lt;$I169,0,IF(S$174=$I169,$L169,IF(S$174=$N169,$Q169,IF(SUM($C187:R187)+$S169&gt;$G169,$G169-SUM($C187:R187),$S169))))</f>
        <v>0</v>
      </c>
      <c r="T187" s="269">
        <f>IF(T$174&lt;$I169,0,IF(T$174=$I169,$L169,IF(T$174=$N169,$Q169,IF(SUM($C187:S187)+$S169&gt;$G169,$G169-SUM($C187:S187),$S169))))</f>
        <v>0</v>
      </c>
      <c r="U187" s="269">
        <f>IF(U$174&lt;$I169,0,IF(U$174=$I169,$L169,IF(U$174=$N169,$Q169,IF(SUM($C187:T187)+$S169&gt;$G169,$G169-SUM($C187:T187),$S169))))</f>
        <v>0</v>
      </c>
      <c r="V187" s="269">
        <f>IF(V$174&lt;$I169,0,IF(V$174=$I169,$L169,IF(V$174=$N169,$Q169,IF(SUM($C187:U187)+$S169&gt;$G169,$G169-SUM($C187:U187),$S169))))</f>
        <v>0</v>
      </c>
      <c r="W187" s="269">
        <f>IF(W$174&lt;$I169,0,IF(W$174=$I169,$L169,IF(W$174=$N169,$Q169,IF(SUM($C187:V187)+$S169&gt;$G169,$G169-SUM($C187:V187),$S169))))</f>
        <v>0</v>
      </c>
      <c r="X187" s="269">
        <f>IF(X$174&lt;$I169,0,IF(X$174=$I169,$L169,IF(X$174=$N169,$Q169,IF(SUM($C187:W187)+$S169&gt;$G169,$G169-SUM($C187:W187),$S169))))</f>
        <v>0</v>
      </c>
      <c r="Y187" s="269">
        <f>IF(Y$174&lt;$I169,0,IF(Y$174=$I169,$L169,IF(Y$174=$N169,$Q169,IF(SUM($C187:X187)+$S169&gt;$G169,$G169-SUM($C187:X187),$S169))))</f>
        <v>0</v>
      </c>
      <c r="Z187" s="269">
        <f>IF(Z$174&lt;$I169,0,IF(Z$174=$I169,$L169,IF(Z$174=$N169,$Q169,IF(SUM($C187:Y187)+$S169&gt;$G169,$G169-SUM($C187:Y187),$S169))))</f>
        <v>0</v>
      </c>
      <c r="AA187" s="269">
        <f>IF(AA$174&lt;$I169,0,IF(AA$174=$I169,$L169,IF(AA$174=$N169,$Q169,IF(SUM($C187:Z187)+$S169&gt;$G169,$G169-SUM($C187:Z187),$S169))))</f>
        <v>0</v>
      </c>
      <c r="AB187" s="269">
        <f>IF(AB$174&lt;$I169,0,IF(AB$174=$I169,$L169,IF(AB$174=$N169,$Q169,IF(SUM($C187:AA187)+$S169&gt;$G169,$G169-SUM($C187:AA187),$S169))))</f>
        <v>0</v>
      </c>
      <c r="AC187" s="269">
        <f>IF(AC$174&lt;$I169,0,IF(AC$174=$I169,$L169,IF(AC$174=$N169,$Q169,IF(SUM($C187:AB187)+$S169&gt;$G169,$G169-SUM($C187:AB187),$S169))))</f>
        <v>0</v>
      </c>
      <c r="AD187" s="269">
        <f>IF(AD$174&lt;$I169,0,IF(AD$174=$I169,$L169,IF(AD$174=$N169,$Q169,IF(SUM($C187:AC187)+$S169&gt;$G169,$G169-SUM($C187:AC187),$S169))))</f>
        <v>0</v>
      </c>
      <c r="AE187" s="269">
        <f>IF(AE$174&lt;$I169,0,IF(AE$174=$I169,$L169,IF(AE$174=$N169,$Q169,IF(SUM($C187:AD187)+$S169&gt;$G169,$G169-SUM($C187:AD187),$S169))))</f>
        <v>0</v>
      </c>
      <c r="AF187" s="269">
        <f>IF(AF$174&lt;$I169,0,IF(AF$174=$I169,$L169,IF(AF$174=$N169,$Q169,IF(SUM($C187:AE187)+$S169&gt;$G169,$G169-SUM($C187:AE187),$S169))))</f>
        <v>0</v>
      </c>
      <c r="AG187" s="269">
        <f>IF(AG$174&lt;$I169,0,IF(AG$174=$I169,$L169,IF(AG$174=$N169,$Q169,IF(SUM($C187:AF187)+$S169&gt;$G169,$G169-SUM($C187:AF187),$S169))))</f>
        <v>0</v>
      </c>
      <c r="AH187" s="269">
        <f>IF(AH$174&lt;$I169,0,IF(AH$174=$I169,$L169,IF(AH$174=$N169,$Q169,IF(SUM($C187:AG187)+$S169&gt;$G169,$G169-SUM($C187:AG187),$S169))))</f>
        <v>0</v>
      </c>
      <c r="AI187" s="269">
        <f>IF(AI$174&lt;$I169,0,IF(AI$174=$I169,$L169,IF(AI$174=$N169,$Q169,IF(SUM($C187:AH187)+$S169&gt;$G169,$G169-SUM($C187:AH187),$S169))))</f>
        <v>0</v>
      </c>
      <c r="AJ187" s="269">
        <f>IF(AJ$174&lt;$I169,0,IF(AJ$174=$I169,$L169,IF(AJ$174=$N169,$Q169,IF(SUM($C187:AI187)+$S169&gt;$G169,$G169-SUM($C187:AI187),$S169))))</f>
        <v>0</v>
      </c>
      <c r="AK187" s="269">
        <f>IF(AK$174&lt;$I169,0,IF(AK$174=$I169,$L169,IF(AK$174=$N169,$Q169,IF(SUM($C187:AJ187)+$S169&gt;$G169,$G169-SUM($C187:AJ187),$S169))))</f>
        <v>0</v>
      </c>
      <c r="AL187" s="269">
        <f>IF(AL$174&lt;$I169,0,IF(AL$174=$I169,$L169,IF(AL$174=$N169,$Q169,IF(SUM($C187:AK187)+$S169&gt;$G169,$G169-SUM($C187:AK187),$S169))))</f>
        <v>0</v>
      </c>
      <c r="AM187" s="269">
        <f>IF(AM$174&lt;$I169,0,IF(AM$174=$I169,$L169,IF(AM$174=$N169,$Q169,IF(SUM($C187:AL187)+$S169&gt;$G169,$G169-SUM($C187:AL187),$S169))))</f>
        <v>0</v>
      </c>
      <c r="AN187" s="269">
        <f>IF(AN$174&lt;$I169,0,IF(AN$174=$I169,$L169,IF(AN$174=$N169,$Q169,IF(SUM($C187:AM187)+$S169&gt;$G169,$G169-SUM($C187:AM187),$S169))))</f>
        <v>0</v>
      </c>
      <c r="AO187" s="269">
        <f>IF(AO$174&lt;$I169,0,IF(AO$174=$I169,$L169,IF(AO$174=$N169,$Q169,IF(SUM($C187:AN187)+$S169&gt;$G169,$G169-SUM($C187:AN187),$S169))))</f>
        <v>0</v>
      </c>
      <c r="AP187" s="269">
        <f>IF(AP$174&lt;$I169,0,IF(AP$174=$I169,$L169,IF(AP$174=$N169,$Q169,IF(SUM($C187:AO187)+$S169&gt;$G169,$G169-SUM($C187:AO187),$S169))))</f>
        <v>0</v>
      </c>
      <c r="AQ187" s="269">
        <f>IF(AQ$174&lt;$I169,0,IF(AQ$174=$I169,$L169,IF(AQ$174=$N169,$Q169,IF(SUM($C187:AP187)+$S169&gt;$G169,$G169-SUM($C187:AP187),$S169))))</f>
        <v>0</v>
      </c>
      <c r="AR187" s="269">
        <f>IF(AR$174&lt;$I169,0,IF(AR$174=$I169,$L169,IF(AR$174=$N169,$Q169,IF(SUM($C187:AQ187)+$S169&gt;$G169,$G169-SUM($C187:AQ187),$S169))))</f>
        <v>0</v>
      </c>
      <c r="AS187" s="269">
        <f>IF(AS$174&lt;$I169,0,IF(AS$174=$I169,$L169,IF(AS$174=$N169,$Q169,IF(SUM($C187:AR187)+$S169&gt;$G169,$G169-SUM($C187:AR187),$S169))))</f>
        <v>0</v>
      </c>
      <c r="AT187" s="269">
        <f>IF(AT$174&lt;$I169,0,IF(AT$174=$I169,$L169,IF(AT$174=$N169,$Q169,IF(SUM($C187:AS187)+$S169&gt;$G169,$G169-SUM($C187:AS187),$S169))))</f>
        <v>0</v>
      </c>
      <c r="AU187" s="269">
        <f>IF(AU$174&lt;$I169,0,IF(AU$174=$I169,$L169,IF(AU$174=$N169,$Q169,IF(SUM($C187:AT187)+$S169&gt;$G169,$G169-SUM($C187:AT187),$S169))))</f>
        <v>0</v>
      </c>
      <c r="AV187" s="269">
        <f>IF(AV$174&lt;$I169,0,IF(AV$174=$I169,$L169,IF(AV$174=$N169,$Q169,IF(SUM($C187:AU187)+$S169&gt;$G169,$G169-SUM($C187:AU187),$S169))))</f>
        <v>0</v>
      </c>
      <c r="AW187" s="269">
        <f>IF(AW$174&lt;$I169,0,IF(AW$174=$I169,$L169,IF(AW$174=$N169,$Q169,IF(SUM($C187:AV187)+$S169&gt;$G169,$G169-SUM($C187:AV187),$S169))))</f>
        <v>0</v>
      </c>
      <c r="AX187" s="269">
        <f>IF(AX$174&lt;$I169,0,IF(AX$174=$I169,$L169,IF(AX$174=$N169,$Q169,IF(SUM($C187:AW187)+$S169&gt;$G169,$G169-SUM($C187:AW187),$S169))))</f>
        <v>0</v>
      </c>
      <c r="AY187" s="269">
        <f>IF(AY$174&lt;$I169,0,IF(AY$174=$I169,$L169,IF(AY$174=$N169,$Q169,IF(SUM($C187:AX187)+$S169&gt;$G169,$G169-SUM($C187:AX187),$S169))))</f>
        <v>0</v>
      </c>
      <c r="AZ187" s="269">
        <f>IF(AZ$174&lt;$I169,0,IF(AZ$174=$I169,$L169,IF(AZ$174=$N169,$Q169,IF(SUM($C187:AY187)+$S169&gt;$G169,$G169-SUM($C187:AY187),$S169))))</f>
        <v>0</v>
      </c>
      <c r="BA187" s="269">
        <f>IF(BA$174&lt;$I169,0,IF(BA$174=$I169,$L169,IF(BA$174=$N169,$Q169,IF(SUM($C187:AZ187)+$S169&gt;$G169,$G169-SUM($C187:AZ187),$S169))))</f>
        <v>0</v>
      </c>
      <c r="BB187" s="269">
        <f>IF(BB$174&lt;$I169,0,IF(BB$174=$I169,$L169,IF(BB$174=$N169,$Q169,IF(SUM($C187:BA187)+$S169&gt;$G169,$G169-SUM($C187:BA187),$S169))))</f>
        <v>0</v>
      </c>
      <c r="BC187" s="269">
        <f>IF(BC$174&lt;$I169,0,IF(BC$174=$I169,$L169,IF(BC$174=$N169,$Q169,IF(SUM($C187:BB187)+$S169&gt;$G169,$G169-SUM($C187:BB187),$S169))))</f>
        <v>0</v>
      </c>
      <c r="BD187" s="269">
        <f>IF(BD$174&lt;$I169,0,IF(BD$174=$I169,$L169,IF(BD$174=$N169,$Q169,IF(SUM($C187:BC187)+$S169&gt;$G169,$G169-SUM($C187:BC187),$S169))))</f>
        <v>0</v>
      </c>
      <c r="BE187" s="269">
        <f>IF(BE$174&lt;$I169,0,IF(BE$174=$I169,$L169,IF(BE$174=$N169,$Q169,IF(SUM($C187:BD187)+$S169&gt;$G169,$G169-SUM($C187:BD187),$S169))))</f>
        <v>0</v>
      </c>
      <c r="BF187" s="269">
        <f>IF(BF$174&lt;$I169,0,IF(BF$174=$I169,$L169,IF(BF$174=$N169,$Q169,IF(SUM($C187:BE187)+$S169&gt;$G169,$G169-SUM($C187:BE187),$S169))))</f>
        <v>0</v>
      </c>
      <c r="BG187" s="269">
        <f>IF(BG$174&lt;$I169,0,IF(BG$174=$I169,$L169,IF(BG$174=$N169,$Q169,IF(SUM($C187:BF187)+$S169&gt;$G169,$G169-SUM($C187:BF187),$S169))))</f>
        <v>0</v>
      </c>
      <c r="BH187" s="269">
        <f>IF(BH$174&lt;$I169,0,IF(BH$174=$I169,$L169,IF(BH$174=$N169,$Q169,IF(SUM($C187:BG187)+$S169&gt;$G169,$G169-SUM($C187:BG187),$S169))))</f>
        <v>0</v>
      </c>
      <c r="BI187" s="269">
        <f>IF(BI$174&lt;$I169,0,IF(BI$174=$I169,$L169,IF(BI$174=$N169,$Q169,IF(SUM($C187:BH187)+$S169&gt;$G169,$G169-SUM($C187:BH187),$S169))))</f>
        <v>0</v>
      </c>
      <c r="BJ187" s="269">
        <f>IF(BJ$174&lt;$I169,0,IF(BJ$174=$I169,$L169,IF(BJ$174=$N169,$Q169,IF(SUM($C187:BI187)+$S169&gt;$G169,$G169-SUM($C187:BI187),$S169))))</f>
        <v>0</v>
      </c>
      <c r="BK187" s="269">
        <f>IF(BK$174&lt;$I169,0,IF(BK$174=$I169,$L169,IF(BK$174=$N169,$Q169,IF(SUM($C187:BJ187)+$S169&gt;$G169,$G169-SUM($C187:BJ187),$S169))))</f>
        <v>0</v>
      </c>
      <c r="BL187" s="269">
        <f>IF(BL$174&lt;$I169,0,IF(BL$174=$I169,$L169,IF(BL$174=$N169,$Q169,IF(SUM($C187:BK187)+$S169&gt;$G169,$G169-SUM($C187:BK187),$S169))))</f>
        <v>0</v>
      </c>
      <c r="BM187" s="269">
        <f>IF(BM$174&lt;$I169,0,IF(BM$174=$I169,$L169,IF(BM$174=$N169,$Q169,IF(SUM($C187:BL187)+$S169&gt;$G169,$G169-SUM($C187:BL187),$S169))))</f>
        <v>0</v>
      </c>
      <c r="BN187" s="269">
        <f>IF(BN$174&lt;$I169,0,IF(BN$174=$I169,$L169,IF(BN$174=$N169,$Q169,IF(SUM($C187:BM187)+$S169&gt;$G169,$G169-SUM($C187:BM187),$S169))))</f>
        <v>0</v>
      </c>
      <c r="BO187" s="269">
        <f>IF(BO$174&lt;$I169,0,IF(BO$174=$I169,$L169,IF(BO$174=$N169,$Q169,IF(SUM($C187:BN187)+$S169&gt;$G169,$G169-SUM($C187:BN187),$S169))))</f>
        <v>0</v>
      </c>
      <c r="BP187" s="269">
        <f>IF(BP$174&lt;$I169,0,IF(BP$174=$I169,$L169,IF(BP$174=$N169,$Q169,IF(SUM($C187:BO187)+$S169&gt;$G169,$G169-SUM($C187:BO187),$S169))))</f>
        <v>0</v>
      </c>
      <c r="BQ187" s="269">
        <f>IF(BQ$174&lt;$I169,0,IF(BQ$174=$I169,$L169,IF(BQ$174=$N169,$Q169,IF(SUM($C187:BP187)+$S169&gt;$G169,$G169-SUM($C187:BP187),$S169))))</f>
        <v>0</v>
      </c>
      <c r="BR187" s="269">
        <f>IF(BR$174&lt;$I169,0,IF(BR$174=$I169,$L169,IF(BR$174=$N169,$Q169,IF(SUM($C187:BQ187)+$S169&gt;$G169,$G169-SUM($C187:BQ187),$S169))))</f>
        <v>0</v>
      </c>
      <c r="BS187" s="269">
        <f>IF(BS$174&lt;$I169,0,IF(BS$174=$I169,$L169,IF(BS$174=$N169,$Q169,IF(SUM($C187:BR187)+$S169&gt;$G169,$G169-SUM($C187:BR187),$S169))))</f>
        <v>0</v>
      </c>
      <c r="BT187" s="269">
        <f>IF(BT$174&lt;$I169,0,IF(BT$174=$I169,$L169,IF(BT$174=$N169,$Q169,IF(SUM($C187:BS187)+$S169&gt;$G169,$G169-SUM($C187:BS187),$S169))))</f>
        <v>0</v>
      </c>
      <c r="BU187" s="269">
        <f>IF(BU$174&lt;$I169,0,IF(BU$174=$I169,$L169,IF(BU$174=$N169,$Q169,IF(SUM($C187:BT187)+$S169&gt;$G169,$G169-SUM($C187:BT187),$S169))))</f>
        <v>0</v>
      </c>
      <c r="BV187" s="269">
        <f>IF(BV$174&lt;$I169,0,IF(BV$174=$I169,$L169,IF(BV$174=$N169,$Q169,IF(SUM($C187:BU187)+$S169&gt;$G169,$G169-SUM($C187:BU187),$S169))))</f>
        <v>0</v>
      </c>
      <c r="BW187" s="269">
        <f>IF(BW$174&lt;$I169,0,IF(BW$174=$I169,$L169,IF(BW$174=$N169,$Q169,IF(SUM($C187:BV187)+$S169&gt;$G169,$G169-SUM($C187:BV187),$S169))))</f>
        <v>0</v>
      </c>
      <c r="BX187" s="269">
        <f>IF(BX$174&lt;$I169,0,IF(BX$174=$I169,$L169,IF(BX$174=$N169,$Q169,IF(SUM($C187:BW187)+$S169&gt;$G169,$G169-SUM($C187:BW187),$S169))))</f>
        <v>0</v>
      </c>
      <c r="BY187" s="269">
        <f>IF(BY$174&lt;$I169,0,IF(BY$174=$I169,$L169,IF(BY$174=$N169,$Q169,IF(SUM($C187:BX187)+$S169&gt;$G169,$G169-SUM($C187:BX187),$S169))))</f>
        <v>0</v>
      </c>
      <c r="BZ187" s="269">
        <f>IF(BZ$174&lt;$I169,0,IF(BZ$174=$I169,$L169,IF(BZ$174=$N169,$Q169,IF(SUM($C187:BY187)+$S169&gt;$G169,$G169-SUM($C187:BY187),$S169))))</f>
        <v>0</v>
      </c>
      <c r="CA187" s="269">
        <f>IF(CA$174&lt;$I169,0,IF(CA$174=$I169,$L169,IF(CA$174=$N169,$Q169,IF(SUM($C187:BZ187)+$S169&gt;$G169,$G169-SUM($C187:BZ187),$S169))))</f>
        <v>0</v>
      </c>
      <c r="CB187" s="269">
        <f>IF(CB$174&lt;$I169,0,IF(CB$174=$I169,$L169,IF(CB$174=$N169,$Q169,IF(SUM($C187:CA187)+$S169&gt;$G169,$G169-SUM($C187:CA187),$S169))))</f>
        <v>0</v>
      </c>
      <c r="CC187" s="269">
        <f>IF(CC$174&lt;$I169,0,IF(CC$174=$I169,$L169,IF(CC$174=$N169,$Q169,IF(SUM($C187:CB187)+$S169&gt;$G169,$G169-SUM($C187:CB187),$S169))))</f>
        <v>0</v>
      </c>
      <c r="CD187" s="269">
        <f>IF(CD$174&lt;$I169,0,IF(CD$174=$I169,$L169,IF(CD$174=$N169,$Q169,IF(SUM($C187:CC187)+$S169&gt;$G169,$G169-SUM($C187:CC187),$S169))))</f>
        <v>0</v>
      </c>
      <c r="CE187" s="269">
        <f>IF(CE$174&lt;$I169,0,IF(CE$174=$I169,$L169,IF(CE$174=$N169,$Q169,IF(SUM($C187:CD187)+$S169&gt;$G169,$G169-SUM($C187:CD187),$S169))))</f>
        <v>0</v>
      </c>
      <c r="CF187" s="269">
        <f>IF(CF$174&lt;$I169,0,IF(CF$174=$I169,$L169,IF(CF$174=$N169,$Q169,IF(SUM($C187:CE187)+$S169&gt;$G169,$G169-SUM($C187:CE187),$S169))))</f>
        <v>0</v>
      </c>
      <c r="CG187" s="269">
        <f>IF(CG$174&lt;$I169,0,IF(CG$174=$I169,$L169,IF(CG$174=$N169,$Q169,IF(SUM($C187:CF187)+$S169&gt;$G169,$G169-SUM($C187:CF187),$S169))))</f>
        <v>0</v>
      </c>
      <c r="CH187" s="269">
        <f>IF(CH$174&lt;$I169,0,IF(CH$174=$I169,$L169,IF(CH$174=$N169,$Q169,IF(SUM($C187:CG187)+$S169&gt;$G169,$G169-SUM($C187:CG187),$S169))))</f>
        <v>0</v>
      </c>
      <c r="CI187" s="269">
        <f>IF(CI$174&lt;$I169,0,IF(CI$174=$I169,$L169,IF(CI$174=$N169,$Q169,IF(SUM($C187:CH187)+$S169&gt;$G169,$G169-SUM($C187:CH187),$S169))))</f>
        <v>0</v>
      </c>
      <c r="CJ187" s="269">
        <f>IF(CJ$174&lt;$I169,0,IF(CJ$174=$I169,$L169,IF(CJ$174=$N169,$Q169,IF(SUM($C187:CI187)+$S169&gt;$G169,$G169-SUM($C187:CI187),$S169))))</f>
        <v>0</v>
      </c>
      <c r="CK187" s="269">
        <f>IF(CK$174&lt;$I169,0,IF(CK$174=$I169,$L169,IF(CK$174=$N169,$Q169,IF(SUM($C187:CJ187)+$S169&gt;$G169,$G169-SUM($C187:CJ187),$S169))))</f>
        <v>0</v>
      </c>
      <c r="CL187" s="269">
        <f>IF(CL$174&lt;$I169,0,IF(CL$174=$I169,$L169,IF(CL$174=$N169,$Q169,IF(SUM($C187:CK187)+$S169&gt;$G169,$G169-SUM($C187:CK187),$S169))))</f>
        <v>0</v>
      </c>
      <c r="CM187" s="269">
        <f>IF(CM$174&lt;$I169,0,IF(CM$174=$I169,$L169,IF(CM$174=$N169,$Q169,IF(SUM($C187:CL187)+$S169&gt;$G169,$G169-SUM($C187:CL187),$S169))))</f>
        <v>0</v>
      </c>
      <c r="CN187" s="269">
        <f>IF(CN$174&lt;$I169,0,IF(CN$174=$I169,$L169,IF(CN$174=$N169,$Q169,IF(SUM($C187:CM187)+$S169&gt;$G169,$G169-SUM($C187:CM187),$S169))))</f>
        <v>0</v>
      </c>
      <c r="CO187" s="269">
        <f>IF(CO$174&lt;$I169,0,IF(CO$174=$I169,$L169,IF(CO$174=$N169,$Q169,IF(SUM($C187:CN187)+$S169&gt;$G169,$G169-SUM($C187:CN187),$S169))))</f>
        <v>0</v>
      </c>
      <c r="CP187" s="269">
        <f>IF(CP$174&lt;$I169,0,IF(CP$174=$I169,$L169,IF(CP$174=$N169,$Q169,IF(SUM($C187:CO187)+$S169&gt;$G169,$G169-SUM($C187:CO187),$S169))))</f>
        <v>0</v>
      </c>
      <c r="CQ187" s="269">
        <f>IF(CQ$174&lt;$I169,0,IF(CQ$174=$I169,$L169,IF(CQ$174=$N169,$Q169,IF(SUM($C187:CP187)+$S169&gt;$G169,$G169-SUM($C187:CP187),$S169))))</f>
        <v>0</v>
      </c>
      <c r="CR187" s="269">
        <f>IF(CR$174&lt;$I169,0,IF(CR$174=$I169,$L169,IF(CR$174=$N169,$Q169,IF(SUM($C187:CQ187)+$S169&gt;$G169,$G169-SUM($C187:CQ187),$S169))))</f>
        <v>0</v>
      </c>
      <c r="CS187" s="269">
        <f>IF(CS$174&lt;$I169,0,IF(CS$174=$I169,$L169,IF(CS$174=$N169,$Q169,IF(SUM($C187:CR187)+$S169&gt;$G169,$G169-SUM($C187:CR187),$S169))))</f>
        <v>0</v>
      </c>
      <c r="CT187" s="292">
        <f>IF(CT$174&lt;$I169,0,IF(CT$174=$I169,$L169,IF(CT$174=$N169,$Q169,IF(SUM($C187:CS187)+$S169&gt;$G169,$G169-SUM($C187:CS187),$S169))))</f>
        <v>0</v>
      </c>
      <c r="CU187" s="164">
        <f t="shared" si="188"/>
        <v>0</v>
      </c>
    </row>
    <row r="188" spans="1:99" s="130" customFormat="1" ht="16.5" customHeight="1">
      <c r="A188" s="267">
        <f t="shared" si="189"/>
        <v>0</v>
      </c>
      <c r="B188" s="268">
        <f t="shared" si="190"/>
        <v>0</v>
      </c>
      <c r="C188" s="269">
        <f t="shared" si="191"/>
        <v>0</v>
      </c>
      <c r="D188" s="269">
        <f>IF(D$174&lt;$I170,0,IF(D$174=$I170,$L170,IF(D$174=$N170,$Q170,IF(SUM($C188:C188)+$S170&gt;$G170,$G170-SUM($C188:C188),$S170))))</f>
        <v>0</v>
      </c>
      <c r="E188" s="269">
        <f>IF(E$174&lt;$I170,0,IF(E$174=$I170,$L170,IF(E$174=$N170,$Q170,IF(SUM($C188:D188)+$S170&gt;$G170,$G170-SUM($C188:D188),$S170))))</f>
        <v>0</v>
      </c>
      <c r="F188" s="269">
        <f>IF(F$174&lt;$I170,0,IF(F$174=$I170,$L170,IF(F$174=$N170,$Q170,IF(SUM($C188:E188)+$S170&gt;$G170,$G170-SUM($C188:E188),$S170))))</f>
        <v>0</v>
      </c>
      <c r="G188" s="269">
        <f>IF(G$174&lt;$I170,0,IF(G$174=$I170,$L170,IF(G$174=$N170,$Q170,IF(SUM($C188:F188)+$S170&gt;$G170,$G170-SUM($C188:F188),$S170))))</f>
        <v>0</v>
      </c>
      <c r="H188" s="269">
        <f>IF(H$174&lt;$I170,0,IF(H$174=$I170,$L170,IF(H$174=$N170,$Q170,IF(SUM($C188:G188)+$S170&gt;$G170,$G170-SUM($C188:G188),$S170))))</f>
        <v>0</v>
      </c>
      <c r="I188" s="269">
        <f>IF(I$174&lt;$I170,0,IF(I$174=$I170,$L170,IF(I$174=$N170,$Q170,IF(SUM($C188:H188)+$S170&gt;$G170,$G170-SUM($C188:H188),$S170))))</f>
        <v>0</v>
      </c>
      <c r="J188" s="269">
        <f>IF(J$174&lt;$I170,0,IF(J$174=$I170,$L170,IF(J$174=$N170,$Q170,IF(SUM($C188:I188)+$S170&gt;$G170,$G170-SUM($C188:I188),$S170))))</f>
        <v>0</v>
      </c>
      <c r="K188" s="269">
        <f>IF(K$174&lt;$I170,0,IF(K$174=$I170,$L170,IF(K$174=$N170,$Q170,IF(SUM($C188:J188)+$S170&gt;$G170,$G170-SUM($C188:J188),$S170))))</f>
        <v>0</v>
      </c>
      <c r="L188" s="269">
        <f>IF(L$174&lt;$I170,0,IF(L$174=$I170,$L170,IF(L$174=$N170,$Q170,IF(SUM($C188:K188)+$S170&gt;$G170,$G170-SUM($C188:K188),$S170))))</f>
        <v>0</v>
      </c>
      <c r="M188" s="269">
        <f>IF(M$174&lt;$I170,0,IF(M$174=$I170,$L170,IF(M$174=$N170,$Q170,IF(SUM($C188:L188)+$S170&gt;$G170,$G170-SUM($C188:L188),$S170))))</f>
        <v>0</v>
      </c>
      <c r="N188" s="269">
        <f>IF(N$174&lt;$I170,0,IF(N$174=$I170,$L170,IF(N$174=$N170,$Q170,IF(SUM($C188:M188)+$S170&gt;$G170,$G170-SUM($C188:M188),$S170))))</f>
        <v>0</v>
      </c>
      <c r="O188" s="269">
        <f>IF(O$174&lt;$I170,0,IF(O$174=$I170,$L170,IF(O$174=$N170,$Q170,IF(SUM($C188:N188)+$S170&gt;$G170,$G170-SUM($C188:N188),$S170))))</f>
        <v>0</v>
      </c>
      <c r="P188" s="269">
        <f>IF(P$174&lt;$I170,0,IF(P$174=$I170,$L170,IF(P$174=$N170,$Q170,IF(SUM($C188:O188)+$S170&gt;$G170,$G170-SUM($C188:O188),$S170))))</f>
        <v>0</v>
      </c>
      <c r="Q188" s="269">
        <f>IF(Q$174&lt;$I170,0,IF(Q$174=$I170,$L170,IF(Q$174=$N170,$Q170,IF(SUM($C188:P188)+$S170&gt;$G170,$G170-SUM($C188:P188),$S170))))</f>
        <v>0</v>
      </c>
      <c r="R188" s="269">
        <f>IF(R$174&lt;$I170,0,IF(R$174=$I170,$L170,IF(R$174=$N170,$Q170,IF(SUM($C188:Q188)+$S170&gt;$G170,$G170-SUM($C188:Q188),$S170))))</f>
        <v>0</v>
      </c>
      <c r="S188" s="269">
        <f>IF(S$174&lt;$I170,0,IF(S$174=$I170,$L170,IF(S$174=$N170,$Q170,IF(SUM($C188:R188)+$S170&gt;$G170,$G170-SUM($C188:R188),$S170))))</f>
        <v>0</v>
      </c>
      <c r="T188" s="269">
        <f>IF(T$174&lt;$I170,0,IF(T$174=$I170,$L170,IF(T$174=$N170,$Q170,IF(SUM($C188:S188)+$S170&gt;$G170,$G170-SUM($C188:S188),$S170))))</f>
        <v>0</v>
      </c>
      <c r="U188" s="269">
        <f>IF(U$174&lt;$I170,0,IF(U$174=$I170,$L170,IF(U$174=$N170,$Q170,IF(SUM($C188:T188)+$S170&gt;$G170,$G170-SUM($C188:T188),$S170))))</f>
        <v>0</v>
      </c>
      <c r="V188" s="269">
        <f>IF(V$174&lt;$I170,0,IF(V$174=$I170,$L170,IF(V$174=$N170,$Q170,IF(SUM($C188:U188)+$S170&gt;$G170,$G170-SUM($C188:U188),$S170))))</f>
        <v>0</v>
      </c>
      <c r="W188" s="269">
        <f>IF(W$174&lt;$I170,0,IF(W$174=$I170,$L170,IF(W$174=$N170,$Q170,IF(SUM($C188:V188)+$S170&gt;$G170,$G170-SUM($C188:V188),$S170))))</f>
        <v>0</v>
      </c>
      <c r="X188" s="269">
        <f>IF(X$174&lt;$I170,0,IF(X$174=$I170,$L170,IF(X$174=$N170,$Q170,IF(SUM($C188:W188)+$S170&gt;$G170,$G170-SUM($C188:W188),$S170))))</f>
        <v>0</v>
      </c>
      <c r="Y188" s="269">
        <f>IF(Y$174&lt;$I170,0,IF(Y$174=$I170,$L170,IF(Y$174=$N170,$Q170,IF(SUM($C188:X188)+$S170&gt;$G170,$G170-SUM($C188:X188),$S170))))</f>
        <v>0</v>
      </c>
      <c r="Z188" s="269">
        <f>IF(Z$174&lt;$I170,0,IF(Z$174=$I170,$L170,IF(Z$174=$N170,$Q170,IF(SUM($C188:Y188)+$S170&gt;$G170,$G170-SUM($C188:Y188),$S170))))</f>
        <v>0</v>
      </c>
      <c r="AA188" s="269">
        <f>IF(AA$174&lt;$I170,0,IF(AA$174=$I170,$L170,IF(AA$174=$N170,$Q170,IF(SUM($C188:Z188)+$S170&gt;$G170,$G170-SUM($C188:Z188),$S170))))</f>
        <v>0</v>
      </c>
      <c r="AB188" s="269">
        <f>IF(AB$174&lt;$I170,0,IF(AB$174=$I170,$L170,IF(AB$174=$N170,$Q170,IF(SUM($C188:AA188)+$S170&gt;$G170,$G170-SUM($C188:AA188),$S170))))</f>
        <v>0</v>
      </c>
      <c r="AC188" s="269">
        <f>IF(AC$174&lt;$I170,0,IF(AC$174=$I170,$L170,IF(AC$174=$N170,$Q170,IF(SUM($C188:AB188)+$S170&gt;$G170,$G170-SUM($C188:AB188),$S170))))</f>
        <v>0</v>
      </c>
      <c r="AD188" s="269">
        <f>IF(AD$174&lt;$I170,0,IF(AD$174=$I170,$L170,IF(AD$174=$N170,$Q170,IF(SUM($C188:AC188)+$S170&gt;$G170,$G170-SUM($C188:AC188),$S170))))</f>
        <v>0</v>
      </c>
      <c r="AE188" s="269">
        <f>IF(AE$174&lt;$I170,0,IF(AE$174=$I170,$L170,IF(AE$174=$N170,$Q170,IF(SUM($C188:AD188)+$S170&gt;$G170,$G170-SUM($C188:AD188),$S170))))</f>
        <v>0</v>
      </c>
      <c r="AF188" s="269">
        <f>IF(AF$174&lt;$I170,0,IF(AF$174=$I170,$L170,IF(AF$174=$N170,$Q170,IF(SUM($C188:AE188)+$S170&gt;$G170,$G170-SUM($C188:AE188),$S170))))</f>
        <v>0</v>
      </c>
      <c r="AG188" s="269">
        <f>IF(AG$174&lt;$I170,0,IF(AG$174=$I170,$L170,IF(AG$174=$N170,$Q170,IF(SUM($C188:AF188)+$S170&gt;$G170,$G170-SUM($C188:AF188),$S170))))</f>
        <v>0</v>
      </c>
      <c r="AH188" s="269">
        <f>IF(AH$174&lt;$I170,0,IF(AH$174=$I170,$L170,IF(AH$174=$N170,$Q170,IF(SUM($C188:AG188)+$S170&gt;$G170,$G170-SUM($C188:AG188),$S170))))</f>
        <v>0</v>
      </c>
      <c r="AI188" s="269">
        <f>IF(AI$174&lt;$I170,0,IF(AI$174=$I170,$L170,IF(AI$174=$N170,$Q170,IF(SUM($C188:AH188)+$S170&gt;$G170,$G170-SUM($C188:AH188),$S170))))</f>
        <v>0</v>
      </c>
      <c r="AJ188" s="269">
        <f>IF(AJ$174&lt;$I170,0,IF(AJ$174=$I170,$L170,IF(AJ$174=$N170,$Q170,IF(SUM($C188:AI188)+$S170&gt;$G170,$G170-SUM($C188:AI188),$S170))))</f>
        <v>0</v>
      </c>
      <c r="AK188" s="269">
        <f>IF(AK$174&lt;$I170,0,IF(AK$174=$I170,$L170,IF(AK$174=$N170,$Q170,IF(SUM($C188:AJ188)+$S170&gt;$G170,$G170-SUM($C188:AJ188),$S170))))</f>
        <v>0</v>
      </c>
      <c r="AL188" s="269">
        <f>IF(AL$174&lt;$I170,0,IF(AL$174=$I170,$L170,IF(AL$174=$N170,$Q170,IF(SUM($C188:AK188)+$S170&gt;$G170,$G170-SUM($C188:AK188),$S170))))</f>
        <v>0</v>
      </c>
      <c r="AM188" s="269">
        <f>IF(AM$174&lt;$I170,0,IF(AM$174=$I170,$L170,IF(AM$174=$N170,$Q170,IF(SUM($C188:AL188)+$S170&gt;$G170,$G170-SUM($C188:AL188),$S170))))</f>
        <v>0</v>
      </c>
      <c r="AN188" s="269">
        <f>IF(AN$174&lt;$I170,0,IF(AN$174=$I170,$L170,IF(AN$174=$N170,$Q170,IF(SUM($C188:AM188)+$S170&gt;$G170,$G170-SUM($C188:AM188),$S170))))</f>
        <v>0</v>
      </c>
      <c r="AO188" s="269">
        <f>IF(AO$174&lt;$I170,0,IF(AO$174=$I170,$L170,IF(AO$174=$N170,$Q170,IF(SUM($C188:AN188)+$S170&gt;$G170,$G170-SUM($C188:AN188),$S170))))</f>
        <v>0</v>
      </c>
      <c r="AP188" s="269">
        <f>IF(AP$174&lt;$I170,0,IF(AP$174=$I170,$L170,IF(AP$174=$N170,$Q170,IF(SUM($C188:AO188)+$S170&gt;$G170,$G170-SUM($C188:AO188),$S170))))</f>
        <v>0</v>
      </c>
      <c r="AQ188" s="269">
        <f>IF(AQ$174&lt;$I170,0,IF(AQ$174=$I170,$L170,IF(AQ$174=$N170,$Q170,IF(SUM($C188:AP188)+$S170&gt;$G170,$G170-SUM($C188:AP188),$S170))))</f>
        <v>0</v>
      </c>
      <c r="AR188" s="269">
        <f>IF(AR$174&lt;$I170,0,IF(AR$174=$I170,$L170,IF(AR$174=$N170,$Q170,IF(SUM($C188:AQ188)+$S170&gt;$G170,$G170-SUM($C188:AQ188),$S170))))</f>
        <v>0</v>
      </c>
      <c r="AS188" s="269">
        <f>IF(AS$174&lt;$I170,0,IF(AS$174=$I170,$L170,IF(AS$174=$N170,$Q170,IF(SUM($C188:AR188)+$S170&gt;$G170,$G170-SUM($C188:AR188),$S170))))</f>
        <v>0</v>
      </c>
      <c r="AT188" s="269">
        <f>IF(AT$174&lt;$I170,0,IF(AT$174=$I170,$L170,IF(AT$174=$N170,$Q170,IF(SUM($C188:AS188)+$S170&gt;$G170,$G170-SUM($C188:AS188),$S170))))</f>
        <v>0</v>
      </c>
      <c r="AU188" s="269">
        <f>IF(AU$174&lt;$I170,0,IF(AU$174=$I170,$L170,IF(AU$174=$N170,$Q170,IF(SUM($C188:AT188)+$S170&gt;$G170,$G170-SUM($C188:AT188),$S170))))</f>
        <v>0</v>
      </c>
      <c r="AV188" s="269">
        <f>IF(AV$174&lt;$I170,0,IF(AV$174=$I170,$L170,IF(AV$174=$N170,$Q170,IF(SUM($C188:AU188)+$S170&gt;$G170,$G170-SUM($C188:AU188),$S170))))</f>
        <v>0</v>
      </c>
      <c r="AW188" s="269">
        <f>IF(AW$174&lt;$I170,0,IF(AW$174=$I170,$L170,IF(AW$174=$N170,$Q170,IF(SUM($C188:AV188)+$S170&gt;$G170,$G170-SUM($C188:AV188),$S170))))</f>
        <v>0</v>
      </c>
      <c r="AX188" s="269">
        <f>IF(AX$174&lt;$I170,0,IF(AX$174=$I170,$L170,IF(AX$174=$N170,$Q170,IF(SUM($C188:AW188)+$S170&gt;$G170,$G170-SUM($C188:AW188),$S170))))</f>
        <v>0</v>
      </c>
      <c r="AY188" s="269">
        <f>IF(AY$174&lt;$I170,0,IF(AY$174=$I170,$L170,IF(AY$174=$N170,$Q170,IF(SUM($C188:AX188)+$S170&gt;$G170,$G170-SUM($C188:AX188),$S170))))</f>
        <v>0</v>
      </c>
      <c r="AZ188" s="269">
        <f>IF(AZ$174&lt;$I170,0,IF(AZ$174=$I170,$L170,IF(AZ$174=$N170,$Q170,IF(SUM($C188:AY188)+$S170&gt;$G170,$G170-SUM($C188:AY188),$S170))))</f>
        <v>0</v>
      </c>
      <c r="BA188" s="269">
        <f>IF(BA$174&lt;$I170,0,IF(BA$174=$I170,$L170,IF(BA$174=$N170,$Q170,IF(SUM($C188:AZ188)+$S170&gt;$G170,$G170-SUM($C188:AZ188),$S170))))</f>
        <v>0</v>
      </c>
      <c r="BB188" s="269">
        <f>IF(BB$174&lt;$I170,0,IF(BB$174=$I170,$L170,IF(BB$174=$N170,$Q170,IF(SUM($C188:BA188)+$S170&gt;$G170,$G170-SUM($C188:BA188),$S170))))</f>
        <v>0</v>
      </c>
      <c r="BC188" s="269">
        <f>IF(BC$174&lt;$I170,0,IF(BC$174=$I170,$L170,IF(BC$174=$N170,$Q170,IF(SUM($C188:BB188)+$S170&gt;$G170,$G170-SUM($C188:BB188),$S170))))</f>
        <v>0</v>
      </c>
      <c r="BD188" s="269">
        <f>IF(BD$174&lt;$I170,0,IF(BD$174=$I170,$L170,IF(BD$174=$N170,$Q170,IF(SUM($C188:BC188)+$S170&gt;$G170,$G170-SUM($C188:BC188),$S170))))</f>
        <v>0</v>
      </c>
      <c r="BE188" s="269">
        <f>IF(BE$174&lt;$I170,0,IF(BE$174=$I170,$L170,IF(BE$174=$N170,$Q170,IF(SUM($C188:BD188)+$S170&gt;$G170,$G170-SUM($C188:BD188),$S170))))</f>
        <v>0</v>
      </c>
      <c r="BF188" s="269">
        <f>IF(BF$174&lt;$I170,0,IF(BF$174=$I170,$L170,IF(BF$174=$N170,$Q170,IF(SUM($C188:BE188)+$S170&gt;$G170,$G170-SUM($C188:BE188),$S170))))</f>
        <v>0</v>
      </c>
      <c r="BG188" s="269">
        <f>IF(BG$174&lt;$I170,0,IF(BG$174=$I170,$L170,IF(BG$174=$N170,$Q170,IF(SUM($C188:BF188)+$S170&gt;$G170,$G170-SUM($C188:BF188),$S170))))</f>
        <v>0</v>
      </c>
      <c r="BH188" s="269">
        <f>IF(BH$174&lt;$I170,0,IF(BH$174=$I170,$L170,IF(BH$174=$N170,$Q170,IF(SUM($C188:BG188)+$S170&gt;$G170,$G170-SUM($C188:BG188),$S170))))</f>
        <v>0</v>
      </c>
      <c r="BI188" s="269">
        <f>IF(BI$174&lt;$I170,0,IF(BI$174=$I170,$L170,IF(BI$174=$N170,$Q170,IF(SUM($C188:BH188)+$S170&gt;$G170,$G170-SUM($C188:BH188),$S170))))</f>
        <v>0</v>
      </c>
      <c r="BJ188" s="269">
        <f>IF(BJ$174&lt;$I170,0,IF(BJ$174=$I170,$L170,IF(BJ$174=$N170,$Q170,IF(SUM($C188:BI188)+$S170&gt;$G170,$G170-SUM($C188:BI188),$S170))))</f>
        <v>0</v>
      </c>
      <c r="BK188" s="269">
        <f>IF(BK$174&lt;$I170,0,IF(BK$174=$I170,$L170,IF(BK$174=$N170,$Q170,IF(SUM($C188:BJ188)+$S170&gt;$G170,$G170-SUM($C188:BJ188),$S170))))</f>
        <v>0</v>
      </c>
      <c r="BL188" s="269">
        <f>IF(BL$174&lt;$I170,0,IF(BL$174=$I170,$L170,IF(BL$174=$N170,$Q170,IF(SUM($C188:BK188)+$S170&gt;$G170,$G170-SUM($C188:BK188),$S170))))</f>
        <v>0</v>
      </c>
      <c r="BM188" s="269">
        <f>IF(BM$174&lt;$I170,0,IF(BM$174=$I170,$L170,IF(BM$174=$N170,$Q170,IF(SUM($C188:BL188)+$S170&gt;$G170,$G170-SUM($C188:BL188),$S170))))</f>
        <v>0</v>
      </c>
      <c r="BN188" s="269">
        <f>IF(BN$174&lt;$I170,0,IF(BN$174=$I170,$L170,IF(BN$174=$N170,$Q170,IF(SUM($C188:BM188)+$S170&gt;$G170,$G170-SUM($C188:BM188),$S170))))</f>
        <v>0</v>
      </c>
      <c r="BO188" s="269">
        <f>IF(BO$174&lt;$I170,0,IF(BO$174=$I170,$L170,IF(BO$174=$N170,$Q170,IF(SUM($C188:BN188)+$S170&gt;$G170,$G170-SUM($C188:BN188),$S170))))</f>
        <v>0</v>
      </c>
      <c r="BP188" s="269">
        <f>IF(BP$174&lt;$I170,0,IF(BP$174=$I170,$L170,IF(BP$174=$N170,$Q170,IF(SUM($C188:BO188)+$S170&gt;$G170,$G170-SUM($C188:BO188),$S170))))</f>
        <v>0</v>
      </c>
      <c r="BQ188" s="269">
        <f>IF(BQ$174&lt;$I170,0,IF(BQ$174=$I170,$L170,IF(BQ$174=$N170,$Q170,IF(SUM($C188:BP188)+$S170&gt;$G170,$G170-SUM($C188:BP188),$S170))))</f>
        <v>0</v>
      </c>
      <c r="BR188" s="269">
        <f>IF(BR$174&lt;$I170,0,IF(BR$174=$I170,$L170,IF(BR$174=$N170,$Q170,IF(SUM($C188:BQ188)+$S170&gt;$G170,$G170-SUM($C188:BQ188),$S170))))</f>
        <v>0</v>
      </c>
      <c r="BS188" s="269">
        <f>IF(BS$174&lt;$I170,0,IF(BS$174=$I170,$L170,IF(BS$174=$N170,$Q170,IF(SUM($C188:BR188)+$S170&gt;$G170,$G170-SUM($C188:BR188),$S170))))</f>
        <v>0</v>
      </c>
      <c r="BT188" s="269">
        <f>IF(BT$174&lt;$I170,0,IF(BT$174=$I170,$L170,IF(BT$174=$N170,$Q170,IF(SUM($C188:BS188)+$S170&gt;$G170,$G170-SUM($C188:BS188),$S170))))</f>
        <v>0</v>
      </c>
      <c r="BU188" s="269">
        <f>IF(BU$174&lt;$I170,0,IF(BU$174=$I170,$L170,IF(BU$174=$N170,$Q170,IF(SUM($C188:BT188)+$S170&gt;$G170,$G170-SUM($C188:BT188),$S170))))</f>
        <v>0</v>
      </c>
      <c r="BV188" s="269">
        <f>IF(BV$174&lt;$I170,0,IF(BV$174=$I170,$L170,IF(BV$174=$N170,$Q170,IF(SUM($C188:BU188)+$S170&gt;$G170,$G170-SUM($C188:BU188),$S170))))</f>
        <v>0</v>
      </c>
      <c r="BW188" s="269">
        <f>IF(BW$174&lt;$I170,0,IF(BW$174=$I170,$L170,IF(BW$174=$N170,$Q170,IF(SUM($C188:BV188)+$S170&gt;$G170,$G170-SUM($C188:BV188),$S170))))</f>
        <v>0</v>
      </c>
      <c r="BX188" s="269">
        <f>IF(BX$174&lt;$I170,0,IF(BX$174=$I170,$L170,IF(BX$174=$N170,$Q170,IF(SUM($C188:BW188)+$S170&gt;$G170,$G170-SUM($C188:BW188),$S170))))</f>
        <v>0</v>
      </c>
      <c r="BY188" s="269">
        <f>IF(BY$174&lt;$I170,0,IF(BY$174=$I170,$L170,IF(BY$174=$N170,$Q170,IF(SUM($C188:BX188)+$S170&gt;$G170,$G170-SUM($C188:BX188),$S170))))</f>
        <v>0</v>
      </c>
      <c r="BZ188" s="269">
        <f>IF(BZ$174&lt;$I170,0,IF(BZ$174=$I170,$L170,IF(BZ$174=$N170,$Q170,IF(SUM($C188:BY188)+$S170&gt;$G170,$G170-SUM($C188:BY188),$S170))))</f>
        <v>0</v>
      </c>
      <c r="CA188" s="269">
        <f>IF(CA$174&lt;$I170,0,IF(CA$174=$I170,$L170,IF(CA$174=$N170,$Q170,IF(SUM($C188:BZ188)+$S170&gt;$G170,$G170-SUM($C188:BZ188),$S170))))</f>
        <v>0</v>
      </c>
      <c r="CB188" s="269">
        <f>IF(CB$174&lt;$I170,0,IF(CB$174=$I170,$L170,IF(CB$174=$N170,$Q170,IF(SUM($C188:CA188)+$S170&gt;$G170,$G170-SUM($C188:CA188),$S170))))</f>
        <v>0</v>
      </c>
      <c r="CC188" s="269">
        <f>IF(CC$174&lt;$I170,0,IF(CC$174=$I170,$L170,IF(CC$174=$N170,$Q170,IF(SUM($C188:CB188)+$S170&gt;$G170,$G170-SUM($C188:CB188),$S170))))</f>
        <v>0</v>
      </c>
      <c r="CD188" s="269">
        <f>IF(CD$174&lt;$I170,0,IF(CD$174=$I170,$L170,IF(CD$174=$N170,$Q170,IF(SUM($C188:CC188)+$S170&gt;$G170,$G170-SUM($C188:CC188),$S170))))</f>
        <v>0</v>
      </c>
      <c r="CE188" s="269">
        <f>IF(CE$174&lt;$I170,0,IF(CE$174=$I170,$L170,IF(CE$174=$N170,$Q170,IF(SUM($C188:CD188)+$S170&gt;$G170,$G170-SUM($C188:CD188),$S170))))</f>
        <v>0</v>
      </c>
      <c r="CF188" s="269">
        <f>IF(CF$174&lt;$I170,0,IF(CF$174=$I170,$L170,IF(CF$174=$N170,$Q170,IF(SUM($C188:CE188)+$S170&gt;$G170,$G170-SUM($C188:CE188),$S170))))</f>
        <v>0</v>
      </c>
      <c r="CG188" s="269">
        <f>IF(CG$174&lt;$I170,0,IF(CG$174=$I170,$L170,IF(CG$174=$N170,$Q170,IF(SUM($C188:CF188)+$S170&gt;$G170,$G170-SUM($C188:CF188),$S170))))</f>
        <v>0</v>
      </c>
      <c r="CH188" s="269">
        <f>IF(CH$174&lt;$I170,0,IF(CH$174=$I170,$L170,IF(CH$174=$N170,$Q170,IF(SUM($C188:CG188)+$S170&gt;$G170,$G170-SUM($C188:CG188),$S170))))</f>
        <v>0</v>
      </c>
      <c r="CI188" s="269">
        <f>IF(CI$174&lt;$I170,0,IF(CI$174=$I170,$L170,IF(CI$174=$N170,$Q170,IF(SUM($C188:CH188)+$S170&gt;$G170,$G170-SUM($C188:CH188),$S170))))</f>
        <v>0</v>
      </c>
      <c r="CJ188" s="269">
        <f>IF(CJ$174&lt;$I170,0,IF(CJ$174=$I170,$L170,IF(CJ$174=$N170,$Q170,IF(SUM($C188:CI188)+$S170&gt;$G170,$G170-SUM($C188:CI188),$S170))))</f>
        <v>0</v>
      </c>
      <c r="CK188" s="269">
        <f>IF(CK$174&lt;$I170,0,IF(CK$174=$I170,$L170,IF(CK$174=$N170,$Q170,IF(SUM($C188:CJ188)+$S170&gt;$G170,$G170-SUM($C188:CJ188),$S170))))</f>
        <v>0</v>
      </c>
      <c r="CL188" s="269">
        <f>IF(CL$174&lt;$I170,0,IF(CL$174=$I170,$L170,IF(CL$174=$N170,$Q170,IF(SUM($C188:CK188)+$S170&gt;$G170,$G170-SUM($C188:CK188),$S170))))</f>
        <v>0</v>
      </c>
      <c r="CM188" s="269">
        <f>IF(CM$174&lt;$I170,0,IF(CM$174=$I170,$L170,IF(CM$174=$N170,$Q170,IF(SUM($C188:CL188)+$S170&gt;$G170,$G170-SUM($C188:CL188),$S170))))</f>
        <v>0</v>
      </c>
      <c r="CN188" s="269">
        <f>IF(CN$174&lt;$I170,0,IF(CN$174=$I170,$L170,IF(CN$174=$N170,$Q170,IF(SUM($C188:CM188)+$S170&gt;$G170,$G170-SUM($C188:CM188),$S170))))</f>
        <v>0</v>
      </c>
      <c r="CO188" s="269">
        <f>IF(CO$174&lt;$I170,0,IF(CO$174=$I170,$L170,IF(CO$174=$N170,$Q170,IF(SUM($C188:CN188)+$S170&gt;$G170,$G170-SUM($C188:CN188),$S170))))</f>
        <v>0</v>
      </c>
      <c r="CP188" s="269">
        <f>IF(CP$174&lt;$I170,0,IF(CP$174=$I170,$L170,IF(CP$174=$N170,$Q170,IF(SUM($C188:CO188)+$S170&gt;$G170,$G170-SUM($C188:CO188),$S170))))</f>
        <v>0</v>
      </c>
      <c r="CQ188" s="269">
        <f>IF(CQ$174&lt;$I170,0,IF(CQ$174=$I170,$L170,IF(CQ$174=$N170,$Q170,IF(SUM($C188:CP188)+$S170&gt;$G170,$G170-SUM($C188:CP188),$S170))))</f>
        <v>0</v>
      </c>
      <c r="CR188" s="269">
        <f>IF(CR$174&lt;$I170,0,IF(CR$174=$I170,$L170,IF(CR$174=$N170,$Q170,IF(SUM($C188:CQ188)+$S170&gt;$G170,$G170-SUM($C188:CQ188),$S170))))</f>
        <v>0</v>
      </c>
      <c r="CS188" s="269">
        <f>IF(CS$174&lt;$I170,0,IF(CS$174=$I170,$L170,IF(CS$174=$N170,$Q170,IF(SUM($C188:CR188)+$S170&gt;$G170,$G170-SUM($C188:CR188),$S170))))</f>
        <v>0</v>
      </c>
      <c r="CT188" s="292">
        <f>IF(CT$174&lt;$I170,0,IF(CT$174=$I170,$L170,IF(CT$174=$N170,$Q170,IF(SUM($C188:CS188)+$S170&gt;$G170,$G170-SUM($C188:CS188),$S170))))</f>
        <v>0</v>
      </c>
      <c r="CU188" s="164">
        <f t="shared" si="188"/>
        <v>0</v>
      </c>
    </row>
    <row r="189" spans="1:99" s="130" customFormat="1" ht="16.5" customHeight="1">
      <c r="A189" s="267" t="str">
        <f t="shared" si="189"/>
        <v>车位</v>
      </c>
      <c r="B189" s="268">
        <f t="shared" si="190"/>
        <v>0</v>
      </c>
      <c r="C189" s="269">
        <f t="shared" si="191"/>
        <v>0</v>
      </c>
      <c r="D189" s="269">
        <f>IF(D$174&lt;$I171,0,IF(D$174=$I171,$L171,IF(D$174=$N171,$Q171,IF(SUM($C189:C189)+$S171&gt;$G171,$G171-SUM($C189:C189),$S171))))</f>
        <v>0</v>
      </c>
      <c r="E189" s="269">
        <f>IF(E$174&lt;$I171,0,IF(E$174=$I171,$L171,IF(E$174=$N171,$Q171,IF(SUM($C189:D189)+$S171&gt;$G171,$G171-SUM($C189:D189),$S171))))</f>
        <v>0</v>
      </c>
      <c r="F189" s="269">
        <f>IF(F$174&lt;$I171,0,IF(F$174=$I171,$L171,IF(F$174=$N171,$Q171,IF(SUM($C189:E189)+$S171&gt;$G171,$G171-SUM($C189:E189),$S171))))</f>
        <v>0</v>
      </c>
      <c r="G189" s="269">
        <f>IF(G$174&lt;$I171,0,IF(G$174=$I171,$L171,IF(G$174=$N171,$Q171,IF(SUM($C189:F189)+$S171&gt;$G171,$G171-SUM($C189:F189),$S171))))</f>
        <v>0</v>
      </c>
      <c r="H189" s="269">
        <f>IF(H$174&lt;$I171,0,IF(H$174=$I171,$L171,IF(H$174=$N171,$Q171,IF(SUM($C189:G189)+$S171&gt;$G171,$G171-SUM($C189:G189),$S171))))</f>
        <v>0</v>
      </c>
      <c r="I189" s="269">
        <f>IF(I$174&lt;$I171,0,IF(I$174=$I171,$L171,IF(I$174=$N171,$Q171,IF(SUM($C189:H189)+$S171&gt;$G171,$G171-SUM($C189:H189),$S171))))</f>
        <v>0</v>
      </c>
      <c r="J189" s="269">
        <f>IF(J$174&lt;$I171,0,IF(J$174=$I171,$L171,IF(J$174=$N171,$Q171,IF(SUM($C189:I189)+$S171&gt;$G171,$G171-SUM($C189:I189),$S171))))</f>
        <v>0</v>
      </c>
      <c r="K189" s="269">
        <f>IF(K$174&lt;$I171,0,IF(K$174=$I171,$L171,IF(K$174=$N171,$Q171,IF(SUM($C189:J189)+$S171&gt;$G171,$G171-SUM($C189:J189),$S171))))</f>
        <v>0</v>
      </c>
      <c r="L189" s="269">
        <f>IF(L$174&lt;$I171,0,IF(L$174=$I171,$L171,IF(L$174=$N171,$Q171,IF(SUM($C189:K189)+$S171&gt;$G171,$G171-SUM($C189:K189),$S171))))</f>
        <v>0</v>
      </c>
      <c r="M189" s="269">
        <f>IF(M$174&lt;$I171,0,IF(M$174=$I171,$L171,IF(M$174=$N171,$Q171,IF(SUM($C189:L189)+$S171&gt;$G171,$G171-SUM($C189:L189),$S171))))</f>
        <v>0</v>
      </c>
      <c r="N189" s="269">
        <f>IF(N$174&lt;$I171,0,IF(N$174=$I171,$L171,IF(N$174=$N171,$Q171,IF(SUM($C189:M189)+$S171&gt;$G171,$G171-SUM($C189:M189),$S171))))</f>
        <v>0</v>
      </c>
      <c r="O189" s="269">
        <f>IF(O$174&lt;$I171,0,IF(O$174=$I171,$L171,IF(O$174=$N171,$Q171,IF(SUM($C189:N189)+$S171&gt;$G171,$G171-SUM($C189:N189),$S171))))</f>
        <v>0</v>
      </c>
      <c r="P189" s="269">
        <f>IF(P$174&lt;$I171,0,IF(P$174=$I171,$L171,IF(P$174=$N171,$Q171,IF(SUM($C189:O189)+$S171&gt;$G171,$G171-SUM($C189:O189),$S171))))</f>
        <v>0</v>
      </c>
      <c r="Q189" s="269">
        <f>IF(Q$174&lt;$I171,0,IF(Q$174=$I171,$L171,IF(Q$174=$N171,$Q171,IF(SUM($C189:P189)+$S171&gt;$G171,$G171-SUM($C189:P189),$S171))))</f>
        <v>0</v>
      </c>
      <c r="R189" s="269">
        <f>IF(R$174&lt;$I171,0,IF(R$174=$I171,$L171,IF(R$174=$N171,$Q171,IF(SUM($C189:Q189)+$S171&gt;$G171,$G171-SUM($C189:Q189),$S171))))</f>
        <v>0</v>
      </c>
      <c r="S189" s="269">
        <f>IF(S$174&lt;$I171,0,IF(S$174=$I171,$L171,IF(S$174=$N171,$Q171,IF(SUM($C189:R189)+$S171&gt;$G171,$G171-SUM($C189:R189),$S171))))</f>
        <v>0</v>
      </c>
      <c r="T189" s="269">
        <f>IF(T$174&lt;$I171,0,IF(T$174=$I171,$L171,IF(T$174=$N171,$Q171,IF(SUM($C189:S189)+$S171&gt;$G171,$G171-SUM($C189:S189),$S171))))</f>
        <v>0</v>
      </c>
      <c r="U189" s="269">
        <f>IF(U$174&lt;$I171,0,IF(U$174=$I171,$L171,IF(U$174=$N171,$Q171,IF(SUM($C189:T189)+$S171&gt;$G171,$G171-SUM($C189:T189),$S171))))</f>
        <v>0</v>
      </c>
      <c r="V189" s="269">
        <f>IF(V$174&lt;$I171,0,IF(V$174=$I171,$L171,IF(V$174=$N171,$Q171,IF(SUM($C189:U189)+$S171&gt;$G171,$G171-SUM($C189:U189),$S171))))</f>
        <v>0</v>
      </c>
      <c r="W189" s="269">
        <f>IF(W$174&lt;$I171,0,IF(W$174=$I171,$L171,IF(W$174=$N171,$Q171,IF(SUM($C189:V189)+$S171&gt;$G171,$G171-SUM($C189:V189),$S171))))</f>
        <v>0</v>
      </c>
      <c r="X189" s="269">
        <f>IF(X$174&lt;$I171,0,IF(X$174=$I171,$L171,IF(X$174=$N171,$Q171,IF(SUM($C189:W189)+$S171&gt;$G171,$G171-SUM($C189:W189),$S171))))</f>
        <v>0</v>
      </c>
      <c r="Y189" s="269">
        <f>IF(Y$174&lt;$I171,0,IF(Y$174=$I171,$L171,IF(Y$174=$N171,$Q171,IF(SUM($C189:X189)+$S171&gt;$G171,$G171-SUM($C189:X189),$S171))))</f>
        <v>0</v>
      </c>
      <c r="Z189" s="269">
        <f>IF(Z$174&lt;$I171,0,IF(Z$174=$I171,$L171,IF(Z$174=$N171,$Q171,IF(SUM($C189:Y189)+$S171&gt;$G171,$G171-SUM($C189:Y189),$S171))))</f>
        <v>0</v>
      </c>
      <c r="AA189" s="269">
        <f>IF(AA$174&lt;$I171,0,IF(AA$174=$I171,$L171,IF(AA$174=$N171,$Q171,IF(SUM($C189:Z189)+$S171&gt;$G171,$G171-SUM($C189:Z189),$S171))))</f>
        <v>0</v>
      </c>
      <c r="AB189" s="269">
        <f>IF(AB$174&lt;$I171,0,IF(AB$174=$I171,$L171,IF(AB$174=$N171,$Q171,IF(SUM($C189:AA189)+$S171&gt;$G171,$G171-SUM($C189:AA189),$S171))))</f>
        <v>0</v>
      </c>
      <c r="AC189" s="269">
        <f>IF(AC$174&lt;$I171,0,IF(AC$174=$I171,$L171,IF(AC$174=$N171,$Q171,IF(SUM($C189:AB189)+$S171&gt;$G171,$G171-SUM($C189:AB189),$S171))))</f>
        <v>0</v>
      </c>
      <c r="AD189" s="269">
        <f>IF(AD$174&lt;$I171,0,IF(AD$174=$I171,$L171,IF(AD$174=$N171,$Q171,IF(SUM($C189:AC189)+$S171&gt;$G171,$G171-SUM($C189:AC189),$S171))))</f>
        <v>0</v>
      </c>
      <c r="AE189" s="269">
        <f>IF(AE$174&lt;$I171,0,IF(AE$174=$I171,$L171,IF(AE$174=$N171,$Q171,IF(SUM($C189:AD189)+$S171&gt;$G171,$G171-SUM($C189:AD189),$S171))))</f>
        <v>0</v>
      </c>
      <c r="AF189" s="269">
        <f>IF(AF$174&lt;$I171,0,IF(AF$174=$I171,$L171,IF(AF$174=$N171,$Q171,IF(SUM($C189:AE189)+$S171&gt;$G171,$G171-SUM($C189:AE189),$S171))))</f>
        <v>0</v>
      </c>
      <c r="AG189" s="269">
        <f>IF(AG$174&lt;$I171,0,IF(AG$174=$I171,$L171,IF(AG$174=$N171,$Q171,IF(SUM($C189:AF189)+$S171&gt;$G171,$G171-SUM($C189:AF189),$S171))))</f>
        <v>0</v>
      </c>
      <c r="AH189" s="269">
        <f>IF(AH$174&lt;$I171,0,IF(AH$174=$I171,$L171,IF(AH$174=$N171,$Q171,IF(SUM($C189:AG189)+$S171&gt;$G171,$G171-SUM($C189:AG189),$S171))))</f>
        <v>0</v>
      </c>
      <c r="AI189" s="269">
        <f>IF(AI$174&lt;$I171,0,IF(AI$174=$I171,$L171,IF(AI$174=$N171,$Q171,IF(SUM($C189:AH189)+$S171&gt;$G171,$G171-SUM($C189:AH189),$S171))))</f>
        <v>0</v>
      </c>
      <c r="AJ189" s="269">
        <f>IF(AJ$174&lt;$I171,0,IF(AJ$174=$I171,$L171,IF(AJ$174=$N171,$Q171,IF(SUM($C189:AI189)+$S171&gt;$G171,$G171-SUM($C189:AI189),$S171))))</f>
        <v>0</v>
      </c>
      <c r="AK189" s="269">
        <f>IF(AK$174&lt;$I171,0,IF(AK$174=$I171,$L171,IF(AK$174=$N171,$Q171,IF(SUM($C189:AJ189)+$S171&gt;$G171,$G171-SUM($C189:AJ189),$S171))))</f>
        <v>0</v>
      </c>
      <c r="AL189" s="269">
        <f>IF(AL$174&lt;$I171,0,IF(AL$174=$I171,$L171,IF(AL$174=$N171,$Q171,IF(SUM($C189:AK189)+$S171&gt;$G171,$G171-SUM($C189:AK189),$S171))))</f>
        <v>0</v>
      </c>
      <c r="AM189" s="269">
        <f>IF(AM$174&lt;$I171,0,IF(AM$174=$I171,$L171,IF(AM$174=$N171,$Q171,IF(SUM($C189:AL189)+$S171&gt;$G171,$G171-SUM($C189:AL189),$S171))))</f>
        <v>0</v>
      </c>
      <c r="AN189" s="269">
        <f>IF(AN$174&lt;$I171,0,IF(AN$174=$I171,$L171,IF(AN$174=$N171,$Q171,IF(SUM($C189:AM189)+$S171&gt;$G171,$G171-SUM($C189:AM189),$S171))))</f>
        <v>0</v>
      </c>
      <c r="AO189" s="269">
        <f>IF(AO$174&lt;$I171,0,IF(AO$174=$I171,$L171,IF(AO$174=$N171,$Q171,IF(SUM($C189:AN189)+$S171&gt;$G171,$G171-SUM($C189:AN189),$S171))))</f>
        <v>0</v>
      </c>
      <c r="AP189" s="269">
        <f>IF(AP$174&lt;$I171,0,IF(AP$174=$I171,$L171,IF(AP$174=$N171,$Q171,IF(SUM($C189:AO189)+$S171&gt;$G171,$G171-SUM($C189:AO189),$S171))))</f>
        <v>0</v>
      </c>
      <c r="AQ189" s="269">
        <f>IF(AQ$174&lt;$I171,0,IF(AQ$174=$I171,$L171,IF(AQ$174=$N171,$Q171,IF(SUM($C189:AP189)+$S171&gt;$G171,$G171-SUM($C189:AP189),$S171))))</f>
        <v>0</v>
      </c>
      <c r="AR189" s="269">
        <f>IF(AR$174&lt;$I171,0,IF(AR$174=$I171,$L171,IF(AR$174=$N171,$Q171,IF(SUM($C189:AQ189)+$S171&gt;$G171,$G171-SUM($C189:AQ189),$S171))))</f>
        <v>0</v>
      </c>
      <c r="AS189" s="269">
        <f>IF(AS$174&lt;$I171,0,IF(AS$174=$I171,$L171,IF(AS$174=$N171,$Q171,IF(SUM($C189:AR189)+$S171&gt;$G171,$G171-SUM($C189:AR189),$S171))))</f>
        <v>0</v>
      </c>
      <c r="AT189" s="269">
        <f>IF(AT$174&lt;$I171,0,IF(AT$174=$I171,$L171,IF(AT$174=$N171,$Q171,IF(SUM($C189:AS189)+$S171&gt;$G171,$G171-SUM($C189:AS189),$S171))))</f>
        <v>0</v>
      </c>
      <c r="AU189" s="269">
        <f>IF(AU$174&lt;$I171,0,IF(AU$174=$I171,$L171,IF(AU$174=$N171,$Q171,IF(SUM($C189:AT189)+$S171&gt;$G171,$G171-SUM($C189:AT189),$S171))))</f>
        <v>0</v>
      </c>
      <c r="AV189" s="269">
        <f>IF(AV$174&lt;$I171,0,IF(AV$174=$I171,$L171,IF(AV$174=$N171,$Q171,IF(SUM($C189:AU189)+$S171&gt;$G171,$G171-SUM($C189:AU189),$S171))))</f>
        <v>0</v>
      </c>
      <c r="AW189" s="269">
        <f>IF(AW$174&lt;$I171,0,IF(AW$174=$I171,$L171,IF(AW$174=$N171,$Q171,IF(SUM($C189:AV189)+$S171&gt;$G171,$G171-SUM($C189:AV189),$S171))))</f>
        <v>0</v>
      </c>
      <c r="AX189" s="269">
        <f>IF(AX$174&lt;$I171,0,IF(AX$174=$I171,$L171,IF(AX$174=$N171,$Q171,IF(SUM($C189:AW189)+$S171&gt;$G171,$G171-SUM($C189:AW189),$S171))))</f>
        <v>0</v>
      </c>
      <c r="AY189" s="269">
        <f>IF(AY$174&lt;$I171,0,IF(AY$174=$I171,$L171,IF(AY$174=$N171,$Q171,IF(SUM($C189:AX189)+$S171&gt;$G171,$G171-SUM($C189:AX189),$S171))))</f>
        <v>0</v>
      </c>
      <c r="AZ189" s="269">
        <f>IF(AZ$174&lt;$I171,0,IF(AZ$174=$I171,$L171,IF(AZ$174=$N171,$Q171,IF(SUM($C189:AY189)+$S171&gt;$G171,$G171-SUM($C189:AY189),$S171))))</f>
        <v>0</v>
      </c>
      <c r="BA189" s="269">
        <f>IF(BA$174&lt;$I171,0,IF(BA$174=$I171,$L171,IF(BA$174=$N171,$Q171,IF(SUM($C189:AZ189)+$S171&gt;$G171,$G171-SUM($C189:AZ189),$S171))))</f>
        <v>0</v>
      </c>
      <c r="BB189" s="269">
        <f>IF(BB$174&lt;$I171,0,IF(BB$174=$I171,$L171,IF(BB$174=$N171,$Q171,IF(SUM($C189:BA189)+$S171&gt;$G171,$G171-SUM($C189:BA189),$S171))))</f>
        <v>0</v>
      </c>
      <c r="BC189" s="269">
        <f>IF(BC$174&lt;$I171,0,IF(BC$174=$I171,$L171,IF(BC$174=$N171,$Q171,IF(SUM($C189:BB189)+$S171&gt;$G171,$G171-SUM($C189:BB189),$S171))))</f>
        <v>0</v>
      </c>
      <c r="BD189" s="269">
        <f>IF(BD$174&lt;$I171,0,IF(BD$174=$I171,$L171,IF(BD$174=$N171,$Q171,IF(SUM($C189:BC189)+$S171&gt;$G171,$G171-SUM($C189:BC189),$S171))))</f>
        <v>0</v>
      </c>
      <c r="BE189" s="269">
        <f>IF(BE$174&lt;$I171,0,IF(BE$174=$I171,$L171,IF(BE$174=$N171,$Q171,IF(SUM($C189:BD189)+$S171&gt;$G171,$G171-SUM($C189:BD189),$S171))))</f>
        <v>0</v>
      </c>
      <c r="BF189" s="269">
        <f>IF(BF$174&lt;$I171,0,IF(BF$174=$I171,$L171,IF(BF$174=$N171,$Q171,IF(SUM($C189:BE189)+$S171&gt;$G171,$G171-SUM($C189:BE189),$S171))))</f>
        <v>0</v>
      </c>
      <c r="BG189" s="269">
        <f>IF(BG$174&lt;$I171,0,IF(BG$174=$I171,$L171,IF(BG$174=$N171,$Q171,IF(SUM($C189:BF189)+$S171&gt;$G171,$G171-SUM($C189:BF189),$S171))))</f>
        <v>0</v>
      </c>
      <c r="BH189" s="269">
        <f>IF(BH$174&lt;$I171,0,IF(BH$174=$I171,$L171,IF(BH$174=$N171,$Q171,IF(SUM($C189:BG189)+$S171&gt;$G171,$G171-SUM($C189:BG189),$S171))))</f>
        <v>0</v>
      </c>
      <c r="BI189" s="269">
        <f>IF(BI$174&lt;$I171,0,IF(BI$174=$I171,$L171,IF(BI$174=$N171,$Q171,IF(SUM($C189:BH189)+$S171&gt;$G171,$G171-SUM($C189:BH189),$S171))))</f>
        <v>0</v>
      </c>
      <c r="BJ189" s="269">
        <f>IF(BJ$174&lt;$I171,0,IF(BJ$174=$I171,$L171,IF(BJ$174=$N171,$Q171,IF(SUM($C189:BI189)+$S171&gt;$G171,$G171-SUM($C189:BI189),$S171))))</f>
        <v>0</v>
      </c>
      <c r="BK189" s="269">
        <f>IF(BK$174&lt;$I171,0,IF(BK$174=$I171,$L171,IF(BK$174=$N171,$Q171,IF(SUM($C189:BJ189)+$S171&gt;$G171,$G171-SUM($C189:BJ189),$S171))))</f>
        <v>0</v>
      </c>
      <c r="BL189" s="269">
        <f>IF(BL$174&lt;$I171,0,IF(BL$174=$I171,$L171,IF(BL$174=$N171,$Q171,IF(SUM($C189:BK189)+$S171&gt;$G171,$G171-SUM($C189:BK189),$S171))))</f>
        <v>0</v>
      </c>
      <c r="BM189" s="269">
        <f>IF(BM$174&lt;$I171,0,IF(BM$174=$I171,$L171,IF(BM$174=$N171,$Q171,IF(SUM($C189:BL189)+$S171&gt;$G171,$G171-SUM($C189:BL189),$S171))))</f>
        <v>0</v>
      </c>
      <c r="BN189" s="269">
        <f>IF(BN$174&lt;$I171,0,IF(BN$174=$I171,$L171,IF(BN$174=$N171,$Q171,IF(SUM($C189:BM189)+$S171&gt;$G171,$G171-SUM($C189:BM189),$S171))))</f>
        <v>0</v>
      </c>
      <c r="BO189" s="269">
        <f>IF(BO$174&lt;$I171,0,IF(BO$174=$I171,$L171,IF(BO$174=$N171,$Q171,IF(SUM($C189:BN189)+$S171&gt;$G171,$G171-SUM($C189:BN189),$S171))))</f>
        <v>0</v>
      </c>
      <c r="BP189" s="269">
        <f>IF(BP$174&lt;$I171,0,IF(BP$174=$I171,$L171,IF(BP$174=$N171,$Q171,IF(SUM($C189:BO189)+$S171&gt;$G171,$G171-SUM($C189:BO189),$S171))))</f>
        <v>0</v>
      </c>
      <c r="BQ189" s="269">
        <f>IF(BQ$174&lt;$I171,0,IF(BQ$174=$I171,$L171,IF(BQ$174=$N171,$Q171,IF(SUM($C189:BP189)+$S171&gt;$G171,$G171-SUM($C189:BP189),$S171))))</f>
        <v>0</v>
      </c>
      <c r="BR189" s="269">
        <f>IF(BR$174&lt;$I171,0,IF(BR$174=$I171,$L171,IF(BR$174=$N171,$Q171,IF(SUM($C189:BQ189)+$S171&gt;$G171,$G171-SUM($C189:BQ189),$S171))))</f>
        <v>0</v>
      </c>
      <c r="BS189" s="269">
        <f>IF(BS$174&lt;$I171,0,IF(BS$174=$I171,$L171,IF(BS$174=$N171,$Q171,IF(SUM($C189:BR189)+$S171&gt;$G171,$G171-SUM($C189:BR189),$S171))))</f>
        <v>0</v>
      </c>
      <c r="BT189" s="269">
        <f>IF(BT$174&lt;$I171,0,IF(BT$174=$I171,$L171,IF(BT$174=$N171,$Q171,IF(SUM($C189:BS189)+$S171&gt;$G171,$G171-SUM($C189:BS189),$S171))))</f>
        <v>0</v>
      </c>
      <c r="BU189" s="269">
        <f>IF(BU$174&lt;$I171,0,IF(BU$174=$I171,$L171,IF(BU$174=$N171,$Q171,IF(SUM($C189:BT189)+$S171&gt;$G171,$G171-SUM($C189:BT189),$S171))))</f>
        <v>0</v>
      </c>
      <c r="BV189" s="269">
        <f>IF(BV$174&lt;$I171,0,IF(BV$174=$I171,$L171,IF(BV$174=$N171,$Q171,IF(SUM($C189:BU189)+$S171&gt;$G171,$G171-SUM($C189:BU189),$S171))))</f>
        <v>0</v>
      </c>
      <c r="BW189" s="269">
        <f>IF(BW$174&lt;$I171,0,IF(BW$174=$I171,$L171,IF(BW$174=$N171,$Q171,IF(SUM($C189:BV189)+$S171&gt;$G171,$G171-SUM($C189:BV189),$S171))))</f>
        <v>0</v>
      </c>
      <c r="BX189" s="269">
        <f>IF(BX$174&lt;$I171,0,IF(BX$174=$I171,$L171,IF(BX$174=$N171,$Q171,IF(SUM($C189:BW189)+$S171&gt;$G171,$G171-SUM($C189:BW189),$S171))))</f>
        <v>0</v>
      </c>
      <c r="BY189" s="269">
        <f>IF(BY$174&lt;$I171,0,IF(BY$174=$I171,$L171,IF(BY$174=$N171,$Q171,IF(SUM($C189:BX189)+$S171&gt;$G171,$G171-SUM($C189:BX189),$S171))))</f>
        <v>0</v>
      </c>
      <c r="BZ189" s="269">
        <f>IF(BZ$174&lt;$I171,0,IF(BZ$174=$I171,$L171,IF(BZ$174=$N171,$Q171,IF(SUM($C189:BY189)+$S171&gt;$G171,$G171-SUM($C189:BY189),$S171))))</f>
        <v>0</v>
      </c>
      <c r="CA189" s="269">
        <f>IF(CA$174&lt;$I171,0,IF(CA$174=$I171,$L171,IF(CA$174=$N171,$Q171,IF(SUM($C189:BZ189)+$S171&gt;$G171,$G171-SUM($C189:BZ189),$S171))))</f>
        <v>0</v>
      </c>
      <c r="CB189" s="269">
        <f>IF(CB$174&lt;$I171,0,IF(CB$174=$I171,$L171,IF(CB$174=$N171,$Q171,IF(SUM($C189:CA189)+$S171&gt;$G171,$G171-SUM($C189:CA189),$S171))))</f>
        <v>0</v>
      </c>
      <c r="CC189" s="269">
        <f>IF(CC$174&lt;$I171,0,IF(CC$174=$I171,$L171,IF(CC$174=$N171,$Q171,IF(SUM($C189:CB189)+$S171&gt;$G171,$G171-SUM($C189:CB189),$S171))))</f>
        <v>0</v>
      </c>
      <c r="CD189" s="269">
        <f>IF(CD$174&lt;$I171,0,IF(CD$174=$I171,$L171,IF(CD$174=$N171,$Q171,IF(SUM($C189:CC189)+$S171&gt;$G171,$G171-SUM($C189:CC189),$S171))))</f>
        <v>0</v>
      </c>
      <c r="CE189" s="269">
        <f>IF(CE$174&lt;$I171,0,IF(CE$174=$I171,$L171,IF(CE$174=$N171,$Q171,IF(SUM($C189:CD189)+$S171&gt;$G171,$G171-SUM($C189:CD189),$S171))))</f>
        <v>0</v>
      </c>
      <c r="CF189" s="269">
        <f>IF(CF$174&lt;$I171,0,IF(CF$174=$I171,$L171,IF(CF$174=$N171,$Q171,IF(SUM($C189:CE189)+$S171&gt;$G171,$G171-SUM($C189:CE189),$S171))))</f>
        <v>0</v>
      </c>
      <c r="CG189" s="269">
        <f>IF(CG$174&lt;$I171,0,IF(CG$174=$I171,$L171,IF(CG$174=$N171,$Q171,IF(SUM($C189:CF189)+$S171&gt;$G171,$G171-SUM($C189:CF189),$S171))))</f>
        <v>0</v>
      </c>
      <c r="CH189" s="269">
        <f>IF(CH$174&lt;$I171,0,IF(CH$174=$I171,$L171,IF(CH$174=$N171,$Q171,IF(SUM($C189:CG189)+$S171&gt;$G171,$G171-SUM($C189:CG189),$S171))))</f>
        <v>0</v>
      </c>
      <c r="CI189" s="269">
        <f>IF(CI$174&lt;$I171,0,IF(CI$174=$I171,$L171,IF(CI$174=$N171,$Q171,IF(SUM($C189:CH189)+$S171&gt;$G171,$G171-SUM($C189:CH189),$S171))))</f>
        <v>0</v>
      </c>
      <c r="CJ189" s="269">
        <f>IF(CJ$174&lt;$I171,0,IF(CJ$174=$I171,$L171,IF(CJ$174=$N171,$Q171,IF(SUM($C189:CI189)+$S171&gt;$G171,$G171-SUM($C189:CI189),$S171))))</f>
        <v>0</v>
      </c>
      <c r="CK189" s="269">
        <f>IF(CK$174&lt;$I171,0,IF(CK$174=$I171,$L171,IF(CK$174=$N171,$Q171,IF(SUM($C189:CJ189)+$S171&gt;$G171,$G171-SUM($C189:CJ189),$S171))))</f>
        <v>0</v>
      </c>
      <c r="CL189" s="269">
        <f>IF(CL$174&lt;$I171,0,IF(CL$174=$I171,$L171,IF(CL$174=$N171,$Q171,IF(SUM($C189:CK189)+$S171&gt;$G171,$G171-SUM($C189:CK189),$S171))))</f>
        <v>0</v>
      </c>
      <c r="CM189" s="269">
        <f>IF(CM$174&lt;$I171,0,IF(CM$174=$I171,$L171,IF(CM$174=$N171,$Q171,IF(SUM($C189:CL189)+$S171&gt;$G171,$G171-SUM($C189:CL189),$S171))))</f>
        <v>0</v>
      </c>
      <c r="CN189" s="269">
        <f>IF(CN$174&lt;$I171,0,IF(CN$174=$I171,$L171,IF(CN$174=$N171,$Q171,IF(SUM($C189:CM189)+$S171&gt;$G171,$G171-SUM($C189:CM189),$S171))))</f>
        <v>0</v>
      </c>
      <c r="CO189" s="269">
        <f>IF(CO$174&lt;$I171,0,IF(CO$174=$I171,$L171,IF(CO$174=$N171,$Q171,IF(SUM($C189:CN189)+$S171&gt;$G171,$G171-SUM($C189:CN189),$S171))))</f>
        <v>0</v>
      </c>
      <c r="CP189" s="269">
        <f>IF(CP$174&lt;$I171,0,IF(CP$174=$I171,$L171,IF(CP$174=$N171,$Q171,IF(SUM($C189:CO189)+$S171&gt;$G171,$G171-SUM($C189:CO189),$S171))))</f>
        <v>0</v>
      </c>
      <c r="CQ189" s="269">
        <f>IF(CQ$174&lt;$I171,0,IF(CQ$174=$I171,$L171,IF(CQ$174=$N171,$Q171,IF(SUM($C189:CP189)+$S171&gt;$G171,$G171-SUM($C189:CP189),$S171))))</f>
        <v>0</v>
      </c>
      <c r="CR189" s="269">
        <f>IF(CR$174&lt;$I171,0,IF(CR$174=$I171,$L171,IF(CR$174=$N171,$Q171,IF(SUM($C189:CQ189)+$S171&gt;$G171,$G171-SUM($C189:CQ189),$S171))))</f>
        <v>0</v>
      </c>
      <c r="CS189" s="269">
        <f>IF(CS$174&lt;$I171,0,IF(CS$174=$I171,$L171,IF(CS$174=$N171,$Q171,IF(SUM($C189:CR189)+$S171&gt;$G171,$G171-SUM($C189:CR189),$S171))))</f>
        <v>0</v>
      </c>
      <c r="CT189" s="292">
        <f>IF(CT$174&lt;$I171,0,IF(CT$174=$I171,$L171,IF(CT$174=$N171,$Q171,IF(SUM($C189:CS189)+$S171&gt;$G171,$G171-SUM($C189:CS189),$S171))))</f>
        <v>0</v>
      </c>
      <c r="CU189" s="164">
        <f t="shared" si="188"/>
        <v>0</v>
      </c>
    </row>
    <row r="190" spans="1:99" s="130" customFormat="1" ht="16.5" customHeight="1">
      <c r="A190" s="271" t="s">
        <v>239</v>
      </c>
      <c r="B190" s="272">
        <f t="shared" ref="B190:V190" si="192">SUM(B176:B189)</f>
        <v>0</v>
      </c>
      <c r="C190" s="272">
        <f t="shared" si="192"/>
        <v>0</v>
      </c>
      <c r="D190" s="272">
        <f t="shared" si="192"/>
        <v>0</v>
      </c>
      <c r="E190" s="272">
        <f t="shared" si="192"/>
        <v>0</v>
      </c>
      <c r="F190" s="272">
        <f t="shared" si="192"/>
        <v>0</v>
      </c>
      <c r="G190" s="272">
        <f t="shared" si="192"/>
        <v>0</v>
      </c>
      <c r="H190" s="272">
        <f t="shared" si="192"/>
        <v>0</v>
      </c>
      <c r="I190" s="272">
        <f t="shared" si="192"/>
        <v>0</v>
      </c>
      <c r="J190" s="272">
        <f t="shared" si="192"/>
        <v>0</v>
      </c>
      <c r="K190" s="272">
        <f t="shared" si="192"/>
        <v>0</v>
      </c>
      <c r="L190" s="272">
        <f t="shared" si="192"/>
        <v>0</v>
      </c>
      <c r="M190" s="272">
        <f t="shared" si="192"/>
        <v>0</v>
      </c>
      <c r="N190" s="272">
        <f t="shared" si="192"/>
        <v>0</v>
      </c>
      <c r="O190" s="272">
        <f t="shared" si="192"/>
        <v>0</v>
      </c>
      <c r="P190" s="272">
        <f t="shared" si="192"/>
        <v>0</v>
      </c>
      <c r="Q190" s="272">
        <f t="shared" si="192"/>
        <v>0</v>
      </c>
      <c r="R190" s="272">
        <f t="shared" si="192"/>
        <v>0</v>
      </c>
      <c r="S190" s="272">
        <f t="shared" si="192"/>
        <v>0</v>
      </c>
      <c r="T190" s="272">
        <f t="shared" si="192"/>
        <v>0</v>
      </c>
      <c r="U190" s="272">
        <f t="shared" si="192"/>
        <v>0</v>
      </c>
      <c r="V190" s="272">
        <f t="shared" si="192"/>
        <v>0</v>
      </c>
      <c r="W190" s="272">
        <f t="shared" ref="W190:BB190" si="193">SUM(W176:W189)</f>
        <v>0</v>
      </c>
      <c r="X190" s="272">
        <f t="shared" si="193"/>
        <v>0</v>
      </c>
      <c r="Y190" s="272">
        <f t="shared" si="193"/>
        <v>0</v>
      </c>
      <c r="Z190" s="272">
        <f t="shared" si="193"/>
        <v>0</v>
      </c>
      <c r="AA190" s="272">
        <f t="shared" si="193"/>
        <v>0</v>
      </c>
      <c r="AB190" s="272">
        <f t="shared" si="193"/>
        <v>0</v>
      </c>
      <c r="AC190" s="272">
        <f t="shared" si="193"/>
        <v>0</v>
      </c>
      <c r="AD190" s="272">
        <f t="shared" si="193"/>
        <v>0</v>
      </c>
      <c r="AE190" s="272">
        <f t="shared" si="193"/>
        <v>0</v>
      </c>
      <c r="AF190" s="272">
        <f t="shared" si="193"/>
        <v>0</v>
      </c>
      <c r="AG190" s="272">
        <f t="shared" si="193"/>
        <v>0</v>
      </c>
      <c r="AH190" s="272">
        <f t="shared" si="193"/>
        <v>0</v>
      </c>
      <c r="AI190" s="272">
        <f t="shared" si="193"/>
        <v>0</v>
      </c>
      <c r="AJ190" s="272">
        <f t="shared" si="193"/>
        <v>0</v>
      </c>
      <c r="AK190" s="272">
        <f t="shared" si="193"/>
        <v>0</v>
      </c>
      <c r="AL190" s="272">
        <f t="shared" si="193"/>
        <v>0</v>
      </c>
      <c r="AM190" s="272">
        <f t="shared" si="193"/>
        <v>0</v>
      </c>
      <c r="AN190" s="272">
        <f t="shared" si="193"/>
        <v>0</v>
      </c>
      <c r="AO190" s="272">
        <f t="shared" si="193"/>
        <v>0</v>
      </c>
      <c r="AP190" s="272">
        <f t="shared" si="193"/>
        <v>0</v>
      </c>
      <c r="AQ190" s="272">
        <f t="shared" si="193"/>
        <v>0</v>
      </c>
      <c r="AR190" s="272">
        <f t="shared" si="193"/>
        <v>0</v>
      </c>
      <c r="AS190" s="272">
        <f t="shared" si="193"/>
        <v>0</v>
      </c>
      <c r="AT190" s="272">
        <f t="shared" si="193"/>
        <v>0</v>
      </c>
      <c r="AU190" s="272">
        <f t="shared" si="193"/>
        <v>0</v>
      </c>
      <c r="AV190" s="272">
        <f t="shared" si="193"/>
        <v>0</v>
      </c>
      <c r="AW190" s="272">
        <f t="shared" si="193"/>
        <v>0</v>
      </c>
      <c r="AX190" s="272">
        <f t="shared" si="193"/>
        <v>0</v>
      </c>
      <c r="AY190" s="272">
        <f t="shared" si="193"/>
        <v>0</v>
      </c>
      <c r="AZ190" s="272">
        <f t="shared" si="193"/>
        <v>0</v>
      </c>
      <c r="BA190" s="272">
        <f t="shared" si="193"/>
        <v>0</v>
      </c>
      <c r="BB190" s="272">
        <f t="shared" si="193"/>
        <v>0</v>
      </c>
      <c r="BC190" s="272">
        <f t="shared" ref="BC190:CH190" si="194">SUM(BC176:BC189)</f>
        <v>0</v>
      </c>
      <c r="BD190" s="272">
        <f t="shared" si="194"/>
        <v>0</v>
      </c>
      <c r="BE190" s="272">
        <f t="shared" si="194"/>
        <v>0</v>
      </c>
      <c r="BF190" s="272">
        <f t="shared" si="194"/>
        <v>0</v>
      </c>
      <c r="BG190" s="272">
        <f t="shared" si="194"/>
        <v>0</v>
      </c>
      <c r="BH190" s="272">
        <f t="shared" si="194"/>
        <v>0</v>
      </c>
      <c r="BI190" s="272">
        <f t="shared" si="194"/>
        <v>0</v>
      </c>
      <c r="BJ190" s="272">
        <f t="shared" si="194"/>
        <v>0</v>
      </c>
      <c r="BK190" s="272">
        <f t="shared" si="194"/>
        <v>0</v>
      </c>
      <c r="BL190" s="272">
        <f t="shared" si="194"/>
        <v>0</v>
      </c>
      <c r="BM190" s="272">
        <f t="shared" si="194"/>
        <v>0</v>
      </c>
      <c r="BN190" s="272">
        <f t="shared" si="194"/>
        <v>0</v>
      </c>
      <c r="BO190" s="272">
        <f t="shared" si="194"/>
        <v>0</v>
      </c>
      <c r="BP190" s="272">
        <f t="shared" si="194"/>
        <v>0</v>
      </c>
      <c r="BQ190" s="272">
        <f t="shared" si="194"/>
        <v>0</v>
      </c>
      <c r="BR190" s="272">
        <f t="shared" si="194"/>
        <v>0</v>
      </c>
      <c r="BS190" s="272">
        <f t="shared" si="194"/>
        <v>0</v>
      </c>
      <c r="BT190" s="272">
        <f t="shared" si="194"/>
        <v>0</v>
      </c>
      <c r="BU190" s="272">
        <f t="shared" si="194"/>
        <v>0</v>
      </c>
      <c r="BV190" s="272">
        <f t="shared" si="194"/>
        <v>0</v>
      </c>
      <c r="BW190" s="272">
        <f t="shared" si="194"/>
        <v>0</v>
      </c>
      <c r="BX190" s="272">
        <f t="shared" si="194"/>
        <v>0</v>
      </c>
      <c r="BY190" s="272">
        <f t="shared" si="194"/>
        <v>0</v>
      </c>
      <c r="BZ190" s="272">
        <f t="shared" si="194"/>
        <v>0</v>
      </c>
      <c r="CA190" s="272">
        <f t="shared" si="194"/>
        <v>0</v>
      </c>
      <c r="CB190" s="272">
        <f t="shared" si="194"/>
        <v>0</v>
      </c>
      <c r="CC190" s="272">
        <f t="shared" si="194"/>
        <v>0</v>
      </c>
      <c r="CD190" s="272">
        <f t="shared" si="194"/>
        <v>0</v>
      </c>
      <c r="CE190" s="272">
        <f t="shared" si="194"/>
        <v>0</v>
      </c>
      <c r="CF190" s="272">
        <f t="shared" si="194"/>
        <v>0</v>
      </c>
      <c r="CG190" s="272">
        <f t="shared" si="194"/>
        <v>0</v>
      </c>
      <c r="CH190" s="272">
        <f t="shared" si="194"/>
        <v>0</v>
      </c>
      <c r="CI190" s="272">
        <f t="shared" ref="CI190:CT190" si="195">SUM(CI176:CI189)</f>
        <v>0</v>
      </c>
      <c r="CJ190" s="272">
        <f t="shared" si="195"/>
        <v>0</v>
      </c>
      <c r="CK190" s="272">
        <f t="shared" si="195"/>
        <v>0</v>
      </c>
      <c r="CL190" s="272">
        <f t="shared" si="195"/>
        <v>0</v>
      </c>
      <c r="CM190" s="272">
        <f t="shared" si="195"/>
        <v>0</v>
      </c>
      <c r="CN190" s="272">
        <f t="shared" si="195"/>
        <v>0</v>
      </c>
      <c r="CO190" s="272">
        <f t="shared" si="195"/>
        <v>0</v>
      </c>
      <c r="CP190" s="272">
        <f t="shared" si="195"/>
        <v>0</v>
      </c>
      <c r="CQ190" s="272">
        <f t="shared" si="195"/>
        <v>0</v>
      </c>
      <c r="CR190" s="272">
        <f t="shared" si="195"/>
        <v>0</v>
      </c>
      <c r="CS190" s="272">
        <f t="shared" si="195"/>
        <v>0</v>
      </c>
      <c r="CT190" s="291">
        <f t="shared" si="195"/>
        <v>0</v>
      </c>
      <c r="CU190" s="164"/>
    </row>
    <row r="191" spans="1:99" s="130" customFormat="1" ht="16.5" customHeight="1">
      <c r="E191" s="274"/>
      <c r="F191" s="274"/>
      <c r="G191" s="274"/>
      <c r="H191" s="274"/>
    </row>
    <row r="192" spans="1:99" s="130" customFormat="1" ht="16.5" customHeight="1">
      <c r="A192" s="794" t="s">
        <v>503</v>
      </c>
      <c r="B192" s="794"/>
      <c r="C192" s="794"/>
      <c r="D192" s="794"/>
      <c r="E192" s="794"/>
      <c r="F192" s="794"/>
      <c r="G192" s="794"/>
      <c r="H192" s="794"/>
      <c r="I192" s="794"/>
      <c r="J192" s="794"/>
      <c r="K192" s="794"/>
      <c r="L192" s="794"/>
    </row>
    <row r="193" spans="1:99" s="130" customFormat="1" ht="16.5" customHeight="1">
      <c r="A193" s="795" t="s">
        <v>502</v>
      </c>
      <c r="B193" s="801" t="s">
        <v>239</v>
      </c>
      <c r="C193" s="265">
        <v>1</v>
      </c>
      <c r="D193" s="265">
        <v>2</v>
      </c>
      <c r="E193" s="265">
        <v>3</v>
      </c>
      <c r="F193" s="265">
        <v>4</v>
      </c>
      <c r="G193" s="265">
        <v>5</v>
      </c>
      <c r="H193" s="265">
        <v>6</v>
      </c>
      <c r="I193" s="265">
        <v>7</v>
      </c>
      <c r="J193" s="265">
        <v>8</v>
      </c>
      <c r="K193" s="265">
        <v>9</v>
      </c>
      <c r="L193" s="265">
        <v>10</v>
      </c>
      <c r="M193" s="265">
        <v>11</v>
      </c>
      <c r="N193" s="265">
        <v>12</v>
      </c>
      <c r="O193" s="265">
        <v>13</v>
      </c>
      <c r="P193" s="265">
        <v>14</v>
      </c>
      <c r="Q193" s="265">
        <v>15</v>
      </c>
      <c r="R193" s="265">
        <v>16</v>
      </c>
      <c r="S193" s="265">
        <v>17</v>
      </c>
      <c r="T193" s="265">
        <v>18</v>
      </c>
      <c r="U193" s="265">
        <v>19</v>
      </c>
      <c r="V193" s="265">
        <v>20</v>
      </c>
      <c r="W193" s="265">
        <v>21</v>
      </c>
      <c r="X193" s="265">
        <v>22</v>
      </c>
      <c r="Y193" s="265">
        <v>23</v>
      </c>
      <c r="Z193" s="265">
        <v>24</v>
      </c>
      <c r="AA193" s="265">
        <v>25</v>
      </c>
      <c r="AB193" s="265">
        <v>26</v>
      </c>
      <c r="AC193" s="265">
        <v>27</v>
      </c>
      <c r="AD193" s="265">
        <v>28</v>
      </c>
      <c r="AE193" s="265">
        <v>29</v>
      </c>
      <c r="AF193" s="265">
        <v>30</v>
      </c>
      <c r="AG193" s="265">
        <v>31</v>
      </c>
      <c r="AH193" s="265">
        <v>32</v>
      </c>
      <c r="AI193" s="265">
        <v>33</v>
      </c>
      <c r="AJ193" s="265">
        <v>34</v>
      </c>
      <c r="AK193" s="265">
        <v>35</v>
      </c>
      <c r="AL193" s="265">
        <v>36</v>
      </c>
      <c r="AM193" s="265">
        <v>37</v>
      </c>
      <c r="AN193" s="265">
        <v>38</v>
      </c>
      <c r="AO193" s="265">
        <v>39</v>
      </c>
      <c r="AP193" s="265">
        <v>40</v>
      </c>
      <c r="AQ193" s="265">
        <v>41</v>
      </c>
      <c r="AR193" s="265">
        <v>42</v>
      </c>
      <c r="AS193" s="265">
        <v>43</v>
      </c>
      <c r="AT193" s="265">
        <v>44</v>
      </c>
      <c r="AU193" s="265">
        <v>45</v>
      </c>
      <c r="AV193" s="265">
        <v>46</v>
      </c>
      <c r="AW193" s="265">
        <v>47</v>
      </c>
      <c r="AX193" s="265">
        <v>48</v>
      </c>
      <c r="AY193" s="265">
        <v>49</v>
      </c>
      <c r="AZ193" s="265">
        <v>50</v>
      </c>
      <c r="BA193" s="265">
        <v>51</v>
      </c>
      <c r="BB193" s="265">
        <v>52</v>
      </c>
      <c r="BC193" s="265">
        <v>53</v>
      </c>
      <c r="BD193" s="265">
        <v>54</v>
      </c>
      <c r="BE193" s="265">
        <v>55</v>
      </c>
      <c r="BF193" s="265">
        <v>56</v>
      </c>
      <c r="BG193" s="265">
        <v>57</v>
      </c>
      <c r="BH193" s="265">
        <v>58</v>
      </c>
      <c r="BI193" s="265">
        <v>59</v>
      </c>
      <c r="BJ193" s="265">
        <v>60</v>
      </c>
      <c r="BK193" s="265">
        <v>61</v>
      </c>
      <c r="BL193" s="265">
        <v>62</v>
      </c>
      <c r="BM193" s="265">
        <v>63</v>
      </c>
      <c r="BN193" s="265">
        <v>64</v>
      </c>
      <c r="BO193" s="265">
        <v>65</v>
      </c>
      <c r="BP193" s="265">
        <v>66</v>
      </c>
      <c r="BQ193" s="265">
        <v>67</v>
      </c>
      <c r="BR193" s="265">
        <v>68</v>
      </c>
      <c r="BS193" s="265">
        <v>69</v>
      </c>
      <c r="BT193" s="265">
        <v>70</v>
      </c>
      <c r="BU193" s="265">
        <v>71</v>
      </c>
      <c r="BV193" s="265">
        <v>72</v>
      </c>
      <c r="BW193" s="265">
        <v>73</v>
      </c>
      <c r="BX193" s="265">
        <v>74</v>
      </c>
      <c r="BY193" s="265">
        <v>75</v>
      </c>
      <c r="BZ193" s="265">
        <v>76</v>
      </c>
      <c r="CA193" s="265">
        <v>77</v>
      </c>
      <c r="CB193" s="265">
        <v>78</v>
      </c>
      <c r="CC193" s="265">
        <v>79</v>
      </c>
      <c r="CD193" s="265">
        <v>80</v>
      </c>
      <c r="CE193" s="265">
        <v>81</v>
      </c>
      <c r="CF193" s="265">
        <v>82</v>
      </c>
      <c r="CG193" s="265">
        <v>83</v>
      </c>
      <c r="CH193" s="265">
        <v>84</v>
      </c>
      <c r="CI193" s="265">
        <v>85</v>
      </c>
      <c r="CJ193" s="265">
        <v>86</v>
      </c>
      <c r="CK193" s="265">
        <v>87</v>
      </c>
      <c r="CL193" s="265">
        <v>88</v>
      </c>
      <c r="CM193" s="265">
        <v>89</v>
      </c>
      <c r="CN193" s="265">
        <v>90</v>
      </c>
      <c r="CO193" s="265">
        <v>91</v>
      </c>
      <c r="CP193" s="265">
        <v>92</v>
      </c>
      <c r="CQ193" s="265">
        <v>93</v>
      </c>
      <c r="CR193" s="265">
        <v>94</v>
      </c>
      <c r="CS193" s="265">
        <v>95</v>
      </c>
      <c r="CT193" s="290">
        <v>96</v>
      </c>
      <c r="CU193" s="164" t="s">
        <v>77</v>
      </c>
    </row>
    <row r="194" spans="1:99" s="130" customFormat="1" ht="16.5" customHeight="1">
      <c r="A194" s="796"/>
      <c r="B194" s="802"/>
      <c r="C194" s="266">
        <f>主要假设阐述!$B$5</f>
        <v>42491</v>
      </c>
      <c r="D194" s="266">
        <f>C194+31</f>
        <v>42522</v>
      </c>
      <c r="E194" s="266">
        <f t="shared" ref="E194:BP194" si="196">D194+31</f>
        <v>42553</v>
      </c>
      <c r="F194" s="266">
        <f t="shared" si="196"/>
        <v>42584</v>
      </c>
      <c r="G194" s="266">
        <f t="shared" si="196"/>
        <v>42615</v>
      </c>
      <c r="H194" s="266">
        <f t="shared" si="196"/>
        <v>42646</v>
      </c>
      <c r="I194" s="266">
        <f t="shared" si="196"/>
        <v>42677</v>
      </c>
      <c r="J194" s="266">
        <f t="shared" si="196"/>
        <v>42708</v>
      </c>
      <c r="K194" s="266">
        <f t="shared" si="196"/>
        <v>42739</v>
      </c>
      <c r="L194" s="266">
        <f t="shared" si="196"/>
        <v>42770</v>
      </c>
      <c r="M194" s="266">
        <f t="shared" si="196"/>
        <v>42801</v>
      </c>
      <c r="N194" s="266">
        <f t="shared" si="196"/>
        <v>42832</v>
      </c>
      <c r="O194" s="266">
        <f t="shared" si="196"/>
        <v>42863</v>
      </c>
      <c r="P194" s="266">
        <f t="shared" si="196"/>
        <v>42894</v>
      </c>
      <c r="Q194" s="266">
        <f t="shared" si="196"/>
        <v>42925</v>
      </c>
      <c r="R194" s="266">
        <f t="shared" si="196"/>
        <v>42956</v>
      </c>
      <c r="S194" s="266">
        <f t="shared" si="196"/>
        <v>42987</v>
      </c>
      <c r="T194" s="266">
        <f t="shared" si="196"/>
        <v>43018</v>
      </c>
      <c r="U194" s="266">
        <f t="shared" si="196"/>
        <v>43049</v>
      </c>
      <c r="V194" s="266">
        <f t="shared" si="196"/>
        <v>43080</v>
      </c>
      <c r="W194" s="266">
        <f t="shared" si="196"/>
        <v>43111</v>
      </c>
      <c r="X194" s="266">
        <f t="shared" si="196"/>
        <v>43142</v>
      </c>
      <c r="Y194" s="266">
        <f t="shared" si="196"/>
        <v>43173</v>
      </c>
      <c r="Z194" s="266">
        <f t="shared" si="196"/>
        <v>43204</v>
      </c>
      <c r="AA194" s="266">
        <f t="shared" si="196"/>
        <v>43235</v>
      </c>
      <c r="AB194" s="266">
        <f t="shared" si="196"/>
        <v>43266</v>
      </c>
      <c r="AC194" s="266">
        <f t="shared" si="196"/>
        <v>43297</v>
      </c>
      <c r="AD194" s="266">
        <f t="shared" si="196"/>
        <v>43328</v>
      </c>
      <c r="AE194" s="266">
        <f t="shared" si="196"/>
        <v>43359</v>
      </c>
      <c r="AF194" s="266">
        <f t="shared" si="196"/>
        <v>43390</v>
      </c>
      <c r="AG194" s="266">
        <f t="shared" si="196"/>
        <v>43421</v>
      </c>
      <c r="AH194" s="266">
        <f t="shared" si="196"/>
        <v>43452</v>
      </c>
      <c r="AI194" s="266">
        <f t="shared" si="196"/>
        <v>43483</v>
      </c>
      <c r="AJ194" s="266">
        <f t="shared" si="196"/>
        <v>43514</v>
      </c>
      <c r="AK194" s="266">
        <f t="shared" si="196"/>
        <v>43545</v>
      </c>
      <c r="AL194" s="266">
        <f t="shared" si="196"/>
        <v>43576</v>
      </c>
      <c r="AM194" s="266">
        <f t="shared" si="196"/>
        <v>43607</v>
      </c>
      <c r="AN194" s="266">
        <f t="shared" si="196"/>
        <v>43638</v>
      </c>
      <c r="AO194" s="266">
        <f t="shared" si="196"/>
        <v>43669</v>
      </c>
      <c r="AP194" s="266">
        <f t="shared" si="196"/>
        <v>43700</v>
      </c>
      <c r="AQ194" s="266">
        <f t="shared" si="196"/>
        <v>43731</v>
      </c>
      <c r="AR194" s="266">
        <f t="shared" si="196"/>
        <v>43762</v>
      </c>
      <c r="AS194" s="266">
        <f t="shared" si="196"/>
        <v>43793</v>
      </c>
      <c r="AT194" s="266">
        <f t="shared" si="196"/>
        <v>43824</v>
      </c>
      <c r="AU194" s="266">
        <f t="shared" si="196"/>
        <v>43855</v>
      </c>
      <c r="AV194" s="266">
        <f t="shared" si="196"/>
        <v>43886</v>
      </c>
      <c r="AW194" s="266">
        <f t="shared" si="196"/>
        <v>43917</v>
      </c>
      <c r="AX194" s="266">
        <f t="shared" si="196"/>
        <v>43948</v>
      </c>
      <c r="AY194" s="266">
        <f t="shared" si="196"/>
        <v>43979</v>
      </c>
      <c r="AZ194" s="266">
        <f t="shared" si="196"/>
        <v>44010</v>
      </c>
      <c r="BA194" s="266">
        <f t="shared" si="196"/>
        <v>44041</v>
      </c>
      <c r="BB194" s="266">
        <f t="shared" si="196"/>
        <v>44072</v>
      </c>
      <c r="BC194" s="266">
        <f t="shared" si="196"/>
        <v>44103</v>
      </c>
      <c r="BD194" s="266">
        <f t="shared" si="196"/>
        <v>44134</v>
      </c>
      <c r="BE194" s="266">
        <f t="shared" si="196"/>
        <v>44165</v>
      </c>
      <c r="BF194" s="266">
        <f t="shared" si="196"/>
        <v>44196</v>
      </c>
      <c r="BG194" s="266">
        <f t="shared" si="196"/>
        <v>44227</v>
      </c>
      <c r="BH194" s="266">
        <f t="shared" si="196"/>
        <v>44258</v>
      </c>
      <c r="BI194" s="266">
        <f t="shared" si="196"/>
        <v>44289</v>
      </c>
      <c r="BJ194" s="266">
        <f t="shared" si="196"/>
        <v>44320</v>
      </c>
      <c r="BK194" s="266">
        <f t="shared" si="196"/>
        <v>44351</v>
      </c>
      <c r="BL194" s="266">
        <f t="shared" si="196"/>
        <v>44382</v>
      </c>
      <c r="BM194" s="266">
        <f t="shared" si="196"/>
        <v>44413</v>
      </c>
      <c r="BN194" s="266">
        <f t="shared" si="196"/>
        <v>44444</v>
      </c>
      <c r="BO194" s="266">
        <f t="shared" si="196"/>
        <v>44475</v>
      </c>
      <c r="BP194" s="266">
        <f t="shared" si="196"/>
        <v>44506</v>
      </c>
      <c r="BQ194" s="266">
        <f t="shared" ref="BQ194:CT194" si="197">BP194+31</f>
        <v>44537</v>
      </c>
      <c r="BR194" s="266">
        <f t="shared" si="197"/>
        <v>44568</v>
      </c>
      <c r="BS194" s="266">
        <f t="shared" si="197"/>
        <v>44599</v>
      </c>
      <c r="BT194" s="266">
        <f t="shared" si="197"/>
        <v>44630</v>
      </c>
      <c r="BU194" s="266">
        <f t="shared" si="197"/>
        <v>44661</v>
      </c>
      <c r="BV194" s="266">
        <f t="shared" si="197"/>
        <v>44692</v>
      </c>
      <c r="BW194" s="266">
        <f t="shared" si="197"/>
        <v>44723</v>
      </c>
      <c r="BX194" s="266">
        <f t="shared" si="197"/>
        <v>44754</v>
      </c>
      <c r="BY194" s="266">
        <f t="shared" si="197"/>
        <v>44785</v>
      </c>
      <c r="BZ194" s="266">
        <f t="shared" si="197"/>
        <v>44816</v>
      </c>
      <c r="CA194" s="266">
        <f t="shared" si="197"/>
        <v>44847</v>
      </c>
      <c r="CB194" s="266">
        <f t="shared" si="197"/>
        <v>44878</v>
      </c>
      <c r="CC194" s="266">
        <f t="shared" si="197"/>
        <v>44909</v>
      </c>
      <c r="CD194" s="266">
        <f t="shared" si="197"/>
        <v>44940</v>
      </c>
      <c r="CE194" s="266">
        <f t="shared" si="197"/>
        <v>44971</v>
      </c>
      <c r="CF194" s="266">
        <f t="shared" si="197"/>
        <v>45002</v>
      </c>
      <c r="CG194" s="266">
        <f t="shared" si="197"/>
        <v>45033</v>
      </c>
      <c r="CH194" s="266">
        <f t="shared" si="197"/>
        <v>45064</v>
      </c>
      <c r="CI194" s="266">
        <f t="shared" si="197"/>
        <v>45095</v>
      </c>
      <c r="CJ194" s="266">
        <f t="shared" si="197"/>
        <v>45126</v>
      </c>
      <c r="CK194" s="266">
        <f t="shared" si="197"/>
        <v>45157</v>
      </c>
      <c r="CL194" s="266">
        <f t="shared" si="197"/>
        <v>45188</v>
      </c>
      <c r="CM194" s="266">
        <f t="shared" si="197"/>
        <v>45219</v>
      </c>
      <c r="CN194" s="266">
        <f t="shared" si="197"/>
        <v>45250</v>
      </c>
      <c r="CO194" s="266">
        <f t="shared" si="197"/>
        <v>45281</v>
      </c>
      <c r="CP194" s="266">
        <f t="shared" si="197"/>
        <v>45312</v>
      </c>
      <c r="CQ194" s="266">
        <f t="shared" si="197"/>
        <v>45343</v>
      </c>
      <c r="CR194" s="266">
        <f t="shared" si="197"/>
        <v>45374</v>
      </c>
      <c r="CS194" s="266">
        <f t="shared" si="197"/>
        <v>45405</v>
      </c>
      <c r="CT194" s="266">
        <f t="shared" si="197"/>
        <v>45436</v>
      </c>
      <c r="CU194" s="164"/>
    </row>
    <row r="195" spans="1:99" s="130" customFormat="1" ht="16.5" customHeight="1">
      <c r="A195" s="267" t="str">
        <f>A176</f>
        <v>多层（4F-9F)</v>
      </c>
      <c r="B195" s="268">
        <f>SUM(C195:CT195)</f>
        <v>0</v>
      </c>
      <c r="C195" s="275">
        <f>$F158*C176</f>
        <v>0</v>
      </c>
      <c r="D195" s="275">
        <f>$F158*D176</f>
        <v>0</v>
      </c>
      <c r="E195" s="275">
        <f t="shared" ref="E195:V195" si="198">$F158*E176</f>
        <v>0</v>
      </c>
      <c r="F195" s="275">
        <f t="shared" si="198"/>
        <v>0</v>
      </c>
      <c r="G195" s="275">
        <f t="shared" si="198"/>
        <v>0</v>
      </c>
      <c r="H195" s="275">
        <f t="shared" si="198"/>
        <v>0</v>
      </c>
      <c r="I195" s="275">
        <f t="shared" si="198"/>
        <v>0</v>
      </c>
      <c r="J195" s="275">
        <f t="shared" si="198"/>
        <v>0</v>
      </c>
      <c r="K195" s="275">
        <f t="shared" si="198"/>
        <v>0</v>
      </c>
      <c r="L195" s="275">
        <f t="shared" si="198"/>
        <v>0</v>
      </c>
      <c r="M195" s="275">
        <f t="shared" si="198"/>
        <v>0</v>
      </c>
      <c r="N195" s="275">
        <f t="shared" si="198"/>
        <v>0</v>
      </c>
      <c r="O195" s="275">
        <f t="shared" si="198"/>
        <v>0</v>
      </c>
      <c r="P195" s="275">
        <f t="shared" si="198"/>
        <v>0</v>
      </c>
      <c r="Q195" s="275">
        <f t="shared" si="198"/>
        <v>0</v>
      </c>
      <c r="R195" s="275">
        <f t="shared" si="198"/>
        <v>0</v>
      </c>
      <c r="S195" s="275">
        <f t="shared" si="198"/>
        <v>0</v>
      </c>
      <c r="T195" s="275">
        <f t="shared" si="198"/>
        <v>0</v>
      </c>
      <c r="U195" s="275">
        <f t="shared" si="198"/>
        <v>0</v>
      </c>
      <c r="V195" s="275">
        <f t="shared" si="198"/>
        <v>0</v>
      </c>
      <c r="W195" s="275">
        <f t="shared" ref="W195:CH195" si="199">$F158*W176</f>
        <v>0</v>
      </c>
      <c r="X195" s="275">
        <f t="shared" si="199"/>
        <v>0</v>
      </c>
      <c r="Y195" s="275">
        <f t="shared" si="199"/>
        <v>0</v>
      </c>
      <c r="Z195" s="275">
        <f t="shared" si="199"/>
        <v>0</v>
      </c>
      <c r="AA195" s="275">
        <f t="shared" si="199"/>
        <v>0</v>
      </c>
      <c r="AB195" s="275">
        <f t="shared" si="199"/>
        <v>0</v>
      </c>
      <c r="AC195" s="275">
        <f t="shared" si="199"/>
        <v>0</v>
      </c>
      <c r="AD195" s="275">
        <f t="shared" si="199"/>
        <v>0</v>
      </c>
      <c r="AE195" s="275">
        <f t="shared" si="199"/>
        <v>0</v>
      </c>
      <c r="AF195" s="275">
        <f t="shared" si="199"/>
        <v>0</v>
      </c>
      <c r="AG195" s="275">
        <f t="shared" si="199"/>
        <v>0</v>
      </c>
      <c r="AH195" s="275">
        <f t="shared" si="199"/>
        <v>0</v>
      </c>
      <c r="AI195" s="275">
        <f t="shared" si="199"/>
        <v>0</v>
      </c>
      <c r="AJ195" s="275">
        <f t="shared" si="199"/>
        <v>0</v>
      </c>
      <c r="AK195" s="275">
        <f t="shared" si="199"/>
        <v>0</v>
      </c>
      <c r="AL195" s="275">
        <f t="shared" si="199"/>
        <v>0</v>
      </c>
      <c r="AM195" s="275">
        <f t="shared" si="199"/>
        <v>0</v>
      </c>
      <c r="AN195" s="275">
        <f t="shared" si="199"/>
        <v>0</v>
      </c>
      <c r="AO195" s="275">
        <f t="shared" si="199"/>
        <v>0</v>
      </c>
      <c r="AP195" s="275">
        <f t="shared" si="199"/>
        <v>0</v>
      </c>
      <c r="AQ195" s="275">
        <f t="shared" si="199"/>
        <v>0</v>
      </c>
      <c r="AR195" s="275">
        <f t="shared" si="199"/>
        <v>0</v>
      </c>
      <c r="AS195" s="275">
        <f t="shared" si="199"/>
        <v>0</v>
      </c>
      <c r="AT195" s="275">
        <f t="shared" si="199"/>
        <v>0</v>
      </c>
      <c r="AU195" s="275">
        <f t="shared" si="199"/>
        <v>0</v>
      </c>
      <c r="AV195" s="275">
        <f t="shared" si="199"/>
        <v>0</v>
      </c>
      <c r="AW195" s="275">
        <f t="shared" si="199"/>
        <v>0</v>
      </c>
      <c r="AX195" s="275">
        <f t="shared" si="199"/>
        <v>0</v>
      </c>
      <c r="AY195" s="275">
        <f t="shared" si="199"/>
        <v>0</v>
      </c>
      <c r="AZ195" s="275">
        <f t="shared" si="199"/>
        <v>0</v>
      </c>
      <c r="BA195" s="275">
        <f t="shared" si="199"/>
        <v>0</v>
      </c>
      <c r="BB195" s="275">
        <f t="shared" si="199"/>
        <v>0</v>
      </c>
      <c r="BC195" s="275">
        <f t="shared" si="199"/>
        <v>0</v>
      </c>
      <c r="BD195" s="275">
        <f t="shared" si="199"/>
        <v>0</v>
      </c>
      <c r="BE195" s="275">
        <f t="shared" si="199"/>
        <v>0</v>
      </c>
      <c r="BF195" s="275">
        <f t="shared" si="199"/>
        <v>0</v>
      </c>
      <c r="BG195" s="275">
        <f t="shared" si="199"/>
        <v>0</v>
      </c>
      <c r="BH195" s="275">
        <f t="shared" si="199"/>
        <v>0</v>
      </c>
      <c r="BI195" s="275">
        <f t="shared" si="199"/>
        <v>0</v>
      </c>
      <c r="BJ195" s="275">
        <f t="shared" si="199"/>
        <v>0</v>
      </c>
      <c r="BK195" s="275">
        <f t="shared" si="199"/>
        <v>0</v>
      </c>
      <c r="BL195" s="275">
        <f t="shared" si="199"/>
        <v>0</v>
      </c>
      <c r="BM195" s="275">
        <f t="shared" si="199"/>
        <v>0</v>
      </c>
      <c r="BN195" s="275">
        <f t="shared" si="199"/>
        <v>0</v>
      </c>
      <c r="BO195" s="275">
        <f t="shared" si="199"/>
        <v>0</v>
      </c>
      <c r="BP195" s="275">
        <f t="shared" si="199"/>
        <v>0</v>
      </c>
      <c r="BQ195" s="275">
        <f t="shared" si="199"/>
        <v>0</v>
      </c>
      <c r="BR195" s="275">
        <f t="shared" si="199"/>
        <v>0</v>
      </c>
      <c r="BS195" s="275">
        <f t="shared" si="199"/>
        <v>0</v>
      </c>
      <c r="BT195" s="275">
        <f t="shared" si="199"/>
        <v>0</v>
      </c>
      <c r="BU195" s="275">
        <f t="shared" si="199"/>
        <v>0</v>
      </c>
      <c r="BV195" s="275">
        <f t="shared" si="199"/>
        <v>0</v>
      </c>
      <c r="BW195" s="275">
        <f t="shared" si="199"/>
        <v>0</v>
      </c>
      <c r="BX195" s="275">
        <f t="shared" si="199"/>
        <v>0</v>
      </c>
      <c r="BY195" s="275">
        <f t="shared" si="199"/>
        <v>0</v>
      </c>
      <c r="BZ195" s="275">
        <f t="shared" si="199"/>
        <v>0</v>
      </c>
      <c r="CA195" s="275">
        <f t="shared" si="199"/>
        <v>0</v>
      </c>
      <c r="CB195" s="275">
        <f t="shared" si="199"/>
        <v>0</v>
      </c>
      <c r="CC195" s="275">
        <f t="shared" si="199"/>
        <v>0</v>
      </c>
      <c r="CD195" s="275">
        <f t="shared" si="199"/>
        <v>0</v>
      </c>
      <c r="CE195" s="275">
        <f t="shared" si="199"/>
        <v>0</v>
      </c>
      <c r="CF195" s="275">
        <f t="shared" si="199"/>
        <v>0</v>
      </c>
      <c r="CG195" s="275">
        <f t="shared" si="199"/>
        <v>0</v>
      </c>
      <c r="CH195" s="275">
        <f t="shared" si="199"/>
        <v>0</v>
      </c>
      <c r="CI195" s="275">
        <f t="shared" ref="CI195:CT195" si="200">$F158*CI176</f>
        <v>0</v>
      </c>
      <c r="CJ195" s="275">
        <f t="shared" si="200"/>
        <v>0</v>
      </c>
      <c r="CK195" s="275">
        <f t="shared" si="200"/>
        <v>0</v>
      </c>
      <c r="CL195" s="275">
        <f t="shared" si="200"/>
        <v>0</v>
      </c>
      <c r="CM195" s="275">
        <f t="shared" si="200"/>
        <v>0</v>
      </c>
      <c r="CN195" s="275">
        <f t="shared" si="200"/>
        <v>0</v>
      </c>
      <c r="CO195" s="275">
        <f t="shared" si="200"/>
        <v>0</v>
      </c>
      <c r="CP195" s="275">
        <f t="shared" si="200"/>
        <v>0</v>
      </c>
      <c r="CQ195" s="275">
        <f t="shared" si="200"/>
        <v>0</v>
      </c>
      <c r="CR195" s="275">
        <f t="shared" si="200"/>
        <v>0</v>
      </c>
      <c r="CS195" s="275">
        <f t="shared" si="200"/>
        <v>0</v>
      </c>
      <c r="CT195" s="292">
        <f t="shared" si="200"/>
        <v>0</v>
      </c>
      <c r="CU195" s="164">
        <f t="shared" ref="CU195:CU208" si="201">B195-E158</f>
        <v>0</v>
      </c>
    </row>
    <row r="196" spans="1:99" s="130" customFormat="1" ht="16.5" customHeight="1">
      <c r="A196" s="267" t="str">
        <f t="shared" ref="A196:A208" si="202">A177</f>
        <v>小高层(10F-12F)</v>
      </c>
      <c r="B196" s="268">
        <f t="shared" ref="B196:B208" si="203">SUM(C196:CT196)</f>
        <v>0</v>
      </c>
      <c r="C196" s="275">
        <f t="shared" ref="C196:BN196" si="204">$F159*C177</f>
        <v>0</v>
      </c>
      <c r="D196" s="275">
        <f t="shared" si="204"/>
        <v>0</v>
      </c>
      <c r="E196" s="275">
        <f t="shared" si="204"/>
        <v>0</v>
      </c>
      <c r="F196" s="275">
        <f t="shared" si="204"/>
        <v>0</v>
      </c>
      <c r="G196" s="275">
        <f t="shared" si="204"/>
        <v>0</v>
      </c>
      <c r="H196" s="275">
        <f t="shared" si="204"/>
        <v>0</v>
      </c>
      <c r="I196" s="275">
        <f t="shared" si="204"/>
        <v>0</v>
      </c>
      <c r="J196" s="275">
        <f t="shared" si="204"/>
        <v>0</v>
      </c>
      <c r="K196" s="275">
        <f t="shared" si="204"/>
        <v>0</v>
      </c>
      <c r="L196" s="275">
        <f t="shared" si="204"/>
        <v>0</v>
      </c>
      <c r="M196" s="275">
        <f t="shared" si="204"/>
        <v>0</v>
      </c>
      <c r="N196" s="275">
        <f t="shared" si="204"/>
        <v>0</v>
      </c>
      <c r="O196" s="275">
        <f t="shared" si="204"/>
        <v>0</v>
      </c>
      <c r="P196" s="275">
        <f t="shared" si="204"/>
        <v>0</v>
      </c>
      <c r="Q196" s="275">
        <f t="shared" si="204"/>
        <v>0</v>
      </c>
      <c r="R196" s="275">
        <f t="shared" si="204"/>
        <v>0</v>
      </c>
      <c r="S196" s="275">
        <f t="shared" si="204"/>
        <v>0</v>
      </c>
      <c r="T196" s="275">
        <f t="shared" si="204"/>
        <v>0</v>
      </c>
      <c r="U196" s="275">
        <f t="shared" si="204"/>
        <v>0</v>
      </c>
      <c r="V196" s="275">
        <f t="shared" si="204"/>
        <v>0</v>
      </c>
      <c r="W196" s="275">
        <f t="shared" si="204"/>
        <v>0</v>
      </c>
      <c r="X196" s="275">
        <f t="shared" si="204"/>
        <v>0</v>
      </c>
      <c r="Y196" s="275">
        <f t="shared" si="204"/>
        <v>0</v>
      </c>
      <c r="Z196" s="275">
        <f t="shared" si="204"/>
        <v>0</v>
      </c>
      <c r="AA196" s="275">
        <f t="shared" si="204"/>
        <v>0</v>
      </c>
      <c r="AB196" s="275">
        <f t="shared" si="204"/>
        <v>0</v>
      </c>
      <c r="AC196" s="275">
        <f t="shared" si="204"/>
        <v>0</v>
      </c>
      <c r="AD196" s="275">
        <f t="shared" si="204"/>
        <v>0</v>
      </c>
      <c r="AE196" s="275">
        <f t="shared" si="204"/>
        <v>0</v>
      </c>
      <c r="AF196" s="275">
        <f t="shared" si="204"/>
        <v>0</v>
      </c>
      <c r="AG196" s="275">
        <f t="shared" si="204"/>
        <v>0</v>
      </c>
      <c r="AH196" s="275">
        <f t="shared" si="204"/>
        <v>0</v>
      </c>
      <c r="AI196" s="275">
        <f t="shared" si="204"/>
        <v>0</v>
      </c>
      <c r="AJ196" s="275">
        <f t="shared" si="204"/>
        <v>0</v>
      </c>
      <c r="AK196" s="275">
        <f t="shared" si="204"/>
        <v>0</v>
      </c>
      <c r="AL196" s="275">
        <f t="shared" si="204"/>
        <v>0</v>
      </c>
      <c r="AM196" s="275">
        <f t="shared" si="204"/>
        <v>0</v>
      </c>
      <c r="AN196" s="275">
        <f t="shared" si="204"/>
        <v>0</v>
      </c>
      <c r="AO196" s="275">
        <f t="shared" si="204"/>
        <v>0</v>
      </c>
      <c r="AP196" s="275">
        <f t="shared" si="204"/>
        <v>0</v>
      </c>
      <c r="AQ196" s="275">
        <f t="shared" si="204"/>
        <v>0</v>
      </c>
      <c r="AR196" s="275">
        <f t="shared" si="204"/>
        <v>0</v>
      </c>
      <c r="AS196" s="275">
        <f t="shared" si="204"/>
        <v>0</v>
      </c>
      <c r="AT196" s="275">
        <f t="shared" si="204"/>
        <v>0</v>
      </c>
      <c r="AU196" s="275">
        <f t="shared" si="204"/>
        <v>0</v>
      </c>
      <c r="AV196" s="275">
        <f t="shared" si="204"/>
        <v>0</v>
      </c>
      <c r="AW196" s="275">
        <f t="shared" si="204"/>
        <v>0</v>
      </c>
      <c r="AX196" s="275">
        <f t="shared" si="204"/>
        <v>0</v>
      </c>
      <c r="AY196" s="275">
        <f t="shared" si="204"/>
        <v>0</v>
      </c>
      <c r="AZ196" s="275">
        <f t="shared" si="204"/>
        <v>0</v>
      </c>
      <c r="BA196" s="275">
        <f t="shared" si="204"/>
        <v>0</v>
      </c>
      <c r="BB196" s="275">
        <f t="shared" si="204"/>
        <v>0</v>
      </c>
      <c r="BC196" s="275">
        <f t="shared" si="204"/>
        <v>0</v>
      </c>
      <c r="BD196" s="275">
        <f t="shared" si="204"/>
        <v>0</v>
      </c>
      <c r="BE196" s="275">
        <f t="shared" si="204"/>
        <v>0</v>
      </c>
      <c r="BF196" s="275">
        <f t="shared" si="204"/>
        <v>0</v>
      </c>
      <c r="BG196" s="275">
        <f t="shared" si="204"/>
        <v>0</v>
      </c>
      <c r="BH196" s="275">
        <f t="shared" si="204"/>
        <v>0</v>
      </c>
      <c r="BI196" s="275">
        <f t="shared" si="204"/>
        <v>0</v>
      </c>
      <c r="BJ196" s="275">
        <f t="shared" si="204"/>
        <v>0</v>
      </c>
      <c r="BK196" s="275">
        <f t="shared" si="204"/>
        <v>0</v>
      </c>
      <c r="BL196" s="275">
        <f t="shared" si="204"/>
        <v>0</v>
      </c>
      <c r="BM196" s="275">
        <f t="shared" si="204"/>
        <v>0</v>
      </c>
      <c r="BN196" s="275">
        <f t="shared" si="204"/>
        <v>0</v>
      </c>
      <c r="BO196" s="275">
        <f t="shared" ref="BO196:CT196" si="205">$F159*BO177</f>
        <v>0</v>
      </c>
      <c r="BP196" s="275">
        <f t="shared" si="205"/>
        <v>0</v>
      </c>
      <c r="BQ196" s="275">
        <f t="shared" si="205"/>
        <v>0</v>
      </c>
      <c r="BR196" s="275">
        <f t="shared" si="205"/>
        <v>0</v>
      </c>
      <c r="BS196" s="275">
        <f t="shared" si="205"/>
        <v>0</v>
      </c>
      <c r="BT196" s="275">
        <f t="shared" si="205"/>
        <v>0</v>
      </c>
      <c r="BU196" s="275">
        <f t="shared" si="205"/>
        <v>0</v>
      </c>
      <c r="BV196" s="275">
        <f t="shared" si="205"/>
        <v>0</v>
      </c>
      <c r="BW196" s="275">
        <f t="shared" si="205"/>
        <v>0</v>
      </c>
      <c r="BX196" s="275">
        <f t="shared" si="205"/>
        <v>0</v>
      </c>
      <c r="BY196" s="275">
        <f t="shared" si="205"/>
        <v>0</v>
      </c>
      <c r="BZ196" s="275">
        <f t="shared" si="205"/>
        <v>0</v>
      </c>
      <c r="CA196" s="275">
        <f t="shared" si="205"/>
        <v>0</v>
      </c>
      <c r="CB196" s="275">
        <f t="shared" si="205"/>
        <v>0</v>
      </c>
      <c r="CC196" s="275">
        <f t="shared" si="205"/>
        <v>0</v>
      </c>
      <c r="CD196" s="275">
        <f t="shared" si="205"/>
        <v>0</v>
      </c>
      <c r="CE196" s="275">
        <f t="shared" si="205"/>
        <v>0</v>
      </c>
      <c r="CF196" s="275">
        <f t="shared" si="205"/>
        <v>0</v>
      </c>
      <c r="CG196" s="275">
        <f t="shared" si="205"/>
        <v>0</v>
      </c>
      <c r="CH196" s="275">
        <f t="shared" si="205"/>
        <v>0</v>
      </c>
      <c r="CI196" s="275">
        <f t="shared" si="205"/>
        <v>0</v>
      </c>
      <c r="CJ196" s="275">
        <f t="shared" si="205"/>
        <v>0</v>
      </c>
      <c r="CK196" s="275">
        <f t="shared" si="205"/>
        <v>0</v>
      </c>
      <c r="CL196" s="275">
        <f t="shared" si="205"/>
        <v>0</v>
      </c>
      <c r="CM196" s="275">
        <f t="shared" si="205"/>
        <v>0</v>
      </c>
      <c r="CN196" s="275">
        <f t="shared" si="205"/>
        <v>0</v>
      </c>
      <c r="CO196" s="275">
        <f t="shared" si="205"/>
        <v>0</v>
      </c>
      <c r="CP196" s="275">
        <f t="shared" si="205"/>
        <v>0</v>
      </c>
      <c r="CQ196" s="275">
        <f t="shared" si="205"/>
        <v>0</v>
      </c>
      <c r="CR196" s="275">
        <f t="shared" si="205"/>
        <v>0</v>
      </c>
      <c r="CS196" s="275">
        <f t="shared" si="205"/>
        <v>0</v>
      </c>
      <c r="CT196" s="292">
        <f t="shared" si="205"/>
        <v>0</v>
      </c>
      <c r="CU196" s="164">
        <f t="shared" si="201"/>
        <v>0</v>
      </c>
    </row>
    <row r="197" spans="1:99" s="130" customFormat="1" ht="16.5" customHeight="1">
      <c r="A197" s="267" t="str">
        <f t="shared" si="202"/>
        <v>中高层(13F-18F)</v>
      </c>
      <c r="B197" s="268">
        <f t="shared" si="203"/>
        <v>0</v>
      </c>
      <c r="C197" s="275">
        <f t="shared" ref="C197:BN197" si="206">$F160*C178</f>
        <v>0</v>
      </c>
      <c r="D197" s="275">
        <f t="shared" si="206"/>
        <v>0</v>
      </c>
      <c r="E197" s="275">
        <f t="shared" si="206"/>
        <v>0</v>
      </c>
      <c r="F197" s="275">
        <f t="shared" si="206"/>
        <v>0</v>
      </c>
      <c r="G197" s="275">
        <f t="shared" si="206"/>
        <v>0</v>
      </c>
      <c r="H197" s="275">
        <f t="shared" si="206"/>
        <v>0</v>
      </c>
      <c r="I197" s="275">
        <f t="shared" si="206"/>
        <v>0</v>
      </c>
      <c r="J197" s="275">
        <f t="shared" si="206"/>
        <v>0</v>
      </c>
      <c r="K197" s="275">
        <f t="shared" si="206"/>
        <v>0</v>
      </c>
      <c r="L197" s="275">
        <f t="shared" si="206"/>
        <v>0</v>
      </c>
      <c r="M197" s="275">
        <f t="shared" si="206"/>
        <v>0</v>
      </c>
      <c r="N197" s="275">
        <f t="shared" si="206"/>
        <v>0</v>
      </c>
      <c r="O197" s="275">
        <f t="shared" si="206"/>
        <v>0</v>
      </c>
      <c r="P197" s="275">
        <f t="shared" si="206"/>
        <v>0</v>
      </c>
      <c r="Q197" s="275">
        <f t="shared" si="206"/>
        <v>0</v>
      </c>
      <c r="R197" s="275">
        <f t="shared" si="206"/>
        <v>0</v>
      </c>
      <c r="S197" s="275">
        <f t="shared" si="206"/>
        <v>0</v>
      </c>
      <c r="T197" s="275">
        <f t="shared" si="206"/>
        <v>0</v>
      </c>
      <c r="U197" s="275">
        <f t="shared" si="206"/>
        <v>0</v>
      </c>
      <c r="V197" s="275">
        <f t="shared" si="206"/>
        <v>0</v>
      </c>
      <c r="W197" s="275">
        <f t="shared" si="206"/>
        <v>0</v>
      </c>
      <c r="X197" s="275">
        <f t="shared" si="206"/>
        <v>0</v>
      </c>
      <c r="Y197" s="275">
        <f t="shared" si="206"/>
        <v>0</v>
      </c>
      <c r="Z197" s="275">
        <f t="shared" si="206"/>
        <v>0</v>
      </c>
      <c r="AA197" s="275">
        <f t="shared" si="206"/>
        <v>0</v>
      </c>
      <c r="AB197" s="275">
        <f t="shared" si="206"/>
        <v>0</v>
      </c>
      <c r="AC197" s="275">
        <f t="shared" si="206"/>
        <v>0</v>
      </c>
      <c r="AD197" s="275">
        <f t="shared" si="206"/>
        <v>0</v>
      </c>
      <c r="AE197" s="275">
        <f t="shared" si="206"/>
        <v>0</v>
      </c>
      <c r="AF197" s="275">
        <f t="shared" si="206"/>
        <v>0</v>
      </c>
      <c r="AG197" s="275">
        <f t="shared" si="206"/>
        <v>0</v>
      </c>
      <c r="AH197" s="275">
        <f t="shared" si="206"/>
        <v>0</v>
      </c>
      <c r="AI197" s="275">
        <f t="shared" si="206"/>
        <v>0</v>
      </c>
      <c r="AJ197" s="275">
        <f t="shared" si="206"/>
        <v>0</v>
      </c>
      <c r="AK197" s="275">
        <f t="shared" si="206"/>
        <v>0</v>
      </c>
      <c r="AL197" s="275">
        <f t="shared" si="206"/>
        <v>0</v>
      </c>
      <c r="AM197" s="275">
        <f t="shared" si="206"/>
        <v>0</v>
      </c>
      <c r="AN197" s="275">
        <f t="shared" si="206"/>
        <v>0</v>
      </c>
      <c r="AO197" s="275">
        <f t="shared" si="206"/>
        <v>0</v>
      </c>
      <c r="AP197" s="275">
        <f t="shared" si="206"/>
        <v>0</v>
      </c>
      <c r="AQ197" s="275">
        <f t="shared" si="206"/>
        <v>0</v>
      </c>
      <c r="AR197" s="275">
        <f t="shared" si="206"/>
        <v>0</v>
      </c>
      <c r="AS197" s="275">
        <f t="shared" si="206"/>
        <v>0</v>
      </c>
      <c r="AT197" s="275">
        <f t="shared" si="206"/>
        <v>0</v>
      </c>
      <c r="AU197" s="275">
        <f t="shared" si="206"/>
        <v>0</v>
      </c>
      <c r="AV197" s="275">
        <f t="shared" si="206"/>
        <v>0</v>
      </c>
      <c r="AW197" s="275">
        <f t="shared" si="206"/>
        <v>0</v>
      </c>
      <c r="AX197" s="275">
        <f t="shared" si="206"/>
        <v>0</v>
      </c>
      <c r="AY197" s="275">
        <f t="shared" si="206"/>
        <v>0</v>
      </c>
      <c r="AZ197" s="275">
        <f t="shared" si="206"/>
        <v>0</v>
      </c>
      <c r="BA197" s="275">
        <f t="shared" si="206"/>
        <v>0</v>
      </c>
      <c r="BB197" s="275">
        <f t="shared" si="206"/>
        <v>0</v>
      </c>
      <c r="BC197" s="275">
        <f t="shared" si="206"/>
        <v>0</v>
      </c>
      <c r="BD197" s="275">
        <f t="shared" si="206"/>
        <v>0</v>
      </c>
      <c r="BE197" s="275">
        <f t="shared" si="206"/>
        <v>0</v>
      </c>
      <c r="BF197" s="275">
        <f t="shared" si="206"/>
        <v>0</v>
      </c>
      <c r="BG197" s="275">
        <f t="shared" si="206"/>
        <v>0</v>
      </c>
      <c r="BH197" s="275">
        <f t="shared" si="206"/>
        <v>0</v>
      </c>
      <c r="BI197" s="275">
        <f t="shared" si="206"/>
        <v>0</v>
      </c>
      <c r="BJ197" s="275">
        <f t="shared" si="206"/>
        <v>0</v>
      </c>
      <c r="BK197" s="275">
        <f t="shared" si="206"/>
        <v>0</v>
      </c>
      <c r="BL197" s="275">
        <f t="shared" si="206"/>
        <v>0</v>
      </c>
      <c r="BM197" s="275">
        <f t="shared" si="206"/>
        <v>0</v>
      </c>
      <c r="BN197" s="275">
        <f t="shared" si="206"/>
        <v>0</v>
      </c>
      <c r="BO197" s="275">
        <f t="shared" ref="BO197:CT197" si="207">$F160*BO178</f>
        <v>0</v>
      </c>
      <c r="BP197" s="275">
        <f t="shared" si="207"/>
        <v>0</v>
      </c>
      <c r="BQ197" s="275">
        <f t="shared" si="207"/>
        <v>0</v>
      </c>
      <c r="BR197" s="275">
        <f t="shared" si="207"/>
        <v>0</v>
      </c>
      <c r="BS197" s="275">
        <f t="shared" si="207"/>
        <v>0</v>
      </c>
      <c r="BT197" s="275">
        <f t="shared" si="207"/>
        <v>0</v>
      </c>
      <c r="BU197" s="275">
        <f t="shared" si="207"/>
        <v>0</v>
      </c>
      <c r="BV197" s="275">
        <f t="shared" si="207"/>
        <v>0</v>
      </c>
      <c r="BW197" s="275">
        <f t="shared" si="207"/>
        <v>0</v>
      </c>
      <c r="BX197" s="275">
        <f t="shared" si="207"/>
        <v>0</v>
      </c>
      <c r="BY197" s="275">
        <f t="shared" si="207"/>
        <v>0</v>
      </c>
      <c r="BZ197" s="275">
        <f t="shared" si="207"/>
        <v>0</v>
      </c>
      <c r="CA197" s="275">
        <f t="shared" si="207"/>
        <v>0</v>
      </c>
      <c r="CB197" s="275">
        <f t="shared" si="207"/>
        <v>0</v>
      </c>
      <c r="CC197" s="275">
        <f t="shared" si="207"/>
        <v>0</v>
      </c>
      <c r="CD197" s="275">
        <f t="shared" si="207"/>
        <v>0</v>
      </c>
      <c r="CE197" s="275">
        <f t="shared" si="207"/>
        <v>0</v>
      </c>
      <c r="CF197" s="275">
        <f t="shared" si="207"/>
        <v>0</v>
      </c>
      <c r="CG197" s="275">
        <f t="shared" si="207"/>
        <v>0</v>
      </c>
      <c r="CH197" s="275">
        <f t="shared" si="207"/>
        <v>0</v>
      </c>
      <c r="CI197" s="275">
        <f t="shared" si="207"/>
        <v>0</v>
      </c>
      <c r="CJ197" s="275">
        <f t="shared" si="207"/>
        <v>0</v>
      </c>
      <c r="CK197" s="275">
        <f t="shared" si="207"/>
        <v>0</v>
      </c>
      <c r="CL197" s="275">
        <f t="shared" si="207"/>
        <v>0</v>
      </c>
      <c r="CM197" s="275">
        <f t="shared" si="207"/>
        <v>0</v>
      </c>
      <c r="CN197" s="275">
        <f t="shared" si="207"/>
        <v>0</v>
      </c>
      <c r="CO197" s="275">
        <f t="shared" si="207"/>
        <v>0</v>
      </c>
      <c r="CP197" s="275">
        <f t="shared" si="207"/>
        <v>0</v>
      </c>
      <c r="CQ197" s="275">
        <f t="shared" si="207"/>
        <v>0</v>
      </c>
      <c r="CR197" s="275">
        <f t="shared" si="207"/>
        <v>0</v>
      </c>
      <c r="CS197" s="275">
        <f t="shared" si="207"/>
        <v>0</v>
      </c>
      <c r="CT197" s="292">
        <f t="shared" si="207"/>
        <v>0</v>
      </c>
      <c r="CU197" s="164">
        <f t="shared" si="201"/>
        <v>0</v>
      </c>
    </row>
    <row r="198" spans="1:99" s="130" customFormat="1" ht="16.5" customHeight="1">
      <c r="A198" s="267" t="str">
        <f t="shared" si="202"/>
        <v>高层(19F及以上）</v>
      </c>
      <c r="B198" s="268">
        <f t="shared" si="203"/>
        <v>0</v>
      </c>
      <c r="C198" s="275">
        <f t="shared" ref="C198:BN198" si="208">$F161*C179</f>
        <v>0</v>
      </c>
      <c r="D198" s="275">
        <f t="shared" si="208"/>
        <v>0</v>
      </c>
      <c r="E198" s="275">
        <f t="shared" si="208"/>
        <v>0</v>
      </c>
      <c r="F198" s="275">
        <f t="shared" si="208"/>
        <v>0</v>
      </c>
      <c r="G198" s="275">
        <f t="shared" si="208"/>
        <v>0</v>
      </c>
      <c r="H198" s="275">
        <f t="shared" si="208"/>
        <v>0</v>
      </c>
      <c r="I198" s="275">
        <f t="shared" si="208"/>
        <v>0</v>
      </c>
      <c r="J198" s="275">
        <f t="shared" si="208"/>
        <v>0</v>
      </c>
      <c r="K198" s="275">
        <f t="shared" si="208"/>
        <v>0</v>
      </c>
      <c r="L198" s="275">
        <f t="shared" si="208"/>
        <v>0</v>
      </c>
      <c r="M198" s="275">
        <f t="shared" si="208"/>
        <v>0</v>
      </c>
      <c r="N198" s="275">
        <f t="shared" si="208"/>
        <v>0</v>
      </c>
      <c r="O198" s="275">
        <f t="shared" si="208"/>
        <v>0</v>
      </c>
      <c r="P198" s="275">
        <f t="shared" si="208"/>
        <v>0</v>
      </c>
      <c r="Q198" s="275">
        <f t="shared" si="208"/>
        <v>0</v>
      </c>
      <c r="R198" s="275">
        <f t="shared" si="208"/>
        <v>0</v>
      </c>
      <c r="S198" s="275">
        <f t="shared" si="208"/>
        <v>0</v>
      </c>
      <c r="T198" s="275">
        <f t="shared" si="208"/>
        <v>0</v>
      </c>
      <c r="U198" s="275">
        <f t="shared" si="208"/>
        <v>0</v>
      </c>
      <c r="V198" s="275">
        <f t="shared" si="208"/>
        <v>0</v>
      </c>
      <c r="W198" s="275">
        <f t="shared" si="208"/>
        <v>0</v>
      </c>
      <c r="X198" s="275">
        <f t="shared" si="208"/>
        <v>0</v>
      </c>
      <c r="Y198" s="275">
        <f t="shared" si="208"/>
        <v>0</v>
      </c>
      <c r="Z198" s="275">
        <f t="shared" si="208"/>
        <v>0</v>
      </c>
      <c r="AA198" s="275">
        <f t="shared" si="208"/>
        <v>0</v>
      </c>
      <c r="AB198" s="275">
        <f t="shared" si="208"/>
        <v>0</v>
      </c>
      <c r="AC198" s="275">
        <f t="shared" si="208"/>
        <v>0</v>
      </c>
      <c r="AD198" s="275">
        <f t="shared" si="208"/>
        <v>0</v>
      </c>
      <c r="AE198" s="275">
        <f t="shared" si="208"/>
        <v>0</v>
      </c>
      <c r="AF198" s="275">
        <f t="shared" si="208"/>
        <v>0</v>
      </c>
      <c r="AG198" s="275">
        <f t="shared" si="208"/>
        <v>0</v>
      </c>
      <c r="AH198" s="275">
        <f t="shared" si="208"/>
        <v>0</v>
      </c>
      <c r="AI198" s="275">
        <f t="shared" si="208"/>
        <v>0</v>
      </c>
      <c r="AJ198" s="275">
        <f t="shared" si="208"/>
        <v>0</v>
      </c>
      <c r="AK198" s="275">
        <f t="shared" si="208"/>
        <v>0</v>
      </c>
      <c r="AL198" s="275">
        <f t="shared" si="208"/>
        <v>0</v>
      </c>
      <c r="AM198" s="275">
        <f t="shared" si="208"/>
        <v>0</v>
      </c>
      <c r="AN198" s="275">
        <f t="shared" si="208"/>
        <v>0</v>
      </c>
      <c r="AO198" s="275">
        <f t="shared" si="208"/>
        <v>0</v>
      </c>
      <c r="AP198" s="275">
        <f t="shared" si="208"/>
        <v>0</v>
      </c>
      <c r="AQ198" s="275">
        <f t="shared" si="208"/>
        <v>0</v>
      </c>
      <c r="AR198" s="275">
        <f t="shared" si="208"/>
        <v>0</v>
      </c>
      <c r="AS198" s="275">
        <f t="shared" si="208"/>
        <v>0</v>
      </c>
      <c r="AT198" s="275">
        <f t="shared" si="208"/>
        <v>0</v>
      </c>
      <c r="AU198" s="275">
        <f t="shared" si="208"/>
        <v>0</v>
      </c>
      <c r="AV198" s="275">
        <f t="shared" si="208"/>
        <v>0</v>
      </c>
      <c r="AW198" s="275">
        <f t="shared" si="208"/>
        <v>0</v>
      </c>
      <c r="AX198" s="275">
        <f t="shared" si="208"/>
        <v>0</v>
      </c>
      <c r="AY198" s="275">
        <f t="shared" si="208"/>
        <v>0</v>
      </c>
      <c r="AZ198" s="275">
        <f t="shared" si="208"/>
        <v>0</v>
      </c>
      <c r="BA198" s="275">
        <f t="shared" si="208"/>
        <v>0</v>
      </c>
      <c r="BB198" s="275">
        <f t="shared" si="208"/>
        <v>0</v>
      </c>
      <c r="BC198" s="275">
        <f t="shared" si="208"/>
        <v>0</v>
      </c>
      <c r="BD198" s="275">
        <f t="shared" si="208"/>
        <v>0</v>
      </c>
      <c r="BE198" s="275">
        <f t="shared" si="208"/>
        <v>0</v>
      </c>
      <c r="BF198" s="275">
        <f t="shared" si="208"/>
        <v>0</v>
      </c>
      <c r="BG198" s="275">
        <f t="shared" si="208"/>
        <v>0</v>
      </c>
      <c r="BH198" s="275">
        <f t="shared" si="208"/>
        <v>0</v>
      </c>
      <c r="BI198" s="275">
        <f t="shared" si="208"/>
        <v>0</v>
      </c>
      <c r="BJ198" s="275">
        <f t="shared" si="208"/>
        <v>0</v>
      </c>
      <c r="BK198" s="275">
        <f t="shared" si="208"/>
        <v>0</v>
      </c>
      <c r="BL198" s="275">
        <f t="shared" si="208"/>
        <v>0</v>
      </c>
      <c r="BM198" s="275">
        <f t="shared" si="208"/>
        <v>0</v>
      </c>
      <c r="BN198" s="275">
        <f t="shared" si="208"/>
        <v>0</v>
      </c>
      <c r="BO198" s="275">
        <f t="shared" ref="BO198:CT198" si="209">$F161*BO179</f>
        <v>0</v>
      </c>
      <c r="BP198" s="275">
        <f t="shared" si="209"/>
        <v>0</v>
      </c>
      <c r="BQ198" s="275">
        <f t="shared" si="209"/>
        <v>0</v>
      </c>
      <c r="BR198" s="275">
        <f t="shared" si="209"/>
        <v>0</v>
      </c>
      <c r="BS198" s="275">
        <f t="shared" si="209"/>
        <v>0</v>
      </c>
      <c r="BT198" s="275">
        <f t="shared" si="209"/>
        <v>0</v>
      </c>
      <c r="BU198" s="275">
        <f t="shared" si="209"/>
        <v>0</v>
      </c>
      <c r="BV198" s="275">
        <f t="shared" si="209"/>
        <v>0</v>
      </c>
      <c r="BW198" s="275">
        <f t="shared" si="209"/>
        <v>0</v>
      </c>
      <c r="BX198" s="275">
        <f t="shared" si="209"/>
        <v>0</v>
      </c>
      <c r="BY198" s="275">
        <f t="shared" si="209"/>
        <v>0</v>
      </c>
      <c r="BZ198" s="275">
        <f t="shared" si="209"/>
        <v>0</v>
      </c>
      <c r="CA198" s="275">
        <f t="shared" si="209"/>
        <v>0</v>
      </c>
      <c r="CB198" s="275">
        <f t="shared" si="209"/>
        <v>0</v>
      </c>
      <c r="CC198" s="275">
        <f t="shared" si="209"/>
        <v>0</v>
      </c>
      <c r="CD198" s="275">
        <f t="shared" si="209"/>
        <v>0</v>
      </c>
      <c r="CE198" s="275">
        <f t="shared" si="209"/>
        <v>0</v>
      </c>
      <c r="CF198" s="275">
        <f t="shared" si="209"/>
        <v>0</v>
      </c>
      <c r="CG198" s="275">
        <f t="shared" si="209"/>
        <v>0</v>
      </c>
      <c r="CH198" s="275">
        <f t="shared" si="209"/>
        <v>0</v>
      </c>
      <c r="CI198" s="275">
        <f t="shared" si="209"/>
        <v>0</v>
      </c>
      <c r="CJ198" s="275">
        <f t="shared" si="209"/>
        <v>0</v>
      </c>
      <c r="CK198" s="275">
        <f t="shared" si="209"/>
        <v>0</v>
      </c>
      <c r="CL198" s="275">
        <f t="shared" si="209"/>
        <v>0</v>
      </c>
      <c r="CM198" s="275">
        <f t="shared" si="209"/>
        <v>0</v>
      </c>
      <c r="CN198" s="275">
        <f t="shared" si="209"/>
        <v>0</v>
      </c>
      <c r="CO198" s="275">
        <f t="shared" si="209"/>
        <v>0</v>
      </c>
      <c r="CP198" s="275">
        <f t="shared" si="209"/>
        <v>0</v>
      </c>
      <c r="CQ198" s="275">
        <f t="shared" si="209"/>
        <v>0</v>
      </c>
      <c r="CR198" s="275">
        <f t="shared" si="209"/>
        <v>0</v>
      </c>
      <c r="CS198" s="275">
        <f t="shared" si="209"/>
        <v>0</v>
      </c>
      <c r="CT198" s="292">
        <f t="shared" si="209"/>
        <v>0</v>
      </c>
      <c r="CU198" s="164">
        <f t="shared" si="201"/>
        <v>0</v>
      </c>
    </row>
    <row r="199" spans="1:99" s="130" customFormat="1" ht="16.5" customHeight="1">
      <c r="A199" s="267" t="str">
        <f t="shared" si="202"/>
        <v>叠拼</v>
      </c>
      <c r="B199" s="268">
        <f t="shared" si="203"/>
        <v>0</v>
      </c>
      <c r="C199" s="275">
        <f t="shared" ref="C199:BN199" si="210">$F162*C180</f>
        <v>0</v>
      </c>
      <c r="D199" s="275">
        <f t="shared" si="210"/>
        <v>0</v>
      </c>
      <c r="E199" s="275">
        <f t="shared" si="210"/>
        <v>0</v>
      </c>
      <c r="F199" s="275">
        <f t="shared" si="210"/>
        <v>0</v>
      </c>
      <c r="G199" s="275">
        <f t="shared" si="210"/>
        <v>0</v>
      </c>
      <c r="H199" s="275">
        <f t="shared" si="210"/>
        <v>0</v>
      </c>
      <c r="I199" s="275">
        <f t="shared" si="210"/>
        <v>0</v>
      </c>
      <c r="J199" s="275">
        <f t="shared" si="210"/>
        <v>0</v>
      </c>
      <c r="K199" s="275">
        <f t="shared" si="210"/>
        <v>0</v>
      </c>
      <c r="L199" s="275">
        <f t="shared" si="210"/>
        <v>0</v>
      </c>
      <c r="M199" s="275">
        <f t="shared" si="210"/>
        <v>0</v>
      </c>
      <c r="N199" s="275">
        <f t="shared" si="210"/>
        <v>0</v>
      </c>
      <c r="O199" s="275">
        <f t="shared" si="210"/>
        <v>0</v>
      </c>
      <c r="P199" s="275">
        <f t="shared" si="210"/>
        <v>0</v>
      </c>
      <c r="Q199" s="275">
        <f t="shared" si="210"/>
        <v>0</v>
      </c>
      <c r="R199" s="275">
        <f t="shared" si="210"/>
        <v>0</v>
      </c>
      <c r="S199" s="275">
        <f t="shared" si="210"/>
        <v>0</v>
      </c>
      <c r="T199" s="275">
        <f t="shared" si="210"/>
        <v>0</v>
      </c>
      <c r="U199" s="275">
        <f t="shared" si="210"/>
        <v>0</v>
      </c>
      <c r="V199" s="275">
        <f t="shared" si="210"/>
        <v>0</v>
      </c>
      <c r="W199" s="275">
        <f t="shared" si="210"/>
        <v>0</v>
      </c>
      <c r="X199" s="275">
        <f t="shared" si="210"/>
        <v>0</v>
      </c>
      <c r="Y199" s="275">
        <f t="shared" si="210"/>
        <v>0</v>
      </c>
      <c r="Z199" s="275">
        <f t="shared" si="210"/>
        <v>0</v>
      </c>
      <c r="AA199" s="275">
        <f t="shared" si="210"/>
        <v>0</v>
      </c>
      <c r="AB199" s="275">
        <f t="shared" si="210"/>
        <v>0</v>
      </c>
      <c r="AC199" s="275">
        <f t="shared" si="210"/>
        <v>0</v>
      </c>
      <c r="AD199" s="275">
        <f t="shared" si="210"/>
        <v>0</v>
      </c>
      <c r="AE199" s="275">
        <f t="shared" si="210"/>
        <v>0</v>
      </c>
      <c r="AF199" s="275">
        <f t="shared" si="210"/>
        <v>0</v>
      </c>
      <c r="AG199" s="275">
        <f t="shared" si="210"/>
        <v>0</v>
      </c>
      <c r="AH199" s="275">
        <f t="shared" si="210"/>
        <v>0</v>
      </c>
      <c r="AI199" s="275">
        <f t="shared" si="210"/>
        <v>0</v>
      </c>
      <c r="AJ199" s="275">
        <f t="shared" si="210"/>
        <v>0</v>
      </c>
      <c r="AK199" s="275">
        <f t="shared" si="210"/>
        <v>0</v>
      </c>
      <c r="AL199" s="275">
        <f t="shared" si="210"/>
        <v>0</v>
      </c>
      <c r="AM199" s="275">
        <f t="shared" si="210"/>
        <v>0</v>
      </c>
      <c r="AN199" s="275">
        <f t="shared" si="210"/>
        <v>0</v>
      </c>
      <c r="AO199" s="275">
        <f t="shared" si="210"/>
        <v>0</v>
      </c>
      <c r="AP199" s="275">
        <f t="shared" si="210"/>
        <v>0</v>
      </c>
      <c r="AQ199" s="275">
        <f t="shared" si="210"/>
        <v>0</v>
      </c>
      <c r="AR199" s="275">
        <f t="shared" si="210"/>
        <v>0</v>
      </c>
      <c r="AS199" s="275">
        <f t="shared" si="210"/>
        <v>0</v>
      </c>
      <c r="AT199" s="275">
        <f t="shared" si="210"/>
        <v>0</v>
      </c>
      <c r="AU199" s="275">
        <f t="shared" si="210"/>
        <v>0</v>
      </c>
      <c r="AV199" s="275">
        <f t="shared" si="210"/>
        <v>0</v>
      </c>
      <c r="AW199" s="275">
        <f t="shared" si="210"/>
        <v>0</v>
      </c>
      <c r="AX199" s="275">
        <f t="shared" si="210"/>
        <v>0</v>
      </c>
      <c r="AY199" s="275">
        <f t="shared" si="210"/>
        <v>0</v>
      </c>
      <c r="AZ199" s="275">
        <f t="shared" si="210"/>
        <v>0</v>
      </c>
      <c r="BA199" s="275">
        <f t="shared" si="210"/>
        <v>0</v>
      </c>
      <c r="BB199" s="275">
        <f t="shared" si="210"/>
        <v>0</v>
      </c>
      <c r="BC199" s="275">
        <f t="shared" si="210"/>
        <v>0</v>
      </c>
      <c r="BD199" s="275">
        <f t="shared" si="210"/>
        <v>0</v>
      </c>
      <c r="BE199" s="275">
        <f t="shared" si="210"/>
        <v>0</v>
      </c>
      <c r="BF199" s="275">
        <f t="shared" si="210"/>
        <v>0</v>
      </c>
      <c r="BG199" s="275">
        <f t="shared" si="210"/>
        <v>0</v>
      </c>
      <c r="BH199" s="275">
        <f t="shared" si="210"/>
        <v>0</v>
      </c>
      <c r="BI199" s="275">
        <f t="shared" si="210"/>
        <v>0</v>
      </c>
      <c r="BJ199" s="275">
        <f t="shared" si="210"/>
        <v>0</v>
      </c>
      <c r="BK199" s="275">
        <f t="shared" si="210"/>
        <v>0</v>
      </c>
      <c r="BL199" s="275">
        <f t="shared" si="210"/>
        <v>0</v>
      </c>
      <c r="BM199" s="275">
        <f t="shared" si="210"/>
        <v>0</v>
      </c>
      <c r="BN199" s="275">
        <f t="shared" si="210"/>
        <v>0</v>
      </c>
      <c r="BO199" s="275">
        <f t="shared" ref="BO199:CT199" si="211">$F162*BO180</f>
        <v>0</v>
      </c>
      <c r="BP199" s="275">
        <f t="shared" si="211"/>
        <v>0</v>
      </c>
      <c r="BQ199" s="275">
        <f t="shared" si="211"/>
        <v>0</v>
      </c>
      <c r="BR199" s="275">
        <f t="shared" si="211"/>
        <v>0</v>
      </c>
      <c r="BS199" s="275">
        <f t="shared" si="211"/>
        <v>0</v>
      </c>
      <c r="BT199" s="275">
        <f t="shared" si="211"/>
        <v>0</v>
      </c>
      <c r="BU199" s="275">
        <f t="shared" si="211"/>
        <v>0</v>
      </c>
      <c r="BV199" s="275">
        <f t="shared" si="211"/>
        <v>0</v>
      </c>
      <c r="BW199" s="275">
        <f t="shared" si="211"/>
        <v>0</v>
      </c>
      <c r="BX199" s="275">
        <f t="shared" si="211"/>
        <v>0</v>
      </c>
      <c r="BY199" s="275">
        <f t="shared" si="211"/>
        <v>0</v>
      </c>
      <c r="BZ199" s="275">
        <f t="shared" si="211"/>
        <v>0</v>
      </c>
      <c r="CA199" s="275">
        <f t="shared" si="211"/>
        <v>0</v>
      </c>
      <c r="CB199" s="275">
        <f t="shared" si="211"/>
        <v>0</v>
      </c>
      <c r="CC199" s="275">
        <f t="shared" si="211"/>
        <v>0</v>
      </c>
      <c r="CD199" s="275">
        <f t="shared" si="211"/>
        <v>0</v>
      </c>
      <c r="CE199" s="275">
        <f t="shared" si="211"/>
        <v>0</v>
      </c>
      <c r="CF199" s="275">
        <f t="shared" si="211"/>
        <v>0</v>
      </c>
      <c r="CG199" s="275">
        <f t="shared" si="211"/>
        <v>0</v>
      </c>
      <c r="CH199" s="275">
        <f t="shared" si="211"/>
        <v>0</v>
      </c>
      <c r="CI199" s="275">
        <f t="shared" si="211"/>
        <v>0</v>
      </c>
      <c r="CJ199" s="275">
        <f t="shared" si="211"/>
        <v>0</v>
      </c>
      <c r="CK199" s="275">
        <f t="shared" si="211"/>
        <v>0</v>
      </c>
      <c r="CL199" s="275">
        <f t="shared" si="211"/>
        <v>0</v>
      </c>
      <c r="CM199" s="275">
        <f t="shared" si="211"/>
        <v>0</v>
      </c>
      <c r="CN199" s="275">
        <f t="shared" si="211"/>
        <v>0</v>
      </c>
      <c r="CO199" s="275">
        <f t="shared" si="211"/>
        <v>0</v>
      </c>
      <c r="CP199" s="275">
        <f t="shared" si="211"/>
        <v>0</v>
      </c>
      <c r="CQ199" s="275">
        <f t="shared" si="211"/>
        <v>0</v>
      </c>
      <c r="CR199" s="275">
        <f t="shared" si="211"/>
        <v>0</v>
      </c>
      <c r="CS199" s="275">
        <f t="shared" si="211"/>
        <v>0</v>
      </c>
      <c r="CT199" s="292">
        <f t="shared" si="211"/>
        <v>0</v>
      </c>
      <c r="CU199" s="164">
        <f t="shared" si="201"/>
        <v>0</v>
      </c>
    </row>
    <row r="200" spans="1:99" s="130" customFormat="1" ht="16.5" customHeight="1">
      <c r="A200" s="267" t="str">
        <f t="shared" si="202"/>
        <v>联排</v>
      </c>
      <c r="B200" s="268">
        <f t="shared" si="203"/>
        <v>0</v>
      </c>
      <c r="C200" s="275">
        <f t="shared" ref="C200:BN200" si="212">$F163*C181</f>
        <v>0</v>
      </c>
      <c r="D200" s="275">
        <f t="shared" si="212"/>
        <v>0</v>
      </c>
      <c r="E200" s="275">
        <f t="shared" si="212"/>
        <v>0</v>
      </c>
      <c r="F200" s="275">
        <f t="shared" si="212"/>
        <v>0</v>
      </c>
      <c r="G200" s="275">
        <f t="shared" si="212"/>
        <v>0</v>
      </c>
      <c r="H200" s="275">
        <f t="shared" si="212"/>
        <v>0</v>
      </c>
      <c r="I200" s="275">
        <f t="shared" si="212"/>
        <v>0</v>
      </c>
      <c r="J200" s="275">
        <f t="shared" si="212"/>
        <v>0</v>
      </c>
      <c r="K200" s="275">
        <f t="shared" si="212"/>
        <v>0</v>
      </c>
      <c r="L200" s="275">
        <f t="shared" si="212"/>
        <v>0</v>
      </c>
      <c r="M200" s="275">
        <f t="shared" si="212"/>
        <v>0</v>
      </c>
      <c r="N200" s="275">
        <f t="shared" si="212"/>
        <v>0</v>
      </c>
      <c r="O200" s="275">
        <f t="shared" si="212"/>
        <v>0</v>
      </c>
      <c r="P200" s="275">
        <f t="shared" si="212"/>
        <v>0</v>
      </c>
      <c r="Q200" s="275">
        <f t="shared" si="212"/>
        <v>0</v>
      </c>
      <c r="R200" s="275">
        <f t="shared" si="212"/>
        <v>0</v>
      </c>
      <c r="S200" s="275">
        <f t="shared" si="212"/>
        <v>0</v>
      </c>
      <c r="T200" s="275">
        <f t="shared" si="212"/>
        <v>0</v>
      </c>
      <c r="U200" s="275">
        <f t="shared" si="212"/>
        <v>0</v>
      </c>
      <c r="V200" s="275">
        <f t="shared" si="212"/>
        <v>0</v>
      </c>
      <c r="W200" s="275">
        <f t="shared" si="212"/>
        <v>0</v>
      </c>
      <c r="X200" s="275">
        <f t="shared" si="212"/>
        <v>0</v>
      </c>
      <c r="Y200" s="275">
        <f t="shared" si="212"/>
        <v>0</v>
      </c>
      <c r="Z200" s="275">
        <f t="shared" si="212"/>
        <v>0</v>
      </c>
      <c r="AA200" s="275">
        <f t="shared" si="212"/>
        <v>0</v>
      </c>
      <c r="AB200" s="275">
        <f t="shared" si="212"/>
        <v>0</v>
      </c>
      <c r="AC200" s="275">
        <f t="shared" si="212"/>
        <v>0</v>
      </c>
      <c r="AD200" s="275">
        <f t="shared" si="212"/>
        <v>0</v>
      </c>
      <c r="AE200" s="275">
        <f t="shared" si="212"/>
        <v>0</v>
      </c>
      <c r="AF200" s="275">
        <f t="shared" si="212"/>
        <v>0</v>
      </c>
      <c r="AG200" s="275">
        <f t="shared" si="212"/>
        <v>0</v>
      </c>
      <c r="AH200" s="275">
        <f t="shared" si="212"/>
        <v>0</v>
      </c>
      <c r="AI200" s="275">
        <f t="shared" si="212"/>
        <v>0</v>
      </c>
      <c r="AJ200" s="275">
        <f t="shared" si="212"/>
        <v>0</v>
      </c>
      <c r="AK200" s="275">
        <f t="shared" si="212"/>
        <v>0</v>
      </c>
      <c r="AL200" s="275">
        <f t="shared" si="212"/>
        <v>0</v>
      </c>
      <c r="AM200" s="275">
        <f t="shared" si="212"/>
        <v>0</v>
      </c>
      <c r="AN200" s="275">
        <f t="shared" si="212"/>
        <v>0</v>
      </c>
      <c r="AO200" s="275">
        <f t="shared" si="212"/>
        <v>0</v>
      </c>
      <c r="AP200" s="275">
        <f t="shared" si="212"/>
        <v>0</v>
      </c>
      <c r="AQ200" s="275">
        <f t="shared" si="212"/>
        <v>0</v>
      </c>
      <c r="AR200" s="275">
        <f t="shared" si="212"/>
        <v>0</v>
      </c>
      <c r="AS200" s="275">
        <f t="shared" si="212"/>
        <v>0</v>
      </c>
      <c r="AT200" s="275">
        <f t="shared" si="212"/>
        <v>0</v>
      </c>
      <c r="AU200" s="275">
        <f t="shared" si="212"/>
        <v>0</v>
      </c>
      <c r="AV200" s="275">
        <f t="shared" si="212"/>
        <v>0</v>
      </c>
      <c r="AW200" s="275">
        <f t="shared" si="212"/>
        <v>0</v>
      </c>
      <c r="AX200" s="275">
        <f t="shared" si="212"/>
        <v>0</v>
      </c>
      <c r="AY200" s="275">
        <f t="shared" si="212"/>
        <v>0</v>
      </c>
      <c r="AZ200" s="275">
        <f t="shared" si="212"/>
        <v>0</v>
      </c>
      <c r="BA200" s="275">
        <f t="shared" si="212"/>
        <v>0</v>
      </c>
      <c r="BB200" s="275">
        <f t="shared" si="212"/>
        <v>0</v>
      </c>
      <c r="BC200" s="275">
        <f t="shared" si="212"/>
        <v>0</v>
      </c>
      <c r="BD200" s="275">
        <f t="shared" si="212"/>
        <v>0</v>
      </c>
      <c r="BE200" s="275">
        <f t="shared" si="212"/>
        <v>0</v>
      </c>
      <c r="BF200" s="275">
        <f t="shared" si="212"/>
        <v>0</v>
      </c>
      <c r="BG200" s="275">
        <f t="shared" si="212"/>
        <v>0</v>
      </c>
      <c r="BH200" s="275">
        <f t="shared" si="212"/>
        <v>0</v>
      </c>
      <c r="BI200" s="275">
        <f t="shared" si="212"/>
        <v>0</v>
      </c>
      <c r="BJ200" s="275">
        <f t="shared" si="212"/>
        <v>0</v>
      </c>
      <c r="BK200" s="275">
        <f t="shared" si="212"/>
        <v>0</v>
      </c>
      <c r="BL200" s="275">
        <f t="shared" si="212"/>
        <v>0</v>
      </c>
      <c r="BM200" s="275">
        <f t="shared" si="212"/>
        <v>0</v>
      </c>
      <c r="BN200" s="275">
        <f t="shared" si="212"/>
        <v>0</v>
      </c>
      <c r="BO200" s="275">
        <f t="shared" ref="BO200:CT200" si="213">$F163*BO181</f>
        <v>0</v>
      </c>
      <c r="BP200" s="275">
        <f t="shared" si="213"/>
        <v>0</v>
      </c>
      <c r="BQ200" s="275">
        <f t="shared" si="213"/>
        <v>0</v>
      </c>
      <c r="BR200" s="275">
        <f t="shared" si="213"/>
        <v>0</v>
      </c>
      <c r="BS200" s="275">
        <f t="shared" si="213"/>
        <v>0</v>
      </c>
      <c r="BT200" s="275">
        <f t="shared" si="213"/>
        <v>0</v>
      </c>
      <c r="BU200" s="275">
        <f t="shared" si="213"/>
        <v>0</v>
      </c>
      <c r="BV200" s="275">
        <f t="shared" si="213"/>
        <v>0</v>
      </c>
      <c r="BW200" s="275">
        <f t="shared" si="213"/>
        <v>0</v>
      </c>
      <c r="BX200" s="275">
        <f t="shared" si="213"/>
        <v>0</v>
      </c>
      <c r="BY200" s="275">
        <f t="shared" si="213"/>
        <v>0</v>
      </c>
      <c r="BZ200" s="275">
        <f t="shared" si="213"/>
        <v>0</v>
      </c>
      <c r="CA200" s="275">
        <f t="shared" si="213"/>
        <v>0</v>
      </c>
      <c r="CB200" s="275">
        <f t="shared" si="213"/>
        <v>0</v>
      </c>
      <c r="CC200" s="275">
        <f t="shared" si="213"/>
        <v>0</v>
      </c>
      <c r="CD200" s="275">
        <f t="shared" si="213"/>
        <v>0</v>
      </c>
      <c r="CE200" s="275">
        <f t="shared" si="213"/>
        <v>0</v>
      </c>
      <c r="CF200" s="275">
        <f t="shared" si="213"/>
        <v>0</v>
      </c>
      <c r="CG200" s="275">
        <f t="shared" si="213"/>
        <v>0</v>
      </c>
      <c r="CH200" s="275">
        <f t="shared" si="213"/>
        <v>0</v>
      </c>
      <c r="CI200" s="275">
        <f t="shared" si="213"/>
        <v>0</v>
      </c>
      <c r="CJ200" s="275">
        <f t="shared" si="213"/>
        <v>0</v>
      </c>
      <c r="CK200" s="275">
        <f t="shared" si="213"/>
        <v>0</v>
      </c>
      <c r="CL200" s="275">
        <f t="shared" si="213"/>
        <v>0</v>
      </c>
      <c r="CM200" s="275">
        <f t="shared" si="213"/>
        <v>0</v>
      </c>
      <c r="CN200" s="275">
        <f t="shared" si="213"/>
        <v>0</v>
      </c>
      <c r="CO200" s="275">
        <f t="shared" si="213"/>
        <v>0</v>
      </c>
      <c r="CP200" s="275">
        <f t="shared" si="213"/>
        <v>0</v>
      </c>
      <c r="CQ200" s="275">
        <f t="shared" si="213"/>
        <v>0</v>
      </c>
      <c r="CR200" s="275">
        <f t="shared" si="213"/>
        <v>0</v>
      </c>
      <c r="CS200" s="275">
        <f t="shared" si="213"/>
        <v>0</v>
      </c>
      <c r="CT200" s="292">
        <f t="shared" si="213"/>
        <v>0</v>
      </c>
      <c r="CU200" s="164">
        <f t="shared" si="201"/>
        <v>0</v>
      </c>
    </row>
    <row r="201" spans="1:99" s="130" customFormat="1" ht="16.5" customHeight="1">
      <c r="A201" s="267" t="str">
        <f t="shared" si="202"/>
        <v>双拼</v>
      </c>
      <c r="B201" s="268">
        <f t="shared" si="203"/>
        <v>0</v>
      </c>
      <c r="C201" s="275">
        <f t="shared" ref="C201:BN201" si="214">$F164*C182</f>
        <v>0</v>
      </c>
      <c r="D201" s="275">
        <f t="shared" si="214"/>
        <v>0</v>
      </c>
      <c r="E201" s="275">
        <f t="shared" si="214"/>
        <v>0</v>
      </c>
      <c r="F201" s="275">
        <f t="shared" si="214"/>
        <v>0</v>
      </c>
      <c r="G201" s="275">
        <f t="shared" si="214"/>
        <v>0</v>
      </c>
      <c r="H201" s="275">
        <f t="shared" si="214"/>
        <v>0</v>
      </c>
      <c r="I201" s="275">
        <f t="shared" si="214"/>
        <v>0</v>
      </c>
      <c r="J201" s="275">
        <f t="shared" si="214"/>
        <v>0</v>
      </c>
      <c r="K201" s="275">
        <f t="shared" si="214"/>
        <v>0</v>
      </c>
      <c r="L201" s="275">
        <f t="shared" si="214"/>
        <v>0</v>
      </c>
      <c r="M201" s="275">
        <f t="shared" si="214"/>
        <v>0</v>
      </c>
      <c r="N201" s="275">
        <f t="shared" si="214"/>
        <v>0</v>
      </c>
      <c r="O201" s="275">
        <f t="shared" si="214"/>
        <v>0</v>
      </c>
      <c r="P201" s="275">
        <f t="shared" si="214"/>
        <v>0</v>
      </c>
      <c r="Q201" s="275">
        <f t="shared" si="214"/>
        <v>0</v>
      </c>
      <c r="R201" s="275">
        <f t="shared" si="214"/>
        <v>0</v>
      </c>
      <c r="S201" s="275">
        <f t="shared" si="214"/>
        <v>0</v>
      </c>
      <c r="T201" s="275">
        <f t="shared" si="214"/>
        <v>0</v>
      </c>
      <c r="U201" s="275">
        <f t="shared" si="214"/>
        <v>0</v>
      </c>
      <c r="V201" s="275">
        <f t="shared" si="214"/>
        <v>0</v>
      </c>
      <c r="W201" s="275">
        <f t="shared" si="214"/>
        <v>0</v>
      </c>
      <c r="X201" s="275">
        <f t="shared" si="214"/>
        <v>0</v>
      </c>
      <c r="Y201" s="275">
        <f t="shared" si="214"/>
        <v>0</v>
      </c>
      <c r="Z201" s="275">
        <f t="shared" si="214"/>
        <v>0</v>
      </c>
      <c r="AA201" s="275">
        <f t="shared" si="214"/>
        <v>0</v>
      </c>
      <c r="AB201" s="275">
        <f t="shared" si="214"/>
        <v>0</v>
      </c>
      <c r="AC201" s="275">
        <f t="shared" si="214"/>
        <v>0</v>
      </c>
      <c r="AD201" s="275">
        <f t="shared" si="214"/>
        <v>0</v>
      </c>
      <c r="AE201" s="275">
        <f t="shared" si="214"/>
        <v>0</v>
      </c>
      <c r="AF201" s="275">
        <f t="shared" si="214"/>
        <v>0</v>
      </c>
      <c r="AG201" s="275">
        <f t="shared" si="214"/>
        <v>0</v>
      </c>
      <c r="AH201" s="275">
        <f t="shared" si="214"/>
        <v>0</v>
      </c>
      <c r="AI201" s="275">
        <f t="shared" si="214"/>
        <v>0</v>
      </c>
      <c r="AJ201" s="275">
        <f t="shared" si="214"/>
        <v>0</v>
      </c>
      <c r="AK201" s="275">
        <f t="shared" si="214"/>
        <v>0</v>
      </c>
      <c r="AL201" s="275">
        <f t="shared" si="214"/>
        <v>0</v>
      </c>
      <c r="AM201" s="275">
        <f t="shared" si="214"/>
        <v>0</v>
      </c>
      <c r="AN201" s="275">
        <f t="shared" si="214"/>
        <v>0</v>
      </c>
      <c r="AO201" s="275">
        <f t="shared" si="214"/>
        <v>0</v>
      </c>
      <c r="AP201" s="275">
        <f t="shared" si="214"/>
        <v>0</v>
      </c>
      <c r="AQ201" s="275">
        <f t="shared" si="214"/>
        <v>0</v>
      </c>
      <c r="AR201" s="275">
        <f t="shared" si="214"/>
        <v>0</v>
      </c>
      <c r="AS201" s="275">
        <f t="shared" si="214"/>
        <v>0</v>
      </c>
      <c r="AT201" s="275">
        <f t="shared" si="214"/>
        <v>0</v>
      </c>
      <c r="AU201" s="275">
        <f t="shared" si="214"/>
        <v>0</v>
      </c>
      <c r="AV201" s="275">
        <f t="shared" si="214"/>
        <v>0</v>
      </c>
      <c r="AW201" s="275">
        <f t="shared" si="214"/>
        <v>0</v>
      </c>
      <c r="AX201" s="275">
        <f t="shared" si="214"/>
        <v>0</v>
      </c>
      <c r="AY201" s="275">
        <f t="shared" si="214"/>
        <v>0</v>
      </c>
      <c r="AZ201" s="275">
        <f t="shared" si="214"/>
        <v>0</v>
      </c>
      <c r="BA201" s="275">
        <f t="shared" si="214"/>
        <v>0</v>
      </c>
      <c r="BB201" s="275">
        <f t="shared" si="214"/>
        <v>0</v>
      </c>
      <c r="BC201" s="275">
        <f t="shared" si="214"/>
        <v>0</v>
      </c>
      <c r="BD201" s="275">
        <f t="shared" si="214"/>
        <v>0</v>
      </c>
      <c r="BE201" s="275">
        <f t="shared" si="214"/>
        <v>0</v>
      </c>
      <c r="BF201" s="275">
        <f t="shared" si="214"/>
        <v>0</v>
      </c>
      <c r="BG201" s="275">
        <f t="shared" si="214"/>
        <v>0</v>
      </c>
      <c r="BH201" s="275">
        <f t="shared" si="214"/>
        <v>0</v>
      </c>
      <c r="BI201" s="275">
        <f t="shared" si="214"/>
        <v>0</v>
      </c>
      <c r="BJ201" s="275">
        <f t="shared" si="214"/>
        <v>0</v>
      </c>
      <c r="BK201" s="275">
        <f t="shared" si="214"/>
        <v>0</v>
      </c>
      <c r="BL201" s="275">
        <f t="shared" si="214"/>
        <v>0</v>
      </c>
      <c r="BM201" s="275">
        <f t="shared" si="214"/>
        <v>0</v>
      </c>
      <c r="BN201" s="275">
        <f t="shared" si="214"/>
        <v>0</v>
      </c>
      <c r="BO201" s="275">
        <f t="shared" ref="BO201:CT201" si="215">$F164*BO182</f>
        <v>0</v>
      </c>
      <c r="BP201" s="275">
        <f t="shared" si="215"/>
        <v>0</v>
      </c>
      <c r="BQ201" s="275">
        <f t="shared" si="215"/>
        <v>0</v>
      </c>
      <c r="BR201" s="275">
        <f t="shared" si="215"/>
        <v>0</v>
      </c>
      <c r="BS201" s="275">
        <f t="shared" si="215"/>
        <v>0</v>
      </c>
      <c r="BT201" s="275">
        <f t="shared" si="215"/>
        <v>0</v>
      </c>
      <c r="BU201" s="275">
        <f t="shared" si="215"/>
        <v>0</v>
      </c>
      <c r="BV201" s="275">
        <f t="shared" si="215"/>
        <v>0</v>
      </c>
      <c r="BW201" s="275">
        <f t="shared" si="215"/>
        <v>0</v>
      </c>
      <c r="BX201" s="275">
        <f t="shared" si="215"/>
        <v>0</v>
      </c>
      <c r="BY201" s="275">
        <f t="shared" si="215"/>
        <v>0</v>
      </c>
      <c r="BZ201" s="275">
        <f t="shared" si="215"/>
        <v>0</v>
      </c>
      <c r="CA201" s="275">
        <f t="shared" si="215"/>
        <v>0</v>
      </c>
      <c r="CB201" s="275">
        <f t="shared" si="215"/>
        <v>0</v>
      </c>
      <c r="CC201" s="275">
        <f t="shared" si="215"/>
        <v>0</v>
      </c>
      <c r="CD201" s="275">
        <f t="shared" si="215"/>
        <v>0</v>
      </c>
      <c r="CE201" s="275">
        <f t="shared" si="215"/>
        <v>0</v>
      </c>
      <c r="CF201" s="275">
        <f t="shared" si="215"/>
        <v>0</v>
      </c>
      <c r="CG201" s="275">
        <f t="shared" si="215"/>
        <v>0</v>
      </c>
      <c r="CH201" s="275">
        <f t="shared" si="215"/>
        <v>0</v>
      </c>
      <c r="CI201" s="275">
        <f t="shared" si="215"/>
        <v>0</v>
      </c>
      <c r="CJ201" s="275">
        <f t="shared" si="215"/>
        <v>0</v>
      </c>
      <c r="CK201" s="275">
        <f t="shared" si="215"/>
        <v>0</v>
      </c>
      <c r="CL201" s="275">
        <f t="shared" si="215"/>
        <v>0</v>
      </c>
      <c r="CM201" s="275">
        <f t="shared" si="215"/>
        <v>0</v>
      </c>
      <c r="CN201" s="275">
        <f t="shared" si="215"/>
        <v>0</v>
      </c>
      <c r="CO201" s="275">
        <f t="shared" si="215"/>
        <v>0</v>
      </c>
      <c r="CP201" s="275">
        <f t="shared" si="215"/>
        <v>0</v>
      </c>
      <c r="CQ201" s="275">
        <f t="shared" si="215"/>
        <v>0</v>
      </c>
      <c r="CR201" s="275">
        <f t="shared" si="215"/>
        <v>0</v>
      </c>
      <c r="CS201" s="275">
        <f t="shared" si="215"/>
        <v>0</v>
      </c>
      <c r="CT201" s="292">
        <f t="shared" si="215"/>
        <v>0</v>
      </c>
      <c r="CU201" s="164">
        <f t="shared" si="201"/>
        <v>0</v>
      </c>
    </row>
    <row r="202" spans="1:99" s="130" customFormat="1" ht="16.5" customHeight="1">
      <c r="A202" s="267" t="str">
        <f t="shared" si="202"/>
        <v>独栋</v>
      </c>
      <c r="B202" s="268">
        <f t="shared" si="203"/>
        <v>0</v>
      </c>
      <c r="C202" s="275">
        <f t="shared" ref="C202:BN202" si="216">$F165*C183</f>
        <v>0</v>
      </c>
      <c r="D202" s="275">
        <f t="shared" si="216"/>
        <v>0</v>
      </c>
      <c r="E202" s="275">
        <f t="shared" si="216"/>
        <v>0</v>
      </c>
      <c r="F202" s="275">
        <f t="shared" si="216"/>
        <v>0</v>
      </c>
      <c r="G202" s="275">
        <f t="shared" si="216"/>
        <v>0</v>
      </c>
      <c r="H202" s="275">
        <f t="shared" si="216"/>
        <v>0</v>
      </c>
      <c r="I202" s="275">
        <f t="shared" si="216"/>
        <v>0</v>
      </c>
      <c r="J202" s="275">
        <f t="shared" si="216"/>
        <v>0</v>
      </c>
      <c r="K202" s="275">
        <f t="shared" si="216"/>
        <v>0</v>
      </c>
      <c r="L202" s="275">
        <f t="shared" si="216"/>
        <v>0</v>
      </c>
      <c r="M202" s="275">
        <f t="shared" si="216"/>
        <v>0</v>
      </c>
      <c r="N202" s="275">
        <f t="shared" si="216"/>
        <v>0</v>
      </c>
      <c r="O202" s="275">
        <f t="shared" si="216"/>
        <v>0</v>
      </c>
      <c r="P202" s="275">
        <f t="shared" si="216"/>
        <v>0</v>
      </c>
      <c r="Q202" s="275">
        <f t="shared" si="216"/>
        <v>0</v>
      </c>
      <c r="R202" s="275">
        <f t="shared" si="216"/>
        <v>0</v>
      </c>
      <c r="S202" s="275">
        <f t="shared" si="216"/>
        <v>0</v>
      </c>
      <c r="T202" s="275">
        <f t="shared" si="216"/>
        <v>0</v>
      </c>
      <c r="U202" s="275">
        <f t="shared" si="216"/>
        <v>0</v>
      </c>
      <c r="V202" s="275">
        <f t="shared" si="216"/>
        <v>0</v>
      </c>
      <c r="W202" s="275">
        <f t="shared" si="216"/>
        <v>0</v>
      </c>
      <c r="X202" s="275">
        <f t="shared" si="216"/>
        <v>0</v>
      </c>
      <c r="Y202" s="275">
        <f t="shared" si="216"/>
        <v>0</v>
      </c>
      <c r="Z202" s="275">
        <f t="shared" si="216"/>
        <v>0</v>
      </c>
      <c r="AA202" s="275">
        <f t="shared" si="216"/>
        <v>0</v>
      </c>
      <c r="AB202" s="275">
        <f t="shared" si="216"/>
        <v>0</v>
      </c>
      <c r="AC202" s="275">
        <f t="shared" si="216"/>
        <v>0</v>
      </c>
      <c r="AD202" s="275">
        <f t="shared" si="216"/>
        <v>0</v>
      </c>
      <c r="AE202" s="275">
        <f t="shared" si="216"/>
        <v>0</v>
      </c>
      <c r="AF202" s="275">
        <f t="shared" si="216"/>
        <v>0</v>
      </c>
      <c r="AG202" s="275">
        <f t="shared" si="216"/>
        <v>0</v>
      </c>
      <c r="AH202" s="275">
        <f t="shared" si="216"/>
        <v>0</v>
      </c>
      <c r="AI202" s="275">
        <f t="shared" si="216"/>
        <v>0</v>
      </c>
      <c r="AJ202" s="275">
        <f t="shared" si="216"/>
        <v>0</v>
      </c>
      <c r="AK202" s="275">
        <f t="shared" si="216"/>
        <v>0</v>
      </c>
      <c r="AL202" s="275">
        <f t="shared" si="216"/>
        <v>0</v>
      </c>
      <c r="AM202" s="275">
        <f t="shared" si="216"/>
        <v>0</v>
      </c>
      <c r="AN202" s="275">
        <f t="shared" si="216"/>
        <v>0</v>
      </c>
      <c r="AO202" s="275">
        <f t="shared" si="216"/>
        <v>0</v>
      </c>
      <c r="AP202" s="275">
        <f t="shared" si="216"/>
        <v>0</v>
      </c>
      <c r="AQ202" s="275">
        <f t="shared" si="216"/>
        <v>0</v>
      </c>
      <c r="AR202" s="275">
        <f t="shared" si="216"/>
        <v>0</v>
      </c>
      <c r="AS202" s="275">
        <f t="shared" si="216"/>
        <v>0</v>
      </c>
      <c r="AT202" s="275">
        <f t="shared" si="216"/>
        <v>0</v>
      </c>
      <c r="AU202" s="275">
        <f t="shared" si="216"/>
        <v>0</v>
      </c>
      <c r="AV202" s="275">
        <f t="shared" si="216"/>
        <v>0</v>
      </c>
      <c r="AW202" s="275">
        <f t="shared" si="216"/>
        <v>0</v>
      </c>
      <c r="AX202" s="275">
        <f t="shared" si="216"/>
        <v>0</v>
      </c>
      <c r="AY202" s="275">
        <f t="shared" si="216"/>
        <v>0</v>
      </c>
      <c r="AZ202" s="275">
        <f t="shared" si="216"/>
        <v>0</v>
      </c>
      <c r="BA202" s="275">
        <f t="shared" si="216"/>
        <v>0</v>
      </c>
      <c r="BB202" s="275">
        <f t="shared" si="216"/>
        <v>0</v>
      </c>
      <c r="BC202" s="275">
        <f t="shared" si="216"/>
        <v>0</v>
      </c>
      <c r="BD202" s="275">
        <f t="shared" si="216"/>
        <v>0</v>
      </c>
      <c r="BE202" s="275">
        <f t="shared" si="216"/>
        <v>0</v>
      </c>
      <c r="BF202" s="275">
        <f t="shared" si="216"/>
        <v>0</v>
      </c>
      <c r="BG202" s="275">
        <f t="shared" si="216"/>
        <v>0</v>
      </c>
      <c r="BH202" s="275">
        <f t="shared" si="216"/>
        <v>0</v>
      </c>
      <c r="BI202" s="275">
        <f t="shared" si="216"/>
        <v>0</v>
      </c>
      <c r="BJ202" s="275">
        <f t="shared" si="216"/>
        <v>0</v>
      </c>
      <c r="BK202" s="275">
        <f t="shared" si="216"/>
        <v>0</v>
      </c>
      <c r="BL202" s="275">
        <f t="shared" si="216"/>
        <v>0</v>
      </c>
      <c r="BM202" s="275">
        <f t="shared" si="216"/>
        <v>0</v>
      </c>
      <c r="BN202" s="275">
        <f t="shared" si="216"/>
        <v>0</v>
      </c>
      <c r="BO202" s="275">
        <f t="shared" ref="BO202:CT202" si="217">$F165*BO183</f>
        <v>0</v>
      </c>
      <c r="BP202" s="275">
        <f t="shared" si="217"/>
        <v>0</v>
      </c>
      <c r="BQ202" s="275">
        <f t="shared" si="217"/>
        <v>0</v>
      </c>
      <c r="BR202" s="275">
        <f t="shared" si="217"/>
        <v>0</v>
      </c>
      <c r="BS202" s="275">
        <f t="shared" si="217"/>
        <v>0</v>
      </c>
      <c r="BT202" s="275">
        <f t="shared" si="217"/>
        <v>0</v>
      </c>
      <c r="BU202" s="275">
        <f t="shared" si="217"/>
        <v>0</v>
      </c>
      <c r="BV202" s="275">
        <f t="shared" si="217"/>
        <v>0</v>
      </c>
      <c r="BW202" s="275">
        <f t="shared" si="217"/>
        <v>0</v>
      </c>
      <c r="BX202" s="275">
        <f t="shared" si="217"/>
        <v>0</v>
      </c>
      <c r="BY202" s="275">
        <f t="shared" si="217"/>
        <v>0</v>
      </c>
      <c r="BZ202" s="275">
        <f t="shared" si="217"/>
        <v>0</v>
      </c>
      <c r="CA202" s="275">
        <f t="shared" si="217"/>
        <v>0</v>
      </c>
      <c r="CB202" s="275">
        <f t="shared" si="217"/>
        <v>0</v>
      </c>
      <c r="CC202" s="275">
        <f t="shared" si="217"/>
        <v>0</v>
      </c>
      <c r="CD202" s="275">
        <f t="shared" si="217"/>
        <v>0</v>
      </c>
      <c r="CE202" s="275">
        <f t="shared" si="217"/>
        <v>0</v>
      </c>
      <c r="CF202" s="275">
        <f t="shared" si="217"/>
        <v>0</v>
      </c>
      <c r="CG202" s="275">
        <f t="shared" si="217"/>
        <v>0</v>
      </c>
      <c r="CH202" s="275">
        <f t="shared" si="217"/>
        <v>0</v>
      </c>
      <c r="CI202" s="275">
        <f t="shared" si="217"/>
        <v>0</v>
      </c>
      <c r="CJ202" s="275">
        <f t="shared" si="217"/>
        <v>0</v>
      </c>
      <c r="CK202" s="275">
        <f t="shared" si="217"/>
        <v>0</v>
      </c>
      <c r="CL202" s="275">
        <f t="shared" si="217"/>
        <v>0</v>
      </c>
      <c r="CM202" s="275">
        <f t="shared" si="217"/>
        <v>0</v>
      </c>
      <c r="CN202" s="275">
        <f t="shared" si="217"/>
        <v>0</v>
      </c>
      <c r="CO202" s="275">
        <f t="shared" si="217"/>
        <v>0</v>
      </c>
      <c r="CP202" s="275">
        <f t="shared" si="217"/>
        <v>0</v>
      </c>
      <c r="CQ202" s="275">
        <f t="shared" si="217"/>
        <v>0</v>
      </c>
      <c r="CR202" s="275">
        <f t="shared" si="217"/>
        <v>0</v>
      </c>
      <c r="CS202" s="275">
        <f t="shared" si="217"/>
        <v>0</v>
      </c>
      <c r="CT202" s="292">
        <f t="shared" si="217"/>
        <v>0</v>
      </c>
      <c r="CU202" s="164">
        <f t="shared" si="201"/>
        <v>0</v>
      </c>
    </row>
    <row r="203" spans="1:99" s="130" customFormat="1" ht="16.5" customHeight="1">
      <c r="A203" s="267" t="str">
        <f t="shared" si="202"/>
        <v>底商</v>
      </c>
      <c r="B203" s="268">
        <f t="shared" si="203"/>
        <v>0</v>
      </c>
      <c r="C203" s="275">
        <f t="shared" ref="C203:BN203" si="218">$F166*C184</f>
        <v>0</v>
      </c>
      <c r="D203" s="275">
        <f t="shared" si="218"/>
        <v>0</v>
      </c>
      <c r="E203" s="275">
        <f t="shared" si="218"/>
        <v>0</v>
      </c>
      <c r="F203" s="275">
        <f t="shared" si="218"/>
        <v>0</v>
      </c>
      <c r="G203" s="275">
        <f t="shared" si="218"/>
        <v>0</v>
      </c>
      <c r="H203" s="275">
        <f t="shared" si="218"/>
        <v>0</v>
      </c>
      <c r="I203" s="275">
        <f t="shared" si="218"/>
        <v>0</v>
      </c>
      <c r="J203" s="275">
        <f t="shared" si="218"/>
        <v>0</v>
      </c>
      <c r="K203" s="275">
        <f t="shared" si="218"/>
        <v>0</v>
      </c>
      <c r="L203" s="275">
        <f t="shared" si="218"/>
        <v>0</v>
      </c>
      <c r="M203" s="275">
        <f t="shared" si="218"/>
        <v>0</v>
      </c>
      <c r="N203" s="275">
        <f t="shared" si="218"/>
        <v>0</v>
      </c>
      <c r="O203" s="275">
        <f t="shared" si="218"/>
        <v>0</v>
      </c>
      <c r="P203" s="275">
        <f t="shared" si="218"/>
        <v>0</v>
      </c>
      <c r="Q203" s="275">
        <f t="shared" si="218"/>
        <v>0</v>
      </c>
      <c r="R203" s="275">
        <f t="shared" si="218"/>
        <v>0</v>
      </c>
      <c r="S203" s="275">
        <f t="shared" si="218"/>
        <v>0</v>
      </c>
      <c r="T203" s="275">
        <f t="shared" si="218"/>
        <v>0</v>
      </c>
      <c r="U203" s="275">
        <f t="shared" si="218"/>
        <v>0</v>
      </c>
      <c r="V203" s="275">
        <f t="shared" si="218"/>
        <v>0</v>
      </c>
      <c r="W203" s="275">
        <f t="shared" si="218"/>
        <v>0</v>
      </c>
      <c r="X203" s="275">
        <f t="shared" si="218"/>
        <v>0</v>
      </c>
      <c r="Y203" s="275">
        <f t="shared" si="218"/>
        <v>0</v>
      </c>
      <c r="Z203" s="275">
        <f t="shared" si="218"/>
        <v>0</v>
      </c>
      <c r="AA203" s="275">
        <f t="shared" si="218"/>
        <v>0</v>
      </c>
      <c r="AB203" s="275">
        <f t="shared" si="218"/>
        <v>0</v>
      </c>
      <c r="AC203" s="275">
        <f t="shared" si="218"/>
        <v>0</v>
      </c>
      <c r="AD203" s="275">
        <f t="shared" si="218"/>
        <v>0</v>
      </c>
      <c r="AE203" s="275">
        <f t="shared" si="218"/>
        <v>0</v>
      </c>
      <c r="AF203" s="275">
        <f t="shared" si="218"/>
        <v>0</v>
      </c>
      <c r="AG203" s="275">
        <f t="shared" si="218"/>
        <v>0</v>
      </c>
      <c r="AH203" s="275">
        <f t="shared" si="218"/>
        <v>0</v>
      </c>
      <c r="AI203" s="275">
        <f t="shared" si="218"/>
        <v>0</v>
      </c>
      <c r="AJ203" s="275">
        <f t="shared" si="218"/>
        <v>0</v>
      </c>
      <c r="AK203" s="275">
        <f t="shared" si="218"/>
        <v>0</v>
      </c>
      <c r="AL203" s="275">
        <f t="shared" si="218"/>
        <v>0</v>
      </c>
      <c r="AM203" s="275">
        <f t="shared" si="218"/>
        <v>0</v>
      </c>
      <c r="AN203" s="275">
        <f t="shared" si="218"/>
        <v>0</v>
      </c>
      <c r="AO203" s="275">
        <f t="shared" si="218"/>
        <v>0</v>
      </c>
      <c r="AP203" s="275">
        <f t="shared" si="218"/>
        <v>0</v>
      </c>
      <c r="AQ203" s="275">
        <f t="shared" si="218"/>
        <v>0</v>
      </c>
      <c r="AR203" s="275">
        <f t="shared" si="218"/>
        <v>0</v>
      </c>
      <c r="AS203" s="275">
        <f t="shared" si="218"/>
        <v>0</v>
      </c>
      <c r="AT203" s="275">
        <f t="shared" si="218"/>
        <v>0</v>
      </c>
      <c r="AU203" s="275">
        <f t="shared" si="218"/>
        <v>0</v>
      </c>
      <c r="AV203" s="275">
        <f t="shared" si="218"/>
        <v>0</v>
      </c>
      <c r="AW203" s="275">
        <f t="shared" si="218"/>
        <v>0</v>
      </c>
      <c r="AX203" s="275">
        <f t="shared" si="218"/>
        <v>0</v>
      </c>
      <c r="AY203" s="275">
        <f t="shared" si="218"/>
        <v>0</v>
      </c>
      <c r="AZ203" s="275">
        <f t="shared" si="218"/>
        <v>0</v>
      </c>
      <c r="BA203" s="275">
        <f t="shared" si="218"/>
        <v>0</v>
      </c>
      <c r="BB203" s="275">
        <f t="shared" si="218"/>
        <v>0</v>
      </c>
      <c r="BC203" s="275">
        <f t="shared" si="218"/>
        <v>0</v>
      </c>
      <c r="BD203" s="275">
        <f t="shared" si="218"/>
        <v>0</v>
      </c>
      <c r="BE203" s="275">
        <f t="shared" si="218"/>
        <v>0</v>
      </c>
      <c r="BF203" s="275">
        <f t="shared" si="218"/>
        <v>0</v>
      </c>
      <c r="BG203" s="275">
        <f t="shared" si="218"/>
        <v>0</v>
      </c>
      <c r="BH203" s="275">
        <f t="shared" si="218"/>
        <v>0</v>
      </c>
      <c r="BI203" s="275">
        <f t="shared" si="218"/>
        <v>0</v>
      </c>
      <c r="BJ203" s="275">
        <f t="shared" si="218"/>
        <v>0</v>
      </c>
      <c r="BK203" s="275">
        <f t="shared" si="218"/>
        <v>0</v>
      </c>
      <c r="BL203" s="275">
        <f t="shared" si="218"/>
        <v>0</v>
      </c>
      <c r="BM203" s="275">
        <f t="shared" si="218"/>
        <v>0</v>
      </c>
      <c r="BN203" s="275">
        <f t="shared" si="218"/>
        <v>0</v>
      </c>
      <c r="BO203" s="275">
        <f t="shared" ref="BO203:CT203" si="219">$F166*BO184</f>
        <v>0</v>
      </c>
      <c r="BP203" s="275">
        <f t="shared" si="219"/>
        <v>0</v>
      </c>
      <c r="BQ203" s="275">
        <f t="shared" si="219"/>
        <v>0</v>
      </c>
      <c r="BR203" s="275">
        <f t="shared" si="219"/>
        <v>0</v>
      </c>
      <c r="BS203" s="275">
        <f t="shared" si="219"/>
        <v>0</v>
      </c>
      <c r="BT203" s="275">
        <f t="shared" si="219"/>
        <v>0</v>
      </c>
      <c r="BU203" s="275">
        <f t="shared" si="219"/>
        <v>0</v>
      </c>
      <c r="BV203" s="275">
        <f t="shared" si="219"/>
        <v>0</v>
      </c>
      <c r="BW203" s="275">
        <f t="shared" si="219"/>
        <v>0</v>
      </c>
      <c r="BX203" s="275">
        <f t="shared" si="219"/>
        <v>0</v>
      </c>
      <c r="BY203" s="275">
        <f t="shared" si="219"/>
        <v>0</v>
      </c>
      <c r="BZ203" s="275">
        <f t="shared" si="219"/>
        <v>0</v>
      </c>
      <c r="CA203" s="275">
        <f t="shared" si="219"/>
        <v>0</v>
      </c>
      <c r="CB203" s="275">
        <f t="shared" si="219"/>
        <v>0</v>
      </c>
      <c r="CC203" s="275">
        <f t="shared" si="219"/>
        <v>0</v>
      </c>
      <c r="CD203" s="275">
        <f t="shared" si="219"/>
        <v>0</v>
      </c>
      <c r="CE203" s="275">
        <f t="shared" si="219"/>
        <v>0</v>
      </c>
      <c r="CF203" s="275">
        <f t="shared" si="219"/>
        <v>0</v>
      </c>
      <c r="CG203" s="275">
        <f t="shared" si="219"/>
        <v>0</v>
      </c>
      <c r="CH203" s="275">
        <f t="shared" si="219"/>
        <v>0</v>
      </c>
      <c r="CI203" s="275">
        <f t="shared" si="219"/>
        <v>0</v>
      </c>
      <c r="CJ203" s="275">
        <f t="shared" si="219"/>
        <v>0</v>
      </c>
      <c r="CK203" s="275">
        <f t="shared" si="219"/>
        <v>0</v>
      </c>
      <c r="CL203" s="275">
        <f t="shared" si="219"/>
        <v>0</v>
      </c>
      <c r="CM203" s="275">
        <f t="shared" si="219"/>
        <v>0</v>
      </c>
      <c r="CN203" s="275">
        <f t="shared" si="219"/>
        <v>0</v>
      </c>
      <c r="CO203" s="275">
        <f t="shared" si="219"/>
        <v>0</v>
      </c>
      <c r="CP203" s="275">
        <f t="shared" si="219"/>
        <v>0</v>
      </c>
      <c r="CQ203" s="275">
        <f t="shared" si="219"/>
        <v>0</v>
      </c>
      <c r="CR203" s="275">
        <f t="shared" si="219"/>
        <v>0</v>
      </c>
      <c r="CS203" s="275">
        <f t="shared" si="219"/>
        <v>0</v>
      </c>
      <c r="CT203" s="292">
        <f t="shared" si="219"/>
        <v>0</v>
      </c>
      <c r="CU203" s="164">
        <f t="shared" si="201"/>
        <v>0</v>
      </c>
    </row>
    <row r="204" spans="1:99" s="130" customFormat="1" ht="16.5" customHeight="1">
      <c r="A204" s="267" t="str">
        <f t="shared" si="202"/>
        <v>公寓（含loft）</v>
      </c>
      <c r="B204" s="268">
        <f t="shared" si="203"/>
        <v>0</v>
      </c>
      <c r="C204" s="275">
        <f t="shared" ref="C204:BN204" si="220">$F167*C185</f>
        <v>0</v>
      </c>
      <c r="D204" s="275">
        <f t="shared" si="220"/>
        <v>0</v>
      </c>
      <c r="E204" s="275">
        <f t="shared" si="220"/>
        <v>0</v>
      </c>
      <c r="F204" s="275">
        <f t="shared" si="220"/>
        <v>0</v>
      </c>
      <c r="G204" s="275">
        <f t="shared" si="220"/>
        <v>0</v>
      </c>
      <c r="H204" s="275">
        <f t="shared" si="220"/>
        <v>0</v>
      </c>
      <c r="I204" s="275">
        <f t="shared" si="220"/>
        <v>0</v>
      </c>
      <c r="J204" s="275">
        <f t="shared" si="220"/>
        <v>0</v>
      </c>
      <c r="K204" s="275">
        <f t="shared" si="220"/>
        <v>0</v>
      </c>
      <c r="L204" s="275">
        <f t="shared" si="220"/>
        <v>0</v>
      </c>
      <c r="M204" s="275">
        <f t="shared" si="220"/>
        <v>0</v>
      </c>
      <c r="N204" s="275">
        <f t="shared" si="220"/>
        <v>0</v>
      </c>
      <c r="O204" s="275">
        <f t="shared" si="220"/>
        <v>0</v>
      </c>
      <c r="P204" s="275">
        <f t="shared" si="220"/>
        <v>0</v>
      </c>
      <c r="Q204" s="275">
        <f t="shared" si="220"/>
        <v>0</v>
      </c>
      <c r="R204" s="275">
        <f t="shared" si="220"/>
        <v>0</v>
      </c>
      <c r="S204" s="275">
        <f t="shared" si="220"/>
        <v>0</v>
      </c>
      <c r="T204" s="275">
        <f t="shared" si="220"/>
        <v>0</v>
      </c>
      <c r="U204" s="275">
        <f t="shared" si="220"/>
        <v>0</v>
      </c>
      <c r="V204" s="275">
        <f t="shared" si="220"/>
        <v>0</v>
      </c>
      <c r="W204" s="275">
        <f t="shared" si="220"/>
        <v>0</v>
      </c>
      <c r="X204" s="275">
        <f t="shared" si="220"/>
        <v>0</v>
      </c>
      <c r="Y204" s="275">
        <f t="shared" si="220"/>
        <v>0</v>
      </c>
      <c r="Z204" s="275">
        <f t="shared" si="220"/>
        <v>0</v>
      </c>
      <c r="AA204" s="275">
        <f t="shared" si="220"/>
        <v>0</v>
      </c>
      <c r="AB204" s="275">
        <f t="shared" si="220"/>
        <v>0</v>
      </c>
      <c r="AC204" s="275">
        <f t="shared" si="220"/>
        <v>0</v>
      </c>
      <c r="AD204" s="275">
        <f t="shared" si="220"/>
        <v>0</v>
      </c>
      <c r="AE204" s="275">
        <f t="shared" si="220"/>
        <v>0</v>
      </c>
      <c r="AF204" s="275">
        <f t="shared" si="220"/>
        <v>0</v>
      </c>
      <c r="AG204" s="275">
        <f t="shared" si="220"/>
        <v>0</v>
      </c>
      <c r="AH204" s="275">
        <f t="shared" si="220"/>
        <v>0</v>
      </c>
      <c r="AI204" s="275">
        <f t="shared" si="220"/>
        <v>0</v>
      </c>
      <c r="AJ204" s="275">
        <f t="shared" si="220"/>
        <v>0</v>
      </c>
      <c r="AK204" s="275">
        <f t="shared" si="220"/>
        <v>0</v>
      </c>
      <c r="AL204" s="275">
        <f t="shared" si="220"/>
        <v>0</v>
      </c>
      <c r="AM204" s="275">
        <f t="shared" si="220"/>
        <v>0</v>
      </c>
      <c r="AN204" s="275">
        <f t="shared" si="220"/>
        <v>0</v>
      </c>
      <c r="AO204" s="275">
        <f t="shared" si="220"/>
        <v>0</v>
      </c>
      <c r="AP204" s="275">
        <f t="shared" si="220"/>
        <v>0</v>
      </c>
      <c r="AQ204" s="275">
        <f t="shared" si="220"/>
        <v>0</v>
      </c>
      <c r="AR204" s="275">
        <f t="shared" si="220"/>
        <v>0</v>
      </c>
      <c r="AS204" s="275">
        <f t="shared" si="220"/>
        <v>0</v>
      </c>
      <c r="AT204" s="275">
        <f t="shared" si="220"/>
        <v>0</v>
      </c>
      <c r="AU204" s="275">
        <f t="shared" si="220"/>
        <v>0</v>
      </c>
      <c r="AV204" s="275">
        <f t="shared" si="220"/>
        <v>0</v>
      </c>
      <c r="AW204" s="275">
        <f t="shared" si="220"/>
        <v>0</v>
      </c>
      <c r="AX204" s="275">
        <f t="shared" si="220"/>
        <v>0</v>
      </c>
      <c r="AY204" s="275">
        <f t="shared" si="220"/>
        <v>0</v>
      </c>
      <c r="AZ204" s="275">
        <f t="shared" si="220"/>
        <v>0</v>
      </c>
      <c r="BA204" s="275">
        <f t="shared" si="220"/>
        <v>0</v>
      </c>
      <c r="BB204" s="275">
        <f t="shared" si="220"/>
        <v>0</v>
      </c>
      <c r="BC204" s="275">
        <f t="shared" si="220"/>
        <v>0</v>
      </c>
      <c r="BD204" s="275">
        <f t="shared" si="220"/>
        <v>0</v>
      </c>
      <c r="BE204" s="275">
        <f t="shared" si="220"/>
        <v>0</v>
      </c>
      <c r="BF204" s="275">
        <f t="shared" si="220"/>
        <v>0</v>
      </c>
      <c r="BG204" s="275">
        <f t="shared" si="220"/>
        <v>0</v>
      </c>
      <c r="BH204" s="275">
        <f t="shared" si="220"/>
        <v>0</v>
      </c>
      <c r="BI204" s="275">
        <f t="shared" si="220"/>
        <v>0</v>
      </c>
      <c r="BJ204" s="275">
        <f t="shared" si="220"/>
        <v>0</v>
      </c>
      <c r="BK204" s="275">
        <f t="shared" si="220"/>
        <v>0</v>
      </c>
      <c r="BL204" s="275">
        <f t="shared" si="220"/>
        <v>0</v>
      </c>
      <c r="BM204" s="275">
        <f t="shared" si="220"/>
        <v>0</v>
      </c>
      <c r="BN204" s="275">
        <f t="shared" si="220"/>
        <v>0</v>
      </c>
      <c r="BO204" s="275">
        <f t="shared" ref="BO204:CT204" si="221">$F167*BO185</f>
        <v>0</v>
      </c>
      <c r="BP204" s="275">
        <f t="shared" si="221"/>
        <v>0</v>
      </c>
      <c r="BQ204" s="275">
        <f t="shared" si="221"/>
        <v>0</v>
      </c>
      <c r="BR204" s="275">
        <f t="shared" si="221"/>
        <v>0</v>
      </c>
      <c r="BS204" s="275">
        <f t="shared" si="221"/>
        <v>0</v>
      </c>
      <c r="BT204" s="275">
        <f t="shared" si="221"/>
        <v>0</v>
      </c>
      <c r="BU204" s="275">
        <f t="shared" si="221"/>
        <v>0</v>
      </c>
      <c r="BV204" s="275">
        <f t="shared" si="221"/>
        <v>0</v>
      </c>
      <c r="BW204" s="275">
        <f t="shared" si="221"/>
        <v>0</v>
      </c>
      <c r="BX204" s="275">
        <f t="shared" si="221"/>
        <v>0</v>
      </c>
      <c r="BY204" s="275">
        <f t="shared" si="221"/>
        <v>0</v>
      </c>
      <c r="BZ204" s="275">
        <f t="shared" si="221"/>
        <v>0</v>
      </c>
      <c r="CA204" s="275">
        <f t="shared" si="221"/>
        <v>0</v>
      </c>
      <c r="CB204" s="275">
        <f t="shared" si="221"/>
        <v>0</v>
      </c>
      <c r="CC204" s="275">
        <f t="shared" si="221"/>
        <v>0</v>
      </c>
      <c r="CD204" s="275">
        <f t="shared" si="221"/>
        <v>0</v>
      </c>
      <c r="CE204" s="275">
        <f t="shared" si="221"/>
        <v>0</v>
      </c>
      <c r="CF204" s="275">
        <f t="shared" si="221"/>
        <v>0</v>
      </c>
      <c r="CG204" s="275">
        <f t="shared" si="221"/>
        <v>0</v>
      </c>
      <c r="CH204" s="275">
        <f t="shared" si="221"/>
        <v>0</v>
      </c>
      <c r="CI204" s="275">
        <f t="shared" si="221"/>
        <v>0</v>
      </c>
      <c r="CJ204" s="275">
        <f t="shared" si="221"/>
        <v>0</v>
      </c>
      <c r="CK204" s="275">
        <f t="shared" si="221"/>
        <v>0</v>
      </c>
      <c r="CL204" s="275">
        <f t="shared" si="221"/>
        <v>0</v>
      </c>
      <c r="CM204" s="275">
        <f t="shared" si="221"/>
        <v>0</v>
      </c>
      <c r="CN204" s="275">
        <f t="shared" si="221"/>
        <v>0</v>
      </c>
      <c r="CO204" s="275">
        <f t="shared" si="221"/>
        <v>0</v>
      </c>
      <c r="CP204" s="275">
        <f t="shared" si="221"/>
        <v>0</v>
      </c>
      <c r="CQ204" s="275">
        <f t="shared" si="221"/>
        <v>0</v>
      </c>
      <c r="CR204" s="275">
        <f t="shared" si="221"/>
        <v>0</v>
      </c>
      <c r="CS204" s="275">
        <f t="shared" si="221"/>
        <v>0</v>
      </c>
      <c r="CT204" s="292">
        <f t="shared" si="221"/>
        <v>0</v>
      </c>
      <c r="CU204" s="164">
        <f t="shared" si="201"/>
        <v>0</v>
      </c>
    </row>
    <row r="205" spans="1:99" s="130" customFormat="1" ht="16.5" customHeight="1">
      <c r="A205" s="267" t="str">
        <f t="shared" si="202"/>
        <v>商业</v>
      </c>
      <c r="B205" s="268">
        <f t="shared" si="203"/>
        <v>0</v>
      </c>
      <c r="C205" s="275">
        <f t="shared" ref="C205:BN205" si="222">$F168*C186</f>
        <v>0</v>
      </c>
      <c r="D205" s="275">
        <f t="shared" si="222"/>
        <v>0</v>
      </c>
      <c r="E205" s="275">
        <f t="shared" si="222"/>
        <v>0</v>
      </c>
      <c r="F205" s="275">
        <f t="shared" si="222"/>
        <v>0</v>
      </c>
      <c r="G205" s="275">
        <f t="shared" si="222"/>
        <v>0</v>
      </c>
      <c r="H205" s="275">
        <f t="shared" si="222"/>
        <v>0</v>
      </c>
      <c r="I205" s="275">
        <f t="shared" si="222"/>
        <v>0</v>
      </c>
      <c r="J205" s="275">
        <f t="shared" si="222"/>
        <v>0</v>
      </c>
      <c r="K205" s="275">
        <f t="shared" si="222"/>
        <v>0</v>
      </c>
      <c r="L205" s="275">
        <f t="shared" si="222"/>
        <v>0</v>
      </c>
      <c r="M205" s="275">
        <f t="shared" si="222"/>
        <v>0</v>
      </c>
      <c r="N205" s="275">
        <f t="shared" si="222"/>
        <v>0</v>
      </c>
      <c r="O205" s="275">
        <f t="shared" si="222"/>
        <v>0</v>
      </c>
      <c r="P205" s="275">
        <f t="shared" si="222"/>
        <v>0</v>
      </c>
      <c r="Q205" s="275">
        <f t="shared" si="222"/>
        <v>0</v>
      </c>
      <c r="R205" s="275">
        <f t="shared" si="222"/>
        <v>0</v>
      </c>
      <c r="S205" s="275">
        <f t="shared" si="222"/>
        <v>0</v>
      </c>
      <c r="T205" s="275">
        <f t="shared" si="222"/>
        <v>0</v>
      </c>
      <c r="U205" s="275">
        <f t="shared" si="222"/>
        <v>0</v>
      </c>
      <c r="V205" s="275">
        <f t="shared" si="222"/>
        <v>0</v>
      </c>
      <c r="W205" s="275">
        <f t="shared" si="222"/>
        <v>0</v>
      </c>
      <c r="X205" s="275">
        <f t="shared" si="222"/>
        <v>0</v>
      </c>
      <c r="Y205" s="275">
        <f t="shared" si="222"/>
        <v>0</v>
      </c>
      <c r="Z205" s="275">
        <f t="shared" si="222"/>
        <v>0</v>
      </c>
      <c r="AA205" s="275">
        <f t="shared" si="222"/>
        <v>0</v>
      </c>
      <c r="AB205" s="275">
        <f t="shared" si="222"/>
        <v>0</v>
      </c>
      <c r="AC205" s="275">
        <f t="shared" si="222"/>
        <v>0</v>
      </c>
      <c r="AD205" s="275">
        <f t="shared" si="222"/>
        <v>0</v>
      </c>
      <c r="AE205" s="275">
        <f t="shared" si="222"/>
        <v>0</v>
      </c>
      <c r="AF205" s="275">
        <f t="shared" si="222"/>
        <v>0</v>
      </c>
      <c r="AG205" s="275">
        <f t="shared" si="222"/>
        <v>0</v>
      </c>
      <c r="AH205" s="275">
        <f t="shared" si="222"/>
        <v>0</v>
      </c>
      <c r="AI205" s="275">
        <f t="shared" si="222"/>
        <v>0</v>
      </c>
      <c r="AJ205" s="275">
        <f t="shared" si="222"/>
        <v>0</v>
      </c>
      <c r="AK205" s="275">
        <f t="shared" si="222"/>
        <v>0</v>
      </c>
      <c r="AL205" s="275">
        <f t="shared" si="222"/>
        <v>0</v>
      </c>
      <c r="AM205" s="275">
        <f t="shared" si="222"/>
        <v>0</v>
      </c>
      <c r="AN205" s="275">
        <f t="shared" si="222"/>
        <v>0</v>
      </c>
      <c r="AO205" s="275">
        <f t="shared" si="222"/>
        <v>0</v>
      </c>
      <c r="AP205" s="275">
        <f t="shared" si="222"/>
        <v>0</v>
      </c>
      <c r="AQ205" s="275">
        <f t="shared" si="222"/>
        <v>0</v>
      </c>
      <c r="AR205" s="275">
        <f t="shared" si="222"/>
        <v>0</v>
      </c>
      <c r="AS205" s="275">
        <f t="shared" si="222"/>
        <v>0</v>
      </c>
      <c r="AT205" s="275">
        <f t="shared" si="222"/>
        <v>0</v>
      </c>
      <c r="AU205" s="275">
        <f t="shared" si="222"/>
        <v>0</v>
      </c>
      <c r="AV205" s="275">
        <f t="shared" si="222"/>
        <v>0</v>
      </c>
      <c r="AW205" s="275">
        <f t="shared" si="222"/>
        <v>0</v>
      </c>
      <c r="AX205" s="275">
        <f t="shared" si="222"/>
        <v>0</v>
      </c>
      <c r="AY205" s="275">
        <f t="shared" si="222"/>
        <v>0</v>
      </c>
      <c r="AZ205" s="275">
        <f t="shared" si="222"/>
        <v>0</v>
      </c>
      <c r="BA205" s="275">
        <f t="shared" si="222"/>
        <v>0</v>
      </c>
      <c r="BB205" s="275">
        <f t="shared" si="222"/>
        <v>0</v>
      </c>
      <c r="BC205" s="275">
        <f t="shared" si="222"/>
        <v>0</v>
      </c>
      <c r="BD205" s="275">
        <f t="shared" si="222"/>
        <v>0</v>
      </c>
      <c r="BE205" s="275">
        <f t="shared" si="222"/>
        <v>0</v>
      </c>
      <c r="BF205" s="275">
        <f t="shared" si="222"/>
        <v>0</v>
      </c>
      <c r="BG205" s="275">
        <f t="shared" si="222"/>
        <v>0</v>
      </c>
      <c r="BH205" s="275">
        <f t="shared" si="222"/>
        <v>0</v>
      </c>
      <c r="BI205" s="275">
        <f t="shared" si="222"/>
        <v>0</v>
      </c>
      <c r="BJ205" s="275">
        <f t="shared" si="222"/>
        <v>0</v>
      </c>
      <c r="BK205" s="275">
        <f t="shared" si="222"/>
        <v>0</v>
      </c>
      <c r="BL205" s="275">
        <f t="shared" si="222"/>
        <v>0</v>
      </c>
      <c r="BM205" s="275">
        <f t="shared" si="222"/>
        <v>0</v>
      </c>
      <c r="BN205" s="275">
        <f t="shared" si="222"/>
        <v>0</v>
      </c>
      <c r="BO205" s="275">
        <f t="shared" ref="BO205:CT205" si="223">$F168*BO186</f>
        <v>0</v>
      </c>
      <c r="BP205" s="275">
        <f t="shared" si="223"/>
        <v>0</v>
      </c>
      <c r="BQ205" s="275">
        <f t="shared" si="223"/>
        <v>0</v>
      </c>
      <c r="BR205" s="275">
        <f t="shared" si="223"/>
        <v>0</v>
      </c>
      <c r="BS205" s="275">
        <f t="shared" si="223"/>
        <v>0</v>
      </c>
      <c r="BT205" s="275">
        <f t="shared" si="223"/>
        <v>0</v>
      </c>
      <c r="BU205" s="275">
        <f t="shared" si="223"/>
        <v>0</v>
      </c>
      <c r="BV205" s="275">
        <f t="shared" si="223"/>
        <v>0</v>
      </c>
      <c r="BW205" s="275">
        <f t="shared" si="223"/>
        <v>0</v>
      </c>
      <c r="BX205" s="275">
        <f t="shared" si="223"/>
        <v>0</v>
      </c>
      <c r="BY205" s="275">
        <f t="shared" si="223"/>
        <v>0</v>
      </c>
      <c r="BZ205" s="275">
        <f t="shared" si="223"/>
        <v>0</v>
      </c>
      <c r="CA205" s="275">
        <f t="shared" si="223"/>
        <v>0</v>
      </c>
      <c r="CB205" s="275">
        <f t="shared" si="223"/>
        <v>0</v>
      </c>
      <c r="CC205" s="275">
        <f t="shared" si="223"/>
        <v>0</v>
      </c>
      <c r="CD205" s="275">
        <f t="shared" si="223"/>
        <v>0</v>
      </c>
      <c r="CE205" s="275">
        <f t="shared" si="223"/>
        <v>0</v>
      </c>
      <c r="CF205" s="275">
        <f t="shared" si="223"/>
        <v>0</v>
      </c>
      <c r="CG205" s="275">
        <f t="shared" si="223"/>
        <v>0</v>
      </c>
      <c r="CH205" s="275">
        <f t="shared" si="223"/>
        <v>0</v>
      </c>
      <c r="CI205" s="275">
        <f t="shared" si="223"/>
        <v>0</v>
      </c>
      <c r="CJ205" s="275">
        <f t="shared" si="223"/>
        <v>0</v>
      </c>
      <c r="CK205" s="275">
        <f t="shared" si="223"/>
        <v>0</v>
      </c>
      <c r="CL205" s="275">
        <f t="shared" si="223"/>
        <v>0</v>
      </c>
      <c r="CM205" s="275">
        <f t="shared" si="223"/>
        <v>0</v>
      </c>
      <c r="CN205" s="275">
        <f t="shared" si="223"/>
        <v>0</v>
      </c>
      <c r="CO205" s="275">
        <f t="shared" si="223"/>
        <v>0</v>
      </c>
      <c r="CP205" s="275">
        <f t="shared" si="223"/>
        <v>0</v>
      </c>
      <c r="CQ205" s="275">
        <f t="shared" si="223"/>
        <v>0</v>
      </c>
      <c r="CR205" s="275">
        <f t="shared" si="223"/>
        <v>0</v>
      </c>
      <c r="CS205" s="275">
        <f t="shared" si="223"/>
        <v>0</v>
      </c>
      <c r="CT205" s="292">
        <f t="shared" si="223"/>
        <v>0</v>
      </c>
      <c r="CU205" s="164">
        <f t="shared" si="201"/>
        <v>0</v>
      </c>
    </row>
    <row r="206" spans="1:99" s="130" customFormat="1" ht="16.5" customHeight="1">
      <c r="A206" s="267" t="str">
        <f t="shared" si="202"/>
        <v>酒店</v>
      </c>
      <c r="B206" s="268">
        <f t="shared" si="203"/>
        <v>0</v>
      </c>
      <c r="C206" s="275">
        <f t="shared" ref="C206:BN206" si="224">$F169*C187</f>
        <v>0</v>
      </c>
      <c r="D206" s="275">
        <f t="shared" si="224"/>
        <v>0</v>
      </c>
      <c r="E206" s="275">
        <f t="shared" si="224"/>
        <v>0</v>
      </c>
      <c r="F206" s="275">
        <f t="shared" si="224"/>
        <v>0</v>
      </c>
      <c r="G206" s="275">
        <f t="shared" si="224"/>
        <v>0</v>
      </c>
      <c r="H206" s="275">
        <f t="shared" si="224"/>
        <v>0</v>
      </c>
      <c r="I206" s="275">
        <f t="shared" si="224"/>
        <v>0</v>
      </c>
      <c r="J206" s="275">
        <f t="shared" si="224"/>
        <v>0</v>
      </c>
      <c r="K206" s="275">
        <f t="shared" si="224"/>
        <v>0</v>
      </c>
      <c r="L206" s="275">
        <f t="shared" si="224"/>
        <v>0</v>
      </c>
      <c r="M206" s="275">
        <f t="shared" si="224"/>
        <v>0</v>
      </c>
      <c r="N206" s="275">
        <f t="shared" si="224"/>
        <v>0</v>
      </c>
      <c r="O206" s="275">
        <f t="shared" si="224"/>
        <v>0</v>
      </c>
      <c r="P206" s="275">
        <f t="shared" si="224"/>
        <v>0</v>
      </c>
      <c r="Q206" s="275">
        <f t="shared" si="224"/>
        <v>0</v>
      </c>
      <c r="R206" s="275">
        <f t="shared" si="224"/>
        <v>0</v>
      </c>
      <c r="S206" s="275">
        <f t="shared" si="224"/>
        <v>0</v>
      </c>
      <c r="T206" s="275">
        <f t="shared" si="224"/>
        <v>0</v>
      </c>
      <c r="U206" s="275">
        <f t="shared" si="224"/>
        <v>0</v>
      </c>
      <c r="V206" s="275">
        <f t="shared" si="224"/>
        <v>0</v>
      </c>
      <c r="W206" s="275">
        <f t="shared" si="224"/>
        <v>0</v>
      </c>
      <c r="X206" s="275">
        <f t="shared" si="224"/>
        <v>0</v>
      </c>
      <c r="Y206" s="275">
        <f t="shared" si="224"/>
        <v>0</v>
      </c>
      <c r="Z206" s="275">
        <f t="shared" si="224"/>
        <v>0</v>
      </c>
      <c r="AA206" s="275">
        <f t="shared" si="224"/>
        <v>0</v>
      </c>
      <c r="AB206" s="275">
        <f t="shared" si="224"/>
        <v>0</v>
      </c>
      <c r="AC206" s="275">
        <f t="shared" si="224"/>
        <v>0</v>
      </c>
      <c r="AD206" s="275">
        <f t="shared" si="224"/>
        <v>0</v>
      </c>
      <c r="AE206" s="275">
        <f t="shared" si="224"/>
        <v>0</v>
      </c>
      <c r="AF206" s="275">
        <f t="shared" si="224"/>
        <v>0</v>
      </c>
      <c r="AG206" s="275">
        <f t="shared" si="224"/>
        <v>0</v>
      </c>
      <c r="AH206" s="275">
        <f t="shared" si="224"/>
        <v>0</v>
      </c>
      <c r="AI206" s="275">
        <f t="shared" si="224"/>
        <v>0</v>
      </c>
      <c r="AJ206" s="275">
        <f t="shared" si="224"/>
        <v>0</v>
      </c>
      <c r="AK206" s="275">
        <f t="shared" si="224"/>
        <v>0</v>
      </c>
      <c r="AL206" s="275">
        <f t="shared" si="224"/>
        <v>0</v>
      </c>
      <c r="AM206" s="275">
        <f t="shared" si="224"/>
        <v>0</v>
      </c>
      <c r="AN206" s="275">
        <f t="shared" si="224"/>
        <v>0</v>
      </c>
      <c r="AO206" s="275">
        <f t="shared" si="224"/>
        <v>0</v>
      </c>
      <c r="AP206" s="275">
        <f t="shared" si="224"/>
        <v>0</v>
      </c>
      <c r="AQ206" s="275">
        <f t="shared" si="224"/>
        <v>0</v>
      </c>
      <c r="AR206" s="275">
        <f t="shared" si="224"/>
        <v>0</v>
      </c>
      <c r="AS206" s="275">
        <f t="shared" si="224"/>
        <v>0</v>
      </c>
      <c r="AT206" s="275">
        <f t="shared" si="224"/>
        <v>0</v>
      </c>
      <c r="AU206" s="275">
        <f t="shared" si="224"/>
        <v>0</v>
      </c>
      <c r="AV206" s="275">
        <f t="shared" si="224"/>
        <v>0</v>
      </c>
      <c r="AW206" s="275">
        <f t="shared" si="224"/>
        <v>0</v>
      </c>
      <c r="AX206" s="275">
        <f t="shared" si="224"/>
        <v>0</v>
      </c>
      <c r="AY206" s="275">
        <f t="shared" si="224"/>
        <v>0</v>
      </c>
      <c r="AZ206" s="275">
        <f t="shared" si="224"/>
        <v>0</v>
      </c>
      <c r="BA206" s="275">
        <f t="shared" si="224"/>
        <v>0</v>
      </c>
      <c r="BB206" s="275">
        <f t="shared" si="224"/>
        <v>0</v>
      </c>
      <c r="BC206" s="275">
        <f t="shared" si="224"/>
        <v>0</v>
      </c>
      <c r="BD206" s="275">
        <f t="shared" si="224"/>
        <v>0</v>
      </c>
      <c r="BE206" s="275">
        <f t="shared" si="224"/>
        <v>0</v>
      </c>
      <c r="BF206" s="275">
        <f t="shared" si="224"/>
        <v>0</v>
      </c>
      <c r="BG206" s="275">
        <f t="shared" si="224"/>
        <v>0</v>
      </c>
      <c r="BH206" s="275">
        <f t="shared" si="224"/>
        <v>0</v>
      </c>
      <c r="BI206" s="275">
        <f t="shared" si="224"/>
        <v>0</v>
      </c>
      <c r="BJ206" s="275">
        <f t="shared" si="224"/>
        <v>0</v>
      </c>
      <c r="BK206" s="275">
        <f t="shared" si="224"/>
        <v>0</v>
      </c>
      <c r="BL206" s="275">
        <f t="shared" si="224"/>
        <v>0</v>
      </c>
      <c r="BM206" s="275">
        <f t="shared" si="224"/>
        <v>0</v>
      </c>
      <c r="BN206" s="275">
        <f t="shared" si="224"/>
        <v>0</v>
      </c>
      <c r="BO206" s="275">
        <f t="shared" ref="BO206:CT206" si="225">$F169*BO187</f>
        <v>0</v>
      </c>
      <c r="BP206" s="275">
        <f t="shared" si="225"/>
        <v>0</v>
      </c>
      <c r="BQ206" s="275">
        <f t="shared" si="225"/>
        <v>0</v>
      </c>
      <c r="BR206" s="275">
        <f t="shared" si="225"/>
        <v>0</v>
      </c>
      <c r="BS206" s="275">
        <f t="shared" si="225"/>
        <v>0</v>
      </c>
      <c r="BT206" s="275">
        <f t="shared" si="225"/>
        <v>0</v>
      </c>
      <c r="BU206" s="275">
        <f t="shared" si="225"/>
        <v>0</v>
      </c>
      <c r="BV206" s="275">
        <f t="shared" si="225"/>
        <v>0</v>
      </c>
      <c r="BW206" s="275">
        <f t="shared" si="225"/>
        <v>0</v>
      </c>
      <c r="BX206" s="275">
        <f t="shared" si="225"/>
        <v>0</v>
      </c>
      <c r="BY206" s="275">
        <f t="shared" si="225"/>
        <v>0</v>
      </c>
      <c r="BZ206" s="275">
        <f t="shared" si="225"/>
        <v>0</v>
      </c>
      <c r="CA206" s="275">
        <f t="shared" si="225"/>
        <v>0</v>
      </c>
      <c r="CB206" s="275">
        <f t="shared" si="225"/>
        <v>0</v>
      </c>
      <c r="CC206" s="275">
        <f t="shared" si="225"/>
        <v>0</v>
      </c>
      <c r="CD206" s="275">
        <f t="shared" si="225"/>
        <v>0</v>
      </c>
      <c r="CE206" s="275">
        <f t="shared" si="225"/>
        <v>0</v>
      </c>
      <c r="CF206" s="275">
        <f t="shared" si="225"/>
        <v>0</v>
      </c>
      <c r="CG206" s="275">
        <f t="shared" si="225"/>
        <v>0</v>
      </c>
      <c r="CH206" s="275">
        <f t="shared" si="225"/>
        <v>0</v>
      </c>
      <c r="CI206" s="275">
        <f t="shared" si="225"/>
        <v>0</v>
      </c>
      <c r="CJ206" s="275">
        <f t="shared" si="225"/>
        <v>0</v>
      </c>
      <c r="CK206" s="275">
        <f t="shared" si="225"/>
        <v>0</v>
      </c>
      <c r="CL206" s="275">
        <f t="shared" si="225"/>
        <v>0</v>
      </c>
      <c r="CM206" s="275">
        <f t="shared" si="225"/>
        <v>0</v>
      </c>
      <c r="CN206" s="275">
        <f t="shared" si="225"/>
        <v>0</v>
      </c>
      <c r="CO206" s="275">
        <f t="shared" si="225"/>
        <v>0</v>
      </c>
      <c r="CP206" s="275">
        <f t="shared" si="225"/>
        <v>0</v>
      </c>
      <c r="CQ206" s="275">
        <f t="shared" si="225"/>
        <v>0</v>
      </c>
      <c r="CR206" s="275">
        <f t="shared" si="225"/>
        <v>0</v>
      </c>
      <c r="CS206" s="275">
        <f t="shared" si="225"/>
        <v>0</v>
      </c>
      <c r="CT206" s="292">
        <f t="shared" si="225"/>
        <v>0</v>
      </c>
      <c r="CU206" s="164">
        <f t="shared" si="201"/>
        <v>0</v>
      </c>
    </row>
    <row r="207" spans="1:99" s="130" customFormat="1" ht="16.5" customHeight="1">
      <c r="A207" s="267">
        <f t="shared" si="202"/>
        <v>0</v>
      </c>
      <c r="B207" s="268">
        <f t="shared" si="203"/>
        <v>0</v>
      </c>
      <c r="C207" s="275">
        <f t="shared" ref="C207:BN207" si="226">$F170*C188</f>
        <v>0</v>
      </c>
      <c r="D207" s="275">
        <f t="shared" si="226"/>
        <v>0</v>
      </c>
      <c r="E207" s="275">
        <f t="shared" si="226"/>
        <v>0</v>
      </c>
      <c r="F207" s="275">
        <f t="shared" si="226"/>
        <v>0</v>
      </c>
      <c r="G207" s="275">
        <f t="shared" si="226"/>
        <v>0</v>
      </c>
      <c r="H207" s="275">
        <f t="shared" si="226"/>
        <v>0</v>
      </c>
      <c r="I207" s="275">
        <f t="shared" si="226"/>
        <v>0</v>
      </c>
      <c r="J207" s="275">
        <f t="shared" si="226"/>
        <v>0</v>
      </c>
      <c r="K207" s="275">
        <f t="shared" si="226"/>
        <v>0</v>
      </c>
      <c r="L207" s="275">
        <f t="shared" si="226"/>
        <v>0</v>
      </c>
      <c r="M207" s="275">
        <f t="shared" si="226"/>
        <v>0</v>
      </c>
      <c r="N207" s="275">
        <f t="shared" si="226"/>
        <v>0</v>
      </c>
      <c r="O207" s="275">
        <f t="shared" si="226"/>
        <v>0</v>
      </c>
      <c r="P207" s="275">
        <f t="shared" si="226"/>
        <v>0</v>
      </c>
      <c r="Q207" s="275">
        <f t="shared" si="226"/>
        <v>0</v>
      </c>
      <c r="R207" s="275">
        <f t="shared" si="226"/>
        <v>0</v>
      </c>
      <c r="S207" s="275">
        <f t="shared" si="226"/>
        <v>0</v>
      </c>
      <c r="T207" s="275">
        <f t="shared" si="226"/>
        <v>0</v>
      </c>
      <c r="U207" s="275">
        <f t="shared" si="226"/>
        <v>0</v>
      </c>
      <c r="V207" s="275">
        <f t="shared" si="226"/>
        <v>0</v>
      </c>
      <c r="W207" s="275">
        <f t="shared" si="226"/>
        <v>0</v>
      </c>
      <c r="X207" s="275">
        <f t="shared" si="226"/>
        <v>0</v>
      </c>
      <c r="Y207" s="275">
        <f t="shared" si="226"/>
        <v>0</v>
      </c>
      <c r="Z207" s="275">
        <f t="shared" si="226"/>
        <v>0</v>
      </c>
      <c r="AA207" s="275">
        <f t="shared" si="226"/>
        <v>0</v>
      </c>
      <c r="AB207" s="275">
        <f t="shared" si="226"/>
        <v>0</v>
      </c>
      <c r="AC207" s="275">
        <f t="shared" si="226"/>
        <v>0</v>
      </c>
      <c r="AD207" s="275">
        <f t="shared" si="226"/>
        <v>0</v>
      </c>
      <c r="AE207" s="275">
        <f t="shared" si="226"/>
        <v>0</v>
      </c>
      <c r="AF207" s="275">
        <f t="shared" si="226"/>
        <v>0</v>
      </c>
      <c r="AG207" s="275">
        <f t="shared" si="226"/>
        <v>0</v>
      </c>
      <c r="AH207" s="275">
        <f t="shared" si="226"/>
        <v>0</v>
      </c>
      <c r="AI207" s="275">
        <f t="shared" si="226"/>
        <v>0</v>
      </c>
      <c r="AJ207" s="275">
        <f t="shared" si="226"/>
        <v>0</v>
      </c>
      <c r="AK207" s="275">
        <f t="shared" si="226"/>
        <v>0</v>
      </c>
      <c r="AL207" s="275">
        <f t="shared" si="226"/>
        <v>0</v>
      </c>
      <c r="AM207" s="275">
        <f t="shared" si="226"/>
        <v>0</v>
      </c>
      <c r="AN207" s="275">
        <f t="shared" si="226"/>
        <v>0</v>
      </c>
      <c r="AO207" s="275">
        <f t="shared" si="226"/>
        <v>0</v>
      </c>
      <c r="AP207" s="275">
        <f t="shared" si="226"/>
        <v>0</v>
      </c>
      <c r="AQ207" s="275">
        <f t="shared" si="226"/>
        <v>0</v>
      </c>
      <c r="AR207" s="275">
        <f t="shared" si="226"/>
        <v>0</v>
      </c>
      <c r="AS207" s="275">
        <f t="shared" si="226"/>
        <v>0</v>
      </c>
      <c r="AT207" s="275">
        <f t="shared" si="226"/>
        <v>0</v>
      </c>
      <c r="AU207" s="275">
        <f t="shared" si="226"/>
        <v>0</v>
      </c>
      <c r="AV207" s="275">
        <f t="shared" si="226"/>
        <v>0</v>
      </c>
      <c r="AW207" s="275">
        <f t="shared" si="226"/>
        <v>0</v>
      </c>
      <c r="AX207" s="275">
        <f t="shared" si="226"/>
        <v>0</v>
      </c>
      <c r="AY207" s="275">
        <f t="shared" si="226"/>
        <v>0</v>
      </c>
      <c r="AZ207" s="275">
        <f t="shared" si="226"/>
        <v>0</v>
      </c>
      <c r="BA207" s="275">
        <f t="shared" si="226"/>
        <v>0</v>
      </c>
      <c r="BB207" s="275">
        <f t="shared" si="226"/>
        <v>0</v>
      </c>
      <c r="BC207" s="275">
        <f t="shared" si="226"/>
        <v>0</v>
      </c>
      <c r="BD207" s="275">
        <f t="shared" si="226"/>
        <v>0</v>
      </c>
      <c r="BE207" s="275">
        <f t="shared" si="226"/>
        <v>0</v>
      </c>
      <c r="BF207" s="275">
        <f t="shared" si="226"/>
        <v>0</v>
      </c>
      <c r="BG207" s="275">
        <f t="shared" si="226"/>
        <v>0</v>
      </c>
      <c r="BH207" s="275">
        <f t="shared" si="226"/>
        <v>0</v>
      </c>
      <c r="BI207" s="275">
        <f t="shared" si="226"/>
        <v>0</v>
      </c>
      <c r="BJ207" s="275">
        <f t="shared" si="226"/>
        <v>0</v>
      </c>
      <c r="BK207" s="275">
        <f t="shared" si="226"/>
        <v>0</v>
      </c>
      <c r="BL207" s="275">
        <f t="shared" si="226"/>
        <v>0</v>
      </c>
      <c r="BM207" s="275">
        <f t="shared" si="226"/>
        <v>0</v>
      </c>
      <c r="BN207" s="275">
        <f t="shared" si="226"/>
        <v>0</v>
      </c>
      <c r="BO207" s="275">
        <f t="shared" ref="BO207:CT207" si="227">$F170*BO188</f>
        <v>0</v>
      </c>
      <c r="BP207" s="275">
        <f t="shared" si="227"/>
        <v>0</v>
      </c>
      <c r="BQ207" s="275">
        <f t="shared" si="227"/>
        <v>0</v>
      </c>
      <c r="BR207" s="275">
        <f t="shared" si="227"/>
        <v>0</v>
      </c>
      <c r="BS207" s="275">
        <f t="shared" si="227"/>
        <v>0</v>
      </c>
      <c r="BT207" s="275">
        <f t="shared" si="227"/>
        <v>0</v>
      </c>
      <c r="BU207" s="275">
        <f t="shared" si="227"/>
        <v>0</v>
      </c>
      <c r="BV207" s="275">
        <f t="shared" si="227"/>
        <v>0</v>
      </c>
      <c r="BW207" s="275">
        <f t="shared" si="227"/>
        <v>0</v>
      </c>
      <c r="BX207" s="275">
        <f t="shared" si="227"/>
        <v>0</v>
      </c>
      <c r="BY207" s="275">
        <f t="shared" si="227"/>
        <v>0</v>
      </c>
      <c r="BZ207" s="275">
        <f t="shared" si="227"/>
        <v>0</v>
      </c>
      <c r="CA207" s="275">
        <f t="shared" si="227"/>
        <v>0</v>
      </c>
      <c r="CB207" s="275">
        <f t="shared" si="227"/>
        <v>0</v>
      </c>
      <c r="CC207" s="275">
        <f t="shared" si="227"/>
        <v>0</v>
      </c>
      <c r="CD207" s="275">
        <f t="shared" si="227"/>
        <v>0</v>
      </c>
      <c r="CE207" s="275">
        <f t="shared" si="227"/>
        <v>0</v>
      </c>
      <c r="CF207" s="275">
        <f t="shared" si="227"/>
        <v>0</v>
      </c>
      <c r="CG207" s="275">
        <f t="shared" si="227"/>
        <v>0</v>
      </c>
      <c r="CH207" s="275">
        <f t="shared" si="227"/>
        <v>0</v>
      </c>
      <c r="CI207" s="275">
        <f t="shared" si="227"/>
        <v>0</v>
      </c>
      <c r="CJ207" s="275">
        <f t="shared" si="227"/>
        <v>0</v>
      </c>
      <c r="CK207" s="275">
        <f t="shared" si="227"/>
        <v>0</v>
      </c>
      <c r="CL207" s="275">
        <f t="shared" si="227"/>
        <v>0</v>
      </c>
      <c r="CM207" s="275">
        <f t="shared" si="227"/>
        <v>0</v>
      </c>
      <c r="CN207" s="275">
        <f t="shared" si="227"/>
        <v>0</v>
      </c>
      <c r="CO207" s="275">
        <f t="shared" si="227"/>
        <v>0</v>
      </c>
      <c r="CP207" s="275">
        <f t="shared" si="227"/>
        <v>0</v>
      </c>
      <c r="CQ207" s="275">
        <f t="shared" si="227"/>
        <v>0</v>
      </c>
      <c r="CR207" s="275">
        <f t="shared" si="227"/>
        <v>0</v>
      </c>
      <c r="CS207" s="275">
        <f t="shared" si="227"/>
        <v>0</v>
      </c>
      <c r="CT207" s="292">
        <f t="shared" si="227"/>
        <v>0</v>
      </c>
      <c r="CU207" s="164">
        <f t="shared" si="201"/>
        <v>0</v>
      </c>
    </row>
    <row r="208" spans="1:99" s="130" customFormat="1" ht="16.5" customHeight="1">
      <c r="A208" s="267" t="str">
        <f t="shared" si="202"/>
        <v>车位</v>
      </c>
      <c r="B208" s="268">
        <f t="shared" si="203"/>
        <v>0</v>
      </c>
      <c r="C208" s="275">
        <f t="shared" ref="C208:BN208" si="228">$F171*C189</f>
        <v>0</v>
      </c>
      <c r="D208" s="275">
        <f t="shared" si="228"/>
        <v>0</v>
      </c>
      <c r="E208" s="275">
        <f t="shared" si="228"/>
        <v>0</v>
      </c>
      <c r="F208" s="275">
        <f t="shared" si="228"/>
        <v>0</v>
      </c>
      <c r="G208" s="275">
        <f t="shared" si="228"/>
        <v>0</v>
      </c>
      <c r="H208" s="275">
        <f t="shared" si="228"/>
        <v>0</v>
      </c>
      <c r="I208" s="275">
        <f t="shared" si="228"/>
        <v>0</v>
      </c>
      <c r="J208" s="275">
        <f t="shared" si="228"/>
        <v>0</v>
      </c>
      <c r="K208" s="275">
        <f t="shared" si="228"/>
        <v>0</v>
      </c>
      <c r="L208" s="275">
        <f t="shared" si="228"/>
        <v>0</v>
      </c>
      <c r="M208" s="275">
        <f t="shared" si="228"/>
        <v>0</v>
      </c>
      <c r="N208" s="275">
        <f t="shared" si="228"/>
        <v>0</v>
      </c>
      <c r="O208" s="275">
        <f t="shared" si="228"/>
        <v>0</v>
      </c>
      <c r="P208" s="275">
        <f t="shared" si="228"/>
        <v>0</v>
      </c>
      <c r="Q208" s="275">
        <f t="shared" si="228"/>
        <v>0</v>
      </c>
      <c r="R208" s="275">
        <f t="shared" si="228"/>
        <v>0</v>
      </c>
      <c r="S208" s="275">
        <f t="shared" si="228"/>
        <v>0</v>
      </c>
      <c r="T208" s="275">
        <f t="shared" si="228"/>
        <v>0</v>
      </c>
      <c r="U208" s="275">
        <f t="shared" si="228"/>
        <v>0</v>
      </c>
      <c r="V208" s="275">
        <f t="shared" si="228"/>
        <v>0</v>
      </c>
      <c r="W208" s="275">
        <f t="shared" si="228"/>
        <v>0</v>
      </c>
      <c r="X208" s="275">
        <f t="shared" si="228"/>
        <v>0</v>
      </c>
      <c r="Y208" s="275">
        <f t="shared" si="228"/>
        <v>0</v>
      </c>
      <c r="Z208" s="275">
        <f t="shared" si="228"/>
        <v>0</v>
      </c>
      <c r="AA208" s="275">
        <f t="shared" si="228"/>
        <v>0</v>
      </c>
      <c r="AB208" s="275">
        <f t="shared" si="228"/>
        <v>0</v>
      </c>
      <c r="AC208" s="275">
        <f t="shared" si="228"/>
        <v>0</v>
      </c>
      <c r="AD208" s="275">
        <f t="shared" si="228"/>
        <v>0</v>
      </c>
      <c r="AE208" s="275">
        <f t="shared" si="228"/>
        <v>0</v>
      </c>
      <c r="AF208" s="275">
        <f t="shared" si="228"/>
        <v>0</v>
      </c>
      <c r="AG208" s="275">
        <f t="shared" si="228"/>
        <v>0</v>
      </c>
      <c r="AH208" s="275">
        <f t="shared" si="228"/>
        <v>0</v>
      </c>
      <c r="AI208" s="275">
        <f t="shared" si="228"/>
        <v>0</v>
      </c>
      <c r="AJ208" s="275">
        <f t="shared" si="228"/>
        <v>0</v>
      </c>
      <c r="AK208" s="275">
        <f t="shared" si="228"/>
        <v>0</v>
      </c>
      <c r="AL208" s="275">
        <f t="shared" si="228"/>
        <v>0</v>
      </c>
      <c r="AM208" s="275">
        <f t="shared" si="228"/>
        <v>0</v>
      </c>
      <c r="AN208" s="275">
        <f t="shared" si="228"/>
        <v>0</v>
      </c>
      <c r="AO208" s="275">
        <f t="shared" si="228"/>
        <v>0</v>
      </c>
      <c r="AP208" s="275">
        <f t="shared" si="228"/>
        <v>0</v>
      </c>
      <c r="AQ208" s="275">
        <f t="shared" si="228"/>
        <v>0</v>
      </c>
      <c r="AR208" s="275">
        <f t="shared" si="228"/>
        <v>0</v>
      </c>
      <c r="AS208" s="275">
        <f t="shared" si="228"/>
        <v>0</v>
      </c>
      <c r="AT208" s="275">
        <f t="shared" si="228"/>
        <v>0</v>
      </c>
      <c r="AU208" s="275">
        <f t="shared" si="228"/>
        <v>0</v>
      </c>
      <c r="AV208" s="275">
        <f t="shared" si="228"/>
        <v>0</v>
      </c>
      <c r="AW208" s="275">
        <f t="shared" si="228"/>
        <v>0</v>
      </c>
      <c r="AX208" s="275">
        <f t="shared" si="228"/>
        <v>0</v>
      </c>
      <c r="AY208" s="275">
        <f t="shared" si="228"/>
        <v>0</v>
      </c>
      <c r="AZ208" s="275">
        <f t="shared" si="228"/>
        <v>0</v>
      </c>
      <c r="BA208" s="275">
        <f t="shared" si="228"/>
        <v>0</v>
      </c>
      <c r="BB208" s="275">
        <f t="shared" si="228"/>
        <v>0</v>
      </c>
      <c r="BC208" s="275">
        <f t="shared" si="228"/>
        <v>0</v>
      </c>
      <c r="BD208" s="275">
        <f t="shared" si="228"/>
        <v>0</v>
      </c>
      <c r="BE208" s="275">
        <f t="shared" si="228"/>
        <v>0</v>
      </c>
      <c r="BF208" s="275">
        <f t="shared" si="228"/>
        <v>0</v>
      </c>
      <c r="BG208" s="275">
        <f t="shared" si="228"/>
        <v>0</v>
      </c>
      <c r="BH208" s="275">
        <f t="shared" si="228"/>
        <v>0</v>
      </c>
      <c r="BI208" s="275">
        <f t="shared" si="228"/>
        <v>0</v>
      </c>
      <c r="BJ208" s="275">
        <f t="shared" si="228"/>
        <v>0</v>
      </c>
      <c r="BK208" s="275">
        <f t="shared" si="228"/>
        <v>0</v>
      </c>
      <c r="BL208" s="275">
        <f t="shared" si="228"/>
        <v>0</v>
      </c>
      <c r="BM208" s="275">
        <f t="shared" si="228"/>
        <v>0</v>
      </c>
      <c r="BN208" s="275">
        <f t="shared" si="228"/>
        <v>0</v>
      </c>
      <c r="BO208" s="275">
        <f t="shared" ref="BO208:CT208" si="229">$F171*BO189</f>
        <v>0</v>
      </c>
      <c r="BP208" s="275">
        <f t="shared" si="229"/>
        <v>0</v>
      </c>
      <c r="BQ208" s="275">
        <f t="shared" si="229"/>
        <v>0</v>
      </c>
      <c r="BR208" s="275">
        <f t="shared" si="229"/>
        <v>0</v>
      </c>
      <c r="BS208" s="275">
        <f t="shared" si="229"/>
        <v>0</v>
      </c>
      <c r="BT208" s="275">
        <f t="shared" si="229"/>
        <v>0</v>
      </c>
      <c r="BU208" s="275">
        <f t="shared" si="229"/>
        <v>0</v>
      </c>
      <c r="BV208" s="275">
        <f t="shared" si="229"/>
        <v>0</v>
      </c>
      <c r="BW208" s="275">
        <f t="shared" si="229"/>
        <v>0</v>
      </c>
      <c r="BX208" s="275">
        <f t="shared" si="229"/>
        <v>0</v>
      </c>
      <c r="BY208" s="275">
        <f t="shared" si="229"/>
        <v>0</v>
      </c>
      <c r="BZ208" s="275">
        <f t="shared" si="229"/>
        <v>0</v>
      </c>
      <c r="CA208" s="275">
        <f t="shared" si="229"/>
        <v>0</v>
      </c>
      <c r="CB208" s="275">
        <f t="shared" si="229"/>
        <v>0</v>
      </c>
      <c r="CC208" s="275">
        <f t="shared" si="229"/>
        <v>0</v>
      </c>
      <c r="CD208" s="275">
        <f t="shared" si="229"/>
        <v>0</v>
      </c>
      <c r="CE208" s="275">
        <f t="shared" si="229"/>
        <v>0</v>
      </c>
      <c r="CF208" s="275">
        <f t="shared" si="229"/>
        <v>0</v>
      </c>
      <c r="CG208" s="275">
        <f t="shared" si="229"/>
        <v>0</v>
      </c>
      <c r="CH208" s="275">
        <f t="shared" si="229"/>
        <v>0</v>
      </c>
      <c r="CI208" s="275">
        <f t="shared" si="229"/>
        <v>0</v>
      </c>
      <c r="CJ208" s="275">
        <f t="shared" si="229"/>
        <v>0</v>
      </c>
      <c r="CK208" s="275">
        <f t="shared" si="229"/>
        <v>0</v>
      </c>
      <c r="CL208" s="275">
        <f t="shared" si="229"/>
        <v>0</v>
      </c>
      <c r="CM208" s="275">
        <f t="shared" si="229"/>
        <v>0</v>
      </c>
      <c r="CN208" s="275">
        <f t="shared" si="229"/>
        <v>0</v>
      </c>
      <c r="CO208" s="275">
        <f t="shared" si="229"/>
        <v>0</v>
      </c>
      <c r="CP208" s="275">
        <f t="shared" si="229"/>
        <v>0</v>
      </c>
      <c r="CQ208" s="275">
        <f t="shared" si="229"/>
        <v>0</v>
      </c>
      <c r="CR208" s="275">
        <f t="shared" si="229"/>
        <v>0</v>
      </c>
      <c r="CS208" s="275">
        <f t="shared" si="229"/>
        <v>0</v>
      </c>
      <c r="CT208" s="292">
        <f t="shared" si="229"/>
        <v>0</v>
      </c>
      <c r="CU208" s="164">
        <f t="shared" si="201"/>
        <v>0</v>
      </c>
    </row>
    <row r="209" spans="1:99" s="130" customFormat="1" ht="16.5" customHeight="1">
      <c r="A209" s="271" t="s">
        <v>239</v>
      </c>
      <c r="B209" s="273">
        <f>SUM(B195:B208)</f>
        <v>0</v>
      </c>
      <c r="C209" s="273">
        <f t="shared" ref="C209:V209" si="230">SUM(C195:C208)</f>
        <v>0</v>
      </c>
      <c r="D209" s="273">
        <f t="shared" si="230"/>
        <v>0</v>
      </c>
      <c r="E209" s="273">
        <f t="shared" si="230"/>
        <v>0</v>
      </c>
      <c r="F209" s="273">
        <f t="shared" si="230"/>
        <v>0</v>
      </c>
      <c r="G209" s="273">
        <f t="shared" si="230"/>
        <v>0</v>
      </c>
      <c r="H209" s="273">
        <f t="shared" si="230"/>
        <v>0</v>
      </c>
      <c r="I209" s="273">
        <f t="shared" si="230"/>
        <v>0</v>
      </c>
      <c r="J209" s="273">
        <f t="shared" si="230"/>
        <v>0</v>
      </c>
      <c r="K209" s="273">
        <f t="shared" si="230"/>
        <v>0</v>
      </c>
      <c r="L209" s="273">
        <f t="shared" si="230"/>
        <v>0</v>
      </c>
      <c r="M209" s="273">
        <f t="shared" si="230"/>
        <v>0</v>
      </c>
      <c r="N209" s="273">
        <f t="shared" si="230"/>
        <v>0</v>
      </c>
      <c r="O209" s="273">
        <f t="shared" si="230"/>
        <v>0</v>
      </c>
      <c r="P209" s="273">
        <f t="shared" si="230"/>
        <v>0</v>
      </c>
      <c r="Q209" s="273">
        <f t="shared" si="230"/>
        <v>0</v>
      </c>
      <c r="R209" s="273">
        <f t="shared" si="230"/>
        <v>0</v>
      </c>
      <c r="S209" s="273">
        <f t="shared" si="230"/>
        <v>0</v>
      </c>
      <c r="T209" s="273">
        <f t="shared" si="230"/>
        <v>0</v>
      </c>
      <c r="U209" s="273">
        <f t="shared" si="230"/>
        <v>0</v>
      </c>
      <c r="V209" s="273">
        <f t="shared" si="230"/>
        <v>0</v>
      </c>
      <c r="W209" s="273">
        <f t="shared" ref="W209:BB209" si="231">SUM(W195:W208)</f>
        <v>0</v>
      </c>
      <c r="X209" s="273">
        <f t="shared" si="231"/>
        <v>0</v>
      </c>
      <c r="Y209" s="273">
        <f t="shared" si="231"/>
        <v>0</v>
      </c>
      <c r="Z209" s="273">
        <f t="shared" si="231"/>
        <v>0</v>
      </c>
      <c r="AA209" s="273">
        <f t="shared" si="231"/>
        <v>0</v>
      </c>
      <c r="AB209" s="273">
        <f t="shared" si="231"/>
        <v>0</v>
      </c>
      <c r="AC209" s="273">
        <f t="shared" si="231"/>
        <v>0</v>
      </c>
      <c r="AD209" s="273">
        <f t="shared" si="231"/>
        <v>0</v>
      </c>
      <c r="AE209" s="273">
        <f t="shared" si="231"/>
        <v>0</v>
      </c>
      <c r="AF209" s="273">
        <f t="shared" si="231"/>
        <v>0</v>
      </c>
      <c r="AG209" s="273">
        <f t="shared" si="231"/>
        <v>0</v>
      </c>
      <c r="AH209" s="273">
        <f t="shared" si="231"/>
        <v>0</v>
      </c>
      <c r="AI209" s="273">
        <f t="shared" si="231"/>
        <v>0</v>
      </c>
      <c r="AJ209" s="273">
        <f t="shared" si="231"/>
        <v>0</v>
      </c>
      <c r="AK209" s="273">
        <f t="shared" si="231"/>
        <v>0</v>
      </c>
      <c r="AL209" s="273">
        <f t="shared" si="231"/>
        <v>0</v>
      </c>
      <c r="AM209" s="273">
        <f t="shared" si="231"/>
        <v>0</v>
      </c>
      <c r="AN209" s="273">
        <f t="shared" si="231"/>
        <v>0</v>
      </c>
      <c r="AO209" s="273">
        <f t="shared" si="231"/>
        <v>0</v>
      </c>
      <c r="AP209" s="273">
        <f t="shared" si="231"/>
        <v>0</v>
      </c>
      <c r="AQ209" s="273">
        <f t="shared" si="231"/>
        <v>0</v>
      </c>
      <c r="AR209" s="273">
        <f t="shared" si="231"/>
        <v>0</v>
      </c>
      <c r="AS209" s="273">
        <f t="shared" si="231"/>
        <v>0</v>
      </c>
      <c r="AT209" s="273">
        <f t="shared" si="231"/>
        <v>0</v>
      </c>
      <c r="AU209" s="273">
        <f t="shared" si="231"/>
        <v>0</v>
      </c>
      <c r="AV209" s="273">
        <f t="shared" si="231"/>
        <v>0</v>
      </c>
      <c r="AW209" s="273">
        <f t="shared" si="231"/>
        <v>0</v>
      </c>
      <c r="AX209" s="273">
        <f t="shared" si="231"/>
        <v>0</v>
      </c>
      <c r="AY209" s="273">
        <f t="shared" si="231"/>
        <v>0</v>
      </c>
      <c r="AZ209" s="273">
        <f t="shared" si="231"/>
        <v>0</v>
      </c>
      <c r="BA209" s="273">
        <f t="shared" si="231"/>
        <v>0</v>
      </c>
      <c r="BB209" s="273">
        <f t="shared" si="231"/>
        <v>0</v>
      </c>
      <c r="BC209" s="273">
        <f t="shared" ref="BC209:CH209" si="232">SUM(BC195:BC208)</f>
        <v>0</v>
      </c>
      <c r="BD209" s="273">
        <f t="shared" si="232"/>
        <v>0</v>
      </c>
      <c r="BE209" s="273">
        <f t="shared" si="232"/>
        <v>0</v>
      </c>
      <c r="BF209" s="273">
        <f t="shared" si="232"/>
        <v>0</v>
      </c>
      <c r="BG209" s="273">
        <f t="shared" si="232"/>
        <v>0</v>
      </c>
      <c r="BH209" s="273">
        <f t="shared" si="232"/>
        <v>0</v>
      </c>
      <c r="BI209" s="273">
        <f t="shared" si="232"/>
        <v>0</v>
      </c>
      <c r="BJ209" s="273">
        <f t="shared" si="232"/>
        <v>0</v>
      </c>
      <c r="BK209" s="273">
        <f t="shared" si="232"/>
        <v>0</v>
      </c>
      <c r="BL209" s="273">
        <f t="shared" si="232"/>
        <v>0</v>
      </c>
      <c r="BM209" s="273">
        <f t="shared" si="232"/>
        <v>0</v>
      </c>
      <c r="BN209" s="273">
        <f t="shared" si="232"/>
        <v>0</v>
      </c>
      <c r="BO209" s="273">
        <f t="shared" si="232"/>
        <v>0</v>
      </c>
      <c r="BP209" s="273">
        <f t="shared" si="232"/>
        <v>0</v>
      </c>
      <c r="BQ209" s="273">
        <f t="shared" si="232"/>
        <v>0</v>
      </c>
      <c r="BR209" s="273">
        <f t="shared" si="232"/>
        <v>0</v>
      </c>
      <c r="BS209" s="273">
        <f t="shared" si="232"/>
        <v>0</v>
      </c>
      <c r="BT209" s="273">
        <f t="shared" si="232"/>
        <v>0</v>
      </c>
      <c r="BU209" s="273">
        <f t="shared" si="232"/>
        <v>0</v>
      </c>
      <c r="BV209" s="273">
        <f t="shared" si="232"/>
        <v>0</v>
      </c>
      <c r="BW209" s="273">
        <f t="shared" si="232"/>
        <v>0</v>
      </c>
      <c r="BX209" s="273">
        <f t="shared" si="232"/>
        <v>0</v>
      </c>
      <c r="BY209" s="273">
        <f t="shared" si="232"/>
        <v>0</v>
      </c>
      <c r="BZ209" s="273">
        <f t="shared" si="232"/>
        <v>0</v>
      </c>
      <c r="CA209" s="273">
        <f t="shared" si="232"/>
        <v>0</v>
      </c>
      <c r="CB209" s="273">
        <f t="shared" si="232"/>
        <v>0</v>
      </c>
      <c r="CC209" s="273">
        <f t="shared" si="232"/>
        <v>0</v>
      </c>
      <c r="CD209" s="273">
        <f t="shared" si="232"/>
        <v>0</v>
      </c>
      <c r="CE209" s="273">
        <f t="shared" si="232"/>
        <v>0</v>
      </c>
      <c r="CF209" s="273">
        <f t="shared" si="232"/>
        <v>0</v>
      </c>
      <c r="CG209" s="273">
        <f t="shared" si="232"/>
        <v>0</v>
      </c>
      <c r="CH209" s="273">
        <f t="shared" si="232"/>
        <v>0</v>
      </c>
      <c r="CI209" s="273">
        <f t="shared" ref="CI209:CT209" si="233">SUM(CI195:CI208)</f>
        <v>0</v>
      </c>
      <c r="CJ209" s="273">
        <f t="shared" si="233"/>
        <v>0</v>
      </c>
      <c r="CK209" s="273">
        <f t="shared" si="233"/>
        <v>0</v>
      </c>
      <c r="CL209" s="273">
        <f t="shared" si="233"/>
        <v>0</v>
      </c>
      <c r="CM209" s="273">
        <f t="shared" si="233"/>
        <v>0</v>
      </c>
      <c r="CN209" s="273">
        <f t="shared" si="233"/>
        <v>0</v>
      </c>
      <c r="CO209" s="273">
        <f t="shared" si="233"/>
        <v>0</v>
      </c>
      <c r="CP209" s="273">
        <f t="shared" si="233"/>
        <v>0</v>
      </c>
      <c r="CQ209" s="273">
        <f t="shared" si="233"/>
        <v>0</v>
      </c>
      <c r="CR209" s="273">
        <f t="shared" si="233"/>
        <v>0</v>
      </c>
      <c r="CS209" s="273">
        <f t="shared" si="233"/>
        <v>0</v>
      </c>
      <c r="CT209" s="291">
        <f t="shared" si="233"/>
        <v>0</v>
      </c>
      <c r="CU209" s="164"/>
    </row>
    <row r="210" spans="1:99" s="130" customFormat="1" ht="16.5" customHeight="1">
      <c r="A210" s="276" t="s">
        <v>77</v>
      </c>
      <c r="B210" s="277">
        <f>'1、规划指标'!F25-SUM(B195:B207)</f>
        <v>0</v>
      </c>
      <c r="C210" s="278"/>
    </row>
    <row r="211" spans="1:99" s="130" customFormat="1" ht="16.5" customHeight="1">
      <c r="A211" s="794" t="s">
        <v>504</v>
      </c>
      <c r="B211" s="794"/>
      <c r="C211" s="794"/>
      <c r="D211" s="794"/>
      <c r="E211" s="794"/>
      <c r="F211" s="794"/>
      <c r="G211" s="794"/>
      <c r="H211" s="794"/>
      <c r="I211" s="794"/>
      <c r="J211" s="794"/>
      <c r="K211" s="794"/>
      <c r="L211" s="794"/>
    </row>
    <row r="212" spans="1:99" s="130" customFormat="1" ht="16.5" customHeight="1">
      <c r="A212" s="795" t="s">
        <v>502</v>
      </c>
      <c r="B212" s="801" t="s">
        <v>239</v>
      </c>
      <c r="C212" s="265">
        <v>1</v>
      </c>
      <c r="D212" s="265">
        <v>2</v>
      </c>
      <c r="E212" s="265">
        <v>3</v>
      </c>
      <c r="F212" s="265">
        <v>4</v>
      </c>
      <c r="G212" s="265">
        <v>5</v>
      </c>
      <c r="H212" s="265">
        <v>6</v>
      </c>
      <c r="I212" s="265">
        <v>7</v>
      </c>
      <c r="J212" s="265">
        <v>8</v>
      </c>
      <c r="K212" s="265">
        <v>9</v>
      </c>
      <c r="L212" s="265">
        <v>10</v>
      </c>
      <c r="M212" s="265">
        <v>11</v>
      </c>
      <c r="N212" s="265">
        <v>12</v>
      </c>
      <c r="O212" s="265">
        <v>13</v>
      </c>
      <c r="P212" s="265">
        <v>14</v>
      </c>
      <c r="Q212" s="265">
        <v>15</v>
      </c>
      <c r="R212" s="265">
        <v>16</v>
      </c>
      <c r="S212" s="265">
        <v>17</v>
      </c>
      <c r="T212" s="265">
        <v>18</v>
      </c>
      <c r="U212" s="265">
        <v>19</v>
      </c>
      <c r="V212" s="265">
        <v>20</v>
      </c>
      <c r="W212" s="265">
        <v>21</v>
      </c>
      <c r="X212" s="265">
        <v>22</v>
      </c>
      <c r="Y212" s="265">
        <v>23</v>
      </c>
      <c r="Z212" s="265">
        <v>24</v>
      </c>
      <c r="AA212" s="265">
        <v>25</v>
      </c>
      <c r="AB212" s="265">
        <v>26</v>
      </c>
      <c r="AC212" s="265">
        <v>27</v>
      </c>
      <c r="AD212" s="265">
        <v>28</v>
      </c>
      <c r="AE212" s="265">
        <v>29</v>
      </c>
      <c r="AF212" s="265">
        <v>30</v>
      </c>
      <c r="AG212" s="265">
        <v>31</v>
      </c>
      <c r="AH212" s="265">
        <v>32</v>
      </c>
      <c r="AI212" s="265">
        <v>33</v>
      </c>
      <c r="AJ212" s="265">
        <v>34</v>
      </c>
      <c r="AK212" s="265">
        <v>35</v>
      </c>
      <c r="AL212" s="265">
        <v>36</v>
      </c>
      <c r="AM212" s="265">
        <v>37</v>
      </c>
      <c r="AN212" s="265">
        <v>38</v>
      </c>
      <c r="AO212" s="265">
        <v>39</v>
      </c>
      <c r="AP212" s="265">
        <v>40</v>
      </c>
      <c r="AQ212" s="265">
        <v>41</v>
      </c>
      <c r="AR212" s="265">
        <v>42</v>
      </c>
      <c r="AS212" s="265">
        <v>43</v>
      </c>
      <c r="AT212" s="265">
        <v>44</v>
      </c>
      <c r="AU212" s="265">
        <v>45</v>
      </c>
      <c r="AV212" s="265">
        <v>46</v>
      </c>
      <c r="AW212" s="265">
        <v>47</v>
      </c>
      <c r="AX212" s="265">
        <v>48</v>
      </c>
      <c r="AY212" s="265">
        <v>49</v>
      </c>
      <c r="AZ212" s="265">
        <v>50</v>
      </c>
      <c r="BA212" s="265">
        <v>51</v>
      </c>
      <c r="BB212" s="265">
        <v>52</v>
      </c>
      <c r="BC212" s="265">
        <v>53</v>
      </c>
      <c r="BD212" s="265">
        <v>54</v>
      </c>
      <c r="BE212" s="265">
        <v>55</v>
      </c>
      <c r="BF212" s="265">
        <v>56</v>
      </c>
      <c r="BG212" s="265">
        <v>57</v>
      </c>
      <c r="BH212" s="265">
        <v>58</v>
      </c>
      <c r="BI212" s="265">
        <v>59</v>
      </c>
      <c r="BJ212" s="265">
        <v>60</v>
      </c>
      <c r="BK212" s="265">
        <v>61</v>
      </c>
      <c r="BL212" s="265">
        <v>62</v>
      </c>
      <c r="BM212" s="265">
        <v>63</v>
      </c>
      <c r="BN212" s="265">
        <v>64</v>
      </c>
      <c r="BO212" s="265">
        <v>65</v>
      </c>
      <c r="BP212" s="265">
        <v>66</v>
      </c>
      <c r="BQ212" s="265">
        <v>67</v>
      </c>
      <c r="BR212" s="265">
        <v>68</v>
      </c>
      <c r="BS212" s="265">
        <v>69</v>
      </c>
      <c r="BT212" s="265">
        <v>70</v>
      </c>
      <c r="BU212" s="265">
        <v>71</v>
      </c>
      <c r="BV212" s="265">
        <v>72</v>
      </c>
      <c r="BW212" s="265">
        <v>73</v>
      </c>
      <c r="BX212" s="265">
        <v>74</v>
      </c>
      <c r="BY212" s="265">
        <v>75</v>
      </c>
      <c r="BZ212" s="265">
        <v>76</v>
      </c>
      <c r="CA212" s="265">
        <v>77</v>
      </c>
      <c r="CB212" s="265">
        <v>78</v>
      </c>
      <c r="CC212" s="265">
        <v>79</v>
      </c>
      <c r="CD212" s="265">
        <v>80</v>
      </c>
      <c r="CE212" s="265">
        <v>81</v>
      </c>
      <c r="CF212" s="265">
        <v>82</v>
      </c>
      <c r="CG212" s="265">
        <v>83</v>
      </c>
      <c r="CH212" s="265">
        <v>84</v>
      </c>
      <c r="CI212" s="265">
        <v>85</v>
      </c>
      <c r="CJ212" s="265">
        <v>86</v>
      </c>
      <c r="CK212" s="265">
        <v>87</v>
      </c>
      <c r="CL212" s="265">
        <v>88</v>
      </c>
      <c r="CM212" s="265">
        <v>89</v>
      </c>
      <c r="CN212" s="265">
        <v>90</v>
      </c>
      <c r="CO212" s="265">
        <v>91</v>
      </c>
      <c r="CP212" s="265">
        <v>92</v>
      </c>
      <c r="CQ212" s="265">
        <v>93</v>
      </c>
      <c r="CR212" s="265">
        <v>94</v>
      </c>
      <c r="CS212" s="265">
        <v>95</v>
      </c>
      <c r="CT212" s="290">
        <v>96</v>
      </c>
      <c r="CU212" s="164" t="s">
        <v>77</v>
      </c>
    </row>
    <row r="213" spans="1:99" s="130" customFormat="1" ht="16.5" customHeight="1">
      <c r="A213" s="796"/>
      <c r="B213" s="802"/>
      <c r="C213" s="266">
        <f>主要假设阐述!$B$5</f>
        <v>42491</v>
      </c>
      <c r="D213" s="266">
        <f>C213+31</f>
        <v>42522</v>
      </c>
      <c r="E213" s="266">
        <f t="shared" ref="E213:BP213" si="234">D213+31</f>
        <v>42553</v>
      </c>
      <c r="F213" s="266">
        <f t="shared" si="234"/>
        <v>42584</v>
      </c>
      <c r="G213" s="266">
        <f t="shared" si="234"/>
        <v>42615</v>
      </c>
      <c r="H213" s="266">
        <f t="shared" si="234"/>
        <v>42646</v>
      </c>
      <c r="I213" s="266">
        <f t="shared" si="234"/>
        <v>42677</v>
      </c>
      <c r="J213" s="266">
        <f t="shared" si="234"/>
        <v>42708</v>
      </c>
      <c r="K213" s="266">
        <f t="shared" si="234"/>
        <v>42739</v>
      </c>
      <c r="L213" s="266">
        <f t="shared" si="234"/>
        <v>42770</v>
      </c>
      <c r="M213" s="266">
        <f t="shared" si="234"/>
        <v>42801</v>
      </c>
      <c r="N213" s="266">
        <f t="shared" si="234"/>
        <v>42832</v>
      </c>
      <c r="O213" s="266">
        <f t="shared" si="234"/>
        <v>42863</v>
      </c>
      <c r="P213" s="266">
        <f t="shared" si="234"/>
        <v>42894</v>
      </c>
      <c r="Q213" s="266">
        <f t="shared" si="234"/>
        <v>42925</v>
      </c>
      <c r="R213" s="266">
        <f t="shared" si="234"/>
        <v>42956</v>
      </c>
      <c r="S213" s="266">
        <f t="shared" si="234"/>
        <v>42987</v>
      </c>
      <c r="T213" s="266">
        <f t="shared" si="234"/>
        <v>43018</v>
      </c>
      <c r="U213" s="266">
        <f t="shared" si="234"/>
        <v>43049</v>
      </c>
      <c r="V213" s="266">
        <f t="shared" si="234"/>
        <v>43080</v>
      </c>
      <c r="W213" s="266">
        <f t="shared" si="234"/>
        <v>43111</v>
      </c>
      <c r="X213" s="266">
        <f t="shared" si="234"/>
        <v>43142</v>
      </c>
      <c r="Y213" s="266">
        <f t="shared" si="234"/>
        <v>43173</v>
      </c>
      <c r="Z213" s="266">
        <f t="shared" si="234"/>
        <v>43204</v>
      </c>
      <c r="AA213" s="266">
        <f t="shared" si="234"/>
        <v>43235</v>
      </c>
      <c r="AB213" s="266">
        <f t="shared" si="234"/>
        <v>43266</v>
      </c>
      <c r="AC213" s="266">
        <f t="shared" si="234"/>
        <v>43297</v>
      </c>
      <c r="AD213" s="266">
        <f t="shared" si="234"/>
        <v>43328</v>
      </c>
      <c r="AE213" s="266">
        <f t="shared" si="234"/>
        <v>43359</v>
      </c>
      <c r="AF213" s="266">
        <f t="shared" si="234"/>
        <v>43390</v>
      </c>
      <c r="AG213" s="266">
        <f t="shared" si="234"/>
        <v>43421</v>
      </c>
      <c r="AH213" s="266">
        <f t="shared" si="234"/>
        <v>43452</v>
      </c>
      <c r="AI213" s="266">
        <f t="shared" si="234"/>
        <v>43483</v>
      </c>
      <c r="AJ213" s="266">
        <f t="shared" si="234"/>
        <v>43514</v>
      </c>
      <c r="AK213" s="266">
        <f t="shared" si="234"/>
        <v>43545</v>
      </c>
      <c r="AL213" s="266">
        <f t="shared" si="234"/>
        <v>43576</v>
      </c>
      <c r="AM213" s="266">
        <f t="shared" si="234"/>
        <v>43607</v>
      </c>
      <c r="AN213" s="266">
        <f t="shared" si="234"/>
        <v>43638</v>
      </c>
      <c r="AO213" s="266">
        <f t="shared" si="234"/>
        <v>43669</v>
      </c>
      <c r="AP213" s="266">
        <f t="shared" si="234"/>
        <v>43700</v>
      </c>
      <c r="AQ213" s="266">
        <f t="shared" si="234"/>
        <v>43731</v>
      </c>
      <c r="AR213" s="266">
        <f t="shared" si="234"/>
        <v>43762</v>
      </c>
      <c r="AS213" s="266">
        <f t="shared" si="234"/>
        <v>43793</v>
      </c>
      <c r="AT213" s="266">
        <f t="shared" si="234"/>
        <v>43824</v>
      </c>
      <c r="AU213" s="266">
        <f t="shared" si="234"/>
        <v>43855</v>
      </c>
      <c r="AV213" s="266">
        <f t="shared" si="234"/>
        <v>43886</v>
      </c>
      <c r="AW213" s="266">
        <f t="shared" si="234"/>
        <v>43917</v>
      </c>
      <c r="AX213" s="266">
        <f t="shared" si="234"/>
        <v>43948</v>
      </c>
      <c r="AY213" s="266">
        <f t="shared" si="234"/>
        <v>43979</v>
      </c>
      <c r="AZ213" s="266">
        <f t="shared" si="234"/>
        <v>44010</v>
      </c>
      <c r="BA213" s="266">
        <f t="shared" si="234"/>
        <v>44041</v>
      </c>
      <c r="BB213" s="266">
        <f t="shared" si="234"/>
        <v>44072</v>
      </c>
      <c r="BC213" s="266">
        <f t="shared" si="234"/>
        <v>44103</v>
      </c>
      <c r="BD213" s="266">
        <f t="shared" si="234"/>
        <v>44134</v>
      </c>
      <c r="BE213" s="266">
        <f t="shared" si="234"/>
        <v>44165</v>
      </c>
      <c r="BF213" s="266">
        <f t="shared" si="234"/>
        <v>44196</v>
      </c>
      <c r="BG213" s="266">
        <f t="shared" si="234"/>
        <v>44227</v>
      </c>
      <c r="BH213" s="266">
        <f t="shared" si="234"/>
        <v>44258</v>
      </c>
      <c r="BI213" s="266">
        <f t="shared" si="234"/>
        <v>44289</v>
      </c>
      <c r="BJ213" s="266">
        <f t="shared" si="234"/>
        <v>44320</v>
      </c>
      <c r="BK213" s="266">
        <f t="shared" si="234"/>
        <v>44351</v>
      </c>
      <c r="BL213" s="266">
        <f t="shared" si="234"/>
        <v>44382</v>
      </c>
      <c r="BM213" s="266">
        <f t="shared" si="234"/>
        <v>44413</v>
      </c>
      <c r="BN213" s="266">
        <f t="shared" si="234"/>
        <v>44444</v>
      </c>
      <c r="BO213" s="266">
        <f t="shared" si="234"/>
        <v>44475</v>
      </c>
      <c r="BP213" s="266">
        <f t="shared" si="234"/>
        <v>44506</v>
      </c>
      <c r="BQ213" s="266">
        <f t="shared" ref="BQ213:CT213" si="235">BP213+31</f>
        <v>44537</v>
      </c>
      <c r="BR213" s="266">
        <f t="shared" si="235"/>
        <v>44568</v>
      </c>
      <c r="BS213" s="266">
        <f t="shared" si="235"/>
        <v>44599</v>
      </c>
      <c r="BT213" s="266">
        <f t="shared" si="235"/>
        <v>44630</v>
      </c>
      <c r="BU213" s="266">
        <f t="shared" si="235"/>
        <v>44661</v>
      </c>
      <c r="BV213" s="266">
        <f t="shared" si="235"/>
        <v>44692</v>
      </c>
      <c r="BW213" s="266">
        <f t="shared" si="235"/>
        <v>44723</v>
      </c>
      <c r="BX213" s="266">
        <f t="shared" si="235"/>
        <v>44754</v>
      </c>
      <c r="BY213" s="266">
        <f t="shared" si="235"/>
        <v>44785</v>
      </c>
      <c r="BZ213" s="266">
        <f t="shared" si="235"/>
        <v>44816</v>
      </c>
      <c r="CA213" s="266">
        <f t="shared" si="235"/>
        <v>44847</v>
      </c>
      <c r="CB213" s="266">
        <f t="shared" si="235"/>
        <v>44878</v>
      </c>
      <c r="CC213" s="266">
        <f t="shared" si="235"/>
        <v>44909</v>
      </c>
      <c r="CD213" s="266">
        <f t="shared" si="235"/>
        <v>44940</v>
      </c>
      <c r="CE213" s="266">
        <f t="shared" si="235"/>
        <v>44971</v>
      </c>
      <c r="CF213" s="266">
        <f t="shared" si="235"/>
        <v>45002</v>
      </c>
      <c r="CG213" s="266">
        <f t="shared" si="235"/>
        <v>45033</v>
      </c>
      <c r="CH213" s="266">
        <f t="shared" si="235"/>
        <v>45064</v>
      </c>
      <c r="CI213" s="266">
        <f t="shared" si="235"/>
        <v>45095</v>
      </c>
      <c r="CJ213" s="266">
        <f t="shared" si="235"/>
        <v>45126</v>
      </c>
      <c r="CK213" s="266">
        <f t="shared" si="235"/>
        <v>45157</v>
      </c>
      <c r="CL213" s="266">
        <f t="shared" si="235"/>
        <v>45188</v>
      </c>
      <c r="CM213" s="266">
        <f t="shared" si="235"/>
        <v>45219</v>
      </c>
      <c r="CN213" s="266">
        <f t="shared" si="235"/>
        <v>45250</v>
      </c>
      <c r="CO213" s="266">
        <f t="shared" si="235"/>
        <v>45281</v>
      </c>
      <c r="CP213" s="266">
        <f t="shared" si="235"/>
        <v>45312</v>
      </c>
      <c r="CQ213" s="266">
        <f t="shared" si="235"/>
        <v>45343</v>
      </c>
      <c r="CR213" s="266">
        <f t="shared" si="235"/>
        <v>45374</v>
      </c>
      <c r="CS213" s="266">
        <f t="shared" si="235"/>
        <v>45405</v>
      </c>
      <c r="CT213" s="266">
        <f t="shared" si="235"/>
        <v>45436</v>
      </c>
      <c r="CU213" s="164"/>
    </row>
    <row r="214" spans="1:99" s="130" customFormat="1" ht="16.5" customHeight="1">
      <c r="A214" s="267" t="str">
        <f>A195</f>
        <v>多层（4F-9F)</v>
      </c>
      <c r="B214" s="268">
        <f>SUM(C214:CT214)</f>
        <v>0</v>
      </c>
      <c r="C214" s="275">
        <f t="shared" ref="C214:AH214" si="236">C195*$C158/10000</f>
        <v>0</v>
      </c>
      <c r="D214" s="275">
        <f t="shared" si="236"/>
        <v>0</v>
      </c>
      <c r="E214" s="275">
        <f t="shared" si="236"/>
        <v>0</v>
      </c>
      <c r="F214" s="275">
        <f t="shared" si="236"/>
        <v>0</v>
      </c>
      <c r="G214" s="275">
        <f t="shared" si="236"/>
        <v>0</v>
      </c>
      <c r="H214" s="275">
        <f t="shared" si="236"/>
        <v>0</v>
      </c>
      <c r="I214" s="275">
        <f t="shared" si="236"/>
        <v>0</v>
      </c>
      <c r="J214" s="275">
        <f t="shared" si="236"/>
        <v>0</v>
      </c>
      <c r="K214" s="275">
        <f t="shared" si="236"/>
        <v>0</v>
      </c>
      <c r="L214" s="275">
        <f t="shared" si="236"/>
        <v>0</v>
      </c>
      <c r="M214" s="275">
        <f t="shared" si="236"/>
        <v>0</v>
      </c>
      <c r="N214" s="275">
        <f t="shared" si="236"/>
        <v>0</v>
      </c>
      <c r="O214" s="275">
        <f t="shared" si="236"/>
        <v>0</v>
      </c>
      <c r="P214" s="275">
        <f t="shared" si="236"/>
        <v>0</v>
      </c>
      <c r="Q214" s="275">
        <f t="shared" si="236"/>
        <v>0</v>
      </c>
      <c r="R214" s="275">
        <f t="shared" si="236"/>
        <v>0</v>
      </c>
      <c r="S214" s="275">
        <f t="shared" si="236"/>
        <v>0</v>
      </c>
      <c r="T214" s="275">
        <f t="shared" si="236"/>
        <v>0</v>
      </c>
      <c r="U214" s="275">
        <f t="shared" si="236"/>
        <v>0</v>
      </c>
      <c r="V214" s="275">
        <f t="shared" si="236"/>
        <v>0</v>
      </c>
      <c r="W214" s="275">
        <f t="shared" si="236"/>
        <v>0</v>
      </c>
      <c r="X214" s="275">
        <f t="shared" si="236"/>
        <v>0</v>
      </c>
      <c r="Y214" s="275">
        <f t="shared" si="236"/>
        <v>0</v>
      </c>
      <c r="Z214" s="275">
        <f t="shared" si="236"/>
        <v>0</v>
      </c>
      <c r="AA214" s="275">
        <f t="shared" si="236"/>
        <v>0</v>
      </c>
      <c r="AB214" s="275">
        <f t="shared" si="236"/>
        <v>0</v>
      </c>
      <c r="AC214" s="275">
        <f t="shared" si="236"/>
        <v>0</v>
      </c>
      <c r="AD214" s="275">
        <f t="shared" si="236"/>
        <v>0</v>
      </c>
      <c r="AE214" s="275">
        <f t="shared" si="236"/>
        <v>0</v>
      </c>
      <c r="AF214" s="275">
        <f t="shared" si="236"/>
        <v>0</v>
      </c>
      <c r="AG214" s="275">
        <f t="shared" si="236"/>
        <v>0</v>
      </c>
      <c r="AH214" s="275">
        <f t="shared" si="236"/>
        <v>0</v>
      </c>
      <c r="AI214" s="275">
        <f t="shared" ref="AI214:BN214" si="237">AI195*$C158/10000</f>
        <v>0</v>
      </c>
      <c r="AJ214" s="275">
        <f t="shared" si="237"/>
        <v>0</v>
      </c>
      <c r="AK214" s="275">
        <f t="shared" si="237"/>
        <v>0</v>
      </c>
      <c r="AL214" s="275">
        <f t="shared" si="237"/>
        <v>0</v>
      </c>
      <c r="AM214" s="275">
        <f t="shared" si="237"/>
        <v>0</v>
      </c>
      <c r="AN214" s="275">
        <f t="shared" si="237"/>
        <v>0</v>
      </c>
      <c r="AO214" s="275">
        <f t="shared" si="237"/>
        <v>0</v>
      </c>
      <c r="AP214" s="275">
        <f t="shared" si="237"/>
        <v>0</v>
      </c>
      <c r="AQ214" s="275">
        <f t="shared" si="237"/>
        <v>0</v>
      </c>
      <c r="AR214" s="275">
        <f t="shared" si="237"/>
        <v>0</v>
      </c>
      <c r="AS214" s="275">
        <f t="shared" si="237"/>
        <v>0</v>
      </c>
      <c r="AT214" s="275">
        <f t="shared" si="237"/>
        <v>0</v>
      </c>
      <c r="AU214" s="275">
        <f t="shared" si="237"/>
        <v>0</v>
      </c>
      <c r="AV214" s="275">
        <f t="shared" si="237"/>
        <v>0</v>
      </c>
      <c r="AW214" s="275">
        <f t="shared" si="237"/>
        <v>0</v>
      </c>
      <c r="AX214" s="275">
        <f t="shared" si="237"/>
        <v>0</v>
      </c>
      <c r="AY214" s="275">
        <f t="shared" si="237"/>
        <v>0</v>
      </c>
      <c r="AZ214" s="275">
        <f t="shared" si="237"/>
        <v>0</v>
      </c>
      <c r="BA214" s="275">
        <f t="shared" si="237"/>
        <v>0</v>
      </c>
      <c r="BB214" s="275">
        <f t="shared" si="237"/>
        <v>0</v>
      </c>
      <c r="BC214" s="275">
        <f t="shared" si="237"/>
        <v>0</v>
      </c>
      <c r="BD214" s="275">
        <f t="shared" si="237"/>
        <v>0</v>
      </c>
      <c r="BE214" s="275">
        <f t="shared" si="237"/>
        <v>0</v>
      </c>
      <c r="BF214" s="275">
        <f t="shared" si="237"/>
        <v>0</v>
      </c>
      <c r="BG214" s="275">
        <f t="shared" si="237"/>
        <v>0</v>
      </c>
      <c r="BH214" s="275">
        <f t="shared" si="237"/>
        <v>0</v>
      </c>
      <c r="BI214" s="275">
        <f t="shared" si="237"/>
        <v>0</v>
      </c>
      <c r="BJ214" s="275">
        <f t="shared" si="237"/>
        <v>0</v>
      </c>
      <c r="BK214" s="275">
        <f t="shared" si="237"/>
        <v>0</v>
      </c>
      <c r="BL214" s="275">
        <f t="shared" si="237"/>
        <v>0</v>
      </c>
      <c r="BM214" s="275">
        <f t="shared" si="237"/>
        <v>0</v>
      </c>
      <c r="BN214" s="275">
        <f t="shared" si="237"/>
        <v>0</v>
      </c>
      <c r="BO214" s="275">
        <f t="shared" ref="BO214:CT214" si="238">BO195*$C158/10000</f>
        <v>0</v>
      </c>
      <c r="BP214" s="275">
        <f t="shared" si="238"/>
        <v>0</v>
      </c>
      <c r="BQ214" s="275">
        <f t="shared" si="238"/>
        <v>0</v>
      </c>
      <c r="BR214" s="275">
        <f t="shared" si="238"/>
        <v>0</v>
      </c>
      <c r="BS214" s="275">
        <f t="shared" si="238"/>
        <v>0</v>
      </c>
      <c r="BT214" s="275">
        <f t="shared" si="238"/>
        <v>0</v>
      </c>
      <c r="BU214" s="275">
        <f t="shared" si="238"/>
        <v>0</v>
      </c>
      <c r="BV214" s="275">
        <f t="shared" si="238"/>
        <v>0</v>
      </c>
      <c r="BW214" s="275">
        <f t="shared" si="238"/>
        <v>0</v>
      </c>
      <c r="BX214" s="275">
        <f t="shared" si="238"/>
        <v>0</v>
      </c>
      <c r="BY214" s="275">
        <f t="shared" si="238"/>
        <v>0</v>
      </c>
      <c r="BZ214" s="275">
        <f t="shared" si="238"/>
        <v>0</v>
      </c>
      <c r="CA214" s="275">
        <f t="shared" si="238"/>
        <v>0</v>
      </c>
      <c r="CB214" s="275">
        <f t="shared" si="238"/>
        <v>0</v>
      </c>
      <c r="CC214" s="275">
        <f t="shared" si="238"/>
        <v>0</v>
      </c>
      <c r="CD214" s="275">
        <f t="shared" si="238"/>
        <v>0</v>
      </c>
      <c r="CE214" s="275">
        <f t="shared" si="238"/>
        <v>0</v>
      </c>
      <c r="CF214" s="275">
        <f t="shared" si="238"/>
        <v>0</v>
      </c>
      <c r="CG214" s="275">
        <f t="shared" si="238"/>
        <v>0</v>
      </c>
      <c r="CH214" s="275">
        <f t="shared" si="238"/>
        <v>0</v>
      </c>
      <c r="CI214" s="275">
        <f t="shared" si="238"/>
        <v>0</v>
      </c>
      <c r="CJ214" s="275">
        <f t="shared" si="238"/>
        <v>0</v>
      </c>
      <c r="CK214" s="275">
        <f t="shared" si="238"/>
        <v>0</v>
      </c>
      <c r="CL214" s="275">
        <f t="shared" si="238"/>
        <v>0</v>
      </c>
      <c r="CM214" s="275">
        <f t="shared" si="238"/>
        <v>0</v>
      </c>
      <c r="CN214" s="275">
        <f t="shared" si="238"/>
        <v>0</v>
      </c>
      <c r="CO214" s="275">
        <f t="shared" si="238"/>
        <v>0</v>
      </c>
      <c r="CP214" s="275">
        <f t="shared" si="238"/>
        <v>0</v>
      </c>
      <c r="CQ214" s="275">
        <f t="shared" si="238"/>
        <v>0</v>
      </c>
      <c r="CR214" s="275">
        <f t="shared" si="238"/>
        <v>0</v>
      </c>
      <c r="CS214" s="275">
        <f t="shared" si="238"/>
        <v>0</v>
      </c>
      <c r="CT214" s="292">
        <f t="shared" si="238"/>
        <v>0</v>
      </c>
      <c r="CU214" s="164">
        <f>B214-'5、销售定价'!M4</f>
        <v>0</v>
      </c>
    </row>
    <row r="215" spans="1:99" s="130" customFormat="1" ht="16.5" customHeight="1">
      <c r="A215" s="267" t="str">
        <f t="shared" ref="A215:A227" si="239">A196</f>
        <v>小高层(10F-12F)</v>
      </c>
      <c r="B215" s="268">
        <f t="shared" ref="B215:B227" si="240">SUM(C215:CT215)</f>
        <v>0</v>
      </c>
      <c r="C215" s="275">
        <f t="shared" ref="C215:BN215" si="241">C196*$C159/10000</f>
        <v>0</v>
      </c>
      <c r="D215" s="275">
        <f t="shared" si="241"/>
        <v>0</v>
      </c>
      <c r="E215" s="275">
        <f t="shared" si="241"/>
        <v>0</v>
      </c>
      <c r="F215" s="275">
        <f t="shared" si="241"/>
        <v>0</v>
      </c>
      <c r="G215" s="275">
        <f t="shared" si="241"/>
        <v>0</v>
      </c>
      <c r="H215" s="275">
        <f t="shared" si="241"/>
        <v>0</v>
      </c>
      <c r="I215" s="275">
        <f t="shared" si="241"/>
        <v>0</v>
      </c>
      <c r="J215" s="275">
        <f t="shared" si="241"/>
        <v>0</v>
      </c>
      <c r="K215" s="275">
        <f t="shared" si="241"/>
        <v>0</v>
      </c>
      <c r="L215" s="275">
        <f t="shared" si="241"/>
        <v>0</v>
      </c>
      <c r="M215" s="275">
        <f t="shared" si="241"/>
        <v>0</v>
      </c>
      <c r="N215" s="275">
        <f t="shared" si="241"/>
        <v>0</v>
      </c>
      <c r="O215" s="275">
        <f t="shared" si="241"/>
        <v>0</v>
      </c>
      <c r="P215" s="275">
        <f t="shared" si="241"/>
        <v>0</v>
      </c>
      <c r="Q215" s="275">
        <f t="shared" si="241"/>
        <v>0</v>
      </c>
      <c r="R215" s="275">
        <f t="shared" si="241"/>
        <v>0</v>
      </c>
      <c r="S215" s="275">
        <f t="shared" si="241"/>
        <v>0</v>
      </c>
      <c r="T215" s="275">
        <f t="shared" si="241"/>
        <v>0</v>
      </c>
      <c r="U215" s="275">
        <f t="shared" si="241"/>
        <v>0</v>
      </c>
      <c r="V215" s="275">
        <f t="shared" si="241"/>
        <v>0</v>
      </c>
      <c r="W215" s="275">
        <f t="shared" si="241"/>
        <v>0</v>
      </c>
      <c r="X215" s="275">
        <f t="shared" si="241"/>
        <v>0</v>
      </c>
      <c r="Y215" s="275">
        <f t="shared" si="241"/>
        <v>0</v>
      </c>
      <c r="Z215" s="275">
        <f t="shared" si="241"/>
        <v>0</v>
      </c>
      <c r="AA215" s="275">
        <f t="shared" si="241"/>
        <v>0</v>
      </c>
      <c r="AB215" s="275">
        <f t="shared" si="241"/>
        <v>0</v>
      </c>
      <c r="AC215" s="275">
        <f t="shared" si="241"/>
        <v>0</v>
      </c>
      <c r="AD215" s="275">
        <f t="shared" si="241"/>
        <v>0</v>
      </c>
      <c r="AE215" s="275">
        <f t="shared" si="241"/>
        <v>0</v>
      </c>
      <c r="AF215" s="275">
        <f t="shared" si="241"/>
        <v>0</v>
      </c>
      <c r="AG215" s="275">
        <f t="shared" si="241"/>
        <v>0</v>
      </c>
      <c r="AH215" s="275">
        <f t="shared" si="241"/>
        <v>0</v>
      </c>
      <c r="AI215" s="275">
        <f t="shared" si="241"/>
        <v>0</v>
      </c>
      <c r="AJ215" s="275">
        <f t="shared" si="241"/>
        <v>0</v>
      </c>
      <c r="AK215" s="275">
        <f t="shared" si="241"/>
        <v>0</v>
      </c>
      <c r="AL215" s="275">
        <f t="shared" si="241"/>
        <v>0</v>
      </c>
      <c r="AM215" s="275">
        <f t="shared" si="241"/>
        <v>0</v>
      </c>
      <c r="AN215" s="275">
        <f t="shared" si="241"/>
        <v>0</v>
      </c>
      <c r="AO215" s="275">
        <f t="shared" si="241"/>
        <v>0</v>
      </c>
      <c r="AP215" s="275">
        <f t="shared" si="241"/>
        <v>0</v>
      </c>
      <c r="AQ215" s="275">
        <f t="shared" si="241"/>
        <v>0</v>
      </c>
      <c r="AR215" s="275">
        <f t="shared" si="241"/>
        <v>0</v>
      </c>
      <c r="AS215" s="275">
        <f t="shared" si="241"/>
        <v>0</v>
      </c>
      <c r="AT215" s="275">
        <f t="shared" si="241"/>
        <v>0</v>
      </c>
      <c r="AU215" s="275">
        <f t="shared" si="241"/>
        <v>0</v>
      </c>
      <c r="AV215" s="275">
        <f t="shared" si="241"/>
        <v>0</v>
      </c>
      <c r="AW215" s="275">
        <f t="shared" si="241"/>
        <v>0</v>
      </c>
      <c r="AX215" s="275">
        <f t="shared" si="241"/>
        <v>0</v>
      </c>
      <c r="AY215" s="275">
        <f t="shared" si="241"/>
        <v>0</v>
      </c>
      <c r="AZ215" s="275">
        <f t="shared" si="241"/>
        <v>0</v>
      </c>
      <c r="BA215" s="275">
        <f t="shared" si="241"/>
        <v>0</v>
      </c>
      <c r="BB215" s="275">
        <f t="shared" si="241"/>
        <v>0</v>
      </c>
      <c r="BC215" s="275">
        <f t="shared" si="241"/>
        <v>0</v>
      </c>
      <c r="BD215" s="275">
        <f t="shared" si="241"/>
        <v>0</v>
      </c>
      <c r="BE215" s="275">
        <f t="shared" si="241"/>
        <v>0</v>
      </c>
      <c r="BF215" s="275">
        <f t="shared" si="241"/>
        <v>0</v>
      </c>
      <c r="BG215" s="275">
        <f t="shared" si="241"/>
        <v>0</v>
      </c>
      <c r="BH215" s="275">
        <f t="shared" si="241"/>
        <v>0</v>
      </c>
      <c r="BI215" s="275">
        <f t="shared" si="241"/>
        <v>0</v>
      </c>
      <c r="BJ215" s="275">
        <f t="shared" si="241"/>
        <v>0</v>
      </c>
      <c r="BK215" s="275">
        <f t="shared" si="241"/>
        <v>0</v>
      </c>
      <c r="BL215" s="275">
        <f t="shared" si="241"/>
        <v>0</v>
      </c>
      <c r="BM215" s="275">
        <f t="shared" si="241"/>
        <v>0</v>
      </c>
      <c r="BN215" s="275">
        <f t="shared" si="241"/>
        <v>0</v>
      </c>
      <c r="BO215" s="275">
        <f t="shared" ref="BO215:CT215" si="242">BO196*$C159/10000</f>
        <v>0</v>
      </c>
      <c r="BP215" s="275">
        <f t="shared" si="242"/>
        <v>0</v>
      </c>
      <c r="BQ215" s="275">
        <f t="shared" si="242"/>
        <v>0</v>
      </c>
      <c r="BR215" s="275">
        <f t="shared" si="242"/>
        <v>0</v>
      </c>
      <c r="BS215" s="275">
        <f t="shared" si="242"/>
        <v>0</v>
      </c>
      <c r="BT215" s="275">
        <f t="shared" si="242"/>
        <v>0</v>
      </c>
      <c r="BU215" s="275">
        <f t="shared" si="242"/>
        <v>0</v>
      </c>
      <c r="BV215" s="275">
        <f t="shared" si="242"/>
        <v>0</v>
      </c>
      <c r="BW215" s="275">
        <f t="shared" si="242"/>
        <v>0</v>
      </c>
      <c r="BX215" s="275">
        <f t="shared" si="242"/>
        <v>0</v>
      </c>
      <c r="BY215" s="275">
        <f t="shared" si="242"/>
        <v>0</v>
      </c>
      <c r="BZ215" s="275">
        <f t="shared" si="242"/>
        <v>0</v>
      </c>
      <c r="CA215" s="275">
        <f t="shared" si="242"/>
        <v>0</v>
      </c>
      <c r="CB215" s="275">
        <f t="shared" si="242"/>
        <v>0</v>
      </c>
      <c r="CC215" s="275">
        <f t="shared" si="242"/>
        <v>0</v>
      </c>
      <c r="CD215" s="275">
        <f t="shared" si="242"/>
        <v>0</v>
      </c>
      <c r="CE215" s="275">
        <f t="shared" si="242"/>
        <v>0</v>
      </c>
      <c r="CF215" s="275">
        <f t="shared" si="242"/>
        <v>0</v>
      </c>
      <c r="CG215" s="275">
        <f t="shared" si="242"/>
        <v>0</v>
      </c>
      <c r="CH215" s="275">
        <f t="shared" si="242"/>
        <v>0</v>
      </c>
      <c r="CI215" s="275">
        <f t="shared" si="242"/>
        <v>0</v>
      </c>
      <c r="CJ215" s="275">
        <f t="shared" si="242"/>
        <v>0</v>
      </c>
      <c r="CK215" s="275">
        <f t="shared" si="242"/>
        <v>0</v>
      </c>
      <c r="CL215" s="275">
        <f t="shared" si="242"/>
        <v>0</v>
      </c>
      <c r="CM215" s="275">
        <f t="shared" si="242"/>
        <v>0</v>
      </c>
      <c r="CN215" s="275">
        <f t="shared" si="242"/>
        <v>0</v>
      </c>
      <c r="CO215" s="275">
        <f t="shared" si="242"/>
        <v>0</v>
      </c>
      <c r="CP215" s="275">
        <f t="shared" si="242"/>
        <v>0</v>
      </c>
      <c r="CQ215" s="275">
        <f t="shared" si="242"/>
        <v>0</v>
      </c>
      <c r="CR215" s="275">
        <f t="shared" si="242"/>
        <v>0</v>
      </c>
      <c r="CS215" s="275">
        <f t="shared" si="242"/>
        <v>0</v>
      </c>
      <c r="CT215" s="292">
        <f t="shared" si="242"/>
        <v>0</v>
      </c>
      <c r="CU215" s="164">
        <f>B215-'5、销售定价'!M5</f>
        <v>0</v>
      </c>
    </row>
    <row r="216" spans="1:99" s="130" customFormat="1" ht="16.5" customHeight="1">
      <c r="A216" s="267" t="str">
        <f t="shared" si="239"/>
        <v>中高层(13F-18F)</v>
      </c>
      <c r="B216" s="268">
        <f t="shared" si="240"/>
        <v>0</v>
      </c>
      <c r="C216" s="275">
        <f t="shared" ref="C216:BN216" si="243">C197*$C160/10000</f>
        <v>0</v>
      </c>
      <c r="D216" s="275">
        <f t="shared" si="243"/>
        <v>0</v>
      </c>
      <c r="E216" s="275">
        <f t="shared" si="243"/>
        <v>0</v>
      </c>
      <c r="F216" s="275">
        <f t="shared" si="243"/>
        <v>0</v>
      </c>
      <c r="G216" s="275">
        <f t="shared" si="243"/>
        <v>0</v>
      </c>
      <c r="H216" s="275">
        <f t="shared" si="243"/>
        <v>0</v>
      </c>
      <c r="I216" s="275">
        <f t="shared" si="243"/>
        <v>0</v>
      </c>
      <c r="J216" s="275">
        <f t="shared" si="243"/>
        <v>0</v>
      </c>
      <c r="K216" s="275">
        <f t="shared" si="243"/>
        <v>0</v>
      </c>
      <c r="L216" s="275">
        <f t="shared" si="243"/>
        <v>0</v>
      </c>
      <c r="M216" s="275">
        <f t="shared" si="243"/>
        <v>0</v>
      </c>
      <c r="N216" s="275">
        <f t="shared" si="243"/>
        <v>0</v>
      </c>
      <c r="O216" s="275">
        <f t="shared" si="243"/>
        <v>0</v>
      </c>
      <c r="P216" s="275">
        <f t="shared" si="243"/>
        <v>0</v>
      </c>
      <c r="Q216" s="275">
        <f t="shared" si="243"/>
        <v>0</v>
      </c>
      <c r="R216" s="275">
        <f t="shared" si="243"/>
        <v>0</v>
      </c>
      <c r="S216" s="275">
        <f t="shared" si="243"/>
        <v>0</v>
      </c>
      <c r="T216" s="275">
        <f t="shared" si="243"/>
        <v>0</v>
      </c>
      <c r="U216" s="275">
        <f t="shared" si="243"/>
        <v>0</v>
      </c>
      <c r="V216" s="275">
        <f t="shared" si="243"/>
        <v>0</v>
      </c>
      <c r="W216" s="275">
        <f t="shared" si="243"/>
        <v>0</v>
      </c>
      <c r="X216" s="275">
        <f t="shared" si="243"/>
        <v>0</v>
      </c>
      <c r="Y216" s="275">
        <f t="shared" si="243"/>
        <v>0</v>
      </c>
      <c r="Z216" s="275">
        <f t="shared" si="243"/>
        <v>0</v>
      </c>
      <c r="AA216" s="275">
        <f t="shared" si="243"/>
        <v>0</v>
      </c>
      <c r="AB216" s="275">
        <f t="shared" si="243"/>
        <v>0</v>
      </c>
      <c r="AC216" s="275">
        <f t="shared" si="243"/>
        <v>0</v>
      </c>
      <c r="AD216" s="275">
        <f t="shared" si="243"/>
        <v>0</v>
      </c>
      <c r="AE216" s="275">
        <f t="shared" si="243"/>
        <v>0</v>
      </c>
      <c r="AF216" s="275">
        <f t="shared" si="243"/>
        <v>0</v>
      </c>
      <c r="AG216" s="275">
        <f t="shared" si="243"/>
        <v>0</v>
      </c>
      <c r="AH216" s="275">
        <f t="shared" si="243"/>
        <v>0</v>
      </c>
      <c r="AI216" s="275">
        <f t="shared" si="243"/>
        <v>0</v>
      </c>
      <c r="AJ216" s="275">
        <f t="shared" si="243"/>
        <v>0</v>
      </c>
      <c r="AK216" s="275">
        <f t="shared" si="243"/>
        <v>0</v>
      </c>
      <c r="AL216" s="275">
        <f t="shared" si="243"/>
        <v>0</v>
      </c>
      <c r="AM216" s="275">
        <f t="shared" si="243"/>
        <v>0</v>
      </c>
      <c r="AN216" s="275">
        <f t="shared" si="243"/>
        <v>0</v>
      </c>
      <c r="AO216" s="275">
        <f t="shared" si="243"/>
        <v>0</v>
      </c>
      <c r="AP216" s="275">
        <f t="shared" si="243"/>
        <v>0</v>
      </c>
      <c r="AQ216" s="275">
        <f t="shared" si="243"/>
        <v>0</v>
      </c>
      <c r="AR216" s="275">
        <f t="shared" si="243"/>
        <v>0</v>
      </c>
      <c r="AS216" s="275">
        <f t="shared" si="243"/>
        <v>0</v>
      </c>
      <c r="AT216" s="275">
        <f t="shared" si="243"/>
        <v>0</v>
      </c>
      <c r="AU216" s="275">
        <f t="shared" si="243"/>
        <v>0</v>
      </c>
      <c r="AV216" s="275">
        <f t="shared" si="243"/>
        <v>0</v>
      </c>
      <c r="AW216" s="275">
        <f t="shared" si="243"/>
        <v>0</v>
      </c>
      <c r="AX216" s="275">
        <f t="shared" si="243"/>
        <v>0</v>
      </c>
      <c r="AY216" s="275">
        <f t="shared" si="243"/>
        <v>0</v>
      </c>
      <c r="AZ216" s="275">
        <f t="shared" si="243"/>
        <v>0</v>
      </c>
      <c r="BA216" s="275">
        <f t="shared" si="243"/>
        <v>0</v>
      </c>
      <c r="BB216" s="275">
        <f t="shared" si="243"/>
        <v>0</v>
      </c>
      <c r="BC216" s="275">
        <f t="shared" si="243"/>
        <v>0</v>
      </c>
      <c r="BD216" s="275">
        <f t="shared" si="243"/>
        <v>0</v>
      </c>
      <c r="BE216" s="275">
        <f t="shared" si="243"/>
        <v>0</v>
      </c>
      <c r="BF216" s="275">
        <f t="shared" si="243"/>
        <v>0</v>
      </c>
      <c r="BG216" s="275">
        <f t="shared" si="243"/>
        <v>0</v>
      </c>
      <c r="BH216" s="275">
        <f t="shared" si="243"/>
        <v>0</v>
      </c>
      <c r="BI216" s="275">
        <f t="shared" si="243"/>
        <v>0</v>
      </c>
      <c r="BJ216" s="275">
        <f t="shared" si="243"/>
        <v>0</v>
      </c>
      <c r="BK216" s="275">
        <f t="shared" si="243"/>
        <v>0</v>
      </c>
      <c r="BL216" s="275">
        <f t="shared" si="243"/>
        <v>0</v>
      </c>
      <c r="BM216" s="275">
        <f t="shared" si="243"/>
        <v>0</v>
      </c>
      <c r="BN216" s="275">
        <f t="shared" si="243"/>
        <v>0</v>
      </c>
      <c r="BO216" s="275">
        <f t="shared" ref="BO216:CT216" si="244">BO197*$C160/10000</f>
        <v>0</v>
      </c>
      <c r="BP216" s="275">
        <f t="shared" si="244"/>
        <v>0</v>
      </c>
      <c r="BQ216" s="275">
        <f t="shared" si="244"/>
        <v>0</v>
      </c>
      <c r="BR216" s="275">
        <f t="shared" si="244"/>
        <v>0</v>
      </c>
      <c r="BS216" s="275">
        <f t="shared" si="244"/>
        <v>0</v>
      </c>
      <c r="BT216" s="275">
        <f t="shared" si="244"/>
        <v>0</v>
      </c>
      <c r="BU216" s="275">
        <f t="shared" si="244"/>
        <v>0</v>
      </c>
      <c r="BV216" s="275">
        <f t="shared" si="244"/>
        <v>0</v>
      </c>
      <c r="BW216" s="275">
        <f t="shared" si="244"/>
        <v>0</v>
      </c>
      <c r="BX216" s="275">
        <f t="shared" si="244"/>
        <v>0</v>
      </c>
      <c r="BY216" s="275">
        <f t="shared" si="244"/>
        <v>0</v>
      </c>
      <c r="BZ216" s="275">
        <f t="shared" si="244"/>
        <v>0</v>
      </c>
      <c r="CA216" s="275">
        <f t="shared" si="244"/>
        <v>0</v>
      </c>
      <c r="CB216" s="275">
        <f t="shared" si="244"/>
        <v>0</v>
      </c>
      <c r="CC216" s="275">
        <f t="shared" si="244"/>
        <v>0</v>
      </c>
      <c r="CD216" s="275">
        <f t="shared" si="244"/>
        <v>0</v>
      </c>
      <c r="CE216" s="275">
        <f t="shared" si="244"/>
        <v>0</v>
      </c>
      <c r="CF216" s="275">
        <f t="shared" si="244"/>
        <v>0</v>
      </c>
      <c r="CG216" s="275">
        <f t="shared" si="244"/>
        <v>0</v>
      </c>
      <c r="CH216" s="275">
        <f t="shared" si="244"/>
        <v>0</v>
      </c>
      <c r="CI216" s="275">
        <f t="shared" si="244"/>
        <v>0</v>
      </c>
      <c r="CJ216" s="275">
        <f t="shared" si="244"/>
        <v>0</v>
      </c>
      <c r="CK216" s="275">
        <f t="shared" si="244"/>
        <v>0</v>
      </c>
      <c r="CL216" s="275">
        <f t="shared" si="244"/>
        <v>0</v>
      </c>
      <c r="CM216" s="275">
        <f t="shared" si="244"/>
        <v>0</v>
      </c>
      <c r="CN216" s="275">
        <f t="shared" si="244"/>
        <v>0</v>
      </c>
      <c r="CO216" s="275">
        <f t="shared" si="244"/>
        <v>0</v>
      </c>
      <c r="CP216" s="275">
        <f t="shared" si="244"/>
        <v>0</v>
      </c>
      <c r="CQ216" s="275">
        <f t="shared" si="244"/>
        <v>0</v>
      </c>
      <c r="CR216" s="275">
        <f t="shared" si="244"/>
        <v>0</v>
      </c>
      <c r="CS216" s="275">
        <f t="shared" si="244"/>
        <v>0</v>
      </c>
      <c r="CT216" s="292">
        <f t="shared" si="244"/>
        <v>0</v>
      </c>
      <c r="CU216" s="164">
        <f>B216-'5、销售定价'!M6</f>
        <v>0</v>
      </c>
    </row>
    <row r="217" spans="1:99" s="130" customFormat="1" ht="16.5" customHeight="1">
      <c r="A217" s="267" t="str">
        <f t="shared" si="239"/>
        <v>高层(19F及以上）</v>
      </c>
      <c r="B217" s="268">
        <f t="shared" si="240"/>
        <v>0</v>
      </c>
      <c r="C217" s="275">
        <f t="shared" ref="C217:BN217" si="245">C198*$C161/10000</f>
        <v>0</v>
      </c>
      <c r="D217" s="275">
        <f t="shared" si="245"/>
        <v>0</v>
      </c>
      <c r="E217" s="275">
        <f t="shared" si="245"/>
        <v>0</v>
      </c>
      <c r="F217" s="275">
        <f t="shared" si="245"/>
        <v>0</v>
      </c>
      <c r="G217" s="275">
        <f t="shared" si="245"/>
        <v>0</v>
      </c>
      <c r="H217" s="275">
        <f t="shared" si="245"/>
        <v>0</v>
      </c>
      <c r="I217" s="275">
        <f t="shared" si="245"/>
        <v>0</v>
      </c>
      <c r="J217" s="275">
        <f t="shared" si="245"/>
        <v>0</v>
      </c>
      <c r="K217" s="275">
        <f t="shared" si="245"/>
        <v>0</v>
      </c>
      <c r="L217" s="275">
        <f t="shared" si="245"/>
        <v>0</v>
      </c>
      <c r="M217" s="275">
        <f t="shared" si="245"/>
        <v>0</v>
      </c>
      <c r="N217" s="275">
        <f t="shared" si="245"/>
        <v>0</v>
      </c>
      <c r="O217" s="275">
        <f t="shared" si="245"/>
        <v>0</v>
      </c>
      <c r="P217" s="275">
        <f t="shared" si="245"/>
        <v>0</v>
      </c>
      <c r="Q217" s="275">
        <f t="shared" si="245"/>
        <v>0</v>
      </c>
      <c r="R217" s="275">
        <f t="shared" si="245"/>
        <v>0</v>
      </c>
      <c r="S217" s="275">
        <f t="shared" si="245"/>
        <v>0</v>
      </c>
      <c r="T217" s="275">
        <f t="shared" si="245"/>
        <v>0</v>
      </c>
      <c r="U217" s="275">
        <f t="shared" si="245"/>
        <v>0</v>
      </c>
      <c r="V217" s="275">
        <f t="shared" si="245"/>
        <v>0</v>
      </c>
      <c r="W217" s="275">
        <f t="shared" si="245"/>
        <v>0</v>
      </c>
      <c r="X217" s="275">
        <f t="shared" si="245"/>
        <v>0</v>
      </c>
      <c r="Y217" s="275">
        <f t="shared" si="245"/>
        <v>0</v>
      </c>
      <c r="Z217" s="275">
        <f t="shared" si="245"/>
        <v>0</v>
      </c>
      <c r="AA217" s="275">
        <f t="shared" si="245"/>
        <v>0</v>
      </c>
      <c r="AB217" s="275">
        <f t="shared" si="245"/>
        <v>0</v>
      </c>
      <c r="AC217" s="275">
        <f t="shared" si="245"/>
        <v>0</v>
      </c>
      <c r="AD217" s="275">
        <f t="shared" si="245"/>
        <v>0</v>
      </c>
      <c r="AE217" s="275">
        <f t="shared" si="245"/>
        <v>0</v>
      </c>
      <c r="AF217" s="275">
        <f t="shared" si="245"/>
        <v>0</v>
      </c>
      <c r="AG217" s="275">
        <f t="shared" si="245"/>
        <v>0</v>
      </c>
      <c r="AH217" s="275">
        <f t="shared" si="245"/>
        <v>0</v>
      </c>
      <c r="AI217" s="275">
        <f t="shared" si="245"/>
        <v>0</v>
      </c>
      <c r="AJ217" s="275">
        <f t="shared" si="245"/>
        <v>0</v>
      </c>
      <c r="AK217" s="275">
        <f t="shared" si="245"/>
        <v>0</v>
      </c>
      <c r="AL217" s="275">
        <f t="shared" si="245"/>
        <v>0</v>
      </c>
      <c r="AM217" s="275">
        <f t="shared" si="245"/>
        <v>0</v>
      </c>
      <c r="AN217" s="275">
        <f t="shared" si="245"/>
        <v>0</v>
      </c>
      <c r="AO217" s="275">
        <f t="shared" si="245"/>
        <v>0</v>
      </c>
      <c r="AP217" s="275">
        <f t="shared" si="245"/>
        <v>0</v>
      </c>
      <c r="AQ217" s="275">
        <f t="shared" si="245"/>
        <v>0</v>
      </c>
      <c r="AR217" s="275">
        <f t="shared" si="245"/>
        <v>0</v>
      </c>
      <c r="AS217" s="275">
        <f t="shared" si="245"/>
        <v>0</v>
      </c>
      <c r="AT217" s="275">
        <f t="shared" si="245"/>
        <v>0</v>
      </c>
      <c r="AU217" s="275">
        <f t="shared" si="245"/>
        <v>0</v>
      </c>
      <c r="AV217" s="275">
        <f t="shared" si="245"/>
        <v>0</v>
      </c>
      <c r="AW217" s="275">
        <f t="shared" si="245"/>
        <v>0</v>
      </c>
      <c r="AX217" s="275">
        <f t="shared" si="245"/>
        <v>0</v>
      </c>
      <c r="AY217" s="275">
        <f t="shared" si="245"/>
        <v>0</v>
      </c>
      <c r="AZ217" s="275">
        <f t="shared" si="245"/>
        <v>0</v>
      </c>
      <c r="BA217" s="275">
        <f t="shared" si="245"/>
        <v>0</v>
      </c>
      <c r="BB217" s="275">
        <f t="shared" si="245"/>
        <v>0</v>
      </c>
      <c r="BC217" s="275">
        <f t="shared" si="245"/>
        <v>0</v>
      </c>
      <c r="BD217" s="275">
        <f t="shared" si="245"/>
        <v>0</v>
      </c>
      <c r="BE217" s="275">
        <f t="shared" si="245"/>
        <v>0</v>
      </c>
      <c r="BF217" s="275">
        <f t="shared" si="245"/>
        <v>0</v>
      </c>
      <c r="BG217" s="275">
        <f t="shared" si="245"/>
        <v>0</v>
      </c>
      <c r="BH217" s="275">
        <f t="shared" si="245"/>
        <v>0</v>
      </c>
      <c r="BI217" s="275">
        <f t="shared" si="245"/>
        <v>0</v>
      </c>
      <c r="BJ217" s="275">
        <f t="shared" si="245"/>
        <v>0</v>
      </c>
      <c r="BK217" s="275">
        <f t="shared" si="245"/>
        <v>0</v>
      </c>
      <c r="BL217" s="275">
        <f t="shared" si="245"/>
        <v>0</v>
      </c>
      <c r="BM217" s="275">
        <f t="shared" si="245"/>
        <v>0</v>
      </c>
      <c r="BN217" s="275">
        <f t="shared" si="245"/>
        <v>0</v>
      </c>
      <c r="BO217" s="275">
        <f t="shared" ref="BO217:CT217" si="246">BO198*$C161/10000</f>
        <v>0</v>
      </c>
      <c r="BP217" s="275">
        <f t="shared" si="246"/>
        <v>0</v>
      </c>
      <c r="BQ217" s="275">
        <f t="shared" si="246"/>
        <v>0</v>
      </c>
      <c r="BR217" s="275">
        <f t="shared" si="246"/>
        <v>0</v>
      </c>
      <c r="BS217" s="275">
        <f t="shared" si="246"/>
        <v>0</v>
      </c>
      <c r="BT217" s="275">
        <f t="shared" si="246"/>
        <v>0</v>
      </c>
      <c r="BU217" s="275">
        <f t="shared" si="246"/>
        <v>0</v>
      </c>
      <c r="BV217" s="275">
        <f t="shared" si="246"/>
        <v>0</v>
      </c>
      <c r="BW217" s="275">
        <f t="shared" si="246"/>
        <v>0</v>
      </c>
      <c r="BX217" s="275">
        <f t="shared" si="246"/>
        <v>0</v>
      </c>
      <c r="BY217" s="275">
        <f t="shared" si="246"/>
        <v>0</v>
      </c>
      <c r="BZ217" s="275">
        <f t="shared" si="246"/>
        <v>0</v>
      </c>
      <c r="CA217" s="275">
        <f t="shared" si="246"/>
        <v>0</v>
      </c>
      <c r="CB217" s="275">
        <f t="shared" si="246"/>
        <v>0</v>
      </c>
      <c r="CC217" s="275">
        <f t="shared" si="246"/>
        <v>0</v>
      </c>
      <c r="CD217" s="275">
        <f t="shared" si="246"/>
        <v>0</v>
      </c>
      <c r="CE217" s="275">
        <f t="shared" si="246"/>
        <v>0</v>
      </c>
      <c r="CF217" s="275">
        <f t="shared" si="246"/>
        <v>0</v>
      </c>
      <c r="CG217" s="275">
        <f t="shared" si="246"/>
        <v>0</v>
      </c>
      <c r="CH217" s="275">
        <f t="shared" si="246"/>
        <v>0</v>
      </c>
      <c r="CI217" s="275">
        <f t="shared" si="246"/>
        <v>0</v>
      </c>
      <c r="CJ217" s="275">
        <f t="shared" si="246"/>
        <v>0</v>
      </c>
      <c r="CK217" s="275">
        <f t="shared" si="246"/>
        <v>0</v>
      </c>
      <c r="CL217" s="275">
        <f t="shared" si="246"/>
        <v>0</v>
      </c>
      <c r="CM217" s="275">
        <f t="shared" si="246"/>
        <v>0</v>
      </c>
      <c r="CN217" s="275">
        <f t="shared" si="246"/>
        <v>0</v>
      </c>
      <c r="CO217" s="275">
        <f t="shared" si="246"/>
        <v>0</v>
      </c>
      <c r="CP217" s="275">
        <f t="shared" si="246"/>
        <v>0</v>
      </c>
      <c r="CQ217" s="275">
        <f t="shared" si="246"/>
        <v>0</v>
      </c>
      <c r="CR217" s="275">
        <f t="shared" si="246"/>
        <v>0</v>
      </c>
      <c r="CS217" s="275">
        <f t="shared" si="246"/>
        <v>0</v>
      </c>
      <c r="CT217" s="292">
        <f t="shared" si="246"/>
        <v>0</v>
      </c>
      <c r="CU217" s="164">
        <f>B217-'5、销售定价'!M7</f>
        <v>0</v>
      </c>
    </row>
    <row r="218" spans="1:99" s="130" customFormat="1" ht="16.5" customHeight="1">
      <c r="A218" s="267" t="str">
        <f t="shared" si="239"/>
        <v>叠拼</v>
      </c>
      <c r="B218" s="268">
        <f t="shared" si="240"/>
        <v>0</v>
      </c>
      <c r="C218" s="275">
        <f t="shared" ref="C218:BN218" si="247">C199*$C162/10000</f>
        <v>0</v>
      </c>
      <c r="D218" s="275">
        <f t="shared" si="247"/>
        <v>0</v>
      </c>
      <c r="E218" s="275">
        <f t="shared" si="247"/>
        <v>0</v>
      </c>
      <c r="F218" s="275">
        <f t="shared" si="247"/>
        <v>0</v>
      </c>
      <c r="G218" s="275">
        <f t="shared" si="247"/>
        <v>0</v>
      </c>
      <c r="H218" s="275">
        <f t="shared" si="247"/>
        <v>0</v>
      </c>
      <c r="I218" s="275">
        <f t="shared" si="247"/>
        <v>0</v>
      </c>
      <c r="J218" s="275">
        <f t="shared" si="247"/>
        <v>0</v>
      </c>
      <c r="K218" s="275">
        <f t="shared" si="247"/>
        <v>0</v>
      </c>
      <c r="L218" s="275">
        <f t="shared" si="247"/>
        <v>0</v>
      </c>
      <c r="M218" s="275">
        <f t="shared" si="247"/>
        <v>0</v>
      </c>
      <c r="N218" s="275">
        <f t="shared" si="247"/>
        <v>0</v>
      </c>
      <c r="O218" s="275">
        <f t="shared" si="247"/>
        <v>0</v>
      </c>
      <c r="P218" s="275">
        <f t="shared" si="247"/>
        <v>0</v>
      </c>
      <c r="Q218" s="275">
        <f t="shared" si="247"/>
        <v>0</v>
      </c>
      <c r="R218" s="275">
        <f t="shared" si="247"/>
        <v>0</v>
      </c>
      <c r="S218" s="275">
        <f t="shared" si="247"/>
        <v>0</v>
      </c>
      <c r="T218" s="275">
        <f t="shared" si="247"/>
        <v>0</v>
      </c>
      <c r="U218" s="275">
        <f t="shared" si="247"/>
        <v>0</v>
      </c>
      <c r="V218" s="275">
        <f t="shared" si="247"/>
        <v>0</v>
      </c>
      <c r="W218" s="275">
        <f t="shared" si="247"/>
        <v>0</v>
      </c>
      <c r="X218" s="275">
        <f t="shared" si="247"/>
        <v>0</v>
      </c>
      <c r="Y218" s="275">
        <f t="shared" si="247"/>
        <v>0</v>
      </c>
      <c r="Z218" s="275">
        <f t="shared" si="247"/>
        <v>0</v>
      </c>
      <c r="AA218" s="275">
        <f t="shared" si="247"/>
        <v>0</v>
      </c>
      <c r="AB218" s="275">
        <f t="shared" si="247"/>
        <v>0</v>
      </c>
      <c r="AC218" s="275">
        <f t="shared" si="247"/>
        <v>0</v>
      </c>
      <c r="AD218" s="275">
        <f t="shared" si="247"/>
        <v>0</v>
      </c>
      <c r="AE218" s="275">
        <f t="shared" si="247"/>
        <v>0</v>
      </c>
      <c r="AF218" s="275">
        <f t="shared" si="247"/>
        <v>0</v>
      </c>
      <c r="AG218" s="275">
        <f t="shared" si="247"/>
        <v>0</v>
      </c>
      <c r="AH218" s="275">
        <f t="shared" si="247"/>
        <v>0</v>
      </c>
      <c r="AI218" s="275">
        <f t="shared" si="247"/>
        <v>0</v>
      </c>
      <c r="AJ218" s="275">
        <f t="shared" si="247"/>
        <v>0</v>
      </c>
      <c r="AK218" s="275">
        <f t="shared" si="247"/>
        <v>0</v>
      </c>
      <c r="AL218" s="275">
        <f t="shared" si="247"/>
        <v>0</v>
      </c>
      <c r="AM218" s="275">
        <f t="shared" si="247"/>
        <v>0</v>
      </c>
      <c r="AN218" s="275">
        <f t="shared" si="247"/>
        <v>0</v>
      </c>
      <c r="AO218" s="275">
        <f t="shared" si="247"/>
        <v>0</v>
      </c>
      <c r="AP218" s="275">
        <f t="shared" si="247"/>
        <v>0</v>
      </c>
      <c r="AQ218" s="275">
        <f t="shared" si="247"/>
        <v>0</v>
      </c>
      <c r="AR218" s="275">
        <f t="shared" si="247"/>
        <v>0</v>
      </c>
      <c r="AS218" s="275">
        <f t="shared" si="247"/>
        <v>0</v>
      </c>
      <c r="AT218" s="275">
        <f t="shared" si="247"/>
        <v>0</v>
      </c>
      <c r="AU218" s="275">
        <f t="shared" si="247"/>
        <v>0</v>
      </c>
      <c r="AV218" s="275">
        <f t="shared" si="247"/>
        <v>0</v>
      </c>
      <c r="AW218" s="275">
        <f t="shared" si="247"/>
        <v>0</v>
      </c>
      <c r="AX218" s="275">
        <f t="shared" si="247"/>
        <v>0</v>
      </c>
      <c r="AY218" s="275">
        <f t="shared" si="247"/>
        <v>0</v>
      </c>
      <c r="AZ218" s="275">
        <f t="shared" si="247"/>
        <v>0</v>
      </c>
      <c r="BA218" s="275">
        <f t="shared" si="247"/>
        <v>0</v>
      </c>
      <c r="BB218" s="275">
        <f t="shared" si="247"/>
        <v>0</v>
      </c>
      <c r="BC218" s="275">
        <f t="shared" si="247"/>
        <v>0</v>
      </c>
      <c r="BD218" s="275">
        <f t="shared" si="247"/>
        <v>0</v>
      </c>
      <c r="BE218" s="275">
        <f t="shared" si="247"/>
        <v>0</v>
      </c>
      <c r="BF218" s="275">
        <f t="shared" si="247"/>
        <v>0</v>
      </c>
      <c r="BG218" s="275">
        <f t="shared" si="247"/>
        <v>0</v>
      </c>
      <c r="BH218" s="275">
        <f t="shared" si="247"/>
        <v>0</v>
      </c>
      <c r="BI218" s="275">
        <f t="shared" si="247"/>
        <v>0</v>
      </c>
      <c r="BJ218" s="275">
        <f t="shared" si="247"/>
        <v>0</v>
      </c>
      <c r="BK218" s="275">
        <f t="shared" si="247"/>
        <v>0</v>
      </c>
      <c r="BL218" s="275">
        <f t="shared" si="247"/>
        <v>0</v>
      </c>
      <c r="BM218" s="275">
        <f t="shared" si="247"/>
        <v>0</v>
      </c>
      <c r="BN218" s="275">
        <f t="shared" si="247"/>
        <v>0</v>
      </c>
      <c r="BO218" s="275">
        <f t="shared" ref="BO218:CT218" si="248">BO199*$C162/10000</f>
        <v>0</v>
      </c>
      <c r="BP218" s="275">
        <f t="shared" si="248"/>
        <v>0</v>
      </c>
      <c r="BQ218" s="275">
        <f t="shared" si="248"/>
        <v>0</v>
      </c>
      <c r="BR218" s="275">
        <f t="shared" si="248"/>
        <v>0</v>
      </c>
      <c r="BS218" s="275">
        <f t="shared" si="248"/>
        <v>0</v>
      </c>
      <c r="BT218" s="275">
        <f t="shared" si="248"/>
        <v>0</v>
      </c>
      <c r="BU218" s="275">
        <f t="shared" si="248"/>
        <v>0</v>
      </c>
      <c r="BV218" s="275">
        <f t="shared" si="248"/>
        <v>0</v>
      </c>
      <c r="BW218" s="275">
        <f t="shared" si="248"/>
        <v>0</v>
      </c>
      <c r="BX218" s="275">
        <f t="shared" si="248"/>
        <v>0</v>
      </c>
      <c r="BY218" s="275">
        <f t="shared" si="248"/>
        <v>0</v>
      </c>
      <c r="BZ218" s="275">
        <f t="shared" si="248"/>
        <v>0</v>
      </c>
      <c r="CA218" s="275">
        <f t="shared" si="248"/>
        <v>0</v>
      </c>
      <c r="CB218" s="275">
        <f t="shared" si="248"/>
        <v>0</v>
      </c>
      <c r="CC218" s="275">
        <f t="shared" si="248"/>
        <v>0</v>
      </c>
      <c r="CD218" s="275">
        <f t="shared" si="248"/>
        <v>0</v>
      </c>
      <c r="CE218" s="275">
        <f t="shared" si="248"/>
        <v>0</v>
      </c>
      <c r="CF218" s="275">
        <f t="shared" si="248"/>
        <v>0</v>
      </c>
      <c r="CG218" s="275">
        <f t="shared" si="248"/>
        <v>0</v>
      </c>
      <c r="CH218" s="275">
        <f t="shared" si="248"/>
        <v>0</v>
      </c>
      <c r="CI218" s="275">
        <f t="shared" si="248"/>
        <v>0</v>
      </c>
      <c r="CJ218" s="275">
        <f t="shared" si="248"/>
        <v>0</v>
      </c>
      <c r="CK218" s="275">
        <f t="shared" si="248"/>
        <v>0</v>
      </c>
      <c r="CL218" s="275">
        <f t="shared" si="248"/>
        <v>0</v>
      </c>
      <c r="CM218" s="275">
        <f t="shared" si="248"/>
        <v>0</v>
      </c>
      <c r="CN218" s="275">
        <f t="shared" si="248"/>
        <v>0</v>
      </c>
      <c r="CO218" s="275">
        <f t="shared" si="248"/>
        <v>0</v>
      </c>
      <c r="CP218" s="275">
        <f t="shared" si="248"/>
        <v>0</v>
      </c>
      <c r="CQ218" s="275">
        <f t="shared" si="248"/>
        <v>0</v>
      </c>
      <c r="CR218" s="275">
        <f t="shared" si="248"/>
        <v>0</v>
      </c>
      <c r="CS218" s="275">
        <f t="shared" si="248"/>
        <v>0</v>
      </c>
      <c r="CT218" s="292">
        <f t="shared" si="248"/>
        <v>0</v>
      </c>
      <c r="CU218" s="164">
        <f>B218-'5、销售定价'!M8</f>
        <v>0</v>
      </c>
    </row>
    <row r="219" spans="1:99" s="130" customFormat="1" ht="16.5" customHeight="1">
      <c r="A219" s="267" t="str">
        <f t="shared" si="239"/>
        <v>联排</v>
      </c>
      <c r="B219" s="268">
        <f t="shared" si="240"/>
        <v>0</v>
      </c>
      <c r="C219" s="275">
        <f t="shared" ref="C219:BN219" si="249">C200*$C163/10000</f>
        <v>0</v>
      </c>
      <c r="D219" s="275">
        <f t="shared" si="249"/>
        <v>0</v>
      </c>
      <c r="E219" s="275">
        <f t="shared" si="249"/>
        <v>0</v>
      </c>
      <c r="F219" s="275">
        <f t="shared" si="249"/>
        <v>0</v>
      </c>
      <c r="G219" s="275">
        <f t="shared" si="249"/>
        <v>0</v>
      </c>
      <c r="H219" s="275">
        <f t="shared" si="249"/>
        <v>0</v>
      </c>
      <c r="I219" s="275">
        <f t="shared" si="249"/>
        <v>0</v>
      </c>
      <c r="J219" s="275">
        <f t="shared" si="249"/>
        <v>0</v>
      </c>
      <c r="K219" s="275">
        <f t="shared" si="249"/>
        <v>0</v>
      </c>
      <c r="L219" s="275">
        <f t="shared" si="249"/>
        <v>0</v>
      </c>
      <c r="M219" s="275">
        <f t="shared" si="249"/>
        <v>0</v>
      </c>
      <c r="N219" s="275">
        <f t="shared" si="249"/>
        <v>0</v>
      </c>
      <c r="O219" s="275">
        <f t="shared" si="249"/>
        <v>0</v>
      </c>
      <c r="P219" s="275">
        <f t="shared" si="249"/>
        <v>0</v>
      </c>
      <c r="Q219" s="275">
        <f t="shared" si="249"/>
        <v>0</v>
      </c>
      <c r="R219" s="275">
        <f t="shared" si="249"/>
        <v>0</v>
      </c>
      <c r="S219" s="275">
        <f t="shared" si="249"/>
        <v>0</v>
      </c>
      <c r="T219" s="275">
        <f t="shared" si="249"/>
        <v>0</v>
      </c>
      <c r="U219" s="275">
        <f t="shared" si="249"/>
        <v>0</v>
      </c>
      <c r="V219" s="275">
        <f t="shared" si="249"/>
        <v>0</v>
      </c>
      <c r="W219" s="275">
        <f t="shared" si="249"/>
        <v>0</v>
      </c>
      <c r="X219" s="275">
        <f t="shared" si="249"/>
        <v>0</v>
      </c>
      <c r="Y219" s="275">
        <f t="shared" si="249"/>
        <v>0</v>
      </c>
      <c r="Z219" s="275">
        <f t="shared" si="249"/>
        <v>0</v>
      </c>
      <c r="AA219" s="275">
        <f t="shared" si="249"/>
        <v>0</v>
      </c>
      <c r="AB219" s="275">
        <f t="shared" si="249"/>
        <v>0</v>
      </c>
      <c r="AC219" s="275">
        <f t="shared" si="249"/>
        <v>0</v>
      </c>
      <c r="AD219" s="275">
        <f t="shared" si="249"/>
        <v>0</v>
      </c>
      <c r="AE219" s="275">
        <f t="shared" si="249"/>
        <v>0</v>
      </c>
      <c r="AF219" s="275">
        <f t="shared" si="249"/>
        <v>0</v>
      </c>
      <c r="AG219" s="275">
        <f t="shared" si="249"/>
        <v>0</v>
      </c>
      <c r="AH219" s="275">
        <f t="shared" si="249"/>
        <v>0</v>
      </c>
      <c r="AI219" s="275">
        <f t="shared" si="249"/>
        <v>0</v>
      </c>
      <c r="AJ219" s="275">
        <f t="shared" si="249"/>
        <v>0</v>
      </c>
      <c r="AK219" s="275">
        <f t="shared" si="249"/>
        <v>0</v>
      </c>
      <c r="AL219" s="275">
        <f t="shared" si="249"/>
        <v>0</v>
      </c>
      <c r="AM219" s="275">
        <f t="shared" si="249"/>
        <v>0</v>
      </c>
      <c r="AN219" s="275">
        <f t="shared" si="249"/>
        <v>0</v>
      </c>
      <c r="AO219" s="275">
        <f t="shared" si="249"/>
        <v>0</v>
      </c>
      <c r="AP219" s="275">
        <f t="shared" si="249"/>
        <v>0</v>
      </c>
      <c r="AQ219" s="275">
        <f t="shared" si="249"/>
        <v>0</v>
      </c>
      <c r="AR219" s="275">
        <f t="shared" si="249"/>
        <v>0</v>
      </c>
      <c r="AS219" s="275">
        <f t="shared" si="249"/>
        <v>0</v>
      </c>
      <c r="AT219" s="275">
        <f t="shared" si="249"/>
        <v>0</v>
      </c>
      <c r="AU219" s="275">
        <f t="shared" si="249"/>
        <v>0</v>
      </c>
      <c r="AV219" s="275">
        <f t="shared" si="249"/>
        <v>0</v>
      </c>
      <c r="AW219" s="275">
        <f t="shared" si="249"/>
        <v>0</v>
      </c>
      <c r="AX219" s="275">
        <f t="shared" si="249"/>
        <v>0</v>
      </c>
      <c r="AY219" s="275">
        <f t="shared" si="249"/>
        <v>0</v>
      </c>
      <c r="AZ219" s="275">
        <f t="shared" si="249"/>
        <v>0</v>
      </c>
      <c r="BA219" s="275">
        <f t="shared" si="249"/>
        <v>0</v>
      </c>
      <c r="BB219" s="275">
        <f t="shared" si="249"/>
        <v>0</v>
      </c>
      <c r="BC219" s="275">
        <f t="shared" si="249"/>
        <v>0</v>
      </c>
      <c r="BD219" s="275">
        <f t="shared" si="249"/>
        <v>0</v>
      </c>
      <c r="BE219" s="275">
        <f t="shared" si="249"/>
        <v>0</v>
      </c>
      <c r="BF219" s="275">
        <f t="shared" si="249"/>
        <v>0</v>
      </c>
      <c r="BG219" s="275">
        <f t="shared" si="249"/>
        <v>0</v>
      </c>
      <c r="BH219" s="275">
        <f t="shared" si="249"/>
        <v>0</v>
      </c>
      <c r="BI219" s="275">
        <f t="shared" si="249"/>
        <v>0</v>
      </c>
      <c r="BJ219" s="275">
        <f t="shared" si="249"/>
        <v>0</v>
      </c>
      <c r="BK219" s="275">
        <f t="shared" si="249"/>
        <v>0</v>
      </c>
      <c r="BL219" s="275">
        <f t="shared" si="249"/>
        <v>0</v>
      </c>
      <c r="BM219" s="275">
        <f t="shared" si="249"/>
        <v>0</v>
      </c>
      <c r="BN219" s="275">
        <f t="shared" si="249"/>
        <v>0</v>
      </c>
      <c r="BO219" s="275">
        <f t="shared" ref="BO219:CT219" si="250">BO200*$C163/10000</f>
        <v>0</v>
      </c>
      <c r="BP219" s="275">
        <f t="shared" si="250"/>
        <v>0</v>
      </c>
      <c r="BQ219" s="275">
        <f t="shared" si="250"/>
        <v>0</v>
      </c>
      <c r="BR219" s="275">
        <f t="shared" si="250"/>
        <v>0</v>
      </c>
      <c r="BS219" s="275">
        <f t="shared" si="250"/>
        <v>0</v>
      </c>
      <c r="BT219" s="275">
        <f t="shared" si="250"/>
        <v>0</v>
      </c>
      <c r="BU219" s="275">
        <f t="shared" si="250"/>
        <v>0</v>
      </c>
      <c r="BV219" s="275">
        <f t="shared" si="250"/>
        <v>0</v>
      </c>
      <c r="BW219" s="275">
        <f t="shared" si="250"/>
        <v>0</v>
      </c>
      <c r="BX219" s="275">
        <f t="shared" si="250"/>
        <v>0</v>
      </c>
      <c r="BY219" s="275">
        <f t="shared" si="250"/>
        <v>0</v>
      </c>
      <c r="BZ219" s="275">
        <f t="shared" si="250"/>
        <v>0</v>
      </c>
      <c r="CA219" s="275">
        <f t="shared" si="250"/>
        <v>0</v>
      </c>
      <c r="CB219" s="275">
        <f t="shared" si="250"/>
        <v>0</v>
      </c>
      <c r="CC219" s="275">
        <f t="shared" si="250"/>
        <v>0</v>
      </c>
      <c r="CD219" s="275">
        <f t="shared" si="250"/>
        <v>0</v>
      </c>
      <c r="CE219" s="275">
        <f t="shared" si="250"/>
        <v>0</v>
      </c>
      <c r="CF219" s="275">
        <f t="shared" si="250"/>
        <v>0</v>
      </c>
      <c r="CG219" s="275">
        <f t="shared" si="250"/>
        <v>0</v>
      </c>
      <c r="CH219" s="275">
        <f t="shared" si="250"/>
        <v>0</v>
      </c>
      <c r="CI219" s="275">
        <f t="shared" si="250"/>
        <v>0</v>
      </c>
      <c r="CJ219" s="275">
        <f t="shared" si="250"/>
        <v>0</v>
      </c>
      <c r="CK219" s="275">
        <f t="shared" si="250"/>
        <v>0</v>
      </c>
      <c r="CL219" s="275">
        <f t="shared" si="250"/>
        <v>0</v>
      </c>
      <c r="CM219" s="275">
        <f t="shared" si="250"/>
        <v>0</v>
      </c>
      <c r="CN219" s="275">
        <f t="shared" si="250"/>
        <v>0</v>
      </c>
      <c r="CO219" s="275">
        <f t="shared" si="250"/>
        <v>0</v>
      </c>
      <c r="CP219" s="275">
        <f t="shared" si="250"/>
        <v>0</v>
      </c>
      <c r="CQ219" s="275">
        <f t="shared" si="250"/>
        <v>0</v>
      </c>
      <c r="CR219" s="275">
        <f t="shared" si="250"/>
        <v>0</v>
      </c>
      <c r="CS219" s="275">
        <f t="shared" si="250"/>
        <v>0</v>
      </c>
      <c r="CT219" s="292">
        <f t="shared" si="250"/>
        <v>0</v>
      </c>
      <c r="CU219" s="164">
        <f>B219-'5、销售定价'!M9</f>
        <v>0</v>
      </c>
    </row>
    <row r="220" spans="1:99" s="130" customFormat="1" ht="16.5" customHeight="1">
      <c r="A220" s="267" t="str">
        <f t="shared" si="239"/>
        <v>双拼</v>
      </c>
      <c r="B220" s="268">
        <f t="shared" si="240"/>
        <v>0</v>
      </c>
      <c r="C220" s="275">
        <f t="shared" ref="C220:BN220" si="251">C201*$C164/10000</f>
        <v>0</v>
      </c>
      <c r="D220" s="275">
        <f t="shared" si="251"/>
        <v>0</v>
      </c>
      <c r="E220" s="275">
        <f t="shared" si="251"/>
        <v>0</v>
      </c>
      <c r="F220" s="275">
        <f t="shared" si="251"/>
        <v>0</v>
      </c>
      <c r="G220" s="275">
        <f t="shared" si="251"/>
        <v>0</v>
      </c>
      <c r="H220" s="275">
        <f t="shared" si="251"/>
        <v>0</v>
      </c>
      <c r="I220" s="275">
        <f t="shared" si="251"/>
        <v>0</v>
      </c>
      <c r="J220" s="275">
        <f t="shared" si="251"/>
        <v>0</v>
      </c>
      <c r="K220" s="275">
        <f t="shared" si="251"/>
        <v>0</v>
      </c>
      <c r="L220" s="275">
        <f t="shared" si="251"/>
        <v>0</v>
      </c>
      <c r="M220" s="275">
        <f t="shared" si="251"/>
        <v>0</v>
      </c>
      <c r="N220" s="275">
        <f t="shared" si="251"/>
        <v>0</v>
      </c>
      <c r="O220" s="275">
        <f t="shared" si="251"/>
        <v>0</v>
      </c>
      <c r="P220" s="275">
        <f t="shared" si="251"/>
        <v>0</v>
      </c>
      <c r="Q220" s="275">
        <f t="shared" si="251"/>
        <v>0</v>
      </c>
      <c r="R220" s="275">
        <f t="shared" si="251"/>
        <v>0</v>
      </c>
      <c r="S220" s="275">
        <f t="shared" si="251"/>
        <v>0</v>
      </c>
      <c r="T220" s="275">
        <f t="shared" si="251"/>
        <v>0</v>
      </c>
      <c r="U220" s="275">
        <f t="shared" si="251"/>
        <v>0</v>
      </c>
      <c r="V220" s="275">
        <f t="shared" si="251"/>
        <v>0</v>
      </c>
      <c r="W220" s="275">
        <f t="shared" si="251"/>
        <v>0</v>
      </c>
      <c r="X220" s="275">
        <f t="shared" si="251"/>
        <v>0</v>
      </c>
      <c r="Y220" s="275">
        <f t="shared" si="251"/>
        <v>0</v>
      </c>
      <c r="Z220" s="275">
        <f t="shared" si="251"/>
        <v>0</v>
      </c>
      <c r="AA220" s="275">
        <f t="shared" si="251"/>
        <v>0</v>
      </c>
      <c r="AB220" s="275">
        <f t="shared" si="251"/>
        <v>0</v>
      </c>
      <c r="AC220" s="275">
        <f t="shared" si="251"/>
        <v>0</v>
      </c>
      <c r="AD220" s="275">
        <f t="shared" si="251"/>
        <v>0</v>
      </c>
      <c r="AE220" s="275">
        <f t="shared" si="251"/>
        <v>0</v>
      </c>
      <c r="AF220" s="275">
        <f t="shared" si="251"/>
        <v>0</v>
      </c>
      <c r="AG220" s="275">
        <f t="shared" si="251"/>
        <v>0</v>
      </c>
      <c r="AH220" s="275">
        <f t="shared" si="251"/>
        <v>0</v>
      </c>
      <c r="AI220" s="275">
        <f t="shared" si="251"/>
        <v>0</v>
      </c>
      <c r="AJ220" s="275">
        <f t="shared" si="251"/>
        <v>0</v>
      </c>
      <c r="AK220" s="275">
        <f t="shared" si="251"/>
        <v>0</v>
      </c>
      <c r="AL220" s="275">
        <f t="shared" si="251"/>
        <v>0</v>
      </c>
      <c r="AM220" s="275">
        <f t="shared" si="251"/>
        <v>0</v>
      </c>
      <c r="AN220" s="275">
        <f t="shared" si="251"/>
        <v>0</v>
      </c>
      <c r="AO220" s="275">
        <f t="shared" si="251"/>
        <v>0</v>
      </c>
      <c r="AP220" s="275">
        <f t="shared" si="251"/>
        <v>0</v>
      </c>
      <c r="AQ220" s="275">
        <f t="shared" si="251"/>
        <v>0</v>
      </c>
      <c r="AR220" s="275">
        <f t="shared" si="251"/>
        <v>0</v>
      </c>
      <c r="AS220" s="275">
        <f t="shared" si="251"/>
        <v>0</v>
      </c>
      <c r="AT220" s="275">
        <f t="shared" si="251"/>
        <v>0</v>
      </c>
      <c r="AU220" s="275">
        <f t="shared" si="251"/>
        <v>0</v>
      </c>
      <c r="AV220" s="275">
        <f t="shared" si="251"/>
        <v>0</v>
      </c>
      <c r="AW220" s="275">
        <f t="shared" si="251"/>
        <v>0</v>
      </c>
      <c r="AX220" s="275">
        <f t="shared" si="251"/>
        <v>0</v>
      </c>
      <c r="AY220" s="275">
        <f t="shared" si="251"/>
        <v>0</v>
      </c>
      <c r="AZ220" s="275">
        <f t="shared" si="251"/>
        <v>0</v>
      </c>
      <c r="BA220" s="275">
        <f t="shared" si="251"/>
        <v>0</v>
      </c>
      <c r="BB220" s="275">
        <f t="shared" si="251"/>
        <v>0</v>
      </c>
      <c r="BC220" s="275">
        <f t="shared" si="251"/>
        <v>0</v>
      </c>
      <c r="BD220" s="275">
        <f t="shared" si="251"/>
        <v>0</v>
      </c>
      <c r="BE220" s="275">
        <f t="shared" si="251"/>
        <v>0</v>
      </c>
      <c r="BF220" s="275">
        <f t="shared" si="251"/>
        <v>0</v>
      </c>
      <c r="BG220" s="275">
        <f t="shared" si="251"/>
        <v>0</v>
      </c>
      <c r="BH220" s="275">
        <f t="shared" si="251"/>
        <v>0</v>
      </c>
      <c r="BI220" s="275">
        <f t="shared" si="251"/>
        <v>0</v>
      </c>
      <c r="BJ220" s="275">
        <f t="shared" si="251"/>
        <v>0</v>
      </c>
      <c r="BK220" s="275">
        <f t="shared" si="251"/>
        <v>0</v>
      </c>
      <c r="BL220" s="275">
        <f t="shared" si="251"/>
        <v>0</v>
      </c>
      <c r="BM220" s="275">
        <f t="shared" si="251"/>
        <v>0</v>
      </c>
      <c r="BN220" s="275">
        <f t="shared" si="251"/>
        <v>0</v>
      </c>
      <c r="BO220" s="275">
        <f t="shared" ref="BO220:CT220" si="252">BO201*$C164/10000</f>
        <v>0</v>
      </c>
      <c r="BP220" s="275">
        <f t="shared" si="252"/>
        <v>0</v>
      </c>
      <c r="BQ220" s="275">
        <f t="shared" si="252"/>
        <v>0</v>
      </c>
      <c r="BR220" s="275">
        <f t="shared" si="252"/>
        <v>0</v>
      </c>
      <c r="BS220" s="275">
        <f t="shared" si="252"/>
        <v>0</v>
      </c>
      <c r="BT220" s="275">
        <f t="shared" si="252"/>
        <v>0</v>
      </c>
      <c r="BU220" s="275">
        <f t="shared" si="252"/>
        <v>0</v>
      </c>
      <c r="BV220" s="275">
        <f t="shared" si="252"/>
        <v>0</v>
      </c>
      <c r="BW220" s="275">
        <f t="shared" si="252"/>
        <v>0</v>
      </c>
      <c r="BX220" s="275">
        <f t="shared" si="252"/>
        <v>0</v>
      </c>
      <c r="BY220" s="275">
        <f t="shared" si="252"/>
        <v>0</v>
      </c>
      <c r="BZ220" s="275">
        <f t="shared" si="252"/>
        <v>0</v>
      </c>
      <c r="CA220" s="275">
        <f t="shared" si="252"/>
        <v>0</v>
      </c>
      <c r="CB220" s="275">
        <f t="shared" si="252"/>
        <v>0</v>
      </c>
      <c r="CC220" s="275">
        <f t="shared" si="252"/>
        <v>0</v>
      </c>
      <c r="CD220" s="275">
        <f t="shared" si="252"/>
        <v>0</v>
      </c>
      <c r="CE220" s="275">
        <f t="shared" si="252"/>
        <v>0</v>
      </c>
      <c r="CF220" s="275">
        <f t="shared" si="252"/>
        <v>0</v>
      </c>
      <c r="CG220" s="275">
        <f t="shared" si="252"/>
        <v>0</v>
      </c>
      <c r="CH220" s="275">
        <f t="shared" si="252"/>
        <v>0</v>
      </c>
      <c r="CI220" s="275">
        <f t="shared" si="252"/>
        <v>0</v>
      </c>
      <c r="CJ220" s="275">
        <f t="shared" si="252"/>
        <v>0</v>
      </c>
      <c r="CK220" s="275">
        <f t="shared" si="252"/>
        <v>0</v>
      </c>
      <c r="CL220" s="275">
        <f t="shared" si="252"/>
        <v>0</v>
      </c>
      <c r="CM220" s="275">
        <f t="shared" si="252"/>
        <v>0</v>
      </c>
      <c r="CN220" s="275">
        <f t="shared" si="252"/>
        <v>0</v>
      </c>
      <c r="CO220" s="275">
        <f t="shared" si="252"/>
        <v>0</v>
      </c>
      <c r="CP220" s="275">
        <f t="shared" si="252"/>
        <v>0</v>
      </c>
      <c r="CQ220" s="275">
        <f t="shared" si="252"/>
        <v>0</v>
      </c>
      <c r="CR220" s="275">
        <f t="shared" si="252"/>
        <v>0</v>
      </c>
      <c r="CS220" s="275">
        <f t="shared" si="252"/>
        <v>0</v>
      </c>
      <c r="CT220" s="292">
        <f t="shared" si="252"/>
        <v>0</v>
      </c>
      <c r="CU220" s="164">
        <f>B220-'5、销售定价'!M10</f>
        <v>0</v>
      </c>
    </row>
    <row r="221" spans="1:99" s="130" customFormat="1" ht="16.5" customHeight="1">
      <c r="A221" s="267" t="str">
        <f t="shared" si="239"/>
        <v>独栋</v>
      </c>
      <c r="B221" s="268">
        <f t="shared" si="240"/>
        <v>0</v>
      </c>
      <c r="C221" s="275">
        <f t="shared" ref="C221:BN221" si="253">C202*$C165/10000</f>
        <v>0</v>
      </c>
      <c r="D221" s="275">
        <f t="shared" si="253"/>
        <v>0</v>
      </c>
      <c r="E221" s="275">
        <f t="shared" si="253"/>
        <v>0</v>
      </c>
      <c r="F221" s="275">
        <f t="shared" si="253"/>
        <v>0</v>
      </c>
      <c r="G221" s="275">
        <f t="shared" si="253"/>
        <v>0</v>
      </c>
      <c r="H221" s="275">
        <f t="shared" si="253"/>
        <v>0</v>
      </c>
      <c r="I221" s="275">
        <f t="shared" si="253"/>
        <v>0</v>
      </c>
      <c r="J221" s="275">
        <f t="shared" si="253"/>
        <v>0</v>
      </c>
      <c r="K221" s="275">
        <f t="shared" si="253"/>
        <v>0</v>
      </c>
      <c r="L221" s="275">
        <f t="shared" si="253"/>
        <v>0</v>
      </c>
      <c r="M221" s="275">
        <f t="shared" si="253"/>
        <v>0</v>
      </c>
      <c r="N221" s="275">
        <f t="shared" si="253"/>
        <v>0</v>
      </c>
      <c r="O221" s="275">
        <f t="shared" si="253"/>
        <v>0</v>
      </c>
      <c r="P221" s="275">
        <f t="shared" si="253"/>
        <v>0</v>
      </c>
      <c r="Q221" s="275">
        <f t="shared" si="253"/>
        <v>0</v>
      </c>
      <c r="R221" s="275">
        <f t="shared" si="253"/>
        <v>0</v>
      </c>
      <c r="S221" s="275">
        <f t="shared" si="253"/>
        <v>0</v>
      </c>
      <c r="T221" s="275">
        <f t="shared" si="253"/>
        <v>0</v>
      </c>
      <c r="U221" s="275">
        <f t="shared" si="253"/>
        <v>0</v>
      </c>
      <c r="V221" s="275">
        <f t="shared" si="253"/>
        <v>0</v>
      </c>
      <c r="W221" s="275">
        <f t="shared" si="253"/>
        <v>0</v>
      </c>
      <c r="X221" s="275">
        <f t="shared" si="253"/>
        <v>0</v>
      </c>
      <c r="Y221" s="275">
        <f t="shared" si="253"/>
        <v>0</v>
      </c>
      <c r="Z221" s="275">
        <f t="shared" si="253"/>
        <v>0</v>
      </c>
      <c r="AA221" s="275">
        <f t="shared" si="253"/>
        <v>0</v>
      </c>
      <c r="AB221" s="275">
        <f t="shared" si="253"/>
        <v>0</v>
      </c>
      <c r="AC221" s="275">
        <f t="shared" si="253"/>
        <v>0</v>
      </c>
      <c r="AD221" s="275">
        <f t="shared" si="253"/>
        <v>0</v>
      </c>
      <c r="AE221" s="275">
        <f t="shared" si="253"/>
        <v>0</v>
      </c>
      <c r="AF221" s="275">
        <f t="shared" si="253"/>
        <v>0</v>
      </c>
      <c r="AG221" s="275">
        <f t="shared" si="253"/>
        <v>0</v>
      </c>
      <c r="AH221" s="275">
        <f t="shared" si="253"/>
        <v>0</v>
      </c>
      <c r="AI221" s="275">
        <f t="shared" si="253"/>
        <v>0</v>
      </c>
      <c r="AJ221" s="275">
        <f t="shared" si="253"/>
        <v>0</v>
      </c>
      <c r="AK221" s="275">
        <f t="shared" si="253"/>
        <v>0</v>
      </c>
      <c r="AL221" s="275">
        <f t="shared" si="253"/>
        <v>0</v>
      </c>
      <c r="AM221" s="275">
        <f t="shared" si="253"/>
        <v>0</v>
      </c>
      <c r="AN221" s="275">
        <f t="shared" si="253"/>
        <v>0</v>
      </c>
      <c r="AO221" s="275">
        <f t="shared" si="253"/>
        <v>0</v>
      </c>
      <c r="AP221" s="275">
        <f t="shared" si="253"/>
        <v>0</v>
      </c>
      <c r="AQ221" s="275">
        <f t="shared" si="253"/>
        <v>0</v>
      </c>
      <c r="AR221" s="275">
        <f t="shared" si="253"/>
        <v>0</v>
      </c>
      <c r="AS221" s="275">
        <f t="shared" si="253"/>
        <v>0</v>
      </c>
      <c r="AT221" s="275">
        <f t="shared" si="253"/>
        <v>0</v>
      </c>
      <c r="AU221" s="275">
        <f t="shared" si="253"/>
        <v>0</v>
      </c>
      <c r="AV221" s="275">
        <f t="shared" si="253"/>
        <v>0</v>
      </c>
      <c r="AW221" s="275">
        <f t="shared" si="253"/>
        <v>0</v>
      </c>
      <c r="AX221" s="275">
        <f t="shared" si="253"/>
        <v>0</v>
      </c>
      <c r="AY221" s="275">
        <f t="shared" si="253"/>
        <v>0</v>
      </c>
      <c r="AZ221" s="275">
        <f t="shared" si="253"/>
        <v>0</v>
      </c>
      <c r="BA221" s="275">
        <f t="shared" si="253"/>
        <v>0</v>
      </c>
      <c r="BB221" s="275">
        <f t="shared" si="253"/>
        <v>0</v>
      </c>
      <c r="BC221" s="275">
        <f t="shared" si="253"/>
        <v>0</v>
      </c>
      <c r="BD221" s="275">
        <f t="shared" si="253"/>
        <v>0</v>
      </c>
      <c r="BE221" s="275">
        <f t="shared" si="253"/>
        <v>0</v>
      </c>
      <c r="BF221" s="275">
        <f t="shared" si="253"/>
        <v>0</v>
      </c>
      <c r="BG221" s="275">
        <f t="shared" si="253"/>
        <v>0</v>
      </c>
      <c r="BH221" s="275">
        <f t="shared" si="253"/>
        <v>0</v>
      </c>
      <c r="BI221" s="275">
        <f t="shared" si="253"/>
        <v>0</v>
      </c>
      <c r="BJ221" s="275">
        <f t="shared" si="253"/>
        <v>0</v>
      </c>
      <c r="BK221" s="275">
        <f t="shared" si="253"/>
        <v>0</v>
      </c>
      <c r="BL221" s="275">
        <f t="shared" si="253"/>
        <v>0</v>
      </c>
      <c r="BM221" s="275">
        <f t="shared" si="253"/>
        <v>0</v>
      </c>
      <c r="BN221" s="275">
        <f t="shared" si="253"/>
        <v>0</v>
      </c>
      <c r="BO221" s="275">
        <f t="shared" ref="BO221:CT221" si="254">BO202*$C165/10000</f>
        <v>0</v>
      </c>
      <c r="BP221" s="275">
        <f t="shared" si="254"/>
        <v>0</v>
      </c>
      <c r="BQ221" s="275">
        <f t="shared" si="254"/>
        <v>0</v>
      </c>
      <c r="BR221" s="275">
        <f t="shared" si="254"/>
        <v>0</v>
      </c>
      <c r="BS221" s="275">
        <f t="shared" si="254"/>
        <v>0</v>
      </c>
      <c r="BT221" s="275">
        <f t="shared" si="254"/>
        <v>0</v>
      </c>
      <c r="BU221" s="275">
        <f t="shared" si="254"/>
        <v>0</v>
      </c>
      <c r="BV221" s="275">
        <f t="shared" si="254"/>
        <v>0</v>
      </c>
      <c r="BW221" s="275">
        <f t="shared" si="254"/>
        <v>0</v>
      </c>
      <c r="BX221" s="275">
        <f t="shared" si="254"/>
        <v>0</v>
      </c>
      <c r="BY221" s="275">
        <f t="shared" si="254"/>
        <v>0</v>
      </c>
      <c r="BZ221" s="275">
        <f t="shared" si="254"/>
        <v>0</v>
      </c>
      <c r="CA221" s="275">
        <f t="shared" si="254"/>
        <v>0</v>
      </c>
      <c r="CB221" s="275">
        <f t="shared" si="254"/>
        <v>0</v>
      </c>
      <c r="CC221" s="275">
        <f t="shared" si="254"/>
        <v>0</v>
      </c>
      <c r="CD221" s="275">
        <f t="shared" si="254"/>
        <v>0</v>
      </c>
      <c r="CE221" s="275">
        <f t="shared" si="254"/>
        <v>0</v>
      </c>
      <c r="CF221" s="275">
        <f t="shared" si="254"/>
        <v>0</v>
      </c>
      <c r="CG221" s="275">
        <f t="shared" si="254"/>
        <v>0</v>
      </c>
      <c r="CH221" s="275">
        <f t="shared" si="254"/>
        <v>0</v>
      </c>
      <c r="CI221" s="275">
        <f t="shared" si="254"/>
        <v>0</v>
      </c>
      <c r="CJ221" s="275">
        <f t="shared" si="254"/>
        <v>0</v>
      </c>
      <c r="CK221" s="275">
        <f t="shared" si="254"/>
        <v>0</v>
      </c>
      <c r="CL221" s="275">
        <f t="shared" si="254"/>
        <v>0</v>
      </c>
      <c r="CM221" s="275">
        <f t="shared" si="254"/>
        <v>0</v>
      </c>
      <c r="CN221" s="275">
        <f t="shared" si="254"/>
        <v>0</v>
      </c>
      <c r="CO221" s="275">
        <f t="shared" si="254"/>
        <v>0</v>
      </c>
      <c r="CP221" s="275">
        <f t="shared" si="254"/>
        <v>0</v>
      </c>
      <c r="CQ221" s="275">
        <f t="shared" si="254"/>
        <v>0</v>
      </c>
      <c r="CR221" s="275">
        <f t="shared" si="254"/>
        <v>0</v>
      </c>
      <c r="CS221" s="275">
        <f t="shared" si="254"/>
        <v>0</v>
      </c>
      <c r="CT221" s="292">
        <f t="shared" si="254"/>
        <v>0</v>
      </c>
      <c r="CU221" s="164">
        <f>B221-'5、销售定价'!M11</f>
        <v>0</v>
      </c>
    </row>
    <row r="222" spans="1:99" s="130" customFormat="1" ht="16.5" customHeight="1">
      <c r="A222" s="267" t="str">
        <f t="shared" si="239"/>
        <v>底商</v>
      </c>
      <c r="B222" s="268">
        <f t="shared" si="240"/>
        <v>0</v>
      </c>
      <c r="C222" s="275">
        <f t="shared" ref="C222:BN222" si="255">C203*$C166/10000</f>
        <v>0</v>
      </c>
      <c r="D222" s="275">
        <f t="shared" si="255"/>
        <v>0</v>
      </c>
      <c r="E222" s="275">
        <f t="shared" si="255"/>
        <v>0</v>
      </c>
      <c r="F222" s="275">
        <f t="shared" si="255"/>
        <v>0</v>
      </c>
      <c r="G222" s="275">
        <f t="shared" si="255"/>
        <v>0</v>
      </c>
      <c r="H222" s="275">
        <f t="shared" si="255"/>
        <v>0</v>
      </c>
      <c r="I222" s="275">
        <f t="shared" si="255"/>
        <v>0</v>
      </c>
      <c r="J222" s="275">
        <f t="shared" si="255"/>
        <v>0</v>
      </c>
      <c r="K222" s="275">
        <f t="shared" si="255"/>
        <v>0</v>
      </c>
      <c r="L222" s="275">
        <f t="shared" si="255"/>
        <v>0</v>
      </c>
      <c r="M222" s="275">
        <f t="shared" si="255"/>
        <v>0</v>
      </c>
      <c r="N222" s="275">
        <f t="shared" si="255"/>
        <v>0</v>
      </c>
      <c r="O222" s="275">
        <f t="shared" si="255"/>
        <v>0</v>
      </c>
      <c r="P222" s="275">
        <f t="shared" si="255"/>
        <v>0</v>
      </c>
      <c r="Q222" s="275">
        <f t="shared" si="255"/>
        <v>0</v>
      </c>
      <c r="R222" s="275">
        <f t="shared" si="255"/>
        <v>0</v>
      </c>
      <c r="S222" s="275">
        <f t="shared" si="255"/>
        <v>0</v>
      </c>
      <c r="T222" s="275">
        <f t="shared" si="255"/>
        <v>0</v>
      </c>
      <c r="U222" s="275">
        <f t="shared" si="255"/>
        <v>0</v>
      </c>
      <c r="V222" s="275">
        <f t="shared" si="255"/>
        <v>0</v>
      </c>
      <c r="W222" s="275">
        <f t="shared" si="255"/>
        <v>0</v>
      </c>
      <c r="X222" s="275">
        <f t="shared" si="255"/>
        <v>0</v>
      </c>
      <c r="Y222" s="275">
        <f t="shared" si="255"/>
        <v>0</v>
      </c>
      <c r="Z222" s="275">
        <f t="shared" si="255"/>
        <v>0</v>
      </c>
      <c r="AA222" s="275">
        <f t="shared" si="255"/>
        <v>0</v>
      </c>
      <c r="AB222" s="275">
        <f t="shared" si="255"/>
        <v>0</v>
      </c>
      <c r="AC222" s="275">
        <f t="shared" si="255"/>
        <v>0</v>
      </c>
      <c r="AD222" s="275">
        <f t="shared" si="255"/>
        <v>0</v>
      </c>
      <c r="AE222" s="275">
        <f t="shared" si="255"/>
        <v>0</v>
      </c>
      <c r="AF222" s="275">
        <f t="shared" si="255"/>
        <v>0</v>
      </c>
      <c r="AG222" s="275">
        <f t="shared" si="255"/>
        <v>0</v>
      </c>
      <c r="AH222" s="275">
        <f t="shared" si="255"/>
        <v>0</v>
      </c>
      <c r="AI222" s="275">
        <f t="shared" si="255"/>
        <v>0</v>
      </c>
      <c r="AJ222" s="275">
        <f t="shared" si="255"/>
        <v>0</v>
      </c>
      <c r="AK222" s="275">
        <f t="shared" si="255"/>
        <v>0</v>
      </c>
      <c r="AL222" s="275">
        <f t="shared" si="255"/>
        <v>0</v>
      </c>
      <c r="AM222" s="275">
        <f t="shared" si="255"/>
        <v>0</v>
      </c>
      <c r="AN222" s="275">
        <f t="shared" si="255"/>
        <v>0</v>
      </c>
      <c r="AO222" s="275">
        <f t="shared" si="255"/>
        <v>0</v>
      </c>
      <c r="AP222" s="275">
        <f t="shared" si="255"/>
        <v>0</v>
      </c>
      <c r="AQ222" s="275">
        <f t="shared" si="255"/>
        <v>0</v>
      </c>
      <c r="AR222" s="275">
        <f t="shared" si="255"/>
        <v>0</v>
      </c>
      <c r="AS222" s="275">
        <f t="shared" si="255"/>
        <v>0</v>
      </c>
      <c r="AT222" s="275">
        <f t="shared" si="255"/>
        <v>0</v>
      </c>
      <c r="AU222" s="275">
        <f t="shared" si="255"/>
        <v>0</v>
      </c>
      <c r="AV222" s="275">
        <f t="shared" si="255"/>
        <v>0</v>
      </c>
      <c r="AW222" s="275">
        <f t="shared" si="255"/>
        <v>0</v>
      </c>
      <c r="AX222" s="275">
        <f t="shared" si="255"/>
        <v>0</v>
      </c>
      <c r="AY222" s="275">
        <f t="shared" si="255"/>
        <v>0</v>
      </c>
      <c r="AZ222" s="275">
        <f t="shared" si="255"/>
        <v>0</v>
      </c>
      <c r="BA222" s="275">
        <f t="shared" si="255"/>
        <v>0</v>
      </c>
      <c r="BB222" s="275">
        <f t="shared" si="255"/>
        <v>0</v>
      </c>
      <c r="BC222" s="275">
        <f t="shared" si="255"/>
        <v>0</v>
      </c>
      <c r="BD222" s="275">
        <f t="shared" si="255"/>
        <v>0</v>
      </c>
      <c r="BE222" s="275">
        <f t="shared" si="255"/>
        <v>0</v>
      </c>
      <c r="BF222" s="275">
        <f t="shared" si="255"/>
        <v>0</v>
      </c>
      <c r="BG222" s="275">
        <f t="shared" si="255"/>
        <v>0</v>
      </c>
      <c r="BH222" s="275">
        <f t="shared" si="255"/>
        <v>0</v>
      </c>
      <c r="BI222" s="275">
        <f t="shared" si="255"/>
        <v>0</v>
      </c>
      <c r="BJ222" s="275">
        <f t="shared" si="255"/>
        <v>0</v>
      </c>
      <c r="BK222" s="275">
        <f t="shared" si="255"/>
        <v>0</v>
      </c>
      <c r="BL222" s="275">
        <f t="shared" si="255"/>
        <v>0</v>
      </c>
      <c r="BM222" s="275">
        <f t="shared" si="255"/>
        <v>0</v>
      </c>
      <c r="BN222" s="275">
        <f t="shared" si="255"/>
        <v>0</v>
      </c>
      <c r="BO222" s="275">
        <f t="shared" ref="BO222:CT222" si="256">BO203*$C166/10000</f>
        <v>0</v>
      </c>
      <c r="BP222" s="275">
        <f t="shared" si="256"/>
        <v>0</v>
      </c>
      <c r="BQ222" s="275">
        <f t="shared" si="256"/>
        <v>0</v>
      </c>
      <c r="BR222" s="275">
        <f t="shared" si="256"/>
        <v>0</v>
      </c>
      <c r="BS222" s="275">
        <f t="shared" si="256"/>
        <v>0</v>
      </c>
      <c r="BT222" s="275">
        <f t="shared" si="256"/>
        <v>0</v>
      </c>
      <c r="BU222" s="275">
        <f t="shared" si="256"/>
        <v>0</v>
      </c>
      <c r="BV222" s="275">
        <f t="shared" si="256"/>
        <v>0</v>
      </c>
      <c r="BW222" s="275">
        <f t="shared" si="256"/>
        <v>0</v>
      </c>
      <c r="BX222" s="275">
        <f t="shared" si="256"/>
        <v>0</v>
      </c>
      <c r="BY222" s="275">
        <f t="shared" si="256"/>
        <v>0</v>
      </c>
      <c r="BZ222" s="275">
        <f t="shared" si="256"/>
        <v>0</v>
      </c>
      <c r="CA222" s="275">
        <f t="shared" si="256"/>
        <v>0</v>
      </c>
      <c r="CB222" s="275">
        <f t="shared" si="256"/>
        <v>0</v>
      </c>
      <c r="CC222" s="275">
        <f t="shared" si="256"/>
        <v>0</v>
      </c>
      <c r="CD222" s="275">
        <f t="shared" si="256"/>
        <v>0</v>
      </c>
      <c r="CE222" s="275">
        <f t="shared" si="256"/>
        <v>0</v>
      </c>
      <c r="CF222" s="275">
        <f t="shared" si="256"/>
        <v>0</v>
      </c>
      <c r="CG222" s="275">
        <f t="shared" si="256"/>
        <v>0</v>
      </c>
      <c r="CH222" s="275">
        <f t="shared" si="256"/>
        <v>0</v>
      </c>
      <c r="CI222" s="275">
        <f t="shared" si="256"/>
        <v>0</v>
      </c>
      <c r="CJ222" s="275">
        <f t="shared" si="256"/>
        <v>0</v>
      </c>
      <c r="CK222" s="275">
        <f t="shared" si="256"/>
        <v>0</v>
      </c>
      <c r="CL222" s="275">
        <f t="shared" si="256"/>
        <v>0</v>
      </c>
      <c r="CM222" s="275">
        <f t="shared" si="256"/>
        <v>0</v>
      </c>
      <c r="CN222" s="275">
        <f t="shared" si="256"/>
        <v>0</v>
      </c>
      <c r="CO222" s="275">
        <f t="shared" si="256"/>
        <v>0</v>
      </c>
      <c r="CP222" s="275">
        <f t="shared" si="256"/>
        <v>0</v>
      </c>
      <c r="CQ222" s="275">
        <f t="shared" si="256"/>
        <v>0</v>
      </c>
      <c r="CR222" s="275">
        <f t="shared" si="256"/>
        <v>0</v>
      </c>
      <c r="CS222" s="275">
        <f t="shared" si="256"/>
        <v>0</v>
      </c>
      <c r="CT222" s="292">
        <f t="shared" si="256"/>
        <v>0</v>
      </c>
      <c r="CU222" s="164">
        <f>B222-'5、销售定价'!M12</f>
        <v>0</v>
      </c>
    </row>
    <row r="223" spans="1:99" s="130" customFormat="1" ht="16.5" customHeight="1">
      <c r="A223" s="267" t="str">
        <f t="shared" si="239"/>
        <v>公寓（含loft）</v>
      </c>
      <c r="B223" s="268">
        <f t="shared" si="240"/>
        <v>0</v>
      </c>
      <c r="C223" s="275">
        <f t="shared" ref="C223:BN223" si="257">C204*$C167/10000</f>
        <v>0</v>
      </c>
      <c r="D223" s="275">
        <f t="shared" si="257"/>
        <v>0</v>
      </c>
      <c r="E223" s="275">
        <f t="shared" si="257"/>
        <v>0</v>
      </c>
      <c r="F223" s="275">
        <f t="shared" si="257"/>
        <v>0</v>
      </c>
      <c r="G223" s="275">
        <f t="shared" si="257"/>
        <v>0</v>
      </c>
      <c r="H223" s="275">
        <f t="shared" si="257"/>
        <v>0</v>
      </c>
      <c r="I223" s="275">
        <f t="shared" si="257"/>
        <v>0</v>
      </c>
      <c r="J223" s="275">
        <f t="shared" si="257"/>
        <v>0</v>
      </c>
      <c r="K223" s="275">
        <f t="shared" si="257"/>
        <v>0</v>
      </c>
      <c r="L223" s="275">
        <f t="shared" si="257"/>
        <v>0</v>
      </c>
      <c r="M223" s="275">
        <f t="shared" si="257"/>
        <v>0</v>
      </c>
      <c r="N223" s="275">
        <f t="shared" si="257"/>
        <v>0</v>
      </c>
      <c r="O223" s="275">
        <f t="shared" si="257"/>
        <v>0</v>
      </c>
      <c r="P223" s="275">
        <f t="shared" si="257"/>
        <v>0</v>
      </c>
      <c r="Q223" s="275">
        <f t="shared" si="257"/>
        <v>0</v>
      </c>
      <c r="R223" s="275">
        <f t="shared" si="257"/>
        <v>0</v>
      </c>
      <c r="S223" s="275">
        <f t="shared" si="257"/>
        <v>0</v>
      </c>
      <c r="T223" s="275">
        <f t="shared" si="257"/>
        <v>0</v>
      </c>
      <c r="U223" s="275">
        <f t="shared" si="257"/>
        <v>0</v>
      </c>
      <c r="V223" s="275">
        <f t="shared" si="257"/>
        <v>0</v>
      </c>
      <c r="W223" s="275">
        <f t="shared" si="257"/>
        <v>0</v>
      </c>
      <c r="X223" s="275">
        <f t="shared" si="257"/>
        <v>0</v>
      </c>
      <c r="Y223" s="275">
        <f t="shared" si="257"/>
        <v>0</v>
      </c>
      <c r="Z223" s="275">
        <f t="shared" si="257"/>
        <v>0</v>
      </c>
      <c r="AA223" s="275">
        <f t="shared" si="257"/>
        <v>0</v>
      </c>
      <c r="AB223" s="275">
        <f t="shared" si="257"/>
        <v>0</v>
      </c>
      <c r="AC223" s="275">
        <f t="shared" si="257"/>
        <v>0</v>
      </c>
      <c r="AD223" s="275">
        <f t="shared" si="257"/>
        <v>0</v>
      </c>
      <c r="AE223" s="275">
        <f t="shared" si="257"/>
        <v>0</v>
      </c>
      <c r="AF223" s="275">
        <f t="shared" si="257"/>
        <v>0</v>
      </c>
      <c r="AG223" s="275">
        <f t="shared" si="257"/>
        <v>0</v>
      </c>
      <c r="AH223" s="275">
        <f t="shared" si="257"/>
        <v>0</v>
      </c>
      <c r="AI223" s="275">
        <f t="shared" si="257"/>
        <v>0</v>
      </c>
      <c r="AJ223" s="275">
        <f t="shared" si="257"/>
        <v>0</v>
      </c>
      <c r="AK223" s="275">
        <f t="shared" si="257"/>
        <v>0</v>
      </c>
      <c r="AL223" s="275">
        <f t="shared" si="257"/>
        <v>0</v>
      </c>
      <c r="AM223" s="275">
        <f t="shared" si="257"/>
        <v>0</v>
      </c>
      <c r="AN223" s="275">
        <f t="shared" si="257"/>
        <v>0</v>
      </c>
      <c r="AO223" s="275">
        <f t="shared" si="257"/>
        <v>0</v>
      </c>
      <c r="AP223" s="275">
        <f t="shared" si="257"/>
        <v>0</v>
      </c>
      <c r="AQ223" s="275">
        <f t="shared" si="257"/>
        <v>0</v>
      </c>
      <c r="AR223" s="275">
        <f t="shared" si="257"/>
        <v>0</v>
      </c>
      <c r="AS223" s="275">
        <f t="shared" si="257"/>
        <v>0</v>
      </c>
      <c r="AT223" s="275">
        <f t="shared" si="257"/>
        <v>0</v>
      </c>
      <c r="AU223" s="275">
        <f t="shared" si="257"/>
        <v>0</v>
      </c>
      <c r="AV223" s="275">
        <f t="shared" si="257"/>
        <v>0</v>
      </c>
      <c r="AW223" s="275">
        <f t="shared" si="257"/>
        <v>0</v>
      </c>
      <c r="AX223" s="275">
        <f t="shared" si="257"/>
        <v>0</v>
      </c>
      <c r="AY223" s="275">
        <f t="shared" si="257"/>
        <v>0</v>
      </c>
      <c r="AZ223" s="275">
        <f t="shared" si="257"/>
        <v>0</v>
      </c>
      <c r="BA223" s="275">
        <f t="shared" si="257"/>
        <v>0</v>
      </c>
      <c r="BB223" s="275">
        <f t="shared" si="257"/>
        <v>0</v>
      </c>
      <c r="BC223" s="275">
        <f t="shared" si="257"/>
        <v>0</v>
      </c>
      <c r="BD223" s="275">
        <f t="shared" si="257"/>
        <v>0</v>
      </c>
      <c r="BE223" s="275">
        <f t="shared" si="257"/>
        <v>0</v>
      </c>
      <c r="BF223" s="275">
        <f t="shared" si="257"/>
        <v>0</v>
      </c>
      <c r="BG223" s="275">
        <f t="shared" si="257"/>
        <v>0</v>
      </c>
      <c r="BH223" s="275">
        <f t="shared" si="257"/>
        <v>0</v>
      </c>
      <c r="BI223" s="275">
        <f t="shared" si="257"/>
        <v>0</v>
      </c>
      <c r="BJ223" s="275">
        <f t="shared" si="257"/>
        <v>0</v>
      </c>
      <c r="BK223" s="275">
        <f t="shared" si="257"/>
        <v>0</v>
      </c>
      <c r="BL223" s="275">
        <f t="shared" si="257"/>
        <v>0</v>
      </c>
      <c r="BM223" s="275">
        <f t="shared" si="257"/>
        <v>0</v>
      </c>
      <c r="BN223" s="275">
        <f t="shared" si="257"/>
        <v>0</v>
      </c>
      <c r="BO223" s="275">
        <f t="shared" ref="BO223:CT223" si="258">BO204*$C167/10000</f>
        <v>0</v>
      </c>
      <c r="BP223" s="275">
        <f t="shared" si="258"/>
        <v>0</v>
      </c>
      <c r="BQ223" s="275">
        <f t="shared" si="258"/>
        <v>0</v>
      </c>
      <c r="BR223" s="275">
        <f t="shared" si="258"/>
        <v>0</v>
      </c>
      <c r="BS223" s="275">
        <f t="shared" si="258"/>
        <v>0</v>
      </c>
      <c r="BT223" s="275">
        <f t="shared" si="258"/>
        <v>0</v>
      </c>
      <c r="BU223" s="275">
        <f t="shared" si="258"/>
        <v>0</v>
      </c>
      <c r="BV223" s="275">
        <f t="shared" si="258"/>
        <v>0</v>
      </c>
      <c r="BW223" s="275">
        <f t="shared" si="258"/>
        <v>0</v>
      </c>
      <c r="BX223" s="275">
        <f t="shared" si="258"/>
        <v>0</v>
      </c>
      <c r="BY223" s="275">
        <f t="shared" si="258"/>
        <v>0</v>
      </c>
      <c r="BZ223" s="275">
        <f t="shared" si="258"/>
        <v>0</v>
      </c>
      <c r="CA223" s="275">
        <f t="shared" si="258"/>
        <v>0</v>
      </c>
      <c r="CB223" s="275">
        <f t="shared" si="258"/>
        <v>0</v>
      </c>
      <c r="CC223" s="275">
        <f t="shared" si="258"/>
        <v>0</v>
      </c>
      <c r="CD223" s="275">
        <f t="shared" si="258"/>
        <v>0</v>
      </c>
      <c r="CE223" s="275">
        <f t="shared" si="258"/>
        <v>0</v>
      </c>
      <c r="CF223" s="275">
        <f t="shared" si="258"/>
        <v>0</v>
      </c>
      <c r="CG223" s="275">
        <f t="shared" si="258"/>
        <v>0</v>
      </c>
      <c r="CH223" s="275">
        <f t="shared" si="258"/>
        <v>0</v>
      </c>
      <c r="CI223" s="275">
        <f t="shared" si="258"/>
        <v>0</v>
      </c>
      <c r="CJ223" s="275">
        <f t="shared" si="258"/>
        <v>0</v>
      </c>
      <c r="CK223" s="275">
        <f t="shared" si="258"/>
        <v>0</v>
      </c>
      <c r="CL223" s="275">
        <f t="shared" si="258"/>
        <v>0</v>
      </c>
      <c r="CM223" s="275">
        <f t="shared" si="258"/>
        <v>0</v>
      </c>
      <c r="CN223" s="275">
        <f t="shared" si="258"/>
        <v>0</v>
      </c>
      <c r="CO223" s="275">
        <f t="shared" si="258"/>
        <v>0</v>
      </c>
      <c r="CP223" s="275">
        <f t="shared" si="258"/>
        <v>0</v>
      </c>
      <c r="CQ223" s="275">
        <f t="shared" si="258"/>
        <v>0</v>
      </c>
      <c r="CR223" s="275">
        <f t="shared" si="258"/>
        <v>0</v>
      </c>
      <c r="CS223" s="275">
        <f t="shared" si="258"/>
        <v>0</v>
      </c>
      <c r="CT223" s="292">
        <f t="shared" si="258"/>
        <v>0</v>
      </c>
      <c r="CU223" s="164">
        <f>B223-'5、销售定价'!M13</f>
        <v>0</v>
      </c>
    </row>
    <row r="224" spans="1:99" s="130" customFormat="1" ht="16.5" customHeight="1">
      <c r="A224" s="267" t="str">
        <f t="shared" si="239"/>
        <v>商业</v>
      </c>
      <c r="B224" s="268">
        <f t="shared" si="240"/>
        <v>0</v>
      </c>
      <c r="C224" s="275">
        <f t="shared" ref="C224:BN224" si="259">C205*$C168/10000</f>
        <v>0</v>
      </c>
      <c r="D224" s="275">
        <f t="shared" si="259"/>
        <v>0</v>
      </c>
      <c r="E224" s="275">
        <f t="shared" si="259"/>
        <v>0</v>
      </c>
      <c r="F224" s="275">
        <f t="shared" si="259"/>
        <v>0</v>
      </c>
      <c r="G224" s="275">
        <f t="shared" si="259"/>
        <v>0</v>
      </c>
      <c r="H224" s="275">
        <f t="shared" si="259"/>
        <v>0</v>
      </c>
      <c r="I224" s="275">
        <f t="shared" si="259"/>
        <v>0</v>
      </c>
      <c r="J224" s="275">
        <f t="shared" si="259"/>
        <v>0</v>
      </c>
      <c r="K224" s="275">
        <f t="shared" si="259"/>
        <v>0</v>
      </c>
      <c r="L224" s="275">
        <f t="shared" si="259"/>
        <v>0</v>
      </c>
      <c r="M224" s="275">
        <f t="shared" si="259"/>
        <v>0</v>
      </c>
      <c r="N224" s="275">
        <f t="shared" si="259"/>
        <v>0</v>
      </c>
      <c r="O224" s="275">
        <f t="shared" si="259"/>
        <v>0</v>
      </c>
      <c r="P224" s="275">
        <f t="shared" si="259"/>
        <v>0</v>
      </c>
      <c r="Q224" s="275">
        <f t="shared" si="259"/>
        <v>0</v>
      </c>
      <c r="R224" s="275">
        <f t="shared" si="259"/>
        <v>0</v>
      </c>
      <c r="S224" s="275">
        <f t="shared" si="259"/>
        <v>0</v>
      </c>
      <c r="T224" s="275">
        <f t="shared" si="259"/>
        <v>0</v>
      </c>
      <c r="U224" s="275">
        <f t="shared" si="259"/>
        <v>0</v>
      </c>
      <c r="V224" s="275">
        <f t="shared" si="259"/>
        <v>0</v>
      </c>
      <c r="W224" s="275">
        <f t="shared" si="259"/>
        <v>0</v>
      </c>
      <c r="X224" s="275">
        <f t="shared" si="259"/>
        <v>0</v>
      </c>
      <c r="Y224" s="275">
        <f t="shared" si="259"/>
        <v>0</v>
      </c>
      <c r="Z224" s="275">
        <f t="shared" si="259"/>
        <v>0</v>
      </c>
      <c r="AA224" s="275">
        <f t="shared" si="259"/>
        <v>0</v>
      </c>
      <c r="AB224" s="275">
        <f t="shared" si="259"/>
        <v>0</v>
      </c>
      <c r="AC224" s="275">
        <f t="shared" si="259"/>
        <v>0</v>
      </c>
      <c r="AD224" s="275">
        <f t="shared" si="259"/>
        <v>0</v>
      </c>
      <c r="AE224" s="275">
        <f t="shared" si="259"/>
        <v>0</v>
      </c>
      <c r="AF224" s="275">
        <f t="shared" si="259"/>
        <v>0</v>
      </c>
      <c r="AG224" s="275">
        <f t="shared" si="259"/>
        <v>0</v>
      </c>
      <c r="AH224" s="275">
        <f t="shared" si="259"/>
        <v>0</v>
      </c>
      <c r="AI224" s="275">
        <f t="shared" si="259"/>
        <v>0</v>
      </c>
      <c r="AJ224" s="275">
        <f t="shared" si="259"/>
        <v>0</v>
      </c>
      <c r="AK224" s="275">
        <f t="shared" si="259"/>
        <v>0</v>
      </c>
      <c r="AL224" s="275">
        <f t="shared" si="259"/>
        <v>0</v>
      </c>
      <c r="AM224" s="275">
        <f t="shared" si="259"/>
        <v>0</v>
      </c>
      <c r="AN224" s="275">
        <f t="shared" si="259"/>
        <v>0</v>
      </c>
      <c r="AO224" s="275">
        <f t="shared" si="259"/>
        <v>0</v>
      </c>
      <c r="AP224" s="275">
        <f t="shared" si="259"/>
        <v>0</v>
      </c>
      <c r="AQ224" s="275">
        <f t="shared" si="259"/>
        <v>0</v>
      </c>
      <c r="AR224" s="275">
        <f t="shared" si="259"/>
        <v>0</v>
      </c>
      <c r="AS224" s="275">
        <f t="shared" si="259"/>
        <v>0</v>
      </c>
      <c r="AT224" s="275">
        <f t="shared" si="259"/>
        <v>0</v>
      </c>
      <c r="AU224" s="275">
        <f t="shared" si="259"/>
        <v>0</v>
      </c>
      <c r="AV224" s="275">
        <f t="shared" si="259"/>
        <v>0</v>
      </c>
      <c r="AW224" s="275">
        <f t="shared" si="259"/>
        <v>0</v>
      </c>
      <c r="AX224" s="275">
        <f t="shared" si="259"/>
        <v>0</v>
      </c>
      <c r="AY224" s="275">
        <f t="shared" si="259"/>
        <v>0</v>
      </c>
      <c r="AZ224" s="275">
        <f t="shared" si="259"/>
        <v>0</v>
      </c>
      <c r="BA224" s="275">
        <f t="shared" si="259"/>
        <v>0</v>
      </c>
      <c r="BB224" s="275">
        <f t="shared" si="259"/>
        <v>0</v>
      </c>
      <c r="BC224" s="275">
        <f t="shared" si="259"/>
        <v>0</v>
      </c>
      <c r="BD224" s="275">
        <f t="shared" si="259"/>
        <v>0</v>
      </c>
      <c r="BE224" s="275">
        <f t="shared" si="259"/>
        <v>0</v>
      </c>
      <c r="BF224" s="275">
        <f t="shared" si="259"/>
        <v>0</v>
      </c>
      <c r="BG224" s="275">
        <f t="shared" si="259"/>
        <v>0</v>
      </c>
      <c r="BH224" s="275">
        <f t="shared" si="259"/>
        <v>0</v>
      </c>
      <c r="BI224" s="275">
        <f t="shared" si="259"/>
        <v>0</v>
      </c>
      <c r="BJ224" s="275">
        <f t="shared" si="259"/>
        <v>0</v>
      </c>
      <c r="BK224" s="275">
        <f t="shared" si="259"/>
        <v>0</v>
      </c>
      <c r="BL224" s="275">
        <f t="shared" si="259"/>
        <v>0</v>
      </c>
      <c r="BM224" s="275">
        <f t="shared" si="259"/>
        <v>0</v>
      </c>
      <c r="BN224" s="275">
        <f t="shared" si="259"/>
        <v>0</v>
      </c>
      <c r="BO224" s="275">
        <f t="shared" ref="BO224:CT224" si="260">BO205*$C168/10000</f>
        <v>0</v>
      </c>
      <c r="BP224" s="275">
        <f t="shared" si="260"/>
        <v>0</v>
      </c>
      <c r="BQ224" s="275">
        <f t="shared" si="260"/>
        <v>0</v>
      </c>
      <c r="BR224" s="275">
        <f t="shared" si="260"/>
        <v>0</v>
      </c>
      <c r="BS224" s="275">
        <f t="shared" si="260"/>
        <v>0</v>
      </c>
      <c r="BT224" s="275">
        <f t="shared" si="260"/>
        <v>0</v>
      </c>
      <c r="BU224" s="275">
        <f t="shared" si="260"/>
        <v>0</v>
      </c>
      <c r="BV224" s="275">
        <f t="shared" si="260"/>
        <v>0</v>
      </c>
      <c r="BW224" s="275">
        <f t="shared" si="260"/>
        <v>0</v>
      </c>
      <c r="BX224" s="275">
        <f t="shared" si="260"/>
        <v>0</v>
      </c>
      <c r="BY224" s="275">
        <f t="shared" si="260"/>
        <v>0</v>
      </c>
      <c r="BZ224" s="275">
        <f t="shared" si="260"/>
        <v>0</v>
      </c>
      <c r="CA224" s="275">
        <f t="shared" si="260"/>
        <v>0</v>
      </c>
      <c r="CB224" s="275">
        <f t="shared" si="260"/>
        <v>0</v>
      </c>
      <c r="CC224" s="275">
        <f t="shared" si="260"/>
        <v>0</v>
      </c>
      <c r="CD224" s="275">
        <f t="shared" si="260"/>
        <v>0</v>
      </c>
      <c r="CE224" s="275">
        <f t="shared" si="260"/>
        <v>0</v>
      </c>
      <c r="CF224" s="275">
        <f t="shared" si="260"/>
        <v>0</v>
      </c>
      <c r="CG224" s="275">
        <f t="shared" si="260"/>
        <v>0</v>
      </c>
      <c r="CH224" s="275">
        <f t="shared" si="260"/>
        <v>0</v>
      </c>
      <c r="CI224" s="275">
        <f t="shared" si="260"/>
        <v>0</v>
      </c>
      <c r="CJ224" s="275">
        <f t="shared" si="260"/>
        <v>0</v>
      </c>
      <c r="CK224" s="275">
        <f t="shared" si="260"/>
        <v>0</v>
      </c>
      <c r="CL224" s="275">
        <f t="shared" si="260"/>
        <v>0</v>
      </c>
      <c r="CM224" s="275">
        <f t="shared" si="260"/>
        <v>0</v>
      </c>
      <c r="CN224" s="275">
        <f t="shared" si="260"/>
        <v>0</v>
      </c>
      <c r="CO224" s="275">
        <f t="shared" si="260"/>
        <v>0</v>
      </c>
      <c r="CP224" s="275">
        <f t="shared" si="260"/>
        <v>0</v>
      </c>
      <c r="CQ224" s="275">
        <f t="shared" si="260"/>
        <v>0</v>
      </c>
      <c r="CR224" s="275">
        <f t="shared" si="260"/>
        <v>0</v>
      </c>
      <c r="CS224" s="275">
        <f t="shared" si="260"/>
        <v>0</v>
      </c>
      <c r="CT224" s="292">
        <f t="shared" si="260"/>
        <v>0</v>
      </c>
      <c r="CU224" s="164">
        <f>B224-'5、销售定价'!M14</f>
        <v>0</v>
      </c>
    </row>
    <row r="225" spans="1:99" s="130" customFormat="1" ht="16.5" customHeight="1">
      <c r="A225" s="267" t="str">
        <f t="shared" si="239"/>
        <v>酒店</v>
      </c>
      <c r="B225" s="268">
        <f t="shared" si="240"/>
        <v>0</v>
      </c>
      <c r="C225" s="275">
        <f t="shared" ref="C225:BN225" si="261">C206*$C169/10000</f>
        <v>0</v>
      </c>
      <c r="D225" s="275">
        <f t="shared" si="261"/>
        <v>0</v>
      </c>
      <c r="E225" s="275">
        <f t="shared" si="261"/>
        <v>0</v>
      </c>
      <c r="F225" s="275">
        <f t="shared" si="261"/>
        <v>0</v>
      </c>
      <c r="G225" s="275">
        <f t="shared" si="261"/>
        <v>0</v>
      </c>
      <c r="H225" s="275">
        <f t="shared" si="261"/>
        <v>0</v>
      </c>
      <c r="I225" s="275">
        <f t="shared" si="261"/>
        <v>0</v>
      </c>
      <c r="J225" s="275">
        <f t="shared" si="261"/>
        <v>0</v>
      </c>
      <c r="K225" s="275">
        <f t="shared" si="261"/>
        <v>0</v>
      </c>
      <c r="L225" s="275">
        <f t="shared" si="261"/>
        <v>0</v>
      </c>
      <c r="M225" s="275">
        <f t="shared" si="261"/>
        <v>0</v>
      </c>
      <c r="N225" s="275">
        <f t="shared" si="261"/>
        <v>0</v>
      </c>
      <c r="O225" s="275">
        <f t="shared" si="261"/>
        <v>0</v>
      </c>
      <c r="P225" s="275">
        <f t="shared" si="261"/>
        <v>0</v>
      </c>
      <c r="Q225" s="275">
        <f t="shared" si="261"/>
        <v>0</v>
      </c>
      <c r="R225" s="275">
        <f t="shared" si="261"/>
        <v>0</v>
      </c>
      <c r="S225" s="275">
        <f t="shared" si="261"/>
        <v>0</v>
      </c>
      <c r="T225" s="275">
        <f t="shared" si="261"/>
        <v>0</v>
      </c>
      <c r="U225" s="275">
        <f t="shared" si="261"/>
        <v>0</v>
      </c>
      <c r="V225" s="275">
        <f t="shared" si="261"/>
        <v>0</v>
      </c>
      <c r="W225" s="275">
        <f t="shared" si="261"/>
        <v>0</v>
      </c>
      <c r="X225" s="275">
        <f t="shared" si="261"/>
        <v>0</v>
      </c>
      <c r="Y225" s="275">
        <f t="shared" si="261"/>
        <v>0</v>
      </c>
      <c r="Z225" s="275">
        <f t="shared" si="261"/>
        <v>0</v>
      </c>
      <c r="AA225" s="275">
        <f t="shared" si="261"/>
        <v>0</v>
      </c>
      <c r="AB225" s="275">
        <f t="shared" si="261"/>
        <v>0</v>
      </c>
      <c r="AC225" s="275">
        <f t="shared" si="261"/>
        <v>0</v>
      </c>
      <c r="AD225" s="275">
        <f t="shared" si="261"/>
        <v>0</v>
      </c>
      <c r="AE225" s="275">
        <f t="shared" si="261"/>
        <v>0</v>
      </c>
      <c r="AF225" s="275">
        <f t="shared" si="261"/>
        <v>0</v>
      </c>
      <c r="AG225" s="275">
        <f t="shared" si="261"/>
        <v>0</v>
      </c>
      <c r="AH225" s="275">
        <f t="shared" si="261"/>
        <v>0</v>
      </c>
      <c r="AI225" s="275">
        <f t="shared" si="261"/>
        <v>0</v>
      </c>
      <c r="AJ225" s="275">
        <f t="shared" si="261"/>
        <v>0</v>
      </c>
      <c r="AK225" s="275">
        <f t="shared" si="261"/>
        <v>0</v>
      </c>
      <c r="AL225" s="275">
        <f t="shared" si="261"/>
        <v>0</v>
      </c>
      <c r="AM225" s="275">
        <f t="shared" si="261"/>
        <v>0</v>
      </c>
      <c r="AN225" s="275">
        <f t="shared" si="261"/>
        <v>0</v>
      </c>
      <c r="AO225" s="275">
        <f t="shared" si="261"/>
        <v>0</v>
      </c>
      <c r="AP225" s="275">
        <f t="shared" si="261"/>
        <v>0</v>
      </c>
      <c r="AQ225" s="275">
        <f t="shared" si="261"/>
        <v>0</v>
      </c>
      <c r="AR225" s="275">
        <f t="shared" si="261"/>
        <v>0</v>
      </c>
      <c r="AS225" s="275">
        <f t="shared" si="261"/>
        <v>0</v>
      </c>
      <c r="AT225" s="275">
        <f t="shared" si="261"/>
        <v>0</v>
      </c>
      <c r="AU225" s="275">
        <f t="shared" si="261"/>
        <v>0</v>
      </c>
      <c r="AV225" s="275">
        <f t="shared" si="261"/>
        <v>0</v>
      </c>
      <c r="AW225" s="275">
        <f t="shared" si="261"/>
        <v>0</v>
      </c>
      <c r="AX225" s="275">
        <f t="shared" si="261"/>
        <v>0</v>
      </c>
      <c r="AY225" s="275">
        <f t="shared" si="261"/>
        <v>0</v>
      </c>
      <c r="AZ225" s="275">
        <f t="shared" si="261"/>
        <v>0</v>
      </c>
      <c r="BA225" s="275">
        <f t="shared" si="261"/>
        <v>0</v>
      </c>
      <c r="BB225" s="275">
        <f t="shared" si="261"/>
        <v>0</v>
      </c>
      <c r="BC225" s="275">
        <f t="shared" si="261"/>
        <v>0</v>
      </c>
      <c r="BD225" s="275">
        <f t="shared" si="261"/>
        <v>0</v>
      </c>
      <c r="BE225" s="275">
        <f t="shared" si="261"/>
        <v>0</v>
      </c>
      <c r="BF225" s="275">
        <f t="shared" si="261"/>
        <v>0</v>
      </c>
      <c r="BG225" s="275">
        <f t="shared" si="261"/>
        <v>0</v>
      </c>
      <c r="BH225" s="275">
        <f t="shared" si="261"/>
        <v>0</v>
      </c>
      <c r="BI225" s="275">
        <f t="shared" si="261"/>
        <v>0</v>
      </c>
      <c r="BJ225" s="275">
        <f t="shared" si="261"/>
        <v>0</v>
      </c>
      <c r="BK225" s="275">
        <f t="shared" si="261"/>
        <v>0</v>
      </c>
      <c r="BL225" s="275">
        <f t="shared" si="261"/>
        <v>0</v>
      </c>
      <c r="BM225" s="275">
        <f t="shared" si="261"/>
        <v>0</v>
      </c>
      <c r="BN225" s="275">
        <f t="shared" si="261"/>
        <v>0</v>
      </c>
      <c r="BO225" s="275">
        <f t="shared" ref="BO225:CT225" si="262">BO206*$C169/10000</f>
        <v>0</v>
      </c>
      <c r="BP225" s="275">
        <f t="shared" si="262"/>
        <v>0</v>
      </c>
      <c r="BQ225" s="275">
        <f t="shared" si="262"/>
        <v>0</v>
      </c>
      <c r="BR225" s="275">
        <f t="shared" si="262"/>
        <v>0</v>
      </c>
      <c r="BS225" s="275">
        <f t="shared" si="262"/>
        <v>0</v>
      </c>
      <c r="BT225" s="275">
        <f t="shared" si="262"/>
        <v>0</v>
      </c>
      <c r="BU225" s="275">
        <f t="shared" si="262"/>
        <v>0</v>
      </c>
      <c r="BV225" s="275">
        <f t="shared" si="262"/>
        <v>0</v>
      </c>
      <c r="BW225" s="275">
        <f t="shared" si="262"/>
        <v>0</v>
      </c>
      <c r="BX225" s="275">
        <f t="shared" si="262"/>
        <v>0</v>
      </c>
      <c r="BY225" s="275">
        <f t="shared" si="262"/>
        <v>0</v>
      </c>
      <c r="BZ225" s="275">
        <f t="shared" si="262"/>
        <v>0</v>
      </c>
      <c r="CA225" s="275">
        <f t="shared" si="262"/>
        <v>0</v>
      </c>
      <c r="CB225" s="275">
        <f t="shared" si="262"/>
        <v>0</v>
      </c>
      <c r="CC225" s="275">
        <f t="shared" si="262"/>
        <v>0</v>
      </c>
      <c r="CD225" s="275">
        <f t="shared" si="262"/>
        <v>0</v>
      </c>
      <c r="CE225" s="275">
        <f t="shared" si="262"/>
        <v>0</v>
      </c>
      <c r="CF225" s="275">
        <f t="shared" si="262"/>
        <v>0</v>
      </c>
      <c r="CG225" s="275">
        <f t="shared" si="262"/>
        <v>0</v>
      </c>
      <c r="CH225" s="275">
        <f t="shared" si="262"/>
        <v>0</v>
      </c>
      <c r="CI225" s="275">
        <f t="shared" si="262"/>
        <v>0</v>
      </c>
      <c r="CJ225" s="275">
        <f t="shared" si="262"/>
        <v>0</v>
      </c>
      <c r="CK225" s="275">
        <f t="shared" si="262"/>
        <v>0</v>
      </c>
      <c r="CL225" s="275">
        <f t="shared" si="262"/>
        <v>0</v>
      </c>
      <c r="CM225" s="275">
        <f t="shared" si="262"/>
        <v>0</v>
      </c>
      <c r="CN225" s="275">
        <f t="shared" si="262"/>
        <v>0</v>
      </c>
      <c r="CO225" s="275">
        <f t="shared" si="262"/>
        <v>0</v>
      </c>
      <c r="CP225" s="275">
        <f t="shared" si="262"/>
        <v>0</v>
      </c>
      <c r="CQ225" s="275">
        <f t="shared" si="262"/>
        <v>0</v>
      </c>
      <c r="CR225" s="275">
        <f t="shared" si="262"/>
        <v>0</v>
      </c>
      <c r="CS225" s="275">
        <f t="shared" si="262"/>
        <v>0</v>
      </c>
      <c r="CT225" s="292">
        <f t="shared" si="262"/>
        <v>0</v>
      </c>
      <c r="CU225" s="164">
        <f>B225-'5、销售定价'!M15</f>
        <v>0</v>
      </c>
    </row>
    <row r="226" spans="1:99" s="130" customFormat="1" ht="16.5" customHeight="1">
      <c r="A226" s="267">
        <f t="shared" si="239"/>
        <v>0</v>
      </c>
      <c r="B226" s="268">
        <f t="shared" si="240"/>
        <v>0</v>
      </c>
      <c r="C226" s="275">
        <f t="shared" ref="C226:BN226" si="263">C207*$C170/10000</f>
        <v>0</v>
      </c>
      <c r="D226" s="275">
        <f t="shared" si="263"/>
        <v>0</v>
      </c>
      <c r="E226" s="275">
        <f t="shared" si="263"/>
        <v>0</v>
      </c>
      <c r="F226" s="275">
        <f t="shared" si="263"/>
        <v>0</v>
      </c>
      <c r="G226" s="275">
        <f t="shared" si="263"/>
        <v>0</v>
      </c>
      <c r="H226" s="275">
        <f t="shared" si="263"/>
        <v>0</v>
      </c>
      <c r="I226" s="275">
        <f t="shared" si="263"/>
        <v>0</v>
      </c>
      <c r="J226" s="275">
        <f t="shared" si="263"/>
        <v>0</v>
      </c>
      <c r="K226" s="275">
        <f t="shared" si="263"/>
        <v>0</v>
      </c>
      <c r="L226" s="275">
        <f t="shared" si="263"/>
        <v>0</v>
      </c>
      <c r="M226" s="275">
        <f t="shared" si="263"/>
        <v>0</v>
      </c>
      <c r="N226" s="275">
        <f t="shared" si="263"/>
        <v>0</v>
      </c>
      <c r="O226" s="275">
        <f t="shared" si="263"/>
        <v>0</v>
      </c>
      <c r="P226" s="275">
        <f t="shared" si="263"/>
        <v>0</v>
      </c>
      <c r="Q226" s="275">
        <f t="shared" si="263"/>
        <v>0</v>
      </c>
      <c r="R226" s="275">
        <f t="shared" si="263"/>
        <v>0</v>
      </c>
      <c r="S226" s="275">
        <f t="shared" si="263"/>
        <v>0</v>
      </c>
      <c r="T226" s="275">
        <f t="shared" si="263"/>
        <v>0</v>
      </c>
      <c r="U226" s="275">
        <f t="shared" si="263"/>
        <v>0</v>
      </c>
      <c r="V226" s="275">
        <f t="shared" si="263"/>
        <v>0</v>
      </c>
      <c r="W226" s="275">
        <f t="shared" si="263"/>
        <v>0</v>
      </c>
      <c r="X226" s="275">
        <f t="shared" si="263"/>
        <v>0</v>
      </c>
      <c r="Y226" s="275">
        <f t="shared" si="263"/>
        <v>0</v>
      </c>
      <c r="Z226" s="275">
        <f t="shared" si="263"/>
        <v>0</v>
      </c>
      <c r="AA226" s="275">
        <f t="shared" si="263"/>
        <v>0</v>
      </c>
      <c r="AB226" s="275">
        <f t="shared" si="263"/>
        <v>0</v>
      </c>
      <c r="AC226" s="275">
        <f t="shared" si="263"/>
        <v>0</v>
      </c>
      <c r="AD226" s="275">
        <f t="shared" si="263"/>
        <v>0</v>
      </c>
      <c r="AE226" s="275">
        <f t="shared" si="263"/>
        <v>0</v>
      </c>
      <c r="AF226" s="275">
        <f t="shared" si="263"/>
        <v>0</v>
      </c>
      <c r="AG226" s="275">
        <f t="shared" si="263"/>
        <v>0</v>
      </c>
      <c r="AH226" s="275">
        <f t="shared" si="263"/>
        <v>0</v>
      </c>
      <c r="AI226" s="275">
        <f t="shared" si="263"/>
        <v>0</v>
      </c>
      <c r="AJ226" s="275">
        <f t="shared" si="263"/>
        <v>0</v>
      </c>
      <c r="AK226" s="275">
        <f t="shared" si="263"/>
        <v>0</v>
      </c>
      <c r="AL226" s="275">
        <f t="shared" si="263"/>
        <v>0</v>
      </c>
      <c r="AM226" s="275">
        <f t="shared" si="263"/>
        <v>0</v>
      </c>
      <c r="AN226" s="275">
        <f t="shared" si="263"/>
        <v>0</v>
      </c>
      <c r="AO226" s="275">
        <f t="shared" si="263"/>
        <v>0</v>
      </c>
      <c r="AP226" s="275">
        <f t="shared" si="263"/>
        <v>0</v>
      </c>
      <c r="AQ226" s="275">
        <f t="shared" si="263"/>
        <v>0</v>
      </c>
      <c r="AR226" s="275">
        <f t="shared" si="263"/>
        <v>0</v>
      </c>
      <c r="AS226" s="275">
        <f t="shared" si="263"/>
        <v>0</v>
      </c>
      <c r="AT226" s="275">
        <f t="shared" si="263"/>
        <v>0</v>
      </c>
      <c r="AU226" s="275">
        <f t="shared" si="263"/>
        <v>0</v>
      </c>
      <c r="AV226" s="275">
        <f t="shared" si="263"/>
        <v>0</v>
      </c>
      <c r="AW226" s="275">
        <f t="shared" si="263"/>
        <v>0</v>
      </c>
      <c r="AX226" s="275">
        <f t="shared" si="263"/>
        <v>0</v>
      </c>
      <c r="AY226" s="275">
        <f t="shared" si="263"/>
        <v>0</v>
      </c>
      <c r="AZ226" s="275">
        <f t="shared" si="263"/>
        <v>0</v>
      </c>
      <c r="BA226" s="275">
        <f t="shared" si="263"/>
        <v>0</v>
      </c>
      <c r="BB226" s="275">
        <f t="shared" si="263"/>
        <v>0</v>
      </c>
      <c r="BC226" s="275">
        <f t="shared" si="263"/>
        <v>0</v>
      </c>
      <c r="BD226" s="275">
        <f t="shared" si="263"/>
        <v>0</v>
      </c>
      <c r="BE226" s="275">
        <f t="shared" si="263"/>
        <v>0</v>
      </c>
      <c r="BF226" s="275">
        <f t="shared" si="263"/>
        <v>0</v>
      </c>
      <c r="BG226" s="275">
        <f t="shared" si="263"/>
        <v>0</v>
      </c>
      <c r="BH226" s="275">
        <f t="shared" si="263"/>
        <v>0</v>
      </c>
      <c r="BI226" s="275">
        <f t="shared" si="263"/>
        <v>0</v>
      </c>
      <c r="BJ226" s="275">
        <f t="shared" si="263"/>
        <v>0</v>
      </c>
      <c r="BK226" s="275">
        <f t="shared" si="263"/>
        <v>0</v>
      </c>
      <c r="BL226" s="275">
        <f t="shared" si="263"/>
        <v>0</v>
      </c>
      <c r="BM226" s="275">
        <f t="shared" si="263"/>
        <v>0</v>
      </c>
      <c r="BN226" s="275">
        <f t="shared" si="263"/>
        <v>0</v>
      </c>
      <c r="BO226" s="275">
        <f t="shared" ref="BO226:CT226" si="264">BO207*$C170/10000</f>
        <v>0</v>
      </c>
      <c r="BP226" s="275">
        <f t="shared" si="264"/>
        <v>0</v>
      </c>
      <c r="BQ226" s="275">
        <f t="shared" si="264"/>
        <v>0</v>
      </c>
      <c r="BR226" s="275">
        <f t="shared" si="264"/>
        <v>0</v>
      </c>
      <c r="BS226" s="275">
        <f t="shared" si="264"/>
        <v>0</v>
      </c>
      <c r="BT226" s="275">
        <f t="shared" si="264"/>
        <v>0</v>
      </c>
      <c r="BU226" s="275">
        <f t="shared" si="264"/>
        <v>0</v>
      </c>
      <c r="BV226" s="275">
        <f t="shared" si="264"/>
        <v>0</v>
      </c>
      <c r="BW226" s="275">
        <f t="shared" si="264"/>
        <v>0</v>
      </c>
      <c r="BX226" s="275">
        <f t="shared" si="264"/>
        <v>0</v>
      </c>
      <c r="BY226" s="275">
        <f t="shared" si="264"/>
        <v>0</v>
      </c>
      <c r="BZ226" s="275">
        <f t="shared" si="264"/>
        <v>0</v>
      </c>
      <c r="CA226" s="275">
        <f t="shared" si="264"/>
        <v>0</v>
      </c>
      <c r="CB226" s="275">
        <f t="shared" si="264"/>
        <v>0</v>
      </c>
      <c r="CC226" s="275">
        <f t="shared" si="264"/>
        <v>0</v>
      </c>
      <c r="CD226" s="275">
        <f t="shared" si="264"/>
        <v>0</v>
      </c>
      <c r="CE226" s="275">
        <f t="shared" si="264"/>
        <v>0</v>
      </c>
      <c r="CF226" s="275">
        <f t="shared" si="264"/>
        <v>0</v>
      </c>
      <c r="CG226" s="275">
        <f t="shared" si="264"/>
        <v>0</v>
      </c>
      <c r="CH226" s="275">
        <f t="shared" si="264"/>
        <v>0</v>
      </c>
      <c r="CI226" s="275">
        <f t="shared" si="264"/>
        <v>0</v>
      </c>
      <c r="CJ226" s="275">
        <f t="shared" si="264"/>
        <v>0</v>
      </c>
      <c r="CK226" s="275">
        <f t="shared" si="264"/>
        <v>0</v>
      </c>
      <c r="CL226" s="275">
        <f t="shared" si="264"/>
        <v>0</v>
      </c>
      <c r="CM226" s="275">
        <f t="shared" si="264"/>
        <v>0</v>
      </c>
      <c r="CN226" s="275">
        <f t="shared" si="264"/>
        <v>0</v>
      </c>
      <c r="CO226" s="275">
        <f t="shared" si="264"/>
        <v>0</v>
      </c>
      <c r="CP226" s="275">
        <f t="shared" si="264"/>
        <v>0</v>
      </c>
      <c r="CQ226" s="275">
        <f t="shared" si="264"/>
        <v>0</v>
      </c>
      <c r="CR226" s="275">
        <f t="shared" si="264"/>
        <v>0</v>
      </c>
      <c r="CS226" s="275">
        <f t="shared" si="264"/>
        <v>0</v>
      </c>
      <c r="CT226" s="292">
        <f t="shared" si="264"/>
        <v>0</v>
      </c>
      <c r="CU226" s="164">
        <f>B226-'5、销售定价'!M16</f>
        <v>0</v>
      </c>
    </row>
    <row r="227" spans="1:99" s="130" customFormat="1" ht="16.5" customHeight="1">
      <c r="A227" s="267" t="str">
        <f t="shared" si="239"/>
        <v>车位</v>
      </c>
      <c r="B227" s="268">
        <f t="shared" si="240"/>
        <v>0</v>
      </c>
      <c r="C227" s="275">
        <f>C189*$C171/10000</f>
        <v>0</v>
      </c>
      <c r="D227" s="275">
        <f t="shared" ref="D227:BO227" si="265">D189*$C171/10000</f>
        <v>0</v>
      </c>
      <c r="E227" s="275">
        <f t="shared" si="265"/>
        <v>0</v>
      </c>
      <c r="F227" s="275">
        <f t="shared" si="265"/>
        <v>0</v>
      </c>
      <c r="G227" s="275">
        <f t="shared" si="265"/>
        <v>0</v>
      </c>
      <c r="H227" s="275">
        <f t="shared" si="265"/>
        <v>0</v>
      </c>
      <c r="I227" s="275">
        <f t="shared" si="265"/>
        <v>0</v>
      </c>
      <c r="J227" s="275">
        <f t="shared" si="265"/>
        <v>0</v>
      </c>
      <c r="K227" s="275">
        <f t="shared" si="265"/>
        <v>0</v>
      </c>
      <c r="L227" s="275">
        <f t="shared" si="265"/>
        <v>0</v>
      </c>
      <c r="M227" s="275">
        <f t="shared" si="265"/>
        <v>0</v>
      </c>
      <c r="N227" s="275">
        <f t="shared" si="265"/>
        <v>0</v>
      </c>
      <c r="O227" s="275">
        <f t="shared" si="265"/>
        <v>0</v>
      </c>
      <c r="P227" s="275">
        <f t="shared" si="265"/>
        <v>0</v>
      </c>
      <c r="Q227" s="275">
        <f t="shared" si="265"/>
        <v>0</v>
      </c>
      <c r="R227" s="275">
        <f t="shared" si="265"/>
        <v>0</v>
      </c>
      <c r="S227" s="275">
        <f t="shared" si="265"/>
        <v>0</v>
      </c>
      <c r="T227" s="275">
        <f t="shared" si="265"/>
        <v>0</v>
      </c>
      <c r="U227" s="275">
        <f t="shared" si="265"/>
        <v>0</v>
      </c>
      <c r="V227" s="275">
        <f t="shared" si="265"/>
        <v>0</v>
      </c>
      <c r="W227" s="275">
        <f t="shared" si="265"/>
        <v>0</v>
      </c>
      <c r="X227" s="275">
        <f t="shared" si="265"/>
        <v>0</v>
      </c>
      <c r="Y227" s="275">
        <f t="shared" si="265"/>
        <v>0</v>
      </c>
      <c r="Z227" s="275">
        <f t="shared" si="265"/>
        <v>0</v>
      </c>
      <c r="AA227" s="275">
        <f t="shared" si="265"/>
        <v>0</v>
      </c>
      <c r="AB227" s="275">
        <f t="shared" si="265"/>
        <v>0</v>
      </c>
      <c r="AC227" s="275">
        <f t="shared" si="265"/>
        <v>0</v>
      </c>
      <c r="AD227" s="275">
        <f t="shared" si="265"/>
        <v>0</v>
      </c>
      <c r="AE227" s="275">
        <f t="shared" si="265"/>
        <v>0</v>
      </c>
      <c r="AF227" s="275">
        <f t="shared" si="265"/>
        <v>0</v>
      </c>
      <c r="AG227" s="275">
        <f t="shared" si="265"/>
        <v>0</v>
      </c>
      <c r="AH227" s="275">
        <f t="shared" si="265"/>
        <v>0</v>
      </c>
      <c r="AI227" s="275">
        <f t="shared" si="265"/>
        <v>0</v>
      </c>
      <c r="AJ227" s="275">
        <f t="shared" si="265"/>
        <v>0</v>
      </c>
      <c r="AK227" s="275">
        <f t="shared" si="265"/>
        <v>0</v>
      </c>
      <c r="AL227" s="275">
        <f t="shared" si="265"/>
        <v>0</v>
      </c>
      <c r="AM227" s="275">
        <f t="shared" si="265"/>
        <v>0</v>
      </c>
      <c r="AN227" s="275">
        <f t="shared" si="265"/>
        <v>0</v>
      </c>
      <c r="AO227" s="275">
        <f t="shared" si="265"/>
        <v>0</v>
      </c>
      <c r="AP227" s="275">
        <f t="shared" si="265"/>
        <v>0</v>
      </c>
      <c r="AQ227" s="275">
        <f t="shared" si="265"/>
        <v>0</v>
      </c>
      <c r="AR227" s="275">
        <f t="shared" si="265"/>
        <v>0</v>
      </c>
      <c r="AS227" s="275">
        <f t="shared" si="265"/>
        <v>0</v>
      </c>
      <c r="AT227" s="275">
        <f t="shared" si="265"/>
        <v>0</v>
      </c>
      <c r="AU227" s="275">
        <f t="shared" si="265"/>
        <v>0</v>
      </c>
      <c r="AV227" s="275">
        <f t="shared" si="265"/>
        <v>0</v>
      </c>
      <c r="AW227" s="275">
        <f t="shared" si="265"/>
        <v>0</v>
      </c>
      <c r="AX227" s="275">
        <f t="shared" si="265"/>
        <v>0</v>
      </c>
      <c r="AY227" s="275">
        <f t="shared" si="265"/>
        <v>0</v>
      </c>
      <c r="AZ227" s="275">
        <f t="shared" si="265"/>
        <v>0</v>
      </c>
      <c r="BA227" s="275">
        <f t="shared" si="265"/>
        <v>0</v>
      </c>
      <c r="BB227" s="275">
        <f t="shared" si="265"/>
        <v>0</v>
      </c>
      <c r="BC227" s="275">
        <f t="shared" si="265"/>
        <v>0</v>
      </c>
      <c r="BD227" s="275">
        <f t="shared" si="265"/>
        <v>0</v>
      </c>
      <c r="BE227" s="275">
        <f t="shared" si="265"/>
        <v>0</v>
      </c>
      <c r="BF227" s="275">
        <f t="shared" si="265"/>
        <v>0</v>
      </c>
      <c r="BG227" s="275">
        <f t="shared" si="265"/>
        <v>0</v>
      </c>
      <c r="BH227" s="275">
        <f t="shared" si="265"/>
        <v>0</v>
      </c>
      <c r="BI227" s="275">
        <f t="shared" si="265"/>
        <v>0</v>
      </c>
      <c r="BJ227" s="275">
        <f t="shared" si="265"/>
        <v>0</v>
      </c>
      <c r="BK227" s="275">
        <f t="shared" si="265"/>
        <v>0</v>
      </c>
      <c r="BL227" s="275">
        <f t="shared" si="265"/>
        <v>0</v>
      </c>
      <c r="BM227" s="275">
        <f t="shared" si="265"/>
        <v>0</v>
      </c>
      <c r="BN227" s="275">
        <f t="shared" si="265"/>
        <v>0</v>
      </c>
      <c r="BO227" s="275">
        <f t="shared" si="265"/>
        <v>0</v>
      </c>
      <c r="BP227" s="275">
        <f t="shared" ref="BP227:CT227" si="266">BP189*$C171/10000</f>
        <v>0</v>
      </c>
      <c r="BQ227" s="275">
        <f t="shared" si="266"/>
        <v>0</v>
      </c>
      <c r="BR227" s="275">
        <f t="shared" si="266"/>
        <v>0</v>
      </c>
      <c r="BS227" s="275">
        <f t="shared" si="266"/>
        <v>0</v>
      </c>
      <c r="BT227" s="275">
        <f t="shared" si="266"/>
        <v>0</v>
      </c>
      <c r="BU227" s="275">
        <f t="shared" si="266"/>
        <v>0</v>
      </c>
      <c r="BV227" s="275">
        <f t="shared" si="266"/>
        <v>0</v>
      </c>
      <c r="BW227" s="275">
        <f t="shared" si="266"/>
        <v>0</v>
      </c>
      <c r="BX227" s="275">
        <f t="shared" si="266"/>
        <v>0</v>
      </c>
      <c r="BY227" s="275">
        <f t="shared" si="266"/>
        <v>0</v>
      </c>
      <c r="BZ227" s="275">
        <f t="shared" si="266"/>
        <v>0</v>
      </c>
      <c r="CA227" s="275">
        <f t="shared" si="266"/>
        <v>0</v>
      </c>
      <c r="CB227" s="275">
        <f t="shared" si="266"/>
        <v>0</v>
      </c>
      <c r="CC227" s="275">
        <f t="shared" si="266"/>
        <v>0</v>
      </c>
      <c r="CD227" s="275">
        <f t="shared" si="266"/>
        <v>0</v>
      </c>
      <c r="CE227" s="275">
        <f t="shared" si="266"/>
        <v>0</v>
      </c>
      <c r="CF227" s="275">
        <f t="shared" si="266"/>
        <v>0</v>
      </c>
      <c r="CG227" s="275">
        <f t="shared" si="266"/>
        <v>0</v>
      </c>
      <c r="CH227" s="275">
        <f t="shared" si="266"/>
        <v>0</v>
      </c>
      <c r="CI227" s="275">
        <f t="shared" si="266"/>
        <v>0</v>
      </c>
      <c r="CJ227" s="275">
        <f t="shared" si="266"/>
        <v>0</v>
      </c>
      <c r="CK227" s="275">
        <f t="shared" si="266"/>
        <v>0</v>
      </c>
      <c r="CL227" s="275">
        <f t="shared" si="266"/>
        <v>0</v>
      </c>
      <c r="CM227" s="275">
        <f t="shared" si="266"/>
        <v>0</v>
      </c>
      <c r="CN227" s="275">
        <f t="shared" si="266"/>
        <v>0</v>
      </c>
      <c r="CO227" s="275">
        <f t="shared" si="266"/>
        <v>0</v>
      </c>
      <c r="CP227" s="275">
        <f t="shared" si="266"/>
        <v>0</v>
      </c>
      <c r="CQ227" s="275">
        <f t="shared" si="266"/>
        <v>0</v>
      </c>
      <c r="CR227" s="275">
        <f t="shared" si="266"/>
        <v>0</v>
      </c>
      <c r="CS227" s="275">
        <f t="shared" si="266"/>
        <v>0</v>
      </c>
      <c r="CT227" s="275">
        <f t="shared" si="266"/>
        <v>0</v>
      </c>
      <c r="CU227" s="164">
        <f>B227-'5、销售定价'!M17</f>
        <v>0</v>
      </c>
    </row>
    <row r="228" spans="1:99" s="130" customFormat="1" ht="16.5" customHeight="1">
      <c r="A228" s="271" t="s">
        <v>239</v>
      </c>
      <c r="B228" s="273">
        <f>SUM(B214:B227)</f>
        <v>0</v>
      </c>
      <c r="C228" s="273">
        <f t="shared" ref="C228:V228" si="267">SUM(C214:C227)</f>
        <v>0</v>
      </c>
      <c r="D228" s="273">
        <f t="shared" si="267"/>
        <v>0</v>
      </c>
      <c r="E228" s="273">
        <f t="shared" si="267"/>
        <v>0</v>
      </c>
      <c r="F228" s="273">
        <f t="shared" si="267"/>
        <v>0</v>
      </c>
      <c r="G228" s="273">
        <f t="shared" si="267"/>
        <v>0</v>
      </c>
      <c r="H228" s="273">
        <f t="shared" si="267"/>
        <v>0</v>
      </c>
      <c r="I228" s="273">
        <f t="shared" si="267"/>
        <v>0</v>
      </c>
      <c r="J228" s="273">
        <f t="shared" si="267"/>
        <v>0</v>
      </c>
      <c r="K228" s="273">
        <f t="shared" si="267"/>
        <v>0</v>
      </c>
      <c r="L228" s="273">
        <f t="shared" si="267"/>
        <v>0</v>
      </c>
      <c r="M228" s="273">
        <f t="shared" si="267"/>
        <v>0</v>
      </c>
      <c r="N228" s="273">
        <f t="shared" si="267"/>
        <v>0</v>
      </c>
      <c r="O228" s="273">
        <f t="shared" si="267"/>
        <v>0</v>
      </c>
      <c r="P228" s="273">
        <f t="shared" si="267"/>
        <v>0</v>
      </c>
      <c r="Q228" s="273">
        <f t="shared" si="267"/>
        <v>0</v>
      </c>
      <c r="R228" s="273">
        <f t="shared" si="267"/>
        <v>0</v>
      </c>
      <c r="S228" s="273">
        <f t="shared" si="267"/>
        <v>0</v>
      </c>
      <c r="T228" s="273">
        <f t="shared" si="267"/>
        <v>0</v>
      </c>
      <c r="U228" s="273">
        <f t="shared" si="267"/>
        <v>0</v>
      </c>
      <c r="V228" s="273">
        <f t="shared" si="267"/>
        <v>0</v>
      </c>
      <c r="W228" s="273">
        <f t="shared" ref="W228:CH228" si="268">SUM(W214:W227)</f>
        <v>0</v>
      </c>
      <c r="X228" s="273">
        <f t="shared" si="268"/>
        <v>0</v>
      </c>
      <c r="Y228" s="273">
        <f t="shared" si="268"/>
        <v>0</v>
      </c>
      <c r="Z228" s="273">
        <f t="shared" si="268"/>
        <v>0</v>
      </c>
      <c r="AA228" s="273">
        <f t="shared" si="268"/>
        <v>0</v>
      </c>
      <c r="AB228" s="273">
        <f t="shared" si="268"/>
        <v>0</v>
      </c>
      <c r="AC228" s="273">
        <f t="shared" si="268"/>
        <v>0</v>
      </c>
      <c r="AD228" s="273">
        <f t="shared" si="268"/>
        <v>0</v>
      </c>
      <c r="AE228" s="273">
        <f t="shared" si="268"/>
        <v>0</v>
      </c>
      <c r="AF228" s="273">
        <f t="shared" si="268"/>
        <v>0</v>
      </c>
      <c r="AG228" s="273">
        <f t="shared" si="268"/>
        <v>0</v>
      </c>
      <c r="AH228" s="273">
        <f t="shared" si="268"/>
        <v>0</v>
      </c>
      <c r="AI228" s="273">
        <f t="shared" si="268"/>
        <v>0</v>
      </c>
      <c r="AJ228" s="273">
        <f t="shared" si="268"/>
        <v>0</v>
      </c>
      <c r="AK228" s="273">
        <f t="shared" si="268"/>
        <v>0</v>
      </c>
      <c r="AL228" s="273">
        <f t="shared" si="268"/>
        <v>0</v>
      </c>
      <c r="AM228" s="273">
        <f t="shared" si="268"/>
        <v>0</v>
      </c>
      <c r="AN228" s="273">
        <f t="shared" si="268"/>
        <v>0</v>
      </c>
      <c r="AO228" s="273">
        <f t="shared" si="268"/>
        <v>0</v>
      </c>
      <c r="AP228" s="273">
        <f t="shared" si="268"/>
        <v>0</v>
      </c>
      <c r="AQ228" s="273">
        <f t="shared" si="268"/>
        <v>0</v>
      </c>
      <c r="AR228" s="273">
        <f t="shared" si="268"/>
        <v>0</v>
      </c>
      <c r="AS228" s="273">
        <f t="shared" si="268"/>
        <v>0</v>
      </c>
      <c r="AT228" s="273">
        <f t="shared" si="268"/>
        <v>0</v>
      </c>
      <c r="AU228" s="273">
        <f t="shared" si="268"/>
        <v>0</v>
      </c>
      <c r="AV228" s="273">
        <f t="shared" si="268"/>
        <v>0</v>
      </c>
      <c r="AW228" s="273">
        <f t="shared" si="268"/>
        <v>0</v>
      </c>
      <c r="AX228" s="273">
        <f t="shared" si="268"/>
        <v>0</v>
      </c>
      <c r="AY228" s="273">
        <f t="shared" si="268"/>
        <v>0</v>
      </c>
      <c r="AZ228" s="273">
        <f t="shared" si="268"/>
        <v>0</v>
      </c>
      <c r="BA228" s="273">
        <f t="shared" si="268"/>
        <v>0</v>
      </c>
      <c r="BB228" s="273">
        <f t="shared" si="268"/>
        <v>0</v>
      </c>
      <c r="BC228" s="273">
        <f t="shared" si="268"/>
        <v>0</v>
      </c>
      <c r="BD228" s="273">
        <f t="shared" si="268"/>
        <v>0</v>
      </c>
      <c r="BE228" s="273">
        <f t="shared" si="268"/>
        <v>0</v>
      </c>
      <c r="BF228" s="273">
        <f t="shared" si="268"/>
        <v>0</v>
      </c>
      <c r="BG228" s="273">
        <f t="shared" si="268"/>
        <v>0</v>
      </c>
      <c r="BH228" s="273">
        <f t="shared" si="268"/>
        <v>0</v>
      </c>
      <c r="BI228" s="273">
        <f t="shared" si="268"/>
        <v>0</v>
      </c>
      <c r="BJ228" s="273">
        <f t="shared" si="268"/>
        <v>0</v>
      </c>
      <c r="BK228" s="273">
        <f t="shared" si="268"/>
        <v>0</v>
      </c>
      <c r="BL228" s="273">
        <f t="shared" si="268"/>
        <v>0</v>
      </c>
      <c r="BM228" s="273">
        <f t="shared" si="268"/>
        <v>0</v>
      </c>
      <c r="BN228" s="273">
        <f t="shared" si="268"/>
        <v>0</v>
      </c>
      <c r="BO228" s="273">
        <f t="shared" si="268"/>
        <v>0</v>
      </c>
      <c r="BP228" s="273">
        <f t="shared" si="268"/>
        <v>0</v>
      </c>
      <c r="BQ228" s="273">
        <f t="shared" si="268"/>
        <v>0</v>
      </c>
      <c r="BR228" s="273">
        <f t="shared" si="268"/>
        <v>0</v>
      </c>
      <c r="BS228" s="273">
        <f t="shared" si="268"/>
        <v>0</v>
      </c>
      <c r="BT228" s="273">
        <f t="shared" si="268"/>
        <v>0</v>
      </c>
      <c r="BU228" s="273">
        <f t="shared" si="268"/>
        <v>0</v>
      </c>
      <c r="BV228" s="273">
        <f t="shared" si="268"/>
        <v>0</v>
      </c>
      <c r="BW228" s="273">
        <f t="shared" si="268"/>
        <v>0</v>
      </c>
      <c r="BX228" s="273">
        <f t="shared" si="268"/>
        <v>0</v>
      </c>
      <c r="BY228" s="273">
        <f t="shared" si="268"/>
        <v>0</v>
      </c>
      <c r="BZ228" s="273">
        <f t="shared" si="268"/>
        <v>0</v>
      </c>
      <c r="CA228" s="273">
        <f t="shared" si="268"/>
        <v>0</v>
      </c>
      <c r="CB228" s="273">
        <f t="shared" si="268"/>
        <v>0</v>
      </c>
      <c r="CC228" s="273">
        <f t="shared" si="268"/>
        <v>0</v>
      </c>
      <c r="CD228" s="273">
        <f t="shared" si="268"/>
        <v>0</v>
      </c>
      <c r="CE228" s="273">
        <f t="shared" si="268"/>
        <v>0</v>
      </c>
      <c r="CF228" s="273">
        <f t="shared" si="268"/>
        <v>0</v>
      </c>
      <c r="CG228" s="273">
        <f t="shared" si="268"/>
        <v>0</v>
      </c>
      <c r="CH228" s="273">
        <f t="shared" si="268"/>
        <v>0</v>
      </c>
      <c r="CI228" s="273">
        <f t="shared" ref="CI228:CT228" si="269">SUM(CI214:CI227)</f>
        <v>0</v>
      </c>
      <c r="CJ228" s="273">
        <f t="shared" si="269"/>
        <v>0</v>
      </c>
      <c r="CK228" s="273">
        <f t="shared" si="269"/>
        <v>0</v>
      </c>
      <c r="CL228" s="273">
        <f t="shared" si="269"/>
        <v>0</v>
      </c>
      <c r="CM228" s="273">
        <f t="shared" si="269"/>
        <v>0</v>
      </c>
      <c r="CN228" s="273">
        <f t="shared" si="269"/>
        <v>0</v>
      </c>
      <c r="CO228" s="273">
        <f t="shared" si="269"/>
        <v>0</v>
      </c>
      <c r="CP228" s="273">
        <f t="shared" si="269"/>
        <v>0</v>
      </c>
      <c r="CQ228" s="273">
        <f t="shared" si="269"/>
        <v>0</v>
      </c>
      <c r="CR228" s="273">
        <f t="shared" si="269"/>
        <v>0</v>
      </c>
      <c r="CS228" s="273">
        <f t="shared" si="269"/>
        <v>0</v>
      </c>
      <c r="CT228" s="291">
        <f t="shared" si="269"/>
        <v>0</v>
      </c>
      <c r="CU228" s="164"/>
    </row>
    <row r="229" spans="1:99" s="130" customFormat="1" ht="16.5" customHeight="1">
      <c r="A229" s="276" t="s">
        <v>507</v>
      </c>
      <c r="B229" s="277">
        <f>B228-'5、销售定价'!M18</f>
        <v>0</v>
      </c>
    </row>
    <row r="230" spans="1:99" s="130" customFormat="1" ht="16.5" customHeight="1">
      <c r="A230" s="276"/>
      <c r="B230" s="277"/>
    </row>
    <row r="231" spans="1:99" s="130" customFormat="1" ht="16.5" customHeight="1">
      <c r="A231" s="276"/>
      <c r="B231" s="277"/>
    </row>
    <row r="232" spans="1:99" s="130" customFormat="1" ht="16.5" customHeight="1">
      <c r="A232" s="276"/>
      <c r="B232" s="277"/>
    </row>
    <row r="233" spans="1:99" ht="27" customHeight="1">
      <c r="A233" s="248" t="s">
        <v>508</v>
      </c>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c r="AD233" s="249"/>
      <c r="AE233" s="249"/>
      <c r="AF233" s="249"/>
      <c r="AG233" s="249"/>
      <c r="AH233" s="249"/>
      <c r="AI233" s="249"/>
      <c r="AJ233" s="249"/>
      <c r="AK233" s="249"/>
      <c r="AL233" s="249"/>
      <c r="AM233" s="249"/>
      <c r="AN233" s="249"/>
      <c r="AO233" s="249"/>
      <c r="AP233" s="249"/>
      <c r="AQ233" s="249"/>
      <c r="AR233" s="249"/>
      <c r="AS233" s="249"/>
      <c r="AT233" s="249"/>
      <c r="AU233" s="249"/>
      <c r="AV233" s="249"/>
      <c r="AW233" s="249"/>
      <c r="AX233" s="249"/>
      <c r="AY233" s="249"/>
      <c r="AZ233" s="249"/>
      <c r="BA233" s="249"/>
      <c r="BB233" s="249"/>
      <c r="BC233" s="249"/>
      <c r="BD233" s="249"/>
      <c r="BE233" s="249"/>
      <c r="BF233" s="249"/>
      <c r="BG233" s="249"/>
      <c r="BH233" s="249"/>
      <c r="BI233" s="249"/>
      <c r="BJ233" s="249"/>
      <c r="BK233" s="249"/>
      <c r="BL233" s="249"/>
      <c r="BM233" s="249"/>
      <c r="BN233" s="249"/>
      <c r="BO233" s="249"/>
      <c r="BP233" s="249"/>
      <c r="BQ233" s="249"/>
      <c r="BR233" s="249"/>
      <c r="BS233" s="249"/>
      <c r="BT233" s="249"/>
      <c r="BU233" s="249"/>
      <c r="BV233" s="249"/>
      <c r="BW233" s="249"/>
      <c r="BX233" s="249"/>
      <c r="BY233" s="249"/>
      <c r="BZ233" s="249"/>
      <c r="CA233" s="249"/>
      <c r="CB233" s="249"/>
      <c r="CC233" s="249"/>
      <c r="CD233" s="249"/>
      <c r="CE233" s="249"/>
      <c r="CF233" s="249"/>
      <c r="CG233" s="249"/>
      <c r="CH233" s="249"/>
      <c r="CI233" s="249"/>
      <c r="CJ233" s="249"/>
      <c r="CK233" s="249"/>
      <c r="CL233" s="249"/>
      <c r="CM233" s="249"/>
      <c r="CN233" s="249"/>
      <c r="CO233" s="249"/>
      <c r="CP233" s="249"/>
      <c r="CQ233" s="249"/>
      <c r="CR233" s="249"/>
      <c r="CS233" s="249"/>
      <c r="CT233" s="249"/>
    </row>
    <row r="234" spans="1:99" ht="35.25" customHeight="1">
      <c r="A234" s="798" t="s">
        <v>37</v>
      </c>
      <c r="B234" s="293" t="s">
        <v>59</v>
      </c>
      <c r="C234" s="293" t="s">
        <v>497</v>
      </c>
      <c r="D234" s="293" t="s">
        <v>498</v>
      </c>
      <c r="E234" s="294" t="s">
        <v>499</v>
      </c>
      <c r="F234" s="294" t="s">
        <v>500</v>
      </c>
      <c r="G234" s="252" t="s">
        <v>64</v>
      </c>
      <c r="H234" s="294" t="s">
        <v>65</v>
      </c>
      <c r="I234" s="294" t="s">
        <v>66</v>
      </c>
      <c r="J234" s="294" t="s">
        <v>67</v>
      </c>
      <c r="K234" s="294" t="s">
        <v>68</v>
      </c>
      <c r="L234" s="294" t="s">
        <v>69</v>
      </c>
      <c r="M234" s="294" t="s">
        <v>70</v>
      </c>
      <c r="N234" s="294" t="s">
        <v>71</v>
      </c>
      <c r="O234" s="294" t="s">
        <v>72</v>
      </c>
      <c r="P234" s="294" t="s">
        <v>73</v>
      </c>
      <c r="Q234" s="294" t="s">
        <v>74</v>
      </c>
      <c r="R234" s="294" t="s">
        <v>70</v>
      </c>
      <c r="S234" s="295" t="s">
        <v>76</v>
      </c>
    </row>
    <row r="235" spans="1:99" ht="16.5" customHeight="1">
      <c r="A235" s="799"/>
      <c r="B235" s="253" t="str">
        <f>B158</f>
        <v>多层（4F-9F)</v>
      </c>
      <c r="C235" s="254">
        <f>主要假设阐述!C66</f>
        <v>0</v>
      </c>
      <c r="D235" s="255">
        <f>主要假设阐述!D66</f>
        <v>0</v>
      </c>
      <c r="E235" s="256">
        <f>主要假设阐述!E66</f>
        <v>0</v>
      </c>
      <c r="F235" s="256">
        <f>主要假设阐述!F66</f>
        <v>0</v>
      </c>
      <c r="G235" s="257">
        <f>IF(F235=0,0,E235/F235)</f>
        <v>0</v>
      </c>
      <c r="H235" s="258">
        <f>IF(G235=0,0,IF(S235=0,0,(G235-L235)/S235)+1)</f>
        <v>0</v>
      </c>
      <c r="I235" s="279">
        <f>主要假设阐述!I66</f>
        <v>0</v>
      </c>
      <c r="J235" s="281">
        <f>主要假设阐述!J66</f>
        <v>0</v>
      </c>
      <c r="K235" s="281">
        <f>主要假设阐述!K66</f>
        <v>0</v>
      </c>
      <c r="L235" s="281">
        <f>主要假设阐述!L66</f>
        <v>0</v>
      </c>
      <c r="M235" s="282">
        <f>IF(K235=0,0,L235/K235)</f>
        <v>0</v>
      </c>
      <c r="N235" s="279">
        <f>主要假设阐述!N66</f>
        <v>0</v>
      </c>
      <c r="O235" s="281">
        <f>主要假设阐述!O66</f>
        <v>0</v>
      </c>
      <c r="P235" s="281">
        <f>主要假设阐述!P66</f>
        <v>0</v>
      </c>
      <c r="Q235" s="281">
        <f>主要假设阐述!Q66</f>
        <v>0</v>
      </c>
      <c r="R235" s="282">
        <f>IF(P235=0,0,Q235/P235)</f>
        <v>0</v>
      </c>
      <c r="S235" s="288">
        <f>主要假设阐述!S66</f>
        <v>0</v>
      </c>
    </row>
    <row r="236" spans="1:99" ht="16.5" customHeight="1">
      <c r="A236" s="799"/>
      <c r="B236" s="253" t="str">
        <f t="shared" ref="B236:B248" si="270">B159</f>
        <v>小高层(10F-12F)</v>
      </c>
      <c r="C236" s="254">
        <f>主要假设阐述!C67</f>
        <v>0</v>
      </c>
      <c r="D236" s="255">
        <f>主要假设阐述!D67</f>
        <v>0</v>
      </c>
      <c r="E236" s="256">
        <f>主要假设阐述!E67</f>
        <v>0</v>
      </c>
      <c r="F236" s="256">
        <f>主要假设阐述!F67</f>
        <v>0</v>
      </c>
      <c r="G236" s="257">
        <f t="shared" ref="G236:G248" si="271">IF(F236=0,0,E236/F236)</f>
        <v>0</v>
      </c>
      <c r="H236" s="258">
        <f t="shared" ref="H236:H248" si="272">IF(G236=0,0,IF(S236=0,0,(G236-L236)/S236)+1)</f>
        <v>0</v>
      </c>
      <c r="I236" s="279">
        <f>主要假设阐述!I67</f>
        <v>0</v>
      </c>
      <c r="J236" s="281">
        <f>主要假设阐述!J67</f>
        <v>0</v>
      </c>
      <c r="K236" s="281">
        <f>主要假设阐述!K67</f>
        <v>0</v>
      </c>
      <c r="L236" s="281">
        <f>主要假设阐述!L67</f>
        <v>0</v>
      </c>
      <c r="M236" s="282">
        <f t="shared" ref="M236:M248" si="273">IF(K236=0,0,L236/K236)</f>
        <v>0</v>
      </c>
      <c r="N236" s="279">
        <f>主要假设阐述!N67</f>
        <v>0</v>
      </c>
      <c r="O236" s="281">
        <f>主要假设阐述!O67</f>
        <v>0</v>
      </c>
      <c r="P236" s="281">
        <f>主要假设阐述!P67</f>
        <v>0</v>
      </c>
      <c r="Q236" s="281">
        <f>主要假设阐述!Q67</f>
        <v>0</v>
      </c>
      <c r="R236" s="282">
        <f t="shared" ref="R236:R248" si="274">IF(P236=0,0,Q236/P236)</f>
        <v>0</v>
      </c>
      <c r="S236" s="288">
        <f>主要假设阐述!S67</f>
        <v>0</v>
      </c>
    </row>
    <row r="237" spans="1:99" ht="16.5" customHeight="1">
      <c r="A237" s="799"/>
      <c r="B237" s="253" t="str">
        <f t="shared" si="270"/>
        <v>中高层(13F-18F)</v>
      </c>
      <c r="C237" s="254">
        <f>主要假设阐述!C68</f>
        <v>0</v>
      </c>
      <c r="D237" s="255">
        <f>主要假设阐述!D68</f>
        <v>0</v>
      </c>
      <c r="E237" s="256">
        <f>主要假设阐述!E68</f>
        <v>0</v>
      </c>
      <c r="F237" s="256">
        <f>主要假设阐述!F68</f>
        <v>0</v>
      </c>
      <c r="G237" s="257">
        <f t="shared" si="271"/>
        <v>0</v>
      </c>
      <c r="H237" s="258">
        <f t="shared" si="272"/>
        <v>0</v>
      </c>
      <c r="I237" s="279">
        <f>主要假设阐述!I68</f>
        <v>0</v>
      </c>
      <c r="J237" s="281">
        <f>主要假设阐述!J68</f>
        <v>0</v>
      </c>
      <c r="K237" s="281">
        <f>主要假设阐述!K68</f>
        <v>0</v>
      </c>
      <c r="L237" s="281">
        <f>主要假设阐述!L68</f>
        <v>0</v>
      </c>
      <c r="M237" s="282">
        <f t="shared" si="273"/>
        <v>0</v>
      </c>
      <c r="N237" s="279">
        <f>主要假设阐述!N68</f>
        <v>0</v>
      </c>
      <c r="O237" s="281">
        <f>主要假设阐述!O68</f>
        <v>0</v>
      </c>
      <c r="P237" s="281">
        <f>主要假设阐述!P68</f>
        <v>0</v>
      </c>
      <c r="Q237" s="281">
        <f>主要假设阐述!Q68</f>
        <v>0</v>
      </c>
      <c r="R237" s="282">
        <f t="shared" si="274"/>
        <v>0</v>
      </c>
      <c r="S237" s="288">
        <f>主要假设阐述!S68</f>
        <v>0</v>
      </c>
    </row>
    <row r="238" spans="1:99" ht="16.5" customHeight="1">
      <c r="A238" s="799"/>
      <c r="B238" s="253" t="str">
        <f t="shared" si="270"/>
        <v>高层(19F及以上）</v>
      </c>
      <c r="C238" s="254">
        <f>主要假设阐述!C69</f>
        <v>0</v>
      </c>
      <c r="D238" s="255">
        <f>主要假设阐述!D69</f>
        <v>0</v>
      </c>
      <c r="E238" s="256">
        <f>主要假设阐述!E69</f>
        <v>0</v>
      </c>
      <c r="F238" s="256">
        <f>主要假设阐述!F69</f>
        <v>0</v>
      </c>
      <c r="G238" s="257">
        <f t="shared" si="271"/>
        <v>0</v>
      </c>
      <c r="H238" s="258">
        <f t="shared" si="272"/>
        <v>0</v>
      </c>
      <c r="I238" s="279">
        <f>主要假设阐述!I69</f>
        <v>0</v>
      </c>
      <c r="J238" s="281">
        <f>主要假设阐述!J69</f>
        <v>0</v>
      </c>
      <c r="K238" s="281">
        <f>主要假设阐述!K69</f>
        <v>0</v>
      </c>
      <c r="L238" s="281">
        <f>主要假设阐述!L69</f>
        <v>0</v>
      </c>
      <c r="M238" s="282">
        <f t="shared" si="273"/>
        <v>0</v>
      </c>
      <c r="N238" s="279">
        <f>主要假设阐述!N69</f>
        <v>0</v>
      </c>
      <c r="O238" s="281">
        <f>主要假设阐述!O69</f>
        <v>0</v>
      </c>
      <c r="P238" s="281">
        <f>主要假设阐述!P69</f>
        <v>0</v>
      </c>
      <c r="Q238" s="281">
        <f>主要假设阐述!Q69</f>
        <v>0</v>
      </c>
      <c r="R238" s="282">
        <f t="shared" si="274"/>
        <v>0</v>
      </c>
      <c r="S238" s="288">
        <f>主要假设阐述!S69</f>
        <v>0</v>
      </c>
    </row>
    <row r="239" spans="1:99" ht="16.5" customHeight="1">
      <c r="A239" s="799"/>
      <c r="B239" s="253" t="str">
        <f t="shared" si="270"/>
        <v>叠拼</v>
      </c>
      <c r="C239" s="254">
        <f>主要假设阐述!C70</f>
        <v>0</v>
      </c>
      <c r="D239" s="255">
        <f>主要假设阐述!D70</f>
        <v>0</v>
      </c>
      <c r="E239" s="256">
        <f>主要假设阐述!E70</f>
        <v>0</v>
      </c>
      <c r="F239" s="256">
        <f>主要假设阐述!F70</f>
        <v>0</v>
      </c>
      <c r="G239" s="257">
        <f t="shared" si="271"/>
        <v>0</v>
      </c>
      <c r="H239" s="258">
        <f t="shared" si="272"/>
        <v>0</v>
      </c>
      <c r="I239" s="279">
        <f>主要假设阐述!I70</f>
        <v>0</v>
      </c>
      <c r="J239" s="281">
        <f>主要假设阐述!J70</f>
        <v>0</v>
      </c>
      <c r="K239" s="281">
        <f>主要假设阐述!K70</f>
        <v>0</v>
      </c>
      <c r="L239" s="281">
        <f>主要假设阐述!L70</f>
        <v>0</v>
      </c>
      <c r="M239" s="282">
        <f t="shared" si="273"/>
        <v>0</v>
      </c>
      <c r="N239" s="279">
        <f>主要假设阐述!N70</f>
        <v>0</v>
      </c>
      <c r="O239" s="281">
        <f>主要假设阐述!O70</f>
        <v>0</v>
      </c>
      <c r="P239" s="281">
        <f>主要假设阐述!P70</f>
        <v>0</v>
      </c>
      <c r="Q239" s="281">
        <f>主要假设阐述!Q70</f>
        <v>0</v>
      </c>
      <c r="R239" s="282">
        <f t="shared" si="274"/>
        <v>0</v>
      </c>
      <c r="S239" s="288">
        <f>主要假设阐述!S70</f>
        <v>0</v>
      </c>
    </row>
    <row r="240" spans="1:99" ht="16.5" customHeight="1">
      <c r="A240" s="799"/>
      <c r="B240" s="253" t="str">
        <f t="shared" si="270"/>
        <v>联排</v>
      </c>
      <c r="C240" s="254">
        <f>主要假设阐述!C71</f>
        <v>0</v>
      </c>
      <c r="D240" s="255">
        <f>主要假设阐述!D71</f>
        <v>0</v>
      </c>
      <c r="E240" s="256">
        <f>主要假设阐述!E71</f>
        <v>0</v>
      </c>
      <c r="F240" s="256">
        <f>主要假设阐述!F71</f>
        <v>0</v>
      </c>
      <c r="G240" s="257">
        <f t="shared" si="271"/>
        <v>0</v>
      </c>
      <c r="H240" s="258">
        <f t="shared" si="272"/>
        <v>0</v>
      </c>
      <c r="I240" s="279">
        <f>主要假设阐述!I71</f>
        <v>0</v>
      </c>
      <c r="J240" s="281">
        <f>主要假设阐述!J71</f>
        <v>0</v>
      </c>
      <c r="K240" s="281">
        <f>主要假设阐述!K71</f>
        <v>0</v>
      </c>
      <c r="L240" s="281">
        <f>主要假设阐述!L71</f>
        <v>0</v>
      </c>
      <c r="M240" s="282">
        <f t="shared" si="273"/>
        <v>0</v>
      </c>
      <c r="N240" s="279">
        <f>主要假设阐述!N71</f>
        <v>0</v>
      </c>
      <c r="O240" s="281">
        <f>主要假设阐述!O71</f>
        <v>0</v>
      </c>
      <c r="P240" s="281">
        <f>主要假设阐述!P71</f>
        <v>0</v>
      </c>
      <c r="Q240" s="281">
        <f>主要假设阐述!Q71</f>
        <v>0</v>
      </c>
      <c r="R240" s="282">
        <f t="shared" si="274"/>
        <v>0</v>
      </c>
      <c r="S240" s="288">
        <f>主要假设阐述!S71</f>
        <v>0</v>
      </c>
    </row>
    <row r="241" spans="1:99" ht="16.5" customHeight="1">
      <c r="A241" s="799"/>
      <c r="B241" s="253" t="str">
        <f t="shared" si="270"/>
        <v>双拼</v>
      </c>
      <c r="C241" s="254">
        <f>主要假设阐述!C72</f>
        <v>0</v>
      </c>
      <c r="D241" s="255">
        <f>主要假设阐述!D72</f>
        <v>0</v>
      </c>
      <c r="E241" s="256">
        <f>主要假设阐述!E72</f>
        <v>0</v>
      </c>
      <c r="F241" s="256">
        <f>主要假设阐述!F72</f>
        <v>0</v>
      </c>
      <c r="G241" s="257">
        <f t="shared" si="271"/>
        <v>0</v>
      </c>
      <c r="H241" s="258">
        <f t="shared" si="272"/>
        <v>0</v>
      </c>
      <c r="I241" s="279">
        <f>主要假设阐述!I72</f>
        <v>0</v>
      </c>
      <c r="J241" s="281">
        <f>主要假设阐述!J72</f>
        <v>0</v>
      </c>
      <c r="K241" s="281">
        <f>主要假设阐述!K72</f>
        <v>0</v>
      </c>
      <c r="L241" s="281">
        <f>主要假设阐述!L72</f>
        <v>0</v>
      </c>
      <c r="M241" s="282">
        <f t="shared" si="273"/>
        <v>0</v>
      </c>
      <c r="N241" s="279">
        <f>主要假设阐述!N72</f>
        <v>0</v>
      </c>
      <c r="O241" s="281">
        <f>主要假设阐述!O72</f>
        <v>0</v>
      </c>
      <c r="P241" s="281">
        <f>主要假设阐述!P72</f>
        <v>0</v>
      </c>
      <c r="Q241" s="281">
        <f>主要假设阐述!Q72</f>
        <v>0</v>
      </c>
      <c r="R241" s="282">
        <f t="shared" si="274"/>
        <v>0</v>
      </c>
      <c r="S241" s="288">
        <f>主要假设阐述!S72</f>
        <v>0</v>
      </c>
    </row>
    <row r="242" spans="1:99" ht="16.5" customHeight="1">
      <c r="A242" s="799"/>
      <c r="B242" s="253" t="str">
        <f t="shared" si="270"/>
        <v>独栋</v>
      </c>
      <c r="C242" s="254">
        <f>主要假设阐述!C73</f>
        <v>0</v>
      </c>
      <c r="D242" s="255">
        <f>主要假设阐述!D73</f>
        <v>0</v>
      </c>
      <c r="E242" s="256">
        <f>主要假设阐述!E73</f>
        <v>0</v>
      </c>
      <c r="F242" s="256">
        <f>主要假设阐述!F73</f>
        <v>0</v>
      </c>
      <c r="G242" s="257">
        <f t="shared" si="271"/>
        <v>0</v>
      </c>
      <c r="H242" s="258">
        <f t="shared" si="272"/>
        <v>0</v>
      </c>
      <c r="I242" s="279">
        <f>主要假设阐述!I73</f>
        <v>0</v>
      </c>
      <c r="J242" s="281">
        <f>主要假设阐述!J73</f>
        <v>0</v>
      </c>
      <c r="K242" s="281">
        <f>主要假设阐述!K73</f>
        <v>0</v>
      </c>
      <c r="L242" s="281">
        <f>主要假设阐述!L73</f>
        <v>0</v>
      </c>
      <c r="M242" s="282">
        <f t="shared" si="273"/>
        <v>0</v>
      </c>
      <c r="N242" s="279">
        <f>主要假设阐述!N73</f>
        <v>0</v>
      </c>
      <c r="O242" s="281">
        <f>主要假设阐述!O73</f>
        <v>0</v>
      </c>
      <c r="P242" s="281">
        <f>主要假设阐述!P73</f>
        <v>0</v>
      </c>
      <c r="Q242" s="281">
        <f>主要假设阐述!Q73</f>
        <v>0</v>
      </c>
      <c r="R242" s="282">
        <f t="shared" si="274"/>
        <v>0</v>
      </c>
      <c r="S242" s="288">
        <f>主要假设阐述!S73</f>
        <v>0</v>
      </c>
    </row>
    <row r="243" spans="1:99" ht="16.5" customHeight="1">
      <c r="A243" s="799"/>
      <c r="B243" s="253" t="str">
        <f t="shared" si="270"/>
        <v>底商</v>
      </c>
      <c r="C243" s="254">
        <f>主要假设阐述!C74</f>
        <v>0</v>
      </c>
      <c r="D243" s="255">
        <f>主要假设阐述!D74</f>
        <v>0</v>
      </c>
      <c r="E243" s="256">
        <f>主要假设阐述!E74</f>
        <v>0</v>
      </c>
      <c r="F243" s="256">
        <f>主要假设阐述!F74</f>
        <v>0</v>
      </c>
      <c r="G243" s="257">
        <f t="shared" si="271"/>
        <v>0</v>
      </c>
      <c r="H243" s="258">
        <f t="shared" si="272"/>
        <v>0</v>
      </c>
      <c r="I243" s="279">
        <f>主要假设阐述!I74</f>
        <v>0</v>
      </c>
      <c r="J243" s="281">
        <f>主要假设阐述!J74</f>
        <v>0</v>
      </c>
      <c r="K243" s="281">
        <f>主要假设阐述!K74</f>
        <v>0</v>
      </c>
      <c r="L243" s="281">
        <f>主要假设阐述!L74</f>
        <v>0</v>
      </c>
      <c r="M243" s="282">
        <f t="shared" si="273"/>
        <v>0</v>
      </c>
      <c r="N243" s="279">
        <f>主要假设阐述!N74</f>
        <v>0</v>
      </c>
      <c r="O243" s="281">
        <f>主要假设阐述!O74</f>
        <v>0</v>
      </c>
      <c r="P243" s="281">
        <f>主要假设阐述!P74</f>
        <v>0</v>
      </c>
      <c r="Q243" s="281">
        <f>主要假设阐述!Q74</f>
        <v>0</v>
      </c>
      <c r="R243" s="282">
        <f t="shared" si="274"/>
        <v>0</v>
      </c>
      <c r="S243" s="288">
        <f>主要假设阐述!S74</f>
        <v>0</v>
      </c>
    </row>
    <row r="244" spans="1:99" ht="16.5" customHeight="1">
      <c r="A244" s="799"/>
      <c r="B244" s="253" t="str">
        <f t="shared" si="270"/>
        <v>公寓（含loft）</v>
      </c>
      <c r="C244" s="254">
        <f>主要假设阐述!C75</f>
        <v>0</v>
      </c>
      <c r="D244" s="255">
        <f>主要假设阐述!D75</f>
        <v>0</v>
      </c>
      <c r="E244" s="256">
        <f>主要假设阐述!E75</f>
        <v>0</v>
      </c>
      <c r="F244" s="256">
        <f>主要假设阐述!F75</f>
        <v>0</v>
      </c>
      <c r="G244" s="257">
        <f t="shared" si="271"/>
        <v>0</v>
      </c>
      <c r="H244" s="258">
        <f t="shared" si="272"/>
        <v>0</v>
      </c>
      <c r="I244" s="279">
        <f>主要假设阐述!I75</f>
        <v>0</v>
      </c>
      <c r="J244" s="281">
        <f>主要假设阐述!J75</f>
        <v>0</v>
      </c>
      <c r="K244" s="281">
        <f>主要假设阐述!K75</f>
        <v>0</v>
      </c>
      <c r="L244" s="281">
        <f>主要假设阐述!L75</f>
        <v>0</v>
      </c>
      <c r="M244" s="282">
        <f t="shared" si="273"/>
        <v>0</v>
      </c>
      <c r="N244" s="279">
        <f>主要假设阐述!N75</f>
        <v>0</v>
      </c>
      <c r="O244" s="281">
        <f>主要假设阐述!O75</f>
        <v>0</v>
      </c>
      <c r="P244" s="281">
        <f>主要假设阐述!P75</f>
        <v>0</v>
      </c>
      <c r="Q244" s="281">
        <f>主要假设阐述!Q75</f>
        <v>0</v>
      </c>
      <c r="R244" s="282">
        <f t="shared" si="274"/>
        <v>0</v>
      </c>
      <c r="S244" s="288">
        <f>主要假设阐述!S75</f>
        <v>0</v>
      </c>
    </row>
    <row r="245" spans="1:99" ht="16.5" customHeight="1">
      <c r="A245" s="799"/>
      <c r="B245" s="253" t="str">
        <f t="shared" si="270"/>
        <v>商业</v>
      </c>
      <c r="C245" s="254">
        <f>主要假设阐述!C76</f>
        <v>0</v>
      </c>
      <c r="D245" s="255">
        <f>主要假设阐述!D76</f>
        <v>0</v>
      </c>
      <c r="E245" s="256">
        <f>主要假设阐述!E76</f>
        <v>0</v>
      </c>
      <c r="F245" s="256">
        <f>主要假设阐述!F76</f>
        <v>0</v>
      </c>
      <c r="G245" s="257">
        <f t="shared" si="271"/>
        <v>0</v>
      </c>
      <c r="H245" s="258">
        <f t="shared" si="272"/>
        <v>0</v>
      </c>
      <c r="I245" s="279">
        <f>主要假设阐述!I76</f>
        <v>0</v>
      </c>
      <c r="J245" s="281">
        <f>主要假设阐述!J76</f>
        <v>0</v>
      </c>
      <c r="K245" s="281">
        <f>主要假设阐述!K76</f>
        <v>0</v>
      </c>
      <c r="L245" s="281">
        <f>主要假设阐述!L76</f>
        <v>0</v>
      </c>
      <c r="M245" s="282">
        <f t="shared" si="273"/>
        <v>0</v>
      </c>
      <c r="N245" s="279">
        <f>主要假设阐述!N76</f>
        <v>0</v>
      </c>
      <c r="O245" s="281">
        <f>主要假设阐述!O76</f>
        <v>0</v>
      </c>
      <c r="P245" s="281">
        <f>主要假设阐述!P76</f>
        <v>0</v>
      </c>
      <c r="Q245" s="281">
        <f>主要假设阐述!Q76</f>
        <v>0</v>
      </c>
      <c r="R245" s="282">
        <f t="shared" si="274"/>
        <v>0</v>
      </c>
      <c r="S245" s="288">
        <f>主要假设阐述!S76</f>
        <v>0</v>
      </c>
    </row>
    <row r="246" spans="1:99" ht="16.5" customHeight="1">
      <c r="A246" s="799"/>
      <c r="B246" s="253" t="str">
        <f t="shared" si="270"/>
        <v>酒店</v>
      </c>
      <c r="C246" s="254">
        <f>主要假设阐述!C77</f>
        <v>0</v>
      </c>
      <c r="D246" s="255">
        <f>主要假设阐述!D77</f>
        <v>0</v>
      </c>
      <c r="E246" s="256">
        <f>主要假设阐述!E77</f>
        <v>0</v>
      </c>
      <c r="F246" s="256">
        <f>主要假设阐述!F77</f>
        <v>0</v>
      </c>
      <c r="G246" s="257">
        <f t="shared" si="271"/>
        <v>0</v>
      </c>
      <c r="H246" s="258">
        <f t="shared" si="272"/>
        <v>0</v>
      </c>
      <c r="I246" s="279">
        <f>主要假设阐述!I77</f>
        <v>0</v>
      </c>
      <c r="J246" s="281">
        <f>主要假设阐述!J77</f>
        <v>0</v>
      </c>
      <c r="K246" s="281">
        <f>主要假设阐述!K77</f>
        <v>0</v>
      </c>
      <c r="L246" s="281">
        <f>主要假设阐述!L77</f>
        <v>0</v>
      </c>
      <c r="M246" s="282">
        <f t="shared" si="273"/>
        <v>0</v>
      </c>
      <c r="N246" s="279">
        <f>主要假设阐述!N77</f>
        <v>0</v>
      </c>
      <c r="O246" s="281">
        <f>主要假设阐述!O77</f>
        <v>0</v>
      </c>
      <c r="P246" s="281">
        <f>主要假设阐述!P77</f>
        <v>0</v>
      </c>
      <c r="Q246" s="281">
        <f>主要假设阐述!Q77</f>
        <v>0</v>
      </c>
      <c r="R246" s="282">
        <f t="shared" si="274"/>
        <v>0</v>
      </c>
      <c r="S246" s="288">
        <f>主要假设阐述!S77</f>
        <v>0</v>
      </c>
    </row>
    <row r="247" spans="1:99" ht="16.5" customHeight="1">
      <c r="A247" s="799"/>
      <c r="B247" s="253">
        <f t="shared" si="270"/>
        <v>0</v>
      </c>
      <c r="C247" s="254">
        <f>主要假设阐述!C78</f>
        <v>0</v>
      </c>
      <c r="D247" s="255">
        <f>主要假设阐述!D78</f>
        <v>0</v>
      </c>
      <c r="E247" s="256">
        <f>主要假设阐述!E78</f>
        <v>0</v>
      </c>
      <c r="F247" s="256">
        <f>主要假设阐述!F78</f>
        <v>0</v>
      </c>
      <c r="G247" s="257">
        <f t="shared" si="271"/>
        <v>0</v>
      </c>
      <c r="H247" s="258">
        <f t="shared" si="272"/>
        <v>0</v>
      </c>
      <c r="I247" s="279">
        <f>主要假设阐述!I78</f>
        <v>0</v>
      </c>
      <c r="J247" s="281">
        <f>主要假设阐述!J78</f>
        <v>0</v>
      </c>
      <c r="K247" s="281">
        <f>主要假设阐述!K78</f>
        <v>0</v>
      </c>
      <c r="L247" s="281">
        <f>主要假设阐述!L78</f>
        <v>0</v>
      </c>
      <c r="M247" s="282">
        <f t="shared" si="273"/>
        <v>0</v>
      </c>
      <c r="N247" s="279">
        <f>主要假设阐述!N78</f>
        <v>0</v>
      </c>
      <c r="O247" s="281">
        <f>主要假设阐述!O78</f>
        <v>0</v>
      </c>
      <c r="P247" s="281">
        <f>主要假设阐述!P78</f>
        <v>0</v>
      </c>
      <c r="Q247" s="281">
        <f>主要假设阐述!Q78</f>
        <v>0</v>
      </c>
      <c r="R247" s="282">
        <f t="shared" si="274"/>
        <v>0</v>
      </c>
      <c r="S247" s="288">
        <f>主要假设阐述!S78</f>
        <v>0</v>
      </c>
    </row>
    <row r="248" spans="1:99" ht="16.5" customHeight="1">
      <c r="A248" s="800"/>
      <c r="B248" s="259" t="str">
        <f t="shared" si="270"/>
        <v>车位</v>
      </c>
      <c r="C248" s="260">
        <f>主要假设阐述!C79</f>
        <v>0</v>
      </c>
      <c r="D248" s="261">
        <f>主要假设阐述!D79</f>
        <v>0</v>
      </c>
      <c r="E248" s="262">
        <f>主要假设阐述!E79</f>
        <v>0</v>
      </c>
      <c r="F248" s="262">
        <f>主要假设阐述!F79</f>
        <v>0</v>
      </c>
      <c r="G248" s="263">
        <f t="shared" si="271"/>
        <v>0</v>
      </c>
      <c r="H248" s="264">
        <f t="shared" si="272"/>
        <v>0</v>
      </c>
      <c r="I248" s="283">
        <f>主要假设阐述!I79</f>
        <v>0</v>
      </c>
      <c r="J248" s="285">
        <f>主要假设阐述!J79</f>
        <v>0</v>
      </c>
      <c r="K248" s="285">
        <f>主要假设阐述!K79</f>
        <v>0</v>
      </c>
      <c r="L248" s="285">
        <f>主要假设阐述!L79</f>
        <v>0</v>
      </c>
      <c r="M248" s="286">
        <f t="shared" si="273"/>
        <v>0</v>
      </c>
      <c r="N248" s="283">
        <f>主要假设阐述!N79</f>
        <v>0</v>
      </c>
      <c r="O248" s="285">
        <f>主要假设阐述!O79</f>
        <v>0</v>
      </c>
      <c r="P248" s="285">
        <f>主要假设阐述!P79</f>
        <v>0</v>
      </c>
      <c r="Q248" s="285">
        <f>主要假设阐述!Q79</f>
        <v>0</v>
      </c>
      <c r="R248" s="286">
        <f t="shared" si="274"/>
        <v>0</v>
      </c>
      <c r="S248" s="289">
        <f>主要假设阐述!S79</f>
        <v>0</v>
      </c>
    </row>
    <row r="249" spans="1:99" ht="16.5" customHeight="1"/>
    <row r="250" spans="1:99" s="130" customFormat="1" ht="16.5" customHeight="1">
      <c r="A250" s="794" t="s">
        <v>501</v>
      </c>
      <c r="B250" s="794"/>
      <c r="C250" s="794"/>
      <c r="D250" s="794"/>
      <c r="E250" s="794"/>
      <c r="F250" s="794"/>
      <c r="G250" s="794"/>
      <c r="H250" s="794"/>
      <c r="I250" s="794"/>
      <c r="J250" s="794"/>
      <c r="K250" s="794"/>
      <c r="L250" s="794"/>
    </row>
    <row r="251" spans="1:99" s="130" customFormat="1" ht="16.5" customHeight="1">
      <c r="A251" s="795" t="s">
        <v>502</v>
      </c>
      <c r="B251" s="801" t="s">
        <v>239</v>
      </c>
      <c r="C251" s="265">
        <v>1</v>
      </c>
      <c r="D251" s="265">
        <v>2</v>
      </c>
      <c r="E251" s="265">
        <v>3</v>
      </c>
      <c r="F251" s="265">
        <v>4</v>
      </c>
      <c r="G251" s="265">
        <v>5</v>
      </c>
      <c r="H251" s="265">
        <v>6</v>
      </c>
      <c r="I251" s="265">
        <v>7</v>
      </c>
      <c r="J251" s="265">
        <v>8</v>
      </c>
      <c r="K251" s="265">
        <v>9</v>
      </c>
      <c r="L251" s="265">
        <v>10</v>
      </c>
      <c r="M251" s="265">
        <v>11</v>
      </c>
      <c r="N251" s="265">
        <v>12</v>
      </c>
      <c r="O251" s="265">
        <v>13</v>
      </c>
      <c r="P251" s="265">
        <v>14</v>
      </c>
      <c r="Q251" s="265">
        <v>15</v>
      </c>
      <c r="R251" s="265">
        <v>16</v>
      </c>
      <c r="S251" s="265">
        <v>17</v>
      </c>
      <c r="T251" s="265">
        <v>18</v>
      </c>
      <c r="U251" s="265">
        <v>19</v>
      </c>
      <c r="V251" s="265">
        <v>20</v>
      </c>
      <c r="W251" s="265">
        <v>21</v>
      </c>
      <c r="X251" s="265">
        <v>22</v>
      </c>
      <c r="Y251" s="265">
        <v>23</v>
      </c>
      <c r="Z251" s="265">
        <v>24</v>
      </c>
      <c r="AA251" s="265">
        <v>25</v>
      </c>
      <c r="AB251" s="265">
        <v>26</v>
      </c>
      <c r="AC251" s="265">
        <v>27</v>
      </c>
      <c r="AD251" s="265">
        <v>28</v>
      </c>
      <c r="AE251" s="265">
        <v>29</v>
      </c>
      <c r="AF251" s="265">
        <v>30</v>
      </c>
      <c r="AG251" s="265">
        <v>31</v>
      </c>
      <c r="AH251" s="265">
        <v>32</v>
      </c>
      <c r="AI251" s="265">
        <v>33</v>
      </c>
      <c r="AJ251" s="265">
        <v>34</v>
      </c>
      <c r="AK251" s="265">
        <v>35</v>
      </c>
      <c r="AL251" s="265">
        <v>36</v>
      </c>
      <c r="AM251" s="265">
        <v>37</v>
      </c>
      <c r="AN251" s="265">
        <v>38</v>
      </c>
      <c r="AO251" s="265">
        <v>39</v>
      </c>
      <c r="AP251" s="265">
        <v>40</v>
      </c>
      <c r="AQ251" s="265">
        <v>41</v>
      </c>
      <c r="AR251" s="265">
        <v>42</v>
      </c>
      <c r="AS251" s="265">
        <v>43</v>
      </c>
      <c r="AT251" s="265">
        <v>44</v>
      </c>
      <c r="AU251" s="265">
        <v>45</v>
      </c>
      <c r="AV251" s="265">
        <v>46</v>
      </c>
      <c r="AW251" s="265">
        <v>47</v>
      </c>
      <c r="AX251" s="265">
        <v>48</v>
      </c>
      <c r="AY251" s="265">
        <v>49</v>
      </c>
      <c r="AZ251" s="265">
        <v>50</v>
      </c>
      <c r="BA251" s="265">
        <v>51</v>
      </c>
      <c r="BB251" s="265">
        <v>52</v>
      </c>
      <c r="BC251" s="265">
        <v>53</v>
      </c>
      <c r="BD251" s="265">
        <v>54</v>
      </c>
      <c r="BE251" s="265">
        <v>55</v>
      </c>
      <c r="BF251" s="265">
        <v>56</v>
      </c>
      <c r="BG251" s="265">
        <v>57</v>
      </c>
      <c r="BH251" s="265">
        <v>58</v>
      </c>
      <c r="BI251" s="265">
        <v>59</v>
      </c>
      <c r="BJ251" s="265">
        <v>60</v>
      </c>
      <c r="BK251" s="265">
        <v>61</v>
      </c>
      <c r="BL251" s="265">
        <v>62</v>
      </c>
      <c r="BM251" s="265">
        <v>63</v>
      </c>
      <c r="BN251" s="265">
        <v>64</v>
      </c>
      <c r="BO251" s="265">
        <v>65</v>
      </c>
      <c r="BP251" s="265">
        <v>66</v>
      </c>
      <c r="BQ251" s="265">
        <v>67</v>
      </c>
      <c r="BR251" s="265">
        <v>68</v>
      </c>
      <c r="BS251" s="265">
        <v>69</v>
      </c>
      <c r="BT251" s="265">
        <v>70</v>
      </c>
      <c r="BU251" s="265">
        <v>71</v>
      </c>
      <c r="BV251" s="265">
        <v>72</v>
      </c>
      <c r="BW251" s="265">
        <v>73</v>
      </c>
      <c r="BX251" s="265">
        <v>74</v>
      </c>
      <c r="BY251" s="265">
        <v>75</v>
      </c>
      <c r="BZ251" s="265">
        <v>76</v>
      </c>
      <c r="CA251" s="265">
        <v>77</v>
      </c>
      <c r="CB251" s="265">
        <v>78</v>
      </c>
      <c r="CC251" s="265">
        <v>79</v>
      </c>
      <c r="CD251" s="265">
        <v>80</v>
      </c>
      <c r="CE251" s="265">
        <v>81</v>
      </c>
      <c r="CF251" s="265">
        <v>82</v>
      </c>
      <c r="CG251" s="265">
        <v>83</v>
      </c>
      <c r="CH251" s="265">
        <v>84</v>
      </c>
      <c r="CI251" s="265">
        <v>85</v>
      </c>
      <c r="CJ251" s="265">
        <v>86</v>
      </c>
      <c r="CK251" s="265">
        <v>87</v>
      </c>
      <c r="CL251" s="265">
        <v>88</v>
      </c>
      <c r="CM251" s="265">
        <v>89</v>
      </c>
      <c r="CN251" s="265">
        <v>90</v>
      </c>
      <c r="CO251" s="265">
        <v>91</v>
      </c>
      <c r="CP251" s="265">
        <v>92</v>
      </c>
      <c r="CQ251" s="265">
        <v>93</v>
      </c>
      <c r="CR251" s="265">
        <v>94</v>
      </c>
      <c r="CS251" s="265">
        <v>95</v>
      </c>
      <c r="CT251" s="290">
        <v>96</v>
      </c>
      <c r="CU251" s="164" t="s">
        <v>77</v>
      </c>
    </row>
    <row r="252" spans="1:99" s="130" customFormat="1" ht="16.5" customHeight="1">
      <c r="A252" s="796"/>
      <c r="B252" s="802"/>
      <c r="C252" s="266">
        <f>主要假设阐述!$B$5</f>
        <v>42491</v>
      </c>
      <c r="D252" s="266">
        <f>C252+31</f>
        <v>42522</v>
      </c>
      <c r="E252" s="266">
        <f t="shared" ref="E252:BP252" si="275">D252+31</f>
        <v>42553</v>
      </c>
      <c r="F252" s="266">
        <f t="shared" si="275"/>
        <v>42584</v>
      </c>
      <c r="G252" s="266">
        <f t="shared" si="275"/>
        <v>42615</v>
      </c>
      <c r="H252" s="266">
        <f t="shared" si="275"/>
        <v>42646</v>
      </c>
      <c r="I252" s="266">
        <f t="shared" si="275"/>
        <v>42677</v>
      </c>
      <c r="J252" s="266">
        <f t="shared" si="275"/>
        <v>42708</v>
      </c>
      <c r="K252" s="266">
        <f t="shared" si="275"/>
        <v>42739</v>
      </c>
      <c r="L252" s="266">
        <f t="shared" si="275"/>
        <v>42770</v>
      </c>
      <c r="M252" s="266">
        <f t="shared" si="275"/>
        <v>42801</v>
      </c>
      <c r="N252" s="266">
        <f t="shared" si="275"/>
        <v>42832</v>
      </c>
      <c r="O252" s="266">
        <f t="shared" si="275"/>
        <v>42863</v>
      </c>
      <c r="P252" s="266">
        <f t="shared" si="275"/>
        <v>42894</v>
      </c>
      <c r="Q252" s="266">
        <f t="shared" si="275"/>
        <v>42925</v>
      </c>
      <c r="R252" s="266">
        <f t="shared" si="275"/>
        <v>42956</v>
      </c>
      <c r="S252" s="266">
        <f t="shared" si="275"/>
        <v>42987</v>
      </c>
      <c r="T252" s="266">
        <f t="shared" si="275"/>
        <v>43018</v>
      </c>
      <c r="U252" s="266">
        <f t="shared" si="275"/>
        <v>43049</v>
      </c>
      <c r="V252" s="266">
        <f t="shared" si="275"/>
        <v>43080</v>
      </c>
      <c r="W252" s="266">
        <f t="shared" si="275"/>
        <v>43111</v>
      </c>
      <c r="X252" s="266">
        <f t="shared" si="275"/>
        <v>43142</v>
      </c>
      <c r="Y252" s="266">
        <f t="shared" si="275"/>
        <v>43173</v>
      </c>
      <c r="Z252" s="266">
        <f t="shared" si="275"/>
        <v>43204</v>
      </c>
      <c r="AA252" s="266">
        <f t="shared" si="275"/>
        <v>43235</v>
      </c>
      <c r="AB252" s="266">
        <f t="shared" si="275"/>
        <v>43266</v>
      </c>
      <c r="AC252" s="266">
        <f t="shared" si="275"/>
        <v>43297</v>
      </c>
      <c r="AD252" s="266">
        <f t="shared" si="275"/>
        <v>43328</v>
      </c>
      <c r="AE252" s="266">
        <f t="shared" si="275"/>
        <v>43359</v>
      </c>
      <c r="AF252" s="266">
        <f t="shared" si="275"/>
        <v>43390</v>
      </c>
      <c r="AG252" s="266">
        <f t="shared" si="275"/>
        <v>43421</v>
      </c>
      <c r="AH252" s="266">
        <f t="shared" si="275"/>
        <v>43452</v>
      </c>
      <c r="AI252" s="266">
        <f t="shared" si="275"/>
        <v>43483</v>
      </c>
      <c r="AJ252" s="266">
        <f t="shared" si="275"/>
        <v>43514</v>
      </c>
      <c r="AK252" s="266">
        <f t="shared" si="275"/>
        <v>43545</v>
      </c>
      <c r="AL252" s="266">
        <f t="shared" si="275"/>
        <v>43576</v>
      </c>
      <c r="AM252" s="266">
        <f t="shared" si="275"/>
        <v>43607</v>
      </c>
      <c r="AN252" s="266">
        <f t="shared" si="275"/>
        <v>43638</v>
      </c>
      <c r="AO252" s="266">
        <f t="shared" si="275"/>
        <v>43669</v>
      </c>
      <c r="AP252" s="266">
        <f t="shared" si="275"/>
        <v>43700</v>
      </c>
      <c r="AQ252" s="266">
        <f t="shared" si="275"/>
        <v>43731</v>
      </c>
      <c r="AR252" s="266">
        <f t="shared" si="275"/>
        <v>43762</v>
      </c>
      <c r="AS252" s="266">
        <f t="shared" si="275"/>
        <v>43793</v>
      </c>
      <c r="AT252" s="266">
        <f t="shared" si="275"/>
        <v>43824</v>
      </c>
      <c r="AU252" s="266">
        <f t="shared" si="275"/>
        <v>43855</v>
      </c>
      <c r="AV252" s="266">
        <f t="shared" si="275"/>
        <v>43886</v>
      </c>
      <c r="AW252" s="266">
        <f t="shared" si="275"/>
        <v>43917</v>
      </c>
      <c r="AX252" s="266">
        <f t="shared" si="275"/>
        <v>43948</v>
      </c>
      <c r="AY252" s="266">
        <f t="shared" si="275"/>
        <v>43979</v>
      </c>
      <c r="AZ252" s="266">
        <f t="shared" si="275"/>
        <v>44010</v>
      </c>
      <c r="BA252" s="266">
        <f t="shared" si="275"/>
        <v>44041</v>
      </c>
      <c r="BB252" s="266">
        <f t="shared" si="275"/>
        <v>44072</v>
      </c>
      <c r="BC252" s="266">
        <f t="shared" si="275"/>
        <v>44103</v>
      </c>
      <c r="BD252" s="266">
        <f t="shared" si="275"/>
        <v>44134</v>
      </c>
      <c r="BE252" s="266">
        <f t="shared" si="275"/>
        <v>44165</v>
      </c>
      <c r="BF252" s="266">
        <f t="shared" si="275"/>
        <v>44196</v>
      </c>
      <c r="BG252" s="266">
        <f t="shared" si="275"/>
        <v>44227</v>
      </c>
      <c r="BH252" s="266">
        <f t="shared" si="275"/>
        <v>44258</v>
      </c>
      <c r="BI252" s="266">
        <f t="shared" si="275"/>
        <v>44289</v>
      </c>
      <c r="BJ252" s="266">
        <f t="shared" si="275"/>
        <v>44320</v>
      </c>
      <c r="BK252" s="266">
        <f t="shared" si="275"/>
        <v>44351</v>
      </c>
      <c r="BL252" s="266">
        <f t="shared" si="275"/>
        <v>44382</v>
      </c>
      <c r="BM252" s="266">
        <f t="shared" si="275"/>
        <v>44413</v>
      </c>
      <c r="BN252" s="266">
        <f t="shared" si="275"/>
        <v>44444</v>
      </c>
      <c r="BO252" s="266">
        <f t="shared" si="275"/>
        <v>44475</v>
      </c>
      <c r="BP252" s="266">
        <f t="shared" si="275"/>
        <v>44506</v>
      </c>
      <c r="BQ252" s="266">
        <f t="shared" ref="BQ252:CT252" si="276">BP252+31</f>
        <v>44537</v>
      </c>
      <c r="BR252" s="266">
        <f t="shared" si="276"/>
        <v>44568</v>
      </c>
      <c r="BS252" s="266">
        <f t="shared" si="276"/>
        <v>44599</v>
      </c>
      <c r="BT252" s="266">
        <f t="shared" si="276"/>
        <v>44630</v>
      </c>
      <c r="BU252" s="266">
        <f t="shared" si="276"/>
        <v>44661</v>
      </c>
      <c r="BV252" s="266">
        <f t="shared" si="276"/>
        <v>44692</v>
      </c>
      <c r="BW252" s="266">
        <f t="shared" si="276"/>
        <v>44723</v>
      </c>
      <c r="BX252" s="266">
        <f t="shared" si="276"/>
        <v>44754</v>
      </c>
      <c r="BY252" s="266">
        <f t="shared" si="276"/>
        <v>44785</v>
      </c>
      <c r="BZ252" s="266">
        <f t="shared" si="276"/>
        <v>44816</v>
      </c>
      <c r="CA252" s="266">
        <f t="shared" si="276"/>
        <v>44847</v>
      </c>
      <c r="CB252" s="266">
        <f t="shared" si="276"/>
        <v>44878</v>
      </c>
      <c r="CC252" s="266">
        <f t="shared" si="276"/>
        <v>44909</v>
      </c>
      <c r="CD252" s="266">
        <f t="shared" si="276"/>
        <v>44940</v>
      </c>
      <c r="CE252" s="266">
        <f t="shared" si="276"/>
        <v>44971</v>
      </c>
      <c r="CF252" s="266">
        <f t="shared" si="276"/>
        <v>45002</v>
      </c>
      <c r="CG252" s="266">
        <f t="shared" si="276"/>
        <v>45033</v>
      </c>
      <c r="CH252" s="266">
        <f t="shared" si="276"/>
        <v>45064</v>
      </c>
      <c r="CI252" s="266">
        <f t="shared" si="276"/>
        <v>45095</v>
      </c>
      <c r="CJ252" s="266">
        <f t="shared" si="276"/>
        <v>45126</v>
      </c>
      <c r="CK252" s="266">
        <f t="shared" si="276"/>
        <v>45157</v>
      </c>
      <c r="CL252" s="266">
        <f t="shared" si="276"/>
        <v>45188</v>
      </c>
      <c r="CM252" s="266">
        <f t="shared" si="276"/>
        <v>45219</v>
      </c>
      <c r="CN252" s="266">
        <f t="shared" si="276"/>
        <v>45250</v>
      </c>
      <c r="CO252" s="266">
        <f t="shared" si="276"/>
        <v>45281</v>
      </c>
      <c r="CP252" s="266">
        <f t="shared" si="276"/>
        <v>45312</v>
      </c>
      <c r="CQ252" s="266">
        <f t="shared" si="276"/>
        <v>45343</v>
      </c>
      <c r="CR252" s="266">
        <f t="shared" si="276"/>
        <v>45374</v>
      </c>
      <c r="CS252" s="266">
        <f t="shared" si="276"/>
        <v>45405</v>
      </c>
      <c r="CT252" s="266">
        <f t="shared" si="276"/>
        <v>45436</v>
      </c>
      <c r="CU252" s="164"/>
    </row>
    <row r="253" spans="1:99" s="130" customFormat="1" ht="16.5" customHeight="1">
      <c r="A253" s="267" t="str">
        <f>B235</f>
        <v>多层（4F-9F)</v>
      </c>
      <c r="B253" s="268">
        <f>SUM(C253:CT253)</f>
        <v>0</v>
      </c>
      <c r="C253" s="269">
        <f>IF(C$251=$I235,$L235,0)</f>
        <v>0</v>
      </c>
      <c r="D253" s="269">
        <f>IF(D$251&lt;$I235,0,IF(D$251=$I235,$L235,IF(D$251=$N235,$Q235,IF(SUM($C253:C253)+$S235&gt;$G235,$G235-SUM($C253:C253),$S235))))</f>
        <v>0</v>
      </c>
      <c r="E253" s="269">
        <f>IF(E$251&lt;$I235,0,IF(E$251=$I235,$L235,IF(E$251=$N235,$Q235,IF(SUM($C253:D253)+$S235&gt;$G235,$G235-SUM($C253:D253),$S235))))</f>
        <v>0</v>
      </c>
      <c r="F253" s="269">
        <f>IF(F$251&lt;$I235,0,IF(F$251=$I235,$L235,IF(F$251=$N235,$Q235,IF(SUM($C253:E253)+$S235&gt;$G235,$G235-SUM($C253:E253),$S235))))</f>
        <v>0</v>
      </c>
      <c r="G253" s="269">
        <f>IF(G$251&lt;$I235,0,IF(G$251=$I235,$L235,IF(G$251=$N235,$Q235,IF(SUM($C253:F253)+$S235&gt;$G235,$G235-SUM($C253:F253),$S235))))</f>
        <v>0</v>
      </c>
      <c r="H253" s="269">
        <f>IF(H$251&lt;$I235,0,IF(H$251=$I235,$L235,IF(H$251=$N235,$Q235,IF(SUM($C253:G253)+$S235&gt;$G235,$G235-SUM($C253:G253),$S235))))</f>
        <v>0</v>
      </c>
      <c r="I253" s="269">
        <f>IF(I$251&lt;$I235,0,IF(I$251=$I235,$L235,IF(I$251=$N235,$Q235,IF(SUM($C253:H253)+$S235&gt;$G235,$G235-SUM($C253:H253),$S235))))</f>
        <v>0</v>
      </c>
      <c r="J253" s="269">
        <f>IF(J$251&lt;$I235,0,IF(J$251=$I235,$L235,IF(J$251=$N235,$Q235,IF(SUM($C253:I253)+$S235&gt;$G235,$G235-SUM($C253:I253),$S235))))</f>
        <v>0</v>
      </c>
      <c r="K253" s="269">
        <f>IF(K$251&lt;$I235,0,IF(K$251=$I235,$L235,IF(K$251=$N235,$Q235,IF(SUM($C253:J253)+$S235&gt;$G235,$G235-SUM($C253:J253),$S235))))</f>
        <v>0</v>
      </c>
      <c r="L253" s="269">
        <f>IF(L$251&lt;$I235,0,IF(L$251=$I235,$L235,IF(L$251=$N235,$Q235,IF(SUM($C253:K253)+$S235&gt;$G235,$G235-SUM($C253:K253),$S235))))</f>
        <v>0</v>
      </c>
      <c r="M253" s="269">
        <f>IF(M$251&lt;$I235,0,IF(M$251=$I235,$L235,IF(M$251=$N235,$Q235,IF(SUM($C253:L253)+$S235&gt;$G235,$G235-SUM($C253:L253),$S235))))</f>
        <v>0</v>
      </c>
      <c r="N253" s="269">
        <f>IF(N$251&lt;$I235,0,IF(N$251=$I235,$L235,IF(N$251=$N235,$Q235,IF(SUM($C253:M253)+$S235&gt;$G235,$G235-SUM($C253:M253),$S235))))</f>
        <v>0</v>
      </c>
      <c r="O253" s="269">
        <f>IF(O$251&lt;$I235,0,IF(O$251=$I235,$L235,IF(O$251=$N235,$Q235,IF(SUM($C253:N253)+$S235&gt;$G235,$G235-SUM($C253:N253),$S235))))</f>
        <v>0</v>
      </c>
      <c r="P253" s="269">
        <f>IF(P$251&lt;$I235,0,IF(P$251=$I235,$L235,IF(P$251=$N235,$Q235,IF(SUM($C253:O253)+$S235&gt;$G235,$G235-SUM($C253:O253),$S235))))</f>
        <v>0</v>
      </c>
      <c r="Q253" s="269">
        <f>IF(Q$251&lt;$I235,0,IF(Q$251=$I235,$L235,IF(Q$251=$N235,$Q235,IF(SUM($C253:P253)+$S235&gt;$G235,$G235-SUM($C253:P253),$S235))))</f>
        <v>0</v>
      </c>
      <c r="R253" s="269">
        <f>IF(R$251&lt;$I235,0,IF(R$251=$I235,$L235,IF(R$251=$N235,$Q235,IF(SUM($C253:Q253)+$S235&gt;$G235,$G235-SUM($C253:Q253),$S235))))</f>
        <v>0</v>
      </c>
      <c r="S253" s="269">
        <f>IF(S$251&lt;$I235,0,IF(S$251=$I235,$L235,IF(S$251=$N235,$Q235,IF(SUM($C253:R253)+$S235&gt;$G235,$G235-SUM($C253:R253),$S235))))</f>
        <v>0</v>
      </c>
      <c r="T253" s="269">
        <f>IF(T$251&lt;$I235,0,IF(T$251=$I235,$L235,IF(T$251=$N235,$Q235,IF(SUM($C253:S253)+$S235&gt;$G235,$G235-SUM($C253:S253),$S235))))</f>
        <v>0</v>
      </c>
      <c r="U253" s="269">
        <f>IF(U$251&lt;$I235,0,IF(U$251=$I235,$L235,IF(U$251=$N235,$Q235,IF(SUM($C253:T253)+$S235&gt;$G235,$G235-SUM($C253:T253),$S235))))</f>
        <v>0</v>
      </c>
      <c r="V253" s="269">
        <f>IF(V$251&lt;$I235,0,IF(V$251=$I235,$L235,IF(V$251=$N235,$Q235,IF(SUM($C253:U253)+$S235&gt;$G235,$G235-SUM($C253:U253),$S235))))</f>
        <v>0</v>
      </c>
      <c r="W253" s="269">
        <f>IF(W$251&lt;$I235,0,IF(W$251=$I235,$L235,IF(W$251=$N235,$Q235,IF(SUM($C253:V253)+$S235&gt;$G235,$G235-SUM($C253:V253),$S235))))</f>
        <v>0</v>
      </c>
      <c r="X253" s="269">
        <f>IF(X$251&lt;$I235,0,IF(X$251=$I235,$L235,IF(X$251=$N235,$Q235,IF(SUM($C253:W253)+$S235&gt;$G235,$G235-SUM($C253:W253),$S235))))</f>
        <v>0</v>
      </c>
      <c r="Y253" s="269">
        <f>IF(Y$251&lt;$I235,0,IF(Y$251=$I235,$L235,IF(Y$251=$N235,$Q235,IF(SUM($C253:X253)+$S235&gt;$G235,$G235-SUM($C253:X253),$S235))))</f>
        <v>0</v>
      </c>
      <c r="Z253" s="269">
        <f>IF(Z$251&lt;$I235,0,IF(Z$251=$I235,$L235,IF(Z$251=$N235,$Q235,IF(SUM($C253:Y253)+$S235&gt;$G235,$G235-SUM($C253:Y253),$S235))))</f>
        <v>0</v>
      </c>
      <c r="AA253" s="269">
        <f>IF(AA$251&lt;$I235,0,IF(AA$251=$I235,$L235,IF(AA$251=$N235,$Q235,IF(SUM($C253:Z253)+$S235&gt;$G235,$G235-SUM($C253:Z253),$S235))))</f>
        <v>0</v>
      </c>
      <c r="AB253" s="269">
        <f>IF(AB$251&lt;$I235,0,IF(AB$251=$I235,$L235,IF(AB$251=$N235,$Q235,IF(SUM($C253:AA253)+$S235&gt;$G235,$G235-SUM($C253:AA253),$S235))))</f>
        <v>0</v>
      </c>
      <c r="AC253" s="269">
        <f>IF(AC$251&lt;$I235,0,IF(AC$251=$I235,$L235,IF(AC$251=$N235,$Q235,IF(SUM($C253:AB253)+$S235&gt;$G235,$G235-SUM($C253:AB253),$S235))))</f>
        <v>0</v>
      </c>
      <c r="AD253" s="269">
        <f>IF(AD$251&lt;$I235,0,IF(AD$251=$I235,$L235,IF(AD$251=$N235,$Q235,IF(SUM($C253:AC253)+$S235&gt;$G235,$G235-SUM($C253:AC253),$S235))))</f>
        <v>0</v>
      </c>
      <c r="AE253" s="269">
        <f>IF(AE$251&lt;$I235,0,IF(AE$251=$I235,$L235,IF(AE$251=$N235,$Q235,IF(SUM($C253:AD253)+$S235&gt;$G235,$G235-SUM($C253:AD253),$S235))))</f>
        <v>0</v>
      </c>
      <c r="AF253" s="269">
        <f>IF(AF$251&lt;$I235,0,IF(AF$251=$I235,$L235,IF(AF$251=$N235,$Q235,IF(SUM($C253:AE253)+$S235&gt;$G235,$G235-SUM($C253:AE253),$S235))))</f>
        <v>0</v>
      </c>
      <c r="AG253" s="269">
        <f>IF(AG$251&lt;$I235,0,IF(AG$251=$I235,$L235,IF(AG$251=$N235,$Q235,IF(SUM($C253:AF253)+$S235&gt;$G235,$G235-SUM($C253:AF253),$S235))))</f>
        <v>0</v>
      </c>
      <c r="AH253" s="269">
        <f>IF(AH$251&lt;$I235,0,IF(AH$251=$I235,$L235,IF(AH$251=$N235,$Q235,IF(SUM($C253:AG253)+$S235&gt;$G235,$G235-SUM($C253:AG253),$S235))))</f>
        <v>0</v>
      </c>
      <c r="AI253" s="269">
        <f>IF(AI$251&lt;$I235,0,IF(AI$251=$I235,$L235,IF(AI$251=$N235,$Q235,IF(SUM($C253:AH253)+$S235&gt;$G235,$G235-SUM($C253:AH253),$S235))))</f>
        <v>0</v>
      </c>
      <c r="AJ253" s="269">
        <f>IF(AJ$251&lt;$I235,0,IF(AJ$251=$I235,$L235,IF(AJ$251=$N235,$Q235,IF(SUM($C253:AI253)+$S235&gt;$G235,$G235-SUM($C253:AI253),$S235))))</f>
        <v>0</v>
      </c>
      <c r="AK253" s="269">
        <f>IF(AK$251&lt;$I235,0,IF(AK$251=$I235,$L235,IF(AK$251=$N235,$Q235,IF(SUM($C253:AJ253)+$S235&gt;$G235,$G235-SUM($C253:AJ253),$S235))))</f>
        <v>0</v>
      </c>
      <c r="AL253" s="269">
        <f>IF(AL$251&lt;$I235,0,IF(AL$251=$I235,$L235,IF(AL$251=$N235,$Q235,IF(SUM($C253:AK253)+$S235&gt;$G235,$G235-SUM($C253:AK253),$S235))))</f>
        <v>0</v>
      </c>
      <c r="AM253" s="269">
        <f>IF(AM$251&lt;$I235,0,IF(AM$251=$I235,$L235,IF(AM$251=$N235,$Q235,IF(SUM($C253:AL253)+$S235&gt;$G235,$G235-SUM($C253:AL253),$S235))))</f>
        <v>0</v>
      </c>
      <c r="AN253" s="269">
        <f>IF(AN$251&lt;$I235,0,IF(AN$251=$I235,$L235,IF(AN$251=$N235,$Q235,IF(SUM($C253:AM253)+$S235&gt;$G235,$G235-SUM($C253:AM253),$S235))))</f>
        <v>0</v>
      </c>
      <c r="AO253" s="269">
        <f>IF(AO$251&lt;$I235,0,IF(AO$251=$I235,$L235,IF(AO$251=$N235,$Q235,IF(SUM($C253:AN253)+$S235&gt;$G235,$G235-SUM($C253:AN253),$S235))))</f>
        <v>0</v>
      </c>
      <c r="AP253" s="269">
        <f>IF(AP$251&lt;$I235,0,IF(AP$251=$I235,$L235,IF(AP$251=$N235,$Q235,IF(SUM($C253:AO253)+$S235&gt;$G235,$G235-SUM($C253:AO253),$S235))))</f>
        <v>0</v>
      </c>
      <c r="AQ253" s="269">
        <f>IF(AQ$251&lt;$I235,0,IF(AQ$251=$I235,$L235,IF(AQ$251=$N235,$Q235,IF(SUM($C253:AP253)+$S235&gt;$G235,$G235-SUM($C253:AP253),$S235))))</f>
        <v>0</v>
      </c>
      <c r="AR253" s="269">
        <f>IF(AR$251&lt;$I235,0,IF(AR$251=$I235,$L235,IF(AR$251=$N235,$Q235,IF(SUM($C253:AQ253)+$S235&gt;$G235,$G235-SUM($C253:AQ253),$S235))))</f>
        <v>0</v>
      </c>
      <c r="AS253" s="269">
        <f>IF(AS$251&lt;$I235,0,IF(AS$251=$I235,$L235,IF(AS$251=$N235,$Q235,IF(SUM($C253:AR253)+$S235&gt;$G235,$G235-SUM($C253:AR253),$S235))))</f>
        <v>0</v>
      </c>
      <c r="AT253" s="269">
        <f>IF(AT$251&lt;$I235,0,IF(AT$251=$I235,$L235,IF(AT$251=$N235,$Q235,IF(SUM($C253:AS253)+$S235&gt;$G235,$G235-SUM($C253:AS253),$S235))))</f>
        <v>0</v>
      </c>
      <c r="AU253" s="269">
        <f>IF(AU$251&lt;$I235,0,IF(AU$251=$I235,$L235,IF(AU$251=$N235,$Q235,IF(SUM($C253:AT253)+$S235&gt;$G235,$G235-SUM($C253:AT253),$S235))))</f>
        <v>0</v>
      </c>
      <c r="AV253" s="269">
        <f>IF(AV$251&lt;$I235,0,IF(AV$251=$I235,$L235,IF(AV$251=$N235,$Q235,IF(SUM($C253:AU253)+$S235&gt;$G235,$G235-SUM($C253:AU253),$S235))))</f>
        <v>0</v>
      </c>
      <c r="AW253" s="269">
        <f>IF(AW$251&lt;$I235,0,IF(AW$251=$I235,$L235,IF(AW$251=$N235,$Q235,IF(SUM($C253:AV253)+$S235&gt;$G235,$G235-SUM($C253:AV253),$S235))))</f>
        <v>0</v>
      </c>
      <c r="AX253" s="269">
        <f>IF(AX$251&lt;$I235,0,IF(AX$251=$I235,$L235,IF(AX$251=$N235,$Q235,IF(SUM($C253:AW253)+$S235&gt;$G235,$G235-SUM($C253:AW253),$S235))))</f>
        <v>0</v>
      </c>
      <c r="AY253" s="269">
        <f>IF(AY$251&lt;$I235,0,IF(AY$251=$I235,$L235,IF(AY$251=$N235,$Q235,IF(SUM($C253:AX253)+$S235&gt;$G235,$G235-SUM($C253:AX253),$S235))))</f>
        <v>0</v>
      </c>
      <c r="AZ253" s="269">
        <f>IF(AZ$251&lt;$I235,0,IF(AZ$251=$I235,$L235,IF(AZ$251=$N235,$Q235,IF(SUM($C253:AY253)+$S235&gt;$G235,$G235-SUM($C253:AY253),$S235))))</f>
        <v>0</v>
      </c>
      <c r="BA253" s="269">
        <f>IF(BA$251&lt;$I235,0,IF(BA$251=$I235,$L235,IF(BA$251=$N235,$Q235,IF(SUM($C253:AZ253)+$S235&gt;$G235,$G235-SUM($C253:AZ253),$S235))))</f>
        <v>0</v>
      </c>
      <c r="BB253" s="269">
        <f>IF(BB$251&lt;$I235,0,IF(BB$251=$I235,$L235,IF(BB$251=$N235,$Q235,IF(SUM($C253:BA253)+$S235&gt;$G235,$G235-SUM($C253:BA253),$S235))))</f>
        <v>0</v>
      </c>
      <c r="BC253" s="269">
        <f>IF(BC$251&lt;$I235,0,IF(BC$251=$I235,$L235,IF(BC$251=$N235,$Q235,IF(SUM($C253:BB253)+$S235&gt;$G235,$G235-SUM($C253:BB253),$S235))))</f>
        <v>0</v>
      </c>
      <c r="BD253" s="269">
        <f>IF(BD$251&lt;$I235,0,IF(BD$251=$I235,$L235,IF(BD$251=$N235,$Q235,IF(SUM($C253:BC253)+$S235&gt;$G235,$G235-SUM($C253:BC253),$S235))))</f>
        <v>0</v>
      </c>
      <c r="BE253" s="269">
        <f>IF(BE$251&lt;$I235,0,IF(BE$251=$I235,$L235,IF(BE$251=$N235,$Q235,IF(SUM($C253:BD253)+$S235&gt;$G235,$G235-SUM($C253:BD253),$S235))))</f>
        <v>0</v>
      </c>
      <c r="BF253" s="269">
        <f>IF(BF$251&lt;$I235,0,IF(BF$251=$I235,$L235,IF(BF$251=$N235,$Q235,IF(SUM($C253:BE253)+$S235&gt;$G235,$G235-SUM($C253:BE253),$S235))))</f>
        <v>0</v>
      </c>
      <c r="BG253" s="269">
        <f>IF(BG$251&lt;$I235,0,IF(BG$251=$I235,$L235,IF(BG$251=$N235,$Q235,IF(SUM($C253:BF253)+$S235&gt;$G235,$G235-SUM($C253:BF253),$S235))))</f>
        <v>0</v>
      </c>
      <c r="BH253" s="269">
        <f>IF(BH$251&lt;$I235,0,IF(BH$251=$I235,$L235,IF(BH$251=$N235,$Q235,IF(SUM($C253:BG253)+$S235&gt;$G235,$G235-SUM($C253:BG253),$S235))))</f>
        <v>0</v>
      </c>
      <c r="BI253" s="269">
        <f>IF(BI$251&lt;$I235,0,IF(BI$251=$I235,$L235,IF(BI$251=$N235,$Q235,IF(SUM($C253:BH253)+$S235&gt;$G235,$G235-SUM($C253:BH253),$S235))))</f>
        <v>0</v>
      </c>
      <c r="BJ253" s="269">
        <f>IF(BJ$251&lt;$I235,0,IF(BJ$251=$I235,$L235,IF(BJ$251=$N235,$Q235,IF(SUM($C253:BI253)+$S235&gt;$G235,$G235-SUM($C253:BI253),$S235))))</f>
        <v>0</v>
      </c>
      <c r="BK253" s="269">
        <f>IF(BK$251&lt;$I235,0,IF(BK$251=$I235,$L235,IF(BK$251=$N235,$Q235,IF(SUM($C253:BJ253)+$S235&gt;$G235,$G235-SUM($C253:BJ253),$S235))))</f>
        <v>0</v>
      </c>
      <c r="BL253" s="269">
        <f>IF(BL$251&lt;$I235,0,IF(BL$251=$I235,$L235,IF(BL$251=$N235,$Q235,IF(SUM($C253:BK253)+$S235&gt;$G235,$G235-SUM($C253:BK253),$S235))))</f>
        <v>0</v>
      </c>
      <c r="BM253" s="269">
        <f>IF(BM$251&lt;$I235,0,IF(BM$251=$I235,$L235,IF(BM$251=$N235,$Q235,IF(SUM($C253:BL253)+$S235&gt;$G235,$G235-SUM($C253:BL253),$S235))))</f>
        <v>0</v>
      </c>
      <c r="BN253" s="269">
        <f>IF(BN$251&lt;$I235,0,IF(BN$251=$I235,$L235,IF(BN$251=$N235,$Q235,IF(SUM($C253:BM253)+$S235&gt;$G235,$G235-SUM($C253:BM253),$S235))))</f>
        <v>0</v>
      </c>
      <c r="BO253" s="269">
        <f>IF(BO$251&lt;$I235,0,IF(BO$251=$I235,$L235,IF(BO$251=$N235,$Q235,IF(SUM($C253:BN253)+$S235&gt;$G235,$G235-SUM($C253:BN253),$S235))))</f>
        <v>0</v>
      </c>
      <c r="BP253" s="269">
        <f>IF(BP$251&lt;$I235,0,IF(BP$251=$I235,$L235,IF(BP$251=$N235,$Q235,IF(SUM($C253:BO253)+$S235&gt;$G235,$G235-SUM($C253:BO253),$S235))))</f>
        <v>0</v>
      </c>
      <c r="BQ253" s="269">
        <f>IF(BQ$251&lt;$I235,0,IF(BQ$251=$I235,$L235,IF(BQ$251=$N235,$Q235,IF(SUM($C253:BP253)+$S235&gt;$G235,$G235-SUM($C253:BP253),$S235))))</f>
        <v>0</v>
      </c>
      <c r="BR253" s="269">
        <f>IF(BR$251&lt;$I235,0,IF(BR$251=$I235,$L235,IF(BR$251=$N235,$Q235,IF(SUM($C253:BQ253)+$S235&gt;$G235,$G235-SUM($C253:BQ253),$S235))))</f>
        <v>0</v>
      </c>
      <c r="BS253" s="269">
        <f>IF(BS$251&lt;$I235,0,IF(BS$251=$I235,$L235,IF(BS$251=$N235,$Q235,IF(SUM($C253:BR253)+$S235&gt;$G235,$G235-SUM($C253:BR253),$S235))))</f>
        <v>0</v>
      </c>
      <c r="BT253" s="269">
        <f>IF(BT$251&lt;$I235,0,IF(BT$251=$I235,$L235,IF(BT$251=$N235,$Q235,IF(SUM($C253:BS253)+$S235&gt;$G235,$G235-SUM($C253:BS253),$S235))))</f>
        <v>0</v>
      </c>
      <c r="BU253" s="269">
        <f>IF(BU$251&lt;$I235,0,IF(BU$251=$I235,$L235,IF(BU$251=$N235,$Q235,IF(SUM($C253:BT253)+$S235&gt;$G235,$G235-SUM($C253:BT253),$S235))))</f>
        <v>0</v>
      </c>
      <c r="BV253" s="269">
        <f>IF(BV$251&lt;$I235,0,IF(BV$251=$I235,$L235,IF(BV$251=$N235,$Q235,IF(SUM($C253:BU253)+$S235&gt;$G235,$G235-SUM($C253:BU253),$S235))))</f>
        <v>0</v>
      </c>
      <c r="BW253" s="269">
        <f>IF(BW$251&lt;$I235,0,IF(BW$251=$I235,$L235,IF(BW$251=$N235,$Q235,IF(SUM($C253:BV253)+$S235&gt;$G235,$G235-SUM($C253:BV253),$S235))))</f>
        <v>0</v>
      </c>
      <c r="BX253" s="269">
        <f>IF(BX$251&lt;$I235,0,IF(BX$251=$I235,$L235,IF(BX$251=$N235,$Q235,IF(SUM($C253:BW253)+$S235&gt;$G235,$G235-SUM($C253:BW253),$S235))))</f>
        <v>0</v>
      </c>
      <c r="BY253" s="269">
        <f>IF(BY$251&lt;$I235,0,IF(BY$251=$I235,$L235,IF(BY$251=$N235,$Q235,IF(SUM($C253:BX253)+$S235&gt;$G235,$G235-SUM($C253:BX253),$S235))))</f>
        <v>0</v>
      </c>
      <c r="BZ253" s="269">
        <f>IF(BZ$251&lt;$I235,0,IF(BZ$251=$I235,$L235,IF(BZ$251=$N235,$Q235,IF(SUM($C253:BY253)+$S235&gt;$G235,$G235-SUM($C253:BY253),$S235))))</f>
        <v>0</v>
      </c>
      <c r="CA253" s="269">
        <f>IF(CA$251&lt;$I235,0,IF(CA$251=$I235,$L235,IF(CA$251=$N235,$Q235,IF(SUM($C253:BZ253)+$S235&gt;$G235,$G235-SUM($C253:BZ253),$S235))))</f>
        <v>0</v>
      </c>
      <c r="CB253" s="269">
        <f>IF(CB$251&lt;$I235,0,IF(CB$251=$I235,$L235,IF(CB$251=$N235,$Q235,IF(SUM($C253:CA253)+$S235&gt;$G235,$G235-SUM($C253:CA253),$S235))))</f>
        <v>0</v>
      </c>
      <c r="CC253" s="269">
        <f>IF(CC$251&lt;$I235,0,IF(CC$251=$I235,$L235,IF(CC$251=$N235,$Q235,IF(SUM($C253:CB253)+$S235&gt;$G235,$G235-SUM($C253:CB253),$S235))))</f>
        <v>0</v>
      </c>
      <c r="CD253" s="269">
        <f>IF(CD$251&lt;$I235,0,IF(CD$251=$I235,$L235,IF(CD$251=$N235,$Q235,IF(SUM($C253:CC253)+$S235&gt;$G235,$G235-SUM($C253:CC253),$S235))))</f>
        <v>0</v>
      </c>
      <c r="CE253" s="269">
        <f>IF(CE$251&lt;$I235,0,IF(CE$251=$I235,$L235,IF(CE$251=$N235,$Q235,IF(SUM($C253:CD253)+$S235&gt;$G235,$G235-SUM($C253:CD253),$S235))))</f>
        <v>0</v>
      </c>
      <c r="CF253" s="269">
        <f>IF(CF$251&lt;$I235,0,IF(CF$251=$I235,$L235,IF(CF$251=$N235,$Q235,IF(SUM($C253:CE253)+$S235&gt;$G235,$G235-SUM($C253:CE253),$S235))))</f>
        <v>0</v>
      </c>
      <c r="CG253" s="269">
        <f>IF(CG$251&lt;$I235,0,IF(CG$251=$I235,$L235,IF(CG$251=$N235,$Q235,IF(SUM($C253:CF253)+$S235&gt;$G235,$G235-SUM($C253:CF253),$S235))))</f>
        <v>0</v>
      </c>
      <c r="CH253" s="269">
        <f>IF(CH$251&lt;$I235,0,IF(CH$251=$I235,$L235,IF(CH$251=$N235,$Q235,IF(SUM($C253:CG253)+$S235&gt;$G235,$G235-SUM($C253:CG253),$S235))))</f>
        <v>0</v>
      </c>
      <c r="CI253" s="269">
        <f>IF(CI$251&lt;$I235,0,IF(CI$251=$I235,$L235,IF(CI$251=$N235,$Q235,IF(SUM($C253:CH253)+$S235&gt;$G235,$G235-SUM($C253:CH253),$S235))))</f>
        <v>0</v>
      </c>
      <c r="CJ253" s="269">
        <f>IF(CJ$251&lt;$I235,0,IF(CJ$251=$I235,$L235,IF(CJ$251=$N235,$Q235,IF(SUM($C253:CI253)+$S235&gt;$G235,$G235-SUM($C253:CI253),$S235))))</f>
        <v>0</v>
      </c>
      <c r="CK253" s="269">
        <f>IF(CK$251&lt;$I235,0,IF(CK$251=$I235,$L235,IF(CK$251=$N235,$Q235,IF(SUM($C253:CJ253)+$S235&gt;$G235,$G235-SUM($C253:CJ253),$S235))))</f>
        <v>0</v>
      </c>
      <c r="CL253" s="269">
        <f>IF(CL$251&lt;$I235,0,IF(CL$251=$I235,$L235,IF(CL$251=$N235,$Q235,IF(SUM($C253:CK253)+$S235&gt;$G235,$G235-SUM($C253:CK253),$S235))))</f>
        <v>0</v>
      </c>
      <c r="CM253" s="269">
        <f>IF(CM$251&lt;$I235,0,IF(CM$251=$I235,$L235,IF(CM$251=$N235,$Q235,IF(SUM($C253:CL253)+$S235&gt;$G235,$G235-SUM($C253:CL253),$S235))))</f>
        <v>0</v>
      </c>
      <c r="CN253" s="269">
        <f>IF(CN$251&lt;$I235,0,IF(CN$251=$I235,$L235,IF(CN$251=$N235,$Q235,IF(SUM($C253:CM253)+$S235&gt;$G235,$G235-SUM($C253:CM253),$S235))))</f>
        <v>0</v>
      </c>
      <c r="CO253" s="269">
        <f>IF(CO$251&lt;$I235,0,IF(CO$251=$I235,$L235,IF(CO$251=$N235,$Q235,IF(SUM($C253:CN253)+$S235&gt;$G235,$G235-SUM($C253:CN253),$S235))))</f>
        <v>0</v>
      </c>
      <c r="CP253" s="269">
        <f>IF(CP$251&lt;$I235,0,IF(CP$251=$I235,$L235,IF(CP$251=$N235,$Q235,IF(SUM($C253:CO253)+$S235&gt;$G235,$G235-SUM($C253:CO253),$S235))))</f>
        <v>0</v>
      </c>
      <c r="CQ253" s="269">
        <f>IF(CQ$251&lt;$I235,0,IF(CQ$251=$I235,$L235,IF(CQ$251=$N235,$Q235,IF(SUM($C253:CP253)+$S235&gt;$G235,$G235-SUM($C253:CP253),$S235))))</f>
        <v>0</v>
      </c>
      <c r="CR253" s="269">
        <f>IF(CR$251&lt;$I235,0,IF(CR$251=$I235,$L235,IF(CR$251=$N235,$Q235,IF(SUM($C253:CQ253)+$S235&gt;$G235,$G235-SUM($C253:CQ253),$S235))))</f>
        <v>0</v>
      </c>
      <c r="CS253" s="269">
        <f>IF(CS$251&lt;$I235,0,IF(CS$251=$I235,$L235,IF(CS$251=$N235,$Q235,IF(SUM($C253:CR253)+$S235&gt;$G235,$G235-SUM($C253:CR253),$S235))))</f>
        <v>0</v>
      </c>
      <c r="CT253" s="292">
        <f>IF(CT$251&lt;$I235,0,IF(CT$251=$I235,$L235,IF(CT$251=$N235,$Q235,IF(SUM($C253:CS253)+$S235&gt;$G235,$G235-SUM($C253:CS253),$S235))))</f>
        <v>0</v>
      </c>
      <c r="CU253" s="164">
        <f t="shared" ref="CU253:CU266" si="277">B253-G235</f>
        <v>0</v>
      </c>
    </row>
    <row r="254" spans="1:99" s="130" customFormat="1" ht="16.5" customHeight="1">
      <c r="A254" s="267" t="str">
        <f t="shared" ref="A254:A266" si="278">B236</f>
        <v>小高层(10F-12F)</v>
      </c>
      <c r="B254" s="268">
        <f t="shared" ref="B254:B266" si="279">SUM(C254:CT254)</f>
        <v>0</v>
      </c>
      <c r="C254" s="269">
        <f t="shared" ref="C254:C266" si="280">IF(C$251=$I236,$L236,0)</f>
        <v>0</v>
      </c>
      <c r="D254" s="269">
        <f>IF(D$251&lt;$I236,0,IF(D$251=$I236,$L236,IF(D$251=$N236,$Q236,IF(SUM($C254:C254)+$S236&gt;$G236,$G236-SUM($C254:C254),$S236))))</f>
        <v>0</v>
      </c>
      <c r="E254" s="269">
        <f>IF(E$251&lt;$I236,0,IF(E$251=$I236,$L236,IF(E$251=$N236,$Q236,IF(SUM($C254:D254)+$S236&gt;$G236,$G236-SUM($C254:D254),$S236))))</f>
        <v>0</v>
      </c>
      <c r="F254" s="269">
        <f>IF(F$251&lt;$I236,0,IF(F$251=$I236,$L236,IF(F$251=$N236,$Q236,IF(SUM($C254:E254)+$S236&gt;$G236,$G236-SUM($C254:E254),$S236))))</f>
        <v>0</v>
      </c>
      <c r="G254" s="269">
        <f>IF(G$251&lt;$I236,0,IF(G$251=$I236,$L236,IF(G$251=$N236,$Q236,IF(SUM($C254:F254)+$S236&gt;$G236,$G236-SUM($C254:F254),$S236))))</f>
        <v>0</v>
      </c>
      <c r="H254" s="269">
        <f>IF(H$251&lt;$I236,0,IF(H$251=$I236,$L236,IF(H$251=$N236,$Q236,IF(SUM($C254:G254)+$S236&gt;$G236,$G236-SUM($C254:G254),$S236))))</f>
        <v>0</v>
      </c>
      <c r="I254" s="269">
        <f>IF(I$251&lt;$I236,0,IF(I$251=$I236,$L236,IF(I$251=$N236,$Q236,IF(SUM($C254:H254)+$S236&gt;$G236,$G236-SUM($C254:H254),$S236))))</f>
        <v>0</v>
      </c>
      <c r="J254" s="269">
        <f>IF(J$251&lt;$I236,0,IF(J$251=$I236,$L236,IF(J$251=$N236,$Q236,IF(SUM($C254:I254)+$S236&gt;$G236,$G236-SUM($C254:I254),$S236))))</f>
        <v>0</v>
      </c>
      <c r="K254" s="269">
        <f>IF(K$251&lt;$I236,0,IF(K$251=$I236,$L236,IF(K$251=$N236,$Q236,IF(SUM($C254:J254)+$S236&gt;$G236,$G236-SUM($C254:J254),$S236))))</f>
        <v>0</v>
      </c>
      <c r="L254" s="269">
        <f>IF(L$251&lt;$I236,0,IF(L$251=$I236,$L236,IF(L$251=$N236,$Q236,IF(SUM($C254:K254)+$S236&gt;$G236,$G236-SUM($C254:K254),$S236))))</f>
        <v>0</v>
      </c>
      <c r="M254" s="269">
        <f>IF(M$251&lt;$I236,0,IF(M$251=$I236,$L236,IF(M$251=$N236,$Q236,IF(SUM($C254:L254)+$S236&gt;$G236,$G236-SUM($C254:L254),$S236))))</f>
        <v>0</v>
      </c>
      <c r="N254" s="269">
        <f>IF(N$251&lt;$I236,0,IF(N$251=$I236,$L236,IF(N$251=$N236,$Q236,IF(SUM($C254:M254)+$S236&gt;$G236,$G236-SUM($C254:M254),$S236))))</f>
        <v>0</v>
      </c>
      <c r="O254" s="269">
        <f>IF(O$251&lt;$I236,0,IF(O$251=$I236,$L236,IF(O$251=$N236,$Q236,IF(SUM($C254:N254)+$S236&gt;$G236,$G236-SUM($C254:N254),$S236))))</f>
        <v>0</v>
      </c>
      <c r="P254" s="269">
        <f>IF(P$251&lt;$I236,0,IF(P$251=$I236,$L236,IF(P$251=$N236,$Q236,IF(SUM($C254:O254)+$S236&gt;$G236,$G236-SUM($C254:O254),$S236))))</f>
        <v>0</v>
      </c>
      <c r="Q254" s="269">
        <f>IF(Q$251&lt;$I236,0,IF(Q$251=$I236,$L236,IF(Q$251=$N236,$Q236,IF(SUM($C254:P254)+$S236&gt;$G236,$G236-SUM($C254:P254),$S236))))</f>
        <v>0</v>
      </c>
      <c r="R254" s="269">
        <f>IF(R$251&lt;$I236,0,IF(R$251=$I236,$L236,IF(R$251=$N236,$Q236,IF(SUM($C254:Q254)+$S236&gt;$G236,$G236-SUM($C254:Q254),$S236))))</f>
        <v>0</v>
      </c>
      <c r="S254" s="269">
        <f>IF(S$251&lt;$I236,0,IF(S$251=$I236,$L236,IF(S$251=$N236,$Q236,IF(SUM($C254:R254)+$S236&gt;$G236,$G236-SUM($C254:R254),$S236))))</f>
        <v>0</v>
      </c>
      <c r="T254" s="269">
        <f>IF(T$251&lt;$I236,0,IF(T$251=$I236,$L236,IF(T$251=$N236,$Q236,IF(SUM($C254:S254)+$S236&gt;$G236,$G236-SUM($C254:S254),$S236))))</f>
        <v>0</v>
      </c>
      <c r="U254" s="269">
        <f>IF(U$251&lt;$I236,0,IF(U$251=$I236,$L236,IF(U$251=$N236,$Q236,IF(SUM($C254:T254)+$S236&gt;$G236,$G236-SUM($C254:T254),$S236))))</f>
        <v>0</v>
      </c>
      <c r="V254" s="269">
        <f>IF(V$251&lt;$I236,0,IF(V$251=$I236,$L236,IF(V$251=$N236,$Q236,IF(SUM($C254:U254)+$S236&gt;$G236,$G236-SUM($C254:U254),$S236))))</f>
        <v>0</v>
      </c>
      <c r="W254" s="269">
        <f>IF(W$251&lt;$I236,0,IF(W$251=$I236,$L236,IF(W$251=$N236,$Q236,IF(SUM($C254:V254)+$S236&gt;$G236,$G236-SUM($C254:V254),$S236))))</f>
        <v>0</v>
      </c>
      <c r="X254" s="269">
        <f>IF(X$251&lt;$I236,0,IF(X$251=$I236,$L236,IF(X$251=$N236,$Q236,IF(SUM($C254:W254)+$S236&gt;$G236,$G236-SUM($C254:W254),$S236))))</f>
        <v>0</v>
      </c>
      <c r="Y254" s="269">
        <f>IF(Y$251&lt;$I236,0,IF(Y$251=$I236,$L236,IF(Y$251=$N236,$Q236,IF(SUM($C254:X254)+$S236&gt;$G236,$G236-SUM($C254:X254),$S236))))</f>
        <v>0</v>
      </c>
      <c r="Z254" s="269">
        <f>IF(Z$251&lt;$I236,0,IF(Z$251=$I236,$L236,IF(Z$251=$N236,$Q236,IF(SUM($C254:Y254)+$S236&gt;$G236,$G236-SUM($C254:Y254),$S236))))</f>
        <v>0</v>
      </c>
      <c r="AA254" s="269">
        <f>IF(AA$251&lt;$I236,0,IF(AA$251=$I236,$L236,IF(AA$251=$N236,$Q236,IF(SUM($C254:Z254)+$S236&gt;$G236,$G236-SUM($C254:Z254),$S236))))</f>
        <v>0</v>
      </c>
      <c r="AB254" s="269">
        <f>IF(AB$251&lt;$I236,0,IF(AB$251=$I236,$L236,IF(AB$251=$N236,$Q236,IF(SUM($C254:AA254)+$S236&gt;$G236,$G236-SUM($C254:AA254),$S236))))</f>
        <v>0</v>
      </c>
      <c r="AC254" s="269">
        <f>IF(AC$251&lt;$I236,0,IF(AC$251=$I236,$L236,IF(AC$251=$N236,$Q236,IF(SUM($C254:AB254)+$S236&gt;$G236,$G236-SUM($C254:AB254),$S236))))</f>
        <v>0</v>
      </c>
      <c r="AD254" s="269">
        <f>IF(AD$251&lt;$I236,0,IF(AD$251=$I236,$L236,IF(AD$251=$N236,$Q236,IF(SUM($C254:AC254)+$S236&gt;$G236,$G236-SUM($C254:AC254),$S236))))</f>
        <v>0</v>
      </c>
      <c r="AE254" s="269">
        <f>IF(AE$251&lt;$I236,0,IF(AE$251=$I236,$L236,IF(AE$251=$N236,$Q236,IF(SUM($C254:AD254)+$S236&gt;$G236,$G236-SUM($C254:AD254),$S236))))</f>
        <v>0</v>
      </c>
      <c r="AF254" s="269">
        <f>IF(AF$251&lt;$I236,0,IF(AF$251=$I236,$L236,IF(AF$251=$N236,$Q236,IF(SUM($C254:AE254)+$S236&gt;$G236,$G236-SUM($C254:AE254),$S236))))</f>
        <v>0</v>
      </c>
      <c r="AG254" s="269">
        <f>IF(AG$251&lt;$I236,0,IF(AG$251=$I236,$L236,IF(AG$251=$N236,$Q236,IF(SUM($C254:AF254)+$S236&gt;$G236,$G236-SUM($C254:AF254),$S236))))</f>
        <v>0</v>
      </c>
      <c r="AH254" s="269">
        <f>IF(AH$251&lt;$I236,0,IF(AH$251=$I236,$L236,IF(AH$251=$N236,$Q236,IF(SUM($C254:AG254)+$S236&gt;$G236,$G236-SUM($C254:AG254),$S236))))</f>
        <v>0</v>
      </c>
      <c r="AI254" s="269">
        <f>IF(AI$251&lt;$I236,0,IF(AI$251=$I236,$L236,IF(AI$251=$N236,$Q236,IF(SUM($C254:AH254)+$S236&gt;$G236,$G236-SUM($C254:AH254),$S236))))</f>
        <v>0</v>
      </c>
      <c r="AJ254" s="269">
        <f>IF(AJ$251&lt;$I236,0,IF(AJ$251=$I236,$L236,IF(AJ$251=$N236,$Q236,IF(SUM($C254:AI254)+$S236&gt;$G236,$G236-SUM($C254:AI254),$S236))))</f>
        <v>0</v>
      </c>
      <c r="AK254" s="269">
        <f>IF(AK$251&lt;$I236,0,IF(AK$251=$I236,$L236,IF(AK$251=$N236,$Q236,IF(SUM($C254:AJ254)+$S236&gt;$G236,$G236-SUM($C254:AJ254),$S236))))</f>
        <v>0</v>
      </c>
      <c r="AL254" s="269">
        <f>IF(AL$251&lt;$I236,0,IF(AL$251=$I236,$L236,IF(AL$251=$N236,$Q236,IF(SUM($C254:AK254)+$S236&gt;$G236,$G236-SUM($C254:AK254),$S236))))</f>
        <v>0</v>
      </c>
      <c r="AM254" s="269">
        <f>IF(AM$251&lt;$I236,0,IF(AM$251=$I236,$L236,IF(AM$251=$N236,$Q236,IF(SUM($C254:AL254)+$S236&gt;$G236,$G236-SUM($C254:AL254),$S236))))</f>
        <v>0</v>
      </c>
      <c r="AN254" s="269">
        <f>IF(AN$251&lt;$I236,0,IF(AN$251=$I236,$L236,IF(AN$251=$N236,$Q236,IF(SUM($C254:AM254)+$S236&gt;$G236,$G236-SUM($C254:AM254),$S236))))</f>
        <v>0</v>
      </c>
      <c r="AO254" s="269">
        <f>IF(AO$251&lt;$I236,0,IF(AO$251=$I236,$L236,IF(AO$251=$N236,$Q236,IF(SUM($C254:AN254)+$S236&gt;$G236,$G236-SUM($C254:AN254),$S236))))</f>
        <v>0</v>
      </c>
      <c r="AP254" s="269">
        <f>IF(AP$251&lt;$I236,0,IF(AP$251=$I236,$L236,IF(AP$251=$N236,$Q236,IF(SUM($C254:AO254)+$S236&gt;$G236,$G236-SUM($C254:AO254),$S236))))</f>
        <v>0</v>
      </c>
      <c r="AQ254" s="269">
        <f>IF(AQ$251&lt;$I236,0,IF(AQ$251=$I236,$L236,IF(AQ$251=$N236,$Q236,IF(SUM($C254:AP254)+$S236&gt;$G236,$G236-SUM($C254:AP254),$S236))))</f>
        <v>0</v>
      </c>
      <c r="AR254" s="269">
        <f>IF(AR$251&lt;$I236,0,IF(AR$251=$I236,$L236,IF(AR$251=$N236,$Q236,IF(SUM($C254:AQ254)+$S236&gt;$G236,$G236-SUM($C254:AQ254),$S236))))</f>
        <v>0</v>
      </c>
      <c r="AS254" s="269">
        <f>IF(AS$251&lt;$I236,0,IF(AS$251=$I236,$L236,IF(AS$251=$N236,$Q236,IF(SUM($C254:AR254)+$S236&gt;$G236,$G236-SUM($C254:AR254),$S236))))</f>
        <v>0</v>
      </c>
      <c r="AT254" s="269">
        <f>IF(AT$251&lt;$I236,0,IF(AT$251=$I236,$L236,IF(AT$251=$N236,$Q236,IF(SUM($C254:AS254)+$S236&gt;$G236,$G236-SUM($C254:AS254),$S236))))</f>
        <v>0</v>
      </c>
      <c r="AU254" s="269">
        <f>IF(AU$251&lt;$I236,0,IF(AU$251=$I236,$L236,IF(AU$251=$N236,$Q236,IF(SUM($C254:AT254)+$S236&gt;$G236,$G236-SUM($C254:AT254),$S236))))</f>
        <v>0</v>
      </c>
      <c r="AV254" s="269">
        <f>IF(AV$251&lt;$I236,0,IF(AV$251=$I236,$L236,IF(AV$251=$N236,$Q236,IF(SUM($C254:AU254)+$S236&gt;$G236,$G236-SUM($C254:AU254),$S236))))</f>
        <v>0</v>
      </c>
      <c r="AW254" s="269">
        <f>IF(AW$251&lt;$I236,0,IF(AW$251=$I236,$L236,IF(AW$251=$N236,$Q236,IF(SUM($C254:AV254)+$S236&gt;$G236,$G236-SUM($C254:AV254),$S236))))</f>
        <v>0</v>
      </c>
      <c r="AX254" s="269">
        <f>IF(AX$251&lt;$I236,0,IF(AX$251=$I236,$L236,IF(AX$251=$N236,$Q236,IF(SUM($C254:AW254)+$S236&gt;$G236,$G236-SUM($C254:AW254),$S236))))</f>
        <v>0</v>
      </c>
      <c r="AY254" s="269">
        <f>IF(AY$251&lt;$I236,0,IF(AY$251=$I236,$L236,IF(AY$251=$N236,$Q236,IF(SUM($C254:AX254)+$S236&gt;$G236,$G236-SUM($C254:AX254),$S236))))</f>
        <v>0</v>
      </c>
      <c r="AZ254" s="269">
        <f>IF(AZ$251&lt;$I236,0,IF(AZ$251=$I236,$L236,IF(AZ$251=$N236,$Q236,IF(SUM($C254:AY254)+$S236&gt;$G236,$G236-SUM($C254:AY254),$S236))))</f>
        <v>0</v>
      </c>
      <c r="BA254" s="269">
        <f>IF(BA$251&lt;$I236,0,IF(BA$251=$I236,$L236,IF(BA$251=$N236,$Q236,IF(SUM($C254:AZ254)+$S236&gt;$G236,$G236-SUM($C254:AZ254),$S236))))</f>
        <v>0</v>
      </c>
      <c r="BB254" s="269">
        <f>IF(BB$251&lt;$I236,0,IF(BB$251=$I236,$L236,IF(BB$251=$N236,$Q236,IF(SUM($C254:BA254)+$S236&gt;$G236,$G236-SUM($C254:BA254),$S236))))</f>
        <v>0</v>
      </c>
      <c r="BC254" s="269">
        <f>IF(BC$251&lt;$I236,0,IF(BC$251=$I236,$L236,IF(BC$251=$N236,$Q236,IF(SUM($C254:BB254)+$S236&gt;$G236,$G236-SUM($C254:BB254),$S236))))</f>
        <v>0</v>
      </c>
      <c r="BD254" s="269">
        <f>IF(BD$251&lt;$I236,0,IF(BD$251=$I236,$L236,IF(BD$251=$N236,$Q236,IF(SUM($C254:BC254)+$S236&gt;$G236,$G236-SUM($C254:BC254),$S236))))</f>
        <v>0</v>
      </c>
      <c r="BE254" s="269">
        <f>IF(BE$251&lt;$I236,0,IF(BE$251=$I236,$L236,IF(BE$251=$N236,$Q236,IF(SUM($C254:BD254)+$S236&gt;$G236,$G236-SUM($C254:BD254),$S236))))</f>
        <v>0</v>
      </c>
      <c r="BF254" s="269">
        <f>IF(BF$251&lt;$I236,0,IF(BF$251=$I236,$L236,IF(BF$251=$N236,$Q236,IF(SUM($C254:BE254)+$S236&gt;$G236,$G236-SUM($C254:BE254),$S236))))</f>
        <v>0</v>
      </c>
      <c r="BG254" s="269">
        <f>IF(BG$251&lt;$I236,0,IF(BG$251=$I236,$L236,IF(BG$251=$N236,$Q236,IF(SUM($C254:BF254)+$S236&gt;$G236,$G236-SUM($C254:BF254),$S236))))</f>
        <v>0</v>
      </c>
      <c r="BH254" s="269">
        <f>IF(BH$251&lt;$I236,0,IF(BH$251=$I236,$L236,IF(BH$251=$N236,$Q236,IF(SUM($C254:BG254)+$S236&gt;$G236,$G236-SUM($C254:BG254),$S236))))</f>
        <v>0</v>
      </c>
      <c r="BI254" s="269">
        <f>IF(BI$251&lt;$I236,0,IF(BI$251=$I236,$L236,IF(BI$251=$N236,$Q236,IF(SUM($C254:BH254)+$S236&gt;$G236,$G236-SUM($C254:BH254),$S236))))</f>
        <v>0</v>
      </c>
      <c r="BJ254" s="269">
        <f>IF(BJ$251&lt;$I236,0,IF(BJ$251=$I236,$L236,IF(BJ$251=$N236,$Q236,IF(SUM($C254:BI254)+$S236&gt;$G236,$G236-SUM($C254:BI254),$S236))))</f>
        <v>0</v>
      </c>
      <c r="BK254" s="269">
        <f>IF(BK$251&lt;$I236,0,IF(BK$251=$I236,$L236,IF(BK$251=$N236,$Q236,IF(SUM($C254:BJ254)+$S236&gt;$G236,$G236-SUM($C254:BJ254),$S236))))</f>
        <v>0</v>
      </c>
      <c r="BL254" s="269">
        <f>IF(BL$251&lt;$I236,0,IF(BL$251=$I236,$L236,IF(BL$251=$N236,$Q236,IF(SUM($C254:BK254)+$S236&gt;$G236,$G236-SUM($C254:BK254),$S236))))</f>
        <v>0</v>
      </c>
      <c r="BM254" s="269">
        <f>IF(BM$251&lt;$I236,0,IF(BM$251=$I236,$L236,IF(BM$251=$N236,$Q236,IF(SUM($C254:BL254)+$S236&gt;$G236,$G236-SUM($C254:BL254),$S236))))</f>
        <v>0</v>
      </c>
      <c r="BN254" s="269">
        <f>IF(BN$251&lt;$I236,0,IF(BN$251=$I236,$L236,IF(BN$251=$N236,$Q236,IF(SUM($C254:BM254)+$S236&gt;$G236,$G236-SUM($C254:BM254),$S236))))</f>
        <v>0</v>
      </c>
      <c r="BO254" s="269">
        <f>IF(BO$251&lt;$I236,0,IF(BO$251=$I236,$L236,IF(BO$251=$N236,$Q236,IF(SUM($C254:BN254)+$S236&gt;$G236,$G236-SUM($C254:BN254),$S236))))</f>
        <v>0</v>
      </c>
      <c r="BP254" s="269">
        <f>IF(BP$251&lt;$I236,0,IF(BP$251=$I236,$L236,IF(BP$251=$N236,$Q236,IF(SUM($C254:BO254)+$S236&gt;$G236,$G236-SUM($C254:BO254),$S236))))</f>
        <v>0</v>
      </c>
      <c r="BQ254" s="269">
        <f>IF(BQ$251&lt;$I236,0,IF(BQ$251=$I236,$L236,IF(BQ$251=$N236,$Q236,IF(SUM($C254:BP254)+$S236&gt;$G236,$G236-SUM($C254:BP254),$S236))))</f>
        <v>0</v>
      </c>
      <c r="BR254" s="269">
        <f>IF(BR$251&lt;$I236,0,IF(BR$251=$I236,$L236,IF(BR$251=$N236,$Q236,IF(SUM($C254:BQ254)+$S236&gt;$G236,$G236-SUM($C254:BQ254),$S236))))</f>
        <v>0</v>
      </c>
      <c r="BS254" s="269">
        <f>IF(BS$251&lt;$I236,0,IF(BS$251=$I236,$L236,IF(BS$251=$N236,$Q236,IF(SUM($C254:BR254)+$S236&gt;$G236,$G236-SUM($C254:BR254),$S236))))</f>
        <v>0</v>
      </c>
      <c r="BT254" s="269">
        <f>IF(BT$251&lt;$I236,0,IF(BT$251=$I236,$L236,IF(BT$251=$N236,$Q236,IF(SUM($C254:BS254)+$S236&gt;$G236,$G236-SUM($C254:BS254),$S236))))</f>
        <v>0</v>
      </c>
      <c r="BU254" s="269">
        <f>IF(BU$251&lt;$I236,0,IF(BU$251=$I236,$L236,IF(BU$251=$N236,$Q236,IF(SUM($C254:BT254)+$S236&gt;$G236,$G236-SUM($C254:BT254),$S236))))</f>
        <v>0</v>
      </c>
      <c r="BV254" s="269">
        <f>IF(BV$251&lt;$I236,0,IF(BV$251=$I236,$L236,IF(BV$251=$N236,$Q236,IF(SUM($C254:BU254)+$S236&gt;$G236,$G236-SUM($C254:BU254),$S236))))</f>
        <v>0</v>
      </c>
      <c r="BW254" s="269">
        <f>IF(BW$251&lt;$I236,0,IF(BW$251=$I236,$L236,IF(BW$251=$N236,$Q236,IF(SUM($C254:BV254)+$S236&gt;$G236,$G236-SUM($C254:BV254),$S236))))</f>
        <v>0</v>
      </c>
      <c r="BX254" s="269">
        <f>IF(BX$251&lt;$I236,0,IF(BX$251=$I236,$L236,IF(BX$251=$N236,$Q236,IF(SUM($C254:BW254)+$S236&gt;$G236,$G236-SUM($C254:BW254),$S236))))</f>
        <v>0</v>
      </c>
      <c r="BY254" s="269">
        <f>IF(BY$251&lt;$I236,0,IF(BY$251=$I236,$L236,IF(BY$251=$N236,$Q236,IF(SUM($C254:BX254)+$S236&gt;$G236,$G236-SUM($C254:BX254),$S236))))</f>
        <v>0</v>
      </c>
      <c r="BZ254" s="269">
        <f>IF(BZ$251&lt;$I236,0,IF(BZ$251=$I236,$L236,IF(BZ$251=$N236,$Q236,IF(SUM($C254:BY254)+$S236&gt;$G236,$G236-SUM($C254:BY254),$S236))))</f>
        <v>0</v>
      </c>
      <c r="CA254" s="269">
        <f>IF(CA$251&lt;$I236,0,IF(CA$251=$I236,$L236,IF(CA$251=$N236,$Q236,IF(SUM($C254:BZ254)+$S236&gt;$G236,$G236-SUM($C254:BZ254),$S236))))</f>
        <v>0</v>
      </c>
      <c r="CB254" s="269">
        <f>IF(CB$251&lt;$I236,0,IF(CB$251=$I236,$L236,IF(CB$251=$N236,$Q236,IF(SUM($C254:CA254)+$S236&gt;$G236,$G236-SUM($C254:CA254),$S236))))</f>
        <v>0</v>
      </c>
      <c r="CC254" s="269">
        <f>IF(CC$251&lt;$I236,0,IF(CC$251=$I236,$L236,IF(CC$251=$N236,$Q236,IF(SUM($C254:CB254)+$S236&gt;$G236,$G236-SUM($C254:CB254),$S236))))</f>
        <v>0</v>
      </c>
      <c r="CD254" s="269">
        <f>IF(CD$251&lt;$I236,0,IF(CD$251=$I236,$L236,IF(CD$251=$N236,$Q236,IF(SUM($C254:CC254)+$S236&gt;$G236,$G236-SUM($C254:CC254),$S236))))</f>
        <v>0</v>
      </c>
      <c r="CE254" s="269">
        <f>IF(CE$251&lt;$I236,0,IF(CE$251=$I236,$L236,IF(CE$251=$N236,$Q236,IF(SUM($C254:CD254)+$S236&gt;$G236,$G236-SUM($C254:CD254),$S236))))</f>
        <v>0</v>
      </c>
      <c r="CF254" s="269">
        <f>IF(CF$251&lt;$I236,0,IF(CF$251=$I236,$L236,IF(CF$251=$N236,$Q236,IF(SUM($C254:CE254)+$S236&gt;$G236,$G236-SUM($C254:CE254),$S236))))</f>
        <v>0</v>
      </c>
      <c r="CG254" s="269">
        <f>IF(CG$251&lt;$I236,0,IF(CG$251=$I236,$L236,IF(CG$251=$N236,$Q236,IF(SUM($C254:CF254)+$S236&gt;$G236,$G236-SUM($C254:CF254),$S236))))</f>
        <v>0</v>
      </c>
      <c r="CH254" s="269">
        <f>IF(CH$251&lt;$I236,0,IF(CH$251=$I236,$L236,IF(CH$251=$N236,$Q236,IF(SUM($C254:CG254)+$S236&gt;$G236,$G236-SUM($C254:CG254),$S236))))</f>
        <v>0</v>
      </c>
      <c r="CI254" s="269">
        <f>IF(CI$251&lt;$I236,0,IF(CI$251=$I236,$L236,IF(CI$251=$N236,$Q236,IF(SUM($C254:CH254)+$S236&gt;$G236,$G236-SUM($C254:CH254),$S236))))</f>
        <v>0</v>
      </c>
      <c r="CJ254" s="269">
        <f>IF(CJ$251&lt;$I236,0,IF(CJ$251=$I236,$L236,IF(CJ$251=$N236,$Q236,IF(SUM($C254:CI254)+$S236&gt;$G236,$G236-SUM($C254:CI254),$S236))))</f>
        <v>0</v>
      </c>
      <c r="CK254" s="269">
        <f>IF(CK$251&lt;$I236,0,IF(CK$251=$I236,$L236,IF(CK$251=$N236,$Q236,IF(SUM($C254:CJ254)+$S236&gt;$G236,$G236-SUM($C254:CJ254),$S236))))</f>
        <v>0</v>
      </c>
      <c r="CL254" s="269">
        <f>IF(CL$251&lt;$I236,0,IF(CL$251=$I236,$L236,IF(CL$251=$N236,$Q236,IF(SUM($C254:CK254)+$S236&gt;$G236,$G236-SUM($C254:CK254),$S236))))</f>
        <v>0</v>
      </c>
      <c r="CM254" s="269">
        <f>IF(CM$251&lt;$I236,0,IF(CM$251=$I236,$L236,IF(CM$251=$N236,$Q236,IF(SUM($C254:CL254)+$S236&gt;$G236,$G236-SUM($C254:CL254),$S236))))</f>
        <v>0</v>
      </c>
      <c r="CN254" s="269">
        <f>IF(CN$251&lt;$I236,0,IF(CN$251=$I236,$L236,IF(CN$251=$N236,$Q236,IF(SUM($C254:CM254)+$S236&gt;$G236,$G236-SUM($C254:CM254),$S236))))</f>
        <v>0</v>
      </c>
      <c r="CO254" s="269">
        <f>IF(CO$251&lt;$I236,0,IF(CO$251=$I236,$L236,IF(CO$251=$N236,$Q236,IF(SUM($C254:CN254)+$S236&gt;$G236,$G236-SUM($C254:CN254),$S236))))</f>
        <v>0</v>
      </c>
      <c r="CP254" s="269">
        <f>IF(CP$251&lt;$I236,0,IF(CP$251=$I236,$L236,IF(CP$251=$N236,$Q236,IF(SUM($C254:CO254)+$S236&gt;$G236,$G236-SUM($C254:CO254),$S236))))</f>
        <v>0</v>
      </c>
      <c r="CQ254" s="269">
        <f>IF(CQ$251&lt;$I236,0,IF(CQ$251=$I236,$L236,IF(CQ$251=$N236,$Q236,IF(SUM($C254:CP254)+$S236&gt;$G236,$G236-SUM($C254:CP254),$S236))))</f>
        <v>0</v>
      </c>
      <c r="CR254" s="269">
        <f>IF(CR$251&lt;$I236,0,IF(CR$251=$I236,$L236,IF(CR$251=$N236,$Q236,IF(SUM($C254:CQ254)+$S236&gt;$G236,$G236-SUM($C254:CQ254),$S236))))</f>
        <v>0</v>
      </c>
      <c r="CS254" s="269">
        <f>IF(CS$251&lt;$I236,0,IF(CS$251=$I236,$L236,IF(CS$251=$N236,$Q236,IF(SUM($C254:CR254)+$S236&gt;$G236,$G236-SUM($C254:CR254),$S236))))</f>
        <v>0</v>
      </c>
      <c r="CT254" s="292">
        <f>IF(CT$251&lt;$I236,0,IF(CT$251=$I236,$L236,IF(CT$251=$N236,$Q236,IF(SUM($C254:CS254)+$S236&gt;$G236,$G236-SUM($C254:CS254),$S236))))</f>
        <v>0</v>
      </c>
      <c r="CU254" s="164">
        <f t="shared" si="277"/>
        <v>0</v>
      </c>
    </row>
    <row r="255" spans="1:99" s="130" customFormat="1" ht="16.5" customHeight="1">
      <c r="A255" s="267" t="str">
        <f t="shared" si="278"/>
        <v>中高层(13F-18F)</v>
      </c>
      <c r="B255" s="268">
        <f t="shared" si="279"/>
        <v>0</v>
      </c>
      <c r="C255" s="269">
        <f t="shared" si="280"/>
        <v>0</v>
      </c>
      <c r="D255" s="269">
        <f>IF(D$251&lt;$I237,0,IF(D$251=$I237,$L237,IF(D$251=$N237,$Q237,IF(SUM($C255:C255)+$S237&gt;$G237,$G237-SUM($C255:C255),$S237))))</f>
        <v>0</v>
      </c>
      <c r="E255" s="269">
        <f>IF(E$251&lt;$I237,0,IF(E$251=$I237,$L237,IF(E$251=$N237,$Q237,IF(SUM($C255:D255)+$S237&gt;$G237,$G237-SUM($C255:D255),$S237))))</f>
        <v>0</v>
      </c>
      <c r="F255" s="269">
        <f>IF(F$251&lt;$I237,0,IF(F$251=$I237,$L237,IF(F$251=$N237,$Q237,IF(SUM($C255:E255)+$S237&gt;$G237,$G237-SUM($C255:E255),$S237))))</f>
        <v>0</v>
      </c>
      <c r="G255" s="269">
        <f>IF(G$251&lt;$I237,0,IF(G$251=$I237,$L237,IF(G$251=$N237,$Q237,IF(SUM($C255:F255)+$S237&gt;$G237,$G237-SUM($C255:F255),$S237))))</f>
        <v>0</v>
      </c>
      <c r="H255" s="269">
        <f>IF(H$251&lt;$I237,0,IF(H$251=$I237,$L237,IF(H$251=$N237,$Q237,IF(SUM($C255:G255)+$S237&gt;$G237,$G237-SUM($C255:G255),$S237))))</f>
        <v>0</v>
      </c>
      <c r="I255" s="269">
        <f>IF(I$251&lt;$I237,0,IF(I$251=$I237,$L237,IF(I$251=$N237,$Q237,IF(SUM($C255:H255)+$S237&gt;$G237,$G237-SUM($C255:H255),$S237))))</f>
        <v>0</v>
      </c>
      <c r="J255" s="269">
        <f>IF(J$251&lt;$I237,0,IF(J$251=$I237,$L237,IF(J$251=$N237,$Q237,IF(SUM($C255:I255)+$S237&gt;$G237,$G237-SUM($C255:I255),$S237))))</f>
        <v>0</v>
      </c>
      <c r="K255" s="269">
        <f>IF(K$251&lt;$I237,0,IF(K$251=$I237,$L237,IF(K$251=$N237,$Q237,IF(SUM($C255:J255)+$S237&gt;$G237,$G237-SUM($C255:J255),$S237))))</f>
        <v>0</v>
      </c>
      <c r="L255" s="269">
        <f>IF(L$251&lt;$I237,0,IF(L$251=$I237,$L237,IF(L$251=$N237,$Q237,IF(SUM($C255:K255)+$S237&gt;$G237,$G237-SUM($C255:K255),$S237))))</f>
        <v>0</v>
      </c>
      <c r="M255" s="269">
        <f>IF(M$251&lt;$I237,0,IF(M$251=$I237,$L237,IF(M$251=$N237,$Q237,IF(SUM($C255:L255)+$S237&gt;$G237,$G237-SUM($C255:L255),$S237))))</f>
        <v>0</v>
      </c>
      <c r="N255" s="269">
        <f>IF(N$251&lt;$I237,0,IF(N$251=$I237,$L237,IF(N$251=$N237,$Q237,IF(SUM($C255:M255)+$S237&gt;$G237,$G237-SUM($C255:M255),$S237))))</f>
        <v>0</v>
      </c>
      <c r="O255" s="269">
        <f>IF(O$251&lt;$I237,0,IF(O$251=$I237,$L237,IF(O$251=$N237,$Q237,IF(SUM($C255:N255)+$S237&gt;$G237,$G237-SUM($C255:N255),$S237))))</f>
        <v>0</v>
      </c>
      <c r="P255" s="269">
        <f>IF(P$251&lt;$I237,0,IF(P$251=$I237,$L237,IF(P$251=$N237,$Q237,IF(SUM($C255:O255)+$S237&gt;$G237,$G237-SUM($C255:O255),$S237))))</f>
        <v>0</v>
      </c>
      <c r="Q255" s="269">
        <f>IF(Q$251&lt;$I237,0,IF(Q$251=$I237,$L237,IF(Q$251=$N237,$Q237,IF(SUM($C255:P255)+$S237&gt;$G237,$G237-SUM($C255:P255),$S237))))</f>
        <v>0</v>
      </c>
      <c r="R255" s="269">
        <f>IF(R$251&lt;$I237,0,IF(R$251=$I237,$L237,IF(R$251=$N237,$Q237,IF(SUM($C255:Q255)+$S237&gt;$G237,$G237-SUM($C255:Q255),$S237))))</f>
        <v>0</v>
      </c>
      <c r="S255" s="269">
        <f>IF(S$251&lt;$I237,0,IF(S$251=$I237,$L237,IF(S$251=$N237,$Q237,IF(SUM($C255:R255)+$S237&gt;$G237,$G237-SUM($C255:R255),$S237))))</f>
        <v>0</v>
      </c>
      <c r="T255" s="269">
        <f>IF(T$251&lt;$I237,0,IF(T$251=$I237,$L237,IF(T$251=$N237,$Q237,IF(SUM($C255:S255)+$S237&gt;$G237,$G237-SUM($C255:S255),$S237))))</f>
        <v>0</v>
      </c>
      <c r="U255" s="269">
        <f>IF(U$251&lt;$I237,0,IF(U$251=$I237,$L237,IF(U$251=$N237,$Q237,IF(SUM($C255:T255)+$S237&gt;$G237,$G237-SUM($C255:T255),$S237))))</f>
        <v>0</v>
      </c>
      <c r="V255" s="269">
        <f>IF(V$251&lt;$I237,0,IF(V$251=$I237,$L237,IF(V$251=$N237,$Q237,IF(SUM($C255:U255)+$S237&gt;$G237,$G237-SUM($C255:U255),$S237))))</f>
        <v>0</v>
      </c>
      <c r="W255" s="269">
        <f>IF(W$251&lt;$I237,0,IF(W$251=$I237,$L237,IF(W$251=$N237,$Q237,IF(SUM($C255:V255)+$S237&gt;$G237,$G237-SUM($C255:V255),$S237))))</f>
        <v>0</v>
      </c>
      <c r="X255" s="269">
        <f>IF(X$251&lt;$I237,0,IF(X$251=$I237,$L237,IF(X$251=$N237,$Q237,IF(SUM($C255:W255)+$S237&gt;$G237,$G237-SUM($C255:W255),$S237))))</f>
        <v>0</v>
      </c>
      <c r="Y255" s="269">
        <f>IF(Y$251&lt;$I237,0,IF(Y$251=$I237,$L237,IF(Y$251=$N237,$Q237,IF(SUM($C255:X255)+$S237&gt;$G237,$G237-SUM($C255:X255),$S237))))</f>
        <v>0</v>
      </c>
      <c r="Z255" s="269">
        <f>IF(Z$251&lt;$I237,0,IF(Z$251=$I237,$L237,IF(Z$251=$N237,$Q237,IF(SUM($C255:Y255)+$S237&gt;$G237,$G237-SUM($C255:Y255),$S237))))</f>
        <v>0</v>
      </c>
      <c r="AA255" s="269">
        <f>IF(AA$251&lt;$I237,0,IF(AA$251=$I237,$L237,IF(AA$251=$N237,$Q237,IF(SUM($C255:Z255)+$S237&gt;$G237,$G237-SUM($C255:Z255),$S237))))</f>
        <v>0</v>
      </c>
      <c r="AB255" s="269">
        <f>IF(AB$251&lt;$I237,0,IF(AB$251=$I237,$L237,IF(AB$251=$N237,$Q237,IF(SUM($C255:AA255)+$S237&gt;$G237,$G237-SUM($C255:AA255),$S237))))</f>
        <v>0</v>
      </c>
      <c r="AC255" s="269">
        <f>IF(AC$251&lt;$I237,0,IF(AC$251=$I237,$L237,IF(AC$251=$N237,$Q237,IF(SUM($C255:AB255)+$S237&gt;$G237,$G237-SUM($C255:AB255),$S237))))</f>
        <v>0</v>
      </c>
      <c r="AD255" s="269">
        <f>IF(AD$251&lt;$I237,0,IF(AD$251=$I237,$L237,IF(AD$251=$N237,$Q237,IF(SUM($C255:AC255)+$S237&gt;$G237,$G237-SUM($C255:AC255),$S237))))</f>
        <v>0</v>
      </c>
      <c r="AE255" s="269">
        <f>IF(AE$251&lt;$I237,0,IF(AE$251=$I237,$L237,IF(AE$251=$N237,$Q237,IF(SUM($C255:AD255)+$S237&gt;$G237,$G237-SUM($C255:AD255),$S237))))</f>
        <v>0</v>
      </c>
      <c r="AF255" s="269">
        <f>IF(AF$251&lt;$I237,0,IF(AF$251=$I237,$L237,IF(AF$251=$N237,$Q237,IF(SUM($C255:AE255)+$S237&gt;$G237,$G237-SUM($C255:AE255),$S237))))</f>
        <v>0</v>
      </c>
      <c r="AG255" s="269">
        <f>IF(AG$251&lt;$I237,0,IF(AG$251=$I237,$L237,IF(AG$251=$N237,$Q237,IF(SUM($C255:AF255)+$S237&gt;$G237,$G237-SUM($C255:AF255),$S237))))</f>
        <v>0</v>
      </c>
      <c r="AH255" s="269">
        <f>IF(AH$251&lt;$I237,0,IF(AH$251=$I237,$L237,IF(AH$251=$N237,$Q237,IF(SUM($C255:AG255)+$S237&gt;$G237,$G237-SUM($C255:AG255),$S237))))</f>
        <v>0</v>
      </c>
      <c r="AI255" s="269">
        <f>IF(AI$251&lt;$I237,0,IF(AI$251=$I237,$L237,IF(AI$251=$N237,$Q237,IF(SUM($C255:AH255)+$S237&gt;$G237,$G237-SUM($C255:AH255),$S237))))</f>
        <v>0</v>
      </c>
      <c r="AJ255" s="269">
        <f>IF(AJ$251&lt;$I237,0,IF(AJ$251=$I237,$L237,IF(AJ$251=$N237,$Q237,IF(SUM($C255:AI255)+$S237&gt;$G237,$G237-SUM($C255:AI255),$S237))))</f>
        <v>0</v>
      </c>
      <c r="AK255" s="269">
        <f>IF(AK$251&lt;$I237,0,IF(AK$251=$I237,$L237,IF(AK$251=$N237,$Q237,IF(SUM($C255:AJ255)+$S237&gt;$G237,$G237-SUM($C255:AJ255),$S237))))</f>
        <v>0</v>
      </c>
      <c r="AL255" s="269">
        <f>IF(AL$251&lt;$I237,0,IF(AL$251=$I237,$L237,IF(AL$251=$N237,$Q237,IF(SUM($C255:AK255)+$S237&gt;$G237,$G237-SUM($C255:AK255),$S237))))</f>
        <v>0</v>
      </c>
      <c r="AM255" s="269">
        <f>IF(AM$251&lt;$I237,0,IF(AM$251=$I237,$L237,IF(AM$251=$N237,$Q237,IF(SUM($C255:AL255)+$S237&gt;$G237,$G237-SUM($C255:AL255),$S237))))</f>
        <v>0</v>
      </c>
      <c r="AN255" s="269">
        <f>IF(AN$251&lt;$I237,0,IF(AN$251=$I237,$L237,IF(AN$251=$N237,$Q237,IF(SUM($C255:AM255)+$S237&gt;$G237,$G237-SUM($C255:AM255),$S237))))</f>
        <v>0</v>
      </c>
      <c r="AO255" s="269">
        <f>IF(AO$251&lt;$I237,0,IF(AO$251=$I237,$L237,IF(AO$251=$N237,$Q237,IF(SUM($C255:AN255)+$S237&gt;$G237,$G237-SUM($C255:AN255),$S237))))</f>
        <v>0</v>
      </c>
      <c r="AP255" s="269">
        <f>IF(AP$251&lt;$I237,0,IF(AP$251=$I237,$L237,IF(AP$251=$N237,$Q237,IF(SUM($C255:AO255)+$S237&gt;$G237,$G237-SUM($C255:AO255),$S237))))</f>
        <v>0</v>
      </c>
      <c r="AQ255" s="269">
        <f>IF(AQ$251&lt;$I237,0,IF(AQ$251=$I237,$L237,IF(AQ$251=$N237,$Q237,IF(SUM($C255:AP255)+$S237&gt;$G237,$G237-SUM($C255:AP255),$S237))))</f>
        <v>0</v>
      </c>
      <c r="AR255" s="269">
        <f>IF(AR$251&lt;$I237,0,IF(AR$251=$I237,$L237,IF(AR$251=$N237,$Q237,IF(SUM($C255:AQ255)+$S237&gt;$G237,$G237-SUM($C255:AQ255),$S237))))</f>
        <v>0</v>
      </c>
      <c r="AS255" s="269">
        <f>IF(AS$251&lt;$I237,0,IF(AS$251=$I237,$L237,IF(AS$251=$N237,$Q237,IF(SUM($C255:AR255)+$S237&gt;$G237,$G237-SUM($C255:AR255),$S237))))</f>
        <v>0</v>
      </c>
      <c r="AT255" s="269">
        <f>IF(AT$251&lt;$I237,0,IF(AT$251=$I237,$L237,IF(AT$251=$N237,$Q237,IF(SUM($C255:AS255)+$S237&gt;$G237,$G237-SUM($C255:AS255),$S237))))</f>
        <v>0</v>
      </c>
      <c r="AU255" s="269">
        <f>IF(AU$251&lt;$I237,0,IF(AU$251=$I237,$L237,IF(AU$251=$N237,$Q237,IF(SUM($C255:AT255)+$S237&gt;$G237,$G237-SUM($C255:AT255),$S237))))</f>
        <v>0</v>
      </c>
      <c r="AV255" s="269">
        <f>IF(AV$251&lt;$I237,0,IF(AV$251=$I237,$L237,IF(AV$251=$N237,$Q237,IF(SUM($C255:AU255)+$S237&gt;$G237,$G237-SUM($C255:AU255),$S237))))</f>
        <v>0</v>
      </c>
      <c r="AW255" s="269">
        <f>IF(AW$251&lt;$I237,0,IF(AW$251=$I237,$L237,IF(AW$251=$N237,$Q237,IF(SUM($C255:AV255)+$S237&gt;$G237,$G237-SUM($C255:AV255),$S237))))</f>
        <v>0</v>
      </c>
      <c r="AX255" s="269">
        <f>IF(AX$251&lt;$I237,0,IF(AX$251=$I237,$L237,IF(AX$251=$N237,$Q237,IF(SUM($C255:AW255)+$S237&gt;$G237,$G237-SUM($C255:AW255),$S237))))</f>
        <v>0</v>
      </c>
      <c r="AY255" s="269">
        <f>IF(AY$251&lt;$I237,0,IF(AY$251=$I237,$L237,IF(AY$251=$N237,$Q237,IF(SUM($C255:AX255)+$S237&gt;$G237,$G237-SUM($C255:AX255),$S237))))</f>
        <v>0</v>
      </c>
      <c r="AZ255" s="269">
        <f>IF(AZ$251&lt;$I237,0,IF(AZ$251=$I237,$L237,IF(AZ$251=$N237,$Q237,IF(SUM($C255:AY255)+$S237&gt;$G237,$G237-SUM($C255:AY255),$S237))))</f>
        <v>0</v>
      </c>
      <c r="BA255" s="269">
        <f>IF(BA$251&lt;$I237,0,IF(BA$251=$I237,$L237,IF(BA$251=$N237,$Q237,IF(SUM($C255:AZ255)+$S237&gt;$G237,$G237-SUM($C255:AZ255),$S237))))</f>
        <v>0</v>
      </c>
      <c r="BB255" s="269">
        <f>IF(BB$251&lt;$I237,0,IF(BB$251=$I237,$L237,IF(BB$251=$N237,$Q237,IF(SUM($C255:BA255)+$S237&gt;$G237,$G237-SUM($C255:BA255),$S237))))</f>
        <v>0</v>
      </c>
      <c r="BC255" s="269">
        <f>IF(BC$251&lt;$I237,0,IF(BC$251=$I237,$L237,IF(BC$251=$N237,$Q237,IF(SUM($C255:BB255)+$S237&gt;$G237,$G237-SUM($C255:BB255),$S237))))</f>
        <v>0</v>
      </c>
      <c r="BD255" s="269">
        <f>IF(BD$251&lt;$I237,0,IF(BD$251=$I237,$L237,IF(BD$251=$N237,$Q237,IF(SUM($C255:BC255)+$S237&gt;$G237,$G237-SUM($C255:BC255),$S237))))</f>
        <v>0</v>
      </c>
      <c r="BE255" s="269">
        <f>IF(BE$251&lt;$I237,0,IF(BE$251=$I237,$L237,IF(BE$251=$N237,$Q237,IF(SUM($C255:BD255)+$S237&gt;$G237,$G237-SUM($C255:BD255),$S237))))</f>
        <v>0</v>
      </c>
      <c r="BF255" s="269">
        <f>IF(BF$251&lt;$I237,0,IF(BF$251=$I237,$L237,IF(BF$251=$N237,$Q237,IF(SUM($C255:BE255)+$S237&gt;$G237,$G237-SUM($C255:BE255),$S237))))</f>
        <v>0</v>
      </c>
      <c r="BG255" s="269">
        <f>IF(BG$251&lt;$I237,0,IF(BG$251=$I237,$L237,IF(BG$251=$N237,$Q237,IF(SUM($C255:BF255)+$S237&gt;$G237,$G237-SUM($C255:BF255),$S237))))</f>
        <v>0</v>
      </c>
      <c r="BH255" s="269">
        <f>IF(BH$251&lt;$I237,0,IF(BH$251=$I237,$L237,IF(BH$251=$N237,$Q237,IF(SUM($C255:BG255)+$S237&gt;$G237,$G237-SUM($C255:BG255),$S237))))</f>
        <v>0</v>
      </c>
      <c r="BI255" s="269">
        <f>IF(BI$251&lt;$I237,0,IF(BI$251=$I237,$L237,IF(BI$251=$N237,$Q237,IF(SUM($C255:BH255)+$S237&gt;$G237,$G237-SUM($C255:BH255),$S237))))</f>
        <v>0</v>
      </c>
      <c r="BJ255" s="269">
        <f>IF(BJ$251&lt;$I237,0,IF(BJ$251=$I237,$L237,IF(BJ$251=$N237,$Q237,IF(SUM($C255:BI255)+$S237&gt;$G237,$G237-SUM($C255:BI255),$S237))))</f>
        <v>0</v>
      </c>
      <c r="BK255" s="269">
        <f>IF(BK$251&lt;$I237,0,IF(BK$251=$I237,$L237,IF(BK$251=$N237,$Q237,IF(SUM($C255:BJ255)+$S237&gt;$G237,$G237-SUM($C255:BJ255),$S237))))</f>
        <v>0</v>
      </c>
      <c r="BL255" s="269">
        <f>IF(BL$251&lt;$I237,0,IF(BL$251=$I237,$L237,IF(BL$251=$N237,$Q237,IF(SUM($C255:BK255)+$S237&gt;$G237,$G237-SUM($C255:BK255),$S237))))</f>
        <v>0</v>
      </c>
      <c r="BM255" s="269">
        <f>IF(BM$251&lt;$I237,0,IF(BM$251=$I237,$L237,IF(BM$251=$N237,$Q237,IF(SUM($C255:BL255)+$S237&gt;$G237,$G237-SUM($C255:BL255),$S237))))</f>
        <v>0</v>
      </c>
      <c r="BN255" s="269">
        <f>IF(BN$251&lt;$I237,0,IF(BN$251=$I237,$L237,IF(BN$251=$N237,$Q237,IF(SUM($C255:BM255)+$S237&gt;$G237,$G237-SUM($C255:BM255),$S237))))</f>
        <v>0</v>
      </c>
      <c r="BO255" s="269">
        <f>IF(BO$251&lt;$I237,0,IF(BO$251=$I237,$L237,IF(BO$251=$N237,$Q237,IF(SUM($C255:BN255)+$S237&gt;$G237,$G237-SUM($C255:BN255),$S237))))</f>
        <v>0</v>
      </c>
      <c r="BP255" s="269">
        <f>IF(BP$251&lt;$I237,0,IF(BP$251=$I237,$L237,IF(BP$251=$N237,$Q237,IF(SUM($C255:BO255)+$S237&gt;$G237,$G237-SUM($C255:BO255),$S237))))</f>
        <v>0</v>
      </c>
      <c r="BQ255" s="269">
        <f>IF(BQ$251&lt;$I237,0,IF(BQ$251=$I237,$L237,IF(BQ$251=$N237,$Q237,IF(SUM($C255:BP255)+$S237&gt;$G237,$G237-SUM($C255:BP255),$S237))))</f>
        <v>0</v>
      </c>
      <c r="BR255" s="269">
        <f>IF(BR$251&lt;$I237,0,IF(BR$251=$I237,$L237,IF(BR$251=$N237,$Q237,IF(SUM($C255:BQ255)+$S237&gt;$G237,$G237-SUM($C255:BQ255),$S237))))</f>
        <v>0</v>
      </c>
      <c r="BS255" s="269">
        <f>IF(BS$251&lt;$I237,0,IF(BS$251=$I237,$L237,IF(BS$251=$N237,$Q237,IF(SUM($C255:BR255)+$S237&gt;$G237,$G237-SUM($C255:BR255),$S237))))</f>
        <v>0</v>
      </c>
      <c r="BT255" s="269">
        <f>IF(BT$251&lt;$I237,0,IF(BT$251=$I237,$L237,IF(BT$251=$N237,$Q237,IF(SUM($C255:BS255)+$S237&gt;$G237,$G237-SUM($C255:BS255),$S237))))</f>
        <v>0</v>
      </c>
      <c r="BU255" s="269">
        <f>IF(BU$251&lt;$I237,0,IF(BU$251=$I237,$L237,IF(BU$251=$N237,$Q237,IF(SUM($C255:BT255)+$S237&gt;$G237,$G237-SUM($C255:BT255),$S237))))</f>
        <v>0</v>
      </c>
      <c r="BV255" s="269">
        <f>IF(BV$251&lt;$I237,0,IF(BV$251=$I237,$L237,IF(BV$251=$N237,$Q237,IF(SUM($C255:BU255)+$S237&gt;$G237,$G237-SUM($C255:BU255),$S237))))</f>
        <v>0</v>
      </c>
      <c r="BW255" s="269">
        <f>IF(BW$251&lt;$I237,0,IF(BW$251=$I237,$L237,IF(BW$251=$N237,$Q237,IF(SUM($C255:BV255)+$S237&gt;$G237,$G237-SUM($C255:BV255),$S237))))</f>
        <v>0</v>
      </c>
      <c r="BX255" s="269">
        <f>IF(BX$251&lt;$I237,0,IF(BX$251=$I237,$L237,IF(BX$251=$N237,$Q237,IF(SUM($C255:BW255)+$S237&gt;$G237,$G237-SUM($C255:BW255),$S237))))</f>
        <v>0</v>
      </c>
      <c r="BY255" s="269">
        <f>IF(BY$251&lt;$I237,0,IF(BY$251=$I237,$L237,IF(BY$251=$N237,$Q237,IF(SUM($C255:BX255)+$S237&gt;$G237,$G237-SUM($C255:BX255),$S237))))</f>
        <v>0</v>
      </c>
      <c r="BZ255" s="269">
        <f>IF(BZ$251&lt;$I237,0,IF(BZ$251=$I237,$L237,IF(BZ$251=$N237,$Q237,IF(SUM($C255:BY255)+$S237&gt;$G237,$G237-SUM($C255:BY255),$S237))))</f>
        <v>0</v>
      </c>
      <c r="CA255" s="269">
        <f>IF(CA$251&lt;$I237,0,IF(CA$251=$I237,$L237,IF(CA$251=$N237,$Q237,IF(SUM($C255:BZ255)+$S237&gt;$G237,$G237-SUM($C255:BZ255),$S237))))</f>
        <v>0</v>
      </c>
      <c r="CB255" s="269">
        <f>IF(CB$251&lt;$I237,0,IF(CB$251=$I237,$L237,IF(CB$251=$N237,$Q237,IF(SUM($C255:CA255)+$S237&gt;$G237,$G237-SUM($C255:CA255),$S237))))</f>
        <v>0</v>
      </c>
      <c r="CC255" s="269">
        <f>IF(CC$251&lt;$I237,0,IF(CC$251=$I237,$L237,IF(CC$251=$N237,$Q237,IF(SUM($C255:CB255)+$S237&gt;$G237,$G237-SUM($C255:CB255),$S237))))</f>
        <v>0</v>
      </c>
      <c r="CD255" s="269">
        <f>IF(CD$251&lt;$I237,0,IF(CD$251=$I237,$L237,IF(CD$251=$N237,$Q237,IF(SUM($C255:CC255)+$S237&gt;$G237,$G237-SUM($C255:CC255),$S237))))</f>
        <v>0</v>
      </c>
      <c r="CE255" s="269">
        <f>IF(CE$251&lt;$I237,0,IF(CE$251=$I237,$L237,IF(CE$251=$N237,$Q237,IF(SUM($C255:CD255)+$S237&gt;$G237,$G237-SUM($C255:CD255),$S237))))</f>
        <v>0</v>
      </c>
      <c r="CF255" s="269">
        <f>IF(CF$251&lt;$I237,0,IF(CF$251=$I237,$L237,IF(CF$251=$N237,$Q237,IF(SUM($C255:CE255)+$S237&gt;$G237,$G237-SUM($C255:CE255),$S237))))</f>
        <v>0</v>
      </c>
      <c r="CG255" s="269">
        <f>IF(CG$251&lt;$I237,0,IF(CG$251=$I237,$L237,IF(CG$251=$N237,$Q237,IF(SUM($C255:CF255)+$S237&gt;$G237,$G237-SUM($C255:CF255),$S237))))</f>
        <v>0</v>
      </c>
      <c r="CH255" s="269">
        <f>IF(CH$251&lt;$I237,0,IF(CH$251=$I237,$L237,IF(CH$251=$N237,$Q237,IF(SUM($C255:CG255)+$S237&gt;$G237,$G237-SUM($C255:CG255),$S237))))</f>
        <v>0</v>
      </c>
      <c r="CI255" s="269">
        <f>IF(CI$251&lt;$I237,0,IF(CI$251=$I237,$L237,IF(CI$251=$N237,$Q237,IF(SUM($C255:CH255)+$S237&gt;$G237,$G237-SUM($C255:CH255),$S237))))</f>
        <v>0</v>
      </c>
      <c r="CJ255" s="269">
        <f>IF(CJ$251&lt;$I237,0,IF(CJ$251=$I237,$L237,IF(CJ$251=$N237,$Q237,IF(SUM($C255:CI255)+$S237&gt;$G237,$G237-SUM($C255:CI255),$S237))))</f>
        <v>0</v>
      </c>
      <c r="CK255" s="269">
        <f>IF(CK$251&lt;$I237,0,IF(CK$251=$I237,$L237,IF(CK$251=$N237,$Q237,IF(SUM($C255:CJ255)+$S237&gt;$G237,$G237-SUM($C255:CJ255),$S237))))</f>
        <v>0</v>
      </c>
      <c r="CL255" s="269">
        <f>IF(CL$251&lt;$I237,0,IF(CL$251=$I237,$L237,IF(CL$251=$N237,$Q237,IF(SUM($C255:CK255)+$S237&gt;$G237,$G237-SUM($C255:CK255),$S237))))</f>
        <v>0</v>
      </c>
      <c r="CM255" s="269">
        <f>IF(CM$251&lt;$I237,0,IF(CM$251=$I237,$L237,IF(CM$251=$N237,$Q237,IF(SUM($C255:CL255)+$S237&gt;$G237,$G237-SUM($C255:CL255),$S237))))</f>
        <v>0</v>
      </c>
      <c r="CN255" s="269">
        <f>IF(CN$251&lt;$I237,0,IF(CN$251=$I237,$L237,IF(CN$251=$N237,$Q237,IF(SUM($C255:CM255)+$S237&gt;$G237,$G237-SUM($C255:CM255),$S237))))</f>
        <v>0</v>
      </c>
      <c r="CO255" s="269">
        <f>IF(CO$251&lt;$I237,0,IF(CO$251=$I237,$L237,IF(CO$251=$N237,$Q237,IF(SUM($C255:CN255)+$S237&gt;$G237,$G237-SUM($C255:CN255),$S237))))</f>
        <v>0</v>
      </c>
      <c r="CP255" s="269">
        <f>IF(CP$251&lt;$I237,0,IF(CP$251=$I237,$L237,IF(CP$251=$N237,$Q237,IF(SUM($C255:CO255)+$S237&gt;$G237,$G237-SUM($C255:CO255),$S237))))</f>
        <v>0</v>
      </c>
      <c r="CQ255" s="269">
        <f>IF(CQ$251&lt;$I237,0,IF(CQ$251=$I237,$L237,IF(CQ$251=$N237,$Q237,IF(SUM($C255:CP255)+$S237&gt;$G237,$G237-SUM($C255:CP255),$S237))))</f>
        <v>0</v>
      </c>
      <c r="CR255" s="269">
        <f>IF(CR$251&lt;$I237,0,IF(CR$251=$I237,$L237,IF(CR$251=$N237,$Q237,IF(SUM($C255:CQ255)+$S237&gt;$G237,$G237-SUM($C255:CQ255),$S237))))</f>
        <v>0</v>
      </c>
      <c r="CS255" s="269">
        <f>IF(CS$251&lt;$I237,0,IF(CS$251=$I237,$L237,IF(CS$251=$N237,$Q237,IF(SUM($C255:CR255)+$S237&gt;$G237,$G237-SUM($C255:CR255),$S237))))</f>
        <v>0</v>
      </c>
      <c r="CT255" s="292">
        <f>IF(CT$251&lt;$I237,0,IF(CT$251=$I237,$L237,IF(CT$251=$N237,$Q237,IF(SUM($C255:CS255)+$S237&gt;$G237,$G237-SUM($C255:CS255),$S237))))</f>
        <v>0</v>
      </c>
      <c r="CU255" s="164">
        <f t="shared" si="277"/>
        <v>0</v>
      </c>
    </row>
    <row r="256" spans="1:99" s="130" customFormat="1" ht="16.5" customHeight="1">
      <c r="A256" s="267" t="str">
        <f t="shared" si="278"/>
        <v>高层(19F及以上）</v>
      </c>
      <c r="B256" s="268">
        <f t="shared" si="279"/>
        <v>0</v>
      </c>
      <c r="C256" s="269">
        <f t="shared" si="280"/>
        <v>0</v>
      </c>
      <c r="D256" s="269">
        <f>IF(D$251&lt;$I238,0,IF(D$251=$I238,$L238,IF(D$251=$N238,$Q238,IF(SUM($C256:C256)+$S238&gt;$G238,$G238-SUM($C256:C256),$S238))))</f>
        <v>0</v>
      </c>
      <c r="E256" s="269">
        <f>IF(E$251&lt;$I238,0,IF(E$251=$I238,$L238,IF(E$251=$N238,$Q238,IF(SUM($C256:D256)+$S238&gt;$G238,$G238-SUM($C256:D256),$S238))))</f>
        <v>0</v>
      </c>
      <c r="F256" s="269">
        <f>IF(F$251&lt;$I238,0,IF(F$251=$I238,$L238,IF(F$251=$N238,$Q238,IF(SUM($C256:E256)+$S238&gt;$G238,$G238-SUM($C256:E256),$S238))))</f>
        <v>0</v>
      </c>
      <c r="G256" s="269">
        <f>IF(G$251&lt;$I238,0,IF(G$251=$I238,$L238,IF(G$251=$N238,$Q238,IF(SUM($C256:F256)+$S238&gt;$G238,$G238-SUM($C256:F256),$S238))))</f>
        <v>0</v>
      </c>
      <c r="H256" s="269">
        <f>IF(H$251&lt;$I238,0,IF(H$251=$I238,$L238,IF(H$251=$N238,$Q238,IF(SUM($C256:G256)+$S238&gt;$G238,$G238-SUM($C256:G256),$S238))))</f>
        <v>0</v>
      </c>
      <c r="I256" s="269">
        <f>IF(I$251&lt;$I238,0,IF(I$251=$I238,$L238,IF(I$251=$N238,$Q238,IF(SUM($C256:H256)+$S238&gt;$G238,$G238-SUM($C256:H256),$S238))))</f>
        <v>0</v>
      </c>
      <c r="J256" s="269">
        <f>IF(J$251&lt;$I238,0,IF(J$251=$I238,$L238,IF(J$251=$N238,$Q238,IF(SUM($C256:I256)+$S238&gt;$G238,$G238-SUM($C256:I256),$S238))))</f>
        <v>0</v>
      </c>
      <c r="K256" s="269">
        <f>IF(K$251&lt;$I238,0,IF(K$251=$I238,$L238,IF(K$251=$N238,$Q238,IF(SUM($C256:J256)+$S238&gt;$G238,$G238-SUM($C256:J256),$S238))))</f>
        <v>0</v>
      </c>
      <c r="L256" s="269">
        <f>IF(L$251&lt;$I238,0,IF(L$251=$I238,$L238,IF(L$251=$N238,$Q238,IF(SUM($C256:K256)+$S238&gt;$G238,$G238-SUM($C256:K256),$S238))))</f>
        <v>0</v>
      </c>
      <c r="M256" s="269">
        <f>IF(M$251&lt;$I238,0,IF(M$251=$I238,$L238,IF(M$251=$N238,$Q238,IF(SUM($C256:L256)+$S238&gt;$G238,$G238-SUM($C256:L256),$S238))))</f>
        <v>0</v>
      </c>
      <c r="N256" s="269">
        <f>IF(N$251&lt;$I238,0,IF(N$251=$I238,$L238,IF(N$251=$N238,$Q238,IF(SUM($C256:M256)+$S238&gt;$G238,$G238-SUM($C256:M256),$S238))))</f>
        <v>0</v>
      </c>
      <c r="O256" s="269">
        <f>IF(O$251&lt;$I238,0,IF(O$251=$I238,$L238,IF(O$251=$N238,$Q238,IF(SUM($C256:N256)+$S238&gt;$G238,$G238-SUM($C256:N256),$S238))))</f>
        <v>0</v>
      </c>
      <c r="P256" s="269">
        <f>IF(P$251&lt;$I238,0,IF(P$251=$I238,$L238,IF(P$251=$N238,$Q238,IF(SUM($C256:O256)+$S238&gt;$G238,$G238-SUM($C256:O256),$S238))))</f>
        <v>0</v>
      </c>
      <c r="Q256" s="269">
        <f>IF(Q$251&lt;$I238,0,IF(Q$251=$I238,$L238,IF(Q$251=$N238,$Q238,IF(SUM($C256:P256)+$S238&gt;$G238,$G238-SUM($C256:P256),$S238))))</f>
        <v>0</v>
      </c>
      <c r="R256" s="269">
        <f>IF(R$251&lt;$I238,0,IF(R$251=$I238,$L238,IF(R$251=$N238,$Q238,IF(SUM($C256:Q256)+$S238&gt;$G238,$G238-SUM($C256:Q256),$S238))))</f>
        <v>0</v>
      </c>
      <c r="S256" s="269">
        <f>IF(S$251&lt;$I238,0,IF(S$251=$I238,$L238,IF(S$251=$N238,$Q238,IF(SUM($C256:R256)+$S238&gt;$G238,$G238-SUM($C256:R256),$S238))))</f>
        <v>0</v>
      </c>
      <c r="T256" s="269">
        <f>IF(T$251&lt;$I238,0,IF(T$251=$I238,$L238,IF(T$251=$N238,$Q238,IF(SUM($C256:S256)+$S238&gt;$G238,$G238-SUM($C256:S256),$S238))))</f>
        <v>0</v>
      </c>
      <c r="U256" s="269">
        <f>IF(U$251&lt;$I238,0,IF(U$251=$I238,$L238,IF(U$251=$N238,$Q238,IF(SUM($C256:T256)+$S238&gt;$G238,$G238-SUM($C256:T256),$S238))))</f>
        <v>0</v>
      </c>
      <c r="V256" s="269">
        <f>IF(V$251&lt;$I238,0,IF(V$251=$I238,$L238,IF(V$251=$N238,$Q238,IF(SUM($C256:U256)+$S238&gt;$G238,$G238-SUM($C256:U256),$S238))))</f>
        <v>0</v>
      </c>
      <c r="W256" s="269">
        <f>IF(W$251&lt;$I238,0,IF(W$251=$I238,$L238,IF(W$251=$N238,$Q238,IF(SUM($C256:V256)+$S238&gt;$G238,$G238-SUM($C256:V256),$S238))))</f>
        <v>0</v>
      </c>
      <c r="X256" s="269">
        <f>IF(X$251&lt;$I238,0,IF(X$251=$I238,$L238,IF(X$251=$N238,$Q238,IF(SUM($C256:W256)+$S238&gt;$G238,$G238-SUM($C256:W256),$S238))))</f>
        <v>0</v>
      </c>
      <c r="Y256" s="269">
        <f>IF(Y$251&lt;$I238,0,IF(Y$251=$I238,$L238,IF(Y$251=$N238,$Q238,IF(SUM($C256:X256)+$S238&gt;$G238,$G238-SUM($C256:X256),$S238))))</f>
        <v>0</v>
      </c>
      <c r="Z256" s="269">
        <f>IF(Z$251&lt;$I238,0,IF(Z$251=$I238,$L238,IF(Z$251=$N238,$Q238,IF(SUM($C256:Y256)+$S238&gt;$G238,$G238-SUM($C256:Y256),$S238))))</f>
        <v>0</v>
      </c>
      <c r="AA256" s="269">
        <f>IF(AA$251&lt;$I238,0,IF(AA$251=$I238,$L238,IF(AA$251=$N238,$Q238,IF(SUM($C256:Z256)+$S238&gt;$G238,$G238-SUM($C256:Z256),$S238))))</f>
        <v>0</v>
      </c>
      <c r="AB256" s="269">
        <f>IF(AB$251&lt;$I238,0,IF(AB$251=$I238,$L238,IF(AB$251=$N238,$Q238,IF(SUM($C256:AA256)+$S238&gt;$G238,$G238-SUM($C256:AA256),$S238))))</f>
        <v>0</v>
      </c>
      <c r="AC256" s="269">
        <f>IF(AC$251&lt;$I238,0,IF(AC$251=$I238,$L238,IF(AC$251=$N238,$Q238,IF(SUM($C256:AB256)+$S238&gt;$G238,$G238-SUM($C256:AB256),$S238))))</f>
        <v>0</v>
      </c>
      <c r="AD256" s="269">
        <f>IF(AD$251&lt;$I238,0,IF(AD$251=$I238,$L238,IF(AD$251=$N238,$Q238,IF(SUM($C256:AC256)+$S238&gt;$G238,$G238-SUM($C256:AC256),$S238))))</f>
        <v>0</v>
      </c>
      <c r="AE256" s="269">
        <f>IF(AE$251&lt;$I238,0,IF(AE$251=$I238,$L238,IF(AE$251=$N238,$Q238,IF(SUM($C256:AD256)+$S238&gt;$G238,$G238-SUM($C256:AD256),$S238))))</f>
        <v>0</v>
      </c>
      <c r="AF256" s="269">
        <f>IF(AF$251&lt;$I238,0,IF(AF$251=$I238,$L238,IF(AF$251=$N238,$Q238,IF(SUM($C256:AE256)+$S238&gt;$G238,$G238-SUM($C256:AE256),$S238))))</f>
        <v>0</v>
      </c>
      <c r="AG256" s="269">
        <f>IF(AG$251&lt;$I238,0,IF(AG$251=$I238,$L238,IF(AG$251=$N238,$Q238,IF(SUM($C256:AF256)+$S238&gt;$G238,$G238-SUM($C256:AF256),$S238))))</f>
        <v>0</v>
      </c>
      <c r="AH256" s="269">
        <f>IF(AH$251&lt;$I238,0,IF(AH$251=$I238,$L238,IF(AH$251=$N238,$Q238,IF(SUM($C256:AG256)+$S238&gt;$G238,$G238-SUM($C256:AG256),$S238))))</f>
        <v>0</v>
      </c>
      <c r="AI256" s="269">
        <f>IF(AI$251&lt;$I238,0,IF(AI$251=$I238,$L238,IF(AI$251=$N238,$Q238,IF(SUM($C256:AH256)+$S238&gt;$G238,$G238-SUM($C256:AH256),$S238))))</f>
        <v>0</v>
      </c>
      <c r="AJ256" s="269">
        <f>IF(AJ$251&lt;$I238,0,IF(AJ$251=$I238,$L238,IF(AJ$251=$N238,$Q238,IF(SUM($C256:AI256)+$S238&gt;$G238,$G238-SUM($C256:AI256),$S238))))</f>
        <v>0</v>
      </c>
      <c r="AK256" s="269">
        <f>IF(AK$251&lt;$I238,0,IF(AK$251=$I238,$L238,IF(AK$251=$N238,$Q238,IF(SUM($C256:AJ256)+$S238&gt;$G238,$G238-SUM($C256:AJ256),$S238))))</f>
        <v>0</v>
      </c>
      <c r="AL256" s="269">
        <f>IF(AL$251&lt;$I238,0,IF(AL$251=$I238,$L238,IF(AL$251=$N238,$Q238,IF(SUM($C256:AK256)+$S238&gt;$G238,$G238-SUM($C256:AK256),$S238))))</f>
        <v>0</v>
      </c>
      <c r="AM256" s="269">
        <f>IF(AM$251&lt;$I238,0,IF(AM$251=$I238,$L238,IF(AM$251=$N238,$Q238,IF(SUM($C256:AL256)+$S238&gt;$G238,$G238-SUM($C256:AL256),$S238))))</f>
        <v>0</v>
      </c>
      <c r="AN256" s="269">
        <f>IF(AN$251&lt;$I238,0,IF(AN$251=$I238,$L238,IF(AN$251=$N238,$Q238,IF(SUM($C256:AM256)+$S238&gt;$G238,$G238-SUM($C256:AM256),$S238))))</f>
        <v>0</v>
      </c>
      <c r="AO256" s="269">
        <f>IF(AO$251&lt;$I238,0,IF(AO$251=$I238,$L238,IF(AO$251=$N238,$Q238,IF(SUM($C256:AN256)+$S238&gt;$G238,$G238-SUM($C256:AN256),$S238))))</f>
        <v>0</v>
      </c>
      <c r="AP256" s="269">
        <f>IF(AP$251&lt;$I238,0,IF(AP$251=$I238,$L238,IF(AP$251=$N238,$Q238,IF(SUM($C256:AO256)+$S238&gt;$G238,$G238-SUM($C256:AO256),$S238))))</f>
        <v>0</v>
      </c>
      <c r="AQ256" s="269">
        <f>IF(AQ$251&lt;$I238,0,IF(AQ$251=$I238,$L238,IF(AQ$251=$N238,$Q238,IF(SUM($C256:AP256)+$S238&gt;$G238,$G238-SUM($C256:AP256),$S238))))</f>
        <v>0</v>
      </c>
      <c r="AR256" s="269">
        <f>IF(AR$251&lt;$I238,0,IF(AR$251=$I238,$L238,IF(AR$251=$N238,$Q238,IF(SUM($C256:AQ256)+$S238&gt;$G238,$G238-SUM($C256:AQ256),$S238))))</f>
        <v>0</v>
      </c>
      <c r="AS256" s="269">
        <f>IF(AS$251&lt;$I238,0,IF(AS$251=$I238,$L238,IF(AS$251=$N238,$Q238,IF(SUM($C256:AR256)+$S238&gt;$G238,$G238-SUM($C256:AR256),$S238))))</f>
        <v>0</v>
      </c>
      <c r="AT256" s="269">
        <f>IF(AT$251&lt;$I238,0,IF(AT$251=$I238,$L238,IF(AT$251=$N238,$Q238,IF(SUM($C256:AS256)+$S238&gt;$G238,$G238-SUM($C256:AS256),$S238))))</f>
        <v>0</v>
      </c>
      <c r="AU256" s="269">
        <f>IF(AU$251&lt;$I238,0,IF(AU$251=$I238,$L238,IF(AU$251=$N238,$Q238,IF(SUM($C256:AT256)+$S238&gt;$G238,$G238-SUM($C256:AT256),$S238))))</f>
        <v>0</v>
      </c>
      <c r="AV256" s="269">
        <f>IF(AV$251&lt;$I238,0,IF(AV$251=$I238,$L238,IF(AV$251=$N238,$Q238,IF(SUM($C256:AU256)+$S238&gt;$G238,$G238-SUM($C256:AU256),$S238))))</f>
        <v>0</v>
      </c>
      <c r="AW256" s="269">
        <f>IF(AW$251&lt;$I238,0,IF(AW$251=$I238,$L238,IF(AW$251=$N238,$Q238,IF(SUM($C256:AV256)+$S238&gt;$G238,$G238-SUM($C256:AV256),$S238))))</f>
        <v>0</v>
      </c>
      <c r="AX256" s="269">
        <f>IF(AX$251&lt;$I238,0,IF(AX$251=$I238,$L238,IF(AX$251=$N238,$Q238,IF(SUM($C256:AW256)+$S238&gt;$G238,$G238-SUM($C256:AW256),$S238))))</f>
        <v>0</v>
      </c>
      <c r="AY256" s="269">
        <f>IF(AY$251&lt;$I238,0,IF(AY$251=$I238,$L238,IF(AY$251=$N238,$Q238,IF(SUM($C256:AX256)+$S238&gt;$G238,$G238-SUM($C256:AX256),$S238))))</f>
        <v>0</v>
      </c>
      <c r="AZ256" s="269">
        <f>IF(AZ$251&lt;$I238,0,IF(AZ$251=$I238,$L238,IF(AZ$251=$N238,$Q238,IF(SUM($C256:AY256)+$S238&gt;$G238,$G238-SUM($C256:AY256),$S238))))</f>
        <v>0</v>
      </c>
      <c r="BA256" s="269">
        <f>IF(BA$251&lt;$I238,0,IF(BA$251=$I238,$L238,IF(BA$251=$N238,$Q238,IF(SUM($C256:AZ256)+$S238&gt;$G238,$G238-SUM($C256:AZ256),$S238))))</f>
        <v>0</v>
      </c>
      <c r="BB256" s="269">
        <f>IF(BB$251&lt;$I238,0,IF(BB$251=$I238,$L238,IF(BB$251=$N238,$Q238,IF(SUM($C256:BA256)+$S238&gt;$G238,$G238-SUM($C256:BA256),$S238))))</f>
        <v>0</v>
      </c>
      <c r="BC256" s="269">
        <f>IF(BC$251&lt;$I238,0,IF(BC$251=$I238,$L238,IF(BC$251=$N238,$Q238,IF(SUM($C256:BB256)+$S238&gt;$G238,$G238-SUM($C256:BB256),$S238))))</f>
        <v>0</v>
      </c>
      <c r="BD256" s="269">
        <f>IF(BD$251&lt;$I238,0,IF(BD$251=$I238,$L238,IF(BD$251=$N238,$Q238,IF(SUM($C256:BC256)+$S238&gt;$G238,$G238-SUM($C256:BC256),$S238))))</f>
        <v>0</v>
      </c>
      <c r="BE256" s="269">
        <f>IF(BE$251&lt;$I238,0,IF(BE$251=$I238,$L238,IF(BE$251=$N238,$Q238,IF(SUM($C256:BD256)+$S238&gt;$G238,$G238-SUM($C256:BD256),$S238))))</f>
        <v>0</v>
      </c>
      <c r="BF256" s="269">
        <f>IF(BF$251&lt;$I238,0,IF(BF$251=$I238,$L238,IF(BF$251=$N238,$Q238,IF(SUM($C256:BE256)+$S238&gt;$G238,$G238-SUM($C256:BE256),$S238))))</f>
        <v>0</v>
      </c>
      <c r="BG256" s="269">
        <f>IF(BG$251&lt;$I238,0,IF(BG$251=$I238,$L238,IF(BG$251=$N238,$Q238,IF(SUM($C256:BF256)+$S238&gt;$G238,$G238-SUM($C256:BF256),$S238))))</f>
        <v>0</v>
      </c>
      <c r="BH256" s="269">
        <f>IF(BH$251&lt;$I238,0,IF(BH$251=$I238,$L238,IF(BH$251=$N238,$Q238,IF(SUM($C256:BG256)+$S238&gt;$G238,$G238-SUM($C256:BG256),$S238))))</f>
        <v>0</v>
      </c>
      <c r="BI256" s="269">
        <f>IF(BI$251&lt;$I238,0,IF(BI$251=$I238,$L238,IF(BI$251=$N238,$Q238,IF(SUM($C256:BH256)+$S238&gt;$G238,$G238-SUM($C256:BH256),$S238))))</f>
        <v>0</v>
      </c>
      <c r="BJ256" s="269">
        <f>IF(BJ$251&lt;$I238,0,IF(BJ$251=$I238,$L238,IF(BJ$251=$N238,$Q238,IF(SUM($C256:BI256)+$S238&gt;$G238,$G238-SUM($C256:BI256),$S238))))</f>
        <v>0</v>
      </c>
      <c r="BK256" s="269">
        <f>IF(BK$251&lt;$I238,0,IF(BK$251=$I238,$L238,IF(BK$251=$N238,$Q238,IF(SUM($C256:BJ256)+$S238&gt;$G238,$G238-SUM($C256:BJ256),$S238))))</f>
        <v>0</v>
      </c>
      <c r="BL256" s="269">
        <f>IF(BL$251&lt;$I238,0,IF(BL$251=$I238,$L238,IF(BL$251=$N238,$Q238,IF(SUM($C256:BK256)+$S238&gt;$G238,$G238-SUM($C256:BK256),$S238))))</f>
        <v>0</v>
      </c>
      <c r="BM256" s="269">
        <f>IF(BM$251&lt;$I238,0,IF(BM$251=$I238,$L238,IF(BM$251=$N238,$Q238,IF(SUM($C256:BL256)+$S238&gt;$G238,$G238-SUM($C256:BL256),$S238))))</f>
        <v>0</v>
      </c>
      <c r="BN256" s="269">
        <f>IF(BN$251&lt;$I238,0,IF(BN$251=$I238,$L238,IF(BN$251=$N238,$Q238,IF(SUM($C256:BM256)+$S238&gt;$G238,$G238-SUM($C256:BM256),$S238))))</f>
        <v>0</v>
      </c>
      <c r="BO256" s="269">
        <f>IF(BO$251&lt;$I238,0,IF(BO$251=$I238,$L238,IF(BO$251=$N238,$Q238,IF(SUM($C256:BN256)+$S238&gt;$G238,$G238-SUM($C256:BN256),$S238))))</f>
        <v>0</v>
      </c>
      <c r="BP256" s="269">
        <f>IF(BP$251&lt;$I238,0,IF(BP$251=$I238,$L238,IF(BP$251=$N238,$Q238,IF(SUM($C256:BO256)+$S238&gt;$G238,$G238-SUM($C256:BO256),$S238))))</f>
        <v>0</v>
      </c>
      <c r="BQ256" s="269">
        <f>IF(BQ$251&lt;$I238,0,IF(BQ$251=$I238,$L238,IF(BQ$251=$N238,$Q238,IF(SUM($C256:BP256)+$S238&gt;$G238,$G238-SUM($C256:BP256),$S238))))</f>
        <v>0</v>
      </c>
      <c r="BR256" s="269">
        <f>IF(BR$251&lt;$I238,0,IF(BR$251=$I238,$L238,IF(BR$251=$N238,$Q238,IF(SUM($C256:BQ256)+$S238&gt;$G238,$G238-SUM($C256:BQ256),$S238))))</f>
        <v>0</v>
      </c>
      <c r="BS256" s="269">
        <f>IF(BS$251&lt;$I238,0,IF(BS$251=$I238,$L238,IF(BS$251=$N238,$Q238,IF(SUM($C256:BR256)+$S238&gt;$G238,$G238-SUM($C256:BR256),$S238))))</f>
        <v>0</v>
      </c>
      <c r="BT256" s="269">
        <f>IF(BT$251&lt;$I238,0,IF(BT$251=$I238,$L238,IF(BT$251=$N238,$Q238,IF(SUM($C256:BS256)+$S238&gt;$G238,$G238-SUM($C256:BS256),$S238))))</f>
        <v>0</v>
      </c>
      <c r="BU256" s="269">
        <f>IF(BU$251&lt;$I238,0,IF(BU$251=$I238,$L238,IF(BU$251=$N238,$Q238,IF(SUM($C256:BT256)+$S238&gt;$G238,$G238-SUM($C256:BT256),$S238))))</f>
        <v>0</v>
      </c>
      <c r="BV256" s="269">
        <f>IF(BV$251&lt;$I238,0,IF(BV$251=$I238,$L238,IF(BV$251=$N238,$Q238,IF(SUM($C256:BU256)+$S238&gt;$G238,$G238-SUM($C256:BU256),$S238))))</f>
        <v>0</v>
      </c>
      <c r="BW256" s="269">
        <f>IF(BW$251&lt;$I238,0,IF(BW$251=$I238,$L238,IF(BW$251=$N238,$Q238,IF(SUM($C256:BV256)+$S238&gt;$G238,$G238-SUM($C256:BV256),$S238))))</f>
        <v>0</v>
      </c>
      <c r="BX256" s="269">
        <f>IF(BX$251&lt;$I238,0,IF(BX$251=$I238,$L238,IF(BX$251=$N238,$Q238,IF(SUM($C256:BW256)+$S238&gt;$G238,$G238-SUM($C256:BW256),$S238))))</f>
        <v>0</v>
      </c>
      <c r="BY256" s="269">
        <f>IF(BY$251&lt;$I238,0,IF(BY$251=$I238,$L238,IF(BY$251=$N238,$Q238,IF(SUM($C256:BX256)+$S238&gt;$G238,$G238-SUM($C256:BX256),$S238))))</f>
        <v>0</v>
      </c>
      <c r="BZ256" s="269">
        <f>IF(BZ$251&lt;$I238,0,IF(BZ$251=$I238,$L238,IF(BZ$251=$N238,$Q238,IF(SUM($C256:BY256)+$S238&gt;$G238,$G238-SUM($C256:BY256),$S238))))</f>
        <v>0</v>
      </c>
      <c r="CA256" s="269">
        <f>IF(CA$251&lt;$I238,0,IF(CA$251=$I238,$L238,IF(CA$251=$N238,$Q238,IF(SUM($C256:BZ256)+$S238&gt;$G238,$G238-SUM($C256:BZ256),$S238))))</f>
        <v>0</v>
      </c>
      <c r="CB256" s="269">
        <f>IF(CB$251&lt;$I238,0,IF(CB$251=$I238,$L238,IF(CB$251=$N238,$Q238,IF(SUM($C256:CA256)+$S238&gt;$G238,$G238-SUM($C256:CA256),$S238))))</f>
        <v>0</v>
      </c>
      <c r="CC256" s="269">
        <f>IF(CC$251&lt;$I238,0,IF(CC$251=$I238,$L238,IF(CC$251=$N238,$Q238,IF(SUM($C256:CB256)+$S238&gt;$G238,$G238-SUM($C256:CB256),$S238))))</f>
        <v>0</v>
      </c>
      <c r="CD256" s="269">
        <f>IF(CD$251&lt;$I238,0,IF(CD$251=$I238,$L238,IF(CD$251=$N238,$Q238,IF(SUM($C256:CC256)+$S238&gt;$G238,$G238-SUM($C256:CC256),$S238))))</f>
        <v>0</v>
      </c>
      <c r="CE256" s="269">
        <f>IF(CE$251&lt;$I238,0,IF(CE$251=$I238,$L238,IF(CE$251=$N238,$Q238,IF(SUM($C256:CD256)+$S238&gt;$G238,$G238-SUM($C256:CD256),$S238))))</f>
        <v>0</v>
      </c>
      <c r="CF256" s="269">
        <f>IF(CF$251&lt;$I238,0,IF(CF$251=$I238,$L238,IF(CF$251=$N238,$Q238,IF(SUM($C256:CE256)+$S238&gt;$G238,$G238-SUM($C256:CE256),$S238))))</f>
        <v>0</v>
      </c>
      <c r="CG256" s="269">
        <f>IF(CG$251&lt;$I238,0,IF(CG$251=$I238,$L238,IF(CG$251=$N238,$Q238,IF(SUM($C256:CF256)+$S238&gt;$G238,$G238-SUM($C256:CF256),$S238))))</f>
        <v>0</v>
      </c>
      <c r="CH256" s="269">
        <f>IF(CH$251&lt;$I238,0,IF(CH$251=$I238,$L238,IF(CH$251=$N238,$Q238,IF(SUM($C256:CG256)+$S238&gt;$G238,$G238-SUM($C256:CG256),$S238))))</f>
        <v>0</v>
      </c>
      <c r="CI256" s="269">
        <f>IF(CI$251&lt;$I238,0,IF(CI$251=$I238,$L238,IF(CI$251=$N238,$Q238,IF(SUM($C256:CH256)+$S238&gt;$G238,$G238-SUM($C256:CH256),$S238))))</f>
        <v>0</v>
      </c>
      <c r="CJ256" s="269">
        <f>IF(CJ$251&lt;$I238,0,IF(CJ$251=$I238,$L238,IF(CJ$251=$N238,$Q238,IF(SUM($C256:CI256)+$S238&gt;$G238,$G238-SUM($C256:CI256),$S238))))</f>
        <v>0</v>
      </c>
      <c r="CK256" s="269">
        <f>IF(CK$251&lt;$I238,0,IF(CK$251=$I238,$L238,IF(CK$251=$N238,$Q238,IF(SUM($C256:CJ256)+$S238&gt;$G238,$G238-SUM($C256:CJ256),$S238))))</f>
        <v>0</v>
      </c>
      <c r="CL256" s="269">
        <f>IF(CL$251&lt;$I238,0,IF(CL$251=$I238,$L238,IF(CL$251=$N238,$Q238,IF(SUM($C256:CK256)+$S238&gt;$G238,$G238-SUM($C256:CK256),$S238))))</f>
        <v>0</v>
      </c>
      <c r="CM256" s="269">
        <f>IF(CM$251&lt;$I238,0,IF(CM$251=$I238,$L238,IF(CM$251=$N238,$Q238,IF(SUM($C256:CL256)+$S238&gt;$G238,$G238-SUM($C256:CL256),$S238))))</f>
        <v>0</v>
      </c>
      <c r="CN256" s="269">
        <f>IF(CN$251&lt;$I238,0,IF(CN$251=$I238,$L238,IF(CN$251=$N238,$Q238,IF(SUM($C256:CM256)+$S238&gt;$G238,$G238-SUM($C256:CM256),$S238))))</f>
        <v>0</v>
      </c>
      <c r="CO256" s="269">
        <f>IF(CO$251&lt;$I238,0,IF(CO$251=$I238,$L238,IF(CO$251=$N238,$Q238,IF(SUM($C256:CN256)+$S238&gt;$G238,$G238-SUM($C256:CN256),$S238))))</f>
        <v>0</v>
      </c>
      <c r="CP256" s="269">
        <f>IF(CP$251&lt;$I238,0,IF(CP$251=$I238,$L238,IF(CP$251=$N238,$Q238,IF(SUM($C256:CO256)+$S238&gt;$G238,$G238-SUM($C256:CO256),$S238))))</f>
        <v>0</v>
      </c>
      <c r="CQ256" s="269">
        <f>IF(CQ$251&lt;$I238,0,IF(CQ$251=$I238,$L238,IF(CQ$251=$N238,$Q238,IF(SUM($C256:CP256)+$S238&gt;$G238,$G238-SUM($C256:CP256),$S238))))</f>
        <v>0</v>
      </c>
      <c r="CR256" s="269">
        <f>IF(CR$251&lt;$I238,0,IF(CR$251=$I238,$L238,IF(CR$251=$N238,$Q238,IF(SUM($C256:CQ256)+$S238&gt;$G238,$G238-SUM($C256:CQ256),$S238))))</f>
        <v>0</v>
      </c>
      <c r="CS256" s="269">
        <f>IF(CS$251&lt;$I238,0,IF(CS$251=$I238,$L238,IF(CS$251=$N238,$Q238,IF(SUM($C256:CR256)+$S238&gt;$G238,$G238-SUM($C256:CR256),$S238))))</f>
        <v>0</v>
      </c>
      <c r="CT256" s="292">
        <f>IF(CT$251&lt;$I238,0,IF(CT$251=$I238,$L238,IF(CT$251=$N238,$Q238,IF(SUM($C256:CS256)+$S238&gt;$G238,$G238-SUM($C256:CS256),$S238))))</f>
        <v>0</v>
      </c>
      <c r="CU256" s="164">
        <f t="shared" si="277"/>
        <v>0</v>
      </c>
    </row>
    <row r="257" spans="1:99" s="130" customFormat="1" ht="16.5" customHeight="1">
      <c r="A257" s="267" t="str">
        <f t="shared" si="278"/>
        <v>叠拼</v>
      </c>
      <c r="B257" s="268">
        <f t="shared" si="279"/>
        <v>0</v>
      </c>
      <c r="C257" s="269">
        <f t="shared" si="280"/>
        <v>0</v>
      </c>
      <c r="D257" s="269">
        <f>IF(D$251&lt;$I239,0,IF(D$251=$I239,$L239,IF(D$251=$N239,$Q239,IF(SUM($C257:C257)+$S239&gt;$G239,$G239-SUM($C257:C257),$S239))))</f>
        <v>0</v>
      </c>
      <c r="E257" s="269">
        <f>IF(E$251&lt;$I239,0,IF(E$251=$I239,$L239,IF(E$251=$N239,$Q239,IF(SUM($C257:D257)+$S239&gt;$G239,$G239-SUM($C257:D257),$S239))))</f>
        <v>0</v>
      </c>
      <c r="F257" s="269">
        <f>IF(F$251&lt;$I239,0,IF(F$251=$I239,$L239,IF(F$251=$N239,$Q239,IF(SUM($C257:E257)+$S239&gt;$G239,$G239-SUM($C257:E257),$S239))))</f>
        <v>0</v>
      </c>
      <c r="G257" s="269">
        <f>IF(G$251&lt;$I239,0,IF(G$251=$I239,$L239,IF(G$251=$N239,$Q239,IF(SUM($C257:F257)+$S239&gt;$G239,$G239-SUM($C257:F257),$S239))))</f>
        <v>0</v>
      </c>
      <c r="H257" s="269">
        <f>IF(H$251&lt;$I239,0,IF(H$251=$I239,$L239,IF(H$251=$N239,$Q239,IF(SUM($C257:G257)+$S239&gt;$G239,$G239-SUM($C257:G257),$S239))))</f>
        <v>0</v>
      </c>
      <c r="I257" s="269">
        <f>IF(I$251&lt;$I239,0,IF(I$251=$I239,$L239,IF(I$251=$N239,$Q239,IF(SUM($C257:H257)+$S239&gt;$G239,$G239-SUM($C257:H257),$S239))))</f>
        <v>0</v>
      </c>
      <c r="J257" s="269">
        <f>IF(J$251&lt;$I239,0,IF(J$251=$I239,$L239,IF(J$251=$N239,$Q239,IF(SUM($C257:I257)+$S239&gt;$G239,$G239-SUM($C257:I257),$S239))))</f>
        <v>0</v>
      </c>
      <c r="K257" s="269">
        <f>IF(K$251&lt;$I239,0,IF(K$251=$I239,$L239,IF(K$251=$N239,$Q239,IF(SUM($C257:J257)+$S239&gt;$G239,$G239-SUM($C257:J257),$S239))))</f>
        <v>0</v>
      </c>
      <c r="L257" s="269">
        <f>IF(L$251&lt;$I239,0,IF(L$251=$I239,$L239,IF(L$251=$N239,$Q239,IF(SUM($C257:K257)+$S239&gt;$G239,$G239-SUM($C257:K257),$S239))))</f>
        <v>0</v>
      </c>
      <c r="M257" s="269">
        <f>IF(M$251&lt;$I239,0,IF(M$251=$I239,$L239,IF(M$251=$N239,$Q239,IF(SUM($C257:L257)+$S239&gt;$G239,$G239-SUM($C257:L257),$S239))))</f>
        <v>0</v>
      </c>
      <c r="N257" s="269">
        <f>IF(N$251&lt;$I239,0,IF(N$251=$I239,$L239,IF(N$251=$N239,$Q239,IF(SUM($C257:M257)+$S239&gt;$G239,$G239-SUM($C257:M257),$S239))))</f>
        <v>0</v>
      </c>
      <c r="O257" s="269">
        <f>IF(O$251&lt;$I239,0,IF(O$251=$I239,$L239,IF(O$251=$N239,$Q239,IF(SUM($C257:N257)+$S239&gt;$G239,$G239-SUM($C257:N257),$S239))))</f>
        <v>0</v>
      </c>
      <c r="P257" s="269">
        <f>IF(P$251&lt;$I239,0,IF(P$251=$I239,$L239,IF(P$251=$N239,$Q239,IF(SUM($C257:O257)+$S239&gt;$G239,$G239-SUM($C257:O257),$S239))))</f>
        <v>0</v>
      </c>
      <c r="Q257" s="269">
        <f>IF(Q$251&lt;$I239,0,IF(Q$251=$I239,$L239,IF(Q$251=$N239,$Q239,IF(SUM($C257:P257)+$S239&gt;$G239,$G239-SUM($C257:P257),$S239))))</f>
        <v>0</v>
      </c>
      <c r="R257" s="269">
        <f>IF(R$251&lt;$I239,0,IF(R$251=$I239,$L239,IF(R$251=$N239,$Q239,IF(SUM($C257:Q257)+$S239&gt;$G239,$G239-SUM($C257:Q257),$S239))))</f>
        <v>0</v>
      </c>
      <c r="S257" s="269">
        <f>IF(S$251&lt;$I239,0,IF(S$251=$I239,$L239,IF(S$251=$N239,$Q239,IF(SUM($C257:R257)+$S239&gt;$G239,$G239-SUM($C257:R257),$S239))))</f>
        <v>0</v>
      </c>
      <c r="T257" s="269">
        <f>IF(T$251&lt;$I239,0,IF(T$251=$I239,$L239,IF(T$251=$N239,$Q239,IF(SUM($C257:S257)+$S239&gt;$G239,$G239-SUM($C257:S257),$S239))))</f>
        <v>0</v>
      </c>
      <c r="U257" s="269">
        <f>IF(U$251&lt;$I239,0,IF(U$251=$I239,$L239,IF(U$251=$N239,$Q239,IF(SUM($C257:T257)+$S239&gt;$G239,$G239-SUM($C257:T257),$S239))))</f>
        <v>0</v>
      </c>
      <c r="V257" s="269">
        <f>IF(V$251&lt;$I239,0,IF(V$251=$I239,$L239,IF(V$251=$N239,$Q239,IF(SUM($C257:U257)+$S239&gt;$G239,$G239-SUM($C257:U257),$S239))))</f>
        <v>0</v>
      </c>
      <c r="W257" s="269">
        <f>IF(W$251&lt;$I239,0,IF(W$251=$I239,$L239,IF(W$251=$N239,$Q239,IF(SUM($C257:V257)+$S239&gt;$G239,$G239-SUM($C257:V257),$S239))))</f>
        <v>0</v>
      </c>
      <c r="X257" s="269">
        <f>IF(X$251&lt;$I239,0,IF(X$251=$I239,$L239,IF(X$251=$N239,$Q239,IF(SUM($C257:W257)+$S239&gt;$G239,$G239-SUM($C257:W257),$S239))))</f>
        <v>0</v>
      </c>
      <c r="Y257" s="269">
        <f>IF(Y$251&lt;$I239,0,IF(Y$251=$I239,$L239,IF(Y$251=$N239,$Q239,IF(SUM($C257:X257)+$S239&gt;$G239,$G239-SUM($C257:X257),$S239))))</f>
        <v>0</v>
      </c>
      <c r="Z257" s="269">
        <f>IF(Z$251&lt;$I239,0,IF(Z$251=$I239,$L239,IF(Z$251=$N239,$Q239,IF(SUM($C257:Y257)+$S239&gt;$G239,$G239-SUM($C257:Y257),$S239))))</f>
        <v>0</v>
      </c>
      <c r="AA257" s="269">
        <f>IF(AA$251&lt;$I239,0,IF(AA$251=$I239,$L239,IF(AA$251=$N239,$Q239,IF(SUM($C257:Z257)+$S239&gt;$G239,$G239-SUM($C257:Z257),$S239))))</f>
        <v>0</v>
      </c>
      <c r="AB257" s="269">
        <f>IF(AB$251&lt;$I239,0,IF(AB$251=$I239,$L239,IF(AB$251=$N239,$Q239,IF(SUM($C257:AA257)+$S239&gt;$G239,$G239-SUM($C257:AA257),$S239))))</f>
        <v>0</v>
      </c>
      <c r="AC257" s="269">
        <f>IF(AC$251&lt;$I239,0,IF(AC$251=$I239,$L239,IF(AC$251=$N239,$Q239,IF(SUM($C257:AB257)+$S239&gt;$G239,$G239-SUM($C257:AB257),$S239))))</f>
        <v>0</v>
      </c>
      <c r="AD257" s="269">
        <f>IF(AD$251&lt;$I239,0,IF(AD$251=$I239,$L239,IF(AD$251=$N239,$Q239,IF(SUM($C257:AC257)+$S239&gt;$G239,$G239-SUM($C257:AC257),$S239))))</f>
        <v>0</v>
      </c>
      <c r="AE257" s="269">
        <f>IF(AE$251&lt;$I239,0,IF(AE$251=$I239,$L239,IF(AE$251=$N239,$Q239,IF(SUM($C257:AD257)+$S239&gt;$G239,$G239-SUM($C257:AD257),$S239))))</f>
        <v>0</v>
      </c>
      <c r="AF257" s="269">
        <f>IF(AF$251&lt;$I239,0,IF(AF$251=$I239,$L239,IF(AF$251=$N239,$Q239,IF(SUM($C257:AE257)+$S239&gt;$G239,$G239-SUM($C257:AE257),$S239))))</f>
        <v>0</v>
      </c>
      <c r="AG257" s="269">
        <f>IF(AG$251&lt;$I239,0,IF(AG$251=$I239,$L239,IF(AG$251=$N239,$Q239,IF(SUM($C257:AF257)+$S239&gt;$G239,$G239-SUM($C257:AF257),$S239))))</f>
        <v>0</v>
      </c>
      <c r="AH257" s="269">
        <f>IF(AH$251&lt;$I239,0,IF(AH$251=$I239,$L239,IF(AH$251=$N239,$Q239,IF(SUM($C257:AG257)+$S239&gt;$G239,$G239-SUM($C257:AG257),$S239))))</f>
        <v>0</v>
      </c>
      <c r="AI257" s="269">
        <f>IF(AI$251&lt;$I239,0,IF(AI$251=$I239,$L239,IF(AI$251=$N239,$Q239,IF(SUM($C257:AH257)+$S239&gt;$G239,$G239-SUM($C257:AH257),$S239))))</f>
        <v>0</v>
      </c>
      <c r="AJ257" s="269">
        <f>IF(AJ$251&lt;$I239,0,IF(AJ$251=$I239,$L239,IF(AJ$251=$N239,$Q239,IF(SUM($C257:AI257)+$S239&gt;$G239,$G239-SUM($C257:AI257),$S239))))</f>
        <v>0</v>
      </c>
      <c r="AK257" s="269">
        <f>IF(AK$251&lt;$I239,0,IF(AK$251=$I239,$L239,IF(AK$251=$N239,$Q239,IF(SUM($C257:AJ257)+$S239&gt;$G239,$G239-SUM($C257:AJ257),$S239))))</f>
        <v>0</v>
      </c>
      <c r="AL257" s="269">
        <f>IF(AL$251&lt;$I239,0,IF(AL$251=$I239,$L239,IF(AL$251=$N239,$Q239,IF(SUM($C257:AK257)+$S239&gt;$G239,$G239-SUM($C257:AK257),$S239))))</f>
        <v>0</v>
      </c>
      <c r="AM257" s="269">
        <f>IF(AM$251&lt;$I239,0,IF(AM$251=$I239,$L239,IF(AM$251=$N239,$Q239,IF(SUM($C257:AL257)+$S239&gt;$G239,$G239-SUM($C257:AL257),$S239))))</f>
        <v>0</v>
      </c>
      <c r="AN257" s="269">
        <f>IF(AN$251&lt;$I239,0,IF(AN$251=$I239,$L239,IF(AN$251=$N239,$Q239,IF(SUM($C257:AM257)+$S239&gt;$G239,$G239-SUM($C257:AM257),$S239))))</f>
        <v>0</v>
      </c>
      <c r="AO257" s="269">
        <f>IF(AO$251&lt;$I239,0,IF(AO$251=$I239,$L239,IF(AO$251=$N239,$Q239,IF(SUM($C257:AN257)+$S239&gt;$G239,$G239-SUM($C257:AN257),$S239))))</f>
        <v>0</v>
      </c>
      <c r="AP257" s="269">
        <f>IF(AP$251&lt;$I239,0,IF(AP$251=$I239,$L239,IF(AP$251=$N239,$Q239,IF(SUM($C257:AO257)+$S239&gt;$G239,$G239-SUM($C257:AO257),$S239))))</f>
        <v>0</v>
      </c>
      <c r="AQ257" s="269">
        <f>IF(AQ$251&lt;$I239,0,IF(AQ$251=$I239,$L239,IF(AQ$251=$N239,$Q239,IF(SUM($C257:AP257)+$S239&gt;$G239,$G239-SUM($C257:AP257),$S239))))</f>
        <v>0</v>
      </c>
      <c r="AR257" s="269">
        <f>IF(AR$251&lt;$I239,0,IF(AR$251=$I239,$L239,IF(AR$251=$N239,$Q239,IF(SUM($C257:AQ257)+$S239&gt;$G239,$G239-SUM($C257:AQ257),$S239))))</f>
        <v>0</v>
      </c>
      <c r="AS257" s="269">
        <f>IF(AS$251&lt;$I239,0,IF(AS$251=$I239,$L239,IF(AS$251=$N239,$Q239,IF(SUM($C257:AR257)+$S239&gt;$G239,$G239-SUM($C257:AR257),$S239))))</f>
        <v>0</v>
      </c>
      <c r="AT257" s="269">
        <f>IF(AT$251&lt;$I239,0,IF(AT$251=$I239,$L239,IF(AT$251=$N239,$Q239,IF(SUM($C257:AS257)+$S239&gt;$G239,$G239-SUM($C257:AS257),$S239))))</f>
        <v>0</v>
      </c>
      <c r="AU257" s="269">
        <f>IF(AU$251&lt;$I239,0,IF(AU$251=$I239,$L239,IF(AU$251=$N239,$Q239,IF(SUM($C257:AT257)+$S239&gt;$G239,$G239-SUM($C257:AT257),$S239))))</f>
        <v>0</v>
      </c>
      <c r="AV257" s="269">
        <f>IF(AV$251&lt;$I239,0,IF(AV$251=$I239,$L239,IF(AV$251=$N239,$Q239,IF(SUM($C257:AU257)+$S239&gt;$G239,$G239-SUM($C257:AU257),$S239))))</f>
        <v>0</v>
      </c>
      <c r="AW257" s="269">
        <f>IF(AW$251&lt;$I239,0,IF(AW$251=$I239,$L239,IF(AW$251=$N239,$Q239,IF(SUM($C257:AV257)+$S239&gt;$G239,$G239-SUM($C257:AV257),$S239))))</f>
        <v>0</v>
      </c>
      <c r="AX257" s="269">
        <f>IF(AX$251&lt;$I239,0,IF(AX$251=$I239,$L239,IF(AX$251=$N239,$Q239,IF(SUM($C257:AW257)+$S239&gt;$G239,$G239-SUM($C257:AW257),$S239))))</f>
        <v>0</v>
      </c>
      <c r="AY257" s="269">
        <f>IF(AY$251&lt;$I239,0,IF(AY$251=$I239,$L239,IF(AY$251=$N239,$Q239,IF(SUM($C257:AX257)+$S239&gt;$G239,$G239-SUM($C257:AX257),$S239))))</f>
        <v>0</v>
      </c>
      <c r="AZ257" s="269">
        <f>IF(AZ$251&lt;$I239,0,IF(AZ$251=$I239,$L239,IF(AZ$251=$N239,$Q239,IF(SUM($C257:AY257)+$S239&gt;$G239,$G239-SUM($C257:AY257),$S239))))</f>
        <v>0</v>
      </c>
      <c r="BA257" s="269">
        <f>IF(BA$251&lt;$I239,0,IF(BA$251=$I239,$L239,IF(BA$251=$N239,$Q239,IF(SUM($C257:AZ257)+$S239&gt;$G239,$G239-SUM($C257:AZ257),$S239))))</f>
        <v>0</v>
      </c>
      <c r="BB257" s="269">
        <f>IF(BB$251&lt;$I239,0,IF(BB$251=$I239,$L239,IF(BB$251=$N239,$Q239,IF(SUM($C257:BA257)+$S239&gt;$G239,$G239-SUM($C257:BA257),$S239))))</f>
        <v>0</v>
      </c>
      <c r="BC257" s="269">
        <f>IF(BC$251&lt;$I239,0,IF(BC$251=$I239,$L239,IF(BC$251=$N239,$Q239,IF(SUM($C257:BB257)+$S239&gt;$G239,$G239-SUM($C257:BB257),$S239))))</f>
        <v>0</v>
      </c>
      <c r="BD257" s="269">
        <f>IF(BD$251&lt;$I239,0,IF(BD$251=$I239,$L239,IF(BD$251=$N239,$Q239,IF(SUM($C257:BC257)+$S239&gt;$G239,$G239-SUM($C257:BC257),$S239))))</f>
        <v>0</v>
      </c>
      <c r="BE257" s="269">
        <f>IF(BE$251&lt;$I239,0,IF(BE$251=$I239,$L239,IF(BE$251=$N239,$Q239,IF(SUM($C257:BD257)+$S239&gt;$G239,$G239-SUM($C257:BD257),$S239))))</f>
        <v>0</v>
      </c>
      <c r="BF257" s="269">
        <f>IF(BF$251&lt;$I239,0,IF(BF$251=$I239,$L239,IF(BF$251=$N239,$Q239,IF(SUM($C257:BE257)+$S239&gt;$G239,$G239-SUM($C257:BE257),$S239))))</f>
        <v>0</v>
      </c>
      <c r="BG257" s="269">
        <f>IF(BG$251&lt;$I239,0,IF(BG$251=$I239,$L239,IF(BG$251=$N239,$Q239,IF(SUM($C257:BF257)+$S239&gt;$G239,$G239-SUM($C257:BF257),$S239))))</f>
        <v>0</v>
      </c>
      <c r="BH257" s="269">
        <f>IF(BH$251&lt;$I239,0,IF(BH$251=$I239,$L239,IF(BH$251=$N239,$Q239,IF(SUM($C257:BG257)+$S239&gt;$G239,$G239-SUM($C257:BG257),$S239))))</f>
        <v>0</v>
      </c>
      <c r="BI257" s="269">
        <f>IF(BI$251&lt;$I239,0,IF(BI$251=$I239,$L239,IF(BI$251=$N239,$Q239,IF(SUM($C257:BH257)+$S239&gt;$G239,$G239-SUM($C257:BH257),$S239))))</f>
        <v>0</v>
      </c>
      <c r="BJ257" s="269">
        <f>IF(BJ$251&lt;$I239,0,IF(BJ$251=$I239,$L239,IF(BJ$251=$N239,$Q239,IF(SUM($C257:BI257)+$S239&gt;$G239,$G239-SUM($C257:BI257),$S239))))</f>
        <v>0</v>
      </c>
      <c r="BK257" s="269">
        <f>IF(BK$251&lt;$I239,0,IF(BK$251=$I239,$L239,IF(BK$251=$N239,$Q239,IF(SUM($C257:BJ257)+$S239&gt;$G239,$G239-SUM($C257:BJ257),$S239))))</f>
        <v>0</v>
      </c>
      <c r="BL257" s="269">
        <f>IF(BL$251&lt;$I239,0,IF(BL$251=$I239,$L239,IF(BL$251=$N239,$Q239,IF(SUM($C257:BK257)+$S239&gt;$G239,$G239-SUM($C257:BK257),$S239))))</f>
        <v>0</v>
      </c>
      <c r="BM257" s="269">
        <f>IF(BM$251&lt;$I239,0,IF(BM$251=$I239,$L239,IF(BM$251=$N239,$Q239,IF(SUM($C257:BL257)+$S239&gt;$G239,$G239-SUM($C257:BL257),$S239))))</f>
        <v>0</v>
      </c>
      <c r="BN257" s="269">
        <f>IF(BN$251&lt;$I239,0,IF(BN$251=$I239,$L239,IF(BN$251=$N239,$Q239,IF(SUM($C257:BM257)+$S239&gt;$G239,$G239-SUM($C257:BM257),$S239))))</f>
        <v>0</v>
      </c>
      <c r="BO257" s="269">
        <f>IF(BO$251&lt;$I239,0,IF(BO$251=$I239,$L239,IF(BO$251=$N239,$Q239,IF(SUM($C257:BN257)+$S239&gt;$G239,$G239-SUM($C257:BN257),$S239))))</f>
        <v>0</v>
      </c>
      <c r="BP257" s="269">
        <f>IF(BP$251&lt;$I239,0,IF(BP$251=$I239,$L239,IF(BP$251=$N239,$Q239,IF(SUM($C257:BO257)+$S239&gt;$G239,$G239-SUM($C257:BO257),$S239))))</f>
        <v>0</v>
      </c>
      <c r="BQ257" s="269">
        <f>IF(BQ$251&lt;$I239,0,IF(BQ$251=$I239,$L239,IF(BQ$251=$N239,$Q239,IF(SUM($C257:BP257)+$S239&gt;$G239,$G239-SUM($C257:BP257),$S239))))</f>
        <v>0</v>
      </c>
      <c r="BR257" s="269">
        <f>IF(BR$251&lt;$I239,0,IF(BR$251=$I239,$L239,IF(BR$251=$N239,$Q239,IF(SUM($C257:BQ257)+$S239&gt;$G239,$G239-SUM($C257:BQ257),$S239))))</f>
        <v>0</v>
      </c>
      <c r="BS257" s="269">
        <f>IF(BS$251&lt;$I239,0,IF(BS$251=$I239,$L239,IF(BS$251=$N239,$Q239,IF(SUM($C257:BR257)+$S239&gt;$G239,$G239-SUM($C257:BR257),$S239))))</f>
        <v>0</v>
      </c>
      <c r="BT257" s="269">
        <f>IF(BT$251&lt;$I239,0,IF(BT$251=$I239,$L239,IF(BT$251=$N239,$Q239,IF(SUM($C257:BS257)+$S239&gt;$G239,$G239-SUM($C257:BS257),$S239))))</f>
        <v>0</v>
      </c>
      <c r="BU257" s="269">
        <f>IF(BU$251&lt;$I239,0,IF(BU$251=$I239,$L239,IF(BU$251=$N239,$Q239,IF(SUM($C257:BT257)+$S239&gt;$G239,$G239-SUM($C257:BT257),$S239))))</f>
        <v>0</v>
      </c>
      <c r="BV257" s="269">
        <f>IF(BV$251&lt;$I239,0,IF(BV$251=$I239,$L239,IF(BV$251=$N239,$Q239,IF(SUM($C257:BU257)+$S239&gt;$G239,$G239-SUM($C257:BU257),$S239))))</f>
        <v>0</v>
      </c>
      <c r="BW257" s="269">
        <f>IF(BW$251&lt;$I239,0,IF(BW$251=$I239,$L239,IF(BW$251=$N239,$Q239,IF(SUM($C257:BV257)+$S239&gt;$G239,$G239-SUM($C257:BV257),$S239))))</f>
        <v>0</v>
      </c>
      <c r="BX257" s="269">
        <f>IF(BX$251&lt;$I239,0,IF(BX$251=$I239,$L239,IF(BX$251=$N239,$Q239,IF(SUM($C257:BW257)+$S239&gt;$G239,$G239-SUM($C257:BW257),$S239))))</f>
        <v>0</v>
      </c>
      <c r="BY257" s="269">
        <f>IF(BY$251&lt;$I239,0,IF(BY$251=$I239,$L239,IF(BY$251=$N239,$Q239,IF(SUM($C257:BX257)+$S239&gt;$G239,$G239-SUM($C257:BX257),$S239))))</f>
        <v>0</v>
      </c>
      <c r="BZ257" s="269">
        <f>IF(BZ$251&lt;$I239,0,IF(BZ$251=$I239,$L239,IF(BZ$251=$N239,$Q239,IF(SUM($C257:BY257)+$S239&gt;$G239,$G239-SUM($C257:BY257),$S239))))</f>
        <v>0</v>
      </c>
      <c r="CA257" s="269">
        <f>IF(CA$251&lt;$I239,0,IF(CA$251=$I239,$L239,IF(CA$251=$N239,$Q239,IF(SUM($C257:BZ257)+$S239&gt;$G239,$G239-SUM($C257:BZ257),$S239))))</f>
        <v>0</v>
      </c>
      <c r="CB257" s="269">
        <f>IF(CB$251&lt;$I239,0,IF(CB$251=$I239,$L239,IF(CB$251=$N239,$Q239,IF(SUM($C257:CA257)+$S239&gt;$G239,$G239-SUM($C257:CA257),$S239))))</f>
        <v>0</v>
      </c>
      <c r="CC257" s="269">
        <f>IF(CC$251&lt;$I239,0,IF(CC$251=$I239,$L239,IF(CC$251=$N239,$Q239,IF(SUM($C257:CB257)+$S239&gt;$G239,$G239-SUM($C257:CB257),$S239))))</f>
        <v>0</v>
      </c>
      <c r="CD257" s="269">
        <f>IF(CD$251&lt;$I239,0,IF(CD$251=$I239,$L239,IF(CD$251=$N239,$Q239,IF(SUM($C257:CC257)+$S239&gt;$G239,$G239-SUM($C257:CC257),$S239))))</f>
        <v>0</v>
      </c>
      <c r="CE257" s="269">
        <f>IF(CE$251&lt;$I239,0,IF(CE$251=$I239,$L239,IF(CE$251=$N239,$Q239,IF(SUM($C257:CD257)+$S239&gt;$G239,$G239-SUM($C257:CD257),$S239))))</f>
        <v>0</v>
      </c>
      <c r="CF257" s="269">
        <f>IF(CF$251&lt;$I239,0,IF(CF$251=$I239,$L239,IF(CF$251=$N239,$Q239,IF(SUM($C257:CE257)+$S239&gt;$G239,$G239-SUM($C257:CE257),$S239))))</f>
        <v>0</v>
      </c>
      <c r="CG257" s="269">
        <f>IF(CG$251&lt;$I239,0,IF(CG$251=$I239,$L239,IF(CG$251=$N239,$Q239,IF(SUM($C257:CF257)+$S239&gt;$G239,$G239-SUM($C257:CF257),$S239))))</f>
        <v>0</v>
      </c>
      <c r="CH257" s="269">
        <f>IF(CH$251&lt;$I239,0,IF(CH$251=$I239,$L239,IF(CH$251=$N239,$Q239,IF(SUM($C257:CG257)+$S239&gt;$G239,$G239-SUM($C257:CG257),$S239))))</f>
        <v>0</v>
      </c>
      <c r="CI257" s="269">
        <f>IF(CI$251&lt;$I239,0,IF(CI$251=$I239,$L239,IF(CI$251=$N239,$Q239,IF(SUM($C257:CH257)+$S239&gt;$G239,$G239-SUM($C257:CH257),$S239))))</f>
        <v>0</v>
      </c>
      <c r="CJ257" s="269">
        <f>IF(CJ$251&lt;$I239,0,IF(CJ$251=$I239,$L239,IF(CJ$251=$N239,$Q239,IF(SUM($C257:CI257)+$S239&gt;$G239,$G239-SUM($C257:CI257),$S239))))</f>
        <v>0</v>
      </c>
      <c r="CK257" s="269">
        <f>IF(CK$251&lt;$I239,0,IF(CK$251=$I239,$L239,IF(CK$251=$N239,$Q239,IF(SUM($C257:CJ257)+$S239&gt;$G239,$G239-SUM($C257:CJ257),$S239))))</f>
        <v>0</v>
      </c>
      <c r="CL257" s="269">
        <f>IF(CL$251&lt;$I239,0,IF(CL$251=$I239,$L239,IF(CL$251=$N239,$Q239,IF(SUM($C257:CK257)+$S239&gt;$G239,$G239-SUM($C257:CK257),$S239))))</f>
        <v>0</v>
      </c>
      <c r="CM257" s="269">
        <f>IF(CM$251&lt;$I239,0,IF(CM$251=$I239,$L239,IF(CM$251=$N239,$Q239,IF(SUM($C257:CL257)+$S239&gt;$G239,$G239-SUM($C257:CL257),$S239))))</f>
        <v>0</v>
      </c>
      <c r="CN257" s="269">
        <f>IF(CN$251&lt;$I239,0,IF(CN$251=$I239,$L239,IF(CN$251=$N239,$Q239,IF(SUM($C257:CM257)+$S239&gt;$G239,$G239-SUM($C257:CM257),$S239))))</f>
        <v>0</v>
      </c>
      <c r="CO257" s="269">
        <f>IF(CO$251&lt;$I239,0,IF(CO$251=$I239,$L239,IF(CO$251=$N239,$Q239,IF(SUM($C257:CN257)+$S239&gt;$G239,$G239-SUM($C257:CN257),$S239))))</f>
        <v>0</v>
      </c>
      <c r="CP257" s="269">
        <f>IF(CP$251&lt;$I239,0,IF(CP$251=$I239,$L239,IF(CP$251=$N239,$Q239,IF(SUM($C257:CO257)+$S239&gt;$G239,$G239-SUM($C257:CO257),$S239))))</f>
        <v>0</v>
      </c>
      <c r="CQ257" s="269">
        <f>IF(CQ$251&lt;$I239,0,IF(CQ$251=$I239,$L239,IF(CQ$251=$N239,$Q239,IF(SUM($C257:CP257)+$S239&gt;$G239,$G239-SUM($C257:CP257),$S239))))</f>
        <v>0</v>
      </c>
      <c r="CR257" s="269">
        <f>IF(CR$251&lt;$I239,0,IF(CR$251=$I239,$L239,IF(CR$251=$N239,$Q239,IF(SUM($C257:CQ257)+$S239&gt;$G239,$G239-SUM($C257:CQ257),$S239))))</f>
        <v>0</v>
      </c>
      <c r="CS257" s="269">
        <f>IF(CS$251&lt;$I239,0,IF(CS$251=$I239,$L239,IF(CS$251=$N239,$Q239,IF(SUM($C257:CR257)+$S239&gt;$G239,$G239-SUM($C257:CR257),$S239))))</f>
        <v>0</v>
      </c>
      <c r="CT257" s="292">
        <f>IF(CT$251&lt;$I239,0,IF(CT$251=$I239,$L239,IF(CT$251=$N239,$Q239,IF(SUM($C257:CS257)+$S239&gt;$G239,$G239-SUM($C257:CS257),$S239))))</f>
        <v>0</v>
      </c>
      <c r="CU257" s="164">
        <f t="shared" si="277"/>
        <v>0</v>
      </c>
    </row>
    <row r="258" spans="1:99" s="130" customFormat="1" ht="16.5" customHeight="1">
      <c r="A258" s="267" t="str">
        <f t="shared" si="278"/>
        <v>联排</v>
      </c>
      <c r="B258" s="268">
        <f t="shared" si="279"/>
        <v>0</v>
      </c>
      <c r="C258" s="269">
        <f t="shared" si="280"/>
        <v>0</v>
      </c>
      <c r="D258" s="269">
        <f>IF(D$251&lt;$I240,0,IF(D$251=$I240,$L240,IF(D$251=$N240,$Q240,IF(SUM($C258:C258)+$S240&gt;$G240,$G240-SUM($C258:C258),$S240))))</f>
        <v>0</v>
      </c>
      <c r="E258" s="269">
        <f>IF(E$251&lt;$I240,0,IF(E$251=$I240,$L240,IF(E$251=$N240,$Q240,IF(SUM($C258:D258)+$S240&gt;$G240,$G240-SUM($C258:D258),$S240))))</f>
        <v>0</v>
      </c>
      <c r="F258" s="269">
        <f>IF(F$251&lt;$I240,0,IF(F$251=$I240,$L240,IF(F$251=$N240,$Q240,IF(SUM($C258:E258)+$S240&gt;$G240,$G240-SUM($C258:E258),$S240))))</f>
        <v>0</v>
      </c>
      <c r="G258" s="269">
        <f>IF(G$251&lt;$I240,0,IF(G$251=$I240,$L240,IF(G$251=$N240,$Q240,IF(SUM($C258:F258)+$S240&gt;$G240,$G240-SUM($C258:F258),$S240))))</f>
        <v>0</v>
      </c>
      <c r="H258" s="269">
        <f>IF(H$251&lt;$I240,0,IF(H$251=$I240,$L240,IF(H$251=$N240,$Q240,IF(SUM($C258:G258)+$S240&gt;$G240,$G240-SUM($C258:G258),$S240))))</f>
        <v>0</v>
      </c>
      <c r="I258" s="269">
        <f>IF(I$251&lt;$I240,0,IF(I$251=$I240,$L240,IF(I$251=$N240,$Q240,IF(SUM($C258:H258)+$S240&gt;$G240,$G240-SUM($C258:H258),$S240))))</f>
        <v>0</v>
      </c>
      <c r="J258" s="269">
        <f>IF(J$251&lt;$I240,0,IF(J$251=$I240,$L240,IF(J$251=$N240,$Q240,IF(SUM($C258:I258)+$S240&gt;$G240,$G240-SUM($C258:I258),$S240))))</f>
        <v>0</v>
      </c>
      <c r="K258" s="269">
        <f>IF(K$251&lt;$I240,0,IF(K$251=$I240,$L240,IF(K$251=$N240,$Q240,IF(SUM($C258:J258)+$S240&gt;$G240,$G240-SUM($C258:J258),$S240))))</f>
        <v>0</v>
      </c>
      <c r="L258" s="269">
        <f>IF(L$251&lt;$I240,0,IF(L$251=$I240,$L240,IF(L$251=$N240,$Q240,IF(SUM($C258:K258)+$S240&gt;$G240,$G240-SUM($C258:K258),$S240))))</f>
        <v>0</v>
      </c>
      <c r="M258" s="269">
        <f>IF(M$251&lt;$I240,0,IF(M$251=$I240,$L240,IF(M$251=$N240,$Q240,IF(SUM($C258:L258)+$S240&gt;$G240,$G240-SUM($C258:L258),$S240))))</f>
        <v>0</v>
      </c>
      <c r="N258" s="269">
        <f>IF(N$251&lt;$I240,0,IF(N$251=$I240,$L240,IF(N$251=$N240,$Q240,IF(SUM($C258:M258)+$S240&gt;$G240,$G240-SUM($C258:M258),$S240))))</f>
        <v>0</v>
      </c>
      <c r="O258" s="269">
        <f>IF(O$251&lt;$I240,0,IF(O$251=$I240,$L240,IF(O$251=$N240,$Q240,IF(SUM($C258:N258)+$S240&gt;$G240,$G240-SUM($C258:N258),$S240))))</f>
        <v>0</v>
      </c>
      <c r="P258" s="269">
        <f>IF(P$251&lt;$I240,0,IF(P$251=$I240,$L240,IF(P$251=$N240,$Q240,IF(SUM($C258:O258)+$S240&gt;$G240,$G240-SUM($C258:O258),$S240))))</f>
        <v>0</v>
      </c>
      <c r="Q258" s="269">
        <f>IF(Q$251&lt;$I240,0,IF(Q$251=$I240,$L240,IF(Q$251=$N240,$Q240,IF(SUM($C258:P258)+$S240&gt;$G240,$G240-SUM($C258:P258),$S240))))</f>
        <v>0</v>
      </c>
      <c r="R258" s="269">
        <f>IF(R$251&lt;$I240,0,IF(R$251=$I240,$L240,IF(R$251=$N240,$Q240,IF(SUM($C258:Q258)+$S240&gt;$G240,$G240-SUM($C258:Q258),$S240))))</f>
        <v>0</v>
      </c>
      <c r="S258" s="269">
        <f>IF(S$251&lt;$I240,0,IF(S$251=$I240,$L240,IF(S$251=$N240,$Q240,IF(SUM($C258:R258)+$S240&gt;$G240,$G240-SUM($C258:R258),$S240))))</f>
        <v>0</v>
      </c>
      <c r="T258" s="269">
        <f>IF(T$251&lt;$I240,0,IF(T$251=$I240,$L240,IF(T$251=$N240,$Q240,IF(SUM($C258:S258)+$S240&gt;$G240,$G240-SUM($C258:S258),$S240))))</f>
        <v>0</v>
      </c>
      <c r="U258" s="269">
        <f>IF(U$251&lt;$I240,0,IF(U$251=$I240,$L240,IF(U$251=$N240,$Q240,IF(SUM($C258:T258)+$S240&gt;$G240,$G240-SUM($C258:T258),$S240))))</f>
        <v>0</v>
      </c>
      <c r="V258" s="269">
        <f>IF(V$251&lt;$I240,0,IF(V$251=$I240,$L240,IF(V$251=$N240,$Q240,IF(SUM($C258:U258)+$S240&gt;$G240,$G240-SUM($C258:U258),$S240))))</f>
        <v>0</v>
      </c>
      <c r="W258" s="269">
        <f>IF(W$251&lt;$I240,0,IF(W$251=$I240,$L240,IF(W$251=$N240,$Q240,IF(SUM($C258:V258)+$S240&gt;$G240,$G240-SUM($C258:V258),$S240))))</f>
        <v>0</v>
      </c>
      <c r="X258" s="269">
        <f>IF(X$251&lt;$I240,0,IF(X$251=$I240,$L240,IF(X$251=$N240,$Q240,IF(SUM($C258:W258)+$S240&gt;$G240,$G240-SUM($C258:W258),$S240))))</f>
        <v>0</v>
      </c>
      <c r="Y258" s="269">
        <f>IF(Y$251&lt;$I240,0,IF(Y$251=$I240,$L240,IF(Y$251=$N240,$Q240,IF(SUM($C258:X258)+$S240&gt;$G240,$G240-SUM($C258:X258),$S240))))</f>
        <v>0</v>
      </c>
      <c r="Z258" s="269">
        <f>IF(Z$251&lt;$I240,0,IF(Z$251=$I240,$L240,IF(Z$251=$N240,$Q240,IF(SUM($C258:Y258)+$S240&gt;$G240,$G240-SUM($C258:Y258),$S240))))</f>
        <v>0</v>
      </c>
      <c r="AA258" s="269">
        <f>IF(AA$251&lt;$I240,0,IF(AA$251=$I240,$L240,IF(AA$251=$N240,$Q240,IF(SUM($C258:Z258)+$S240&gt;$G240,$G240-SUM($C258:Z258),$S240))))</f>
        <v>0</v>
      </c>
      <c r="AB258" s="269">
        <f>IF(AB$251&lt;$I240,0,IF(AB$251=$I240,$L240,IF(AB$251=$N240,$Q240,IF(SUM($C258:AA258)+$S240&gt;$G240,$G240-SUM($C258:AA258),$S240))))</f>
        <v>0</v>
      </c>
      <c r="AC258" s="269">
        <f>IF(AC$251&lt;$I240,0,IF(AC$251=$I240,$L240,IF(AC$251=$N240,$Q240,IF(SUM($C258:AB258)+$S240&gt;$G240,$G240-SUM($C258:AB258),$S240))))</f>
        <v>0</v>
      </c>
      <c r="AD258" s="269">
        <f>IF(AD$251&lt;$I240,0,IF(AD$251=$I240,$L240,IF(AD$251=$N240,$Q240,IF(SUM($C258:AC258)+$S240&gt;$G240,$G240-SUM($C258:AC258),$S240))))</f>
        <v>0</v>
      </c>
      <c r="AE258" s="269">
        <f>IF(AE$251&lt;$I240,0,IF(AE$251=$I240,$L240,IF(AE$251=$N240,$Q240,IF(SUM($C258:AD258)+$S240&gt;$G240,$G240-SUM($C258:AD258),$S240))))</f>
        <v>0</v>
      </c>
      <c r="AF258" s="269">
        <f>IF(AF$251&lt;$I240,0,IF(AF$251=$I240,$L240,IF(AF$251=$N240,$Q240,IF(SUM($C258:AE258)+$S240&gt;$G240,$G240-SUM($C258:AE258),$S240))))</f>
        <v>0</v>
      </c>
      <c r="AG258" s="269">
        <f>IF(AG$251&lt;$I240,0,IF(AG$251=$I240,$L240,IF(AG$251=$N240,$Q240,IF(SUM($C258:AF258)+$S240&gt;$G240,$G240-SUM($C258:AF258),$S240))))</f>
        <v>0</v>
      </c>
      <c r="AH258" s="269">
        <f>IF(AH$251&lt;$I240,0,IF(AH$251=$I240,$L240,IF(AH$251=$N240,$Q240,IF(SUM($C258:AG258)+$S240&gt;$G240,$G240-SUM($C258:AG258),$S240))))</f>
        <v>0</v>
      </c>
      <c r="AI258" s="269">
        <f>IF(AI$251&lt;$I240,0,IF(AI$251=$I240,$L240,IF(AI$251=$N240,$Q240,IF(SUM($C258:AH258)+$S240&gt;$G240,$G240-SUM($C258:AH258),$S240))))</f>
        <v>0</v>
      </c>
      <c r="AJ258" s="269">
        <f>IF(AJ$251&lt;$I240,0,IF(AJ$251=$I240,$L240,IF(AJ$251=$N240,$Q240,IF(SUM($C258:AI258)+$S240&gt;$G240,$G240-SUM($C258:AI258),$S240))))</f>
        <v>0</v>
      </c>
      <c r="AK258" s="269">
        <f>IF(AK$251&lt;$I240,0,IF(AK$251=$I240,$L240,IF(AK$251=$N240,$Q240,IF(SUM($C258:AJ258)+$S240&gt;$G240,$G240-SUM($C258:AJ258),$S240))))</f>
        <v>0</v>
      </c>
      <c r="AL258" s="269">
        <f>IF(AL$251&lt;$I240,0,IF(AL$251=$I240,$L240,IF(AL$251=$N240,$Q240,IF(SUM($C258:AK258)+$S240&gt;$G240,$G240-SUM($C258:AK258),$S240))))</f>
        <v>0</v>
      </c>
      <c r="AM258" s="269">
        <f>IF(AM$251&lt;$I240,0,IF(AM$251=$I240,$L240,IF(AM$251=$N240,$Q240,IF(SUM($C258:AL258)+$S240&gt;$G240,$G240-SUM($C258:AL258),$S240))))</f>
        <v>0</v>
      </c>
      <c r="AN258" s="269">
        <f>IF(AN$251&lt;$I240,0,IF(AN$251=$I240,$L240,IF(AN$251=$N240,$Q240,IF(SUM($C258:AM258)+$S240&gt;$G240,$G240-SUM($C258:AM258),$S240))))</f>
        <v>0</v>
      </c>
      <c r="AO258" s="269">
        <f>IF(AO$251&lt;$I240,0,IF(AO$251=$I240,$L240,IF(AO$251=$N240,$Q240,IF(SUM($C258:AN258)+$S240&gt;$G240,$G240-SUM($C258:AN258),$S240))))</f>
        <v>0</v>
      </c>
      <c r="AP258" s="269">
        <f>IF(AP$251&lt;$I240,0,IF(AP$251=$I240,$L240,IF(AP$251=$N240,$Q240,IF(SUM($C258:AO258)+$S240&gt;$G240,$G240-SUM($C258:AO258),$S240))))</f>
        <v>0</v>
      </c>
      <c r="AQ258" s="269">
        <f>IF(AQ$251&lt;$I240,0,IF(AQ$251=$I240,$L240,IF(AQ$251=$N240,$Q240,IF(SUM($C258:AP258)+$S240&gt;$G240,$G240-SUM($C258:AP258),$S240))))</f>
        <v>0</v>
      </c>
      <c r="AR258" s="269">
        <f>IF(AR$251&lt;$I240,0,IF(AR$251=$I240,$L240,IF(AR$251=$N240,$Q240,IF(SUM($C258:AQ258)+$S240&gt;$G240,$G240-SUM($C258:AQ258),$S240))))</f>
        <v>0</v>
      </c>
      <c r="AS258" s="269">
        <f>IF(AS$251&lt;$I240,0,IF(AS$251=$I240,$L240,IF(AS$251=$N240,$Q240,IF(SUM($C258:AR258)+$S240&gt;$G240,$G240-SUM($C258:AR258),$S240))))</f>
        <v>0</v>
      </c>
      <c r="AT258" s="269">
        <f>IF(AT$251&lt;$I240,0,IF(AT$251=$I240,$L240,IF(AT$251=$N240,$Q240,IF(SUM($C258:AS258)+$S240&gt;$G240,$G240-SUM($C258:AS258),$S240))))</f>
        <v>0</v>
      </c>
      <c r="AU258" s="269">
        <f>IF(AU$251&lt;$I240,0,IF(AU$251=$I240,$L240,IF(AU$251=$N240,$Q240,IF(SUM($C258:AT258)+$S240&gt;$G240,$G240-SUM($C258:AT258),$S240))))</f>
        <v>0</v>
      </c>
      <c r="AV258" s="269">
        <f>IF(AV$251&lt;$I240,0,IF(AV$251=$I240,$L240,IF(AV$251=$N240,$Q240,IF(SUM($C258:AU258)+$S240&gt;$G240,$G240-SUM($C258:AU258),$S240))))</f>
        <v>0</v>
      </c>
      <c r="AW258" s="269">
        <f>IF(AW$251&lt;$I240,0,IF(AW$251=$I240,$L240,IF(AW$251=$N240,$Q240,IF(SUM($C258:AV258)+$S240&gt;$G240,$G240-SUM($C258:AV258),$S240))))</f>
        <v>0</v>
      </c>
      <c r="AX258" s="269">
        <f>IF(AX$251&lt;$I240,0,IF(AX$251=$I240,$L240,IF(AX$251=$N240,$Q240,IF(SUM($C258:AW258)+$S240&gt;$G240,$G240-SUM($C258:AW258),$S240))))</f>
        <v>0</v>
      </c>
      <c r="AY258" s="269">
        <f>IF(AY$251&lt;$I240,0,IF(AY$251=$I240,$L240,IF(AY$251=$N240,$Q240,IF(SUM($C258:AX258)+$S240&gt;$G240,$G240-SUM($C258:AX258),$S240))))</f>
        <v>0</v>
      </c>
      <c r="AZ258" s="269">
        <f>IF(AZ$251&lt;$I240,0,IF(AZ$251=$I240,$L240,IF(AZ$251=$N240,$Q240,IF(SUM($C258:AY258)+$S240&gt;$G240,$G240-SUM($C258:AY258),$S240))))</f>
        <v>0</v>
      </c>
      <c r="BA258" s="269">
        <f>IF(BA$251&lt;$I240,0,IF(BA$251=$I240,$L240,IF(BA$251=$N240,$Q240,IF(SUM($C258:AZ258)+$S240&gt;$G240,$G240-SUM($C258:AZ258),$S240))))</f>
        <v>0</v>
      </c>
      <c r="BB258" s="269">
        <f>IF(BB$251&lt;$I240,0,IF(BB$251=$I240,$L240,IF(BB$251=$N240,$Q240,IF(SUM($C258:BA258)+$S240&gt;$G240,$G240-SUM($C258:BA258),$S240))))</f>
        <v>0</v>
      </c>
      <c r="BC258" s="269">
        <f>IF(BC$251&lt;$I240,0,IF(BC$251=$I240,$L240,IF(BC$251=$N240,$Q240,IF(SUM($C258:BB258)+$S240&gt;$G240,$G240-SUM($C258:BB258),$S240))))</f>
        <v>0</v>
      </c>
      <c r="BD258" s="269">
        <f>IF(BD$251&lt;$I240,0,IF(BD$251=$I240,$L240,IF(BD$251=$N240,$Q240,IF(SUM($C258:BC258)+$S240&gt;$G240,$G240-SUM($C258:BC258),$S240))))</f>
        <v>0</v>
      </c>
      <c r="BE258" s="269">
        <f>IF(BE$251&lt;$I240,0,IF(BE$251=$I240,$L240,IF(BE$251=$N240,$Q240,IF(SUM($C258:BD258)+$S240&gt;$G240,$G240-SUM($C258:BD258),$S240))))</f>
        <v>0</v>
      </c>
      <c r="BF258" s="269">
        <f>IF(BF$251&lt;$I240,0,IF(BF$251=$I240,$L240,IF(BF$251=$N240,$Q240,IF(SUM($C258:BE258)+$S240&gt;$G240,$G240-SUM($C258:BE258),$S240))))</f>
        <v>0</v>
      </c>
      <c r="BG258" s="269">
        <f>IF(BG$251&lt;$I240,0,IF(BG$251=$I240,$L240,IF(BG$251=$N240,$Q240,IF(SUM($C258:BF258)+$S240&gt;$G240,$G240-SUM($C258:BF258),$S240))))</f>
        <v>0</v>
      </c>
      <c r="BH258" s="269">
        <f>IF(BH$251&lt;$I240,0,IF(BH$251=$I240,$L240,IF(BH$251=$N240,$Q240,IF(SUM($C258:BG258)+$S240&gt;$G240,$G240-SUM($C258:BG258),$S240))))</f>
        <v>0</v>
      </c>
      <c r="BI258" s="269">
        <f>IF(BI$251&lt;$I240,0,IF(BI$251=$I240,$L240,IF(BI$251=$N240,$Q240,IF(SUM($C258:BH258)+$S240&gt;$G240,$G240-SUM($C258:BH258),$S240))))</f>
        <v>0</v>
      </c>
      <c r="BJ258" s="269">
        <f>IF(BJ$251&lt;$I240,0,IF(BJ$251=$I240,$L240,IF(BJ$251=$N240,$Q240,IF(SUM($C258:BI258)+$S240&gt;$G240,$G240-SUM($C258:BI258),$S240))))</f>
        <v>0</v>
      </c>
      <c r="BK258" s="269">
        <f>IF(BK$251&lt;$I240,0,IF(BK$251=$I240,$L240,IF(BK$251=$N240,$Q240,IF(SUM($C258:BJ258)+$S240&gt;$G240,$G240-SUM($C258:BJ258),$S240))))</f>
        <v>0</v>
      </c>
      <c r="BL258" s="269">
        <f>IF(BL$251&lt;$I240,0,IF(BL$251=$I240,$L240,IF(BL$251=$N240,$Q240,IF(SUM($C258:BK258)+$S240&gt;$G240,$G240-SUM($C258:BK258),$S240))))</f>
        <v>0</v>
      </c>
      <c r="BM258" s="269">
        <f>IF(BM$251&lt;$I240,0,IF(BM$251=$I240,$L240,IF(BM$251=$N240,$Q240,IF(SUM($C258:BL258)+$S240&gt;$G240,$G240-SUM($C258:BL258),$S240))))</f>
        <v>0</v>
      </c>
      <c r="BN258" s="269">
        <f>IF(BN$251&lt;$I240,0,IF(BN$251=$I240,$L240,IF(BN$251=$N240,$Q240,IF(SUM($C258:BM258)+$S240&gt;$G240,$G240-SUM($C258:BM258),$S240))))</f>
        <v>0</v>
      </c>
      <c r="BO258" s="269">
        <f>IF(BO$251&lt;$I240,0,IF(BO$251=$I240,$L240,IF(BO$251=$N240,$Q240,IF(SUM($C258:BN258)+$S240&gt;$G240,$G240-SUM($C258:BN258),$S240))))</f>
        <v>0</v>
      </c>
      <c r="BP258" s="269">
        <f>IF(BP$251&lt;$I240,0,IF(BP$251=$I240,$L240,IF(BP$251=$N240,$Q240,IF(SUM($C258:BO258)+$S240&gt;$G240,$G240-SUM($C258:BO258),$S240))))</f>
        <v>0</v>
      </c>
      <c r="BQ258" s="269">
        <f>IF(BQ$251&lt;$I240,0,IF(BQ$251=$I240,$L240,IF(BQ$251=$N240,$Q240,IF(SUM($C258:BP258)+$S240&gt;$G240,$G240-SUM($C258:BP258),$S240))))</f>
        <v>0</v>
      </c>
      <c r="BR258" s="269">
        <f>IF(BR$251&lt;$I240,0,IF(BR$251=$I240,$L240,IF(BR$251=$N240,$Q240,IF(SUM($C258:BQ258)+$S240&gt;$G240,$G240-SUM($C258:BQ258),$S240))))</f>
        <v>0</v>
      </c>
      <c r="BS258" s="269">
        <f>IF(BS$251&lt;$I240,0,IF(BS$251=$I240,$L240,IF(BS$251=$N240,$Q240,IF(SUM($C258:BR258)+$S240&gt;$G240,$G240-SUM($C258:BR258),$S240))))</f>
        <v>0</v>
      </c>
      <c r="BT258" s="269">
        <f>IF(BT$251&lt;$I240,0,IF(BT$251=$I240,$L240,IF(BT$251=$N240,$Q240,IF(SUM($C258:BS258)+$S240&gt;$G240,$G240-SUM($C258:BS258),$S240))))</f>
        <v>0</v>
      </c>
      <c r="BU258" s="269">
        <f>IF(BU$251&lt;$I240,0,IF(BU$251=$I240,$L240,IF(BU$251=$N240,$Q240,IF(SUM($C258:BT258)+$S240&gt;$G240,$G240-SUM($C258:BT258),$S240))))</f>
        <v>0</v>
      </c>
      <c r="BV258" s="269">
        <f>IF(BV$251&lt;$I240,0,IF(BV$251=$I240,$L240,IF(BV$251=$N240,$Q240,IF(SUM($C258:BU258)+$S240&gt;$G240,$G240-SUM($C258:BU258),$S240))))</f>
        <v>0</v>
      </c>
      <c r="BW258" s="269">
        <f>IF(BW$251&lt;$I240,0,IF(BW$251=$I240,$L240,IF(BW$251=$N240,$Q240,IF(SUM($C258:BV258)+$S240&gt;$G240,$G240-SUM($C258:BV258),$S240))))</f>
        <v>0</v>
      </c>
      <c r="BX258" s="269">
        <f>IF(BX$251&lt;$I240,0,IF(BX$251=$I240,$L240,IF(BX$251=$N240,$Q240,IF(SUM($C258:BW258)+$S240&gt;$G240,$G240-SUM($C258:BW258),$S240))))</f>
        <v>0</v>
      </c>
      <c r="BY258" s="269">
        <f>IF(BY$251&lt;$I240,0,IF(BY$251=$I240,$L240,IF(BY$251=$N240,$Q240,IF(SUM($C258:BX258)+$S240&gt;$G240,$G240-SUM($C258:BX258),$S240))))</f>
        <v>0</v>
      </c>
      <c r="BZ258" s="269">
        <f>IF(BZ$251&lt;$I240,0,IF(BZ$251=$I240,$L240,IF(BZ$251=$N240,$Q240,IF(SUM($C258:BY258)+$S240&gt;$G240,$G240-SUM($C258:BY258),$S240))))</f>
        <v>0</v>
      </c>
      <c r="CA258" s="269">
        <f>IF(CA$251&lt;$I240,0,IF(CA$251=$I240,$L240,IF(CA$251=$N240,$Q240,IF(SUM($C258:BZ258)+$S240&gt;$G240,$G240-SUM($C258:BZ258),$S240))))</f>
        <v>0</v>
      </c>
      <c r="CB258" s="269">
        <f>IF(CB$251&lt;$I240,0,IF(CB$251=$I240,$L240,IF(CB$251=$N240,$Q240,IF(SUM($C258:CA258)+$S240&gt;$G240,$G240-SUM($C258:CA258),$S240))))</f>
        <v>0</v>
      </c>
      <c r="CC258" s="269">
        <f>IF(CC$251&lt;$I240,0,IF(CC$251=$I240,$L240,IF(CC$251=$N240,$Q240,IF(SUM($C258:CB258)+$S240&gt;$G240,$G240-SUM($C258:CB258),$S240))))</f>
        <v>0</v>
      </c>
      <c r="CD258" s="269">
        <f>IF(CD$251&lt;$I240,0,IF(CD$251=$I240,$L240,IF(CD$251=$N240,$Q240,IF(SUM($C258:CC258)+$S240&gt;$G240,$G240-SUM($C258:CC258),$S240))))</f>
        <v>0</v>
      </c>
      <c r="CE258" s="269">
        <f>IF(CE$251&lt;$I240,0,IF(CE$251=$I240,$L240,IF(CE$251=$N240,$Q240,IF(SUM($C258:CD258)+$S240&gt;$G240,$G240-SUM($C258:CD258),$S240))))</f>
        <v>0</v>
      </c>
      <c r="CF258" s="269">
        <f>IF(CF$251&lt;$I240,0,IF(CF$251=$I240,$L240,IF(CF$251=$N240,$Q240,IF(SUM($C258:CE258)+$S240&gt;$G240,$G240-SUM($C258:CE258),$S240))))</f>
        <v>0</v>
      </c>
      <c r="CG258" s="269">
        <f>IF(CG$251&lt;$I240,0,IF(CG$251=$I240,$L240,IF(CG$251=$N240,$Q240,IF(SUM($C258:CF258)+$S240&gt;$G240,$G240-SUM($C258:CF258),$S240))))</f>
        <v>0</v>
      </c>
      <c r="CH258" s="269">
        <f>IF(CH$251&lt;$I240,0,IF(CH$251=$I240,$L240,IF(CH$251=$N240,$Q240,IF(SUM($C258:CG258)+$S240&gt;$G240,$G240-SUM($C258:CG258),$S240))))</f>
        <v>0</v>
      </c>
      <c r="CI258" s="269">
        <f>IF(CI$251&lt;$I240,0,IF(CI$251=$I240,$L240,IF(CI$251=$N240,$Q240,IF(SUM($C258:CH258)+$S240&gt;$G240,$G240-SUM($C258:CH258),$S240))))</f>
        <v>0</v>
      </c>
      <c r="CJ258" s="269">
        <f>IF(CJ$251&lt;$I240,0,IF(CJ$251=$I240,$L240,IF(CJ$251=$N240,$Q240,IF(SUM($C258:CI258)+$S240&gt;$G240,$G240-SUM($C258:CI258),$S240))))</f>
        <v>0</v>
      </c>
      <c r="CK258" s="269">
        <f>IF(CK$251&lt;$I240,0,IF(CK$251=$I240,$L240,IF(CK$251=$N240,$Q240,IF(SUM($C258:CJ258)+$S240&gt;$G240,$G240-SUM($C258:CJ258),$S240))))</f>
        <v>0</v>
      </c>
      <c r="CL258" s="269">
        <f>IF(CL$251&lt;$I240,0,IF(CL$251=$I240,$L240,IF(CL$251=$N240,$Q240,IF(SUM($C258:CK258)+$S240&gt;$G240,$G240-SUM($C258:CK258),$S240))))</f>
        <v>0</v>
      </c>
      <c r="CM258" s="269">
        <f>IF(CM$251&lt;$I240,0,IF(CM$251=$I240,$L240,IF(CM$251=$N240,$Q240,IF(SUM($C258:CL258)+$S240&gt;$G240,$G240-SUM($C258:CL258),$S240))))</f>
        <v>0</v>
      </c>
      <c r="CN258" s="269">
        <f>IF(CN$251&lt;$I240,0,IF(CN$251=$I240,$L240,IF(CN$251=$N240,$Q240,IF(SUM($C258:CM258)+$S240&gt;$G240,$G240-SUM($C258:CM258),$S240))))</f>
        <v>0</v>
      </c>
      <c r="CO258" s="269">
        <f>IF(CO$251&lt;$I240,0,IF(CO$251=$I240,$L240,IF(CO$251=$N240,$Q240,IF(SUM($C258:CN258)+$S240&gt;$G240,$G240-SUM($C258:CN258),$S240))))</f>
        <v>0</v>
      </c>
      <c r="CP258" s="269">
        <f>IF(CP$251&lt;$I240,0,IF(CP$251=$I240,$L240,IF(CP$251=$N240,$Q240,IF(SUM($C258:CO258)+$S240&gt;$G240,$G240-SUM($C258:CO258),$S240))))</f>
        <v>0</v>
      </c>
      <c r="CQ258" s="269">
        <f>IF(CQ$251&lt;$I240,0,IF(CQ$251=$I240,$L240,IF(CQ$251=$N240,$Q240,IF(SUM($C258:CP258)+$S240&gt;$G240,$G240-SUM($C258:CP258),$S240))))</f>
        <v>0</v>
      </c>
      <c r="CR258" s="269">
        <f>IF(CR$251&lt;$I240,0,IF(CR$251=$I240,$L240,IF(CR$251=$N240,$Q240,IF(SUM($C258:CQ258)+$S240&gt;$G240,$G240-SUM($C258:CQ258),$S240))))</f>
        <v>0</v>
      </c>
      <c r="CS258" s="269">
        <f>IF(CS$251&lt;$I240,0,IF(CS$251=$I240,$L240,IF(CS$251=$N240,$Q240,IF(SUM($C258:CR258)+$S240&gt;$G240,$G240-SUM($C258:CR258),$S240))))</f>
        <v>0</v>
      </c>
      <c r="CT258" s="292">
        <f>IF(CT$251&lt;$I240,0,IF(CT$251=$I240,$L240,IF(CT$251=$N240,$Q240,IF(SUM($C258:CS258)+$S240&gt;$G240,$G240-SUM($C258:CS258),$S240))))</f>
        <v>0</v>
      </c>
      <c r="CU258" s="164">
        <f t="shared" si="277"/>
        <v>0</v>
      </c>
    </row>
    <row r="259" spans="1:99" s="130" customFormat="1" ht="16.5" customHeight="1">
      <c r="A259" s="267" t="str">
        <f t="shared" si="278"/>
        <v>双拼</v>
      </c>
      <c r="B259" s="268">
        <f t="shared" si="279"/>
        <v>0</v>
      </c>
      <c r="C259" s="269">
        <f t="shared" si="280"/>
        <v>0</v>
      </c>
      <c r="D259" s="269">
        <f>IF(D$251&lt;$I241,0,IF(D$251=$I241,$L241,IF(D$251=$N241,$Q241,IF(SUM($C259:C259)+$S241&gt;$G241,$G241-SUM($C259:C259),$S241))))</f>
        <v>0</v>
      </c>
      <c r="E259" s="269">
        <f>IF(E$251&lt;$I241,0,IF(E$251=$I241,$L241,IF(E$251=$N241,$Q241,IF(SUM($C259:D259)+$S241&gt;$G241,$G241-SUM($C259:D259),$S241))))</f>
        <v>0</v>
      </c>
      <c r="F259" s="269">
        <f>IF(F$251&lt;$I241,0,IF(F$251=$I241,$L241,IF(F$251=$N241,$Q241,IF(SUM($C259:E259)+$S241&gt;$G241,$G241-SUM($C259:E259),$S241))))</f>
        <v>0</v>
      </c>
      <c r="G259" s="269">
        <f>IF(G$251&lt;$I241,0,IF(G$251=$I241,$L241,IF(G$251=$N241,$Q241,IF(SUM($C259:F259)+$S241&gt;$G241,$G241-SUM($C259:F259),$S241))))</f>
        <v>0</v>
      </c>
      <c r="H259" s="269">
        <f>IF(H$251&lt;$I241,0,IF(H$251=$I241,$L241,IF(H$251=$N241,$Q241,IF(SUM($C259:G259)+$S241&gt;$G241,$G241-SUM($C259:G259),$S241))))</f>
        <v>0</v>
      </c>
      <c r="I259" s="269">
        <f>IF(I$251&lt;$I241,0,IF(I$251=$I241,$L241,IF(I$251=$N241,$Q241,IF(SUM($C259:H259)+$S241&gt;$G241,$G241-SUM($C259:H259),$S241))))</f>
        <v>0</v>
      </c>
      <c r="J259" s="269">
        <f>IF(J$251&lt;$I241,0,IF(J$251=$I241,$L241,IF(J$251=$N241,$Q241,IF(SUM($C259:I259)+$S241&gt;$G241,$G241-SUM($C259:I259),$S241))))</f>
        <v>0</v>
      </c>
      <c r="K259" s="269">
        <f>IF(K$251&lt;$I241,0,IF(K$251=$I241,$L241,IF(K$251=$N241,$Q241,IF(SUM($C259:J259)+$S241&gt;$G241,$G241-SUM($C259:J259),$S241))))</f>
        <v>0</v>
      </c>
      <c r="L259" s="269">
        <f>IF(L$251&lt;$I241,0,IF(L$251=$I241,$L241,IF(L$251=$N241,$Q241,IF(SUM($C259:K259)+$S241&gt;$G241,$G241-SUM($C259:K259),$S241))))</f>
        <v>0</v>
      </c>
      <c r="M259" s="269">
        <f>IF(M$251&lt;$I241,0,IF(M$251=$I241,$L241,IF(M$251=$N241,$Q241,IF(SUM($C259:L259)+$S241&gt;$G241,$G241-SUM($C259:L259),$S241))))</f>
        <v>0</v>
      </c>
      <c r="N259" s="269">
        <f>IF(N$251&lt;$I241,0,IF(N$251=$I241,$L241,IF(N$251=$N241,$Q241,IF(SUM($C259:M259)+$S241&gt;$G241,$G241-SUM($C259:M259),$S241))))</f>
        <v>0</v>
      </c>
      <c r="O259" s="269">
        <f>IF(O$251&lt;$I241,0,IF(O$251=$I241,$L241,IF(O$251=$N241,$Q241,IF(SUM($C259:N259)+$S241&gt;$G241,$G241-SUM($C259:N259),$S241))))</f>
        <v>0</v>
      </c>
      <c r="P259" s="269">
        <f>IF(P$251&lt;$I241,0,IF(P$251=$I241,$L241,IF(P$251=$N241,$Q241,IF(SUM($C259:O259)+$S241&gt;$G241,$G241-SUM($C259:O259),$S241))))</f>
        <v>0</v>
      </c>
      <c r="Q259" s="269">
        <f>IF(Q$251&lt;$I241,0,IF(Q$251=$I241,$L241,IF(Q$251=$N241,$Q241,IF(SUM($C259:P259)+$S241&gt;$G241,$G241-SUM($C259:P259),$S241))))</f>
        <v>0</v>
      </c>
      <c r="R259" s="269">
        <f>IF(R$251&lt;$I241,0,IF(R$251=$I241,$L241,IF(R$251=$N241,$Q241,IF(SUM($C259:Q259)+$S241&gt;$G241,$G241-SUM($C259:Q259),$S241))))</f>
        <v>0</v>
      </c>
      <c r="S259" s="269">
        <f>IF(S$251&lt;$I241,0,IF(S$251=$I241,$L241,IF(S$251=$N241,$Q241,IF(SUM($C259:R259)+$S241&gt;$G241,$G241-SUM($C259:R259),$S241))))</f>
        <v>0</v>
      </c>
      <c r="T259" s="269">
        <f>IF(T$251&lt;$I241,0,IF(T$251=$I241,$L241,IF(T$251=$N241,$Q241,IF(SUM($C259:S259)+$S241&gt;$G241,$G241-SUM($C259:S259),$S241))))</f>
        <v>0</v>
      </c>
      <c r="U259" s="269">
        <f>IF(U$251&lt;$I241,0,IF(U$251=$I241,$L241,IF(U$251=$N241,$Q241,IF(SUM($C259:T259)+$S241&gt;$G241,$G241-SUM($C259:T259),$S241))))</f>
        <v>0</v>
      </c>
      <c r="V259" s="269">
        <f>IF(V$251&lt;$I241,0,IF(V$251=$I241,$L241,IF(V$251=$N241,$Q241,IF(SUM($C259:U259)+$S241&gt;$G241,$G241-SUM($C259:U259),$S241))))</f>
        <v>0</v>
      </c>
      <c r="W259" s="269">
        <f>IF(W$251&lt;$I241,0,IF(W$251=$I241,$L241,IF(W$251=$N241,$Q241,IF(SUM($C259:V259)+$S241&gt;$G241,$G241-SUM($C259:V259),$S241))))</f>
        <v>0</v>
      </c>
      <c r="X259" s="269">
        <f>IF(X$251&lt;$I241,0,IF(X$251=$I241,$L241,IF(X$251=$N241,$Q241,IF(SUM($C259:W259)+$S241&gt;$G241,$G241-SUM($C259:W259),$S241))))</f>
        <v>0</v>
      </c>
      <c r="Y259" s="269">
        <f>IF(Y$251&lt;$I241,0,IF(Y$251=$I241,$L241,IF(Y$251=$N241,$Q241,IF(SUM($C259:X259)+$S241&gt;$G241,$G241-SUM($C259:X259),$S241))))</f>
        <v>0</v>
      </c>
      <c r="Z259" s="269">
        <f>IF(Z$251&lt;$I241,0,IF(Z$251=$I241,$L241,IF(Z$251=$N241,$Q241,IF(SUM($C259:Y259)+$S241&gt;$G241,$G241-SUM($C259:Y259),$S241))))</f>
        <v>0</v>
      </c>
      <c r="AA259" s="269">
        <f>IF(AA$251&lt;$I241,0,IF(AA$251=$I241,$L241,IF(AA$251=$N241,$Q241,IF(SUM($C259:Z259)+$S241&gt;$G241,$G241-SUM($C259:Z259),$S241))))</f>
        <v>0</v>
      </c>
      <c r="AB259" s="269">
        <f>IF(AB$251&lt;$I241,0,IF(AB$251=$I241,$L241,IF(AB$251=$N241,$Q241,IF(SUM($C259:AA259)+$S241&gt;$G241,$G241-SUM($C259:AA259),$S241))))</f>
        <v>0</v>
      </c>
      <c r="AC259" s="269">
        <f>IF(AC$251&lt;$I241,0,IF(AC$251=$I241,$L241,IF(AC$251=$N241,$Q241,IF(SUM($C259:AB259)+$S241&gt;$G241,$G241-SUM($C259:AB259),$S241))))</f>
        <v>0</v>
      </c>
      <c r="AD259" s="269">
        <f>IF(AD$251&lt;$I241,0,IF(AD$251=$I241,$L241,IF(AD$251=$N241,$Q241,IF(SUM($C259:AC259)+$S241&gt;$G241,$G241-SUM($C259:AC259),$S241))))</f>
        <v>0</v>
      </c>
      <c r="AE259" s="269">
        <f>IF(AE$251&lt;$I241,0,IF(AE$251=$I241,$L241,IF(AE$251=$N241,$Q241,IF(SUM($C259:AD259)+$S241&gt;$G241,$G241-SUM($C259:AD259),$S241))))</f>
        <v>0</v>
      </c>
      <c r="AF259" s="269">
        <f>IF(AF$251&lt;$I241,0,IF(AF$251=$I241,$L241,IF(AF$251=$N241,$Q241,IF(SUM($C259:AE259)+$S241&gt;$G241,$G241-SUM($C259:AE259),$S241))))</f>
        <v>0</v>
      </c>
      <c r="AG259" s="269">
        <f>IF(AG$251&lt;$I241,0,IF(AG$251=$I241,$L241,IF(AG$251=$N241,$Q241,IF(SUM($C259:AF259)+$S241&gt;$G241,$G241-SUM($C259:AF259),$S241))))</f>
        <v>0</v>
      </c>
      <c r="AH259" s="269">
        <f>IF(AH$251&lt;$I241,0,IF(AH$251=$I241,$L241,IF(AH$251=$N241,$Q241,IF(SUM($C259:AG259)+$S241&gt;$G241,$G241-SUM($C259:AG259),$S241))))</f>
        <v>0</v>
      </c>
      <c r="AI259" s="269">
        <f>IF(AI$251&lt;$I241,0,IF(AI$251=$I241,$L241,IF(AI$251=$N241,$Q241,IF(SUM($C259:AH259)+$S241&gt;$G241,$G241-SUM($C259:AH259),$S241))))</f>
        <v>0</v>
      </c>
      <c r="AJ259" s="269">
        <f>IF(AJ$251&lt;$I241,0,IF(AJ$251=$I241,$L241,IF(AJ$251=$N241,$Q241,IF(SUM($C259:AI259)+$S241&gt;$G241,$G241-SUM($C259:AI259),$S241))))</f>
        <v>0</v>
      </c>
      <c r="AK259" s="269">
        <f>IF(AK$251&lt;$I241,0,IF(AK$251=$I241,$L241,IF(AK$251=$N241,$Q241,IF(SUM($C259:AJ259)+$S241&gt;$G241,$G241-SUM($C259:AJ259),$S241))))</f>
        <v>0</v>
      </c>
      <c r="AL259" s="269">
        <f>IF(AL$251&lt;$I241,0,IF(AL$251=$I241,$L241,IF(AL$251=$N241,$Q241,IF(SUM($C259:AK259)+$S241&gt;$G241,$G241-SUM($C259:AK259),$S241))))</f>
        <v>0</v>
      </c>
      <c r="AM259" s="269">
        <f>IF(AM$251&lt;$I241,0,IF(AM$251=$I241,$L241,IF(AM$251=$N241,$Q241,IF(SUM($C259:AL259)+$S241&gt;$G241,$G241-SUM($C259:AL259),$S241))))</f>
        <v>0</v>
      </c>
      <c r="AN259" s="269">
        <f>IF(AN$251&lt;$I241,0,IF(AN$251=$I241,$L241,IF(AN$251=$N241,$Q241,IF(SUM($C259:AM259)+$S241&gt;$G241,$G241-SUM($C259:AM259),$S241))))</f>
        <v>0</v>
      </c>
      <c r="AO259" s="269">
        <f>IF(AO$251&lt;$I241,0,IF(AO$251=$I241,$L241,IF(AO$251=$N241,$Q241,IF(SUM($C259:AN259)+$S241&gt;$G241,$G241-SUM($C259:AN259),$S241))))</f>
        <v>0</v>
      </c>
      <c r="AP259" s="269">
        <f>IF(AP$251&lt;$I241,0,IF(AP$251=$I241,$L241,IF(AP$251=$N241,$Q241,IF(SUM($C259:AO259)+$S241&gt;$G241,$G241-SUM($C259:AO259),$S241))))</f>
        <v>0</v>
      </c>
      <c r="AQ259" s="269">
        <f>IF(AQ$251&lt;$I241,0,IF(AQ$251=$I241,$L241,IF(AQ$251=$N241,$Q241,IF(SUM($C259:AP259)+$S241&gt;$G241,$G241-SUM($C259:AP259),$S241))))</f>
        <v>0</v>
      </c>
      <c r="AR259" s="269">
        <f>IF(AR$251&lt;$I241,0,IF(AR$251=$I241,$L241,IF(AR$251=$N241,$Q241,IF(SUM($C259:AQ259)+$S241&gt;$G241,$G241-SUM($C259:AQ259),$S241))))</f>
        <v>0</v>
      </c>
      <c r="AS259" s="269">
        <f>IF(AS$251&lt;$I241,0,IF(AS$251=$I241,$L241,IF(AS$251=$N241,$Q241,IF(SUM($C259:AR259)+$S241&gt;$G241,$G241-SUM($C259:AR259),$S241))))</f>
        <v>0</v>
      </c>
      <c r="AT259" s="269">
        <f>IF(AT$251&lt;$I241,0,IF(AT$251=$I241,$L241,IF(AT$251=$N241,$Q241,IF(SUM($C259:AS259)+$S241&gt;$G241,$G241-SUM($C259:AS259),$S241))))</f>
        <v>0</v>
      </c>
      <c r="AU259" s="269">
        <f>IF(AU$251&lt;$I241,0,IF(AU$251=$I241,$L241,IF(AU$251=$N241,$Q241,IF(SUM($C259:AT259)+$S241&gt;$G241,$G241-SUM($C259:AT259),$S241))))</f>
        <v>0</v>
      </c>
      <c r="AV259" s="269">
        <f>IF(AV$251&lt;$I241,0,IF(AV$251=$I241,$L241,IF(AV$251=$N241,$Q241,IF(SUM($C259:AU259)+$S241&gt;$G241,$G241-SUM($C259:AU259),$S241))))</f>
        <v>0</v>
      </c>
      <c r="AW259" s="269">
        <f>IF(AW$251&lt;$I241,0,IF(AW$251=$I241,$L241,IF(AW$251=$N241,$Q241,IF(SUM($C259:AV259)+$S241&gt;$G241,$G241-SUM($C259:AV259),$S241))))</f>
        <v>0</v>
      </c>
      <c r="AX259" s="269">
        <f>IF(AX$251&lt;$I241,0,IF(AX$251=$I241,$L241,IF(AX$251=$N241,$Q241,IF(SUM($C259:AW259)+$S241&gt;$G241,$G241-SUM($C259:AW259),$S241))))</f>
        <v>0</v>
      </c>
      <c r="AY259" s="269">
        <f>IF(AY$251&lt;$I241,0,IF(AY$251=$I241,$L241,IF(AY$251=$N241,$Q241,IF(SUM($C259:AX259)+$S241&gt;$G241,$G241-SUM($C259:AX259),$S241))))</f>
        <v>0</v>
      </c>
      <c r="AZ259" s="269">
        <f>IF(AZ$251&lt;$I241,0,IF(AZ$251=$I241,$L241,IF(AZ$251=$N241,$Q241,IF(SUM($C259:AY259)+$S241&gt;$G241,$G241-SUM($C259:AY259),$S241))))</f>
        <v>0</v>
      </c>
      <c r="BA259" s="269">
        <f>IF(BA$251&lt;$I241,0,IF(BA$251=$I241,$L241,IF(BA$251=$N241,$Q241,IF(SUM($C259:AZ259)+$S241&gt;$G241,$G241-SUM($C259:AZ259),$S241))))</f>
        <v>0</v>
      </c>
      <c r="BB259" s="269">
        <f>IF(BB$251&lt;$I241,0,IF(BB$251=$I241,$L241,IF(BB$251=$N241,$Q241,IF(SUM($C259:BA259)+$S241&gt;$G241,$G241-SUM($C259:BA259),$S241))))</f>
        <v>0</v>
      </c>
      <c r="BC259" s="269">
        <f>IF(BC$251&lt;$I241,0,IF(BC$251=$I241,$L241,IF(BC$251=$N241,$Q241,IF(SUM($C259:BB259)+$S241&gt;$G241,$G241-SUM($C259:BB259),$S241))))</f>
        <v>0</v>
      </c>
      <c r="BD259" s="269">
        <f>IF(BD$251&lt;$I241,0,IF(BD$251=$I241,$L241,IF(BD$251=$N241,$Q241,IF(SUM($C259:BC259)+$S241&gt;$G241,$G241-SUM($C259:BC259),$S241))))</f>
        <v>0</v>
      </c>
      <c r="BE259" s="269">
        <f>IF(BE$251&lt;$I241,0,IF(BE$251=$I241,$L241,IF(BE$251=$N241,$Q241,IF(SUM($C259:BD259)+$S241&gt;$G241,$G241-SUM($C259:BD259),$S241))))</f>
        <v>0</v>
      </c>
      <c r="BF259" s="269">
        <f>IF(BF$251&lt;$I241,0,IF(BF$251=$I241,$L241,IF(BF$251=$N241,$Q241,IF(SUM($C259:BE259)+$S241&gt;$G241,$G241-SUM($C259:BE259),$S241))))</f>
        <v>0</v>
      </c>
      <c r="BG259" s="269">
        <f>IF(BG$251&lt;$I241,0,IF(BG$251=$I241,$L241,IF(BG$251=$N241,$Q241,IF(SUM($C259:BF259)+$S241&gt;$G241,$G241-SUM($C259:BF259),$S241))))</f>
        <v>0</v>
      </c>
      <c r="BH259" s="269">
        <f>IF(BH$251&lt;$I241,0,IF(BH$251=$I241,$L241,IF(BH$251=$N241,$Q241,IF(SUM($C259:BG259)+$S241&gt;$G241,$G241-SUM($C259:BG259),$S241))))</f>
        <v>0</v>
      </c>
      <c r="BI259" s="269">
        <f>IF(BI$251&lt;$I241,0,IF(BI$251=$I241,$L241,IF(BI$251=$N241,$Q241,IF(SUM($C259:BH259)+$S241&gt;$G241,$G241-SUM($C259:BH259),$S241))))</f>
        <v>0</v>
      </c>
      <c r="BJ259" s="269">
        <f>IF(BJ$251&lt;$I241,0,IF(BJ$251=$I241,$L241,IF(BJ$251=$N241,$Q241,IF(SUM($C259:BI259)+$S241&gt;$G241,$G241-SUM($C259:BI259),$S241))))</f>
        <v>0</v>
      </c>
      <c r="BK259" s="269">
        <f>IF(BK$251&lt;$I241,0,IF(BK$251=$I241,$L241,IF(BK$251=$N241,$Q241,IF(SUM($C259:BJ259)+$S241&gt;$G241,$G241-SUM($C259:BJ259),$S241))))</f>
        <v>0</v>
      </c>
      <c r="BL259" s="269">
        <f>IF(BL$251&lt;$I241,0,IF(BL$251=$I241,$L241,IF(BL$251=$N241,$Q241,IF(SUM($C259:BK259)+$S241&gt;$G241,$G241-SUM($C259:BK259),$S241))))</f>
        <v>0</v>
      </c>
      <c r="BM259" s="269">
        <f>IF(BM$251&lt;$I241,0,IF(BM$251=$I241,$L241,IF(BM$251=$N241,$Q241,IF(SUM($C259:BL259)+$S241&gt;$G241,$G241-SUM($C259:BL259),$S241))))</f>
        <v>0</v>
      </c>
      <c r="BN259" s="269">
        <f>IF(BN$251&lt;$I241,0,IF(BN$251=$I241,$L241,IF(BN$251=$N241,$Q241,IF(SUM($C259:BM259)+$S241&gt;$G241,$G241-SUM($C259:BM259),$S241))))</f>
        <v>0</v>
      </c>
      <c r="BO259" s="269">
        <f>IF(BO$251&lt;$I241,0,IF(BO$251=$I241,$L241,IF(BO$251=$N241,$Q241,IF(SUM($C259:BN259)+$S241&gt;$G241,$G241-SUM($C259:BN259),$S241))))</f>
        <v>0</v>
      </c>
      <c r="BP259" s="269">
        <f>IF(BP$251&lt;$I241,0,IF(BP$251=$I241,$L241,IF(BP$251=$N241,$Q241,IF(SUM($C259:BO259)+$S241&gt;$G241,$G241-SUM($C259:BO259),$S241))))</f>
        <v>0</v>
      </c>
      <c r="BQ259" s="269">
        <f>IF(BQ$251&lt;$I241,0,IF(BQ$251=$I241,$L241,IF(BQ$251=$N241,$Q241,IF(SUM($C259:BP259)+$S241&gt;$G241,$G241-SUM($C259:BP259),$S241))))</f>
        <v>0</v>
      </c>
      <c r="BR259" s="269">
        <f>IF(BR$251&lt;$I241,0,IF(BR$251=$I241,$L241,IF(BR$251=$N241,$Q241,IF(SUM($C259:BQ259)+$S241&gt;$G241,$G241-SUM($C259:BQ259),$S241))))</f>
        <v>0</v>
      </c>
      <c r="BS259" s="269">
        <f>IF(BS$251&lt;$I241,0,IF(BS$251=$I241,$L241,IF(BS$251=$N241,$Q241,IF(SUM($C259:BR259)+$S241&gt;$G241,$G241-SUM($C259:BR259),$S241))))</f>
        <v>0</v>
      </c>
      <c r="BT259" s="269">
        <f>IF(BT$251&lt;$I241,0,IF(BT$251=$I241,$L241,IF(BT$251=$N241,$Q241,IF(SUM($C259:BS259)+$S241&gt;$G241,$G241-SUM($C259:BS259),$S241))))</f>
        <v>0</v>
      </c>
      <c r="BU259" s="269">
        <f>IF(BU$251&lt;$I241,0,IF(BU$251=$I241,$L241,IF(BU$251=$N241,$Q241,IF(SUM($C259:BT259)+$S241&gt;$G241,$G241-SUM($C259:BT259),$S241))))</f>
        <v>0</v>
      </c>
      <c r="BV259" s="269">
        <f>IF(BV$251&lt;$I241,0,IF(BV$251=$I241,$L241,IF(BV$251=$N241,$Q241,IF(SUM($C259:BU259)+$S241&gt;$G241,$G241-SUM($C259:BU259),$S241))))</f>
        <v>0</v>
      </c>
      <c r="BW259" s="269">
        <f>IF(BW$251&lt;$I241,0,IF(BW$251=$I241,$L241,IF(BW$251=$N241,$Q241,IF(SUM($C259:BV259)+$S241&gt;$G241,$G241-SUM($C259:BV259),$S241))))</f>
        <v>0</v>
      </c>
      <c r="BX259" s="269">
        <f>IF(BX$251&lt;$I241,0,IF(BX$251=$I241,$L241,IF(BX$251=$N241,$Q241,IF(SUM($C259:BW259)+$S241&gt;$G241,$G241-SUM($C259:BW259),$S241))))</f>
        <v>0</v>
      </c>
      <c r="BY259" s="269">
        <f>IF(BY$251&lt;$I241,0,IF(BY$251=$I241,$L241,IF(BY$251=$N241,$Q241,IF(SUM($C259:BX259)+$S241&gt;$G241,$G241-SUM($C259:BX259),$S241))))</f>
        <v>0</v>
      </c>
      <c r="BZ259" s="269">
        <f>IF(BZ$251&lt;$I241,0,IF(BZ$251=$I241,$L241,IF(BZ$251=$N241,$Q241,IF(SUM($C259:BY259)+$S241&gt;$G241,$G241-SUM($C259:BY259),$S241))))</f>
        <v>0</v>
      </c>
      <c r="CA259" s="269">
        <f>IF(CA$251&lt;$I241,0,IF(CA$251=$I241,$L241,IF(CA$251=$N241,$Q241,IF(SUM($C259:BZ259)+$S241&gt;$G241,$G241-SUM($C259:BZ259),$S241))))</f>
        <v>0</v>
      </c>
      <c r="CB259" s="269">
        <f>IF(CB$251&lt;$I241,0,IF(CB$251=$I241,$L241,IF(CB$251=$N241,$Q241,IF(SUM($C259:CA259)+$S241&gt;$G241,$G241-SUM($C259:CA259),$S241))))</f>
        <v>0</v>
      </c>
      <c r="CC259" s="269">
        <f>IF(CC$251&lt;$I241,0,IF(CC$251=$I241,$L241,IF(CC$251=$N241,$Q241,IF(SUM($C259:CB259)+$S241&gt;$G241,$G241-SUM($C259:CB259),$S241))))</f>
        <v>0</v>
      </c>
      <c r="CD259" s="269">
        <f>IF(CD$251&lt;$I241,0,IF(CD$251=$I241,$L241,IF(CD$251=$N241,$Q241,IF(SUM($C259:CC259)+$S241&gt;$G241,$G241-SUM($C259:CC259),$S241))))</f>
        <v>0</v>
      </c>
      <c r="CE259" s="269">
        <f>IF(CE$251&lt;$I241,0,IF(CE$251=$I241,$L241,IF(CE$251=$N241,$Q241,IF(SUM($C259:CD259)+$S241&gt;$G241,$G241-SUM($C259:CD259),$S241))))</f>
        <v>0</v>
      </c>
      <c r="CF259" s="269">
        <f>IF(CF$251&lt;$I241,0,IF(CF$251=$I241,$L241,IF(CF$251=$N241,$Q241,IF(SUM($C259:CE259)+$S241&gt;$G241,$G241-SUM($C259:CE259),$S241))))</f>
        <v>0</v>
      </c>
      <c r="CG259" s="269">
        <f>IF(CG$251&lt;$I241,0,IF(CG$251=$I241,$L241,IF(CG$251=$N241,$Q241,IF(SUM($C259:CF259)+$S241&gt;$G241,$G241-SUM($C259:CF259),$S241))))</f>
        <v>0</v>
      </c>
      <c r="CH259" s="269">
        <f>IF(CH$251&lt;$I241,0,IF(CH$251=$I241,$L241,IF(CH$251=$N241,$Q241,IF(SUM($C259:CG259)+$S241&gt;$G241,$G241-SUM($C259:CG259),$S241))))</f>
        <v>0</v>
      </c>
      <c r="CI259" s="269">
        <f>IF(CI$251&lt;$I241,0,IF(CI$251=$I241,$L241,IF(CI$251=$N241,$Q241,IF(SUM($C259:CH259)+$S241&gt;$G241,$G241-SUM($C259:CH259),$S241))))</f>
        <v>0</v>
      </c>
      <c r="CJ259" s="269">
        <f>IF(CJ$251&lt;$I241,0,IF(CJ$251=$I241,$L241,IF(CJ$251=$N241,$Q241,IF(SUM($C259:CI259)+$S241&gt;$G241,$G241-SUM($C259:CI259),$S241))))</f>
        <v>0</v>
      </c>
      <c r="CK259" s="269">
        <f>IF(CK$251&lt;$I241,0,IF(CK$251=$I241,$L241,IF(CK$251=$N241,$Q241,IF(SUM($C259:CJ259)+$S241&gt;$G241,$G241-SUM($C259:CJ259),$S241))))</f>
        <v>0</v>
      </c>
      <c r="CL259" s="269">
        <f>IF(CL$251&lt;$I241,0,IF(CL$251=$I241,$L241,IF(CL$251=$N241,$Q241,IF(SUM($C259:CK259)+$S241&gt;$G241,$G241-SUM($C259:CK259),$S241))))</f>
        <v>0</v>
      </c>
      <c r="CM259" s="269">
        <f>IF(CM$251&lt;$I241,0,IF(CM$251=$I241,$L241,IF(CM$251=$N241,$Q241,IF(SUM($C259:CL259)+$S241&gt;$G241,$G241-SUM($C259:CL259),$S241))))</f>
        <v>0</v>
      </c>
      <c r="CN259" s="269">
        <f>IF(CN$251&lt;$I241,0,IF(CN$251=$I241,$L241,IF(CN$251=$N241,$Q241,IF(SUM($C259:CM259)+$S241&gt;$G241,$G241-SUM($C259:CM259),$S241))))</f>
        <v>0</v>
      </c>
      <c r="CO259" s="269">
        <f>IF(CO$251&lt;$I241,0,IF(CO$251=$I241,$L241,IF(CO$251=$N241,$Q241,IF(SUM($C259:CN259)+$S241&gt;$G241,$G241-SUM($C259:CN259),$S241))))</f>
        <v>0</v>
      </c>
      <c r="CP259" s="269">
        <f>IF(CP$251&lt;$I241,0,IF(CP$251=$I241,$L241,IF(CP$251=$N241,$Q241,IF(SUM($C259:CO259)+$S241&gt;$G241,$G241-SUM($C259:CO259),$S241))))</f>
        <v>0</v>
      </c>
      <c r="CQ259" s="269">
        <f>IF(CQ$251&lt;$I241,0,IF(CQ$251=$I241,$L241,IF(CQ$251=$N241,$Q241,IF(SUM($C259:CP259)+$S241&gt;$G241,$G241-SUM($C259:CP259),$S241))))</f>
        <v>0</v>
      </c>
      <c r="CR259" s="269">
        <f>IF(CR$251&lt;$I241,0,IF(CR$251=$I241,$L241,IF(CR$251=$N241,$Q241,IF(SUM($C259:CQ259)+$S241&gt;$G241,$G241-SUM($C259:CQ259),$S241))))</f>
        <v>0</v>
      </c>
      <c r="CS259" s="269">
        <f>IF(CS$251&lt;$I241,0,IF(CS$251=$I241,$L241,IF(CS$251=$N241,$Q241,IF(SUM($C259:CR259)+$S241&gt;$G241,$G241-SUM($C259:CR259),$S241))))</f>
        <v>0</v>
      </c>
      <c r="CT259" s="292">
        <f>IF(CT$251&lt;$I241,0,IF(CT$251=$I241,$L241,IF(CT$251=$N241,$Q241,IF(SUM($C259:CS259)+$S241&gt;$G241,$G241-SUM($C259:CS259),$S241))))</f>
        <v>0</v>
      </c>
      <c r="CU259" s="164">
        <f t="shared" si="277"/>
        <v>0</v>
      </c>
    </row>
    <row r="260" spans="1:99" s="130" customFormat="1" ht="16.5" customHeight="1">
      <c r="A260" s="267" t="str">
        <f t="shared" si="278"/>
        <v>独栋</v>
      </c>
      <c r="B260" s="268">
        <f t="shared" si="279"/>
        <v>0</v>
      </c>
      <c r="C260" s="269">
        <f t="shared" si="280"/>
        <v>0</v>
      </c>
      <c r="D260" s="269">
        <f>IF(D$251&lt;$I242,0,IF(D$251=$I242,$L242,IF(D$251=$N242,$Q242,IF(SUM($C260:C260)+$S242&gt;$G242,$G242-SUM($C260:C260),$S242))))</f>
        <v>0</v>
      </c>
      <c r="E260" s="269">
        <f>IF(E$251&lt;$I242,0,IF(E$251=$I242,$L242,IF(E$251=$N242,$Q242,IF(SUM($C260:D260)+$S242&gt;$G242,$G242-SUM($C260:D260),$S242))))</f>
        <v>0</v>
      </c>
      <c r="F260" s="269">
        <f>IF(F$251&lt;$I242,0,IF(F$251=$I242,$L242,IF(F$251=$N242,$Q242,IF(SUM($C260:E260)+$S242&gt;$G242,$G242-SUM($C260:E260),$S242))))</f>
        <v>0</v>
      </c>
      <c r="G260" s="269">
        <f>IF(G$251&lt;$I242,0,IF(G$251=$I242,$L242,IF(G$251=$N242,$Q242,IF(SUM($C260:F260)+$S242&gt;$G242,$G242-SUM($C260:F260),$S242))))</f>
        <v>0</v>
      </c>
      <c r="H260" s="269">
        <f>IF(H$251&lt;$I242,0,IF(H$251=$I242,$L242,IF(H$251=$N242,$Q242,IF(SUM($C260:G260)+$S242&gt;$G242,$G242-SUM($C260:G260),$S242))))</f>
        <v>0</v>
      </c>
      <c r="I260" s="269">
        <f>IF(I$251&lt;$I242,0,IF(I$251=$I242,$L242,IF(I$251=$N242,$Q242,IF(SUM($C260:H260)+$S242&gt;$G242,$G242-SUM($C260:H260),$S242))))</f>
        <v>0</v>
      </c>
      <c r="J260" s="269">
        <f>IF(J$251&lt;$I242,0,IF(J$251=$I242,$L242,IF(J$251=$N242,$Q242,IF(SUM($C260:I260)+$S242&gt;$G242,$G242-SUM($C260:I260),$S242))))</f>
        <v>0</v>
      </c>
      <c r="K260" s="269">
        <f>IF(K$251&lt;$I242,0,IF(K$251=$I242,$L242,IF(K$251=$N242,$Q242,IF(SUM($C260:J260)+$S242&gt;$G242,$G242-SUM($C260:J260),$S242))))</f>
        <v>0</v>
      </c>
      <c r="L260" s="269">
        <f>IF(L$251&lt;$I242,0,IF(L$251=$I242,$L242,IF(L$251=$N242,$Q242,IF(SUM($C260:K260)+$S242&gt;$G242,$G242-SUM($C260:K260),$S242))))</f>
        <v>0</v>
      </c>
      <c r="M260" s="269">
        <f>IF(M$251&lt;$I242,0,IF(M$251=$I242,$L242,IF(M$251=$N242,$Q242,IF(SUM($C260:L260)+$S242&gt;$G242,$G242-SUM($C260:L260),$S242))))</f>
        <v>0</v>
      </c>
      <c r="N260" s="269">
        <f>IF(N$251&lt;$I242,0,IF(N$251=$I242,$L242,IF(N$251=$N242,$Q242,IF(SUM($C260:M260)+$S242&gt;$G242,$G242-SUM($C260:M260),$S242))))</f>
        <v>0</v>
      </c>
      <c r="O260" s="269">
        <f>IF(O$251&lt;$I242,0,IF(O$251=$I242,$L242,IF(O$251=$N242,$Q242,IF(SUM($C260:N260)+$S242&gt;$G242,$G242-SUM($C260:N260),$S242))))</f>
        <v>0</v>
      </c>
      <c r="P260" s="269">
        <f>IF(P$251&lt;$I242,0,IF(P$251=$I242,$L242,IF(P$251=$N242,$Q242,IF(SUM($C260:O260)+$S242&gt;$G242,$G242-SUM($C260:O260),$S242))))</f>
        <v>0</v>
      </c>
      <c r="Q260" s="269">
        <f>IF(Q$251&lt;$I242,0,IF(Q$251=$I242,$L242,IF(Q$251=$N242,$Q242,IF(SUM($C260:P260)+$S242&gt;$G242,$G242-SUM($C260:P260),$S242))))</f>
        <v>0</v>
      </c>
      <c r="R260" s="269">
        <f>IF(R$251&lt;$I242,0,IF(R$251=$I242,$L242,IF(R$251=$N242,$Q242,IF(SUM($C260:Q260)+$S242&gt;$G242,$G242-SUM($C260:Q260),$S242))))</f>
        <v>0</v>
      </c>
      <c r="S260" s="269">
        <f>IF(S$251&lt;$I242,0,IF(S$251=$I242,$L242,IF(S$251=$N242,$Q242,IF(SUM($C260:R260)+$S242&gt;$G242,$G242-SUM($C260:R260),$S242))))</f>
        <v>0</v>
      </c>
      <c r="T260" s="269">
        <f>IF(T$251&lt;$I242,0,IF(T$251=$I242,$L242,IF(T$251=$N242,$Q242,IF(SUM($C260:S260)+$S242&gt;$G242,$G242-SUM($C260:S260),$S242))))</f>
        <v>0</v>
      </c>
      <c r="U260" s="269">
        <f>IF(U$251&lt;$I242,0,IF(U$251=$I242,$L242,IF(U$251=$N242,$Q242,IF(SUM($C260:T260)+$S242&gt;$G242,$G242-SUM($C260:T260),$S242))))</f>
        <v>0</v>
      </c>
      <c r="V260" s="269">
        <f>IF(V$251&lt;$I242,0,IF(V$251=$I242,$L242,IF(V$251=$N242,$Q242,IF(SUM($C260:U260)+$S242&gt;$G242,$G242-SUM($C260:U260),$S242))))</f>
        <v>0</v>
      </c>
      <c r="W260" s="269">
        <f>IF(W$251&lt;$I242,0,IF(W$251=$I242,$L242,IF(W$251=$N242,$Q242,IF(SUM($C260:V260)+$S242&gt;$G242,$G242-SUM($C260:V260),$S242))))</f>
        <v>0</v>
      </c>
      <c r="X260" s="269">
        <f>IF(X$251&lt;$I242,0,IF(X$251=$I242,$L242,IF(X$251=$N242,$Q242,IF(SUM($C260:W260)+$S242&gt;$G242,$G242-SUM($C260:W260),$S242))))</f>
        <v>0</v>
      </c>
      <c r="Y260" s="269">
        <f>IF(Y$251&lt;$I242,0,IF(Y$251=$I242,$L242,IF(Y$251=$N242,$Q242,IF(SUM($C260:X260)+$S242&gt;$G242,$G242-SUM($C260:X260),$S242))))</f>
        <v>0</v>
      </c>
      <c r="Z260" s="269">
        <f>IF(Z$251&lt;$I242,0,IF(Z$251=$I242,$L242,IF(Z$251=$N242,$Q242,IF(SUM($C260:Y260)+$S242&gt;$G242,$G242-SUM($C260:Y260),$S242))))</f>
        <v>0</v>
      </c>
      <c r="AA260" s="269">
        <f>IF(AA$251&lt;$I242,0,IF(AA$251=$I242,$L242,IF(AA$251=$N242,$Q242,IF(SUM($C260:Z260)+$S242&gt;$G242,$G242-SUM($C260:Z260),$S242))))</f>
        <v>0</v>
      </c>
      <c r="AB260" s="269">
        <f>IF(AB$251&lt;$I242,0,IF(AB$251=$I242,$L242,IF(AB$251=$N242,$Q242,IF(SUM($C260:AA260)+$S242&gt;$G242,$G242-SUM($C260:AA260),$S242))))</f>
        <v>0</v>
      </c>
      <c r="AC260" s="269">
        <f>IF(AC$251&lt;$I242,0,IF(AC$251=$I242,$L242,IF(AC$251=$N242,$Q242,IF(SUM($C260:AB260)+$S242&gt;$G242,$G242-SUM($C260:AB260),$S242))))</f>
        <v>0</v>
      </c>
      <c r="AD260" s="269">
        <f>IF(AD$251&lt;$I242,0,IF(AD$251=$I242,$L242,IF(AD$251=$N242,$Q242,IF(SUM($C260:AC260)+$S242&gt;$G242,$G242-SUM($C260:AC260),$S242))))</f>
        <v>0</v>
      </c>
      <c r="AE260" s="269">
        <f>IF(AE$251&lt;$I242,0,IF(AE$251=$I242,$L242,IF(AE$251=$N242,$Q242,IF(SUM($C260:AD260)+$S242&gt;$G242,$G242-SUM($C260:AD260),$S242))))</f>
        <v>0</v>
      </c>
      <c r="AF260" s="269">
        <f>IF(AF$251&lt;$I242,0,IF(AF$251=$I242,$L242,IF(AF$251=$N242,$Q242,IF(SUM($C260:AE260)+$S242&gt;$G242,$G242-SUM($C260:AE260),$S242))))</f>
        <v>0</v>
      </c>
      <c r="AG260" s="269">
        <f>IF(AG$251&lt;$I242,0,IF(AG$251=$I242,$L242,IF(AG$251=$N242,$Q242,IF(SUM($C260:AF260)+$S242&gt;$G242,$G242-SUM($C260:AF260),$S242))))</f>
        <v>0</v>
      </c>
      <c r="AH260" s="269">
        <f>IF(AH$251&lt;$I242,0,IF(AH$251=$I242,$L242,IF(AH$251=$N242,$Q242,IF(SUM($C260:AG260)+$S242&gt;$G242,$G242-SUM($C260:AG260),$S242))))</f>
        <v>0</v>
      </c>
      <c r="AI260" s="269">
        <f>IF(AI$251&lt;$I242,0,IF(AI$251=$I242,$L242,IF(AI$251=$N242,$Q242,IF(SUM($C260:AH260)+$S242&gt;$G242,$G242-SUM($C260:AH260),$S242))))</f>
        <v>0</v>
      </c>
      <c r="AJ260" s="269">
        <f>IF(AJ$251&lt;$I242,0,IF(AJ$251=$I242,$L242,IF(AJ$251=$N242,$Q242,IF(SUM($C260:AI260)+$S242&gt;$G242,$G242-SUM($C260:AI260),$S242))))</f>
        <v>0</v>
      </c>
      <c r="AK260" s="269">
        <f>IF(AK$251&lt;$I242,0,IF(AK$251=$I242,$L242,IF(AK$251=$N242,$Q242,IF(SUM($C260:AJ260)+$S242&gt;$G242,$G242-SUM($C260:AJ260),$S242))))</f>
        <v>0</v>
      </c>
      <c r="AL260" s="269">
        <f>IF(AL$251&lt;$I242,0,IF(AL$251=$I242,$L242,IF(AL$251=$N242,$Q242,IF(SUM($C260:AK260)+$S242&gt;$G242,$G242-SUM($C260:AK260),$S242))))</f>
        <v>0</v>
      </c>
      <c r="AM260" s="269">
        <f>IF(AM$251&lt;$I242,0,IF(AM$251=$I242,$L242,IF(AM$251=$N242,$Q242,IF(SUM($C260:AL260)+$S242&gt;$G242,$G242-SUM($C260:AL260),$S242))))</f>
        <v>0</v>
      </c>
      <c r="AN260" s="269">
        <f>IF(AN$251&lt;$I242,0,IF(AN$251=$I242,$L242,IF(AN$251=$N242,$Q242,IF(SUM($C260:AM260)+$S242&gt;$G242,$G242-SUM($C260:AM260),$S242))))</f>
        <v>0</v>
      </c>
      <c r="AO260" s="269">
        <f>IF(AO$251&lt;$I242,0,IF(AO$251=$I242,$L242,IF(AO$251=$N242,$Q242,IF(SUM($C260:AN260)+$S242&gt;$G242,$G242-SUM($C260:AN260),$S242))))</f>
        <v>0</v>
      </c>
      <c r="AP260" s="269">
        <f>IF(AP$251&lt;$I242,0,IF(AP$251=$I242,$L242,IF(AP$251=$N242,$Q242,IF(SUM($C260:AO260)+$S242&gt;$G242,$G242-SUM($C260:AO260),$S242))))</f>
        <v>0</v>
      </c>
      <c r="AQ260" s="269">
        <f>IF(AQ$251&lt;$I242,0,IF(AQ$251=$I242,$L242,IF(AQ$251=$N242,$Q242,IF(SUM($C260:AP260)+$S242&gt;$G242,$G242-SUM($C260:AP260),$S242))))</f>
        <v>0</v>
      </c>
      <c r="AR260" s="269">
        <f>IF(AR$251&lt;$I242,0,IF(AR$251=$I242,$L242,IF(AR$251=$N242,$Q242,IF(SUM($C260:AQ260)+$S242&gt;$G242,$G242-SUM($C260:AQ260),$S242))))</f>
        <v>0</v>
      </c>
      <c r="AS260" s="269">
        <f>IF(AS$251&lt;$I242,0,IF(AS$251=$I242,$L242,IF(AS$251=$N242,$Q242,IF(SUM($C260:AR260)+$S242&gt;$G242,$G242-SUM($C260:AR260),$S242))))</f>
        <v>0</v>
      </c>
      <c r="AT260" s="269">
        <f>IF(AT$251&lt;$I242,0,IF(AT$251=$I242,$L242,IF(AT$251=$N242,$Q242,IF(SUM($C260:AS260)+$S242&gt;$G242,$G242-SUM($C260:AS260),$S242))))</f>
        <v>0</v>
      </c>
      <c r="AU260" s="269">
        <f>IF(AU$251&lt;$I242,0,IF(AU$251=$I242,$L242,IF(AU$251=$N242,$Q242,IF(SUM($C260:AT260)+$S242&gt;$G242,$G242-SUM($C260:AT260),$S242))))</f>
        <v>0</v>
      </c>
      <c r="AV260" s="269">
        <f>IF(AV$251&lt;$I242,0,IF(AV$251=$I242,$L242,IF(AV$251=$N242,$Q242,IF(SUM($C260:AU260)+$S242&gt;$G242,$G242-SUM($C260:AU260),$S242))))</f>
        <v>0</v>
      </c>
      <c r="AW260" s="269">
        <f>IF(AW$251&lt;$I242,0,IF(AW$251=$I242,$L242,IF(AW$251=$N242,$Q242,IF(SUM($C260:AV260)+$S242&gt;$G242,$G242-SUM($C260:AV260),$S242))))</f>
        <v>0</v>
      </c>
      <c r="AX260" s="269">
        <f>IF(AX$251&lt;$I242,0,IF(AX$251=$I242,$L242,IF(AX$251=$N242,$Q242,IF(SUM($C260:AW260)+$S242&gt;$G242,$G242-SUM($C260:AW260),$S242))))</f>
        <v>0</v>
      </c>
      <c r="AY260" s="269">
        <f>IF(AY$251&lt;$I242,0,IF(AY$251=$I242,$L242,IF(AY$251=$N242,$Q242,IF(SUM($C260:AX260)+$S242&gt;$G242,$G242-SUM($C260:AX260),$S242))))</f>
        <v>0</v>
      </c>
      <c r="AZ260" s="269">
        <f>IF(AZ$251&lt;$I242,0,IF(AZ$251=$I242,$L242,IF(AZ$251=$N242,$Q242,IF(SUM($C260:AY260)+$S242&gt;$G242,$G242-SUM($C260:AY260),$S242))))</f>
        <v>0</v>
      </c>
      <c r="BA260" s="269">
        <f>IF(BA$251&lt;$I242,0,IF(BA$251=$I242,$L242,IF(BA$251=$N242,$Q242,IF(SUM($C260:AZ260)+$S242&gt;$G242,$G242-SUM($C260:AZ260),$S242))))</f>
        <v>0</v>
      </c>
      <c r="BB260" s="269">
        <f>IF(BB$251&lt;$I242,0,IF(BB$251=$I242,$L242,IF(BB$251=$N242,$Q242,IF(SUM($C260:BA260)+$S242&gt;$G242,$G242-SUM($C260:BA260),$S242))))</f>
        <v>0</v>
      </c>
      <c r="BC260" s="269">
        <f>IF(BC$251&lt;$I242,0,IF(BC$251=$I242,$L242,IF(BC$251=$N242,$Q242,IF(SUM($C260:BB260)+$S242&gt;$G242,$G242-SUM($C260:BB260),$S242))))</f>
        <v>0</v>
      </c>
      <c r="BD260" s="269">
        <f>IF(BD$251&lt;$I242,0,IF(BD$251=$I242,$L242,IF(BD$251=$N242,$Q242,IF(SUM($C260:BC260)+$S242&gt;$G242,$G242-SUM($C260:BC260),$S242))))</f>
        <v>0</v>
      </c>
      <c r="BE260" s="269">
        <f>IF(BE$251&lt;$I242,0,IF(BE$251=$I242,$L242,IF(BE$251=$N242,$Q242,IF(SUM($C260:BD260)+$S242&gt;$G242,$G242-SUM($C260:BD260),$S242))))</f>
        <v>0</v>
      </c>
      <c r="BF260" s="269">
        <f>IF(BF$251&lt;$I242,0,IF(BF$251=$I242,$L242,IF(BF$251=$N242,$Q242,IF(SUM($C260:BE260)+$S242&gt;$G242,$G242-SUM($C260:BE260),$S242))))</f>
        <v>0</v>
      </c>
      <c r="BG260" s="269">
        <f>IF(BG$251&lt;$I242,0,IF(BG$251=$I242,$L242,IF(BG$251=$N242,$Q242,IF(SUM($C260:BF260)+$S242&gt;$G242,$G242-SUM($C260:BF260),$S242))))</f>
        <v>0</v>
      </c>
      <c r="BH260" s="269">
        <f>IF(BH$251&lt;$I242,0,IF(BH$251=$I242,$L242,IF(BH$251=$N242,$Q242,IF(SUM($C260:BG260)+$S242&gt;$G242,$G242-SUM($C260:BG260),$S242))))</f>
        <v>0</v>
      </c>
      <c r="BI260" s="269">
        <f>IF(BI$251&lt;$I242,0,IF(BI$251=$I242,$L242,IF(BI$251=$N242,$Q242,IF(SUM($C260:BH260)+$S242&gt;$G242,$G242-SUM($C260:BH260),$S242))))</f>
        <v>0</v>
      </c>
      <c r="BJ260" s="269">
        <f>IF(BJ$251&lt;$I242,0,IF(BJ$251=$I242,$L242,IF(BJ$251=$N242,$Q242,IF(SUM($C260:BI260)+$S242&gt;$G242,$G242-SUM($C260:BI260),$S242))))</f>
        <v>0</v>
      </c>
      <c r="BK260" s="269">
        <f>IF(BK$251&lt;$I242,0,IF(BK$251=$I242,$L242,IF(BK$251=$N242,$Q242,IF(SUM($C260:BJ260)+$S242&gt;$G242,$G242-SUM($C260:BJ260),$S242))))</f>
        <v>0</v>
      </c>
      <c r="BL260" s="269">
        <f>IF(BL$251&lt;$I242,0,IF(BL$251=$I242,$L242,IF(BL$251=$N242,$Q242,IF(SUM($C260:BK260)+$S242&gt;$G242,$G242-SUM($C260:BK260),$S242))))</f>
        <v>0</v>
      </c>
      <c r="BM260" s="269">
        <f>IF(BM$251&lt;$I242,0,IF(BM$251=$I242,$L242,IF(BM$251=$N242,$Q242,IF(SUM($C260:BL260)+$S242&gt;$G242,$G242-SUM($C260:BL260),$S242))))</f>
        <v>0</v>
      </c>
      <c r="BN260" s="269">
        <f>IF(BN$251&lt;$I242,0,IF(BN$251=$I242,$L242,IF(BN$251=$N242,$Q242,IF(SUM($C260:BM260)+$S242&gt;$G242,$G242-SUM($C260:BM260),$S242))))</f>
        <v>0</v>
      </c>
      <c r="BO260" s="269">
        <f>IF(BO$251&lt;$I242,0,IF(BO$251=$I242,$L242,IF(BO$251=$N242,$Q242,IF(SUM($C260:BN260)+$S242&gt;$G242,$G242-SUM($C260:BN260),$S242))))</f>
        <v>0</v>
      </c>
      <c r="BP260" s="269">
        <f>IF(BP$251&lt;$I242,0,IF(BP$251=$I242,$L242,IF(BP$251=$N242,$Q242,IF(SUM($C260:BO260)+$S242&gt;$G242,$G242-SUM($C260:BO260),$S242))))</f>
        <v>0</v>
      </c>
      <c r="BQ260" s="269">
        <f>IF(BQ$251&lt;$I242,0,IF(BQ$251=$I242,$L242,IF(BQ$251=$N242,$Q242,IF(SUM($C260:BP260)+$S242&gt;$G242,$G242-SUM($C260:BP260),$S242))))</f>
        <v>0</v>
      </c>
      <c r="BR260" s="269">
        <f>IF(BR$251&lt;$I242,0,IF(BR$251=$I242,$L242,IF(BR$251=$N242,$Q242,IF(SUM($C260:BQ260)+$S242&gt;$G242,$G242-SUM($C260:BQ260),$S242))))</f>
        <v>0</v>
      </c>
      <c r="BS260" s="269">
        <f>IF(BS$251&lt;$I242,0,IF(BS$251=$I242,$L242,IF(BS$251=$N242,$Q242,IF(SUM($C260:BR260)+$S242&gt;$G242,$G242-SUM($C260:BR260),$S242))))</f>
        <v>0</v>
      </c>
      <c r="BT260" s="269">
        <f>IF(BT$251&lt;$I242,0,IF(BT$251=$I242,$L242,IF(BT$251=$N242,$Q242,IF(SUM($C260:BS260)+$S242&gt;$G242,$G242-SUM($C260:BS260),$S242))))</f>
        <v>0</v>
      </c>
      <c r="BU260" s="269">
        <f>IF(BU$251&lt;$I242,0,IF(BU$251=$I242,$L242,IF(BU$251=$N242,$Q242,IF(SUM($C260:BT260)+$S242&gt;$G242,$G242-SUM($C260:BT260),$S242))))</f>
        <v>0</v>
      </c>
      <c r="BV260" s="269">
        <f>IF(BV$251&lt;$I242,0,IF(BV$251=$I242,$L242,IF(BV$251=$N242,$Q242,IF(SUM($C260:BU260)+$S242&gt;$G242,$G242-SUM($C260:BU260),$S242))))</f>
        <v>0</v>
      </c>
      <c r="BW260" s="269">
        <f>IF(BW$251&lt;$I242,0,IF(BW$251=$I242,$L242,IF(BW$251=$N242,$Q242,IF(SUM($C260:BV260)+$S242&gt;$G242,$G242-SUM($C260:BV260),$S242))))</f>
        <v>0</v>
      </c>
      <c r="BX260" s="269">
        <f>IF(BX$251&lt;$I242,0,IF(BX$251=$I242,$L242,IF(BX$251=$N242,$Q242,IF(SUM($C260:BW260)+$S242&gt;$G242,$G242-SUM($C260:BW260),$S242))))</f>
        <v>0</v>
      </c>
      <c r="BY260" s="269">
        <f>IF(BY$251&lt;$I242,0,IF(BY$251=$I242,$L242,IF(BY$251=$N242,$Q242,IF(SUM($C260:BX260)+$S242&gt;$G242,$G242-SUM($C260:BX260),$S242))))</f>
        <v>0</v>
      </c>
      <c r="BZ260" s="269">
        <f>IF(BZ$251&lt;$I242,0,IF(BZ$251=$I242,$L242,IF(BZ$251=$N242,$Q242,IF(SUM($C260:BY260)+$S242&gt;$G242,$G242-SUM($C260:BY260),$S242))))</f>
        <v>0</v>
      </c>
      <c r="CA260" s="269">
        <f>IF(CA$251&lt;$I242,0,IF(CA$251=$I242,$L242,IF(CA$251=$N242,$Q242,IF(SUM($C260:BZ260)+$S242&gt;$G242,$G242-SUM($C260:BZ260),$S242))))</f>
        <v>0</v>
      </c>
      <c r="CB260" s="269">
        <f>IF(CB$251&lt;$I242,0,IF(CB$251=$I242,$L242,IF(CB$251=$N242,$Q242,IF(SUM($C260:CA260)+$S242&gt;$G242,$G242-SUM($C260:CA260),$S242))))</f>
        <v>0</v>
      </c>
      <c r="CC260" s="269">
        <f>IF(CC$251&lt;$I242,0,IF(CC$251=$I242,$L242,IF(CC$251=$N242,$Q242,IF(SUM($C260:CB260)+$S242&gt;$G242,$G242-SUM($C260:CB260),$S242))))</f>
        <v>0</v>
      </c>
      <c r="CD260" s="269">
        <f>IF(CD$251&lt;$I242,0,IF(CD$251=$I242,$L242,IF(CD$251=$N242,$Q242,IF(SUM($C260:CC260)+$S242&gt;$G242,$G242-SUM($C260:CC260),$S242))))</f>
        <v>0</v>
      </c>
      <c r="CE260" s="269">
        <f>IF(CE$251&lt;$I242,0,IF(CE$251=$I242,$L242,IF(CE$251=$N242,$Q242,IF(SUM($C260:CD260)+$S242&gt;$G242,$G242-SUM($C260:CD260),$S242))))</f>
        <v>0</v>
      </c>
      <c r="CF260" s="269">
        <f>IF(CF$251&lt;$I242,0,IF(CF$251=$I242,$L242,IF(CF$251=$N242,$Q242,IF(SUM($C260:CE260)+$S242&gt;$G242,$G242-SUM($C260:CE260),$S242))))</f>
        <v>0</v>
      </c>
      <c r="CG260" s="269">
        <f>IF(CG$251&lt;$I242,0,IF(CG$251=$I242,$L242,IF(CG$251=$N242,$Q242,IF(SUM($C260:CF260)+$S242&gt;$G242,$G242-SUM($C260:CF260),$S242))))</f>
        <v>0</v>
      </c>
      <c r="CH260" s="269">
        <f>IF(CH$251&lt;$I242,0,IF(CH$251=$I242,$L242,IF(CH$251=$N242,$Q242,IF(SUM($C260:CG260)+$S242&gt;$G242,$G242-SUM($C260:CG260),$S242))))</f>
        <v>0</v>
      </c>
      <c r="CI260" s="269">
        <f>IF(CI$251&lt;$I242,0,IF(CI$251=$I242,$L242,IF(CI$251=$N242,$Q242,IF(SUM($C260:CH260)+$S242&gt;$G242,$G242-SUM($C260:CH260),$S242))))</f>
        <v>0</v>
      </c>
      <c r="CJ260" s="269">
        <f>IF(CJ$251&lt;$I242,0,IF(CJ$251=$I242,$L242,IF(CJ$251=$N242,$Q242,IF(SUM($C260:CI260)+$S242&gt;$G242,$G242-SUM($C260:CI260),$S242))))</f>
        <v>0</v>
      </c>
      <c r="CK260" s="269">
        <f>IF(CK$251&lt;$I242,0,IF(CK$251=$I242,$L242,IF(CK$251=$N242,$Q242,IF(SUM($C260:CJ260)+$S242&gt;$G242,$G242-SUM($C260:CJ260),$S242))))</f>
        <v>0</v>
      </c>
      <c r="CL260" s="269">
        <f>IF(CL$251&lt;$I242,0,IF(CL$251=$I242,$L242,IF(CL$251=$N242,$Q242,IF(SUM($C260:CK260)+$S242&gt;$G242,$G242-SUM($C260:CK260),$S242))))</f>
        <v>0</v>
      </c>
      <c r="CM260" s="269">
        <f>IF(CM$251&lt;$I242,0,IF(CM$251=$I242,$L242,IF(CM$251=$N242,$Q242,IF(SUM($C260:CL260)+$S242&gt;$G242,$G242-SUM($C260:CL260),$S242))))</f>
        <v>0</v>
      </c>
      <c r="CN260" s="269">
        <f>IF(CN$251&lt;$I242,0,IF(CN$251=$I242,$L242,IF(CN$251=$N242,$Q242,IF(SUM($C260:CM260)+$S242&gt;$G242,$G242-SUM($C260:CM260),$S242))))</f>
        <v>0</v>
      </c>
      <c r="CO260" s="269">
        <f>IF(CO$251&lt;$I242,0,IF(CO$251=$I242,$L242,IF(CO$251=$N242,$Q242,IF(SUM($C260:CN260)+$S242&gt;$G242,$G242-SUM($C260:CN260),$S242))))</f>
        <v>0</v>
      </c>
      <c r="CP260" s="269">
        <f>IF(CP$251&lt;$I242,0,IF(CP$251=$I242,$L242,IF(CP$251=$N242,$Q242,IF(SUM($C260:CO260)+$S242&gt;$G242,$G242-SUM($C260:CO260),$S242))))</f>
        <v>0</v>
      </c>
      <c r="CQ260" s="269">
        <f>IF(CQ$251&lt;$I242,0,IF(CQ$251=$I242,$L242,IF(CQ$251=$N242,$Q242,IF(SUM($C260:CP260)+$S242&gt;$G242,$G242-SUM($C260:CP260),$S242))))</f>
        <v>0</v>
      </c>
      <c r="CR260" s="269">
        <f>IF(CR$251&lt;$I242,0,IF(CR$251=$I242,$L242,IF(CR$251=$N242,$Q242,IF(SUM($C260:CQ260)+$S242&gt;$G242,$G242-SUM($C260:CQ260),$S242))))</f>
        <v>0</v>
      </c>
      <c r="CS260" s="269">
        <f>IF(CS$251&lt;$I242,0,IF(CS$251=$I242,$L242,IF(CS$251=$N242,$Q242,IF(SUM($C260:CR260)+$S242&gt;$G242,$G242-SUM($C260:CR260),$S242))))</f>
        <v>0</v>
      </c>
      <c r="CT260" s="292">
        <f>IF(CT$251&lt;$I242,0,IF(CT$251=$I242,$L242,IF(CT$251=$N242,$Q242,IF(SUM($C260:CS260)+$S242&gt;$G242,$G242-SUM($C260:CS260),$S242))))</f>
        <v>0</v>
      </c>
      <c r="CU260" s="164">
        <f t="shared" si="277"/>
        <v>0</v>
      </c>
    </row>
    <row r="261" spans="1:99" s="130" customFormat="1" ht="16.5" customHeight="1">
      <c r="A261" s="267" t="str">
        <f t="shared" si="278"/>
        <v>底商</v>
      </c>
      <c r="B261" s="268">
        <f t="shared" si="279"/>
        <v>0</v>
      </c>
      <c r="C261" s="269">
        <f t="shared" si="280"/>
        <v>0</v>
      </c>
      <c r="D261" s="269">
        <f>IF(D$251&lt;$I243,0,IF(D$251=$I243,$L243,IF(D$251=$N243,$Q243,IF(SUM($C261:C261)+$S243&gt;$G243,$G243-SUM($C261:C261),$S243))))</f>
        <v>0</v>
      </c>
      <c r="E261" s="269">
        <f>IF(E$251&lt;$I243,0,IF(E$251=$I243,$L243,IF(E$251=$N243,$Q243,IF(SUM($C261:D261)+$S243&gt;$G243,$G243-SUM($C261:D261),$S243))))</f>
        <v>0</v>
      </c>
      <c r="F261" s="269">
        <f>IF(F$251&lt;$I243,0,IF(F$251=$I243,$L243,IF(F$251=$N243,$Q243,IF(SUM($C261:E261)+$S243&gt;$G243,$G243-SUM($C261:E261),$S243))))</f>
        <v>0</v>
      </c>
      <c r="G261" s="269">
        <f>IF(G$251&lt;$I243,0,IF(G$251=$I243,$L243,IF(G$251=$N243,$Q243,IF(SUM($C261:F261)+$S243&gt;$G243,$G243-SUM($C261:F261),$S243))))</f>
        <v>0</v>
      </c>
      <c r="H261" s="269">
        <f>IF(H$251&lt;$I243,0,IF(H$251=$I243,$L243,IF(H$251=$N243,$Q243,IF(SUM($C261:G261)+$S243&gt;$G243,$G243-SUM($C261:G261),$S243))))</f>
        <v>0</v>
      </c>
      <c r="I261" s="269">
        <f>IF(I$251&lt;$I243,0,IF(I$251=$I243,$L243,IF(I$251=$N243,$Q243,IF(SUM($C261:H261)+$S243&gt;$G243,$G243-SUM($C261:H261),$S243))))</f>
        <v>0</v>
      </c>
      <c r="J261" s="269">
        <f>IF(J$251&lt;$I243,0,IF(J$251=$I243,$L243,IF(J$251=$N243,$Q243,IF(SUM($C261:I261)+$S243&gt;$G243,$G243-SUM($C261:I261),$S243))))</f>
        <v>0</v>
      </c>
      <c r="K261" s="269">
        <f>IF(K$251&lt;$I243,0,IF(K$251=$I243,$L243,IF(K$251=$N243,$Q243,IF(SUM($C261:J261)+$S243&gt;$G243,$G243-SUM($C261:J261),$S243))))</f>
        <v>0</v>
      </c>
      <c r="L261" s="269">
        <f>IF(L$251&lt;$I243,0,IF(L$251=$I243,$L243,IF(L$251=$N243,$Q243,IF(SUM($C261:K261)+$S243&gt;$G243,$G243-SUM($C261:K261),$S243))))</f>
        <v>0</v>
      </c>
      <c r="M261" s="269">
        <f>IF(M$251&lt;$I243,0,IF(M$251=$I243,$L243,IF(M$251=$N243,$Q243,IF(SUM($C261:L261)+$S243&gt;$G243,$G243-SUM($C261:L261),$S243))))</f>
        <v>0</v>
      </c>
      <c r="N261" s="269">
        <f>IF(N$251&lt;$I243,0,IF(N$251=$I243,$L243,IF(N$251=$N243,$Q243,IF(SUM($C261:M261)+$S243&gt;$G243,$G243-SUM($C261:M261),$S243))))</f>
        <v>0</v>
      </c>
      <c r="O261" s="269">
        <f>IF(O$251&lt;$I243,0,IF(O$251=$I243,$L243,IF(O$251=$N243,$Q243,IF(SUM($C261:N261)+$S243&gt;$G243,$G243-SUM($C261:N261),$S243))))</f>
        <v>0</v>
      </c>
      <c r="P261" s="269">
        <f>IF(P$251&lt;$I243,0,IF(P$251=$I243,$L243,IF(P$251=$N243,$Q243,IF(SUM($C261:O261)+$S243&gt;$G243,$G243-SUM($C261:O261),$S243))))</f>
        <v>0</v>
      </c>
      <c r="Q261" s="269">
        <f>IF(Q$251&lt;$I243,0,IF(Q$251=$I243,$L243,IF(Q$251=$N243,$Q243,IF(SUM($C261:P261)+$S243&gt;$G243,$G243-SUM($C261:P261),$S243))))</f>
        <v>0</v>
      </c>
      <c r="R261" s="269">
        <f>IF(R$251&lt;$I243,0,IF(R$251=$I243,$L243,IF(R$251=$N243,$Q243,IF(SUM($C261:Q261)+$S243&gt;$G243,$G243-SUM($C261:Q261),$S243))))</f>
        <v>0</v>
      </c>
      <c r="S261" s="269">
        <f>IF(S$251&lt;$I243,0,IF(S$251=$I243,$L243,IF(S$251=$N243,$Q243,IF(SUM($C261:R261)+$S243&gt;$G243,$G243-SUM($C261:R261),$S243))))</f>
        <v>0</v>
      </c>
      <c r="T261" s="269">
        <f>IF(T$251&lt;$I243,0,IF(T$251=$I243,$L243,IF(T$251=$N243,$Q243,IF(SUM($C261:S261)+$S243&gt;$G243,$G243-SUM($C261:S261),$S243))))</f>
        <v>0</v>
      </c>
      <c r="U261" s="269">
        <f>IF(U$251&lt;$I243,0,IF(U$251=$I243,$L243,IF(U$251=$N243,$Q243,IF(SUM($C261:T261)+$S243&gt;$G243,$G243-SUM($C261:T261),$S243))))</f>
        <v>0</v>
      </c>
      <c r="V261" s="269">
        <f>IF(V$251&lt;$I243,0,IF(V$251=$I243,$L243,IF(V$251=$N243,$Q243,IF(SUM($C261:U261)+$S243&gt;$G243,$G243-SUM($C261:U261),$S243))))</f>
        <v>0</v>
      </c>
      <c r="W261" s="269">
        <f>IF(W$251&lt;$I243,0,IF(W$251=$I243,$L243,IF(W$251=$N243,$Q243,IF(SUM($C261:V261)+$S243&gt;$G243,$G243-SUM($C261:V261),$S243))))</f>
        <v>0</v>
      </c>
      <c r="X261" s="269">
        <f>IF(X$251&lt;$I243,0,IF(X$251=$I243,$L243,IF(X$251=$N243,$Q243,IF(SUM($C261:W261)+$S243&gt;$G243,$G243-SUM($C261:W261),$S243))))</f>
        <v>0</v>
      </c>
      <c r="Y261" s="269">
        <f>IF(Y$251&lt;$I243,0,IF(Y$251=$I243,$L243,IF(Y$251=$N243,$Q243,IF(SUM($C261:X261)+$S243&gt;$G243,$G243-SUM($C261:X261),$S243))))</f>
        <v>0</v>
      </c>
      <c r="Z261" s="269">
        <f>IF(Z$251&lt;$I243,0,IF(Z$251=$I243,$L243,IF(Z$251=$N243,$Q243,IF(SUM($C261:Y261)+$S243&gt;$G243,$G243-SUM($C261:Y261),$S243))))</f>
        <v>0</v>
      </c>
      <c r="AA261" s="269">
        <f>IF(AA$251&lt;$I243,0,IF(AA$251=$I243,$L243,IF(AA$251=$N243,$Q243,IF(SUM($C261:Z261)+$S243&gt;$G243,$G243-SUM($C261:Z261),$S243))))</f>
        <v>0</v>
      </c>
      <c r="AB261" s="269">
        <f>IF(AB$251&lt;$I243,0,IF(AB$251=$I243,$L243,IF(AB$251=$N243,$Q243,IF(SUM($C261:AA261)+$S243&gt;$G243,$G243-SUM($C261:AA261),$S243))))</f>
        <v>0</v>
      </c>
      <c r="AC261" s="269">
        <f>IF(AC$251&lt;$I243,0,IF(AC$251=$I243,$L243,IF(AC$251=$N243,$Q243,IF(SUM($C261:AB261)+$S243&gt;$G243,$G243-SUM($C261:AB261),$S243))))</f>
        <v>0</v>
      </c>
      <c r="AD261" s="269">
        <f>IF(AD$251&lt;$I243,0,IF(AD$251=$I243,$L243,IF(AD$251=$N243,$Q243,IF(SUM($C261:AC261)+$S243&gt;$G243,$G243-SUM($C261:AC261),$S243))))</f>
        <v>0</v>
      </c>
      <c r="AE261" s="269">
        <f>IF(AE$251&lt;$I243,0,IF(AE$251=$I243,$L243,IF(AE$251=$N243,$Q243,IF(SUM($C261:AD261)+$S243&gt;$G243,$G243-SUM($C261:AD261),$S243))))</f>
        <v>0</v>
      </c>
      <c r="AF261" s="269">
        <f>IF(AF$251&lt;$I243,0,IF(AF$251=$I243,$L243,IF(AF$251=$N243,$Q243,IF(SUM($C261:AE261)+$S243&gt;$G243,$G243-SUM($C261:AE261),$S243))))</f>
        <v>0</v>
      </c>
      <c r="AG261" s="269">
        <f>IF(AG$251&lt;$I243,0,IF(AG$251=$I243,$L243,IF(AG$251=$N243,$Q243,IF(SUM($C261:AF261)+$S243&gt;$G243,$G243-SUM($C261:AF261),$S243))))</f>
        <v>0</v>
      </c>
      <c r="AH261" s="269">
        <f>IF(AH$251&lt;$I243,0,IF(AH$251=$I243,$L243,IF(AH$251=$N243,$Q243,IF(SUM($C261:AG261)+$S243&gt;$G243,$G243-SUM($C261:AG261),$S243))))</f>
        <v>0</v>
      </c>
      <c r="AI261" s="269">
        <f>IF(AI$251&lt;$I243,0,IF(AI$251=$I243,$L243,IF(AI$251=$N243,$Q243,IF(SUM($C261:AH261)+$S243&gt;$G243,$G243-SUM($C261:AH261),$S243))))</f>
        <v>0</v>
      </c>
      <c r="AJ261" s="269">
        <f>IF(AJ$251&lt;$I243,0,IF(AJ$251=$I243,$L243,IF(AJ$251=$N243,$Q243,IF(SUM($C261:AI261)+$S243&gt;$G243,$G243-SUM($C261:AI261),$S243))))</f>
        <v>0</v>
      </c>
      <c r="AK261" s="269">
        <f>IF(AK$251&lt;$I243,0,IF(AK$251=$I243,$L243,IF(AK$251=$N243,$Q243,IF(SUM($C261:AJ261)+$S243&gt;$G243,$G243-SUM($C261:AJ261),$S243))))</f>
        <v>0</v>
      </c>
      <c r="AL261" s="269">
        <f>IF(AL$251&lt;$I243,0,IF(AL$251=$I243,$L243,IF(AL$251=$N243,$Q243,IF(SUM($C261:AK261)+$S243&gt;$G243,$G243-SUM($C261:AK261),$S243))))</f>
        <v>0</v>
      </c>
      <c r="AM261" s="269">
        <f>IF(AM$251&lt;$I243,0,IF(AM$251=$I243,$L243,IF(AM$251=$N243,$Q243,IF(SUM($C261:AL261)+$S243&gt;$G243,$G243-SUM($C261:AL261),$S243))))</f>
        <v>0</v>
      </c>
      <c r="AN261" s="269">
        <f>IF(AN$251&lt;$I243,0,IF(AN$251=$I243,$L243,IF(AN$251=$N243,$Q243,IF(SUM($C261:AM261)+$S243&gt;$G243,$G243-SUM($C261:AM261),$S243))))</f>
        <v>0</v>
      </c>
      <c r="AO261" s="269">
        <f>IF(AO$251&lt;$I243,0,IF(AO$251=$I243,$L243,IF(AO$251=$N243,$Q243,IF(SUM($C261:AN261)+$S243&gt;$G243,$G243-SUM($C261:AN261),$S243))))</f>
        <v>0</v>
      </c>
      <c r="AP261" s="269">
        <f>IF(AP$251&lt;$I243,0,IF(AP$251=$I243,$L243,IF(AP$251=$N243,$Q243,IF(SUM($C261:AO261)+$S243&gt;$G243,$G243-SUM($C261:AO261),$S243))))</f>
        <v>0</v>
      </c>
      <c r="AQ261" s="269">
        <f>IF(AQ$251&lt;$I243,0,IF(AQ$251=$I243,$L243,IF(AQ$251=$N243,$Q243,IF(SUM($C261:AP261)+$S243&gt;$G243,$G243-SUM($C261:AP261),$S243))))</f>
        <v>0</v>
      </c>
      <c r="AR261" s="269">
        <f>IF(AR$251&lt;$I243,0,IF(AR$251=$I243,$L243,IF(AR$251=$N243,$Q243,IF(SUM($C261:AQ261)+$S243&gt;$G243,$G243-SUM($C261:AQ261),$S243))))</f>
        <v>0</v>
      </c>
      <c r="AS261" s="269">
        <f>IF(AS$251&lt;$I243,0,IF(AS$251=$I243,$L243,IF(AS$251=$N243,$Q243,IF(SUM($C261:AR261)+$S243&gt;$G243,$G243-SUM($C261:AR261),$S243))))</f>
        <v>0</v>
      </c>
      <c r="AT261" s="269">
        <f>IF(AT$251&lt;$I243,0,IF(AT$251=$I243,$L243,IF(AT$251=$N243,$Q243,IF(SUM($C261:AS261)+$S243&gt;$G243,$G243-SUM($C261:AS261),$S243))))</f>
        <v>0</v>
      </c>
      <c r="AU261" s="269">
        <f>IF(AU$251&lt;$I243,0,IF(AU$251=$I243,$L243,IF(AU$251=$N243,$Q243,IF(SUM($C261:AT261)+$S243&gt;$G243,$G243-SUM($C261:AT261),$S243))))</f>
        <v>0</v>
      </c>
      <c r="AV261" s="269">
        <f>IF(AV$251&lt;$I243,0,IF(AV$251=$I243,$L243,IF(AV$251=$N243,$Q243,IF(SUM($C261:AU261)+$S243&gt;$G243,$G243-SUM($C261:AU261),$S243))))</f>
        <v>0</v>
      </c>
      <c r="AW261" s="269">
        <f>IF(AW$251&lt;$I243,0,IF(AW$251=$I243,$L243,IF(AW$251=$N243,$Q243,IF(SUM($C261:AV261)+$S243&gt;$G243,$G243-SUM($C261:AV261),$S243))))</f>
        <v>0</v>
      </c>
      <c r="AX261" s="269">
        <f>IF(AX$251&lt;$I243,0,IF(AX$251=$I243,$L243,IF(AX$251=$N243,$Q243,IF(SUM($C261:AW261)+$S243&gt;$G243,$G243-SUM($C261:AW261),$S243))))</f>
        <v>0</v>
      </c>
      <c r="AY261" s="269">
        <f>IF(AY$251&lt;$I243,0,IF(AY$251=$I243,$L243,IF(AY$251=$N243,$Q243,IF(SUM($C261:AX261)+$S243&gt;$G243,$G243-SUM($C261:AX261),$S243))))</f>
        <v>0</v>
      </c>
      <c r="AZ261" s="269">
        <f>IF(AZ$251&lt;$I243,0,IF(AZ$251=$I243,$L243,IF(AZ$251=$N243,$Q243,IF(SUM($C261:AY261)+$S243&gt;$G243,$G243-SUM($C261:AY261),$S243))))</f>
        <v>0</v>
      </c>
      <c r="BA261" s="269">
        <f>IF(BA$251&lt;$I243,0,IF(BA$251=$I243,$L243,IF(BA$251=$N243,$Q243,IF(SUM($C261:AZ261)+$S243&gt;$G243,$G243-SUM($C261:AZ261),$S243))))</f>
        <v>0</v>
      </c>
      <c r="BB261" s="269">
        <f>IF(BB$251&lt;$I243,0,IF(BB$251=$I243,$L243,IF(BB$251=$N243,$Q243,IF(SUM($C261:BA261)+$S243&gt;$G243,$G243-SUM($C261:BA261),$S243))))</f>
        <v>0</v>
      </c>
      <c r="BC261" s="269">
        <f>IF(BC$251&lt;$I243,0,IF(BC$251=$I243,$L243,IF(BC$251=$N243,$Q243,IF(SUM($C261:BB261)+$S243&gt;$G243,$G243-SUM($C261:BB261),$S243))))</f>
        <v>0</v>
      </c>
      <c r="BD261" s="269">
        <f>IF(BD$251&lt;$I243,0,IF(BD$251=$I243,$L243,IF(BD$251=$N243,$Q243,IF(SUM($C261:BC261)+$S243&gt;$G243,$G243-SUM($C261:BC261),$S243))))</f>
        <v>0</v>
      </c>
      <c r="BE261" s="269">
        <f>IF(BE$251&lt;$I243,0,IF(BE$251=$I243,$L243,IF(BE$251=$N243,$Q243,IF(SUM($C261:BD261)+$S243&gt;$G243,$G243-SUM($C261:BD261),$S243))))</f>
        <v>0</v>
      </c>
      <c r="BF261" s="269">
        <f>IF(BF$251&lt;$I243,0,IF(BF$251=$I243,$L243,IF(BF$251=$N243,$Q243,IF(SUM($C261:BE261)+$S243&gt;$G243,$G243-SUM($C261:BE261),$S243))))</f>
        <v>0</v>
      </c>
      <c r="BG261" s="269">
        <f>IF(BG$251&lt;$I243,0,IF(BG$251=$I243,$L243,IF(BG$251=$N243,$Q243,IF(SUM($C261:BF261)+$S243&gt;$G243,$G243-SUM($C261:BF261),$S243))))</f>
        <v>0</v>
      </c>
      <c r="BH261" s="269">
        <f>IF(BH$251&lt;$I243,0,IF(BH$251=$I243,$L243,IF(BH$251=$N243,$Q243,IF(SUM($C261:BG261)+$S243&gt;$G243,$G243-SUM($C261:BG261),$S243))))</f>
        <v>0</v>
      </c>
      <c r="BI261" s="269">
        <f>IF(BI$251&lt;$I243,0,IF(BI$251=$I243,$L243,IF(BI$251=$N243,$Q243,IF(SUM($C261:BH261)+$S243&gt;$G243,$G243-SUM($C261:BH261),$S243))))</f>
        <v>0</v>
      </c>
      <c r="BJ261" s="269">
        <f>IF(BJ$251&lt;$I243,0,IF(BJ$251=$I243,$L243,IF(BJ$251=$N243,$Q243,IF(SUM($C261:BI261)+$S243&gt;$G243,$G243-SUM($C261:BI261),$S243))))</f>
        <v>0</v>
      </c>
      <c r="BK261" s="269">
        <f>IF(BK$251&lt;$I243,0,IF(BK$251=$I243,$L243,IF(BK$251=$N243,$Q243,IF(SUM($C261:BJ261)+$S243&gt;$G243,$G243-SUM($C261:BJ261),$S243))))</f>
        <v>0</v>
      </c>
      <c r="BL261" s="269">
        <f>IF(BL$251&lt;$I243,0,IF(BL$251=$I243,$L243,IF(BL$251=$N243,$Q243,IF(SUM($C261:BK261)+$S243&gt;$G243,$G243-SUM($C261:BK261),$S243))))</f>
        <v>0</v>
      </c>
      <c r="BM261" s="269">
        <f>IF(BM$251&lt;$I243,0,IF(BM$251=$I243,$L243,IF(BM$251=$N243,$Q243,IF(SUM($C261:BL261)+$S243&gt;$G243,$G243-SUM($C261:BL261),$S243))))</f>
        <v>0</v>
      </c>
      <c r="BN261" s="269">
        <f>IF(BN$251&lt;$I243,0,IF(BN$251=$I243,$L243,IF(BN$251=$N243,$Q243,IF(SUM($C261:BM261)+$S243&gt;$G243,$G243-SUM($C261:BM261),$S243))))</f>
        <v>0</v>
      </c>
      <c r="BO261" s="269">
        <f>IF(BO$251&lt;$I243,0,IF(BO$251=$I243,$L243,IF(BO$251=$N243,$Q243,IF(SUM($C261:BN261)+$S243&gt;$G243,$G243-SUM($C261:BN261),$S243))))</f>
        <v>0</v>
      </c>
      <c r="BP261" s="269">
        <f>IF(BP$251&lt;$I243,0,IF(BP$251=$I243,$L243,IF(BP$251=$N243,$Q243,IF(SUM($C261:BO261)+$S243&gt;$G243,$G243-SUM($C261:BO261),$S243))))</f>
        <v>0</v>
      </c>
      <c r="BQ261" s="269">
        <f>IF(BQ$251&lt;$I243,0,IF(BQ$251=$I243,$L243,IF(BQ$251=$N243,$Q243,IF(SUM($C261:BP261)+$S243&gt;$G243,$G243-SUM($C261:BP261),$S243))))</f>
        <v>0</v>
      </c>
      <c r="BR261" s="269">
        <f>IF(BR$251&lt;$I243,0,IF(BR$251=$I243,$L243,IF(BR$251=$N243,$Q243,IF(SUM($C261:BQ261)+$S243&gt;$G243,$G243-SUM($C261:BQ261),$S243))))</f>
        <v>0</v>
      </c>
      <c r="BS261" s="269">
        <f>IF(BS$251&lt;$I243,0,IF(BS$251=$I243,$L243,IF(BS$251=$N243,$Q243,IF(SUM($C261:BR261)+$S243&gt;$G243,$G243-SUM($C261:BR261),$S243))))</f>
        <v>0</v>
      </c>
      <c r="BT261" s="269">
        <f>IF(BT$251&lt;$I243,0,IF(BT$251=$I243,$L243,IF(BT$251=$N243,$Q243,IF(SUM($C261:BS261)+$S243&gt;$G243,$G243-SUM($C261:BS261),$S243))))</f>
        <v>0</v>
      </c>
      <c r="BU261" s="269">
        <f>IF(BU$251&lt;$I243,0,IF(BU$251=$I243,$L243,IF(BU$251=$N243,$Q243,IF(SUM($C261:BT261)+$S243&gt;$G243,$G243-SUM($C261:BT261),$S243))))</f>
        <v>0</v>
      </c>
      <c r="BV261" s="269">
        <f>IF(BV$251&lt;$I243,0,IF(BV$251=$I243,$L243,IF(BV$251=$N243,$Q243,IF(SUM($C261:BU261)+$S243&gt;$G243,$G243-SUM($C261:BU261),$S243))))</f>
        <v>0</v>
      </c>
      <c r="BW261" s="269">
        <f>IF(BW$251&lt;$I243,0,IF(BW$251=$I243,$L243,IF(BW$251=$N243,$Q243,IF(SUM($C261:BV261)+$S243&gt;$G243,$G243-SUM($C261:BV261),$S243))))</f>
        <v>0</v>
      </c>
      <c r="BX261" s="269">
        <f>IF(BX$251&lt;$I243,0,IF(BX$251=$I243,$L243,IF(BX$251=$N243,$Q243,IF(SUM($C261:BW261)+$S243&gt;$G243,$G243-SUM($C261:BW261),$S243))))</f>
        <v>0</v>
      </c>
      <c r="BY261" s="269">
        <f>IF(BY$251&lt;$I243,0,IF(BY$251=$I243,$L243,IF(BY$251=$N243,$Q243,IF(SUM($C261:BX261)+$S243&gt;$G243,$G243-SUM($C261:BX261),$S243))))</f>
        <v>0</v>
      </c>
      <c r="BZ261" s="269">
        <f>IF(BZ$251&lt;$I243,0,IF(BZ$251=$I243,$L243,IF(BZ$251=$N243,$Q243,IF(SUM($C261:BY261)+$S243&gt;$G243,$G243-SUM($C261:BY261),$S243))))</f>
        <v>0</v>
      </c>
      <c r="CA261" s="269">
        <f>IF(CA$251&lt;$I243,0,IF(CA$251=$I243,$L243,IF(CA$251=$N243,$Q243,IF(SUM($C261:BZ261)+$S243&gt;$G243,$G243-SUM($C261:BZ261),$S243))))</f>
        <v>0</v>
      </c>
      <c r="CB261" s="269">
        <f>IF(CB$251&lt;$I243,0,IF(CB$251=$I243,$L243,IF(CB$251=$N243,$Q243,IF(SUM($C261:CA261)+$S243&gt;$G243,$G243-SUM($C261:CA261),$S243))))</f>
        <v>0</v>
      </c>
      <c r="CC261" s="269">
        <f>IF(CC$251&lt;$I243,0,IF(CC$251=$I243,$L243,IF(CC$251=$N243,$Q243,IF(SUM($C261:CB261)+$S243&gt;$G243,$G243-SUM($C261:CB261),$S243))))</f>
        <v>0</v>
      </c>
      <c r="CD261" s="269">
        <f>IF(CD$251&lt;$I243,0,IF(CD$251=$I243,$L243,IF(CD$251=$N243,$Q243,IF(SUM($C261:CC261)+$S243&gt;$G243,$G243-SUM($C261:CC261),$S243))))</f>
        <v>0</v>
      </c>
      <c r="CE261" s="269">
        <f>IF(CE$251&lt;$I243,0,IF(CE$251=$I243,$L243,IF(CE$251=$N243,$Q243,IF(SUM($C261:CD261)+$S243&gt;$G243,$G243-SUM($C261:CD261),$S243))))</f>
        <v>0</v>
      </c>
      <c r="CF261" s="269">
        <f>IF(CF$251&lt;$I243,0,IF(CF$251=$I243,$L243,IF(CF$251=$N243,$Q243,IF(SUM($C261:CE261)+$S243&gt;$G243,$G243-SUM($C261:CE261),$S243))))</f>
        <v>0</v>
      </c>
      <c r="CG261" s="269">
        <f>IF(CG$251&lt;$I243,0,IF(CG$251=$I243,$L243,IF(CG$251=$N243,$Q243,IF(SUM($C261:CF261)+$S243&gt;$G243,$G243-SUM($C261:CF261),$S243))))</f>
        <v>0</v>
      </c>
      <c r="CH261" s="269">
        <f>IF(CH$251&lt;$I243,0,IF(CH$251=$I243,$L243,IF(CH$251=$N243,$Q243,IF(SUM($C261:CG261)+$S243&gt;$G243,$G243-SUM($C261:CG261),$S243))))</f>
        <v>0</v>
      </c>
      <c r="CI261" s="269">
        <f>IF(CI$251&lt;$I243,0,IF(CI$251=$I243,$L243,IF(CI$251=$N243,$Q243,IF(SUM($C261:CH261)+$S243&gt;$G243,$G243-SUM($C261:CH261),$S243))))</f>
        <v>0</v>
      </c>
      <c r="CJ261" s="269">
        <f>IF(CJ$251&lt;$I243,0,IF(CJ$251=$I243,$L243,IF(CJ$251=$N243,$Q243,IF(SUM($C261:CI261)+$S243&gt;$G243,$G243-SUM($C261:CI261),$S243))))</f>
        <v>0</v>
      </c>
      <c r="CK261" s="269">
        <f>IF(CK$251&lt;$I243,0,IF(CK$251=$I243,$L243,IF(CK$251=$N243,$Q243,IF(SUM($C261:CJ261)+$S243&gt;$G243,$G243-SUM($C261:CJ261),$S243))))</f>
        <v>0</v>
      </c>
      <c r="CL261" s="269">
        <f>IF(CL$251&lt;$I243,0,IF(CL$251=$I243,$L243,IF(CL$251=$N243,$Q243,IF(SUM($C261:CK261)+$S243&gt;$G243,$G243-SUM($C261:CK261),$S243))))</f>
        <v>0</v>
      </c>
      <c r="CM261" s="269">
        <f>IF(CM$251&lt;$I243,0,IF(CM$251=$I243,$L243,IF(CM$251=$N243,$Q243,IF(SUM($C261:CL261)+$S243&gt;$G243,$G243-SUM($C261:CL261),$S243))))</f>
        <v>0</v>
      </c>
      <c r="CN261" s="269">
        <f>IF(CN$251&lt;$I243,0,IF(CN$251=$I243,$L243,IF(CN$251=$N243,$Q243,IF(SUM($C261:CM261)+$S243&gt;$G243,$G243-SUM($C261:CM261),$S243))))</f>
        <v>0</v>
      </c>
      <c r="CO261" s="269">
        <f>IF(CO$251&lt;$I243,0,IF(CO$251=$I243,$L243,IF(CO$251=$N243,$Q243,IF(SUM($C261:CN261)+$S243&gt;$G243,$G243-SUM($C261:CN261),$S243))))</f>
        <v>0</v>
      </c>
      <c r="CP261" s="269">
        <f>IF(CP$251&lt;$I243,0,IF(CP$251=$I243,$L243,IF(CP$251=$N243,$Q243,IF(SUM($C261:CO261)+$S243&gt;$G243,$G243-SUM($C261:CO261),$S243))))</f>
        <v>0</v>
      </c>
      <c r="CQ261" s="269">
        <f>IF(CQ$251&lt;$I243,0,IF(CQ$251=$I243,$L243,IF(CQ$251=$N243,$Q243,IF(SUM($C261:CP261)+$S243&gt;$G243,$G243-SUM($C261:CP261),$S243))))</f>
        <v>0</v>
      </c>
      <c r="CR261" s="269">
        <f>IF(CR$251&lt;$I243,0,IF(CR$251=$I243,$L243,IF(CR$251=$N243,$Q243,IF(SUM($C261:CQ261)+$S243&gt;$G243,$G243-SUM($C261:CQ261),$S243))))</f>
        <v>0</v>
      </c>
      <c r="CS261" s="269">
        <f>IF(CS$251&lt;$I243,0,IF(CS$251=$I243,$L243,IF(CS$251=$N243,$Q243,IF(SUM($C261:CR261)+$S243&gt;$G243,$G243-SUM($C261:CR261),$S243))))</f>
        <v>0</v>
      </c>
      <c r="CT261" s="292">
        <f>IF(CT$251&lt;$I243,0,IF(CT$251=$I243,$L243,IF(CT$251=$N243,$Q243,IF(SUM($C261:CS261)+$S243&gt;$G243,$G243-SUM($C261:CS261),$S243))))</f>
        <v>0</v>
      </c>
      <c r="CU261" s="164">
        <f t="shared" si="277"/>
        <v>0</v>
      </c>
    </row>
    <row r="262" spans="1:99" s="130" customFormat="1" ht="16.5" customHeight="1">
      <c r="A262" s="267" t="str">
        <f t="shared" si="278"/>
        <v>公寓（含loft）</v>
      </c>
      <c r="B262" s="268">
        <f t="shared" si="279"/>
        <v>0</v>
      </c>
      <c r="C262" s="269">
        <f t="shared" si="280"/>
        <v>0</v>
      </c>
      <c r="D262" s="269">
        <f>IF(D$251&lt;$I244,0,IF(D$251=$I244,$L244,IF(D$251=$N244,$Q244,IF(SUM($C262:C262)+$S244&gt;$G244,$G244-SUM($C262:C262),$S244))))</f>
        <v>0</v>
      </c>
      <c r="E262" s="269">
        <f>IF(E$251&lt;$I244,0,IF(E$251=$I244,$L244,IF(E$251=$N244,$Q244,IF(SUM($C262:D262)+$S244&gt;$G244,$G244-SUM($C262:D262),$S244))))</f>
        <v>0</v>
      </c>
      <c r="F262" s="269">
        <f>IF(F$251&lt;$I244,0,IF(F$251=$I244,$L244,IF(F$251=$N244,$Q244,IF(SUM($C262:E262)+$S244&gt;$G244,$G244-SUM($C262:E262),$S244))))</f>
        <v>0</v>
      </c>
      <c r="G262" s="269">
        <f>IF(G$251&lt;$I244,0,IF(G$251=$I244,$L244,IF(G$251=$N244,$Q244,IF(SUM($C262:F262)+$S244&gt;$G244,$G244-SUM($C262:F262),$S244))))</f>
        <v>0</v>
      </c>
      <c r="H262" s="269">
        <f>IF(H$251&lt;$I244,0,IF(H$251=$I244,$L244,IF(H$251=$N244,$Q244,IF(SUM($C262:G262)+$S244&gt;$G244,$G244-SUM($C262:G262),$S244))))</f>
        <v>0</v>
      </c>
      <c r="I262" s="269">
        <f>IF(I$251&lt;$I244,0,IF(I$251=$I244,$L244,IF(I$251=$N244,$Q244,IF(SUM($C262:H262)+$S244&gt;$G244,$G244-SUM($C262:H262),$S244))))</f>
        <v>0</v>
      </c>
      <c r="J262" s="269">
        <f>IF(J$251&lt;$I244,0,IF(J$251=$I244,$L244,IF(J$251=$N244,$Q244,IF(SUM($C262:I262)+$S244&gt;$G244,$G244-SUM($C262:I262),$S244))))</f>
        <v>0</v>
      </c>
      <c r="K262" s="269">
        <f>IF(K$251&lt;$I244,0,IF(K$251=$I244,$L244,IF(K$251=$N244,$Q244,IF(SUM($C262:J262)+$S244&gt;$G244,$G244-SUM($C262:J262),$S244))))</f>
        <v>0</v>
      </c>
      <c r="L262" s="269">
        <f>IF(L$251&lt;$I244,0,IF(L$251=$I244,$L244,IF(L$251=$N244,$Q244,IF(SUM($C262:K262)+$S244&gt;$G244,$G244-SUM($C262:K262),$S244))))</f>
        <v>0</v>
      </c>
      <c r="M262" s="269">
        <f>IF(M$251&lt;$I244,0,IF(M$251=$I244,$L244,IF(M$251=$N244,$Q244,IF(SUM($C262:L262)+$S244&gt;$G244,$G244-SUM($C262:L262),$S244))))</f>
        <v>0</v>
      </c>
      <c r="N262" s="269">
        <f>IF(N$251&lt;$I244,0,IF(N$251=$I244,$L244,IF(N$251=$N244,$Q244,IF(SUM($C262:M262)+$S244&gt;$G244,$G244-SUM($C262:M262),$S244))))</f>
        <v>0</v>
      </c>
      <c r="O262" s="269">
        <f>IF(O$251&lt;$I244,0,IF(O$251=$I244,$L244,IF(O$251=$N244,$Q244,IF(SUM($C262:N262)+$S244&gt;$G244,$G244-SUM($C262:N262),$S244))))</f>
        <v>0</v>
      </c>
      <c r="P262" s="269">
        <f>IF(P$251&lt;$I244,0,IF(P$251=$I244,$L244,IF(P$251=$N244,$Q244,IF(SUM($C262:O262)+$S244&gt;$G244,$G244-SUM($C262:O262),$S244))))</f>
        <v>0</v>
      </c>
      <c r="Q262" s="269">
        <f>IF(Q$251&lt;$I244,0,IF(Q$251=$I244,$L244,IF(Q$251=$N244,$Q244,IF(SUM($C262:P262)+$S244&gt;$G244,$G244-SUM($C262:P262),$S244))))</f>
        <v>0</v>
      </c>
      <c r="R262" s="269">
        <f>IF(R$251&lt;$I244,0,IF(R$251=$I244,$L244,IF(R$251=$N244,$Q244,IF(SUM($C262:Q262)+$S244&gt;$G244,$G244-SUM($C262:Q262),$S244))))</f>
        <v>0</v>
      </c>
      <c r="S262" s="269">
        <f>IF(S$251&lt;$I244,0,IF(S$251=$I244,$L244,IF(S$251=$N244,$Q244,IF(SUM($C262:R262)+$S244&gt;$G244,$G244-SUM($C262:R262),$S244))))</f>
        <v>0</v>
      </c>
      <c r="T262" s="269">
        <f>IF(T$251&lt;$I244,0,IF(T$251=$I244,$L244,IF(T$251=$N244,$Q244,IF(SUM($C262:S262)+$S244&gt;$G244,$G244-SUM($C262:S262),$S244))))</f>
        <v>0</v>
      </c>
      <c r="U262" s="269">
        <f>IF(U$251&lt;$I244,0,IF(U$251=$I244,$L244,IF(U$251=$N244,$Q244,IF(SUM($C262:T262)+$S244&gt;$G244,$G244-SUM($C262:T262),$S244))))</f>
        <v>0</v>
      </c>
      <c r="V262" s="269">
        <f>IF(V$251&lt;$I244,0,IF(V$251=$I244,$L244,IF(V$251=$N244,$Q244,IF(SUM($C262:U262)+$S244&gt;$G244,$G244-SUM($C262:U262),$S244))))</f>
        <v>0</v>
      </c>
      <c r="W262" s="269">
        <f>IF(W$251&lt;$I244,0,IF(W$251=$I244,$L244,IF(W$251=$N244,$Q244,IF(SUM($C262:V262)+$S244&gt;$G244,$G244-SUM($C262:V262),$S244))))</f>
        <v>0</v>
      </c>
      <c r="X262" s="269">
        <f>IF(X$251&lt;$I244,0,IF(X$251=$I244,$L244,IF(X$251=$N244,$Q244,IF(SUM($C262:W262)+$S244&gt;$G244,$G244-SUM($C262:W262),$S244))))</f>
        <v>0</v>
      </c>
      <c r="Y262" s="269">
        <f>IF(Y$251&lt;$I244,0,IF(Y$251=$I244,$L244,IF(Y$251=$N244,$Q244,IF(SUM($C262:X262)+$S244&gt;$G244,$G244-SUM($C262:X262),$S244))))</f>
        <v>0</v>
      </c>
      <c r="Z262" s="269">
        <f>IF(Z$251&lt;$I244,0,IF(Z$251=$I244,$L244,IF(Z$251=$N244,$Q244,IF(SUM($C262:Y262)+$S244&gt;$G244,$G244-SUM($C262:Y262),$S244))))</f>
        <v>0</v>
      </c>
      <c r="AA262" s="269">
        <f>IF(AA$251&lt;$I244,0,IF(AA$251=$I244,$L244,IF(AA$251=$N244,$Q244,IF(SUM($C262:Z262)+$S244&gt;$G244,$G244-SUM($C262:Z262),$S244))))</f>
        <v>0</v>
      </c>
      <c r="AB262" s="269">
        <f>IF(AB$251&lt;$I244,0,IF(AB$251=$I244,$L244,IF(AB$251=$N244,$Q244,IF(SUM($C262:AA262)+$S244&gt;$G244,$G244-SUM($C262:AA262),$S244))))</f>
        <v>0</v>
      </c>
      <c r="AC262" s="269">
        <f>IF(AC$251&lt;$I244,0,IF(AC$251=$I244,$L244,IF(AC$251=$N244,$Q244,IF(SUM($C262:AB262)+$S244&gt;$G244,$G244-SUM($C262:AB262),$S244))))</f>
        <v>0</v>
      </c>
      <c r="AD262" s="269">
        <f>IF(AD$251&lt;$I244,0,IF(AD$251=$I244,$L244,IF(AD$251=$N244,$Q244,IF(SUM($C262:AC262)+$S244&gt;$G244,$G244-SUM($C262:AC262),$S244))))</f>
        <v>0</v>
      </c>
      <c r="AE262" s="269">
        <f>IF(AE$251&lt;$I244,0,IF(AE$251=$I244,$L244,IF(AE$251=$N244,$Q244,IF(SUM($C262:AD262)+$S244&gt;$G244,$G244-SUM($C262:AD262),$S244))))</f>
        <v>0</v>
      </c>
      <c r="AF262" s="269">
        <f>IF(AF$251&lt;$I244,0,IF(AF$251=$I244,$L244,IF(AF$251=$N244,$Q244,IF(SUM($C262:AE262)+$S244&gt;$G244,$G244-SUM($C262:AE262),$S244))))</f>
        <v>0</v>
      </c>
      <c r="AG262" s="269">
        <f>IF(AG$251&lt;$I244,0,IF(AG$251=$I244,$L244,IF(AG$251=$N244,$Q244,IF(SUM($C262:AF262)+$S244&gt;$G244,$G244-SUM($C262:AF262),$S244))))</f>
        <v>0</v>
      </c>
      <c r="AH262" s="269">
        <f>IF(AH$251&lt;$I244,0,IF(AH$251=$I244,$L244,IF(AH$251=$N244,$Q244,IF(SUM($C262:AG262)+$S244&gt;$G244,$G244-SUM($C262:AG262),$S244))))</f>
        <v>0</v>
      </c>
      <c r="AI262" s="269">
        <f>IF(AI$251&lt;$I244,0,IF(AI$251=$I244,$L244,IF(AI$251=$N244,$Q244,IF(SUM($C262:AH262)+$S244&gt;$G244,$G244-SUM($C262:AH262),$S244))))</f>
        <v>0</v>
      </c>
      <c r="AJ262" s="269">
        <f>IF(AJ$251&lt;$I244,0,IF(AJ$251=$I244,$L244,IF(AJ$251=$N244,$Q244,IF(SUM($C262:AI262)+$S244&gt;$G244,$G244-SUM($C262:AI262),$S244))))</f>
        <v>0</v>
      </c>
      <c r="AK262" s="269">
        <f>IF(AK$251&lt;$I244,0,IF(AK$251=$I244,$L244,IF(AK$251=$N244,$Q244,IF(SUM($C262:AJ262)+$S244&gt;$G244,$G244-SUM($C262:AJ262),$S244))))</f>
        <v>0</v>
      </c>
      <c r="AL262" s="269">
        <f>IF(AL$251&lt;$I244,0,IF(AL$251=$I244,$L244,IF(AL$251=$N244,$Q244,IF(SUM($C262:AK262)+$S244&gt;$G244,$G244-SUM($C262:AK262),$S244))))</f>
        <v>0</v>
      </c>
      <c r="AM262" s="269">
        <f>IF(AM$251&lt;$I244,0,IF(AM$251=$I244,$L244,IF(AM$251=$N244,$Q244,IF(SUM($C262:AL262)+$S244&gt;$G244,$G244-SUM($C262:AL262),$S244))))</f>
        <v>0</v>
      </c>
      <c r="AN262" s="269">
        <f>IF(AN$251&lt;$I244,0,IF(AN$251=$I244,$L244,IF(AN$251=$N244,$Q244,IF(SUM($C262:AM262)+$S244&gt;$G244,$G244-SUM($C262:AM262),$S244))))</f>
        <v>0</v>
      </c>
      <c r="AO262" s="269">
        <f>IF(AO$251&lt;$I244,0,IF(AO$251=$I244,$L244,IF(AO$251=$N244,$Q244,IF(SUM($C262:AN262)+$S244&gt;$G244,$G244-SUM($C262:AN262),$S244))))</f>
        <v>0</v>
      </c>
      <c r="AP262" s="269">
        <f>IF(AP$251&lt;$I244,0,IF(AP$251=$I244,$L244,IF(AP$251=$N244,$Q244,IF(SUM($C262:AO262)+$S244&gt;$G244,$G244-SUM($C262:AO262),$S244))))</f>
        <v>0</v>
      </c>
      <c r="AQ262" s="269">
        <f>IF(AQ$251&lt;$I244,0,IF(AQ$251=$I244,$L244,IF(AQ$251=$N244,$Q244,IF(SUM($C262:AP262)+$S244&gt;$G244,$G244-SUM($C262:AP262),$S244))))</f>
        <v>0</v>
      </c>
      <c r="AR262" s="269">
        <f>IF(AR$251&lt;$I244,0,IF(AR$251=$I244,$L244,IF(AR$251=$N244,$Q244,IF(SUM($C262:AQ262)+$S244&gt;$G244,$G244-SUM($C262:AQ262),$S244))))</f>
        <v>0</v>
      </c>
      <c r="AS262" s="269">
        <f>IF(AS$251&lt;$I244,0,IF(AS$251=$I244,$L244,IF(AS$251=$N244,$Q244,IF(SUM($C262:AR262)+$S244&gt;$G244,$G244-SUM($C262:AR262),$S244))))</f>
        <v>0</v>
      </c>
      <c r="AT262" s="269">
        <f>IF(AT$251&lt;$I244,0,IF(AT$251=$I244,$L244,IF(AT$251=$N244,$Q244,IF(SUM($C262:AS262)+$S244&gt;$G244,$G244-SUM($C262:AS262),$S244))))</f>
        <v>0</v>
      </c>
      <c r="AU262" s="269">
        <f>IF(AU$251&lt;$I244,0,IF(AU$251=$I244,$L244,IF(AU$251=$N244,$Q244,IF(SUM($C262:AT262)+$S244&gt;$G244,$G244-SUM($C262:AT262),$S244))))</f>
        <v>0</v>
      </c>
      <c r="AV262" s="269">
        <f>IF(AV$251&lt;$I244,0,IF(AV$251=$I244,$L244,IF(AV$251=$N244,$Q244,IF(SUM($C262:AU262)+$S244&gt;$G244,$G244-SUM($C262:AU262),$S244))))</f>
        <v>0</v>
      </c>
      <c r="AW262" s="269">
        <f>IF(AW$251&lt;$I244,0,IF(AW$251=$I244,$L244,IF(AW$251=$N244,$Q244,IF(SUM($C262:AV262)+$S244&gt;$G244,$G244-SUM($C262:AV262),$S244))))</f>
        <v>0</v>
      </c>
      <c r="AX262" s="269">
        <f>IF(AX$251&lt;$I244,0,IF(AX$251=$I244,$L244,IF(AX$251=$N244,$Q244,IF(SUM($C262:AW262)+$S244&gt;$G244,$G244-SUM($C262:AW262),$S244))))</f>
        <v>0</v>
      </c>
      <c r="AY262" s="269">
        <f>IF(AY$251&lt;$I244,0,IF(AY$251=$I244,$L244,IF(AY$251=$N244,$Q244,IF(SUM($C262:AX262)+$S244&gt;$G244,$G244-SUM($C262:AX262),$S244))))</f>
        <v>0</v>
      </c>
      <c r="AZ262" s="269">
        <f>IF(AZ$251&lt;$I244,0,IF(AZ$251=$I244,$L244,IF(AZ$251=$N244,$Q244,IF(SUM($C262:AY262)+$S244&gt;$G244,$G244-SUM($C262:AY262),$S244))))</f>
        <v>0</v>
      </c>
      <c r="BA262" s="269">
        <f>IF(BA$251&lt;$I244,0,IF(BA$251=$I244,$L244,IF(BA$251=$N244,$Q244,IF(SUM($C262:AZ262)+$S244&gt;$G244,$G244-SUM($C262:AZ262),$S244))))</f>
        <v>0</v>
      </c>
      <c r="BB262" s="269">
        <f>IF(BB$251&lt;$I244,0,IF(BB$251=$I244,$L244,IF(BB$251=$N244,$Q244,IF(SUM($C262:BA262)+$S244&gt;$G244,$G244-SUM($C262:BA262),$S244))))</f>
        <v>0</v>
      </c>
      <c r="BC262" s="269">
        <f>IF(BC$251&lt;$I244,0,IF(BC$251=$I244,$L244,IF(BC$251=$N244,$Q244,IF(SUM($C262:BB262)+$S244&gt;$G244,$G244-SUM($C262:BB262),$S244))))</f>
        <v>0</v>
      </c>
      <c r="BD262" s="269">
        <f>IF(BD$251&lt;$I244,0,IF(BD$251=$I244,$L244,IF(BD$251=$N244,$Q244,IF(SUM($C262:BC262)+$S244&gt;$G244,$G244-SUM($C262:BC262),$S244))))</f>
        <v>0</v>
      </c>
      <c r="BE262" s="269">
        <f>IF(BE$251&lt;$I244,0,IF(BE$251=$I244,$L244,IF(BE$251=$N244,$Q244,IF(SUM($C262:BD262)+$S244&gt;$G244,$G244-SUM($C262:BD262),$S244))))</f>
        <v>0</v>
      </c>
      <c r="BF262" s="269">
        <f>IF(BF$251&lt;$I244,0,IF(BF$251=$I244,$L244,IF(BF$251=$N244,$Q244,IF(SUM($C262:BE262)+$S244&gt;$G244,$G244-SUM($C262:BE262),$S244))))</f>
        <v>0</v>
      </c>
      <c r="BG262" s="269">
        <f>IF(BG$251&lt;$I244,0,IF(BG$251=$I244,$L244,IF(BG$251=$N244,$Q244,IF(SUM($C262:BF262)+$S244&gt;$G244,$G244-SUM($C262:BF262),$S244))))</f>
        <v>0</v>
      </c>
      <c r="BH262" s="269">
        <f>IF(BH$251&lt;$I244,0,IF(BH$251=$I244,$L244,IF(BH$251=$N244,$Q244,IF(SUM($C262:BG262)+$S244&gt;$G244,$G244-SUM($C262:BG262),$S244))))</f>
        <v>0</v>
      </c>
      <c r="BI262" s="269">
        <f>IF(BI$251&lt;$I244,0,IF(BI$251=$I244,$L244,IF(BI$251=$N244,$Q244,IF(SUM($C262:BH262)+$S244&gt;$G244,$G244-SUM($C262:BH262),$S244))))</f>
        <v>0</v>
      </c>
      <c r="BJ262" s="269">
        <f>IF(BJ$251&lt;$I244,0,IF(BJ$251=$I244,$L244,IF(BJ$251=$N244,$Q244,IF(SUM($C262:BI262)+$S244&gt;$G244,$G244-SUM($C262:BI262),$S244))))</f>
        <v>0</v>
      </c>
      <c r="BK262" s="269">
        <f>IF(BK$251&lt;$I244,0,IF(BK$251=$I244,$L244,IF(BK$251=$N244,$Q244,IF(SUM($C262:BJ262)+$S244&gt;$G244,$G244-SUM($C262:BJ262),$S244))))</f>
        <v>0</v>
      </c>
      <c r="BL262" s="269">
        <f>IF(BL$251&lt;$I244,0,IF(BL$251=$I244,$L244,IF(BL$251=$N244,$Q244,IF(SUM($C262:BK262)+$S244&gt;$G244,$G244-SUM($C262:BK262),$S244))))</f>
        <v>0</v>
      </c>
      <c r="BM262" s="269">
        <f>IF(BM$251&lt;$I244,0,IF(BM$251=$I244,$L244,IF(BM$251=$N244,$Q244,IF(SUM($C262:BL262)+$S244&gt;$G244,$G244-SUM($C262:BL262),$S244))))</f>
        <v>0</v>
      </c>
      <c r="BN262" s="269">
        <f>IF(BN$251&lt;$I244,0,IF(BN$251=$I244,$L244,IF(BN$251=$N244,$Q244,IF(SUM($C262:BM262)+$S244&gt;$G244,$G244-SUM($C262:BM262),$S244))))</f>
        <v>0</v>
      </c>
      <c r="BO262" s="269">
        <f>IF(BO$251&lt;$I244,0,IF(BO$251=$I244,$L244,IF(BO$251=$N244,$Q244,IF(SUM($C262:BN262)+$S244&gt;$G244,$G244-SUM($C262:BN262),$S244))))</f>
        <v>0</v>
      </c>
      <c r="BP262" s="269">
        <f>IF(BP$251&lt;$I244,0,IF(BP$251=$I244,$L244,IF(BP$251=$N244,$Q244,IF(SUM($C262:BO262)+$S244&gt;$G244,$G244-SUM($C262:BO262),$S244))))</f>
        <v>0</v>
      </c>
      <c r="BQ262" s="269">
        <f>IF(BQ$251&lt;$I244,0,IF(BQ$251=$I244,$L244,IF(BQ$251=$N244,$Q244,IF(SUM($C262:BP262)+$S244&gt;$G244,$G244-SUM($C262:BP262),$S244))))</f>
        <v>0</v>
      </c>
      <c r="BR262" s="269">
        <f>IF(BR$251&lt;$I244,0,IF(BR$251=$I244,$L244,IF(BR$251=$N244,$Q244,IF(SUM($C262:BQ262)+$S244&gt;$G244,$G244-SUM($C262:BQ262),$S244))))</f>
        <v>0</v>
      </c>
      <c r="BS262" s="269">
        <f>IF(BS$251&lt;$I244,0,IF(BS$251=$I244,$L244,IF(BS$251=$N244,$Q244,IF(SUM($C262:BR262)+$S244&gt;$G244,$G244-SUM($C262:BR262),$S244))))</f>
        <v>0</v>
      </c>
      <c r="BT262" s="269">
        <f>IF(BT$251&lt;$I244,0,IF(BT$251=$I244,$L244,IF(BT$251=$N244,$Q244,IF(SUM($C262:BS262)+$S244&gt;$G244,$G244-SUM($C262:BS262),$S244))))</f>
        <v>0</v>
      </c>
      <c r="BU262" s="269">
        <f>IF(BU$251&lt;$I244,0,IF(BU$251=$I244,$L244,IF(BU$251=$N244,$Q244,IF(SUM($C262:BT262)+$S244&gt;$G244,$G244-SUM($C262:BT262),$S244))))</f>
        <v>0</v>
      </c>
      <c r="BV262" s="269">
        <f>IF(BV$251&lt;$I244,0,IF(BV$251=$I244,$L244,IF(BV$251=$N244,$Q244,IF(SUM($C262:BU262)+$S244&gt;$G244,$G244-SUM($C262:BU262),$S244))))</f>
        <v>0</v>
      </c>
      <c r="BW262" s="269">
        <f>IF(BW$251&lt;$I244,0,IF(BW$251=$I244,$L244,IF(BW$251=$N244,$Q244,IF(SUM($C262:BV262)+$S244&gt;$G244,$G244-SUM($C262:BV262),$S244))))</f>
        <v>0</v>
      </c>
      <c r="BX262" s="269">
        <f>IF(BX$251&lt;$I244,0,IF(BX$251=$I244,$L244,IF(BX$251=$N244,$Q244,IF(SUM($C262:BW262)+$S244&gt;$G244,$G244-SUM($C262:BW262),$S244))))</f>
        <v>0</v>
      </c>
      <c r="BY262" s="269">
        <f>IF(BY$251&lt;$I244,0,IF(BY$251=$I244,$L244,IF(BY$251=$N244,$Q244,IF(SUM($C262:BX262)+$S244&gt;$G244,$G244-SUM($C262:BX262),$S244))))</f>
        <v>0</v>
      </c>
      <c r="BZ262" s="269">
        <f>IF(BZ$251&lt;$I244,0,IF(BZ$251=$I244,$L244,IF(BZ$251=$N244,$Q244,IF(SUM($C262:BY262)+$S244&gt;$G244,$G244-SUM($C262:BY262),$S244))))</f>
        <v>0</v>
      </c>
      <c r="CA262" s="269">
        <f>IF(CA$251&lt;$I244,0,IF(CA$251=$I244,$L244,IF(CA$251=$N244,$Q244,IF(SUM($C262:BZ262)+$S244&gt;$G244,$G244-SUM($C262:BZ262),$S244))))</f>
        <v>0</v>
      </c>
      <c r="CB262" s="269">
        <f>IF(CB$251&lt;$I244,0,IF(CB$251=$I244,$L244,IF(CB$251=$N244,$Q244,IF(SUM($C262:CA262)+$S244&gt;$G244,$G244-SUM($C262:CA262),$S244))))</f>
        <v>0</v>
      </c>
      <c r="CC262" s="269">
        <f>IF(CC$251&lt;$I244,0,IF(CC$251=$I244,$L244,IF(CC$251=$N244,$Q244,IF(SUM($C262:CB262)+$S244&gt;$G244,$G244-SUM($C262:CB262),$S244))))</f>
        <v>0</v>
      </c>
      <c r="CD262" s="269">
        <f>IF(CD$251&lt;$I244,0,IF(CD$251=$I244,$L244,IF(CD$251=$N244,$Q244,IF(SUM($C262:CC262)+$S244&gt;$G244,$G244-SUM($C262:CC262),$S244))))</f>
        <v>0</v>
      </c>
      <c r="CE262" s="269">
        <f>IF(CE$251&lt;$I244,0,IF(CE$251=$I244,$L244,IF(CE$251=$N244,$Q244,IF(SUM($C262:CD262)+$S244&gt;$G244,$G244-SUM($C262:CD262),$S244))))</f>
        <v>0</v>
      </c>
      <c r="CF262" s="269">
        <f>IF(CF$251&lt;$I244,0,IF(CF$251=$I244,$L244,IF(CF$251=$N244,$Q244,IF(SUM($C262:CE262)+$S244&gt;$G244,$G244-SUM($C262:CE262),$S244))))</f>
        <v>0</v>
      </c>
      <c r="CG262" s="269">
        <f>IF(CG$251&lt;$I244,0,IF(CG$251=$I244,$L244,IF(CG$251=$N244,$Q244,IF(SUM($C262:CF262)+$S244&gt;$G244,$G244-SUM($C262:CF262),$S244))))</f>
        <v>0</v>
      </c>
      <c r="CH262" s="269">
        <f>IF(CH$251&lt;$I244,0,IF(CH$251=$I244,$L244,IF(CH$251=$N244,$Q244,IF(SUM($C262:CG262)+$S244&gt;$G244,$G244-SUM($C262:CG262),$S244))))</f>
        <v>0</v>
      </c>
      <c r="CI262" s="269">
        <f>IF(CI$251&lt;$I244,0,IF(CI$251=$I244,$L244,IF(CI$251=$N244,$Q244,IF(SUM($C262:CH262)+$S244&gt;$G244,$G244-SUM($C262:CH262),$S244))))</f>
        <v>0</v>
      </c>
      <c r="CJ262" s="269">
        <f>IF(CJ$251&lt;$I244,0,IF(CJ$251=$I244,$L244,IF(CJ$251=$N244,$Q244,IF(SUM($C262:CI262)+$S244&gt;$G244,$G244-SUM($C262:CI262),$S244))))</f>
        <v>0</v>
      </c>
      <c r="CK262" s="269">
        <f>IF(CK$251&lt;$I244,0,IF(CK$251=$I244,$L244,IF(CK$251=$N244,$Q244,IF(SUM($C262:CJ262)+$S244&gt;$G244,$G244-SUM($C262:CJ262),$S244))))</f>
        <v>0</v>
      </c>
      <c r="CL262" s="269">
        <f>IF(CL$251&lt;$I244,0,IF(CL$251=$I244,$L244,IF(CL$251=$N244,$Q244,IF(SUM($C262:CK262)+$S244&gt;$G244,$G244-SUM($C262:CK262),$S244))))</f>
        <v>0</v>
      </c>
      <c r="CM262" s="269">
        <f>IF(CM$251&lt;$I244,0,IF(CM$251=$I244,$L244,IF(CM$251=$N244,$Q244,IF(SUM($C262:CL262)+$S244&gt;$G244,$G244-SUM($C262:CL262),$S244))))</f>
        <v>0</v>
      </c>
      <c r="CN262" s="269">
        <f>IF(CN$251&lt;$I244,0,IF(CN$251=$I244,$L244,IF(CN$251=$N244,$Q244,IF(SUM($C262:CM262)+$S244&gt;$G244,$G244-SUM($C262:CM262),$S244))))</f>
        <v>0</v>
      </c>
      <c r="CO262" s="269">
        <f>IF(CO$251&lt;$I244,0,IF(CO$251=$I244,$L244,IF(CO$251=$N244,$Q244,IF(SUM($C262:CN262)+$S244&gt;$G244,$G244-SUM($C262:CN262),$S244))))</f>
        <v>0</v>
      </c>
      <c r="CP262" s="269">
        <f>IF(CP$251&lt;$I244,0,IF(CP$251=$I244,$L244,IF(CP$251=$N244,$Q244,IF(SUM($C262:CO262)+$S244&gt;$G244,$G244-SUM($C262:CO262),$S244))))</f>
        <v>0</v>
      </c>
      <c r="CQ262" s="269">
        <f>IF(CQ$251&lt;$I244,0,IF(CQ$251=$I244,$L244,IF(CQ$251=$N244,$Q244,IF(SUM($C262:CP262)+$S244&gt;$G244,$G244-SUM($C262:CP262),$S244))))</f>
        <v>0</v>
      </c>
      <c r="CR262" s="269">
        <f>IF(CR$251&lt;$I244,0,IF(CR$251=$I244,$L244,IF(CR$251=$N244,$Q244,IF(SUM($C262:CQ262)+$S244&gt;$G244,$G244-SUM($C262:CQ262),$S244))))</f>
        <v>0</v>
      </c>
      <c r="CS262" s="269">
        <f>IF(CS$251&lt;$I244,0,IF(CS$251=$I244,$L244,IF(CS$251=$N244,$Q244,IF(SUM($C262:CR262)+$S244&gt;$G244,$G244-SUM($C262:CR262),$S244))))</f>
        <v>0</v>
      </c>
      <c r="CT262" s="292">
        <f>IF(CT$251&lt;$I244,0,IF(CT$251=$I244,$L244,IF(CT$251=$N244,$Q244,IF(SUM($C262:CS262)+$S244&gt;$G244,$G244-SUM($C262:CS262),$S244))))</f>
        <v>0</v>
      </c>
      <c r="CU262" s="164">
        <f t="shared" si="277"/>
        <v>0</v>
      </c>
    </row>
    <row r="263" spans="1:99" s="130" customFormat="1" ht="16.5" customHeight="1">
      <c r="A263" s="267" t="str">
        <f t="shared" si="278"/>
        <v>商业</v>
      </c>
      <c r="B263" s="268">
        <f t="shared" si="279"/>
        <v>0</v>
      </c>
      <c r="C263" s="269">
        <f t="shared" si="280"/>
        <v>0</v>
      </c>
      <c r="D263" s="269">
        <f>IF(D$251&lt;$I245,0,IF(D$251=$I245,$L245,IF(D$251=$N245,$Q245,IF(SUM($C263:C263)+$S245&gt;$G245,$G245-SUM($C263:C263),$S245))))</f>
        <v>0</v>
      </c>
      <c r="E263" s="269">
        <f>IF(E$251&lt;$I245,0,IF(E$251=$I245,$L245,IF(E$251=$N245,$Q245,IF(SUM($C263:D263)+$S245&gt;$G245,$G245-SUM($C263:D263),$S245))))</f>
        <v>0</v>
      </c>
      <c r="F263" s="269">
        <f>IF(F$251&lt;$I245,0,IF(F$251=$I245,$L245,IF(F$251=$N245,$Q245,IF(SUM($C263:E263)+$S245&gt;$G245,$G245-SUM($C263:E263),$S245))))</f>
        <v>0</v>
      </c>
      <c r="G263" s="269">
        <f>IF(G$251&lt;$I245,0,IF(G$251=$I245,$L245,IF(G$251=$N245,$Q245,IF(SUM($C263:F263)+$S245&gt;$G245,$G245-SUM($C263:F263),$S245))))</f>
        <v>0</v>
      </c>
      <c r="H263" s="269">
        <f>IF(H$251&lt;$I245,0,IF(H$251=$I245,$L245,IF(H$251=$N245,$Q245,IF(SUM($C263:G263)+$S245&gt;$G245,$G245-SUM($C263:G263),$S245))))</f>
        <v>0</v>
      </c>
      <c r="I263" s="269">
        <f>IF(I$251&lt;$I245,0,IF(I$251=$I245,$L245,IF(I$251=$N245,$Q245,IF(SUM($C263:H263)+$S245&gt;$G245,$G245-SUM($C263:H263),$S245))))</f>
        <v>0</v>
      </c>
      <c r="J263" s="269">
        <f>IF(J$251&lt;$I245,0,IF(J$251=$I245,$L245,IF(J$251=$N245,$Q245,IF(SUM($C263:I263)+$S245&gt;$G245,$G245-SUM($C263:I263),$S245))))</f>
        <v>0</v>
      </c>
      <c r="K263" s="269">
        <f>IF(K$251&lt;$I245,0,IF(K$251=$I245,$L245,IF(K$251=$N245,$Q245,IF(SUM($C263:J263)+$S245&gt;$G245,$G245-SUM($C263:J263),$S245))))</f>
        <v>0</v>
      </c>
      <c r="L263" s="269">
        <f>IF(L$251&lt;$I245,0,IF(L$251=$I245,$L245,IF(L$251=$N245,$Q245,IF(SUM($C263:K263)+$S245&gt;$G245,$G245-SUM($C263:K263),$S245))))</f>
        <v>0</v>
      </c>
      <c r="M263" s="269">
        <f>IF(M$251&lt;$I245,0,IF(M$251=$I245,$L245,IF(M$251=$N245,$Q245,IF(SUM($C263:L263)+$S245&gt;$G245,$G245-SUM($C263:L263),$S245))))</f>
        <v>0</v>
      </c>
      <c r="N263" s="269">
        <f>IF(N$251&lt;$I245,0,IF(N$251=$I245,$L245,IF(N$251=$N245,$Q245,IF(SUM($C263:M263)+$S245&gt;$G245,$G245-SUM($C263:M263),$S245))))</f>
        <v>0</v>
      </c>
      <c r="O263" s="269">
        <f>IF(O$251&lt;$I245,0,IF(O$251=$I245,$L245,IF(O$251=$N245,$Q245,IF(SUM($C263:N263)+$S245&gt;$G245,$G245-SUM($C263:N263),$S245))))</f>
        <v>0</v>
      </c>
      <c r="P263" s="269">
        <f>IF(P$251&lt;$I245,0,IF(P$251=$I245,$L245,IF(P$251=$N245,$Q245,IF(SUM($C263:O263)+$S245&gt;$G245,$G245-SUM($C263:O263),$S245))))</f>
        <v>0</v>
      </c>
      <c r="Q263" s="269">
        <f>IF(Q$251&lt;$I245,0,IF(Q$251=$I245,$L245,IF(Q$251=$N245,$Q245,IF(SUM($C263:P263)+$S245&gt;$G245,$G245-SUM($C263:P263),$S245))))</f>
        <v>0</v>
      </c>
      <c r="R263" s="269">
        <f>IF(R$251&lt;$I245,0,IF(R$251=$I245,$L245,IF(R$251=$N245,$Q245,IF(SUM($C263:Q263)+$S245&gt;$G245,$G245-SUM($C263:Q263),$S245))))</f>
        <v>0</v>
      </c>
      <c r="S263" s="269">
        <f>IF(S$251&lt;$I245,0,IF(S$251=$I245,$L245,IF(S$251=$N245,$Q245,IF(SUM($C263:R263)+$S245&gt;$G245,$G245-SUM($C263:R263),$S245))))</f>
        <v>0</v>
      </c>
      <c r="T263" s="269">
        <f>IF(T$251&lt;$I245,0,IF(T$251=$I245,$L245,IF(T$251=$N245,$Q245,IF(SUM($C263:S263)+$S245&gt;$G245,$G245-SUM($C263:S263),$S245))))</f>
        <v>0</v>
      </c>
      <c r="U263" s="269">
        <f>IF(U$251&lt;$I245,0,IF(U$251=$I245,$L245,IF(U$251=$N245,$Q245,IF(SUM($C263:T263)+$S245&gt;$G245,$G245-SUM($C263:T263),$S245))))</f>
        <v>0</v>
      </c>
      <c r="V263" s="269">
        <f>IF(V$251&lt;$I245,0,IF(V$251=$I245,$L245,IF(V$251=$N245,$Q245,IF(SUM($C263:U263)+$S245&gt;$G245,$G245-SUM($C263:U263),$S245))))</f>
        <v>0</v>
      </c>
      <c r="W263" s="269">
        <f>IF(W$251&lt;$I245,0,IF(W$251=$I245,$L245,IF(W$251=$N245,$Q245,IF(SUM($C263:V263)+$S245&gt;$G245,$G245-SUM($C263:V263),$S245))))</f>
        <v>0</v>
      </c>
      <c r="X263" s="269">
        <f>IF(X$251&lt;$I245,0,IF(X$251=$I245,$L245,IF(X$251=$N245,$Q245,IF(SUM($C263:W263)+$S245&gt;$G245,$G245-SUM($C263:W263),$S245))))</f>
        <v>0</v>
      </c>
      <c r="Y263" s="269">
        <f>IF(Y$251&lt;$I245,0,IF(Y$251=$I245,$L245,IF(Y$251=$N245,$Q245,IF(SUM($C263:X263)+$S245&gt;$G245,$G245-SUM($C263:X263),$S245))))</f>
        <v>0</v>
      </c>
      <c r="Z263" s="269">
        <f>IF(Z$251&lt;$I245,0,IF(Z$251=$I245,$L245,IF(Z$251=$N245,$Q245,IF(SUM($C263:Y263)+$S245&gt;$G245,$G245-SUM($C263:Y263),$S245))))</f>
        <v>0</v>
      </c>
      <c r="AA263" s="269">
        <f>IF(AA$251&lt;$I245,0,IF(AA$251=$I245,$L245,IF(AA$251=$N245,$Q245,IF(SUM($C263:Z263)+$S245&gt;$G245,$G245-SUM($C263:Z263),$S245))))</f>
        <v>0</v>
      </c>
      <c r="AB263" s="269">
        <f>IF(AB$251&lt;$I245,0,IF(AB$251=$I245,$L245,IF(AB$251=$N245,$Q245,IF(SUM($C263:AA263)+$S245&gt;$G245,$G245-SUM($C263:AA263),$S245))))</f>
        <v>0</v>
      </c>
      <c r="AC263" s="269">
        <f>IF(AC$251&lt;$I245,0,IF(AC$251=$I245,$L245,IF(AC$251=$N245,$Q245,IF(SUM($C263:AB263)+$S245&gt;$G245,$G245-SUM($C263:AB263),$S245))))</f>
        <v>0</v>
      </c>
      <c r="AD263" s="269">
        <f>IF(AD$251&lt;$I245,0,IF(AD$251=$I245,$L245,IF(AD$251=$N245,$Q245,IF(SUM($C263:AC263)+$S245&gt;$G245,$G245-SUM($C263:AC263),$S245))))</f>
        <v>0</v>
      </c>
      <c r="AE263" s="269">
        <f>IF(AE$251&lt;$I245,0,IF(AE$251=$I245,$L245,IF(AE$251=$N245,$Q245,IF(SUM($C263:AD263)+$S245&gt;$G245,$G245-SUM($C263:AD263),$S245))))</f>
        <v>0</v>
      </c>
      <c r="AF263" s="269">
        <f>IF(AF$251&lt;$I245,0,IF(AF$251=$I245,$L245,IF(AF$251=$N245,$Q245,IF(SUM($C263:AE263)+$S245&gt;$G245,$G245-SUM($C263:AE263),$S245))))</f>
        <v>0</v>
      </c>
      <c r="AG263" s="269">
        <f>IF(AG$251&lt;$I245,0,IF(AG$251=$I245,$L245,IF(AG$251=$N245,$Q245,IF(SUM($C263:AF263)+$S245&gt;$G245,$G245-SUM($C263:AF263),$S245))))</f>
        <v>0</v>
      </c>
      <c r="AH263" s="269">
        <f>IF(AH$251&lt;$I245,0,IF(AH$251=$I245,$L245,IF(AH$251=$N245,$Q245,IF(SUM($C263:AG263)+$S245&gt;$G245,$G245-SUM($C263:AG263),$S245))))</f>
        <v>0</v>
      </c>
      <c r="AI263" s="269">
        <f>IF(AI$251&lt;$I245,0,IF(AI$251=$I245,$L245,IF(AI$251=$N245,$Q245,IF(SUM($C263:AH263)+$S245&gt;$G245,$G245-SUM($C263:AH263),$S245))))</f>
        <v>0</v>
      </c>
      <c r="AJ263" s="269">
        <f>IF(AJ$251&lt;$I245,0,IF(AJ$251=$I245,$L245,IF(AJ$251=$N245,$Q245,IF(SUM($C263:AI263)+$S245&gt;$G245,$G245-SUM($C263:AI263),$S245))))</f>
        <v>0</v>
      </c>
      <c r="AK263" s="269">
        <f>IF(AK$251&lt;$I245,0,IF(AK$251=$I245,$L245,IF(AK$251=$N245,$Q245,IF(SUM($C263:AJ263)+$S245&gt;$G245,$G245-SUM($C263:AJ263),$S245))))</f>
        <v>0</v>
      </c>
      <c r="AL263" s="269">
        <f>IF(AL$251&lt;$I245,0,IF(AL$251=$I245,$L245,IF(AL$251=$N245,$Q245,IF(SUM($C263:AK263)+$S245&gt;$G245,$G245-SUM($C263:AK263),$S245))))</f>
        <v>0</v>
      </c>
      <c r="AM263" s="269">
        <f>IF(AM$251&lt;$I245,0,IF(AM$251=$I245,$L245,IF(AM$251=$N245,$Q245,IF(SUM($C263:AL263)+$S245&gt;$G245,$G245-SUM($C263:AL263),$S245))))</f>
        <v>0</v>
      </c>
      <c r="AN263" s="269">
        <f>IF(AN$251&lt;$I245,0,IF(AN$251=$I245,$L245,IF(AN$251=$N245,$Q245,IF(SUM($C263:AM263)+$S245&gt;$G245,$G245-SUM($C263:AM263),$S245))))</f>
        <v>0</v>
      </c>
      <c r="AO263" s="269">
        <f>IF(AO$251&lt;$I245,0,IF(AO$251=$I245,$L245,IF(AO$251=$N245,$Q245,IF(SUM($C263:AN263)+$S245&gt;$G245,$G245-SUM($C263:AN263),$S245))))</f>
        <v>0</v>
      </c>
      <c r="AP263" s="269">
        <f>IF(AP$251&lt;$I245,0,IF(AP$251=$I245,$L245,IF(AP$251=$N245,$Q245,IF(SUM($C263:AO263)+$S245&gt;$G245,$G245-SUM($C263:AO263),$S245))))</f>
        <v>0</v>
      </c>
      <c r="AQ263" s="269">
        <f>IF(AQ$251&lt;$I245,0,IF(AQ$251=$I245,$L245,IF(AQ$251=$N245,$Q245,IF(SUM($C263:AP263)+$S245&gt;$G245,$G245-SUM($C263:AP263),$S245))))</f>
        <v>0</v>
      </c>
      <c r="AR263" s="269">
        <f>IF(AR$251&lt;$I245,0,IF(AR$251=$I245,$L245,IF(AR$251=$N245,$Q245,IF(SUM($C263:AQ263)+$S245&gt;$G245,$G245-SUM($C263:AQ263),$S245))))</f>
        <v>0</v>
      </c>
      <c r="AS263" s="269">
        <f>IF(AS$251&lt;$I245,0,IF(AS$251=$I245,$L245,IF(AS$251=$N245,$Q245,IF(SUM($C263:AR263)+$S245&gt;$G245,$G245-SUM($C263:AR263),$S245))))</f>
        <v>0</v>
      </c>
      <c r="AT263" s="269">
        <f>IF(AT$251&lt;$I245,0,IF(AT$251=$I245,$L245,IF(AT$251=$N245,$Q245,IF(SUM($C263:AS263)+$S245&gt;$G245,$G245-SUM($C263:AS263),$S245))))</f>
        <v>0</v>
      </c>
      <c r="AU263" s="269">
        <f>IF(AU$251&lt;$I245,0,IF(AU$251=$I245,$L245,IF(AU$251=$N245,$Q245,IF(SUM($C263:AT263)+$S245&gt;$G245,$G245-SUM($C263:AT263),$S245))))</f>
        <v>0</v>
      </c>
      <c r="AV263" s="269">
        <f>IF(AV$251&lt;$I245,0,IF(AV$251=$I245,$L245,IF(AV$251=$N245,$Q245,IF(SUM($C263:AU263)+$S245&gt;$G245,$G245-SUM($C263:AU263),$S245))))</f>
        <v>0</v>
      </c>
      <c r="AW263" s="269">
        <f>IF(AW$251&lt;$I245,0,IF(AW$251=$I245,$L245,IF(AW$251=$N245,$Q245,IF(SUM($C263:AV263)+$S245&gt;$G245,$G245-SUM($C263:AV263),$S245))))</f>
        <v>0</v>
      </c>
      <c r="AX263" s="269">
        <f>IF(AX$251&lt;$I245,0,IF(AX$251=$I245,$L245,IF(AX$251=$N245,$Q245,IF(SUM($C263:AW263)+$S245&gt;$G245,$G245-SUM($C263:AW263),$S245))))</f>
        <v>0</v>
      </c>
      <c r="AY263" s="269">
        <f>IF(AY$251&lt;$I245,0,IF(AY$251=$I245,$L245,IF(AY$251=$N245,$Q245,IF(SUM($C263:AX263)+$S245&gt;$G245,$G245-SUM($C263:AX263),$S245))))</f>
        <v>0</v>
      </c>
      <c r="AZ263" s="269">
        <f>IF(AZ$251&lt;$I245,0,IF(AZ$251=$I245,$L245,IF(AZ$251=$N245,$Q245,IF(SUM($C263:AY263)+$S245&gt;$G245,$G245-SUM($C263:AY263),$S245))))</f>
        <v>0</v>
      </c>
      <c r="BA263" s="269">
        <f>IF(BA$251&lt;$I245,0,IF(BA$251=$I245,$L245,IF(BA$251=$N245,$Q245,IF(SUM($C263:AZ263)+$S245&gt;$G245,$G245-SUM($C263:AZ263),$S245))))</f>
        <v>0</v>
      </c>
      <c r="BB263" s="269">
        <f>IF(BB$251&lt;$I245,0,IF(BB$251=$I245,$L245,IF(BB$251=$N245,$Q245,IF(SUM($C263:BA263)+$S245&gt;$G245,$G245-SUM($C263:BA263),$S245))))</f>
        <v>0</v>
      </c>
      <c r="BC263" s="269">
        <f>IF(BC$251&lt;$I245,0,IF(BC$251=$I245,$L245,IF(BC$251=$N245,$Q245,IF(SUM($C263:BB263)+$S245&gt;$G245,$G245-SUM($C263:BB263),$S245))))</f>
        <v>0</v>
      </c>
      <c r="BD263" s="269">
        <f>IF(BD$251&lt;$I245,0,IF(BD$251=$I245,$L245,IF(BD$251=$N245,$Q245,IF(SUM($C263:BC263)+$S245&gt;$G245,$G245-SUM($C263:BC263),$S245))))</f>
        <v>0</v>
      </c>
      <c r="BE263" s="269">
        <f>IF(BE$251&lt;$I245,0,IF(BE$251=$I245,$L245,IF(BE$251=$N245,$Q245,IF(SUM($C263:BD263)+$S245&gt;$G245,$G245-SUM($C263:BD263),$S245))))</f>
        <v>0</v>
      </c>
      <c r="BF263" s="269">
        <f>IF(BF$251&lt;$I245,0,IF(BF$251=$I245,$L245,IF(BF$251=$N245,$Q245,IF(SUM($C263:BE263)+$S245&gt;$G245,$G245-SUM($C263:BE263),$S245))))</f>
        <v>0</v>
      </c>
      <c r="BG263" s="269">
        <f>IF(BG$251&lt;$I245,0,IF(BG$251=$I245,$L245,IF(BG$251=$N245,$Q245,IF(SUM($C263:BF263)+$S245&gt;$G245,$G245-SUM($C263:BF263),$S245))))</f>
        <v>0</v>
      </c>
      <c r="BH263" s="269">
        <f>IF(BH$251&lt;$I245,0,IF(BH$251=$I245,$L245,IF(BH$251=$N245,$Q245,IF(SUM($C263:BG263)+$S245&gt;$G245,$G245-SUM($C263:BG263),$S245))))</f>
        <v>0</v>
      </c>
      <c r="BI263" s="269">
        <f>IF(BI$251&lt;$I245,0,IF(BI$251=$I245,$L245,IF(BI$251=$N245,$Q245,IF(SUM($C263:BH263)+$S245&gt;$G245,$G245-SUM($C263:BH263),$S245))))</f>
        <v>0</v>
      </c>
      <c r="BJ263" s="269">
        <f>IF(BJ$251&lt;$I245,0,IF(BJ$251=$I245,$L245,IF(BJ$251=$N245,$Q245,IF(SUM($C263:BI263)+$S245&gt;$G245,$G245-SUM($C263:BI263),$S245))))</f>
        <v>0</v>
      </c>
      <c r="BK263" s="269">
        <f>IF(BK$251&lt;$I245,0,IF(BK$251=$I245,$L245,IF(BK$251=$N245,$Q245,IF(SUM($C263:BJ263)+$S245&gt;$G245,$G245-SUM($C263:BJ263),$S245))))</f>
        <v>0</v>
      </c>
      <c r="BL263" s="269">
        <f>IF(BL$251&lt;$I245,0,IF(BL$251=$I245,$L245,IF(BL$251=$N245,$Q245,IF(SUM($C263:BK263)+$S245&gt;$G245,$G245-SUM($C263:BK263),$S245))))</f>
        <v>0</v>
      </c>
      <c r="BM263" s="269">
        <f>IF(BM$251&lt;$I245,0,IF(BM$251=$I245,$L245,IF(BM$251=$N245,$Q245,IF(SUM($C263:BL263)+$S245&gt;$G245,$G245-SUM($C263:BL263),$S245))))</f>
        <v>0</v>
      </c>
      <c r="BN263" s="269">
        <f>IF(BN$251&lt;$I245,0,IF(BN$251=$I245,$L245,IF(BN$251=$N245,$Q245,IF(SUM($C263:BM263)+$S245&gt;$G245,$G245-SUM($C263:BM263),$S245))))</f>
        <v>0</v>
      </c>
      <c r="BO263" s="269">
        <f>IF(BO$251&lt;$I245,0,IF(BO$251=$I245,$L245,IF(BO$251=$N245,$Q245,IF(SUM($C263:BN263)+$S245&gt;$G245,$G245-SUM($C263:BN263),$S245))))</f>
        <v>0</v>
      </c>
      <c r="BP263" s="269">
        <f>IF(BP$251&lt;$I245,0,IF(BP$251=$I245,$L245,IF(BP$251=$N245,$Q245,IF(SUM($C263:BO263)+$S245&gt;$G245,$G245-SUM($C263:BO263),$S245))))</f>
        <v>0</v>
      </c>
      <c r="BQ263" s="269">
        <f>IF(BQ$251&lt;$I245,0,IF(BQ$251=$I245,$L245,IF(BQ$251=$N245,$Q245,IF(SUM($C263:BP263)+$S245&gt;$G245,$G245-SUM($C263:BP263),$S245))))</f>
        <v>0</v>
      </c>
      <c r="BR263" s="269">
        <f>IF(BR$251&lt;$I245,0,IF(BR$251=$I245,$L245,IF(BR$251=$N245,$Q245,IF(SUM($C263:BQ263)+$S245&gt;$G245,$G245-SUM($C263:BQ263),$S245))))</f>
        <v>0</v>
      </c>
      <c r="BS263" s="269">
        <f>IF(BS$251&lt;$I245,0,IF(BS$251=$I245,$L245,IF(BS$251=$N245,$Q245,IF(SUM($C263:BR263)+$S245&gt;$G245,$G245-SUM($C263:BR263),$S245))))</f>
        <v>0</v>
      </c>
      <c r="BT263" s="269">
        <f>IF(BT$251&lt;$I245,0,IF(BT$251=$I245,$L245,IF(BT$251=$N245,$Q245,IF(SUM($C263:BS263)+$S245&gt;$G245,$G245-SUM($C263:BS263),$S245))))</f>
        <v>0</v>
      </c>
      <c r="BU263" s="269">
        <f>IF(BU$251&lt;$I245,0,IF(BU$251=$I245,$L245,IF(BU$251=$N245,$Q245,IF(SUM($C263:BT263)+$S245&gt;$G245,$G245-SUM($C263:BT263),$S245))))</f>
        <v>0</v>
      </c>
      <c r="BV263" s="269">
        <f>IF(BV$251&lt;$I245,0,IF(BV$251=$I245,$L245,IF(BV$251=$N245,$Q245,IF(SUM($C263:BU263)+$S245&gt;$G245,$G245-SUM($C263:BU263),$S245))))</f>
        <v>0</v>
      </c>
      <c r="BW263" s="269">
        <f>IF(BW$251&lt;$I245,0,IF(BW$251=$I245,$L245,IF(BW$251=$N245,$Q245,IF(SUM($C263:BV263)+$S245&gt;$G245,$G245-SUM($C263:BV263),$S245))))</f>
        <v>0</v>
      </c>
      <c r="BX263" s="269">
        <f>IF(BX$251&lt;$I245,0,IF(BX$251=$I245,$L245,IF(BX$251=$N245,$Q245,IF(SUM($C263:BW263)+$S245&gt;$G245,$G245-SUM($C263:BW263),$S245))))</f>
        <v>0</v>
      </c>
      <c r="BY263" s="269">
        <f>IF(BY$251&lt;$I245,0,IF(BY$251=$I245,$L245,IF(BY$251=$N245,$Q245,IF(SUM($C263:BX263)+$S245&gt;$G245,$G245-SUM($C263:BX263),$S245))))</f>
        <v>0</v>
      </c>
      <c r="BZ263" s="269">
        <f>IF(BZ$251&lt;$I245,0,IF(BZ$251=$I245,$L245,IF(BZ$251=$N245,$Q245,IF(SUM($C263:BY263)+$S245&gt;$G245,$G245-SUM($C263:BY263),$S245))))</f>
        <v>0</v>
      </c>
      <c r="CA263" s="269">
        <f>IF(CA$251&lt;$I245,0,IF(CA$251=$I245,$L245,IF(CA$251=$N245,$Q245,IF(SUM($C263:BZ263)+$S245&gt;$G245,$G245-SUM($C263:BZ263),$S245))))</f>
        <v>0</v>
      </c>
      <c r="CB263" s="269">
        <f>IF(CB$251&lt;$I245,0,IF(CB$251=$I245,$L245,IF(CB$251=$N245,$Q245,IF(SUM($C263:CA263)+$S245&gt;$G245,$G245-SUM($C263:CA263),$S245))))</f>
        <v>0</v>
      </c>
      <c r="CC263" s="269">
        <f>IF(CC$251&lt;$I245,0,IF(CC$251=$I245,$L245,IF(CC$251=$N245,$Q245,IF(SUM($C263:CB263)+$S245&gt;$G245,$G245-SUM($C263:CB263),$S245))))</f>
        <v>0</v>
      </c>
      <c r="CD263" s="269">
        <f>IF(CD$251&lt;$I245,0,IF(CD$251=$I245,$L245,IF(CD$251=$N245,$Q245,IF(SUM($C263:CC263)+$S245&gt;$G245,$G245-SUM($C263:CC263),$S245))))</f>
        <v>0</v>
      </c>
      <c r="CE263" s="269">
        <f>IF(CE$251&lt;$I245,0,IF(CE$251=$I245,$L245,IF(CE$251=$N245,$Q245,IF(SUM($C263:CD263)+$S245&gt;$G245,$G245-SUM($C263:CD263),$S245))))</f>
        <v>0</v>
      </c>
      <c r="CF263" s="269">
        <f>IF(CF$251&lt;$I245,0,IF(CF$251=$I245,$L245,IF(CF$251=$N245,$Q245,IF(SUM($C263:CE263)+$S245&gt;$G245,$G245-SUM($C263:CE263),$S245))))</f>
        <v>0</v>
      </c>
      <c r="CG263" s="269">
        <f>IF(CG$251&lt;$I245,0,IF(CG$251=$I245,$L245,IF(CG$251=$N245,$Q245,IF(SUM($C263:CF263)+$S245&gt;$G245,$G245-SUM($C263:CF263),$S245))))</f>
        <v>0</v>
      </c>
      <c r="CH263" s="269">
        <f>IF(CH$251&lt;$I245,0,IF(CH$251=$I245,$L245,IF(CH$251=$N245,$Q245,IF(SUM($C263:CG263)+$S245&gt;$G245,$G245-SUM($C263:CG263),$S245))))</f>
        <v>0</v>
      </c>
      <c r="CI263" s="269">
        <f>IF(CI$251&lt;$I245,0,IF(CI$251=$I245,$L245,IF(CI$251=$N245,$Q245,IF(SUM($C263:CH263)+$S245&gt;$G245,$G245-SUM($C263:CH263),$S245))))</f>
        <v>0</v>
      </c>
      <c r="CJ263" s="269">
        <f>IF(CJ$251&lt;$I245,0,IF(CJ$251=$I245,$L245,IF(CJ$251=$N245,$Q245,IF(SUM($C263:CI263)+$S245&gt;$G245,$G245-SUM($C263:CI263),$S245))))</f>
        <v>0</v>
      </c>
      <c r="CK263" s="269">
        <f>IF(CK$251&lt;$I245,0,IF(CK$251=$I245,$L245,IF(CK$251=$N245,$Q245,IF(SUM($C263:CJ263)+$S245&gt;$G245,$G245-SUM($C263:CJ263),$S245))))</f>
        <v>0</v>
      </c>
      <c r="CL263" s="269">
        <f>IF(CL$251&lt;$I245,0,IF(CL$251=$I245,$L245,IF(CL$251=$N245,$Q245,IF(SUM($C263:CK263)+$S245&gt;$G245,$G245-SUM($C263:CK263),$S245))))</f>
        <v>0</v>
      </c>
      <c r="CM263" s="269">
        <f>IF(CM$251&lt;$I245,0,IF(CM$251=$I245,$L245,IF(CM$251=$N245,$Q245,IF(SUM($C263:CL263)+$S245&gt;$G245,$G245-SUM($C263:CL263),$S245))))</f>
        <v>0</v>
      </c>
      <c r="CN263" s="269">
        <f>IF(CN$251&lt;$I245,0,IF(CN$251=$I245,$L245,IF(CN$251=$N245,$Q245,IF(SUM($C263:CM263)+$S245&gt;$G245,$G245-SUM($C263:CM263),$S245))))</f>
        <v>0</v>
      </c>
      <c r="CO263" s="269">
        <f>IF(CO$251&lt;$I245,0,IF(CO$251=$I245,$L245,IF(CO$251=$N245,$Q245,IF(SUM($C263:CN263)+$S245&gt;$G245,$G245-SUM($C263:CN263),$S245))))</f>
        <v>0</v>
      </c>
      <c r="CP263" s="269">
        <f>IF(CP$251&lt;$I245,0,IF(CP$251=$I245,$L245,IF(CP$251=$N245,$Q245,IF(SUM($C263:CO263)+$S245&gt;$G245,$G245-SUM($C263:CO263),$S245))))</f>
        <v>0</v>
      </c>
      <c r="CQ263" s="269">
        <f>IF(CQ$251&lt;$I245,0,IF(CQ$251=$I245,$L245,IF(CQ$251=$N245,$Q245,IF(SUM($C263:CP263)+$S245&gt;$G245,$G245-SUM($C263:CP263),$S245))))</f>
        <v>0</v>
      </c>
      <c r="CR263" s="269">
        <f>IF(CR$251&lt;$I245,0,IF(CR$251=$I245,$L245,IF(CR$251=$N245,$Q245,IF(SUM($C263:CQ263)+$S245&gt;$G245,$G245-SUM($C263:CQ263),$S245))))</f>
        <v>0</v>
      </c>
      <c r="CS263" s="269">
        <f>IF(CS$251&lt;$I245,0,IF(CS$251=$I245,$L245,IF(CS$251=$N245,$Q245,IF(SUM($C263:CR263)+$S245&gt;$G245,$G245-SUM($C263:CR263),$S245))))</f>
        <v>0</v>
      </c>
      <c r="CT263" s="292">
        <f>IF(CT$251&lt;$I245,0,IF(CT$251=$I245,$L245,IF(CT$251=$N245,$Q245,IF(SUM($C263:CS263)+$S245&gt;$G245,$G245-SUM($C263:CS263),$S245))))</f>
        <v>0</v>
      </c>
      <c r="CU263" s="164">
        <f t="shared" si="277"/>
        <v>0</v>
      </c>
    </row>
    <row r="264" spans="1:99" s="130" customFormat="1" ht="16.5" customHeight="1">
      <c r="A264" s="267" t="str">
        <f t="shared" si="278"/>
        <v>酒店</v>
      </c>
      <c r="B264" s="268">
        <f t="shared" si="279"/>
        <v>0</v>
      </c>
      <c r="C264" s="269">
        <f t="shared" si="280"/>
        <v>0</v>
      </c>
      <c r="D264" s="269">
        <f>IF(D$251&lt;$I246,0,IF(D$251=$I246,$L246,IF(D$251=$N246,$Q246,IF(SUM($C264:C264)+$S246&gt;$G246,$G246-SUM($C264:C264),$S246))))</f>
        <v>0</v>
      </c>
      <c r="E264" s="269">
        <f>IF(E$251&lt;$I246,0,IF(E$251=$I246,$L246,IF(E$251=$N246,$Q246,IF(SUM($C264:D264)+$S246&gt;$G246,$G246-SUM($C264:D264),$S246))))</f>
        <v>0</v>
      </c>
      <c r="F264" s="269">
        <f>IF(F$251&lt;$I246,0,IF(F$251=$I246,$L246,IF(F$251=$N246,$Q246,IF(SUM($C264:E264)+$S246&gt;$G246,$G246-SUM($C264:E264),$S246))))</f>
        <v>0</v>
      </c>
      <c r="G264" s="269">
        <f>IF(G$251&lt;$I246,0,IF(G$251=$I246,$L246,IF(G$251=$N246,$Q246,IF(SUM($C264:F264)+$S246&gt;$G246,$G246-SUM($C264:F264),$S246))))</f>
        <v>0</v>
      </c>
      <c r="H264" s="269">
        <f>IF(H$251&lt;$I246,0,IF(H$251=$I246,$L246,IF(H$251=$N246,$Q246,IF(SUM($C264:G264)+$S246&gt;$G246,$G246-SUM($C264:G264),$S246))))</f>
        <v>0</v>
      </c>
      <c r="I264" s="269">
        <f>IF(I$251&lt;$I246,0,IF(I$251=$I246,$L246,IF(I$251=$N246,$Q246,IF(SUM($C264:H264)+$S246&gt;$G246,$G246-SUM($C264:H264),$S246))))</f>
        <v>0</v>
      </c>
      <c r="J264" s="269">
        <f>IF(J$251&lt;$I246,0,IF(J$251=$I246,$L246,IF(J$251=$N246,$Q246,IF(SUM($C264:I264)+$S246&gt;$G246,$G246-SUM($C264:I264),$S246))))</f>
        <v>0</v>
      </c>
      <c r="K264" s="269">
        <f>IF(K$251&lt;$I246,0,IF(K$251=$I246,$L246,IF(K$251=$N246,$Q246,IF(SUM($C264:J264)+$S246&gt;$G246,$G246-SUM($C264:J264),$S246))))</f>
        <v>0</v>
      </c>
      <c r="L264" s="269">
        <f>IF(L$251&lt;$I246,0,IF(L$251=$I246,$L246,IF(L$251=$N246,$Q246,IF(SUM($C264:K264)+$S246&gt;$G246,$G246-SUM($C264:K264),$S246))))</f>
        <v>0</v>
      </c>
      <c r="M264" s="269">
        <f>IF(M$251&lt;$I246,0,IF(M$251=$I246,$L246,IF(M$251=$N246,$Q246,IF(SUM($C264:L264)+$S246&gt;$G246,$G246-SUM($C264:L264),$S246))))</f>
        <v>0</v>
      </c>
      <c r="N264" s="269">
        <f>IF(N$251&lt;$I246,0,IF(N$251=$I246,$L246,IF(N$251=$N246,$Q246,IF(SUM($C264:M264)+$S246&gt;$G246,$G246-SUM($C264:M264),$S246))))</f>
        <v>0</v>
      </c>
      <c r="O264" s="269">
        <f>IF(O$251&lt;$I246,0,IF(O$251=$I246,$L246,IF(O$251=$N246,$Q246,IF(SUM($C264:N264)+$S246&gt;$G246,$G246-SUM($C264:N264),$S246))))</f>
        <v>0</v>
      </c>
      <c r="P264" s="269">
        <f>IF(P$251&lt;$I246,0,IF(P$251=$I246,$L246,IF(P$251=$N246,$Q246,IF(SUM($C264:O264)+$S246&gt;$G246,$G246-SUM($C264:O264),$S246))))</f>
        <v>0</v>
      </c>
      <c r="Q264" s="269">
        <f>IF(Q$251&lt;$I246,0,IF(Q$251=$I246,$L246,IF(Q$251=$N246,$Q246,IF(SUM($C264:P264)+$S246&gt;$G246,$G246-SUM($C264:P264),$S246))))</f>
        <v>0</v>
      </c>
      <c r="R264" s="269">
        <f>IF(R$251&lt;$I246,0,IF(R$251=$I246,$L246,IF(R$251=$N246,$Q246,IF(SUM($C264:Q264)+$S246&gt;$G246,$G246-SUM($C264:Q264),$S246))))</f>
        <v>0</v>
      </c>
      <c r="S264" s="269">
        <f>IF(S$251&lt;$I246,0,IF(S$251=$I246,$L246,IF(S$251=$N246,$Q246,IF(SUM($C264:R264)+$S246&gt;$G246,$G246-SUM($C264:R264),$S246))))</f>
        <v>0</v>
      </c>
      <c r="T264" s="269">
        <f>IF(T$251&lt;$I246,0,IF(T$251=$I246,$L246,IF(T$251=$N246,$Q246,IF(SUM($C264:S264)+$S246&gt;$G246,$G246-SUM($C264:S264),$S246))))</f>
        <v>0</v>
      </c>
      <c r="U264" s="269">
        <f>IF(U$251&lt;$I246,0,IF(U$251=$I246,$L246,IF(U$251=$N246,$Q246,IF(SUM($C264:T264)+$S246&gt;$G246,$G246-SUM($C264:T264),$S246))))</f>
        <v>0</v>
      </c>
      <c r="V264" s="269">
        <f>IF(V$251&lt;$I246,0,IF(V$251=$I246,$L246,IF(V$251=$N246,$Q246,IF(SUM($C264:U264)+$S246&gt;$G246,$G246-SUM($C264:U264),$S246))))</f>
        <v>0</v>
      </c>
      <c r="W264" s="269">
        <f>IF(W$251&lt;$I246,0,IF(W$251=$I246,$L246,IF(W$251=$N246,$Q246,IF(SUM($C264:V264)+$S246&gt;$G246,$G246-SUM($C264:V264),$S246))))</f>
        <v>0</v>
      </c>
      <c r="X264" s="269">
        <f>IF(X$251&lt;$I246,0,IF(X$251=$I246,$L246,IF(X$251=$N246,$Q246,IF(SUM($C264:W264)+$S246&gt;$G246,$G246-SUM($C264:W264),$S246))))</f>
        <v>0</v>
      </c>
      <c r="Y264" s="269">
        <f>IF(Y$251&lt;$I246,0,IF(Y$251=$I246,$L246,IF(Y$251=$N246,$Q246,IF(SUM($C264:X264)+$S246&gt;$G246,$G246-SUM($C264:X264),$S246))))</f>
        <v>0</v>
      </c>
      <c r="Z264" s="269">
        <f>IF(Z$251&lt;$I246,0,IF(Z$251=$I246,$L246,IF(Z$251=$N246,$Q246,IF(SUM($C264:Y264)+$S246&gt;$G246,$G246-SUM($C264:Y264),$S246))))</f>
        <v>0</v>
      </c>
      <c r="AA264" s="269">
        <f>IF(AA$251&lt;$I246,0,IF(AA$251=$I246,$L246,IF(AA$251=$N246,$Q246,IF(SUM($C264:Z264)+$S246&gt;$G246,$G246-SUM($C264:Z264),$S246))))</f>
        <v>0</v>
      </c>
      <c r="AB264" s="269">
        <f>IF(AB$251&lt;$I246,0,IF(AB$251=$I246,$L246,IF(AB$251=$N246,$Q246,IF(SUM($C264:AA264)+$S246&gt;$G246,$G246-SUM($C264:AA264),$S246))))</f>
        <v>0</v>
      </c>
      <c r="AC264" s="269">
        <f>IF(AC$251&lt;$I246,0,IF(AC$251=$I246,$L246,IF(AC$251=$N246,$Q246,IF(SUM($C264:AB264)+$S246&gt;$G246,$G246-SUM($C264:AB264),$S246))))</f>
        <v>0</v>
      </c>
      <c r="AD264" s="269">
        <f>IF(AD$251&lt;$I246,0,IF(AD$251=$I246,$L246,IF(AD$251=$N246,$Q246,IF(SUM($C264:AC264)+$S246&gt;$G246,$G246-SUM($C264:AC264),$S246))))</f>
        <v>0</v>
      </c>
      <c r="AE264" s="269">
        <f>IF(AE$251&lt;$I246,0,IF(AE$251=$I246,$L246,IF(AE$251=$N246,$Q246,IF(SUM($C264:AD264)+$S246&gt;$G246,$G246-SUM($C264:AD264),$S246))))</f>
        <v>0</v>
      </c>
      <c r="AF264" s="269">
        <f>IF(AF$251&lt;$I246,0,IF(AF$251=$I246,$L246,IF(AF$251=$N246,$Q246,IF(SUM($C264:AE264)+$S246&gt;$G246,$G246-SUM($C264:AE264),$S246))))</f>
        <v>0</v>
      </c>
      <c r="AG264" s="269">
        <f>IF(AG$251&lt;$I246,0,IF(AG$251=$I246,$L246,IF(AG$251=$N246,$Q246,IF(SUM($C264:AF264)+$S246&gt;$G246,$G246-SUM($C264:AF264),$S246))))</f>
        <v>0</v>
      </c>
      <c r="AH264" s="269">
        <f>IF(AH$251&lt;$I246,0,IF(AH$251=$I246,$L246,IF(AH$251=$N246,$Q246,IF(SUM($C264:AG264)+$S246&gt;$G246,$G246-SUM($C264:AG264),$S246))))</f>
        <v>0</v>
      </c>
      <c r="AI264" s="269">
        <f>IF(AI$251&lt;$I246,0,IF(AI$251=$I246,$L246,IF(AI$251=$N246,$Q246,IF(SUM($C264:AH264)+$S246&gt;$G246,$G246-SUM($C264:AH264),$S246))))</f>
        <v>0</v>
      </c>
      <c r="AJ264" s="269">
        <f>IF(AJ$251&lt;$I246,0,IF(AJ$251=$I246,$L246,IF(AJ$251=$N246,$Q246,IF(SUM($C264:AI264)+$S246&gt;$G246,$G246-SUM($C264:AI264),$S246))))</f>
        <v>0</v>
      </c>
      <c r="AK264" s="269">
        <f>IF(AK$251&lt;$I246,0,IF(AK$251=$I246,$L246,IF(AK$251=$N246,$Q246,IF(SUM($C264:AJ264)+$S246&gt;$G246,$G246-SUM($C264:AJ264),$S246))))</f>
        <v>0</v>
      </c>
      <c r="AL264" s="269">
        <f>IF(AL$251&lt;$I246,0,IF(AL$251=$I246,$L246,IF(AL$251=$N246,$Q246,IF(SUM($C264:AK264)+$S246&gt;$G246,$G246-SUM($C264:AK264),$S246))))</f>
        <v>0</v>
      </c>
      <c r="AM264" s="269">
        <f>IF(AM$251&lt;$I246,0,IF(AM$251=$I246,$L246,IF(AM$251=$N246,$Q246,IF(SUM($C264:AL264)+$S246&gt;$G246,$G246-SUM($C264:AL264),$S246))))</f>
        <v>0</v>
      </c>
      <c r="AN264" s="269">
        <f>IF(AN$251&lt;$I246,0,IF(AN$251=$I246,$L246,IF(AN$251=$N246,$Q246,IF(SUM($C264:AM264)+$S246&gt;$G246,$G246-SUM($C264:AM264),$S246))))</f>
        <v>0</v>
      </c>
      <c r="AO264" s="269">
        <f>IF(AO$251&lt;$I246,0,IF(AO$251=$I246,$L246,IF(AO$251=$N246,$Q246,IF(SUM($C264:AN264)+$S246&gt;$G246,$G246-SUM($C264:AN264),$S246))))</f>
        <v>0</v>
      </c>
      <c r="AP264" s="269">
        <f>IF(AP$251&lt;$I246,0,IF(AP$251=$I246,$L246,IF(AP$251=$N246,$Q246,IF(SUM($C264:AO264)+$S246&gt;$G246,$G246-SUM($C264:AO264),$S246))))</f>
        <v>0</v>
      </c>
      <c r="AQ264" s="269">
        <f>IF(AQ$251&lt;$I246,0,IF(AQ$251=$I246,$L246,IF(AQ$251=$N246,$Q246,IF(SUM($C264:AP264)+$S246&gt;$G246,$G246-SUM($C264:AP264),$S246))))</f>
        <v>0</v>
      </c>
      <c r="AR264" s="269">
        <f>IF(AR$251&lt;$I246,0,IF(AR$251=$I246,$L246,IF(AR$251=$N246,$Q246,IF(SUM($C264:AQ264)+$S246&gt;$G246,$G246-SUM($C264:AQ264),$S246))))</f>
        <v>0</v>
      </c>
      <c r="AS264" s="269">
        <f>IF(AS$251&lt;$I246,0,IF(AS$251=$I246,$L246,IF(AS$251=$N246,$Q246,IF(SUM($C264:AR264)+$S246&gt;$G246,$G246-SUM($C264:AR264),$S246))))</f>
        <v>0</v>
      </c>
      <c r="AT264" s="269">
        <f>IF(AT$251&lt;$I246,0,IF(AT$251=$I246,$L246,IF(AT$251=$N246,$Q246,IF(SUM($C264:AS264)+$S246&gt;$G246,$G246-SUM($C264:AS264),$S246))))</f>
        <v>0</v>
      </c>
      <c r="AU264" s="269">
        <f>IF(AU$251&lt;$I246,0,IF(AU$251=$I246,$L246,IF(AU$251=$N246,$Q246,IF(SUM($C264:AT264)+$S246&gt;$G246,$G246-SUM($C264:AT264),$S246))))</f>
        <v>0</v>
      </c>
      <c r="AV264" s="269">
        <f>IF(AV$251&lt;$I246,0,IF(AV$251=$I246,$L246,IF(AV$251=$N246,$Q246,IF(SUM($C264:AU264)+$S246&gt;$G246,$G246-SUM($C264:AU264),$S246))))</f>
        <v>0</v>
      </c>
      <c r="AW264" s="269">
        <f>IF(AW$251&lt;$I246,0,IF(AW$251=$I246,$L246,IF(AW$251=$N246,$Q246,IF(SUM($C264:AV264)+$S246&gt;$G246,$G246-SUM($C264:AV264),$S246))))</f>
        <v>0</v>
      </c>
      <c r="AX264" s="269">
        <f>IF(AX$251&lt;$I246,0,IF(AX$251=$I246,$L246,IF(AX$251=$N246,$Q246,IF(SUM($C264:AW264)+$S246&gt;$G246,$G246-SUM($C264:AW264),$S246))))</f>
        <v>0</v>
      </c>
      <c r="AY264" s="269">
        <f>IF(AY$251&lt;$I246,0,IF(AY$251=$I246,$L246,IF(AY$251=$N246,$Q246,IF(SUM($C264:AX264)+$S246&gt;$G246,$G246-SUM($C264:AX264),$S246))))</f>
        <v>0</v>
      </c>
      <c r="AZ264" s="269">
        <f>IF(AZ$251&lt;$I246,0,IF(AZ$251=$I246,$L246,IF(AZ$251=$N246,$Q246,IF(SUM($C264:AY264)+$S246&gt;$G246,$G246-SUM($C264:AY264),$S246))))</f>
        <v>0</v>
      </c>
      <c r="BA264" s="269">
        <f>IF(BA$251&lt;$I246,0,IF(BA$251=$I246,$L246,IF(BA$251=$N246,$Q246,IF(SUM($C264:AZ264)+$S246&gt;$G246,$G246-SUM($C264:AZ264),$S246))))</f>
        <v>0</v>
      </c>
      <c r="BB264" s="269">
        <f>IF(BB$251&lt;$I246,0,IF(BB$251=$I246,$L246,IF(BB$251=$N246,$Q246,IF(SUM($C264:BA264)+$S246&gt;$G246,$G246-SUM($C264:BA264),$S246))))</f>
        <v>0</v>
      </c>
      <c r="BC264" s="269">
        <f>IF(BC$251&lt;$I246,0,IF(BC$251=$I246,$L246,IF(BC$251=$N246,$Q246,IF(SUM($C264:BB264)+$S246&gt;$G246,$G246-SUM($C264:BB264),$S246))))</f>
        <v>0</v>
      </c>
      <c r="BD264" s="269">
        <f>IF(BD$251&lt;$I246,0,IF(BD$251=$I246,$L246,IF(BD$251=$N246,$Q246,IF(SUM($C264:BC264)+$S246&gt;$G246,$G246-SUM($C264:BC264),$S246))))</f>
        <v>0</v>
      </c>
      <c r="BE264" s="269">
        <f>IF(BE$251&lt;$I246,0,IF(BE$251=$I246,$L246,IF(BE$251=$N246,$Q246,IF(SUM($C264:BD264)+$S246&gt;$G246,$G246-SUM($C264:BD264),$S246))))</f>
        <v>0</v>
      </c>
      <c r="BF264" s="269">
        <f>IF(BF$251&lt;$I246,0,IF(BF$251=$I246,$L246,IF(BF$251=$N246,$Q246,IF(SUM($C264:BE264)+$S246&gt;$G246,$G246-SUM($C264:BE264),$S246))))</f>
        <v>0</v>
      </c>
      <c r="BG264" s="269">
        <f>IF(BG$251&lt;$I246,0,IF(BG$251=$I246,$L246,IF(BG$251=$N246,$Q246,IF(SUM($C264:BF264)+$S246&gt;$G246,$G246-SUM($C264:BF264),$S246))))</f>
        <v>0</v>
      </c>
      <c r="BH264" s="269">
        <f>IF(BH$251&lt;$I246,0,IF(BH$251=$I246,$L246,IF(BH$251=$N246,$Q246,IF(SUM($C264:BG264)+$S246&gt;$G246,$G246-SUM($C264:BG264),$S246))))</f>
        <v>0</v>
      </c>
      <c r="BI264" s="269">
        <f>IF(BI$251&lt;$I246,0,IF(BI$251=$I246,$L246,IF(BI$251=$N246,$Q246,IF(SUM($C264:BH264)+$S246&gt;$G246,$G246-SUM($C264:BH264),$S246))))</f>
        <v>0</v>
      </c>
      <c r="BJ264" s="269">
        <f>IF(BJ$251&lt;$I246,0,IF(BJ$251=$I246,$L246,IF(BJ$251=$N246,$Q246,IF(SUM($C264:BI264)+$S246&gt;$G246,$G246-SUM($C264:BI264),$S246))))</f>
        <v>0</v>
      </c>
      <c r="BK264" s="269">
        <f>IF(BK$251&lt;$I246,0,IF(BK$251=$I246,$L246,IF(BK$251=$N246,$Q246,IF(SUM($C264:BJ264)+$S246&gt;$G246,$G246-SUM($C264:BJ264),$S246))))</f>
        <v>0</v>
      </c>
      <c r="BL264" s="269">
        <f>IF(BL$251&lt;$I246,0,IF(BL$251=$I246,$L246,IF(BL$251=$N246,$Q246,IF(SUM($C264:BK264)+$S246&gt;$G246,$G246-SUM($C264:BK264),$S246))))</f>
        <v>0</v>
      </c>
      <c r="BM264" s="269">
        <f>IF(BM$251&lt;$I246,0,IF(BM$251=$I246,$L246,IF(BM$251=$N246,$Q246,IF(SUM($C264:BL264)+$S246&gt;$G246,$G246-SUM($C264:BL264),$S246))))</f>
        <v>0</v>
      </c>
      <c r="BN264" s="269">
        <f>IF(BN$251&lt;$I246,0,IF(BN$251=$I246,$L246,IF(BN$251=$N246,$Q246,IF(SUM($C264:BM264)+$S246&gt;$G246,$G246-SUM($C264:BM264),$S246))))</f>
        <v>0</v>
      </c>
      <c r="BO264" s="269">
        <f>IF(BO$251&lt;$I246,0,IF(BO$251=$I246,$L246,IF(BO$251=$N246,$Q246,IF(SUM($C264:BN264)+$S246&gt;$G246,$G246-SUM($C264:BN264),$S246))))</f>
        <v>0</v>
      </c>
      <c r="BP264" s="269">
        <f>IF(BP$251&lt;$I246,0,IF(BP$251=$I246,$L246,IF(BP$251=$N246,$Q246,IF(SUM($C264:BO264)+$S246&gt;$G246,$G246-SUM($C264:BO264),$S246))))</f>
        <v>0</v>
      </c>
      <c r="BQ264" s="269">
        <f>IF(BQ$251&lt;$I246,0,IF(BQ$251=$I246,$L246,IF(BQ$251=$N246,$Q246,IF(SUM($C264:BP264)+$S246&gt;$G246,$G246-SUM($C264:BP264),$S246))))</f>
        <v>0</v>
      </c>
      <c r="BR264" s="269">
        <f>IF(BR$251&lt;$I246,0,IF(BR$251=$I246,$L246,IF(BR$251=$N246,$Q246,IF(SUM($C264:BQ264)+$S246&gt;$G246,$G246-SUM($C264:BQ264),$S246))))</f>
        <v>0</v>
      </c>
      <c r="BS264" s="269">
        <f>IF(BS$251&lt;$I246,0,IF(BS$251=$I246,$L246,IF(BS$251=$N246,$Q246,IF(SUM($C264:BR264)+$S246&gt;$G246,$G246-SUM($C264:BR264),$S246))))</f>
        <v>0</v>
      </c>
      <c r="BT264" s="269">
        <f>IF(BT$251&lt;$I246,0,IF(BT$251=$I246,$L246,IF(BT$251=$N246,$Q246,IF(SUM($C264:BS264)+$S246&gt;$G246,$G246-SUM($C264:BS264),$S246))))</f>
        <v>0</v>
      </c>
      <c r="BU264" s="269">
        <f>IF(BU$251&lt;$I246,0,IF(BU$251=$I246,$L246,IF(BU$251=$N246,$Q246,IF(SUM($C264:BT264)+$S246&gt;$G246,$G246-SUM($C264:BT264),$S246))))</f>
        <v>0</v>
      </c>
      <c r="BV264" s="269">
        <f>IF(BV$251&lt;$I246,0,IF(BV$251=$I246,$L246,IF(BV$251=$N246,$Q246,IF(SUM($C264:BU264)+$S246&gt;$G246,$G246-SUM($C264:BU264),$S246))))</f>
        <v>0</v>
      </c>
      <c r="BW264" s="269">
        <f>IF(BW$251&lt;$I246,0,IF(BW$251=$I246,$L246,IF(BW$251=$N246,$Q246,IF(SUM($C264:BV264)+$S246&gt;$G246,$G246-SUM($C264:BV264),$S246))))</f>
        <v>0</v>
      </c>
      <c r="BX264" s="269">
        <f>IF(BX$251&lt;$I246,0,IF(BX$251=$I246,$L246,IF(BX$251=$N246,$Q246,IF(SUM($C264:BW264)+$S246&gt;$G246,$G246-SUM($C264:BW264),$S246))))</f>
        <v>0</v>
      </c>
      <c r="BY264" s="269">
        <f>IF(BY$251&lt;$I246,0,IF(BY$251=$I246,$L246,IF(BY$251=$N246,$Q246,IF(SUM($C264:BX264)+$S246&gt;$G246,$G246-SUM($C264:BX264),$S246))))</f>
        <v>0</v>
      </c>
      <c r="BZ264" s="269">
        <f>IF(BZ$251&lt;$I246,0,IF(BZ$251=$I246,$L246,IF(BZ$251=$N246,$Q246,IF(SUM($C264:BY264)+$S246&gt;$G246,$G246-SUM($C264:BY264),$S246))))</f>
        <v>0</v>
      </c>
      <c r="CA264" s="269">
        <f>IF(CA$251&lt;$I246,0,IF(CA$251=$I246,$L246,IF(CA$251=$N246,$Q246,IF(SUM($C264:BZ264)+$S246&gt;$G246,$G246-SUM($C264:BZ264),$S246))))</f>
        <v>0</v>
      </c>
      <c r="CB264" s="269">
        <f>IF(CB$251&lt;$I246,0,IF(CB$251=$I246,$L246,IF(CB$251=$N246,$Q246,IF(SUM($C264:CA264)+$S246&gt;$G246,$G246-SUM($C264:CA264),$S246))))</f>
        <v>0</v>
      </c>
      <c r="CC264" s="269">
        <f>IF(CC$251&lt;$I246,0,IF(CC$251=$I246,$L246,IF(CC$251=$N246,$Q246,IF(SUM($C264:CB264)+$S246&gt;$G246,$G246-SUM($C264:CB264),$S246))))</f>
        <v>0</v>
      </c>
      <c r="CD264" s="269">
        <f>IF(CD$251&lt;$I246,0,IF(CD$251=$I246,$L246,IF(CD$251=$N246,$Q246,IF(SUM($C264:CC264)+$S246&gt;$G246,$G246-SUM($C264:CC264),$S246))))</f>
        <v>0</v>
      </c>
      <c r="CE264" s="269">
        <f>IF(CE$251&lt;$I246,0,IF(CE$251=$I246,$L246,IF(CE$251=$N246,$Q246,IF(SUM($C264:CD264)+$S246&gt;$G246,$G246-SUM($C264:CD264),$S246))))</f>
        <v>0</v>
      </c>
      <c r="CF264" s="269">
        <f>IF(CF$251&lt;$I246,0,IF(CF$251=$I246,$L246,IF(CF$251=$N246,$Q246,IF(SUM($C264:CE264)+$S246&gt;$G246,$G246-SUM($C264:CE264),$S246))))</f>
        <v>0</v>
      </c>
      <c r="CG264" s="269">
        <f>IF(CG$251&lt;$I246,0,IF(CG$251=$I246,$L246,IF(CG$251=$N246,$Q246,IF(SUM($C264:CF264)+$S246&gt;$G246,$G246-SUM($C264:CF264),$S246))))</f>
        <v>0</v>
      </c>
      <c r="CH264" s="269">
        <f>IF(CH$251&lt;$I246,0,IF(CH$251=$I246,$L246,IF(CH$251=$N246,$Q246,IF(SUM($C264:CG264)+$S246&gt;$G246,$G246-SUM($C264:CG264),$S246))))</f>
        <v>0</v>
      </c>
      <c r="CI264" s="269">
        <f>IF(CI$251&lt;$I246,0,IF(CI$251=$I246,$L246,IF(CI$251=$N246,$Q246,IF(SUM($C264:CH264)+$S246&gt;$G246,$G246-SUM($C264:CH264),$S246))))</f>
        <v>0</v>
      </c>
      <c r="CJ264" s="269">
        <f>IF(CJ$251&lt;$I246,0,IF(CJ$251=$I246,$L246,IF(CJ$251=$N246,$Q246,IF(SUM($C264:CI264)+$S246&gt;$G246,$G246-SUM($C264:CI264),$S246))))</f>
        <v>0</v>
      </c>
      <c r="CK264" s="269">
        <f>IF(CK$251&lt;$I246,0,IF(CK$251=$I246,$L246,IF(CK$251=$N246,$Q246,IF(SUM($C264:CJ264)+$S246&gt;$G246,$G246-SUM($C264:CJ264),$S246))))</f>
        <v>0</v>
      </c>
      <c r="CL264" s="269">
        <f>IF(CL$251&lt;$I246,0,IF(CL$251=$I246,$L246,IF(CL$251=$N246,$Q246,IF(SUM($C264:CK264)+$S246&gt;$G246,$G246-SUM($C264:CK264),$S246))))</f>
        <v>0</v>
      </c>
      <c r="CM264" s="269">
        <f>IF(CM$251&lt;$I246,0,IF(CM$251=$I246,$L246,IF(CM$251=$N246,$Q246,IF(SUM($C264:CL264)+$S246&gt;$G246,$G246-SUM($C264:CL264),$S246))))</f>
        <v>0</v>
      </c>
      <c r="CN264" s="269">
        <f>IF(CN$251&lt;$I246,0,IF(CN$251=$I246,$L246,IF(CN$251=$N246,$Q246,IF(SUM($C264:CM264)+$S246&gt;$G246,$G246-SUM($C264:CM264),$S246))))</f>
        <v>0</v>
      </c>
      <c r="CO264" s="269">
        <f>IF(CO$251&lt;$I246,0,IF(CO$251=$I246,$L246,IF(CO$251=$N246,$Q246,IF(SUM($C264:CN264)+$S246&gt;$G246,$G246-SUM($C264:CN264),$S246))))</f>
        <v>0</v>
      </c>
      <c r="CP264" s="269">
        <f>IF(CP$251&lt;$I246,0,IF(CP$251=$I246,$L246,IF(CP$251=$N246,$Q246,IF(SUM($C264:CO264)+$S246&gt;$G246,$G246-SUM($C264:CO264),$S246))))</f>
        <v>0</v>
      </c>
      <c r="CQ264" s="269">
        <f>IF(CQ$251&lt;$I246,0,IF(CQ$251=$I246,$L246,IF(CQ$251=$N246,$Q246,IF(SUM($C264:CP264)+$S246&gt;$G246,$G246-SUM($C264:CP264),$S246))))</f>
        <v>0</v>
      </c>
      <c r="CR264" s="269">
        <f>IF(CR$251&lt;$I246,0,IF(CR$251=$I246,$L246,IF(CR$251=$N246,$Q246,IF(SUM($C264:CQ264)+$S246&gt;$G246,$G246-SUM($C264:CQ264),$S246))))</f>
        <v>0</v>
      </c>
      <c r="CS264" s="269">
        <f>IF(CS$251&lt;$I246,0,IF(CS$251=$I246,$L246,IF(CS$251=$N246,$Q246,IF(SUM($C264:CR264)+$S246&gt;$G246,$G246-SUM($C264:CR264),$S246))))</f>
        <v>0</v>
      </c>
      <c r="CT264" s="292">
        <f>IF(CT$251&lt;$I246,0,IF(CT$251=$I246,$L246,IF(CT$251=$N246,$Q246,IF(SUM($C264:CS264)+$S246&gt;$G246,$G246-SUM($C264:CS264),$S246))))</f>
        <v>0</v>
      </c>
      <c r="CU264" s="164">
        <f t="shared" si="277"/>
        <v>0</v>
      </c>
    </row>
    <row r="265" spans="1:99" s="130" customFormat="1" ht="16.5" customHeight="1">
      <c r="A265" s="267">
        <f t="shared" si="278"/>
        <v>0</v>
      </c>
      <c r="B265" s="268">
        <f t="shared" si="279"/>
        <v>0</v>
      </c>
      <c r="C265" s="269">
        <f t="shared" si="280"/>
        <v>0</v>
      </c>
      <c r="D265" s="269">
        <f>IF(D$251&lt;$I247,0,IF(D$251=$I247,$L247,IF(D$251=$N247,$Q247,IF(SUM($C265:C265)+$S247&gt;$G247,$G247-SUM($C265:C265),$S247))))</f>
        <v>0</v>
      </c>
      <c r="E265" s="269">
        <f>IF(E$251&lt;$I247,0,IF(E$251=$I247,$L247,IF(E$251=$N247,$Q247,IF(SUM($C265:D265)+$S247&gt;$G247,$G247-SUM($C265:D265),$S247))))</f>
        <v>0</v>
      </c>
      <c r="F265" s="269">
        <f>IF(F$251&lt;$I247,0,IF(F$251=$I247,$L247,IF(F$251=$N247,$Q247,IF(SUM($C265:E265)+$S247&gt;$G247,$G247-SUM($C265:E265),$S247))))</f>
        <v>0</v>
      </c>
      <c r="G265" s="269">
        <f>IF(G$251&lt;$I247,0,IF(G$251=$I247,$L247,IF(G$251=$N247,$Q247,IF(SUM($C265:F265)+$S247&gt;$G247,$G247-SUM($C265:F265),$S247))))</f>
        <v>0</v>
      </c>
      <c r="H265" s="269">
        <f>IF(H$251&lt;$I247,0,IF(H$251=$I247,$L247,IF(H$251=$N247,$Q247,IF(SUM($C265:G265)+$S247&gt;$G247,$G247-SUM($C265:G265),$S247))))</f>
        <v>0</v>
      </c>
      <c r="I265" s="269">
        <f>IF(I$251&lt;$I247,0,IF(I$251=$I247,$L247,IF(I$251=$N247,$Q247,IF(SUM($C265:H265)+$S247&gt;$G247,$G247-SUM($C265:H265),$S247))))</f>
        <v>0</v>
      </c>
      <c r="J265" s="269">
        <f>IF(J$251&lt;$I247,0,IF(J$251=$I247,$L247,IF(J$251=$N247,$Q247,IF(SUM($C265:I265)+$S247&gt;$G247,$G247-SUM($C265:I265),$S247))))</f>
        <v>0</v>
      </c>
      <c r="K265" s="269">
        <f>IF(K$251&lt;$I247,0,IF(K$251=$I247,$L247,IF(K$251=$N247,$Q247,IF(SUM($C265:J265)+$S247&gt;$G247,$G247-SUM($C265:J265),$S247))))</f>
        <v>0</v>
      </c>
      <c r="L265" s="269">
        <f>IF(L$251&lt;$I247,0,IF(L$251=$I247,$L247,IF(L$251=$N247,$Q247,IF(SUM($C265:K265)+$S247&gt;$G247,$G247-SUM($C265:K265),$S247))))</f>
        <v>0</v>
      </c>
      <c r="M265" s="269">
        <f>IF(M$251&lt;$I247,0,IF(M$251=$I247,$L247,IF(M$251=$N247,$Q247,IF(SUM($C265:L265)+$S247&gt;$G247,$G247-SUM($C265:L265),$S247))))</f>
        <v>0</v>
      </c>
      <c r="N265" s="269">
        <f>IF(N$251&lt;$I247,0,IF(N$251=$I247,$L247,IF(N$251=$N247,$Q247,IF(SUM($C265:M265)+$S247&gt;$G247,$G247-SUM($C265:M265),$S247))))</f>
        <v>0</v>
      </c>
      <c r="O265" s="269">
        <f>IF(O$251&lt;$I247,0,IF(O$251=$I247,$L247,IF(O$251=$N247,$Q247,IF(SUM($C265:N265)+$S247&gt;$G247,$G247-SUM($C265:N265),$S247))))</f>
        <v>0</v>
      </c>
      <c r="P265" s="269">
        <f>IF(P$251&lt;$I247,0,IF(P$251=$I247,$L247,IF(P$251=$N247,$Q247,IF(SUM($C265:O265)+$S247&gt;$G247,$G247-SUM($C265:O265),$S247))))</f>
        <v>0</v>
      </c>
      <c r="Q265" s="269">
        <f>IF(Q$251&lt;$I247,0,IF(Q$251=$I247,$L247,IF(Q$251=$N247,$Q247,IF(SUM($C265:P265)+$S247&gt;$G247,$G247-SUM($C265:P265),$S247))))</f>
        <v>0</v>
      </c>
      <c r="R265" s="269">
        <f>IF(R$251&lt;$I247,0,IF(R$251=$I247,$L247,IF(R$251=$N247,$Q247,IF(SUM($C265:Q265)+$S247&gt;$G247,$G247-SUM($C265:Q265),$S247))))</f>
        <v>0</v>
      </c>
      <c r="S265" s="269">
        <f>IF(S$251&lt;$I247,0,IF(S$251=$I247,$L247,IF(S$251=$N247,$Q247,IF(SUM($C265:R265)+$S247&gt;$G247,$G247-SUM($C265:R265),$S247))))</f>
        <v>0</v>
      </c>
      <c r="T265" s="269">
        <f>IF(T$251&lt;$I247,0,IF(T$251=$I247,$L247,IF(T$251=$N247,$Q247,IF(SUM($C265:S265)+$S247&gt;$G247,$G247-SUM($C265:S265),$S247))))</f>
        <v>0</v>
      </c>
      <c r="U265" s="269">
        <f>IF(U$251&lt;$I247,0,IF(U$251=$I247,$L247,IF(U$251=$N247,$Q247,IF(SUM($C265:T265)+$S247&gt;$G247,$G247-SUM($C265:T265),$S247))))</f>
        <v>0</v>
      </c>
      <c r="V265" s="269">
        <f>IF(V$251&lt;$I247,0,IF(V$251=$I247,$L247,IF(V$251=$N247,$Q247,IF(SUM($C265:U265)+$S247&gt;$G247,$G247-SUM($C265:U265),$S247))))</f>
        <v>0</v>
      </c>
      <c r="W265" s="269">
        <f>IF(W$251&lt;$I247,0,IF(W$251=$I247,$L247,IF(W$251=$N247,$Q247,IF(SUM($C265:V265)+$S247&gt;$G247,$G247-SUM($C265:V265),$S247))))</f>
        <v>0</v>
      </c>
      <c r="X265" s="269">
        <f>IF(X$251&lt;$I247,0,IF(X$251=$I247,$L247,IF(X$251=$N247,$Q247,IF(SUM($C265:W265)+$S247&gt;$G247,$G247-SUM($C265:W265),$S247))))</f>
        <v>0</v>
      </c>
      <c r="Y265" s="269">
        <f>IF(Y$251&lt;$I247,0,IF(Y$251=$I247,$L247,IF(Y$251=$N247,$Q247,IF(SUM($C265:X265)+$S247&gt;$G247,$G247-SUM($C265:X265),$S247))))</f>
        <v>0</v>
      </c>
      <c r="Z265" s="269">
        <f>IF(Z$251&lt;$I247,0,IF(Z$251=$I247,$L247,IF(Z$251=$N247,$Q247,IF(SUM($C265:Y265)+$S247&gt;$G247,$G247-SUM($C265:Y265),$S247))))</f>
        <v>0</v>
      </c>
      <c r="AA265" s="269">
        <f>IF(AA$251&lt;$I247,0,IF(AA$251=$I247,$L247,IF(AA$251=$N247,$Q247,IF(SUM($C265:Z265)+$S247&gt;$G247,$G247-SUM($C265:Z265),$S247))))</f>
        <v>0</v>
      </c>
      <c r="AB265" s="269">
        <f>IF(AB$251&lt;$I247,0,IF(AB$251=$I247,$L247,IF(AB$251=$N247,$Q247,IF(SUM($C265:AA265)+$S247&gt;$G247,$G247-SUM($C265:AA265),$S247))))</f>
        <v>0</v>
      </c>
      <c r="AC265" s="269">
        <f>IF(AC$251&lt;$I247,0,IF(AC$251=$I247,$L247,IF(AC$251=$N247,$Q247,IF(SUM($C265:AB265)+$S247&gt;$G247,$G247-SUM($C265:AB265),$S247))))</f>
        <v>0</v>
      </c>
      <c r="AD265" s="269">
        <f>IF(AD$251&lt;$I247,0,IF(AD$251=$I247,$L247,IF(AD$251=$N247,$Q247,IF(SUM($C265:AC265)+$S247&gt;$G247,$G247-SUM($C265:AC265),$S247))))</f>
        <v>0</v>
      </c>
      <c r="AE265" s="269">
        <f>IF(AE$251&lt;$I247,0,IF(AE$251=$I247,$L247,IF(AE$251=$N247,$Q247,IF(SUM($C265:AD265)+$S247&gt;$G247,$G247-SUM($C265:AD265),$S247))))</f>
        <v>0</v>
      </c>
      <c r="AF265" s="269">
        <f>IF(AF$251&lt;$I247,0,IF(AF$251=$I247,$L247,IF(AF$251=$N247,$Q247,IF(SUM($C265:AE265)+$S247&gt;$G247,$G247-SUM($C265:AE265),$S247))))</f>
        <v>0</v>
      </c>
      <c r="AG265" s="269">
        <f>IF(AG$251&lt;$I247,0,IF(AG$251=$I247,$L247,IF(AG$251=$N247,$Q247,IF(SUM($C265:AF265)+$S247&gt;$G247,$G247-SUM($C265:AF265),$S247))))</f>
        <v>0</v>
      </c>
      <c r="AH265" s="269">
        <f>IF(AH$251&lt;$I247,0,IF(AH$251=$I247,$L247,IF(AH$251=$N247,$Q247,IF(SUM($C265:AG265)+$S247&gt;$G247,$G247-SUM($C265:AG265),$S247))))</f>
        <v>0</v>
      </c>
      <c r="AI265" s="269">
        <f>IF(AI$251&lt;$I247,0,IF(AI$251=$I247,$L247,IF(AI$251=$N247,$Q247,IF(SUM($C265:AH265)+$S247&gt;$G247,$G247-SUM($C265:AH265),$S247))))</f>
        <v>0</v>
      </c>
      <c r="AJ265" s="269">
        <f>IF(AJ$251&lt;$I247,0,IF(AJ$251=$I247,$L247,IF(AJ$251=$N247,$Q247,IF(SUM($C265:AI265)+$S247&gt;$G247,$G247-SUM($C265:AI265),$S247))))</f>
        <v>0</v>
      </c>
      <c r="AK265" s="269">
        <f>IF(AK$251&lt;$I247,0,IF(AK$251=$I247,$L247,IF(AK$251=$N247,$Q247,IF(SUM($C265:AJ265)+$S247&gt;$G247,$G247-SUM($C265:AJ265),$S247))))</f>
        <v>0</v>
      </c>
      <c r="AL265" s="269">
        <f>IF(AL$251&lt;$I247,0,IF(AL$251=$I247,$L247,IF(AL$251=$N247,$Q247,IF(SUM($C265:AK265)+$S247&gt;$G247,$G247-SUM($C265:AK265),$S247))))</f>
        <v>0</v>
      </c>
      <c r="AM265" s="269">
        <f>IF(AM$251&lt;$I247,0,IF(AM$251=$I247,$L247,IF(AM$251=$N247,$Q247,IF(SUM($C265:AL265)+$S247&gt;$G247,$G247-SUM($C265:AL265),$S247))))</f>
        <v>0</v>
      </c>
      <c r="AN265" s="269">
        <f>IF(AN$251&lt;$I247,0,IF(AN$251=$I247,$L247,IF(AN$251=$N247,$Q247,IF(SUM($C265:AM265)+$S247&gt;$G247,$G247-SUM($C265:AM265),$S247))))</f>
        <v>0</v>
      </c>
      <c r="AO265" s="269">
        <f>IF(AO$251&lt;$I247,0,IF(AO$251=$I247,$L247,IF(AO$251=$N247,$Q247,IF(SUM($C265:AN265)+$S247&gt;$G247,$G247-SUM($C265:AN265),$S247))))</f>
        <v>0</v>
      </c>
      <c r="AP265" s="269">
        <f>IF(AP$251&lt;$I247,0,IF(AP$251=$I247,$L247,IF(AP$251=$N247,$Q247,IF(SUM($C265:AO265)+$S247&gt;$G247,$G247-SUM($C265:AO265),$S247))))</f>
        <v>0</v>
      </c>
      <c r="AQ265" s="269">
        <f>IF(AQ$251&lt;$I247,0,IF(AQ$251=$I247,$L247,IF(AQ$251=$N247,$Q247,IF(SUM($C265:AP265)+$S247&gt;$G247,$G247-SUM($C265:AP265),$S247))))</f>
        <v>0</v>
      </c>
      <c r="AR265" s="269">
        <f>IF(AR$251&lt;$I247,0,IF(AR$251=$I247,$L247,IF(AR$251=$N247,$Q247,IF(SUM($C265:AQ265)+$S247&gt;$G247,$G247-SUM($C265:AQ265),$S247))))</f>
        <v>0</v>
      </c>
      <c r="AS265" s="269">
        <f>IF(AS$251&lt;$I247,0,IF(AS$251=$I247,$L247,IF(AS$251=$N247,$Q247,IF(SUM($C265:AR265)+$S247&gt;$G247,$G247-SUM($C265:AR265),$S247))))</f>
        <v>0</v>
      </c>
      <c r="AT265" s="269">
        <f>IF(AT$251&lt;$I247,0,IF(AT$251=$I247,$L247,IF(AT$251=$N247,$Q247,IF(SUM($C265:AS265)+$S247&gt;$G247,$G247-SUM($C265:AS265),$S247))))</f>
        <v>0</v>
      </c>
      <c r="AU265" s="269">
        <f>IF(AU$251&lt;$I247,0,IF(AU$251=$I247,$L247,IF(AU$251=$N247,$Q247,IF(SUM($C265:AT265)+$S247&gt;$G247,$G247-SUM($C265:AT265),$S247))))</f>
        <v>0</v>
      </c>
      <c r="AV265" s="269">
        <f>IF(AV$251&lt;$I247,0,IF(AV$251=$I247,$L247,IF(AV$251=$N247,$Q247,IF(SUM($C265:AU265)+$S247&gt;$G247,$G247-SUM($C265:AU265),$S247))))</f>
        <v>0</v>
      </c>
      <c r="AW265" s="269">
        <f>IF(AW$251&lt;$I247,0,IF(AW$251=$I247,$L247,IF(AW$251=$N247,$Q247,IF(SUM($C265:AV265)+$S247&gt;$G247,$G247-SUM($C265:AV265),$S247))))</f>
        <v>0</v>
      </c>
      <c r="AX265" s="269">
        <f>IF(AX$251&lt;$I247,0,IF(AX$251=$I247,$L247,IF(AX$251=$N247,$Q247,IF(SUM($C265:AW265)+$S247&gt;$G247,$G247-SUM($C265:AW265),$S247))))</f>
        <v>0</v>
      </c>
      <c r="AY265" s="269">
        <f>IF(AY$251&lt;$I247,0,IF(AY$251=$I247,$L247,IF(AY$251=$N247,$Q247,IF(SUM($C265:AX265)+$S247&gt;$G247,$G247-SUM($C265:AX265),$S247))))</f>
        <v>0</v>
      </c>
      <c r="AZ265" s="269">
        <f>IF(AZ$251&lt;$I247,0,IF(AZ$251=$I247,$L247,IF(AZ$251=$N247,$Q247,IF(SUM($C265:AY265)+$S247&gt;$G247,$G247-SUM($C265:AY265),$S247))))</f>
        <v>0</v>
      </c>
      <c r="BA265" s="269">
        <f>IF(BA$251&lt;$I247,0,IF(BA$251=$I247,$L247,IF(BA$251=$N247,$Q247,IF(SUM($C265:AZ265)+$S247&gt;$G247,$G247-SUM($C265:AZ265),$S247))))</f>
        <v>0</v>
      </c>
      <c r="BB265" s="269">
        <f>IF(BB$251&lt;$I247,0,IF(BB$251=$I247,$L247,IF(BB$251=$N247,$Q247,IF(SUM($C265:BA265)+$S247&gt;$G247,$G247-SUM($C265:BA265),$S247))))</f>
        <v>0</v>
      </c>
      <c r="BC265" s="269">
        <f>IF(BC$251&lt;$I247,0,IF(BC$251=$I247,$L247,IF(BC$251=$N247,$Q247,IF(SUM($C265:BB265)+$S247&gt;$G247,$G247-SUM($C265:BB265),$S247))))</f>
        <v>0</v>
      </c>
      <c r="BD265" s="269">
        <f>IF(BD$251&lt;$I247,0,IF(BD$251=$I247,$L247,IF(BD$251=$N247,$Q247,IF(SUM($C265:BC265)+$S247&gt;$G247,$G247-SUM($C265:BC265),$S247))))</f>
        <v>0</v>
      </c>
      <c r="BE265" s="269">
        <f>IF(BE$251&lt;$I247,0,IF(BE$251=$I247,$L247,IF(BE$251=$N247,$Q247,IF(SUM($C265:BD265)+$S247&gt;$G247,$G247-SUM($C265:BD265),$S247))))</f>
        <v>0</v>
      </c>
      <c r="BF265" s="269">
        <f>IF(BF$251&lt;$I247,0,IF(BF$251=$I247,$L247,IF(BF$251=$N247,$Q247,IF(SUM($C265:BE265)+$S247&gt;$G247,$G247-SUM($C265:BE265),$S247))))</f>
        <v>0</v>
      </c>
      <c r="BG265" s="269">
        <f>IF(BG$251&lt;$I247,0,IF(BG$251=$I247,$L247,IF(BG$251=$N247,$Q247,IF(SUM($C265:BF265)+$S247&gt;$G247,$G247-SUM($C265:BF265),$S247))))</f>
        <v>0</v>
      </c>
      <c r="BH265" s="269">
        <f>IF(BH$251&lt;$I247,0,IF(BH$251=$I247,$L247,IF(BH$251=$N247,$Q247,IF(SUM($C265:BG265)+$S247&gt;$G247,$G247-SUM($C265:BG265),$S247))))</f>
        <v>0</v>
      </c>
      <c r="BI265" s="269">
        <f>IF(BI$251&lt;$I247,0,IF(BI$251=$I247,$L247,IF(BI$251=$N247,$Q247,IF(SUM($C265:BH265)+$S247&gt;$G247,$G247-SUM($C265:BH265),$S247))))</f>
        <v>0</v>
      </c>
      <c r="BJ265" s="269">
        <f>IF(BJ$251&lt;$I247,0,IF(BJ$251=$I247,$L247,IF(BJ$251=$N247,$Q247,IF(SUM($C265:BI265)+$S247&gt;$G247,$G247-SUM($C265:BI265),$S247))))</f>
        <v>0</v>
      </c>
      <c r="BK265" s="269">
        <f>IF(BK$251&lt;$I247,0,IF(BK$251=$I247,$L247,IF(BK$251=$N247,$Q247,IF(SUM($C265:BJ265)+$S247&gt;$G247,$G247-SUM($C265:BJ265),$S247))))</f>
        <v>0</v>
      </c>
      <c r="BL265" s="269">
        <f>IF(BL$251&lt;$I247,0,IF(BL$251=$I247,$L247,IF(BL$251=$N247,$Q247,IF(SUM($C265:BK265)+$S247&gt;$G247,$G247-SUM($C265:BK265),$S247))))</f>
        <v>0</v>
      </c>
      <c r="BM265" s="269">
        <f>IF(BM$251&lt;$I247,0,IF(BM$251=$I247,$L247,IF(BM$251=$N247,$Q247,IF(SUM($C265:BL265)+$S247&gt;$G247,$G247-SUM($C265:BL265),$S247))))</f>
        <v>0</v>
      </c>
      <c r="BN265" s="269">
        <f>IF(BN$251&lt;$I247,0,IF(BN$251=$I247,$L247,IF(BN$251=$N247,$Q247,IF(SUM($C265:BM265)+$S247&gt;$G247,$G247-SUM($C265:BM265),$S247))))</f>
        <v>0</v>
      </c>
      <c r="BO265" s="269">
        <f>IF(BO$251&lt;$I247,0,IF(BO$251=$I247,$L247,IF(BO$251=$N247,$Q247,IF(SUM($C265:BN265)+$S247&gt;$G247,$G247-SUM($C265:BN265),$S247))))</f>
        <v>0</v>
      </c>
      <c r="BP265" s="269">
        <f>IF(BP$251&lt;$I247,0,IF(BP$251=$I247,$L247,IF(BP$251=$N247,$Q247,IF(SUM($C265:BO265)+$S247&gt;$G247,$G247-SUM($C265:BO265),$S247))))</f>
        <v>0</v>
      </c>
      <c r="BQ265" s="269">
        <f>IF(BQ$251&lt;$I247,0,IF(BQ$251=$I247,$L247,IF(BQ$251=$N247,$Q247,IF(SUM($C265:BP265)+$S247&gt;$G247,$G247-SUM($C265:BP265),$S247))))</f>
        <v>0</v>
      </c>
      <c r="BR265" s="269">
        <f>IF(BR$251&lt;$I247,0,IF(BR$251=$I247,$L247,IF(BR$251=$N247,$Q247,IF(SUM($C265:BQ265)+$S247&gt;$G247,$G247-SUM($C265:BQ265),$S247))))</f>
        <v>0</v>
      </c>
      <c r="BS265" s="269">
        <f>IF(BS$251&lt;$I247,0,IF(BS$251=$I247,$L247,IF(BS$251=$N247,$Q247,IF(SUM($C265:BR265)+$S247&gt;$G247,$G247-SUM($C265:BR265),$S247))))</f>
        <v>0</v>
      </c>
      <c r="BT265" s="269">
        <f>IF(BT$251&lt;$I247,0,IF(BT$251=$I247,$L247,IF(BT$251=$N247,$Q247,IF(SUM($C265:BS265)+$S247&gt;$G247,$G247-SUM($C265:BS265),$S247))))</f>
        <v>0</v>
      </c>
      <c r="BU265" s="269">
        <f>IF(BU$251&lt;$I247,0,IF(BU$251=$I247,$L247,IF(BU$251=$N247,$Q247,IF(SUM($C265:BT265)+$S247&gt;$G247,$G247-SUM($C265:BT265),$S247))))</f>
        <v>0</v>
      </c>
      <c r="BV265" s="269">
        <f>IF(BV$251&lt;$I247,0,IF(BV$251=$I247,$L247,IF(BV$251=$N247,$Q247,IF(SUM($C265:BU265)+$S247&gt;$G247,$G247-SUM($C265:BU265),$S247))))</f>
        <v>0</v>
      </c>
      <c r="BW265" s="269">
        <f>IF(BW$251&lt;$I247,0,IF(BW$251=$I247,$L247,IF(BW$251=$N247,$Q247,IF(SUM($C265:BV265)+$S247&gt;$G247,$G247-SUM($C265:BV265),$S247))))</f>
        <v>0</v>
      </c>
      <c r="BX265" s="269">
        <f>IF(BX$251&lt;$I247,0,IF(BX$251=$I247,$L247,IF(BX$251=$N247,$Q247,IF(SUM($C265:BW265)+$S247&gt;$G247,$G247-SUM($C265:BW265),$S247))))</f>
        <v>0</v>
      </c>
      <c r="BY265" s="269">
        <f>IF(BY$251&lt;$I247,0,IF(BY$251=$I247,$L247,IF(BY$251=$N247,$Q247,IF(SUM($C265:BX265)+$S247&gt;$G247,$G247-SUM($C265:BX265),$S247))))</f>
        <v>0</v>
      </c>
      <c r="BZ265" s="269">
        <f>IF(BZ$251&lt;$I247,0,IF(BZ$251=$I247,$L247,IF(BZ$251=$N247,$Q247,IF(SUM($C265:BY265)+$S247&gt;$G247,$G247-SUM($C265:BY265),$S247))))</f>
        <v>0</v>
      </c>
      <c r="CA265" s="269">
        <f>IF(CA$251&lt;$I247,0,IF(CA$251=$I247,$L247,IF(CA$251=$N247,$Q247,IF(SUM($C265:BZ265)+$S247&gt;$G247,$G247-SUM($C265:BZ265),$S247))))</f>
        <v>0</v>
      </c>
      <c r="CB265" s="269">
        <f>IF(CB$251&lt;$I247,0,IF(CB$251=$I247,$L247,IF(CB$251=$N247,$Q247,IF(SUM($C265:CA265)+$S247&gt;$G247,$G247-SUM($C265:CA265),$S247))))</f>
        <v>0</v>
      </c>
      <c r="CC265" s="269">
        <f>IF(CC$251&lt;$I247,0,IF(CC$251=$I247,$L247,IF(CC$251=$N247,$Q247,IF(SUM($C265:CB265)+$S247&gt;$G247,$G247-SUM($C265:CB265),$S247))))</f>
        <v>0</v>
      </c>
      <c r="CD265" s="269">
        <f>IF(CD$251&lt;$I247,0,IF(CD$251=$I247,$L247,IF(CD$251=$N247,$Q247,IF(SUM($C265:CC265)+$S247&gt;$G247,$G247-SUM($C265:CC265),$S247))))</f>
        <v>0</v>
      </c>
      <c r="CE265" s="269">
        <f>IF(CE$251&lt;$I247,0,IF(CE$251=$I247,$L247,IF(CE$251=$N247,$Q247,IF(SUM($C265:CD265)+$S247&gt;$G247,$G247-SUM($C265:CD265),$S247))))</f>
        <v>0</v>
      </c>
      <c r="CF265" s="269">
        <f>IF(CF$251&lt;$I247,0,IF(CF$251=$I247,$L247,IF(CF$251=$N247,$Q247,IF(SUM($C265:CE265)+$S247&gt;$G247,$G247-SUM($C265:CE265),$S247))))</f>
        <v>0</v>
      </c>
      <c r="CG265" s="269">
        <f>IF(CG$251&lt;$I247,0,IF(CG$251=$I247,$L247,IF(CG$251=$N247,$Q247,IF(SUM($C265:CF265)+$S247&gt;$G247,$G247-SUM($C265:CF265),$S247))))</f>
        <v>0</v>
      </c>
      <c r="CH265" s="269">
        <f>IF(CH$251&lt;$I247,0,IF(CH$251=$I247,$L247,IF(CH$251=$N247,$Q247,IF(SUM($C265:CG265)+$S247&gt;$G247,$G247-SUM($C265:CG265),$S247))))</f>
        <v>0</v>
      </c>
      <c r="CI265" s="269">
        <f>IF(CI$251&lt;$I247,0,IF(CI$251=$I247,$L247,IF(CI$251=$N247,$Q247,IF(SUM($C265:CH265)+$S247&gt;$G247,$G247-SUM($C265:CH265),$S247))))</f>
        <v>0</v>
      </c>
      <c r="CJ265" s="269">
        <f>IF(CJ$251&lt;$I247,0,IF(CJ$251=$I247,$L247,IF(CJ$251=$N247,$Q247,IF(SUM($C265:CI265)+$S247&gt;$G247,$G247-SUM($C265:CI265),$S247))))</f>
        <v>0</v>
      </c>
      <c r="CK265" s="269">
        <f>IF(CK$251&lt;$I247,0,IF(CK$251=$I247,$L247,IF(CK$251=$N247,$Q247,IF(SUM($C265:CJ265)+$S247&gt;$G247,$G247-SUM($C265:CJ265),$S247))))</f>
        <v>0</v>
      </c>
      <c r="CL265" s="269">
        <f>IF(CL$251&lt;$I247,0,IF(CL$251=$I247,$L247,IF(CL$251=$N247,$Q247,IF(SUM($C265:CK265)+$S247&gt;$G247,$G247-SUM($C265:CK265),$S247))))</f>
        <v>0</v>
      </c>
      <c r="CM265" s="269">
        <f>IF(CM$251&lt;$I247,0,IF(CM$251=$I247,$L247,IF(CM$251=$N247,$Q247,IF(SUM($C265:CL265)+$S247&gt;$G247,$G247-SUM($C265:CL265),$S247))))</f>
        <v>0</v>
      </c>
      <c r="CN265" s="269">
        <f>IF(CN$251&lt;$I247,0,IF(CN$251=$I247,$L247,IF(CN$251=$N247,$Q247,IF(SUM($C265:CM265)+$S247&gt;$G247,$G247-SUM($C265:CM265),$S247))))</f>
        <v>0</v>
      </c>
      <c r="CO265" s="269">
        <f>IF(CO$251&lt;$I247,0,IF(CO$251=$I247,$L247,IF(CO$251=$N247,$Q247,IF(SUM($C265:CN265)+$S247&gt;$G247,$G247-SUM($C265:CN265),$S247))))</f>
        <v>0</v>
      </c>
      <c r="CP265" s="269">
        <f>IF(CP$251&lt;$I247,0,IF(CP$251=$I247,$L247,IF(CP$251=$N247,$Q247,IF(SUM($C265:CO265)+$S247&gt;$G247,$G247-SUM($C265:CO265),$S247))))</f>
        <v>0</v>
      </c>
      <c r="CQ265" s="269">
        <f>IF(CQ$251&lt;$I247,0,IF(CQ$251=$I247,$L247,IF(CQ$251=$N247,$Q247,IF(SUM($C265:CP265)+$S247&gt;$G247,$G247-SUM($C265:CP265),$S247))))</f>
        <v>0</v>
      </c>
      <c r="CR265" s="269">
        <f>IF(CR$251&lt;$I247,0,IF(CR$251=$I247,$L247,IF(CR$251=$N247,$Q247,IF(SUM($C265:CQ265)+$S247&gt;$G247,$G247-SUM($C265:CQ265),$S247))))</f>
        <v>0</v>
      </c>
      <c r="CS265" s="269">
        <f>IF(CS$251&lt;$I247,0,IF(CS$251=$I247,$L247,IF(CS$251=$N247,$Q247,IF(SUM($C265:CR265)+$S247&gt;$G247,$G247-SUM($C265:CR265),$S247))))</f>
        <v>0</v>
      </c>
      <c r="CT265" s="292">
        <f>IF(CT$251&lt;$I247,0,IF(CT$251=$I247,$L247,IF(CT$251=$N247,$Q247,IF(SUM($C265:CS265)+$S247&gt;$G247,$G247-SUM($C265:CS265),$S247))))</f>
        <v>0</v>
      </c>
      <c r="CU265" s="164">
        <f t="shared" si="277"/>
        <v>0</v>
      </c>
    </row>
    <row r="266" spans="1:99" s="130" customFormat="1" ht="16.5" customHeight="1">
      <c r="A266" s="267" t="str">
        <f t="shared" si="278"/>
        <v>车位</v>
      </c>
      <c r="B266" s="268">
        <f t="shared" si="279"/>
        <v>0</v>
      </c>
      <c r="C266" s="269">
        <f t="shared" si="280"/>
        <v>0</v>
      </c>
      <c r="D266" s="269">
        <f>IF(D$251&lt;$I248,0,IF(D$251=$I248,$L248,IF(D$251=$N248,$Q248,IF(SUM($C266:C266)+$S248&gt;$G248,$G248-SUM($C266:C266),$S248))))</f>
        <v>0</v>
      </c>
      <c r="E266" s="269">
        <f>IF(E$251&lt;$I248,0,IF(E$251=$I248,$L248,IF(E$251=$N248,$Q248,IF(SUM($C266:D266)+$S248&gt;$G248,$G248-SUM($C266:D266),$S248))))</f>
        <v>0</v>
      </c>
      <c r="F266" s="269">
        <f>IF(F$251&lt;$I248,0,IF(F$251=$I248,$L248,IF(F$251=$N248,$Q248,IF(SUM($C266:E266)+$S248&gt;$G248,$G248-SUM($C266:E266),$S248))))</f>
        <v>0</v>
      </c>
      <c r="G266" s="269">
        <f>IF(G$251&lt;$I248,0,IF(G$251=$I248,$L248,IF(G$251=$N248,$Q248,IF(SUM($C266:F266)+$S248&gt;$G248,$G248-SUM($C266:F266),$S248))))</f>
        <v>0</v>
      </c>
      <c r="H266" s="269">
        <f>IF(H$251&lt;$I248,0,IF(H$251=$I248,$L248,IF(H$251=$N248,$Q248,IF(SUM($C266:G266)+$S248&gt;$G248,$G248-SUM($C266:G266),$S248))))</f>
        <v>0</v>
      </c>
      <c r="I266" s="269">
        <f>IF(I$251&lt;$I248,0,IF(I$251=$I248,$L248,IF(I$251=$N248,$Q248,IF(SUM($C266:H266)+$S248&gt;$G248,$G248-SUM($C266:H266),$S248))))</f>
        <v>0</v>
      </c>
      <c r="J266" s="269">
        <f>IF(J$251&lt;$I248,0,IF(J$251=$I248,$L248,IF(J$251=$N248,$Q248,IF(SUM($C266:I266)+$S248&gt;$G248,$G248-SUM($C266:I266),$S248))))</f>
        <v>0</v>
      </c>
      <c r="K266" s="269">
        <f>IF(K$251&lt;$I248,0,IF(K$251=$I248,$L248,IF(K$251=$N248,$Q248,IF(SUM($C266:J266)+$S248&gt;$G248,$G248-SUM($C266:J266),$S248))))</f>
        <v>0</v>
      </c>
      <c r="L266" s="269">
        <f>IF(L$251&lt;$I248,0,IF(L$251=$I248,$L248,IF(L$251=$N248,$Q248,IF(SUM($C266:K266)+$S248&gt;$G248,$G248-SUM($C266:K266),$S248))))</f>
        <v>0</v>
      </c>
      <c r="M266" s="269">
        <f>IF(M$251&lt;$I248,0,IF(M$251=$I248,$L248,IF(M$251=$N248,$Q248,IF(SUM($C266:L266)+$S248&gt;$G248,$G248-SUM($C266:L266),$S248))))</f>
        <v>0</v>
      </c>
      <c r="N266" s="269">
        <f>IF(N$251&lt;$I248,0,IF(N$251=$I248,$L248,IF(N$251=$N248,$Q248,IF(SUM($C266:M266)+$S248&gt;$G248,$G248-SUM($C266:M266),$S248))))</f>
        <v>0</v>
      </c>
      <c r="O266" s="269">
        <f>IF(O$251&lt;$I248,0,IF(O$251=$I248,$L248,IF(O$251=$N248,$Q248,IF(SUM($C266:N266)+$S248&gt;$G248,$G248-SUM($C266:N266),$S248))))</f>
        <v>0</v>
      </c>
      <c r="P266" s="269">
        <f>IF(P$251&lt;$I248,0,IF(P$251=$I248,$L248,IF(P$251=$N248,$Q248,IF(SUM($C266:O266)+$S248&gt;$G248,$G248-SUM($C266:O266),$S248))))</f>
        <v>0</v>
      </c>
      <c r="Q266" s="269">
        <f>IF(Q$251&lt;$I248,0,IF(Q$251=$I248,$L248,IF(Q$251=$N248,$Q248,IF(SUM($C266:P266)+$S248&gt;$G248,$G248-SUM($C266:P266),$S248))))</f>
        <v>0</v>
      </c>
      <c r="R266" s="269">
        <f>IF(R$251&lt;$I248,0,IF(R$251=$I248,$L248,IF(R$251=$N248,$Q248,IF(SUM($C266:Q266)+$S248&gt;$G248,$G248-SUM($C266:Q266),$S248))))</f>
        <v>0</v>
      </c>
      <c r="S266" s="269">
        <f>IF(S$251&lt;$I248,0,IF(S$251=$I248,$L248,IF(S$251=$N248,$Q248,IF(SUM($C266:R266)+$S248&gt;$G248,$G248-SUM($C266:R266),$S248))))</f>
        <v>0</v>
      </c>
      <c r="T266" s="269">
        <f>IF(T$251&lt;$I248,0,IF(T$251=$I248,$L248,IF(T$251=$N248,$Q248,IF(SUM($C266:S266)+$S248&gt;$G248,$G248-SUM($C266:S266),$S248))))</f>
        <v>0</v>
      </c>
      <c r="U266" s="269">
        <f>IF(U$251&lt;$I248,0,IF(U$251=$I248,$L248,IF(U$251=$N248,$Q248,IF(SUM($C266:T266)+$S248&gt;$G248,$G248-SUM($C266:T266),$S248))))</f>
        <v>0</v>
      </c>
      <c r="V266" s="269">
        <f>IF(V$251&lt;$I248,0,IF(V$251=$I248,$L248,IF(V$251=$N248,$Q248,IF(SUM($C266:U266)+$S248&gt;$G248,$G248-SUM($C266:U266),$S248))))</f>
        <v>0</v>
      </c>
      <c r="W266" s="269">
        <f>IF(W$251&lt;$I248,0,IF(W$251=$I248,$L248,IF(W$251=$N248,$Q248,IF(SUM($C266:V266)+$S248&gt;$G248,$G248-SUM($C266:V266),$S248))))</f>
        <v>0</v>
      </c>
      <c r="X266" s="269">
        <f>IF(X$251&lt;$I248,0,IF(X$251=$I248,$L248,IF(X$251=$N248,$Q248,IF(SUM($C266:W266)+$S248&gt;$G248,$G248-SUM($C266:W266),$S248))))</f>
        <v>0</v>
      </c>
      <c r="Y266" s="269">
        <f>IF(Y$251&lt;$I248,0,IF(Y$251=$I248,$L248,IF(Y$251=$N248,$Q248,IF(SUM($C266:X266)+$S248&gt;$G248,$G248-SUM($C266:X266),$S248))))</f>
        <v>0</v>
      </c>
      <c r="Z266" s="269">
        <f>IF(Z$251&lt;$I248,0,IF(Z$251=$I248,$L248,IF(Z$251=$N248,$Q248,IF(SUM($C266:Y266)+$S248&gt;$G248,$G248-SUM($C266:Y266),$S248))))</f>
        <v>0</v>
      </c>
      <c r="AA266" s="269">
        <f>IF(AA$251&lt;$I248,0,IF(AA$251=$I248,$L248,IF(AA$251=$N248,$Q248,IF(SUM($C266:Z266)+$S248&gt;$G248,$G248-SUM($C266:Z266),$S248))))</f>
        <v>0</v>
      </c>
      <c r="AB266" s="269">
        <f>IF(AB$251&lt;$I248,0,IF(AB$251=$I248,$L248,IF(AB$251=$N248,$Q248,IF(SUM($C266:AA266)+$S248&gt;$G248,$G248-SUM($C266:AA266),$S248))))</f>
        <v>0</v>
      </c>
      <c r="AC266" s="269">
        <f>IF(AC$251&lt;$I248,0,IF(AC$251=$I248,$L248,IF(AC$251=$N248,$Q248,IF(SUM($C266:AB266)+$S248&gt;$G248,$G248-SUM($C266:AB266),$S248))))</f>
        <v>0</v>
      </c>
      <c r="AD266" s="269">
        <f>IF(AD$251&lt;$I248,0,IF(AD$251=$I248,$L248,IF(AD$251=$N248,$Q248,IF(SUM($C266:AC266)+$S248&gt;$G248,$G248-SUM($C266:AC266),$S248))))</f>
        <v>0</v>
      </c>
      <c r="AE266" s="269">
        <f>IF(AE$251&lt;$I248,0,IF(AE$251=$I248,$L248,IF(AE$251=$N248,$Q248,IF(SUM($C266:AD266)+$S248&gt;$G248,$G248-SUM($C266:AD266),$S248))))</f>
        <v>0</v>
      </c>
      <c r="AF266" s="269">
        <f>IF(AF$251&lt;$I248,0,IF(AF$251=$I248,$L248,IF(AF$251=$N248,$Q248,IF(SUM($C266:AE266)+$S248&gt;$G248,$G248-SUM($C266:AE266),$S248))))</f>
        <v>0</v>
      </c>
      <c r="AG266" s="269">
        <f>IF(AG$251&lt;$I248,0,IF(AG$251=$I248,$L248,IF(AG$251=$N248,$Q248,IF(SUM($C266:AF266)+$S248&gt;$G248,$G248-SUM($C266:AF266),$S248))))</f>
        <v>0</v>
      </c>
      <c r="AH266" s="269">
        <f>IF(AH$251&lt;$I248,0,IF(AH$251=$I248,$L248,IF(AH$251=$N248,$Q248,IF(SUM($C266:AG266)+$S248&gt;$G248,$G248-SUM($C266:AG266),$S248))))</f>
        <v>0</v>
      </c>
      <c r="AI266" s="269">
        <f>IF(AI$251&lt;$I248,0,IF(AI$251=$I248,$L248,IF(AI$251=$N248,$Q248,IF(SUM($C266:AH266)+$S248&gt;$G248,$G248-SUM($C266:AH266),$S248))))</f>
        <v>0</v>
      </c>
      <c r="AJ266" s="269">
        <f>IF(AJ$251&lt;$I248,0,IF(AJ$251=$I248,$L248,IF(AJ$251=$N248,$Q248,IF(SUM($C266:AI266)+$S248&gt;$G248,$G248-SUM($C266:AI266),$S248))))</f>
        <v>0</v>
      </c>
      <c r="AK266" s="269">
        <f>IF(AK$251&lt;$I248,0,IF(AK$251=$I248,$L248,IF(AK$251=$N248,$Q248,IF(SUM($C266:AJ266)+$S248&gt;$G248,$G248-SUM($C266:AJ266),$S248))))</f>
        <v>0</v>
      </c>
      <c r="AL266" s="269">
        <f>IF(AL$251&lt;$I248,0,IF(AL$251=$I248,$L248,IF(AL$251=$N248,$Q248,IF(SUM($C266:AK266)+$S248&gt;$G248,$G248-SUM($C266:AK266),$S248))))</f>
        <v>0</v>
      </c>
      <c r="AM266" s="269">
        <f>IF(AM$251&lt;$I248,0,IF(AM$251=$I248,$L248,IF(AM$251=$N248,$Q248,IF(SUM($C266:AL266)+$S248&gt;$G248,$G248-SUM($C266:AL266),$S248))))</f>
        <v>0</v>
      </c>
      <c r="AN266" s="269">
        <f>IF(AN$251&lt;$I248,0,IF(AN$251=$I248,$L248,IF(AN$251=$N248,$Q248,IF(SUM($C266:AM266)+$S248&gt;$G248,$G248-SUM($C266:AM266),$S248))))</f>
        <v>0</v>
      </c>
      <c r="AO266" s="269">
        <f>IF(AO$251&lt;$I248,0,IF(AO$251=$I248,$L248,IF(AO$251=$N248,$Q248,IF(SUM($C266:AN266)+$S248&gt;$G248,$G248-SUM($C266:AN266),$S248))))</f>
        <v>0</v>
      </c>
      <c r="AP266" s="269">
        <f>IF(AP$251&lt;$I248,0,IF(AP$251=$I248,$L248,IF(AP$251=$N248,$Q248,IF(SUM($C266:AO266)+$S248&gt;$G248,$G248-SUM($C266:AO266),$S248))))</f>
        <v>0</v>
      </c>
      <c r="AQ266" s="269">
        <f>IF(AQ$251&lt;$I248,0,IF(AQ$251=$I248,$L248,IF(AQ$251=$N248,$Q248,IF(SUM($C266:AP266)+$S248&gt;$G248,$G248-SUM($C266:AP266),$S248))))</f>
        <v>0</v>
      </c>
      <c r="AR266" s="269">
        <f>IF(AR$251&lt;$I248,0,IF(AR$251=$I248,$L248,IF(AR$251=$N248,$Q248,IF(SUM($C266:AQ266)+$S248&gt;$G248,$G248-SUM($C266:AQ266),$S248))))</f>
        <v>0</v>
      </c>
      <c r="AS266" s="269">
        <f>IF(AS$251&lt;$I248,0,IF(AS$251=$I248,$L248,IF(AS$251=$N248,$Q248,IF(SUM($C266:AR266)+$S248&gt;$G248,$G248-SUM($C266:AR266),$S248))))</f>
        <v>0</v>
      </c>
      <c r="AT266" s="269">
        <f>IF(AT$251&lt;$I248,0,IF(AT$251=$I248,$L248,IF(AT$251=$N248,$Q248,IF(SUM($C266:AS266)+$S248&gt;$G248,$G248-SUM($C266:AS266),$S248))))</f>
        <v>0</v>
      </c>
      <c r="AU266" s="269">
        <f>IF(AU$251&lt;$I248,0,IF(AU$251=$I248,$L248,IF(AU$251=$N248,$Q248,IF(SUM($C266:AT266)+$S248&gt;$G248,$G248-SUM($C266:AT266),$S248))))</f>
        <v>0</v>
      </c>
      <c r="AV266" s="269">
        <f>IF(AV$251&lt;$I248,0,IF(AV$251=$I248,$L248,IF(AV$251=$N248,$Q248,IF(SUM($C266:AU266)+$S248&gt;$G248,$G248-SUM($C266:AU266),$S248))))</f>
        <v>0</v>
      </c>
      <c r="AW266" s="269">
        <f>IF(AW$251&lt;$I248,0,IF(AW$251=$I248,$L248,IF(AW$251=$N248,$Q248,IF(SUM($C266:AV266)+$S248&gt;$G248,$G248-SUM($C266:AV266),$S248))))</f>
        <v>0</v>
      </c>
      <c r="AX266" s="269">
        <f>IF(AX$251&lt;$I248,0,IF(AX$251=$I248,$L248,IF(AX$251=$N248,$Q248,IF(SUM($C266:AW266)+$S248&gt;$G248,$G248-SUM($C266:AW266),$S248))))</f>
        <v>0</v>
      </c>
      <c r="AY266" s="269">
        <f>IF(AY$251&lt;$I248,0,IF(AY$251=$I248,$L248,IF(AY$251=$N248,$Q248,IF(SUM($C266:AX266)+$S248&gt;$G248,$G248-SUM($C266:AX266),$S248))))</f>
        <v>0</v>
      </c>
      <c r="AZ266" s="269">
        <f>IF(AZ$251&lt;$I248,0,IF(AZ$251=$I248,$L248,IF(AZ$251=$N248,$Q248,IF(SUM($C266:AY266)+$S248&gt;$G248,$G248-SUM($C266:AY266),$S248))))</f>
        <v>0</v>
      </c>
      <c r="BA266" s="269">
        <f>IF(BA$251&lt;$I248,0,IF(BA$251=$I248,$L248,IF(BA$251=$N248,$Q248,IF(SUM($C266:AZ266)+$S248&gt;$G248,$G248-SUM($C266:AZ266),$S248))))</f>
        <v>0</v>
      </c>
      <c r="BB266" s="269">
        <f>IF(BB$251&lt;$I248,0,IF(BB$251=$I248,$L248,IF(BB$251=$N248,$Q248,IF(SUM($C266:BA266)+$S248&gt;$G248,$G248-SUM($C266:BA266),$S248))))</f>
        <v>0</v>
      </c>
      <c r="BC266" s="269">
        <f>IF(BC$251&lt;$I248,0,IF(BC$251=$I248,$L248,IF(BC$251=$N248,$Q248,IF(SUM($C266:BB266)+$S248&gt;$G248,$G248-SUM($C266:BB266),$S248))))</f>
        <v>0</v>
      </c>
      <c r="BD266" s="269">
        <f>IF(BD$251&lt;$I248,0,IF(BD$251=$I248,$L248,IF(BD$251=$N248,$Q248,IF(SUM($C266:BC266)+$S248&gt;$G248,$G248-SUM($C266:BC266),$S248))))</f>
        <v>0</v>
      </c>
      <c r="BE266" s="269">
        <f>IF(BE$251&lt;$I248,0,IF(BE$251=$I248,$L248,IF(BE$251=$N248,$Q248,IF(SUM($C266:BD266)+$S248&gt;$G248,$G248-SUM($C266:BD266),$S248))))</f>
        <v>0</v>
      </c>
      <c r="BF266" s="269">
        <f>IF(BF$251&lt;$I248,0,IF(BF$251=$I248,$L248,IF(BF$251=$N248,$Q248,IF(SUM($C266:BE266)+$S248&gt;$G248,$G248-SUM($C266:BE266),$S248))))</f>
        <v>0</v>
      </c>
      <c r="BG266" s="269">
        <f>IF(BG$251&lt;$I248,0,IF(BG$251=$I248,$L248,IF(BG$251=$N248,$Q248,IF(SUM($C266:BF266)+$S248&gt;$G248,$G248-SUM($C266:BF266),$S248))))</f>
        <v>0</v>
      </c>
      <c r="BH266" s="269">
        <f>IF(BH$251&lt;$I248,0,IF(BH$251=$I248,$L248,IF(BH$251=$N248,$Q248,IF(SUM($C266:BG266)+$S248&gt;$G248,$G248-SUM($C266:BG266),$S248))))</f>
        <v>0</v>
      </c>
      <c r="BI266" s="269">
        <f>IF(BI$251&lt;$I248,0,IF(BI$251=$I248,$L248,IF(BI$251=$N248,$Q248,IF(SUM($C266:BH266)+$S248&gt;$G248,$G248-SUM($C266:BH266),$S248))))</f>
        <v>0</v>
      </c>
      <c r="BJ266" s="269">
        <f>IF(BJ$251&lt;$I248,0,IF(BJ$251=$I248,$L248,IF(BJ$251=$N248,$Q248,IF(SUM($C266:BI266)+$S248&gt;$G248,$G248-SUM($C266:BI266),$S248))))</f>
        <v>0</v>
      </c>
      <c r="BK266" s="269">
        <f>IF(BK$251&lt;$I248,0,IF(BK$251=$I248,$L248,IF(BK$251=$N248,$Q248,IF(SUM($C266:BJ266)+$S248&gt;$G248,$G248-SUM($C266:BJ266),$S248))))</f>
        <v>0</v>
      </c>
      <c r="BL266" s="269">
        <f>IF(BL$251&lt;$I248,0,IF(BL$251=$I248,$L248,IF(BL$251=$N248,$Q248,IF(SUM($C266:BK266)+$S248&gt;$G248,$G248-SUM($C266:BK266),$S248))))</f>
        <v>0</v>
      </c>
      <c r="BM266" s="269">
        <f>IF(BM$251&lt;$I248,0,IF(BM$251=$I248,$L248,IF(BM$251=$N248,$Q248,IF(SUM($C266:BL266)+$S248&gt;$G248,$G248-SUM($C266:BL266),$S248))))</f>
        <v>0</v>
      </c>
      <c r="BN266" s="269">
        <f>IF(BN$251&lt;$I248,0,IF(BN$251=$I248,$L248,IF(BN$251=$N248,$Q248,IF(SUM($C266:BM266)+$S248&gt;$G248,$G248-SUM($C266:BM266),$S248))))</f>
        <v>0</v>
      </c>
      <c r="BO266" s="269">
        <f>IF(BO$251&lt;$I248,0,IF(BO$251=$I248,$L248,IF(BO$251=$N248,$Q248,IF(SUM($C266:BN266)+$S248&gt;$G248,$G248-SUM($C266:BN266),$S248))))</f>
        <v>0</v>
      </c>
      <c r="BP266" s="269">
        <f>IF(BP$251&lt;$I248,0,IF(BP$251=$I248,$L248,IF(BP$251=$N248,$Q248,IF(SUM($C266:BO266)+$S248&gt;$G248,$G248-SUM($C266:BO266),$S248))))</f>
        <v>0</v>
      </c>
      <c r="BQ266" s="269">
        <f>IF(BQ$251&lt;$I248,0,IF(BQ$251=$I248,$L248,IF(BQ$251=$N248,$Q248,IF(SUM($C266:BP266)+$S248&gt;$G248,$G248-SUM($C266:BP266),$S248))))</f>
        <v>0</v>
      </c>
      <c r="BR266" s="269">
        <f>IF(BR$251&lt;$I248,0,IF(BR$251=$I248,$L248,IF(BR$251=$N248,$Q248,IF(SUM($C266:BQ266)+$S248&gt;$G248,$G248-SUM($C266:BQ266),$S248))))</f>
        <v>0</v>
      </c>
      <c r="BS266" s="269">
        <f>IF(BS$251&lt;$I248,0,IF(BS$251=$I248,$L248,IF(BS$251=$N248,$Q248,IF(SUM($C266:BR266)+$S248&gt;$G248,$G248-SUM($C266:BR266),$S248))))</f>
        <v>0</v>
      </c>
      <c r="BT266" s="269">
        <f>IF(BT$251&lt;$I248,0,IF(BT$251=$I248,$L248,IF(BT$251=$N248,$Q248,IF(SUM($C266:BS266)+$S248&gt;$G248,$G248-SUM($C266:BS266),$S248))))</f>
        <v>0</v>
      </c>
      <c r="BU266" s="269">
        <f>IF(BU$251&lt;$I248,0,IF(BU$251=$I248,$L248,IF(BU$251=$N248,$Q248,IF(SUM($C266:BT266)+$S248&gt;$G248,$G248-SUM($C266:BT266),$S248))))</f>
        <v>0</v>
      </c>
      <c r="BV266" s="269">
        <f>IF(BV$251&lt;$I248,0,IF(BV$251=$I248,$L248,IF(BV$251=$N248,$Q248,IF(SUM($C266:BU266)+$S248&gt;$G248,$G248-SUM($C266:BU266),$S248))))</f>
        <v>0</v>
      </c>
      <c r="BW266" s="269">
        <f>IF(BW$251&lt;$I248,0,IF(BW$251=$I248,$L248,IF(BW$251=$N248,$Q248,IF(SUM($C266:BV266)+$S248&gt;$G248,$G248-SUM($C266:BV266),$S248))))</f>
        <v>0</v>
      </c>
      <c r="BX266" s="269">
        <f>IF(BX$251&lt;$I248,0,IF(BX$251=$I248,$L248,IF(BX$251=$N248,$Q248,IF(SUM($C266:BW266)+$S248&gt;$G248,$G248-SUM($C266:BW266),$S248))))</f>
        <v>0</v>
      </c>
      <c r="BY266" s="269">
        <f>IF(BY$251&lt;$I248,0,IF(BY$251=$I248,$L248,IF(BY$251=$N248,$Q248,IF(SUM($C266:BX266)+$S248&gt;$G248,$G248-SUM($C266:BX266),$S248))))</f>
        <v>0</v>
      </c>
      <c r="BZ266" s="269">
        <f>IF(BZ$251&lt;$I248,0,IF(BZ$251=$I248,$L248,IF(BZ$251=$N248,$Q248,IF(SUM($C266:BY266)+$S248&gt;$G248,$G248-SUM($C266:BY266),$S248))))</f>
        <v>0</v>
      </c>
      <c r="CA266" s="269">
        <f>IF(CA$251&lt;$I248,0,IF(CA$251=$I248,$L248,IF(CA$251=$N248,$Q248,IF(SUM($C266:BZ266)+$S248&gt;$G248,$G248-SUM($C266:BZ266),$S248))))</f>
        <v>0</v>
      </c>
      <c r="CB266" s="269">
        <f>IF(CB$251&lt;$I248,0,IF(CB$251=$I248,$L248,IF(CB$251=$N248,$Q248,IF(SUM($C266:CA266)+$S248&gt;$G248,$G248-SUM($C266:CA266),$S248))))</f>
        <v>0</v>
      </c>
      <c r="CC266" s="269">
        <f>IF(CC$251&lt;$I248,0,IF(CC$251=$I248,$L248,IF(CC$251=$N248,$Q248,IF(SUM($C266:CB266)+$S248&gt;$G248,$G248-SUM($C266:CB266),$S248))))</f>
        <v>0</v>
      </c>
      <c r="CD266" s="269">
        <f>IF(CD$251&lt;$I248,0,IF(CD$251=$I248,$L248,IF(CD$251=$N248,$Q248,IF(SUM($C266:CC266)+$S248&gt;$G248,$G248-SUM($C266:CC266),$S248))))</f>
        <v>0</v>
      </c>
      <c r="CE266" s="269">
        <f>IF(CE$251&lt;$I248,0,IF(CE$251=$I248,$L248,IF(CE$251=$N248,$Q248,IF(SUM($C266:CD266)+$S248&gt;$G248,$G248-SUM($C266:CD266),$S248))))</f>
        <v>0</v>
      </c>
      <c r="CF266" s="269">
        <f>IF(CF$251&lt;$I248,0,IF(CF$251=$I248,$L248,IF(CF$251=$N248,$Q248,IF(SUM($C266:CE266)+$S248&gt;$G248,$G248-SUM($C266:CE266),$S248))))</f>
        <v>0</v>
      </c>
      <c r="CG266" s="269">
        <f>IF(CG$251&lt;$I248,0,IF(CG$251=$I248,$L248,IF(CG$251=$N248,$Q248,IF(SUM($C266:CF266)+$S248&gt;$G248,$G248-SUM($C266:CF266),$S248))))</f>
        <v>0</v>
      </c>
      <c r="CH266" s="269">
        <f>IF(CH$251&lt;$I248,0,IF(CH$251=$I248,$L248,IF(CH$251=$N248,$Q248,IF(SUM($C266:CG266)+$S248&gt;$G248,$G248-SUM($C266:CG266),$S248))))</f>
        <v>0</v>
      </c>
      <c r="CI266" s="269">
        <f>IF(CI$251&lt;$I248,0,IF(CI$251=$I248,$L248,IF(CI$251=$N248,$Q248,IF(SUM($C266:CH266)+$S248&gt;$G248,$G248-SUM($C266:CH266),$S248))))</f>
        <v>0</v>
      </c>
      <c r="CJ266" s="269">
        <f>IF(CJ$251&lt;$I248,0,IF(CJ$251=$I248,$L248,IF(CJ$251=$N248,$Q248,IF(SUM($C266:CI266)+$S248&gt;$G248,$G248-SUM($C266:CI266),$S248))))</f>
        <v>0</v>
      </c>
      <c r="CK266" s="269">
        <f>IF(CK$251&lt;$I248,0,IF(CK$251=$I248,$L248,IF(CK$251=$N248,$Q248,IF(SUM($C266:CJ266)+$S248&gt;$G248,$G248-SUM($C266:CJ266),$S248))))</f>
        <v>0</v>
      </c>
      <c r="CL266" s="269">
        <f>IF(CL$251&lt;$I248,0,IF(CL$251=$I248,$L248,IF(CL$251=$N248,$Q248,IF(SUM($C266:CK266)+$S248&gt;$G248,$G248-SUM($C266:CK266),$S248))))</f>
        <v>0</v>
      </c>
      <c r="CM266" s="269">
        <f>IF(CM$251&lt;$I248,0,IF(CM$251=$I248,$L248,IF(CM$251=$N248,$Q248,IF(SUM($C266:CL266)+$S248&gt;$G248,$G248-SUM($C266:CL266),$S248))))</f>
        <v>0</v>
      </c>
      <c r="CN266" s="269">
        <f>IF(CN$251&lt;$I248,0,IF(CN$251=$I248,$L248,IF(CN$251=$N248,$Q248,IF(SUM($C266:CM266)+$S248&gt;$G248,$G248-SUM($C266:CM266),$S248))))</f>
        <v>0</v>
      </c>
      <c r="CO266" s="269">
        <f>IF(CO$251&lt;$I248,0,IF(CO$251=$I248,$L248,IF(CO$251=$N248,$Q248,IF(SUM($C266:CN266)+$S248&gt;$G248,$G248-SUM($C266:CN266),$S248))))</f>
        <v>0</v>
      </c>
      <c r="CP266" s="269">
        <f>IF(CP$251&lt;$I248,0,IF(CP$251=$I248,$L248,IF(CP$251=$N248,$Q248,IF(SUM($C266:CO266)+$S248&gt;$G248,$G248-SUM($C266:CO266),$S248))))</f>
        <v>0</v>
      </c>
      <c r="CQ266" s="269">
        <f>IF(CQ$251&lt;$I248,0,IF(CQ$251=$I248,$L248,IF(CQ$251=$N248,$Q248,IF(SUM($C266:CP266)+$S248&gt;$G248,$G248-SUM($C266:CP266),$S248))))</f>
        <v>0</v>
      </c>
      <c r="CR266" s="269">
        <f>IF(CR$251&lt;$I248,0,IF(CR$251=$I248,$L248,IF(CR$251=$N248,$Q248,IF(SUM($C266:CQ266)+$S248&gt;$G248,$G248-SUM($C266:CQ266),$S248))))</f>
        <v>0</v>
      </c>
      <c r="CS266" s="269">
        <f>IF(CS$251&lt;$I248,0,IF(CS$251=$I248,$L248,IF(CS$251=$N248,$Q248,IF(SUM($C266:CR266)+$S248&gt;$G248,$G248-SUM($C266:CR266),$S248))))</f>
        <v>0</v>
      </c>
      <c r="CT266" s="292">
        <f>IF(CT$251&lt;$I248,0,IF(CT$251=$I248,$L248,IF(CT$251=$N248,$Q248,IF(SUM($C266:CS266)+$S248&gt;$G248,$G248-SUM($C266:CS266),$S248))))</f>
        <v>0</v>
      </c>
      <c r="CU266" s="164">
        <f t="shared" si="277"/>
        <v>0</v>
      </c>
    </row>
    <row r="267" spans="1:99" s="130" customFormat="1" ht="16.5" customHeight="1">
      <c r="A267" s="271" t="s">
        <v>239</v>
      </c>
      <c r="B267" s="272">
        <f t="shared" ref="B267:V267" si="281">SUM(B253:B266)</f>
        <v>0</v>
      </c>
      <c r="C267" s="272">
        <f t="shared" si="281"/>
        <v>0</v>
      </c>
      <c r="D267" s="272">
        <f t="shared" si="281"/>
        <v>0</v>
      </c>
      <c r="E267" s="272">
        <f t="shared" si="281"/>
        <v>0</v>
      </c>
      <c r="F267" s="272">
        <f t="shared" si="281"/>
        <v>0</v>
      </c>
      <c r="G267" s="272">
        <f t="shared" si="281"/>
        <v>0</v>
      </c>
      <c r="H267" s="272">
        <f t="shared" si="281"/>
        <v>0</v>
      </c>
      <c r="I267" s="272">
        <f t="shared" si="281"/>
        <v>0</v>
      </c>
      <c r="J267" s="272">
        <f t="shared" si="281"/>
        <v>0</v>
      </c>
      <c r="K267" s="272">
        <f t="shared" si="281"/>
        <v>0</v>
      </c>
      <c r="L267" s="272">
        <f t="shared" si="281"/>
        <v>0</v>
      </c>
      <c r="M267" s="272">
        <f t="shared" si="281"/>
        <v>0</v>
      </c>
      <c r="N267" s="272">
        <f t="shared" si="281"/>
        <v>0</v>
      </c>
      <c r="O267" s="272">
        <f t="shared" si="281"/>
        <v>0</v>
      </c>
      <c r="P267" s="272">
        <f t="shared" si="281"/>
        <v>0</v>
      </c>
      <c r="Q267" s="272">
        <f t="shared" si="281"/>
        <v>0</v>
      </c>
      <c r="R267" s="272">
        <f t="shared" si="281"/>
        <v>0</v>
      </c>
      <c r="S267" s="272">
        <f t="shared" si="281"/>
        <v>0</v>
      </c>
      <c r="T267" s="272">
        <f t="shared" si="281"/>
        <v>0</v>
      </c>
      <c r="U267" s="272">
        <f t="shared" si="281"/>
        <v>0</v>
      </c>
      <c r="V267" s="272">
        <f t="shared" si="281"/>
        <v>0</v>
      </c>
      <c r="W267" s="272">
        <f t="shared" ref="W267:BB267" si="282">SUM(W253:W266)</f>
        <v>0</v>
      </c>
      <c r="X267" s="272">
        <f t="shared" si="282"/>
        <v>0</v>
      </c>
      <c r="Y267" s="272">
        <f t="shared" si="282"/>
        <v>0</v>
      </c>
      <c r="Z267" s="272">
        <f t="shared" si="282"/>
        <v>0</v>
      </c>
      <c r="AA267" s="272">
        <f t="shared" si="282"/>
        <v>0</v>
      </c>
      <c r="AB267" s="272">
        <f t="shared" si="282"/>
        <v>0</v>
      </c>
      <c r="AC267" s="272">
        <f t="shared" si="282"/>
        <v>0</v>
      </c>
      <c r="AD267" s="272">
        <f t="shared" si="282"/>
        <v>0</v>
      </c>
      <c r="AE267" s="272">
        <f t="shared" si="282"/>
        <v>0</v>
      </c>
      <c r="AF267" s="272">
        <f t="shared" si="282"/>
        <v>0</v>
      </c>
      <c r="AG267" s="272">
        <f t="shared" si="282"/>
        <v>0</v>
      </c>
      <c r="AH267" s="272">
        <f t="shared" si="282"/>
        <v>0</v>
      </c>
      <c r="AI267" s="272">
        <f t="shared" si="282"/>
        <v>0</v>
      </c>
      <c r="AJ267" s="272">
        <f t="shared" si="282"/>
        <v>0</v>
      </c>
      <c r="AK267" s="272">
        <f t="shared" si="282"/>
        <v>0</v>
      </c>
      <c r="AL267" s="272">
        <f t="shared" si="282"/>
        <v>0</v>
      </c>
      <c r="AM267" s="272">
        <f t="shared" si="282"/>
        <v>0</v>
      </c>
      <c r="AN267" s="272">
        <f t="shared" si="282"/>
        <v>0</v>
      </c>
      <c r="AO267" s="272">
        <f t="shared" si="282"/>
        <v>0</v>
      </c>
      <c r="AP267" s="272">
        <f t="shared" si="282"/>
        <v>0</v>
      </c>
      <c r="AQ267" s="272">
        <f t="shared" si="282"/>
        <v>0</v>
      </c>
      <c r="AR267" s="272">
        <f t="shared" si="282"/>
        <v>0</v>
      </c>
      <c r="AS267" s="272">
        <f t="shared" si="282"/>
        <v>0</v>
      </c>
      <c r="AT267" s="272">
        <f t="shared" si="282"/>
        <v>0</v>
      </c>
      <c r="AU267" s="272">
        <f t="shared" si="282"/>
        <v>0</v>
      </c>
      <c r="AV267" s="272">
        <f t="shared" si="282"/>
        <v>0</v>
      </c>
      <c r="AW267" s="272">
        <f t="shared" si="282"/>
        <v>0</v>
      </c>
      <c r="AX267" s="272">
        <f t="shared" si="282"/>
        <v>0</v>
      </c>
      <c r="AY267" s="272">
        <f t="shared" si="282"/>
        <v>0</v>
      </c>
      <c r="AZ267" s="272">
        <f t="shared" si="282"/>
        <v>0</v>
      </c>
      <c r="BA267" s="272">
        <f t="shared" si="282"/>
        <v>0</v>
      </c>
      <c r="BB267" s="272">
        <f t="shared" si="282"/>
        <v>0</v>
      </c>
      <c r="BC267" s="272">
        <f t="shared" ref="BC267:CH267" si="283">SUM(BC253:BC266)</f>
        <v>0</v>
      </c>
      <c r="BD267" s="272">
        <f t="shared" si="283"/>
        <v>0</v>
      </c>
      <c r="BE267" s="272">
        <f t="shared" si="283"/>
        <v>0</v>
      </c>
      <c r="BF267" s="272">
        <f t="shared" si="283"/>
        <v>0</v>
      </c>
      <c r="BG267" s="272">
        <f t="shared" si="283"/>
        <v>0</v>
      </c>
      <c r="BH267" s="272">
        <f t="shared" si="283"/>
        <v>0</v>
      </c>
      <c r="BI267" s="272">
        <f t="shared" si="283"/>
        <v>0</v>
      </c>
      <c r="BJ267" s="272">
        <f t="shared" si="283"/>
        <v>0</v>
      </c>
      <c r="BK267" s="272">
        <f t="shared" si="283"/>
        <v>0</v>
      </c>
      <c r="BL267" s="272">
        <f t="shared" si="283"/>
        <v>0</v>
      </c>
      <c r="BM267" s="272">
        <f t="shared" si="283"/>
        <v>0</v>
      </c>
      <c r="BN267" s="272">
        <f t="shared" si="283"/>
        <v>0</v>
      </c>
      <c r="BO267" s="272">
        <f t="shared" si="283"/>
        <v>0</v>
      </c>
      <c r="BP267" s="272">
        <f t="shared" si="283"/>
        <v>0</v>
      </c>
      <c r="BQ267" s="272">
        <f t="shared" si="283"/>
        <v>0</v>
      </c>
      <c r="BR267" s="272">
        <f t="shared" si="283"/>
        <v>0</v>
      </c>
      <c r="BS267" s="272">
        <f t="shared" si="283"/>
        <v>0</v>
      </c>
      <c r="BT267" s="272">
        <f t="shared" si="283"/>
        <v>0</v>
      </c>
      <c r="BU267" s="272">
        <f t="shared" si="283"/>
        <v>0</v>
      </c>
      <c r="BV267" s="272">
        <f t="shared" si="283"/>
        <v>0</v>
      </c>
      <c r="BW267" s="272">
        <f t="shared" si="283"/>
        <v>0</v>
      </c>
      <c r="BX267" s="272">
        <f t="shared" si="283"/>
        <v>0</v>
      </c>
      <c r="BY267" s="272">
        <f t="shared" si="283"/>
        <v>0</v>
      </c>
      <c r="BZ267" s="272">
        <f t="shared" si="283"/>
        <v>0</v>
      </c>
      <c r="CA267" s="272">
        <f t="shared" si="283"/>
        <v>0</v>
      </c>
      <c r="CB267" s="272">
        <f t="shared" si="283"/>
        <v>0</v>
      </c>
      <c r="CC267" s="272">
        <f t="shared" si="283"/>
        <v>0</v>
      </c>
      <c r="CD267" s="272">
        <f t="shared" si="283"/>
        <v>0</v>
      </c>
      <c r="CE267" s="272">
        <f t="shared" si="283"/>
        <v>0</v>
      </c>
      <c r="CF267" s="272">
        <f t="shared" si="283"/>
        <v>0</v>
      </c>
      <c r="CG267" s="272">
        <f t="shared" si="283"/>
        <v>0</v>
      </c>
      <c r="CH267" s="272">
        <f t="shared" si="283"/>
        <v>0</v>
      </c>
      <c r="CI267" s="272">
        <f t="shared" ref="CI267:CT267" si="284">SUM(CI253:CI266)</f>
        <v>0</v>
      </c>
      <c r="CJ267" s="272">
        <f t="shared" si="284"/>
        <v>0</v>
      </c>
      <c r="CK267" s="272">
        <f t="shared" si="284"/>
        <v>0</v>
      </c>
      <c r="CL267" s="272">
        <f t="shared" si="284"/>
        <v>0</v>
      </c>
      <c r="CM267" s="272">
        <f t="shared" si="284"/>
        <v>0</v>
      </c>
      <c r="CN267" s="272">
        <f t="shared" si="284"/>
        <v>0</v>
      </c>
      <c r="CO267" s="272">
        <f t="shared" si="284"/>
        <v>0</v>
      </c>
      <c r="CP267" s="272">
        <f t="shared" si="284"/>
        <v>0</v>
      </c>
      <c r="CQ267" s="272">
        <f t="shared" si="284"/>
        <v>0</v>
      </c>
      <c r="CR267" s="272">
        <f t="shared" si="284"/>
        <v>0</v>
      </c>
      <c r="CS267" s="272">
        <f t="shared" si="284"/>
        <v>0</v>
      </c>
      <c r="CT267" s="291">
        <f t="shared" si="284"/>
        <v>0</v>
      </c>
      <c r="CU267" s="164"/>
    </row>
    <row r="268" spans="1:99" s="130" customFormat="1" ht="16.5" customHeight="1">
      <c r="E268" s="274"/>
      <c r="F268" s="274"/>
      <c r="G268" s="274"/>
      <c r="H268" s="274"/>
    </row>
    <row r="269" spans="1:99" s="130" customFormat="1" ht="16.5" customHeight="1">
      <c r="A269" s="794" t="s">
        <v>503</v>
      </c>
      <c r="B269" s="794"/>
      <c r="C269" s="794"/>
      <c r="D269" s="794"/>
      <c r="E269" s="794"/>
      <c r="F269" s="794"/>
      <c r="G269" s="794"/>
      <c r="H269" s="794"/>
      <c r="I269" s="794"/>
      <c r="J269" s="794"/>
      <c r="K269" s="794"/>
      <c r="L269" s="794"/>
    </row>
    <row r="270" spans="1:99" s="130" customFormat="1" ht="16.5" customHeight="1">
      <c r="A270" s="795" t="s">
        <v>502</v>
      </c>
      <c r="B270" s="801" t="s">
        <v>239</v>
      </c>
      <c r="C270" s="265">
        <v>1</v>
      </c>
      <c r="D270" s="265">
        <v>2</v>
      </c>
      <c r="E270" s="265">
        <v>3</v>
      </c>
      <c r="F270" s="265">
        <v>4</v>
      </c>
      <c r="G270" s="265">
        <v>5</v>
      </c>
      <c r="H270" s="265">
        <v>6</v>
      </c>
      <c r="I270" s="265">
        <v>7</v>
      </c>
      <c r="J270" s="265">
        <v>8</v>
      </c>
      <c r="K270" s="265">
        <v>9</v>
      </c>
      <c r="L270" s="265">
        <v>10</v>
      </c>
      <c r="M270" s="265">
        <v>11</v>
      </c>
      <c r="N270" s="265">
        <v>12</v>
      </c>
      <c r="O270" s="265">
        <v>13</v>
      </c>
      <c r="P270" s="265">
        <v>14</v>
      </c>
      <c r="Q270" s="265">
        <v>15</v>
      </c>
      <c r="R270" s="265">
        <v>16</v>
      </c>
      <c r="S270" s="265">
        <v>17</v>
      </c>
      <c r="T270" s="265">
        <v>18</v>
      </c>
      <c r="U270" s="265">
        <v>19</v>
      </c>
      <c r="V270" s="265">
        <v>20</v>
      </c>
      <c r="W270" s="265">
        <v>21</v>
      </c>
      <c r="X270" s="265">
        <v>22</v>
      </c>
      <c r="Y270" s="265">
        <v>23</v>
      </c>
      <c r="Z270" s="265">
        <v>24</v>
      </c>
      <c r="AA270" s="265">
        <v>25</v>
      </c>
      <c r="AB270" s="265">
        <v>26</v>
      </c>
      <c r="AC270" s="265">
        <v>27</v>
      </c>
      <c r="AD270" s="265">
        <v>28</v>
      </c>
      <c r="AE270" s="265">
        <v>29</v>
      </c>
      <c r="AF270" s="265">
        <v>30</v>
      </c>
      <c r="AG270" s="265">
        <v>31</v>
      </c>
      <c r="AH270" s="265">
        <v>32</v>
      </c>
      <c r="AI270" s="265">
        <v>33</v>
      </c>
      <c r="AJ270" s="265">
        <v>34</v>
      </c>
      <c r="AK270" s="265">
        <v>35</v>
      </c>
      <c r="AL270" s="265">
        <v>36</v>
      </c>
      <c r="AM270" s="265">
        <v>37</v>
      </c>
      <c r="AN270" s="265">
        <v>38</v>
      </c>
      <c r="AO270" s="265">
        <v>39</v>
      </c>
      <c r="AP270" s="265">
        <v>40</v>
      </c>
      <c r="AQ270" s="265">
        <v>41</v>
      </c>
      <c r="AR270" s="265">
        <v>42</v>
      </c>
      <c r="AS270" s="265">
        <v>43</v>
      </c>
      <c r="AT270" s="265">
        <v>44</v>
      </c>
      <c r="AU270" s="265">
        <v>45</v>
      </c>
      <c r="AV270" s="265">
        <v>46</v>
      </c>
      <c r="AW270" s="265">
        <v>47</v>
      </c>
      <c r="AX270" s="265">
        <v>48</v>
      </c>
      <c r="AY270" s="265">
        <v>49</v>
      </c>
      <c r="AZ270" s="265">
        <v>50</v>
      </c>
      <c r="BA270" s="265">
        <v>51</v>
      </c>
      <c r="BB270" s="265">
        <v>52</v>
      </c>
      <c r="BC270" s="265">
        <v>53</v>
      </c>
      <c r="BD270" s="265">
        <v>54</v>
      </c>
      <c r="BE270" s="265">
        <v>55</v>
      </c>
      <c r="BF270" s="265">
        <v>56</v>
      </c>
      <c r="BG270" s="265">
        <v>57</v>
      </c>
      <c r="BH270" s="265">
        <v>58</v>
      </c>
      <c r="BI270" s="265">
        <v>59</v>
      </c>
      <c r="BJ270" s="265">
        <v>60</v>
      </c>
      <c r="BK270" s="265">
        <v>61</v>
      </c>
      <c r="BL270" s="265">
        <v>62</v>
      </c>
      <c r="BM270" s="265">
        <v>63</v>
      </c>
      <c r="BN270" s="265">
        <v>64</v>
      </c>
      <c r="BO270" s="265">
        <v>65</v>
      </c>
      <c r="BP270" s="265">
        <v>66</v>
      </c>
      <c r="BQ270" s="265">
        <v>67</v>
      </c>
      <c r="BR270" s="265">
        <v>68</v>
      </c>
      <c r="BS270" s="265">
        <v>69</v>
      </c>
      <c r="BT270" s="265">
        <v>70</v>
      </c>
      <c r="BU270" s="265">
        <v>71</v>
      </c>
      <c r="BV270" s="265">
        <v>72</v>
      </c>
      <c r="BW270" s="265">
        <v>73</v>
      </c>
      <c r="BX270" s="265">
        <v>74</v>
      </c>
      <c r="BY270" s="265">
        <v>75</v>
      </c>
      <c r="BZ270" s="265">
        <v>76</v>
      </c>
      <c r="CA270" s="265">
        <v>77</v>
      </c>
      <c r="CB270" s="265">
        <v>78</v>
      </c>
      <c r="CC270" s="265">
        <v>79</v>
      </c>
      <c r="CD270" s="265">
        <v>80</v>
      </c>
      <c r="CE270" s="265">
        <v>81</v>
      </c>
      <c r="CF270" s="265">
        <v>82</v>
      </c>
      <c r="CG270" s="265">
        <v>83</v>
      </c>
      <c r="CH270" s="265">
        <v>84</v>
      </c>
      <c r="CI270" s="265">
        <v>85</v>
      </c>
      <c r="CJ270" s="265">
        <v>86</v>
      </c>
      <c r="CK270" s="265">
        <v>87</v>
      </c>
      <c r="CL270" s="265">
        <v>88</v>
      </c>
      <c r="CM270" s="265">
        <v>89</v>
      </c>
      <c r="CN270" s="265">
        <v>90</v>
      </c>
      <c r="CO270" s="265">
        <v>91</v>
      </c>
      <c r="CP270" s="265">
        <v>92</v>
      </c>
      <c r="CQ270" s="265">
        <v>93</v>
      </c>
      <c r="CR270" s="265">
        <v>94</v>
      </c>
      <c r="CS270" s="265">
        <v>95</v>
      </c>
      <c r="CT270" s="290">
        <v>96</v>
      </c>
      <c r="CU270" s="164" t="s">
        <v>77</v>
      </c>
    </row>
    <row r="271" spans="1:99" s="130" customFormat="1" ht="16.5" customHeight="1">
      <c r="A271" s="796"/>
      <c r="B271" s="802"/>
      <c r="C271" s="266">
        <f>主要假设阐述!$B$5</f>
        <v>42491</v>
      </c>
      <c r="D271" s="266">
        <f>C271+31</f>
        <v>42522</v>
      </c>
      <c r="E271" s="266">
        <f t="shared" ref="E271:BP271" si="285">D271+31</f>
        <v>42553</v>
      </c>
      <c r="F271" s="266">
        <f t="shared" si="285"/>
        <v>42584</v>
      </c>
      <c r="G271" s="266">
        <f t="shared" si="285"/>
        <v>42615</v>
      </c>
      <c r="H271" s="266">
        <f t="shared" si="285"/>
        <v>42646</v>
      </c>
      <c r="I271" s="266">
        <f t="shared" si="285"/>
        <v>42677</v>
      </c>
      <c r="J271" s="266">
        <f t="shared" si="285"/>
        <v>42708</v>
      </c>
      <c r="K271" s="266">
        <f t="shared" si="285"/>
        <v>42739</v>
      </c>
      <c r="L271" s="266">
        <f t="shared" si="285"/>
        <v>42770</v>
      </c>
      <c r="M271" s="266">
        <f t="shared" si="285"/>
        <v>42801</v>
      </c>
      <c r="N271" s="266">
        <f t="shared" si="285"/>
        <v>42832</v>
      </c>
      <c r="O271" s="266">
        <f t="shared" si="285"/>
        <v>42863</v>
      </c>
      <c r="P271" s="266">
        <f t="shared" si="285"/>
        <v>42894</v>
      </c>
      <c r="Q271" s="266">
        <f t="shared" si="285"/>
        <v>42925</v>
      </c>
      <c r="R271" s="266">
        <f t="shared" si="285"/>
        <v>42956</v>
      </c>
      <c r="S271" s="266">
        <f t="shared" si="285"/>
        <v>42987</v>
      </c>
      <c r="T271" s="266">
        <f t="shared" si="285"/>
        <v>43018</v>
      </c>
      <c r="U271" s="266">
        <f t="shared" si="285"/>
        <v>43049</v>
      </c>
      <c r="V271" s="266">
        <f t="shared" si="285"/>
        <v>43080</v>
      </c>
      <c r="W271" s="266">
        <f t="shared" si="285"/>
        <v>43111</v>
      </c>
      <c r="X271" s="266">
        <f t="shared" si="285"/>
        <v>43142</v>
      </c>
      <c r="Y271" s="266">
        <f t="shared" si="285"/>
        <v>43173</v>
      </c>
      <c r="Z271" s="266">
        <f t="shared" si="285"/>
        <v>43204</v>
      </c>
      <c r="AA271" s="266">
        <f t="shared" si="285"/>
        <v>43235</v>
      </c>
      <c r="AB271" s="266">
        <f t="shared" si="285"/>
        <v>43266</v>
      </c>
      <c r="AC271" s="266">
        <f t="shared" si="285"/>
        <v>43297</v>
      </c>
      <c r="AD271" s="266">
        <f t="shared" si="285"/>
        <v>43328</v>
      </c>
      <c r="AE271" s="266">
        <f t="shared" si="285"/>
        <v>43359</v>
      </c>
      <c r="AF271" s="266">
        <f t="shared" si="285"/>
        <v>43390</v>
      </c>
      <c r="AG271" s="266">
        <f t="shared" si="285"/>
        <v>43421</v>
      </c>
      <c r="AH271" s="266">
        <f t="shared" si="285"/>
        <v>43452</v>
      </c>
      <c r="AI271" s="266">
        <f t="shared" si="285"/>
        <v>43483</v>
      </c>
      <c r="AJ271" s="266">
        <f t="shared" si="285"/>
        <v>43514</v>
      </c>
      <c r="AK271" s="266">
        <f t="shared" si="285"/>
        <v>43545</v>
      </c>
      <c r="AL271" s="266">
        <f t="shared" si="285"/>
        <v>43576</v>
      </c>
      <c r="AM271" s="266">
        <f t="shared" si="285"/>
        <v>43607</v>
      </c>
      <c r="AN271" s="266">
        <f t="shared" si="285"/>
        <v>43638</v>
      </c>
      <c r="AO271" s="266">
        <f t="shared" si="285"/>
        <v>43669</v>
      </c>
      <c r="AP271" s="266">
        <f t="shared" si="285"/>
        <v>43700</v>
      </c>
      <c r="AQ271" s="266">
        <f t="shared" si="285"/>
        <v>43731</v>
      </c>
      <c r="AR271" s="266">
        <f t="shared" si="285"/>
        <v>43762</v>
      </c>
      <c r="AS271" s="266">
        <f t="shared" si="285"/>
        <v>43793</v>
      </c>
      <c r="AT271" s="266">
        <f t="shared" si="285"/>
        <v>43824</v>
      </c>
      <c r="AU271" s="266">
        <f t="shared" si="285"/>
        <v>43855</v>
      </c>
      <c r="AV271" s="266">
        <f t="shared" si="285"/>
        <v>43886</v>
      </c>
      <c r="AW271" s="266">
        <f t="shared" si="285"/>
        <v>43917</v>
      </c>
      <c r="AX271" s="266">
        <f t="shared" si="285"/>
        <v>43948</v>
      </c>
      <c r="AY271" s="266">
        <f t="shared" si="285"/>
        <v>43979</v>
      </c>
      <c r="AZ271" s="266">
        <f t="shared" si="285"/>
        <v>44010</v>
      </c>
      <c r="BA271" s="266">
        <f t="shared" si="285"/>
        <v>44041</v>
      </c>
      <c r="BB271" s="266">
        <f t="shared" si="285"/>
        <v>44072</v>
      </c>
      <c r="BC271" s="266">
        <f t="shared" si="285"/>
        <v>44103</v>
      </c>
      <c r="BD271" s="266">
        <f t="shared" si="285"/>
        <v>44134</v>
      </c>
      <c r="BE271" s="266">
        <f t="shared" si="285"/>
        <v>44165</v>
      </c>
      <c r="BF271" s="266">
        <f t="shared" si="285"/>
        <v>44196</v>
      </c>
      <c r="BG271" s="266">
        <f t="shared" si="285"/>
        <v>44227</v>
      </c>
      <c r="BH271" s="266">
        <f t="shared" si="285"/>
        <v>44258</v>
      </c>
      <c r="BI271" s="266">
        <f t="shared" si="285"/>
        <v>44289</v>
      </c>
      <c r="BJ271" s="266">
        <f t="shared" si="285"/>
        <v>44320</v>
      </c>
      <c r="BK271" s="266">
        <f t="shared" si="285"/>
        <v>44351</v>
      </c>
      <c r="BL271" s="266">
        <f t="shared" si="285"/>
        <v>44382</v>
      </c>
      <c r="BM271" s="266">
        <f t="shared" si="285"/>
        <v>44413</v>
      </c>
      <c r="BN271" s="266">
        <f t="shared" si="285"/>
        <v>44444</v>
      </c>
      <c r="BO271" s="266">
        <f t="shared" si="285"/>
        <v>44475</v>
      </c>
      <c r="BP271" s="266">
        <f t="shared" si="285"/>
        <v>44506</v>
      </c>
      <c r="BQ271" s="266">
        <f t="shared" ref="BQ271:CT271" si="286">BP271+31</f>
        <v>44537</v>
      </c>
      <c r="BR271" s="266">
        <f t="shared" si="286"/>
        <v>44568</v>
      </c>
      <c r="BS271" s="266">
        <f t="shared" si="286"/>
        <v>44599</v>
      </c>
      <c r="BT271" s="266">
        <f t="shared" si="286"/>
        <v>44630</v>
      </c>
      <c r="BU271" s="266">
        <f t="shared" si="286"/>
        <v>44661</v>
      </c>
      <c r="BV271" s="266">
        <f t="shared" si="286"/>
        <v>44692</v>
      </c>
      <c r="BW271" s="266">
        <f t="shared" si="286"/>
        <v>44723</v>
      </c>
      <c r="BX271" s="266">
        <f t="shared" si="286"/>
        <v>44754</v>
      </c>
      <c r="BY271" s="266">
        <f t="shared" si="286"/>
        <v>44785</v>
      </c>
      <c r="BZ271" s="266">
        <f t="shared" si="286"/>
        <v>44816</v>
      </c>
      <c r="CA271" s="266">
        <f t="shared" si="286"/>
        <v>44847</v>
      </c>
      <c r="CB271" s="266">
        <f t="shared" si="286"/>
        <v>44878</v>
      </c>
      <c r="CC271" s="266">
        <f t="shared" si="286"/>
        <v>44909</v>
      </c>
      <c r="CD271" s="266">
        <f t="shared" si="286"/>
        <v>44940</v>
      </c>
      <c r="CE271" s="266">
        <f t="shared" si="286"/>
        <v>44971</v>
      </c>
      <c r="CF271" s="266">
        <f t="shared" si="286"/>
        <v>45002</v>
      </c>
      <c r="CG271" s="266">
        <f t="shared" si="286"/>
        <v>45033</v>
      </c>
      <c r="CH271" s="266">
        <f t="shared" si="286"/>
        <v>45064</v>
      </c>
      <c r="CI271" s="266">
        <f t="shared" si="286"/>
        <v>45095</v>
      </c>
      <c r="CJ271" s="266">
        <f t="shared" si="286"/>
        <v>45126</v>
      </c>
      <c r="CK271" s="266">
        <f t="shared" si="286"/>
        <v>45157</v>
      </c>
      <c r="CL271" s="266">
        <f t="shared" si="286"/>
        <v>45188</v>
      </c>
      <c r="CM271" s="266">
        <f t="shared" si="286"/>
        <v>45219</v>
      </c>
      <c r="CN271" s="266">
        <f t="shared" si="286"/>
        <v>45250</v>
      </c>
      <c r="CO271" s="266">
        <f t="shared" si="286"/>
        <v>45281</v>
      </c>
      <c r="CP271" s="266">
        <f t="shared" si="286"/>
        <v>45312</v>
      </c>
      <c r="CQ271" s="266">
        <f t="shared" si="286"/>
        <v>45343</v>
      </c>
      <c r="CR271" s="266">
        <f t="shared" si="286"/>
        <v>45374</v>
      </c>
      <c r="CS271" s="266">
        <f t="shared" si="286"/>
        <v>45405</v>
      </c>
      <c r="CT271" s="266">
        <f t="shared" si="286"/>
        <v>45436</v>
      </c>
      <c r="CU271" s="164"/>
    </row>
    <row r="272" spans="1:99" s="130" customFormat="1" ht="16.5" customHeight="1">
      <c r="A272" s="267" t="str">
        <f>A253</f>
        <v>多层（4F-9F)</v>
      </c>
      <c r="B272" s="268">
        <f>SUM(C272:CT272)</f>
        <v>0</v>
      </c>
      <c r="C272" s="275">
        <f>$F235*C253</f>
        <v>0</v>
      </c>
      <c r="D272" s="275">
        <f>$F235*D253</f>
        <v>0</v>
      </c>
      <c r="E272" s="275">
        <f t="shared" ref="E272:V272" si="287">$F235*E253</f>
        <v>0</v>
      </c>
      <c r="F272" s="275">
        <f t="shared" si="287"/>
        <v>0</v>
      </c>
      <c r="G272" s="275">
        <f t="shared" si="287"/>
        <v>0</v>
      </c>
      <c r="H272" s="275">
        <f t="shared" si="287"/>
        <v>0</v>
      </c>
      <c r="I272" s="275">
        <f t="shared" si="287"/>
        <v>0</v>
      </c>
      <c r="J272" s="275">
        <f t="shared" si="287"/>
        <v>0</v>
      </c>
      <c r="K272" s="275">
        <f t="shared" si="287"/>
        <v>0</v>
      </c>
      <c r="L272" s="275">
        <f t="shared" si="287"/>
        <v>0</v>
      </c>
      <c r="M272" s="275">
        <f t="shared" si="287"/>
        <v>0</v>
      </c>
      <c r="N272" s="275">
        <f t="shared" si="287"/>
        <v>0</v>
      </c>
      <c r="O272" s="275">
        <f t="shared" si="287"/>
        <v>0</v>
      </c>
      <c r="P272" s="275">
        <f t="shared" si="287"/>
        <v>0</v>
      </c>
      <c r="Q272" s="275">
        <f t="shared" si="287"/>
        <v>0</v>
      </c>
      <c r="R272" s="275">
        <f t="shared" si="287"/>
        <v>0</v>
      </c>
      <c r="S272" s="275">
        <f t="shared" si="287"/>
        <v>0</v>
      </c>
      <c r="T272" s="275">
        <f t="shared" si="287"/>
        <v>0</v>
      </c>
      <c r="U272" s="275">
        <f t="shared" si="287"/>
        <v>0</v>
      </c>
      <c r="V272" s="275">
        <f t="shared" si="287"/>
        <v>0</v>
      </c>
      <c r="W272" s="275">
        <f t="shared" ref="W272:CH272" si="288">$F235*W253</f>
        <v>0</v>
      </c>
      <c r="X272" s="275">
        <f t="shared" si="288"/>
        <v>0</v>
      </c>
      <c r="Y272" s="275">
        <f t="shared" si="288"/>
        <v>0</v>
      </c>
      <c r="Z272" s="275">
        <f t="shared" si="288"/>
        <v>0</v>
      </c>
      <c r="AA272" s="275">
        <f t="shared" si="288"/>
        <v>0</v>
      </c>
      <c r="AB272" s="275">
        <f t="shared" si="288"/>
        <v>0</v>
      </c>
      <c r="AC272" s="275">
        <f t="shared" si="288"/>
        <v>0</v>
      </c>
      <c r="AD272" s="275">
        <f t="shared" si="288"/>
        <v>0</v>
      </c>
      <c r="AE272" s="275">
        <f t="shared" si="288"/>
        <v>0</v>
      </c>
      <c r="AF272" s="275">
        <f t="shared" si="288"/>
        <v>0</v>
      </c>
      <c r="AG272" s="275">
        <f t="shared" si="288"/>
        <v>0</v>
      </c>
      <c r="AH272" s="275">
        <f t="shared" si="288"/>
        <v>0</v>
      </c>
      <c r="AI272" s="275">
        <f t="shared" si="288"/>
        <v>0</v>
      </c>
      <c r="AJ272" s="275">
        <f t="shared" si="288"/>
        <v>0</v>
      </c>
      <c r="AK272" s="275">
        <f t="shared" si="288"/>
        <v>0</v>
      </c>
      <c r="AL272" s="275">
        <f t="shared" si="288"/>
        <v>0</v>
      </c>
      <c r="AM272" s="275">
        <f t="shared" si="288"/>
        <v>0</v>
      </c>
      <c r="AN272" s="275">
        <f t="shared" si="288"/>
        <v>0</v>
      </c>
      <c r="AO272" s="275">
        <f t="shared" si="288"/>
        <v>0</v>
      </c>
      <c r="AP272" s="275">
        <f t="shared" si="288"/>
        <v>0</v>
      </c>
      <c r="AQ272" s="275">
        <f t="shared" si="288"/>
        <v>0</v>
      </c>
      <c r="AR272" s="275">
        <f t="shared" si="288"/>
        <v>0</v>
      </c>
      <c r="AS272" s="275">
        <f t="shared" si="288"/>
        <v>0</v>
      </c>
      <c r="AT272" s="275">
        <f t="shared" si="288"/>
        <v>0</v>
      </c>
      <c r="AU272" s="275">
        <f t="shared" si="288"/>
        <v>0</v>
      </c>
      <c r="AV272" s="275">
        <f t="shared" si="288"/>
        <v>0</v>
      </c>
      <c r="AW272" s="275">
        <f t="shared" si="288"/>
        <v>0</v>
      </c>
      <c r="AX272" s="275">
        <f t="shared" si="288"/>
        <v>0</v>
      </c>
      <c r="AY272" s="275">
        <f t="shared" si="288"/>
        <v>0</v>
      </c>
      <c r="AZ272" s="275">
        <f t="shared" si="288"/>
        <v>0</v>
      </c>
      <c r="BA272" s="275">
        <f t="shared" si="288"/>
        <v>0</v>
      </c>
      <c r="BB272" s="275">
        <f t="shared" si="288"/>
        <v>0</v>
      </c>
      <c r="BC272" s="275">
        <f t="shared" si="288"/>
        <v>0</v>
      </c>
      <c r="BD272" s="275">
        <f t="shared" si="288"/>
        <v>0</v>
      </c>
      <c r="BE272" s="275">
        <f t="shared" si="288"/>
        <v>0</v>
      </c>
      <c r="BF272" s="275">
        <f t="shared" si="288"/>
        <v>0</v>
      </c>
      <c r="BG272" s="275">
        <f t="shared" si="288"/>
        <v>0</v>
      </c>
      <c r="BH272" s="275">
        <f t="shared" si="288"/>
        <v>0</v>
      </c>
      <c r="BI272" s="275">
        <f t="shared" si="288"/>
        <v>0</v>
      </c>
      <c r="BJ272" s="275">
        <f t="shared" si="288"/>
        <v>0</v>
      </c>
      <c r="BK272" s="275">
        <f t="shared" si="288"/>
        <v>0</v>
      </c>
      <c r="BL272" s="275">
        <f t="shared" si="288"/>
        <v>0</v>
      </c>
      <c r="BM272" s="275">
        <f t="shared" si="288"/>
        <v>0</v>
      </c>
      <c r="BN272" s="275">
        <f t="shared" si="288"/>
        <v>0</v>
      </c>
      <c r="BO272" s="275">
        <f t="shared" si="288"/>
        <v>0</v>
      </c>
      <c r="BP272" s="275">
        <f t="shared" si="288"/>
        <v>0</v>
      </c>
      <c r="BQ272" s="275">
        <f t="shared" si="288"/>
        <v>0</v>
      </c>
      <c r="BR272" s="275">
        <f t="shared" si="288"/>
        <v>0</v>
      </c>
      <c r="BS272" s="275">
        <f t="shared" si="288"/>
        <v>0</v>
      </c>
      <c r="BT272" s="275">
        <f t="shared" si="288"/>
        <v>0</v>
      </c>
      <c r="BU272" s="275">
        <f t="shared" si="288"/>
        <v>0</v>
      </c>
      <c r="BV272" s="275">
        <f t="shared" si="288"/>
        <v>0</v>
      </c>
      <c r="BW272" s="275">
        <f t="shared" si="288"/>
        <v>0</v>
      </c>
      <c r="BX272" s="275">
        <f t="shared" si="288"/>
        <v>0</v>
      </c>
      <c r="BY272" s="275">
        <f t="shared" si="288"/>
        <v>0</v>
      </c>
      <c r="BZ272" s="275">
        <f t="shared" si="288"/>
        <v>0</v>
      </c>
      <c r="CA272" s="275">
        <f t="shared" si="288"/>
        <v>0</v>
      </c>
      <c r="CB272" s="275">
        <f t="shared" si="288"/>
        <v>0</v>
      </c>
      <c r="CC272" s="275">
        <f t="shared" si="288"/>
        <v>0</v>
      </c>
      <c r="CD272" s="275">
        <f t="shared" si="288"/>
        <v>0</v>
      </c>
      <c r="CE272" s="275">
        <f t="shared" si="288"/>
        <v>0</v>
      </c>
      <c r="CF272" s="275">
        <f t="shared" si="288"/>
        <v>0</v>
      </c>
      <c r="CG272" s="275">
        <f t="shared" si="288"/>
        <v>0</v>
      </c>
      <c r="CH272" s="275">
        <f t="shared" si="288"/>
        <v>0</v>
      </c>
      <c r="CI272" s="275">
        <f t="shared" ref="CI272:CT272" si="289">$F235*CI253</f>
        <v>0</v>
      </c>
      <c r="CJ272" s="275">
        <f t="shared" si="289"/>
        <v>0</v>
      </c>
      <c r="CK272" s="275">
        <f t="shared" si="289"/>
        <v>0</v>
      </c>
      <c r="CL272" s="275">
        <f t="shared" si="289"/>
        <v>0</v>
      </c>
      <c r="CM272" s="275">
        <f t="shared" si="289"/>
        <v>0</v>
      </c>
      <c r="CN272" s="275">
        <f t="shared" si="289"/>
        <v>0</v>
      </c>
      <c r="CO272" s="275">
        <f t="shared" si="289"/>
        <v>0</v>
      </c>
      <c r="CP272" s="275">
        <f t="shared" si="289"/>
        <v>0</v>
      </c>
      <c r="CQ272" s="275">
        <f t="shared" si="289"/>
        <v>0</v>
      </c>
      <c r="CR272" s="275">
        <f t="shared" si="289"/>
        <v>0</v>
      </c>
      <c r="CS272" s="275">
        <f t="shared" si="289"/>
        <v>0</v>
      </c>
      <c r="CT272" s="292">
        <f t="shared" si="289"/>
        <v>0</v>
      </c>
      <c r="CU272" s="164">
        <f t="shared" ref="CU272:CU285" si="290">B272-E235</f>
        <v>0</v>
      </c>
    </row>
    <row r="273" spans="1:99" s="130" customFormat="1" ht="16.5" customHeight="1">
      <c r="A273" s="267" t="str">
        <f>A254</f>
        <v>小高层(10F-12F)</v>
      </c>
      <c r="B273" s="268">
        <f t="shared" ref="B273:B285" si="291">SUM(C273:CT273)</f>
        <v>0</v>
      </c>
      <c r="C273" s="275">
        <f t="shared" ref="C273:BN273" si="292">$F236*C254</f>
        <v>0</v>
      </c>
      <c r="D273" s="275">
        <f t="shared" si="292"/>
        <v>0</v>
      </c>
      <c r="E273" s="275">
        <f t="shared" si="292"/>
        <v>0</v>
      </c>
      <c r="F273" s="275">
        <f t="shared" si="292"/>
        <v>0</v>
      </c>
      <c r="G273" s="275">
        <f t="shared" si="292"/>
        <v>0</v>
      </c>
      <c r="H273" s="275">
        <f t="shared" si="292"/>
        <v>0</v>
      </c>
      <c r="I273" s="275">
        <f t="shared" si="292"/>
        <v>0</v>
      </c>
      <c r="J273" s="275">
        <f t="shared" si="292"/>
        <v>0</v>
      </c>
      <c r="K273" s="275">
        <f t="shared" si="292"/>
        <v>0</v>
      </c>
      <c r="L273" s="275">
        <f t="shared" si="292"/>
        <v>0</v>
      </c>
      <c r="M273" s="275">
        <f t="shared" si="292"/>
        <v>0</v>
      </c>
      <c r="N273" s="275">
        <f t="shared" si="292"/>
        <v>0</v>
      </c>
      <c r="O273" s="275">
        <f t="shared" si="292"/>
        <v>0</v>
      </c>
      <c r="P273" s="275">
        <f t="shared" si="292"/>
        <v>0</v>
      </c>
      <c r="Q273" s="275">
        <f t="shared" si="292"/>
        <v>0</v>
      </c>
      <c r="R273" s="275">
        <f t="shared" si="292"/>
        <v>0</v>
      </c>
      <c r="S273" s="275">
        <f t="shared" si="292"/>
        <v>0</v>
      </c>
      <c r="T273" s="275">
        <f t="shared" si="292"/>
        <v>0</v>
      </c>
      <c r="U273" s="275">
        <f t="shared" si="292"/>
        <v>0</v>
      </c>
      <c r="V273" s="275">
        <f t="shared" si="292"/>
        <v>0</v>
      </c>
      <c r="W273" s="275">
        <f t="shared" si="292"/>
        <v>0</v>
      </c>
      <c r="X273" s="275">
        <f t="shared" si="292"/>
        <v>0</v>
      </c>
      <c r="Y273" s="275">
        <f t="shared" si="292"/>
        <v>0</v>
      </c>
      <c r="Z273" s="275">
        <f t="shared" si="292"/>
        <v>0</v>
      </c>
      <c r="AA273" s="275">
        <f t="shared" si="292"/>
        <v>0</v>
      </c>
      <c r="AB273" s="275">
        <f t="shared" si="292"/>
        <v>0</v>
      </c>
      <c r="AC273" s="275">
        <f t="shared" si="292"/>
        <v>0</v>
      </c>
      <c r="AD273" s="275">
        <f t="shared" si="292"/>
        <v>0</v>
      </c>
      <c r="AE273" s="275">
        <f t="shared" si="292"/>
        <v>0</v>
      </c>
      <c r="AF273" s="275">
        <f t="shared" si="292"/>
        <v>0</v>
      </c>
      <c r="AG273" s="275">
        <f t="shared" si="292"/>
        <v>0</v>
      </c>
      <c r="AH273" s="275">
        <f t="shared" si="292"/>
        <v>0</v>
      </c>
      <c r="AI273" s="275">
        <f t="shared" si="292"/>
        <v>0</v>
      </c>
      <c r="AJ273" s="275">
        <f t="shared" si="292"/>
        <v>0</v>
      </c>
      <c r="AK273" s="275">
        <f t="shared" si="292"/>
        <v>0</v>
      </c>
      <c r="AL273" s="275">
        <f t="shared" si="292"/>
        <v>0</v>
      </c>
      <c r="AM273" s="275">
        <f t="shared" si="292"/>
        <v>0</v>
      </c>
      <c r="AN273" s="275">
        <f t="shared" si="292"/>
        <v>0</v>
      </c>
      <c r="AO273" s="275">
        <f t="shared" si="292"/>
        <v>0</v>
      </c>
      <c r="AP273" s="275">
        <f t="shared" si="292"/>
        <v>0</v>
      </c>
      <c r="AQ273" s="275">
        <f t="shared" si="292"/>
        <v>0</v>
      </c>
      <c r="AR273" s="275">
        <f t="shared" si="292"/>
        <v>0</v>
      </c>
      <c r="AS273" s="275">
        <f t="shared" si="292"/>
        <v>0</v>
      </c>
      <c r="AT273" s="275">
        <f t="shared" si="292"/>
        <v>0</v>
      </c>
      <c r="AU273" s="275">
        <f t="shared" si="292"/>
        <v>0</v>
      </c>
      <c r="AV273" s="275">
        <f t="shared" si="292"/>
        <v>0</v>
      </c>
      <c r="AW273" s="275">
        <f t="shared" si="292"/>
        <v>0</v>
      </c>
      <c r="AX273" s="275">
        <f t="shared" si="292"/>
        <v>0</v>
      </c>
      <c r="AY273" s="275">
        <f t="shared" si="292"/>
        <v>0</v>
      </c>
      <c r="AZ273" s="275">
        <f t="shared" si="292"/>
        <v>0</v>
      </c>
      <c r="BA273" s="275">
        <f t="shared" si="292"/>
        <v>0</v>
      </c>
      <c r="BB273" s="275">
        <f t="shared" si="292"/>
        <v>0</v>
      </c>
      <c r="BC273" s="275">
        <f t="shared" si="292"/>
        <v>0</v>
      </c>
      <c r="BD273" s="275">
        <f t="shared" si="292"/>
        <v>0</v>
      </c>
      <c r="BE273" s="275">
        <f t="shared" si="292"/>
        <v>0</v>
      </c>
      <c r="BF273" s="275">
        <f t="shared" si="292"/>
        <v>0</v>
      </c>
      <c r="BG273" s="275">
        <f t="shared" si="292"/>
        <v>0</v>
      </c>
      <c r="BH273" s="275">
        <f t="shared" si="292"/>
        <v>0</v>
      </c>
      <c r="BI273" s="275">
        <f t="shared" si="292"/>
        <v>0</v>
      </c>
      <c r="BJ273" s="275">
        <f t="shared" si="292"/>
        <v>0</v>
      </c>
      <c r="BK273" s="275">
        <f t="shared" si="292"/>
        <v>0</v>
      </c>
      <c r="BL273" s="275">
        <f t="shared" si="292"/>
        <v>0</v>
      </c>
      <c r="BM273" s="275">
        <f t="shared" si="292"/>
        <v>0</v>
      </c>
      <c r="BN273" s="275">
        <f t="shared" si="292"/>
        <v>0</v>
      </c>
      <c r="BO273" s="275">
        <f t="shared" ref="BO273:CT273" si="293">$F236*BO254</f>
        <v>0</v>
      </c>
      <c r="BP273" s="275">
        <f t="shared" si="293"/>
        <v>0</v>
      </c>
      <c r="BQ273" s="275">
        <f t="shared" si="293"/>
        <v>0</v>
      </c>
      <c r="BR273" s="275">
        <f t="shared" si="293"/>
        <v>0</v>
      </c>
      <c r="BS273" s="275">
        <f t="shared" si="293"/>
        <v>0</v>
      </c>
      <c r="BT273" s="275">
        <f t="shared" si="293"/>
        <v>0</v>
      </c>
      <c r="BU273" s="275">
        <f t="shared" si="293"/>
        <v>0</v>
      </c>
      <c r="BV273" s="275">
        <f t="shared" si="293"/>
        <v>0</v>
      </c>
      <c r="BW273" s="275">
        <f t="shared" si="293"/>
        <v>0</v>
      </c>
      <c r="BX273" s="275">
        <f t="shared" si="293"/>
        <v>0</v>
      </c>
      <c r="BY273" s="275">
        <f t="shared" si="293"/>
        <v>0</v>
      </c>
      <c r="BZ273" s="275">
        <f t="shared" si="293"/>
        <v>0</v>
      </c>
      <c r="CA273" s="275">
        <f t="shared" si="293"/>
        <v>0</v>
      </c>
      <c r="CB273" s="275">
        <f t="shared" si="293"/>
        <v>0</v>
      </c>
      <c r="CC273" s="275">
        <f t="shared" si="293"/>
        <v>0</v>
      </c>
      <c r="CD273" s="275">
        <f t="shared" si="293"/>
        <v>0</v>
      </c>
      <c r="CE273" s="275">
        <f t="shared" si="293"/>
        <v>0</v>
      </c>
      <c r="CF273" s="275">
        <f t="shared" si="293"/>
        <v>0</v>
      </c>
      <c r="CG273" s="275">
        <f t="shared" si="293"/>
        <v>0</v>
      </c>
      <c r="CH273" s="275">
        <f t="shared" si="293"/>
        <v>0</v>
      </c>
      <c r="CI273" s="275">
        <f t="shared" si="293"/>
        <v>0</v>
      </c>
      <c r="CJ273" s="275">
        <f t="shared" si="293"/>
        <v>0</v>
      </c>
      <c r="CK273" s="275">
        <f t="shared" si="293"/>
        <v>0</v>
      </c>
      <c r="CL273" s="275">
        <f t="shared" si="293"/>
        <v>0</v>
      </c>
      <c r="CM273" s="275">
        <f t="shared" si="293"/>
        <v>0</v>
      </c>
      <c r="CN273" s="275">
        <f t="shared" si="293"/>
        <v>0</v>
      </c>
      <c r="CO273" s="275">
        <f t="shared" si="293"/>
        <v>0</v>
      </c>
      <c r="CP273" s="275">
        <f t="shared" si="293"/>
        <v>0</v>
      </c>
      <c r="CQ273" s="275">
        <f t="shared" si="293"/>
        <v>0</v>
      </c>
      <c r="CR273" s="275">
        <f t="shared" si="293"/>
        <v>0</v>
      </c>
      <c r="CS273" s="275">
        <f t="shared" si="293"/>
        <v>0</v>
      </c>
      <c r="CT273" s="292">
        <f t="shared" si="293"/>
        <v>0</v>
      </c>
      <c r="CU273" s="164">
        <f t="shared" si="290"/>
        <v>0</v>
      </c>
    </row>
    <row r="274" spans="1:99" s="130" customFormat="1" ht="16.5" customHeight="1">
      <c r="A274" s="267" t="str">
        <f t="shared" ref="A274:A285" si="294">A255</f>
        <v>中高层(13F-18F)</v>
      </c>
      <c r="B274" s="268">
        <f t="shared" si="291"/>
        <v>0</v>
      </c>
      <c r="C274" s="275">
        <f t="shared" ref="C274:BN274" si="295">$F237*C255</f>
        <v>0</v>
      </c>
      <c r="D274" s="275">
        <f t="shared" si="295"/>
        <v>0</v>
      </c>
      <c r="E274" s="275">
        <f t="shared" si="295"/>
        <v>0</v>
      </c>
      <c r="F274" s="275">
        <f t="shared" si="295"/>
        <v>0</v>
      </c>
      <c r="G274" s="275">
        <f t="shared" si="295"/>
        <v>0</v>
      </c>
      <c r="H274" s="275">
        <f t="shared" si="295"/>
        <v>0</v>
      </c>
      <c r="I274" s="275">
        <f t="shared" si="295"/>
        <v>0</v>
      </c>
      <c r="J274" s="275">
        <f t="shared" si="295"/>
        <v>0</v>
      </c>
      <c r="K274" s="275">
        <f t="shared" si="295"/>
        <v>0</v>
      </c>
      <c r="L274" s="275">
        <f t="shared" si="295"/>
        <v>0</v>
      </c>
      <c r="M274" s="275">
        <f t="shared" si="295"/>
        <v>0</v>
      </c>
      <c r="N274" s="275">
        <f t="shared" si="295"/>
        <v>0</v>
      </c>
      <c r="O274" s="275">
        <f t="shared" si="295"/>
        <v>0</v>
      </c>
      <c r="P274" s="275">
        <f t="shared" si="295"/>
        <v>0</v>
      </c>
      <c r="Q274" s="275">
        <f t="shared" si="295"/>
        <v>0</v>
      </c>
      <c r="R274" s="275">
        <f t="shared" si="295"/>
        <v>0</v>
      </c>
      <c r="S274" s="275">
        <f t="shared" si="295"/>
        <v>0</v>
      </c>
      <c r="T274" s="275">
        <f t="shared" si="295"/>
        <v>0</v>
      </c>
      <c r="U274" s="275">
        <f t="shared" si="295"/>
        <v>0</v>
      </c>
      <c r="V274" s="275">
        <f t="shared" si="295"/>
        <v>0</v>
      </c>
      <c r="W274" s="275">
        <f t="shared" si="295"/>
        <v>0</v>
      </c>
      <c r="X274" s="275">
        <f t="shared" si="295"/>
        <v>0</v>
      </c>
      <c r="Y274" s="275">
        <f t="shared" si="295"/>
        <v>0</v>
      </c>
      <c r="Z274" s="275">
        <f t="shared" si="295"/>
        <v>0</v>
      </c>
      <c r="AA274" s="275">
        <f t="shared" si="295"/>
        <v>0</v>
      </c>
      <c r="AB274" s="275">
        <f t="shared" si="295"/>
        <v>0</v>
      </c>
      <c r="AC274" s="275">
        <f t="shared" si="295"/>
        <v>0</v>
      </c>
      <c r="AD274" s="275">
        <f t="shared" si="295"/>
        <v>0</v>
      </c>
      <c r="AE274" s="275">
        <f t="shared" si="295"/>
        <v>0</v>
      </c>
      <c r="AF274" s="275">
        <f t="shared" si="295"/>
        <v>0</v>
      </c>
      <c r="AG274" s="275">
        <f t="shared" si="295"/>
        <v>0</v>
      </c>
      <c r="AH274" s="275">
        <f t="shared" si="295"/>
        <v>0</v>
      </c>
      <c r="AI274" s="275">
        <f t="shared" si="295"/>
        <v>0</v>
      </c>
      <c r="AJ274" s="275">
        <f t="shared" si="295"/>
        <v>0</v>
      </c>
      <c r="AK274" s="275">
        <f t="shared" si="295"/>
        <v>0</v>
      </c>
      <c r="AL274" s="275">
        <f t="shared" si="295"/>
        <v>0</v>
      </c>
      <c r="AM274" s="275">
        <f t="shared" si="295"/>
        <v>0</v>
      </c>
      <c r="AN274" s="275">
        <f t="shared" si="295"/>
        <v>0</v>
      </c>
      <c r="AO274" s="275">
        <f t="shared" si="295"/>
        <v>0</v>
      </c>
      <c r="AP274" s="275">
        <f t="shared" si="295"/>
        <v>0</v>
      </c>
      <c r="AQ274" s="275">
        <f t="shared" si="295"/>
        <v>0</v>
      </c>
      <c r="AR274" s="275">
        <f t="shared" si="295"/>
        <v>0</v>
      </c>
      <c r="AS274" s="275">
        <f t="shared" si="295"/>
        <v>0</v>
      </c>
      <c r="AT274" s="275">
        <f t="shared" si="295"/>
        <v>0</v>
      </c>
      <c r="AU274" s="275">
        <f t="shared" si="295"/>
        <v>0</v>
      </c>
      <c r="AV274" s="275">
        <f t="shared" si="295"/>
        <v>0</v>
      </c>
      <c r="AW274" s="275">
        <f t="shared" si="295"/>
        <v>0</v>
      </c>
      <c r="AX274" s="275">
        <f t="shared" si="295"/>
        <v>0</v>
      </c>
      <c r="AY274" s="275">
        <f t="shared" si="295"/>
        <v>0</v>
      </c>
      <c r="AZ274" s="275">
        <f t="shared" si="295"/>
        <v>0</v>
      </c>
      <c r="BA274" s="275">
        <f t="shared" si="295"/>
        <v>0</v>
      </c>
      <c r="BB274" s="275">
        <f t="shared" si="295"/>
        <v>0</v>
      </c>
      <c r="BC274" s="275">
        <f t="shared" si="295"/>
        <v>0</v>
      </c>
      <c r="BD274" s="275">
        <f t="shared" si="295"/>
        <v>0</v>
      </c>
      <c r="BE274" s="275">
        <f t="shared" si="295"/>
        <v>0</v>
      </c>
      <c r="BF274" s="275">
        <f t="shared" si="295"/>
        <v>0</v>
      </c>
      <c r="BG274" s="275">
        <f t="shared" si="295"/>
        <v>0</v>
      </c>
      <c r="BH274" s="275">
        <f t="shared" si="295"/>
        <v>0</v>
      </c>
      <c r="BI274" s="275">
        <f t="shared" si="295"/>
        <v>0</v>
      </c>
      <c r="BJ274" s="275">
        <f t="shared" si="295"/>
        <v>0</v>
      </c>
      <c r="BK274" s="275">
        <f t="shared" si="295"/>
        <v>0</v>
      </c>
      <c r="BL274" s="275">
        <f t="shared" si="295"/>
        <v>0</v>
      </c>
      <c r="BM274" s="275">
        <f t="shared" si="295"/>
        <v>0</v>
      </c>
      <c r="BN274" s="275">
        <f t="shared" si="295"/>
        <v>0</v>
      </c>
      <c r="BO274" s="275">
        <f t="shared" ref="BO274:CT274" si="296">$F237*BO255</f>
        <v>0</v>
      </c>
      <c r="BP274" s="275">
        <f t="shared" si="296"/>
        <v>0</v>
      </c>
      <c r="BQ274" s="275">
        <f t="shared" si="296"/>
        <v>0</v>
      </c>
      <c r="BR274" s="275">
        <f t="shared" si="296"/>
        <v>0</v>
      </c>
      <c r="BS274" s="275">
        <f t="shared" si="296"/>
        <v>0</v>
      </c>
      <c r="BT274" s="275">
        <f t="shared" si="296"/>
        <v>0</v>
      </c>
      <c r="BU274" s="275">
        <f t="shared" si="296"/>
        <v>0</v>
      </c>
      <c r="BV274" s="275">
        <f t="shared" si="296"/>
        <v>0</v>
      </c>
      <c r="BW274" s="275">
        <f t="shared" si="296"/>
        <v>0</v>
      </c>
      <c r="BX274" s="275">
        <f t="shared" si="296"/>
        <v>0</v>
      </c>
      <c r="BY274" s="275">
        <f t="shared" si="296"/>
        <v>0</v>
      </c>
      <c r="BZ274" s="275">
        <f t="shared" si="296"/>
        <v>0</v>
      </c>
      <c r="CA274" s="275">
        <f t="shared" si="296"/>
        <v>0</v>
      </c>
      <c r="CB274" s="275">
        <f t="shared" si="296"/>
        <v>0</v>
      </c>
      <c r="CC274" s="275">
        <f t="shared" si="296"/>
        <v>0</v>
      </c>
      <c r="CD274" s="275">
        <f t="shared" si="296"/>
        <v>0</v>
      </c>
      <c r="CE274" s="275">
        <f t="shared" si="296"/>
        <v>0</v>
      </c>
      <c r="CF274" s="275">
        <f t="shared" si="296"/>
        <v>0</v>
      </c>
      <c r="CG274" s="275">
        <f t="shared" si="296"/>
        <v>0</v>
      </c>
      <c r="CH274" s="275">
        <f t="shared" si="296"/>
        <v>0</v>
      </c>
      <c r="CI274" s="275">
        <f t="shared" si="296"/>
        <v>0</v>
      </c>
      <c r="CJ274" s="275">
        <f t="shared" si="296"/>
        <v>0</v>
      </c>
      <c r="CK274" s="275">
        <f t="shared" si="296"/>
        <v>0</v>
      </c>
      <c r="CL274" s="275">
        <f t="shared" si="296"/>
        <v>0</v>
      </c>
      <c r="CM274" s="275">
        <f t="shared" si="296"/>
        <v>0</v>
      </c>
      <c r="CN274" s="275">
        <f t="shared" si="296"/>
        <v>0</v>
      </c>
      <c r="CO274" s="275">
        <f t="shared" si="296"/>
        <v>0</v>
      </c>
      <c r="CP274" s="275">
        <f t="shared" si="296"/>
        <v>0</v>
      </c>
      <c r="CQ274" s="275">
        <f t="shared" si="296"/>
        <v>0</v>
      </c>
      <c r="CR274" s="275">
        <f t="shared" si="296"/>
        <v>0</v>
      </c>
      <c r="CS274" s="275">
        <f t="shared" si="296"/>
        <v>0</v>
      </c>
      <c r="CT274" s="292">
        <f t="shared" si="296"/>
        <v>0</v>
      </c>
      <c r="CU274" s="164">
        <f t="shared" si="290"/>
        <v>0</v>
      </c>
    </row>
    <row r="275" spans="1:99" s="130" customFormat="1" ht="16.5" customHeight="1">
      <c r="A275" s="267" t="str">
        <f t="shared" si="294"/>
        <v>高层(19F及以上）</v>
      </c>
      <c r="B275" s="268">
        <f t="shared" si="291"/>
        <v>0</v>
      </c>
      <c r="C275" s="275">
        <f t="shared" ref="C275:BN275" si="297">$F238*C256</f>
        <v>0</v>
      </c>
      <c r="D275" s="275">
        <f t="shared" si="297"/>
        <v>0</v>
      </c>
      <c r="E275" s="275">
        <f t="shared" si="297"/>
        <v>0</v>
      </c>
      <c r="F275" s="275">
        <f t="shared" si="297"/>
        <v>0</v>
      </c>
      <c r="G275" s="275">
        <f t="shared" si="297"/>
        <v>0</v>
      </c>
      <c r="H275" s="275">
        <f t="shared" si="297"/>
        <v>0</v>
      </c>
      <c r="I275" s="275">
        <f t="shared" si="297"/>
        <v>0</v>
      </c>
      <c r="J275" s="275">
        <f t="shared" si="297"/>
        <v>0</v>
      </c>
      <c r="K275" s="275">
        <f t="shared" si="297"/>
        <v>0</v>
      </c>
      <c r="L275" s="275">
        <f t="shared" si="297"/>
        <v>0</v>
      </c>
      <c r="M275" s="275">
        <f t="shared" si="297"/>
        <v>0</v>
      </c>
      <c r="N275" s="275">
        <f t="shared" si="297"/>
        <v>0</v>
      </c>
      <c r="O275" s="275">
        <f t="shared" si="297"/>
        <v>0</v>
      </c>
      <c r="P275" s="275">
        <f t="shared" si="297"/>
        <v>0</v>
      </c>
      <c r="Q275" s="275">
        <f t="shared" si="297"/>
        <v>0</v>
      </c>
      <c r="R275" s="275">
        <f t="shared" si="297"/>
        <v>0</v>
      </c>
      <c r="S275" s="275">
        <f t="shared" si="297"/>
        <v>0</v>
      </c>
      <c r="T275" s="275">
        <f t="shared" si="297"/>
        <v>0</v>
      </c>
      <c r="U275" s="275">
        <f t="shared" si="297"/>
        <v>0</v>
      </c>
      <c r="V275" s="275">
        <f t="shared" si="297"/>
        <v>0</v>
      </c>
      <c r="W275" s="275">
        <f t="shared" si="297"/>
        <v>0</v>
      </c>
      <c r="X275" s="275">
        <f t="shared" si="297"/>
        <v>0</v>
      </c>
      <c r="Y275" s="275">
        <f t="shared" si="297"/>
        <v>0</v>
      </c>
      <c r="Z275" s="275">
        <f t="shared" si="297"/>
        <v>0</v>
      </c>
      <c r="AA275" s="275">
        <f t="shared" si="297"/>
        <v>0</v>
      </c>
      <c r="AB275" s="275">
        <f t="shared" si="297"/>
        <v>0</v>
      </c>
      <c r="AC275" s="275">
        <f t="shared" si="297"/>
        <v>0</v>
      </c>
      <c r="AD275" s="275">
        <f t="shared" si="297"/>
        <v>0</v>
      </c>
      <c r="AE275" s="275">
        <f t="shared" si="297"/>
        <v>0</v>
      </c>
      <c r="AF275" s="275">
        <f t="shared" si="297"/>
        <v>0</v>
      </c>
      <c r="AG275" s="275">
        <f t="shared" si="297"/>
        <v>0</v>
      </c>
      <c r="AH275" s="275">
        <f t="shared" si="297"/>
        <v>0</v>
      </c>
      <c r="AI275" s="275">
        <f t="shared" si="297"/>
        <v>0</v>
      </c>
      <c r="AJ275" s="275">
        <f t="shared" si="297"/>
        <v>0</v>
      </c>
      <c r="AK275" s="275">
        <f t="shared" si="297"/>
        <v>0</v>
      </c>
      <c r="AL275" s="275">
        <f t="shared" si="297"/>
        <v>0</v>
      </c>
      <c r="AM275" s="275">
        <f t="shared" si="297"/>
        <v>0</v>
      </c>
      <c r="AN275" s="275">
        <f t="shared" si="297"/>
        <v>0</v>
      </c>
      <c r="AO275" s="275">
        <f t="shared" si="297"/>
        <v>0</v>
      </c>
      <c r="AP275" s="275">
        <f t="shared" si="297"/>
        <v>0</v>
      </c>
      <c r="AQ275" s="275">
        <f t="shared" si="297"/>
        <v>0</v>
      </c>
      <c r="AR275" s="275">
        <f t="shared" si="297"/>
        <v>0</v>
      </c>
      <c r="AS275" s="275">
        <f t="shared" si="297"/>
        <v>0</v>
      </c>
      <c r="AT275" s="275">
        <f t="shared" si="297"/>
        <v>0</v>
      </c>
      <c r="AU275" s="275">
        <f t="shared" si="297"/>
        <v>0</v>
      </c>
      <c r="AV275" s="275">
        <f t="shared" si="297"/>
        <v>0</v>
      </c>
      <c r="AW275" s="275">
        <f t="shared" si="297"/>
        <v>0</v>
      </c>
      <c r="AX275" s="275">
        <f t="shared" si="297"/>
        <v>0</v>
      </c>
      <c r="AY275" s="275">
        <f t="shared" si="297"/>
        <v>0</v>
      </c>
      <c r="AZ275" s="275">
        <f t="shared" si="297"/>
        <v>0</v>
      </c>
      <c r="BA275" s="275">
        <f t="shared" si="297"/>
        <v>0</v>
      </c>
      <c r="BB275" s="275">
        <f t="shared" si="297"/>
        <v>0</v>
      </c>
      <c r="BC275" s="275">
        <f t="shared" si="297"/>
        <v>0</v>
      </c>
      <c r="BD275" s="275">
        <f t="shared" si="297"/>
        <v>0</v>
      </c>
      <c r="BE275" s="275">
        <f t="shared" si="297"/>
        <v>0</v>
      </c>
      <c r="BF275" s="275">
        <f t="shared" si="297"/>
        <v>0</v>
      </c>
      <c r="BG275" s="275">
        <f t="shared" si="297"/>
        <v>0</v>
      </c>
      <c r="BH275" s="275">
        <f t="shared" si="297"/>
        <v>0</v>
      </c>
      <c r="BI275" s="275">
        <f t="shared" si="297"/>
        <v>0</v>
      </c>
      <c r="BJ275" s="275">
        <f t="shared" si="297"/>
        <v>0</v>
      </c>
      <c r="BK275" s="275">
        <f t="shared" si="297"/>
        <v>0</v>
      </c>
      <c r="BL275" s="275">
        <f t="shared" si="297"/>
        <v>0</v>
      </c>
      <c r="BM275" s="275">
        <f t="shared" si="297"/>
        <v>0</v>
      </c>
      <c r="BN275" s="275">
        <f t="shared" si="297"/>
        <v>0</v>
      </c>
      <c r="BO275" s="275">
        <f t="shared" ref="BO275:CT275" si="298">$F238*BO256</f>
        <v>0</v>
      </c>
      <c r="BP275" s="275">
        <f t="shared" si="298"/>
        <v>0</v>
      </c>
      <c r="BQ275" s="275">
        <f t="shared" si="298"/>
        <v>0</v>
      </c>
      <c r="BR275" s="275">
        <f t="shared" si="298"/>
        <v>0</v>
      </c>
      <c r="BS275" s="275">
        <f t="shared" si="298"/>
        <v>0</v>
      </c>
      <c r="BT275" s="275">
        <f t="shared" si="298"/>
        <v>0</v>
      </c>
      <c r="BU275" s="275">
        <f t="shared" si="298"/>
        <v>0</v>
      </c>
      <c r="BV275" s="275">
        <f t="shared" si="298"/>
        <v>0</v>
      </c>
      <c r="BW275" s="275">
        <f t="shared" si="298"/>
        <v>0</v>
      </c>
      <c r="BX275" s="275">
        <f t="shared" si="298"/>
        <v>0</v>
      </c>
      <c r="BY275" s="275">
        <f t="shared" si="298"/>
        <v>0</v>
      </c>
      <c r="BZ275" s="275">
        <f t="shared" si="298"/>
        <v>0</v>
      </c>
      <c r="CA275" s="275">
        <f t="shared" si="298"/>
        <v>0</v>
      </c>
      <c r="CB275" s="275">
        <f t="shared" si="298"/>
        <v>0</v>
      </c>
      <c r="CC275" s="275">
        <f t="shared" si="298"/>
        <v>0</v>
      </c>
      <c r="CD275" s="275">
        <f t="shared" si="298"/>
        <v>0</v>
      </c>
      <c r="CE275" s="275">
        <f t="shared" si="298"/>
        <v>0</v>
      </c>
      <c r="CF275" s="275">
        <f t="shared" si="298"/>
        <v>0</v>
      </c>
      <c r="CG275" s="275">
        <f t="shared" si="298"/>
        <v>0</v>
      </c>
      <c r="CH275" s="275">
        <f t="shared" si="298"/>
        <v>0</v>
      </c>
      <c r="CI275" s="275">
        <f t="shared" si="298"/>
        <v>0</v>
      </c>
      <c r="CJ275" s="275">
        <f t="shared" si="298"/>
        <v>0</v>
      </c>
      <c r="CK275" s="275">
        <f t="shared" si="298"/>
        <v>0</v>
      </c>
      <c r="CL275" s="275">
        <f t="shared" si="298"/>
        <v>0</v>
      </c>
      <c r="CM275" s="275">
        <f t="shared" si="298"/>
        <v>0</v>
      </c>
      <c r="CN275" s="275">
        <f t="shared" si="298"/>
        <v>0</v>
      </c>
      <c r="CO275" s="275">
        <f t="shared" si="298"/>
        <v>0</v>
      </c>
      <c r="CP275" s="275">
        <f t="shared" si="298"/>
        <v>0</v>
      </c>
      <c r="CQ275" s="275">
        <f t="shared" si="298"/>
        <v>0</v>
      </c>
      <c r="CR275" s="275">
        <f t="shared" si="298"/>
        <v>0</v>
      </c>
      <c r="CS275" s="275">
        <f t="shared" si="298"/>
        <v>0</v>
      </c>
      <c r="CT275" s="292">
        <f t="shared" si="298"/>
        <v>0</v>
      </c>
      <c r="CU275" s="164">
        <f t="shared" si="290"/>
        <v>0</v>
      </c>
    </row>
    <row r="276" spans="1:99" s="130" customFormat="1" ht="16.5" customHeight="1">
      <c r="A276" s="267" t="str">
        <f t="shared" si="294"/>
        <v>叠拼</v>
      </c>
      <c r="B276" s="268">
        <f t="shared" si="291"/>
        <v>0</v>
      </c>
      <c r="C276" s="275">
        <f t="shared" ref="C276:BN276" si="299">$F239*C257</f>
        <v>0</v>
      </c>
      <c r="D276" s="275">
        <f t="shared" si="299"/>
        <v>0</v>
      </c>
      <c r="E276" s="275">
        <f t="shared" si="299"/>
        <v>0</v>
      </c>
      <c r="F276" s="275">
        <f t="shared" si="299"/>
        <v>0</v>
      </c>
      <c r="G276" s="275">
        <f t="shared" si="299"/>
        <v>0</v>
      </c>
      <c r="H276" s="275">
        <f t="shared" si="299"/>
        <v>0</v>
      </c>
      <c r="I276" s="275">
        <f t="shared" si="299"/>
        <v>0</v>
      </c>
      <c r="J276" s="275">
        <f t="shared" si="299"/>
        <v>0</v>
      </c>
      <c r="K276" s="275">
        <f t="shared" si="299"/>
        <v>0</v>
      </c>
      <c r="L276" s="275">
        <f t="shared" si="299"/>
        <v>0</v>
      </c>
      <c r="M276" s="275">
        <f t="shared" si="299"/>
        <v>0</v>
      </c>
      <c r="N276" s="275">
        <f t="shared" si="299"/>
        <v>0</v>
      </c>
      <c r="O276" s="275">
        <f t="shared" si="299"/>
        <v>0</v>
      </c>
      <c r="P276" s="275">
        <f t="shared" si="299"/>
        <v>0</v>
      </c>
      <c r="Q276" s="275">
        <f t="shared" si="299"/>
        <v>0</v>
      </c>
      <c r="R276" s="275">
        <f t="shared" si="299"/>
        <v>0</v>
      </c>
      <c r="S276" s="275">
        <f t="shared" si="299"/>
        <v>0</v>
      </c>
      <c r="T276" s="275">
        <f t="shared" si="299"/>
        <v>0</v>
      </c>
      <c r="U276" s="275">
        <f t="shared" si="299"/>
        <v>0</v>
      </c>
      <c r="V276" s="275">
        <f t="shared" si="299"/>
        <v>0</v>
      </c>
      <c r="W276" s="275">
        <f t="shared" si="299"/>
        <v>0</v>
      </c>
      <c r="X276" s="275">
        <f t="shared" si="299"/>
        <v>0</v>
      </c>
      <c r="Y276" s="275">
        <f t="shared" si="299"/>
        <v>0</v>
      </c>
      <c r="Z276" s="275">
        <f t="shared" si="299"/>
        <v>0</v>
      </c>
      <c r="AA276" s="275">
        <f t="shared" si="299"/>
        <v>0</v>
      </c>
      <c r="AB276" s="275">
        <f t="shared" si="299"/>
        <v>0</v>
      </c>
      <c r="AC276" s="275">
        <f t="shared" si="299"/>
        <v>0</v>
      </c>
      <c r="AD276" s="275">
        <f t="shared" si="299"/>
        <v>0</v>
      </c>
      <c r="AE276" s="275">
        <f t="shared" si="299"/>
        <v>0</v>
      </c>
      <c r="AF276" s="275">
        <f t="shared" si="299"/>
        <v>0</v>
      </c>
      <c r="AG276" s="275">
        <f t="shared" si="299"/>
        <v>0</v>
      </c>
      <c r="AH276" s="275">
        <f t="shared" si="299"/>
        <v>0</v>
      </c>
      <c r="AI276" s="275">
        <f t="shared" si="299"/>
        <v>0</v>
      </c>
      <c r="AJ276" s="275">
        <f t="shared" si="299"/>
        <v>0</v>
      </c>
      <c r="AK276" s="275">
        <f t="shared" si="299"/>
        <v>0</v>
      </c>
      <c r="AL276" s="275">
        <f t="shared" si="299"/>
        <v>0</v>
      </c>
      <c r="AM276" s="275">
        <f t="shared" si="299"/>
        <v>0</v>
      </c>
      <c r="AN276" s="275">
        <f t="shared" si="299"/>
        <v>0</v>
      </c>
      <c r="AO276" s="275">
        <f t="shared" si="299"/>
        <v>0</v>
      </c>
      <c r="AP276" s="275">
        <f t="shared" si="299"/>
        <v>0</v>
      </c>
      <c r="AQ276" s="275">
        <f t="shared" si="299"/>
        <v>0</v>
      </c>
      <c r="AR276" s="275">
        <f t="shared" si="299"/>
        <v>0</v>
      </c>
      <c r="AS276" s="275">
        <f t="shared" si="299"/>
        <v>0</v>
      </c>
      <c r="AT276" s="275">
        <f t="shared" si="299"/>
        <v>0</v>
      </c>
      <c r="AU276" s="275">
        <f t="shared" si="299"/>
        <v>0</v>
      </c>
      <c r="AV276" s="275">
        <f t="shared" si="299"/>
        <v>0</v>
      </c>
      <c r="AW276" s="275">
        <f t="shared" si="299"/>
        <v>0</v>
      </c>
      <c r="AX276" s="275">
        <f t="shared" si="299"/>
        <v>0</v>
      </c>
      <c r="AY276" s="275">
        <f t="shared" si="299"/>
        <v>0</v>
      </c>
      <c r="AZ276" s="275">
        <f t="shared" si="299"/>
        <v>0</v>
      </c>
      <c r="BA276" s="275">
        <f t="shared" si="299"/>
        <v>0</v>
      </c>
      <c r="BB276" s="275">
        <f t="shared" si="299"/>
        <v>0</v>
      </c>
      <c r="BC276" s="275">
        <f t="shared" si="299"/>
        <v>0</v>
      </c>
      <c r="BD276" s="275">
        <f t="shared" si="299"/>
        <v>0</v>
      </c>
      <c r="BE276" s="275">
        <f t="shared" si="299"/>
        <v>0</v>
      </c>
      <c r="BF276" s="275">
        <f t="shared" si="299"/>
        <v>0</v>
      </c>
      <c r="BG276" s="275">
        <f t="shared" si="299"/>
        <v>0</v>
      </c>
      <c r="BH276" s="275">
        <f t="shared" si="299"/>
        <v>0</v>
      </c>
      <c r="BI276" s="275">
        <f t="shared" si="299"/>
        <v>0</v>
      </c>
      <c r="BJ276" s="275">
        <f t="shared" si="299"/>
        <v>0</v>
      </c>
      <c r="BK276" s="275">
        <f t="shared" si="299"/>
        <v>0</v>
      </c>
      <c r="BL276" s="275">
        <f t="shared" si="299"/>
        <v>0</v>
      </c>
      <c r="BM276" s="275">
        <f t="shared" si="299"/>
        <v>0</v>
      </c>
      <c r="BN276" s="275">
        <f t="shared" si="299"/>
        <v>0</v>
      </c>
      <c r="BO276" s="275">
        <f t="shared" ref="BO276:CT276" si="300">$F239*BO257</f>
        <v>0</v>
      </c>
      <c r="BP276" s="275">
        <f t="shared" si="300"/>
        <v>0</v>
      </c>
      <c r="BQ276" s="275">
        <f t="shared" si="300"/>
        <v>0</v>
      </c>
      <c r="BR276" s="275">
        <f t="shared" si="300"/>
        <v>0</v>
      </c>
      <c r="BS276" s="275">
        <f t="shared" si="300"/>
        <v>0</v>
      </c>
      <c r="BT276" s="275">
        <f t="shared" si="300"/>
        <v>0</v>
      </c>
      <c r="BU276" s="275">
        <f t="shared" si="300"/>
        <v>0</v>
      </c>
      <c r="BV276" s="275">
        <f t="shared" si="300"/>
        <v>0</v>
      </c>
      <c r="BW276" s="275">
        <f t="shared" si="300"/>
        <v>0</v>
      </c>
      <c r="BX276" s="275">
        <f t="shared" si="300"/>
        <v>0</v>
      </c>
      <c r="BY276" s="275">
        <f t="shared" si="300"/>
        <v>0</v>
      </c>
      <c r="BZ276" s="275">
        <f t="shared" si="300"/>
        <v>0</v>
      </c>
      <c r="CA276" s="275">
        <f t="shared" si="300"/>
        <v>0</v>
      </c>
      <c r="CB276" s="275">
        <f t="shared" si="300"/>
        <v>0</v>
      </c>
      <c r="CC276" s="275">
        <f t="shared" si="300"/>
        <v>0</v>
      </c>
      <c r="CD276" s="275">
        <f t="shared" si="300"/>
        <v>0</v>
      </c>
      <c r="CE276" s="275">
        <f t="shared" si="300"/>
        <v>0</v>
      </c>
      <c r="CF276" s="275">
        <f t="shared" si="300"/>
        <v>0</v>
      </c>
      <c r="CG276" s="275">
        <f t="shared" si="300"/>
        <v>0</v>
      </c>
      <c r="CH276" s="275">
        <f t="shared" si="300"/>
        <v>0</v>
      </c>
      <c r="CI276" s="275">
        <f t="shared" si="300"/>
        <v>0</v>
      </c>
      <c r="CJ276" s="275">
        <f t="shared" si="300"/>
        <v>0</v>
      </c>
      <c r="CK276" s="275">
        <f t="shared" si="300"/>
        <v>0</v>
      </c>
      <c r="CL276" s="275">
        <f t="shared" si="300"/>
        <v>0</v>
      </c>
      <c r="CM276" s="275">
        <f t="shared" si="300"/>
        <v>0</v>
      </c>
      <c r="CN276" s="275">
        <f t="shared" si="300"/>
        <v>0</v>
      </c>
      <c r="CO276" s="275">
        <f t="shared" si="300"/>
        <v>0</v>
      </c>
      <c r="CP276" s="275">
        <f t="shared" si="300"/>
        <v>0</v>
      </c>
      <c r="CQ276" s="275">
        <f t="shared" si="300"/>
        <v>0</v>
      </c>
      <c r="CR276" s="275">
        <f t="shared" si="300"/>
        <v>0</v>
      </c>
      <c r="CS276" s="275">
        <f t="shared" si="300"/>
        <v>0</v>
      </c>
      <c r="CT276" s="292">
        <f t="shared" si="300"/>
        <v>0</v>
      </c>
      <c r="CU276" s="164">
        <f t="shared" si="290"/>
        <v>0</v>
      </c>
    </row>
    <row r="277" spans="1:99" s="130" customFormat="1" ht="16.5" customHeight="1">
      <c r="A277" s="267" t="str">
        <f t="shared" si="294"/>
        <v>联排</v>
      </c>
      <c r="B277" s="268">
        <f t="shared" si="291"/>
        <v>0</v>
      </c>
      <c r="C277" s="275">
        <f t="shared" ref="C277:BN277" si="301">$F240*C258</f>
        <v>0</v>
      </c>
      <c r="D277" s="275">
        <f t="shared" si="301"/>
        <v>0</v>
      </c>
      <c r="E277" s="275">
        <f t="shared" si="301"/>
        <v>0</v>
      </c>
      <c r="F277" s="275">
        <f t="shared" si="301"/>
        <v>0</v>
      </c>
      <c r="G277" s="275">
        <f t="shared" si="301"/>
        <v>0</v>
      </c>
      <c r="H277" s="275">
        <f t="shared" si="301"/>
        <v>0</v>
      </c>
      <c r="I277" s="275">
        <f t="shared" si="301"/>
        <v>0</v>
      </c>
      <c r="J277" s="275">
        <f t="shared" si="301"/>
        <v>0</v>
      </c>
      <c r="K277" s="275">
        <f t="shared" si="301"/>
        <v>0</v>
      </c>
      <c r="L277" s="275">
        <f t="shared" si="301"/>
        <v>0</v>
      </c>
      <c r="M277" s="275">
        <f t="shared" si="301"/>
        <v>0</v>
      </c>
      <c r="N277" s="275">
        <f t="shared" si="301"/>
        <v>0</v>
      </c>
      <c r="O277" s="275">
        <f t="shared" si="301"/>
        <v>0</v>
      </c>
      <c r="P277" s="275">
        <f t="shared" si="301"/>
        <v>0</v>
      </c>
      <c r="Q277" s="275">
        <f t="shared" si="301"/>
        <v>0</v>
      </c>
      <c r="R277" s="275">
        <f t="shared" si="301"/>
        <v>0</v>
      </c>
      <c r="S277" s="275">
        <f t="shared" si="301"/>
        <v>0</v>
      </c>
      <c r="T277" s="275">
        <f t="shared" si="301"/>
        <v>0</v>
      </c>
      <c r="U277" s="275">
        <f t="shared" si="301"/>
        <v>0</v>
      </c>
      <c r="V277" s="275">
        <f t="shared" si="301"/>
        <v>0</v>
      </c>
      <c r="W277" s="275">
        <f t="shared" si="301"/>
        <v>0</v>
      </c>
      <c r="X277" s="275">
        <f t="shared" si="301"/>
        <v>0</v>
      </c>
      <c r="Y277" s="275">
        <f t="shared" si="301"/>
        <v>0</v>
      </c>
      <c r="Z277" s="275">
        <f t="shared" si="301"/>
        <v>0</v>
      </c>
      <c r="AA277" s="275">
        <f t="shared" si="301"/>
        <v>0</v>
      </c>
      <c r="AB277" s="275">
        <f t="shared" si="301"/>
        <v>0</v>
      </c>
      <c r="AC277" s="275">
        <f t="shared" si="301"/>
        <v>0</v>
      </c>
      <c r="AD277" s="275">
        <f t="shared" si="301"/>
        <v>0</v>
      </c>
      <c r="AE277" s="275">
        <f t="shared" si="301"/>
        <v>0</v>
      </c>
      <c r="AF277" s="275">
        <f t="shared" si="301"/>
        <v>0</v>
      </c>
      <c r="AG277" s="275">
        <f t="shared" si="301"/>
        <v>0</v>
      </c>
      <c r="AH277" s="275">
        <f t="shared" si="301"/>
        <v>0</v>
      </c>
      <c r="AI277" s="275">
        <f t="shared" si="301"/>
        <v>0</v>
      </c>
      <c r="AJ277" s="275">
        <f t="shared" si="301"/>
        <v>0</v>
      </c>
      <c r="AK277" s="275">
        <f t="shared" si="301"/>
        <v>0</v>
      </c>
      <c r="AL277" s="275">
        <f t="shared" si="301"/>
        <v>0</v>
      </c>
      <c r="AM277" s="275">
        <f t="shared" si="301"/>
        <v>0</v>
      </c>
      <c r="AN277" s="275">
        <f t="shared" si="301"/>
        <v>0</v>
      </c>
      <c r="AO277" s="275">
        <f t="shared" si="301"/>
        <v>0</v>
      </c>
      <c r="AP277" s="275">
        <f t="shared" si="301"/>
        <v>0</v>
      </c>
      <c r="AQ277" s="275">
        <f t="shared" si="301"/>
        <v>0</v>
      </c>
      <c r="AR277" s="275">
        <f t="shared" si="301"/>
        <v>0</v>
      </c>
      <c r="AS277" s="275">
        <f t="shared" si="301"/>
        <v>0</v>
      </c>
      <c r="AT277" s="275">
        <f t="shared" si="301"/>
        <v>0</v>
      </c>
      <c r="AU277" s="275">
        <f t="shared" si="301"/>
        <v>0</v>
      </c>
      <c r="AV277" s="275">
        <f t="shared" si="301"/>
        <v>0</v>
      </c>
      <c r="AW277" s="275">
        <f t="shared" si="301"/>
        <v>0</v>
      </c>
      <c r="AX277" s="275">
        <f t="shared" si="301"/>
        <v>0</v>
      </c>
      <c r="AY277" s="275">
        <f t="shared" si="301"/>
        <v>0</v>
      </c>
      <c r="AZ277" s="275">
        <f t="shared" si="301"/>
        <v>0</v>
      </c>
      <c r="BA277" s="275">
        <f t="shared" si="301"/>
        <v>0</v>
      </c>
      <c r="BB277" s="275">
        <f t="shared" si="301"/>
        <v>0</v>
      </c>
      <c r="BC277" s="275">
        <f t="shared" si="301"/>
        <v>0</v>
      </c>
      <c r="BD277" s="275">
        <f t="shared" si="301"/>
        <v>0</v>
      </c>
      <c r="BE277" s="275">
        <f t="shared" si="301"/>
        <v>0</v>
      </c>
      <c r="BF277" s="275">
        <f t="shared" si="301"/>
        <v>0</v>
      </c>
      <c r="BG277" s="275">
        <f t="shared" si="301"/>
        <v>0</v>
      </c>
      <c r="BH277" s="275">
        <f t="shared" si="301"/>
        <v>0</v>
      </c>
      <c r="BI277" s="275">
        <f t="shared" si="301"/>
        <v>0</v>
      </c>
      <c r="BJ277" s="275">
        <f t="shared" si="301"/>
        <v>0</v>
      </c>
      <c r="BK277" s="275">
        <f t="shared" si="301"/>
        <v>0</v>
      </c>
      <c r="BL277" s="275">
        <f t="shared" si="301"/>
        <v>0</v>
      </c>
      <c r="BM277" s="275">
        <f t="shared" si="301"/>
        <v>0</v>
      </c>
      <c r="BN277" s="275">
        <f t="shared" si="301"/>
        <v>0</v>
      </c>
      <c r="BO277" s="275">
        <f t="shared" ref="BO277:CT277" si="302">$F240*BO258</f>
        <v>0</v>
      </c>
      <c r="BP277" s="275">
        <f t="shared" si="302"/>
        <v>0</v>
      </c>
      <c r="BQ277" s="275">
        <f t="shared" si="302"/>
        <v>0</v>
      </c>
      <c r="BR277" s="275">
        <f t="shared" si="302"/>
        <v>0</v>
      </c>
      <c r="BS277" s="275">
        <f t="shared" si="302"/>
        <v>0</v>
      </c>
      <c r="BT277" s="275">
        <f t="shared" si="302"/>
        <v>0</v>
      </c>
      <c r="BU277" s="275">
        <f t="shared" si="302"/>
        <v>0</v>
      </c>
      <c r="BV277" s="275">
        <f t="shared" si="302"/>
        <v>0</v>
      </c>
      <c r="BW277" s="275">
        <f t="shared" si="302"/>
        <v>0</v>
      </c>
      <c r="BX277" s="275">
        <f t="shared" si="302"/>
        <v>0</v>
      </c>
      <c r="BY277" s="275">
        <f t="shared" si="302"/>
        <v>0</v>
      </c>
      <c r="BZ277" s="275">
        <f t="shared" si="302"/>
        <v>0</v>
      </c>
      <c r="CA277" s="275">
        <f t="shared" si="302"/>
        <v>0</v>
      </c>
      <c r="CB277" s="275">
        <f t="shared" si="302"/>
        <v>0</v>
      </c>
      <c r="CC277" s="275">
        <f t="shared" si="302"/>
        <v>0</v>
      </c>
      <c r="CD277" s="275">
        <f t="shared" si="302"/>
        <v>0</v>
      </c>
      <c r="CE277" s="275">
        <f t="shared" si="302"/>
        <v>0</v>
      </c>
      <c r="CF277" s="275">
        <f t="shared" si="302"/>
        <v>0</v>
      </c>
      <c r="CG277" s="275">
        <f t="shared" si="302"/>
        <v>0</v>
      </c>
      <c r="CH277" s="275">
        <f t="shared" si="302"/>
        <v>0</v>
      </c>
      <c r="CI277" s="275">
        <f t="shared" si="302"/>
        <v>0</v>
      </c>
      <c r="CJ277" s="275">
        <f t="shared" si="302"/>
        <v>0</v>
      </c>
      <c r="CK277" s="275">
        <f t="shared" si="302"/>
        <v>0</v>
      </c>
      <c r="CL277" s="275">
        <f t="shared" si="302"/>
        <v>0</v>
      </c>
      <c r="CM277" s="275">
        <f t="shared" si="302"/>
        <v>0</v>
      </c>
      <c r="CN277" s="275">
        <f t="shared" si="302"/>
        <v>0</v>
      </c>
      <c r="CO277" s="275">
        <f t="shared" si="302"/>
        <v>0</v>
      </c>
      <c r="CP277" s="275">
        <f t="shared" si="302"/>
        <v>0</v>
      </c>
      <c r="CQ277" s="275">
        <f t="shared" si="302"/>
        <v>0</v>
      </c>
      <c r="CR277" s="275">
        <f t="shared" si="302"/>
        <v>0</v>
      </c>
      <c r="CS277" s="275">
        <f t="shared" si="302"/>
        <v>0</v>
      </c>
      <c r="CT277" s="292">
        <f t="shared" si="302"/>
        <v>0</v>
      </c>
      <c r="CU277" s="164">
        <f t="shared" si="290"/>
        <v>0</v>
      </c>
    </row>
    <row r="278" spans="1:99" s="130" customFormat="1" ht="16.5" customHeight="1">
      <c r="A278" s="267" t="str">
        <f t="shared" si="294"/>
        <v>双拼</v>
      </c>
      <c r="B278" s="268">
        <f t="shared" si="291"/>
        <v>0</v>
      </c>
      <c r="C278" s="275">
        <f t="shared" ref="C278:BN278" si="303">$F241*C259</f>
        <v>0</v>
      </c>
      <c r="D278" s="275">
        <f t="shared" si="303"/>
        <v>0</v>
      </c>
      <c r="E278" s="275">
        <f t="shared" si="303"/>
        <v>0</v>
      </c>
      <c r="F278" s="275">
        <f t="shared" si="303"/>
        <v>0</v>
      </c>
      <c r="G278" s="275">
        <f t="shared" si="303"/>
        <v>0</v>
      </c>
      <c r="H278" s="275">
        <f t="shared" si="303"/>
        <v>0</v>
      </c>
      <c r="I278" s="275">
        <f t="shared" si="303"/>
        <v>0</v>
      </c>
      <c r="J278" s="275">
        <f t="shared" si="303"/>
        <v>0</v>
      </c>
      <c r="K278" s="275">
        <f t="shared" si="303"/>
        <v>0</v>
      </c>
      <c r="L278" s="275">
        <f t="shared" si="303"/>
        <v>0</v>
      </c>
      <c r="M278" s="275">
        <f t="shared" si="303"/>
        <v>0</v>
      </c>
      <c r="N278" s="275">
        <f t="shared" si="303"/>
        <v>0</v>
      </c>
      <c r="O278" s="275">
        <f t="shared" si="303"/>
        <v>0</v>
      </c>
      <c r="P278" s="275">
        <f t="shared" si="303"/>
        <v>0</v>
      </c>
      <c r="Q278" s="275">
        <f t="shared" si="303"/>
        <v>0</v>
      </c>
      <c r="R278" s="275">
        <f t="shared" si="303"/>
        <v>0</v>
      </c>
      <c r="S278" s="275">
        <f t="shared" si="303"/>
        <v>0</v>
      </c>
      <c r="T278" s="275">
        <f t="shared" si="303"/>
        <v>0</v>
      </c>
      <c r="U278" s="275">
        <f t="shared" si="303"/>
        <v>0</v>
      </c>
      <c r="V278" s="275">
        <f t="shared" si="303"/>
        <v>0</v>
      </c>
      <c r="W278" s="275">
        <f t="shared" si="303"/>
        <v>0</v>
      </c>
      <c r="X278" s="275">
        <f t="shared" si="303"/>
        <v>0</v>
      </c>
      <c r="Y278" s="275">
        <f t="shared" si="303"/>
        <v>0</v>
      </c>
      <c r="Z278" s="275">
        <f t="shared" si="303"/>
        <v>0</v>
      </c>
      <c r="AA278" s="275">
        <f t="shared" si="303"/>
        <v>0</v>
      </c>
      <c r="AB278" s="275">
        <f t="shared" si="303"/>
        <v>0</v>
      </c>
      <c r="AC278" s="275">
        <f t="shared" si="303"/>
        <v>0</v>
      </c>
      <c r="AD278" s="275">
        <f t="shared" si="303"/>
        <v>0</v>
      </c>
      <c r="AE278" s="275">
        <f t="shared" si="303"/>
        <v>0</v>
      </c>
      <c r="AF278" s="275">
        <f t="shared" si="303"/>
        <v>0</v>
      </c>
      <c r="AG278" s="275">
        <f t="shared" si="303"/>
        <v>0</v>
      </c>
      <c r="AH278" s="275">
        <f t="shared" si="303"/>
        <v>0</v>
      </c>
      <c r="AI278" s="275">
        <f t="shared" si="303"/>
        <v>0</v>
      </c>
      <c r="AJ278" s="275">
        <f t="shared" si="303"/>
        <v>0</v>
      </c>
      <c r="AK278" s="275">
        <f t="shared" si="303"/>
        <v>0</v>
      </c>
      <c r="AL278" s="275">
        <f t="shared" si="303"/>
        <v>0</v>
      </c>
      <c r="AM278" s="275">
        <f t="shared" si="303"/>
        <v>0</v>
      </c>
      <c r="AN278" s="275">
        <f t="shared" si="303"/>
        <v>0</v>
      </c>
      <c r="AO278" s="275">
        <f t="shared" si="303"/>
        <v>0</v>
      </c>
      <c r="AP278" s="275">
        <f t="shared" si="303"/>
        <v>0</v>
      </c>
      <c r="AQ278" s="275">
        <f t="shared" si="303"/>
        <v>0</v>
      </c>
      <c r="AR278" s="275">
        <f t="shared" si="303"/>
        <v>0</v>
      </c>
      <c r="AS278" s="275">
        <f t="shared" si="303"/>
        <v>0</v>
      </c>
      <c r="AT278" s="275">
        <f t="shared" si="303"/>
        <v>0</v>
      </c>
      <c r="AU278" s="275">
        <f t="shared" si="303"/>
        <v>0</v>
      </c>
      <c r="AV278" s="275">
        <f t="shared" si="303"/>
        <v>0</v>
      </c>
      <c r="AW278" s="275">
        <f t="shared" si="303"/>
        <v>0</v>
      </c>
      <c r="AX278" s="275">
        <f t="shared" si="303"/>
        <v>0</v>
      </c>
      <c r="AY278" s="275">
        <f t="shared" si="303"/>
        <v>0</v>
      </c>
      <c r="AZ278" s="275">
        <f t="shared" si="303"/>
        <v>0</v>
      </c>
      <c r="BA278" s="275">
        <f t="shared" si="303"/>
        <v>0</v>
      </c>
      <c r="BB278" s="275">
        <f t="shared" si="303"/>
        <v>0</v>
      </c>
      <c r="BC278" s="275">
        <f t="shared" si="303"/>
        <v>0</v>
      </c>
      <c r="BD278" s="275">
        <f t="shared" si="303"/>
        <v>0</v>
      </c>
      <c r="BE278" s="275">
        <f t="shared" si="303"/>
        <v>0</v>
      </c>
      <c r="BF278" s="275">
        <f t="shared" si="303"/>
        <v>0</v>
      </c>
      <c r="BG278" s="275">
        <f t="shared" si="303"/>
        <v>0</v>
      </c>
      <c r="BH278" s="275">
        <f t="shared" si="303"/>
        <v>0</v>
      </c>
      <c r="BI278" s="275">
        <f t="shared" si="303"/>
        <v>0</v>
      </c>
      <c r="BJ278" s="275">
        <f t="shared" si="303"/>
        <v>0</v>
      </c>
      <c r="BK278" s="275">
        <f t="shared" si="303"/>
        <v>0</v>
      </c>
      <c r="BL278" s="275">
        <f t="shared" si="303"/>
        <v>0</v>
      </c>
      <c r="BM278" s="275">
        <f t="shared" si="303"/>
        <v>0</v>
      </c>
      <c r="BN278" s="275">
        <f t="shared" si="303"/>
        <v>0</v>
      </c>
      <c r="BO278" s="275">
        <f t="shared" ref="BO278:CT278" si="304">$F241*BO259</f>
        <v>0</v>
      </c>
      <c r="BP278" s="275">
        <f t="shared" si="304"/>
        <v>0</v>
      </c>
      <c r="BQ278" s="275">
        <f t="shared" si="304"/>
        <v>0</v>
      </c>
      <c r="BR278" s="275">
        <f t="shared" si="304"/>
        <v>0</v>
      </c>
      <c r="BS278" s="275">
        <f t="shared" si="304"/>
        <v>0</v>
      </c>
      <c r="BT278" s="275">
        <f t="shared" si="304"/>
        <v>0</v>
      </c>
      <c r="BU278" s="275">
        <f t="shared" si="304"/>
        <v>0</v>
      </c>
      <c r="BV278" s="275">
        <f t="shared" si="304"/>
        <v>0</v>
      </c>
      <c r="BW278" s="275">
        <f t="shared" si="304"/>
        <v>0</v>
      </c>
      <c r="BX278" s="275">
        <f t="shared" si="304"/>
        <v>0</v>
      </c>
      <c r="BY278" s="275">
        <f t="shared" si="304"/>
        <v>0</v>
      </c>
      <c r="BZ278" s="275">
        <f t="shared" si="304"/>
        <v>0</v>
      </c>
      <c r="CA278" s="275">
        <f t="shared" si="304"/>
        <v>0</v>
      </c>
      <c r="CB278" s="275">
        <f t="shared" si="304"/>
        <v>0</v>
      </c>
      <c r="CC278" s="275">
        <f t="shared" si="304"/>
        <v>0</v>
      </c>
      <c r="CD278" s="275">
        <f t="shared" si="304"/>
        <v>0</v>
      </c>
      <c r="CE278" s="275">
        <f t="shared" si="304"/>
        <v>0</v>
      </c>
      <c r="CF278" s="275">
        <f t="shared" si="304"/>
        <v>0</v>
      </c>
      <c r="CG278" s="275">
        <f t="shared" si="304"/>
        <v>0</v>
      </c>
      <c r="CH278" s="275">
        <f t="shared" si="304"/>
        <v>0</v>
      </c>
      <c r="CI278" s="275">
        <f t="shared" si="304"/>
        <v>0</v>
      </c>
      <c r="CJ278" s="275">
        <f t="shared" si="304"/>
        <v>0</v>
      </c>
      <c r="CK278" s="275">
        <f t="shared" si="304"/>
        <v>0</v>
      </c>
      <c r="CL278" s="275">
        <f t="shared" si="304"/>
        <v>0</v>
      </c>
      <c r="CM278" s="275">
        <f t="shared" si="304"/>
        <v>0</v>
      </c>
      <c r="CN278" s="275">
        <f t="shared" si="304"/>
        <v>0</v>
      </c>
      <c r="CO278" s="275">
        <f t="shared" si="304"/>
        <v>0</v>
      </c>
      <c r="CP278" s="275">
        <f t="shared" si="304"/>
        <v>0</v>
      </c>
      <c r="CQ278" s="275">
        <f t="shared" si="304"/>
        <v>0</v>
      </c>
      <c r="CR278" s="275">
        <f t="shared" si="304"/>
        <v>0</v>
      </c>
      <c r="CS278" s="275">
        <f t="shared" si="304"/>
        <v>0</v>
      </c>
      <c r="CT278" s="292">
        <f t="shared" si="304"/>
        <v>0</v>
      </c>
      <c r="CU278" s="164">
        <f t="shared" si="290"/>
        <v>0</v>
      </c>
    </row>
    <row r="279" spans="1:99" s="130" customFormat="1" ht="16.5" customHeight="1">
      <c r="A279" s="267" t="str">
        <f t="shared" si="294"/>
        <v>独栋</v>
      </c>
      <c r="B279" s="268">
        <f t="shared" si="291"/>
        <v>0</v>
      </c>
      <c r="C279" s="275">
        <f t="shared" ref="C279:BN279" si="305">$F242*C260</f>
        <v>0</v>
      </c>
      <c r="D279" s="275">
        <f t="shared" si="305"/>
        <v>0</v>
      </c>
      <c r="E279" s="275">
        <f t="shared" si="305"/>
        <v>0</v>
      </c>
      <c r="F279" s="275">
        <f t="shared" si="305"/>
        <v>0</v>
      </c>
      <c r="G279" s="275">
        <f t="shared" si="305"/>
        <v>0</v>
      </c>
      <c r="H279" s="275">
        <f t="shared" si="305"/>
        <v>0</v>
      </c>
      <c r="I279" s="275">
        <f t="shared" si="305"/>
        <v>0</v>
      </c>
      <c r="J279" s="275">
        <f t="shared" si="305"/>
        <v>0</v>
      </c>
      <c r="K279" s="275">
        <f t="shared" si="305"/>
        <v>0</v>
      </c>
      <c r="L279" s="275">
        <f t="shared" si="305"/>
        <v>0</v>
      </c>
      <c r="M279" s="275">
        <f t="shared" si="305"/>
        <v>0</v>
      </c>
      <c r="N279" s="275">
        <f t="shared" si="305"/>
        <v>0</v>
      </c>
      <c r="O279" s="275">
        <f t="shared" si="305"/>
        <v>0</v>
      </c>
      <c r="P279" s="275">
        <f t="shared" si="305"/>
        <v>0</v>
      </c>
      <c r="Q279" s="275">
        <f t="shared" si="305"/>
        <v>0</v>
      </c>
      <c r="R279" s="275">
        <f t="shared" si="305"/>
        <v>0</v>
      </c>
      <c r="S279" s="275">
        <f t="shared" si="305"/>
        <v>0</v>
      </c>
      <c r="T279" s="275">
        <f t="shared" si="305"/>
        <v>0</v>
      </c>
      <c r="U279" s="275">
        <f t="shared" si="305"/>
        <v>0</v>
      </c>
      <c r="V279" s="275">
        <f t="shared" si="305"/>
        <v>0</v>
      </c>
      <c r="W279" s="275">
        <f t="shared" si="305"/>
        <v>0</v>
      </c>
      <c r="X279" s="275">
        <f t="shared" si="305"/>
        <v>0</v>
      </c>
      <c r="Y279" s="275">
        <f t="shared" si="305"/>
        <v>0</v>
      </c>
      <c r="Z279" s="275">
        <f t="shared" si="305"/>
        <v>0</v>
      </c>
      <c r="AA279" s="275">
        <f t="shared" si="305"/>
        <v>0</v>
      </c>
      <c r="AB279" s="275">
        <f t="shared" si="305"/>
        <v>0</v>
      </c>
      <c r="AC279" s="275">
        <f t="shared" si="305"/>
        <v>0</v>
      </c>
      <c r="AD279" s="275">
        <f t="shared" si="305"/>
        <v>0</v>
      </c>
      <c r="AE279" s="275">
        <f t="shared" si="305"/>
        <v>0</v>
      </c>
      <c r="AF279" s="275">
        <f t="shared" si="305"/>
        <v>0</v>
      </c>
      <c r="AG279" s="275">
        <f t="shared" si="305"/>
        <v>0</v>
      </c>
      <c r="AH279" s="275">
        <f t="shared" si="305"/>
        <v>0</v>
      </c>
      <c r="AI279" s="275">
        <f t="shared" si="305"/>
        <v>0</v>
      </c>
      <c r="AJ279" s="275">
        <f t="shared" si="305"/>
        <v>0</v>
      </c>
      <c r="AK279" s="275">
        <f t="shared" si="305"/>
        <v>0</v>
      </c>
      <c r="AL279" s="275">
        <f t="shared" si="305"/>
        <v>0</v>
      </c>
      <c r="AM279" s="275">
        <f t="shared" si="305"/>
        <v>0</v>
      </c>
      <c r="AN279" s="275">
        <f t="shared" si="305"/>
        <v>0</v>
      </c>
      <c r="AO279" s="275">
        <f t="shared" si="305"/>
        <v>0</v>
      </c>
      <c r="AP279" s="275">
        <f t="shared" si="305"/>
        <v>0</v>
      </c>
      <c r="AQ279" s="275">
        <f t="shared" si="305"/>
        <v>0</v>
      </c>
      <c r="AR279" s="275">
        <f t="shared" si="305"/>
        <v>0</v>
      </c>
      <c r="AS279" s="275">
        <f t="shared" si="305"/>
        <v>0</v>
      </c>
      <c r="AT279" s="275">
        <f t="shared" si="305"/>
        <v>0</v>
      </c>
      <c r="AU279" s="275">
        <f t="shared" si="305"/>
        <v>0</v>
      </c>
      <c r="AV279" s="275">
        <f t="shared" si="305"/>
        <v>0</v>
      </c>
      <c r="AW279" s="275">
        <f t="shared" si="305"/>
        <v>0</v>
      </c>
      <c r="AX279" s="275">
        <f t="shared" si="305"/>
        <v>0</v>
      </c>
      <c r="AY279" s="275">
        <f t="shared" si="305"/>
        <v>0</v>
      </c>
      <c r="AZ279" s="275">
        <f t="shared" si="305"/>
        <v>0</v>
      </c>
      <c r="BA279" s="275">
        <f t="shared" si="305"/>
        <v>0</v>
      </c>
      <c r="BB279" s="275">
        <f t="shared" si="305"/>
        <v>0</v>
      </c>
      <c r="BC279" s="275">
        <f t="shared" si="305"/>
        <v>0</v>
      </c>
      <c r="BD279" s="275">
        <f t="shared" si="305"/>
        <v>0</v>
      </c>
      <c r="BE279" s="275">
        <f t="shared" si="305"/>
        <v>0</v>
      </c>
      <c r="BF279" s="275">
        <f t="shared" si="305"/>
        <v>0</v>
      </c>
      <c r="BG279" s="275">
        <f t="shared" si="305"/>
        <v>0</v>
      </c>
      <c r="BH279" s="275">
        <f t="shared" si="305"/>
        <v>0</v>
      </c>
      <c r="BI279" s="275">
        <f t="shared" si="305"/>
        <v>0</v>
      </c>
      <c r="BJ279" s="275">
        <f t="shared" si="305"/>
        <v>0</v>
      </c>
      <c r="BK279" s="275">
        <f t="shared" si="305"/>
        <v>0</v>
      </c>
      <c r="BL279" s="275">
        <f t="shared" si="305"/>
        <v>0</v>
      </c>
      <c r="BM279" s="275">
        <f t="shared" si="305"/>
        <v>0</v>
      </c>
      <c r="BN279" s="275">
        <f t="shared" si="305"/>
        <v>0</v>
      </c>
      <c r="BO279" s="275">
        <f t="shared" ref="BO279:CT279" si="306">$F242*BO260</f>
        <v>0</v>
      </c>
      <c r="BP279" s="275">
        <f t="shared" si="306"/>
        <v>0</v>
      </c>
      <c r="BQ279" s="275">
        <f t="shared" si="306"/>
        <v>0</v>
      </c>
      <c r="BR279" s="275">
        <f t="shared" si="306"/>
        <v>0</v>
      </c>
      <c r="BS279" s="275">
        <f t="shared" si="306"/>
        <v>0</v>
      </c>
      <c r="BT279" s="275">
        <f t="shared" si="306"/>
        <v>0</v>
      </c>
      <c r="BU279" s="275">
        <f t="shared" si="306"/>
        <v>0</v>
      </c>
      <c r="BV279" s="275">
        <f t="shared" si="306"/>
        <v>0</v>
      </c>
      <c r="BW279" s="275">
        <f t="shared" si="306"/>
        <v>0</v>
      </c>
      <c r="BX279" s="275">
        <f t="shared" si="306"/>
        <v>0</v>
      </c>
      <c r="BY279" s="275">
        <f t="shared" si="306"/>
        <v>0</v>
      </c>
      <c r="BZ279" s="275">
        <f t="shared" si="306"/>
        <v>0</v>
      </c>
      <c r="CA279" s="275">
        <f t="shared" si="306"/>
        <v>0</v>
      </c>
      <c r="CB279" s="275">
        <f t="shared" si="306"/>
        <v>0</v>
      </c>
      <c r="CC279" s="275">
        <f t="shared" si="306"/>
        <v>0</v>
      </c>
      <c r="CD279" s="275">
        <f t="shared" si="306"/>
        <v>0</v>
      </c>
      <c r="CE279" s="275">
        <f t="shared" si="306"/>
        <v>0</v>
      </c>
      <c r="CF279" s="275">
        <f t="shared" si="306"/>
        <v>0</v>
      </c>
      <c r="CG279" s="275">
        <f t="shared" si="306"/>
        <v>0</v>
      </c>
      <c r="CH279" s="275">
        <f t="shared" si="306"/>
        <v>0</v>
      </c>
      <c r="CI279" s="275">
        <f t="shared" si="306"/>
        <v>0</v>
      </c>
      <c r="CJ279" s="275">
        <f t="shared" si="306"/>
        <v>0</v>
      </c>
      <c r="CK279" s="275">
        <f t="shared" si="306"/>
        <v>0</v>
      </c>
      <c r="CL279" s="275">
        <f t="shared" si="306"/>
        <v>0</v>
      </c>
      <c r="CM279" s="275">
        <f t="shared" si="306"/>
        <v>0</v>
      </c>
      <c r="CN279" s="275">
        <f t="shared" si="306"/>
        <v>0</v>
      </c>
      <c r="CO279" s="275">
        <f t="shared" si="306"/>
        <v>0</v>
      </c>
      <c r="CP279" s="275">
        <f t="shared" si="306"/>
        <v>0</v>
      </c>
      <c r="CQ279" s="275">
        <f t="shared" si="306"/>
        <v>0</v>
      </c>
      <c r="CR279" s="275">
        <f t="shared" si="306"/>
        <v>0</v>
      </c>
      <c r="CS279" s="275">
        <f t="shared" si="306"/>
        <v>0</v>
      </c>
      <c r="CT279" s="292">
        <f t="shared" si="306"/>
        <v>0</v>
      </c>
      <c r="CU279" s="164">
        <f t="shared" si="290"/>
        <v>0</v>
      </c>
    </row>
    <row r="280" spans="1:99" s="130" customFormat="1" ht="16.5" customHeight="1">
      <c r="A280" s="267" t="str">
        <f t="shared" si="294"/>
        <v>底商</v>
      </c>
      <c r="B280" s="268">
        <f t="shared" si="291"/>
        <v>0</v>
      </c>
      <c r="C280" s="275">
        <f t="shared" ref="C280:BN280" si="307">$F243*C261</f>
        <v>0</v>
      </c>
      <c r="D280" s="275">
        <f t="shared" si="307"/>
        <v>0</v>
      </c>
      <c r="E280" s="275">
        <f t="shared" si="307"/>
        <v>0</v>
      </c>
      <c r="F280" s="275">
        <f t="shared" si="307"/>
        <v>0</v>
      </c>
      <c r="G280" s="275">
        <f t="shared" si="307"/>
        <v>0</v>
      </c>
      <c r="H280" s="275">
        <f t="shared" si="307"/>
        <v>0</v>
      </c>
      <c r="I280" s="275">
        <f t="shared" si="307"/>
        <v>0</v>
      </c>
      <c r="J280" s="275">
        <f t="shared" si="307"/>
        <v>0</v>
      </c>
      <c r="K280" s="275">
        <f t="shared" si="307"/>
        <v>0</v>
      </c>
      <c r="L280" s="275">
        <f t="shared" si="307"/>
        <v>0</v>
      </c>
      <c r="M280" s="275">
        <f t="shared" si="307"/>
        <v>0</v>
      </c>
      <c r="N280" s="275">
        <f t="shared" si="307"/>
        <v>0</v>
      </c>
      <c r="O280" s="275">
        <f t="shared" si="307"/>
        <v>0</v>
      </c>
      <c r="P280" s="275">
        <f t="shared" si="307"/>
        <v>0</v>
      </c>
      <c r="Q280" s="275">
        <f t="shared" si="307"/>
        <v>0</v>
      </c>
      <c r="R280" s="275">
        <f t="shared" si="307"/>
        <v>0</v>
      </c>
      <c r="S280" s="275">
        <f t="shared" si="307"/>
        <v>0</v>
      </c>
      <c r="T280" s="275">
        <f t="shared" si="307"/>
        <v>0</v>
      </c>
      <c r="U280" s="275">
        <f t="shared" si="307"/>
        <v>0</v>
      </c>
      <c r="V280" s="275">
        <f t="shared" si="307"/>
        <v>0</v>
      </c>
      <c r="W280" s="275">
        <f t="shared" si="307"/>
        <v>0</v>
      </c>
      <c r="X280" s="275">
        <f t="shared" si="307"/>
        <v>0</v>
      </c>
      <c r="Y280" s="275">
        <f t="shared" si="307"/>
        <v>0</v>
      </c>
      <c r="Z280" s="275">
        <f t="shared" si="307"/>
        <v>0</v>
      </c>
      <c r="AA280" s="275">
        <f t="shared" si="307"/>
        <v>0</v>
      </c>
      <c r="AB280" s="275">
        <f t="shared" si="307"/>
        <v>0</v>
      </c>
      <c r="AC280" s="275">
        <f t="shared" si="307"/>
        <v>0</v>
      </c>
      <c r="AD280" s="275">
        <f t="shared" si="307"/>
        <v>0</v>
      </c>
      <c r="AE280" s="275">
        <f t="shared" si="307"/>
        <v>0</v>
      </c>
      <c r="AF280" s="275">
        <f t="shared" si="307"/>
        <v>0</v>
      </c>
      <c r="AG280" s="275">
        <f t="shared" si="307"/>
        <v>0</v>
      </c>
      <c r="AH280" s="275">
        <f t="shared" si="307"/>
        <v>0</v>
      </c>
      <c r="AI280" s="275">
        <f t="shared" si="307"/>
        <v>0</v>
      </c>
      <c r="AJ280" s="275">
        <f t="shared" si="307"/>
        <v>0</v>
      </c>
      <c r="AK280" s="275">
        <f t="shared" si="307"/>
        <v>0</v>
      </c>
      <c r="AL280" s="275">
        <f t="shared" si="307"/>
        <v>0</v>
      </c>
      <c r="AM280" s="275">
        <f t="shared" si="307"/>
        <v>0</v>
      </c>
      <c r="AN280" s="275">
        <f t="shared" si="307"/>
        <v>0</v>
      </c>
      <c r="AO280" s="275">
        <f t="shared" si="307"/>
        <v>0</v>
      </c>
      <c r="AP280" s="275">
        <f t="shared" si="307"/>
        <v>0</v>
      </c>
      <c r="AQ280" s="275">
        <f t="shared" si="307"/>
        <v>0</v>
      </c>
      <c r="AR280" s="275">
        <f t="shared" si="307"/>
        <v>0</v>
      </c>
      <c r="AS280" s="275">
        <f t="shared" si="307"/>
        <v>0</v>
      </c>
      <c r="AT280" s="275">
        <f t="shared" si="307"/>
        <v>0</v>
      </c>
      <c r="AU280" s="275">
        <f t="shared" si="307"/>
        <v>0</v>
      </c>
      <c r="AV280" s="275">
        <f t="shared" si="307"/>
        <v>0</v>
      </c>
      <c r="AW280" s="275">
        <f t="shared" si="307"/>
        <v>0</v>
      </c>
      <c r="AX280" s="275">
        <f t="shared" si="307"/>
        <v>0</v>
      </c>
      <c r="AY280" s="275">
        <f t="shared" si="307"/>
        <v>0</v>
      </c>
      <c r="AZ280" s="275">
        <f t="shared" si="307"/>
        <v>0</v>
      </c>
      <c r="BA280" s="275">
        <f t="shared" si="307"/>
        <v>0</v>
      </c>
      <c r="BB280" s="275">
        <f t="shared" si="307"/>
        <v>0</v>
      </c>
      <c r="BC280" s="275">
        <f t="shared" si="307"/>
        <v>0</v>
      </c>
      <c r="BD280" s="275">
        <f t="shared" si="307"/>
        <v>0</v>
      </c>
      <c r="BE280" s="275">
        <f t="shared" si="307"/>
        <v>0</v>
      </c>
      <c r="BF280" s="275">
        <f t="shared" si="307"/>
        <v>0</v>
      </c>
      <c r="BG280" s="275">
        <f t="shared" si="307"/>
        <v>0</v>
      </c>
      <c r="BH280" s="275">
        <f t="shared" si="307"/>
        <v>0</v>
      </c>
      <c r="BI280" s="275">
        <f t="shared" si="307"/>
        <v>0</v>
      </c>
      <c r="BJ280" s="275">
        <f t="shared" si="307"/>
        <v>0</v>
      </c>
      <c r="BK280" s="275">
        <f t="shared" si="307"/>
        <v>0</v>
      </c>
      <c r="BL280" s="275">
        <f t="shared" si="307"/>
        <v>0</v>
      </c>
      <c r="BM280" s="275">
        <f t="shared" si="307"/>
        <v>0</v>
      </c>
      <c r="BN280" s="275">
        <f t="shared" si="307"/>
        <v>0</v>
      </c>
      <c r="BO280" s="275">
        <f t="shared" ref="BO280:CT280" si="308">$F243*BO261</f>
        <v>0</v>
      </c>
      <c r="BP280" s="275">
        <f t="shared" si="308"/>
        <v>0</v>
      </c>
      <c r="BQ280" s="275">
        <f t="shared" si="308"/>
        <v>0</v>
      </c>
      <c r="BR280" s="275">
        <f t="shared" si="308"/>
        <v>0</v>
      </c>
      <c r="BS280" s="275">
        <f t="shared" si="308"/>
        <v>0</v>
      </c>
      <c r="BT280" s="275">
        <f t="shared" si="308"/>
        <v>0</v>
      </c>
      <c r="BU280" s="275">
        <f t="shared" si="308"/>
        <v>0</v>
      </c>
      <c r="BV280" s="275">
        <f t="shared" si="308"/>
        <v>0</v>
      </c>
      <c r="BW280" s="275">
        <f t="shared" si="308"/>
        <v>0</v>
      </c>
      <c r="BX280" s="275">
        <f t="shared" si="308"/>
        <v>0</v>
      </c>
      <c r="BY280" s="275">
        <f t="shared" si="308"/>
        <v>0</v>
      </c>
      <c r="BZ280" s="275">
        <f t="shared" si="308"/>
        <v>0</v>
      </c>
      <c r="CA280" s="275">
        <f t="shared" si="308"/>
        <v>0</v>
      </c>
      <c r="CB280" s="275">
        <f t="shared" si="308"/>
        <v>0</v>
      </c>
      <c r="CC280" s="275">
        <f t="shared" si="308"/>
        <v>0</v>
      </c>
      <c r="CD280" s="275">
        <f t="shared" si="308"/>
        <v>0</v>
      </c>
      <c r="CE280" s="275">
        <f t="shared" si="308"/>
        <v>0</v>
      </c>
      <c r="CF280" s="275">
        <f t="shared" si="308"/>
        <v>0</v>
      </c>
      <c r="CG280" s="275">
        <f t="shared" si="308"/>
        <v>0</v>
      </c>
      <c r="CH280" s="275">
        <f t="shared" si="308"/>
        <v>0</v>
      </c>
      <c r="CI280" s="275">
        <f t="shared" si="308"/>
        <v>0</v>
      </c>
      <c r="CJ280" s="275">
        <f t="shared" si="308"/>
        <v>0</v>
      </c>
      <c r="CK280" s="275">
        <f t="shared" si="308"/>
        <v>0</v>
      </c>
      <c r="CL280" s="275">
        <f t="shared" si="308"/>
        <v>0</v>
      </c>
      <c r="CM280" s="275">
        <f t="shared" si="308"/>
        <v>0</v>
      </c>
      <c r="CN280" s="275">
        <f t="shared" si="308"/>
        <v>0</v>
      </c>
      <c r="CO280" s="275">
        <f t="shared" si="308"/>
        <v>0</v>
      </c>
      <c r="CP280" s="275">
        <f t="shared" si="308"/>
        <v>0</v>
      </c>
      <c r="CQ280" s="275">
        <f t="shared" si="308"/>
        <v>0</v>
      </c>
      <c r="CR280" s="275">
        <f t="shared" si="308"/>
        <v>0</v>
      </c>
      <c r="CS280" s="275">
        <f t="shared" si="308"/>
        <v>0</v>
      </c>
      <c r="CT280" s="292">
        <f t="shared" si="308"/>
        <v>0</v>
      </c>
      <c r="CU280" s="164">
        <f t="shared" si="290"/>
        <v>0</v>
      </c>
    </row>
    <row r="281" spans="1:99" s="130" customFormat="1" ht="16.5" customHeight="1">
      <c r="A281" s="267" t="str">
        <f t="shared" si="294"/>
        <v>公寓（含loft）</v>
      </c>
      <c r="B281" s="268">
        <f t="shared" si="291"/>
        <v>0</v>
      </c>
      <c r="C281" s="275">
        <f t="shared" ref="C281:BN281" si="309">$F244*C262</f>
        <v>0</v>
      </c>
      <c r="D281" s="275">
        <f t="shared" si="309"/>
        <v>0</v>
      </c>
      <c r="E281" s="275">
        <f t="shared" si="309"/>
        <v>0</v>
      </c>
      <c r="F281" s="275">
        <f t="shared" si="309"/>
        <v>0</v>
      </c>
      <c r="G281" s="275">
        <f t="shared" si="309"/>
        <v>0</v>
      </c>
      <c r="H281" s="275">
        <f t="shared" si="309"/>
        <v>0</v>
      </c>
      <c r="I281" s="275">
        <f t="shared" si="309"/>
        <v>0</v>
      </c>
      <c r="J281" s="275">
        <f t="shared" si="309"/>
        <v>0</v>
      </c>
      <c r="K281" s="275">
        <f t="shared" si="309"/>
        <v>0</v>
      </c>
      <c r="L281" s="275">
        <f t="shared" si="309"/>
        <v>0</v>
      </c>
      <c r="M281" s="275">
        <f t="shared" si="309"/>
        <v>0</v>
      </c>
      <c r="N281" s="275">
        <f t="shared" si="309"/>
        <v>0</v>
      </c>
      <c r="O281" s="275">
        <f t="shared" si="309"/>
        <v>0</v>
      </c>
      <c r="P281" s="275">
        <f t="shared" si="309"/>
        <v>0</v>
      </c>
      <c r="Q281" s="275">
        <f t="shared" si="309"/>
        <v>0</v>
      </c>
      <c r="R281" s="275">
        <f t="shared" si="309"/>
        <v>0</v>
      </c>
      <c r="S281" s="275">
        <f t="shared" si="309"/>
        <v>0</v>
      </c>
      <c r="T281" s="275">
        <f t="shared" si="309"/>
        <v>0</v>
      </c>
      <c r="U281" s="275">
        <f t="shared" si="309"/>
        <v>0</v>
      </c>
      <c r="V281" s="275">
        <f t="shared" si="309"/>
        <v>0</v>
      </c>
      <c r="W281" s="275">
        <f t="shared" si="309"/>
        <v>0</v>
      </c>
      <c r="X281" s="275">
        <f t="shared" si="309"/>
        <v>0</v>
      </c>
      <c r="Y281" s="275">
        <f t="shared" si="309"/>
        <v>0</v>
      </c>
      <c r="Z281" s="275">
        <f t="shared" si="309"/>
        <v>0</v>
      </c>
      <c r="AA281" s="275">
        <f t="shared" si="309"/>
        <v>0</v>
      </c>
      <c r="AB281" s="275">
        <f t="shared" si="309"/>
        <v>0</v>
      </c>
      <c r="AC281" s="275">
        <f t="shared" si="309"/>
        <v>0</v>
      </c>
      <c r="AD281" s="275">
        <f t="shared" si="309"/>
        <v>0</v>
      </c>
      <c r="AE281" s="275">
        <f t="shared" si="309"/>
        <v>0</v>
      </c>
      <c r="AF281" s="275">
        <f t="shared" si="309"/>
        <v>0</v>
      </c>
      <c r="AG281" s="275">
        <f t="shared" si="309"/>
        <v>0</v>
      </c>
      <c r="AH281" s="275">
        <f t="shared" si="309"/>
        <v>0</v>
      </c>
      <c r="AI281" s="275">
        <f t="shared" si="309"/>
        <v>0</v>
      </c>
      <c r="AJ281" s="275">
        <f t="shared" si="309"/>
        <v>0</v>
      </c>
      <c r="AK281" s="275">
        <f t="shared" si="309"/>
        <v>0</v>
      </c>
      <c r="AL281" s="275">
        <f t="shared" si="309"/>
        <v>0</v>
      </c>
      <c r="AM281" s="275">
        <f t="shared" si="309"/>
        <v>0</v>
      </c>
      <c r="AN281" s="275">
        <f t="shared" si="309"/>
        <v>0</v>
      </c>
      <c r="AO281" s="275">
        <f t="shared" si="309"/>
        <v>0</v>
      </c>
      <c r="AP281" s="275">
        <f t="shared" si="309"/>
        <v>0</v>
      </c>
      <c r="AQ281" s="275">
        <f t="shared" si="309"/>
        <v>0</v>
      </c>
      <c r="AR281" s="275">
        <f t="shared" si="309"/>
        <v>0</v>
      </c>
      <c r="AS281" s="275">
        <f t="shared" si="309"/>
        <v>0</v>
      </c>
      <c r="AT281" s="275">
        <f t="shared" si="309"/>
        <v>0</v>
      </c>
      <c r="AU281" s="275">
        <f t="shared" si="309"/>
        <v>0</v>
      </c>
      <c r="AV281" s="275">
        <f t="shared" si="309"/>
        <v>0</v>
      </c>
      <c r="AW281" s="275">
        <f t="shared" si="309"/>
        <v>0</v>
      </c>
      <c r="AX281" s="275">
        <f t="shared" si="309"/>
        <v>0</v>
      </c>
      <c r="AY281" s="275">
        <f t="shared" si="309"/>
        <v>0</v>
      </c>
      <c r="AZ281" s="275">
        <f t="shared" si="309"/>
        <v>0</v>
      </c>
      <c r="BA281" s="275">
        <f t="shared" si="309"/>
        <v>0</v>
      </c>
      <c r="BB281" s="275">
        <f t="shared" si="309"/>
        <v>0</v>
      </c>
      <c r="BC281" s="275">
        <f t="shared" si="309"/>
        <v>0</v>
      </c>
      <c r="BD281" s="275">
        <f t="shared" si="309"/>
        <v>0</v>
      </c>
      <c r="BE281" s="275">
        <f t="shared" si="309"/>
        <v>0</v>
      </c>
      <c r="BF281" s="275">
        <f t="shared" si="309"/>
        <v>0</v>
      </c>
      <c r="BG281" s="275">
        <f t="shared" si="309"/>
        <v>0</v>
      </c>
      <c r="BH281" s="275">
        <f t="shared" si="309"/>
        <v>0</v>
      </c>
      <c r="BI281" s="275">
        <f t="shared" si="309"/>
        <v>0</v>
      </c>
      <c r="BJ281" s="275">
        <f t="shared" si="309"/>
        <v>0</v>
      </c>
      <c r="BK281" s="275">
        <f t="shared" si="309"/>
        <v>0</v>
      </c>
      <c r="BL281" s="275">
        <f t="shared" si="309"/>
        <v>0</v>
      </c>
      <c r="BM281" s="275">
        <f t="shared" si="309"/>
        <v>0</v>
      </c>
      <c r="BN281" s="275">
        <f t="shared" si="309"/>
        <v>0</v>
      </c>
      <c r="BO281" s="275">
        <f t="shared" ref="BO281:CT281" si="310">$F244*BO262</f>
        <v>0</v>
      </c>
      <c r="BP281" s="275">
        <f t="shared" si="310"/>
        <v>0</v>
      </c>
      <c r="BQ281" s="275">
        <f t="shared" si="310"/>
        <v>0</v>
      </c>
      <c r="BR281" s="275">
        <f t="shared" si="310"/>
        <v>0</v>
      </c>
      <c r="BS281" s="275">
        <f t="shared" si="310"/>
        <v>0</v>
      </c>
      <c r="BT281" s="275">
        <f t="shared" si="310"/>
        <v>0</v>
      </c>
      <c r="BU281" s="275">
        <f t="shared" si="310"/>
        <v>0</v>
      </c>
      <c r="BV281" s="275">
        <f t="shared" si="310"/>
        <v>0</v>
      </c>
      <c r="BW281" s="275">
        <f t="shared" si="310"/>
        <v>0</v>
      </c>
      <c r="BX281" s="275">
        <f t="shared" si="310"/>
        <v>0</v>
      </c>
      <c r="BY281" s="275">
        <f t="shared" si="310"/>
        <v>0</v>
      </c>
      <c r="BZ281" s="275">
        <f t="shared" si="310"/>
        <v>0</v>
      </c>
      <c r="CA281" s="275">
        <f t="shared" si="310"/>
        <v>0</v>
      </c>
      <c r="CB281" s="275">
        <f t="shared" si="310"/>
        <v>0</v>
      </c>
      <c r="CC281" s="275">
        <f t="shared" si="310"/>
        <v>0</v>
      </c>
      <c r="CD281" s="275">
        <f t="shared" si="310"/>
        <v>0</v>
      </c>
      <c r="CE281" s="275">
        <f t="shared" si="310"/>
        <v>0</v>
      </c>
      <c r="CF281" s="275">
        <f t="shared" si="310"/>
        <v>0</v>
      </c>
      <c r="CG281" s="275">
        <f t="shared" si="310"/>
        <v>0</v>
      </c>
      <c r="CH281" s="275">
        <f t="shared" si="310"/>
        <v>0</v>
      </c>
      <c r="CI281" s="275">
        <f t="shared" si="310"/>
        <v>0</v>
      </c>
      <c r="CJ281" s="275">
        <f t="shared" si="310"/>
        <v>0</v>
      </c>
      <c r="CK281" s="275">
        <f t="shared" si="310"/>
        <v>0</v>
      </c>
      <c r="CL281" s="275">
        <f t="shared" si="310"/>
        <v>0</v>
      </c>
      <c r="CM281" s="275">
        <f t="shared" si="310"/>
        <v>0</v>
      </c>
      <c r="CN281" s="275">
        <f t="shared" si="310"/>
        <v>0</v>
      </c>
      <c r="CO281" s="275">
        <f t="shared" si="310"/>
        <v>0</v>
      </c>
      <c r="CP281" s="275">
        <f t="shared" si="310"/>
        <v>0</v>
      </c>
      <c r="CQ281" s="275">
        <f t="shared" si="310"/>
        <v>0</v>
      </c>
      <c r="CR281" s="275">
        <f t="shared" si="310"/>
        <v>0</v>
      </c>
      <c r="CS281" s="275">
        <f t="shared" si="310"/>
        <v>0</v>
      </c>
      <c r="CT281" s="292">
        <f t="shared" si="310"/>
        <v>0</v>
      </c>
      <c r="CU281" s="164">
        <f t="shared" si="290"/>
        <v>0</v>
      </c>
    </row>
    <row r="282" spans="1:99" s="130" customFormat="1" ht="16.5" customHeight="1">
      <c r="A282" s="267" t="str">
        <f t="shared" si="294"/>
        <v>商业</v>
      </c>
      <c r="B282" s="268">
        <f t="shared" si="291"/>
        <v>0</v>
      </c>
      <c r="C282" s="275">
        <f t="shared" ref="C282:BN282" si="311">$F245*C263</f>
        <v>0</v>
      </c>
      <c r="D282" s="275">
        <f t="shared" si="311"/>
        <v>0</v>
      </c>
      <c r="E282" s="275">
        <f t="shared" si="311"/>
        <v>0</v>
      </c>
      <c r="F282" s="275">
        <f t="shared" si="311"/>
        <v>0</v>
      </c>
      <c r="G282" s="275">
        <f t="shared" si="311"/>
        <v>0</v>
      </c>
      <c r="H282" s="275">
        <f t="shared" si="311"/>
        <v>0</v>
      </c>
      <c r="I282" s="275">
        <f t="shared" si="311"/>
        <v>0</v>
      </c>
      <c r="J282" s="275">
        <f t="shared" si="311"/>
        <v>0</v>
      </c>
      <c r="K282" s="275">
        <f t="shared" si="311"/>
        <v>0</v>
      </c>
      <c r="L282" s="275">
        <f t="shared" si="311"/>
        <v>0</v>
      </c>
      <c r="M282" s="275">
        <f t="shared" si="311"/>
        <v>0</v>
      </c>
      <c r="N282" s="275">
        <f t="shared" si="311"/>
        <v>0</v>
      </c>
      <c r="O282" s="275">
        <f t="shared" si="311"/>
        <v>0</v>
      </c>
      <c r="P282" s="275">
        <f t="shared" si="311"/>
        <v>0</v>
      </c>
      <c r="Q282" s="275">
        <f t="shared" si="311"/>
        <v>0</v>
      </c>
      <c r="R282" s="275">
        <f t="shared" si="311"/>
        <v>0</v>
      </c>
      <c r="S282" s="275">
        <f t="shared" si="311"/>
        <v>0</v>
      </c>
      <c r="T282" s="275">
        <f t="shared" si="311"/>
        <v>0</v>
      </c>
      <c r="U282" s="275">
        <f t="shared" si="311"/>
        <v>0</v>
      </c>
      <c r="V282" s="275">
        <f t="shared" si="311"/>
        <v>0</v>
      </c>
      <c r="W282" s="275">
        <f t="shared" si="311"/>
        <v>0</v>
      </c>
      <c r="X282" s="275">
        <f t="shared" si="311"/>
        <v>0</v>
      </c>
      <c r="Y282" s="275">
        <f t="shared" si="311"/>
        <v>0</v>
      </c>
      <c r="Z282" s="275">
        <f t="shared" si="311"/>
        <v>0</v>
      </c>
      <c r="AA282" s="275">
        <f t="shared" si="311"/>
        <v>0</v>
      </c>
      <c r="AB282" s="275">
        <f t="shared" si="311"/>
        <v>0</v>
      </c>
      <c r="AC282" s="275">
        <f t="shared" si="311"/>
        <v>0</v>
      </c>
      <c r="AD282" s="275">
        <f t="shared" si="311"/>
        <v>0</v>
      </c>
      <c r="AE282" s="275">
        <f t="shared" si="311"/>
        <v>0</v>
      </c>
      <c r="AF282" s="275">
        <f t="shared" si="311"/>
        <v>0</v>
      </c>
      <c r="AG282" s="275">
        <f t="shared" si="311"/>
        <v>0</v>
      </c>
      <c r="AH282" s="275">
        <f t="shared" si="311"/>
        <v>0</v>
      </c>
      <c r="AI282" s="275">
        <f t="shared" si="311"/>
        <v>0</v>
      </c>
      <c r="AJ282" s="275">
        <f t="shared" si="311"/>
        <v>0</v>
      </c>
      <c r="AK282" s="275">
        <f t="shared" si="311"/>
        <v>0</v>
      </c>
      <c r="AL282" s="275">
        <f t="shared" si="311"/>
        <v>0</v>
      </c>
      <c r="AM282" s="275">
        <f t="shared" si="311"/>
        <v>0</v>
      </c>
      <c r="AN282" s="275">
        <f t="shared" si="311"/>
        <v>0</v>
      </c>
      <c r="AO282" s="275">
        <f t="shared" si="311"/>
        <v>0</v>
      </c>
      <c r="AP282" s="275">
        <f t="shared" si="311"/>
        <v>0</v>
      </c>
      <c r="AQ282" s="275">
        <f t="shared" si="311"/>
        <v>0</v>
      </c>
      <c r="AR282" s="275">
        <f t="shared" si="311"/>
        <v>0</v>
      </c>
      <c r="AS282" s="275">
        <f t="shared" si="311"/>
        <v>0</v>
      </c>
      <c r="AT282" s="275">
        <f t="shared" si="311"/>
        <v>0</v>
      </c>
      <c r="AU282" s="275">
        <f t="shared" si="311"/>
        <v>0</v>
      </c>
      <c r="AV282" s="275">
        <f t="shared" si="311"/>
        <v>0</v>
      </c>
      <c r="AW282" s="275">
        <f t="shared" si="311"/>
        <v>0</v>
      </c>
      <c r="AX282" s="275">
        <f t="shared" si="311"/>
        <v>0</v>
      </c>
      <c r="AY282" s="275">
        <f t="shared" si="311"/>
        <v>0</v>
      </c>
      <c r="AZ282" s="275">
        <f t="shared" si="311"/>
        <v>0</v>
      </c>
      <c r="BA282" s="275">
        <f t="shared" si="311"/>
        <v>0</v>
      </c>
      <c r="BB282" s="275">
        <f t="shared" si="311"/>
        <v>0</v>
      </c>
      <c r="BC282" s="275">
        <f t="shared" si="311"/>
        <v>0</v>
      </c>
      <c r="BD282" s="275">
        <f t="shared" si="311"/>
        <v>0</v>
      </c>
      <c r="BE282" s="275">
        <f t="shared" si="311"/>
        <v>0</v>
      </c>
      <c r="BF282" s="275">
        <f t="shared" si="311"/>
        <v>0</v>
      </c>
      <c r="BG282" s="275">
        <f t="shared" si="311"/>
        <v>0</v>
      </c>
      <c r="BH282" s="275">
        <f t="shared" si="311"/>
        <v>0</v>
      </c>
      <c r="BI282" s="275">
        <f t="shared" si="311"/>
        <v>0</v>
      </c>
      <c r="BJ282" s="275">
        <f t="shared" si="311"/>
        <v>0</v>
      </c>
      <c r="BK282" s="275">
        <f t="shared" si="311"/>
        <v>0</v>
      </c>
      <c r="BL282" s="275">
        <f t="shared" si="311"/>
        <v>0</v>
      </c>
      <c r="BM282" s="275">
        <f t="shared" si="311"/>
        <v>0</v>
      </c>
      <c r="BN282" s="275">
        <f t="shared" si="311"/>
        <v>0</v>
      </c>
      <c r="BO282" s="275">
        <f t="shared" ref="BO282:CT282" si="312">$F245*BO263</f>
        <v>0</v>
      </c>
      <c r="BP282" s="275">
        <f t="shared" si="312"/>
        <v>0</v>
      </c>
      <c r="BQ282" s="275">
        <f t="shared" si="312"/>
        <v>0</v>
      </c>
      <c r="BR282" s="275">
        <f t="shared" si="312"/>
        <v>0</v>
      </c>
      <c r="BS282" s="275">
        <f t="shared" si="312"/>
        <v>0</v>
      </c>
      <c r="BT282" s="275">
        <f t="shared" si="312"/>
        <v>0</v>
      </c>
      <c r="BU282" s="275">
        <f t="shared" si="312"/>
        <v>0</v>
      </c>
      <c r="BV282" s="275">
        <f t="shared" si="312"/>
        <v>0</v>
      </c>
      <c r="BW282" s="275">
        <f t="shared" si="312"/>
        <v>0</v>
      </c>
      <c r="BX282" s="275">
        <f t="shared" si="312"/>
        <v>0</v>
      </c>
      <c r="BY282" s="275">
        <f t="shared" si="312"/>
        <v>0</v>
      </c>
      <c r="BZ282" s="275">
        <f t="shared" si="312"/>
        <v>0</v>
      </c>
      <c r="CA282" s="275">
        <f t="shared" si="312"/>
        <v>0</v>
      </c>
      <c r="CB282" s="275">
        <f t="shared" si="312"/>
        <v>0</v>
      </c>
      <c r="CC282" s="275">
        <f t="shared" si="312"/>
        <v>0</v>
      </c>
      <c r="CD282" s="275">
        <f t="shared" si="312"/>
        <v>0</v>
      </c>
      <c r="CE282" s="275">
        <f t="shared" si="312"/>
        <v>0</v>
      </c>
      <c r="CF282" s="275">
        <f t="shared" si="312"/>
        <v>0</v>
      </c>
      <c r="CG282" s="275">
        <f t="shared" si="312"/>
        <v>0</v>
      </c>
      <c r="CH282" s="275">
        <f t="shared" si="312"/>
        <v>0</v>
      </c>
      <c r="CI282" s="275">
        <f t="shared" si="312"/>
        <v>0</v>
      </c>
      <c r="CJ282" s="275">
        <f t="shared" si="312"/>
        <v>0</v>
      </c>
      <c r="CK282" s="275">
        <f t="shared" si="312"/>
        <v>0</v>
      </c>
      <c r="CL282" s="275">
        <f t="shared" si="312"/>
        <v>0</v>
      </c>
      <c r="CM282" s="275">
        <f t="shared" si="312"/>
        <v>0</v>
      </c>
      <c r="CN282" s="275">
        <f t="shared" si="312"/>
        <v>0</v>
      </c>
      <c r="CO282" s="275">
        <f t="shared" si="312"/>
        <v>0</v>
      </c>
      <c r="CP282" s="275">
        <f t="shared" si="312"/>
        <v>0</v>
      </c>
      <c r="CQ282" s="275">
        <f t="shared" si="312"/>
        <v>0</v>
      </c>
      <c r="CR282" s="275">
        <f t="shared" si="312"/>
        <v>0</v>
      </c>
      <c r="CS282" s="275">
        <f t="shared" si="312"/>
        <v>0</v>
      </c>
      <c r="CT282" s="292">
        <f t="shared" si="312"/>
        <v>0</v>
      </c>
      <c r="CU282" s="164">
        <f t="shared" si="290"/>
        <v>0</v>
      </c>
    </row>
    <row r="283" spans="1:99" s="130" customFormat="1" ht="16.5" customHeight="1">
      <c r="A283" s="267" t="str">
        <f t="shared" si="294"/>
        <v>酒店</v>
      </c>
      <c r="B283" s="268">
        <f t="shared" si="291"/>
        <v>0</v>
      </c>
      <c r="C283" s="275">
        <f t="shared" ref="C283:BN283" si="313">$F246*C264</f>
        <v>0</v>
      </c>
      <c r="D283" s="275">
        <f t="shared" si="313"/>
        <v>0</v>
      </c>
      <c r="E283" s="275">
        <f t="shared" si="313"/>
        <v>0</v>
      </c>
      <c r="F283" s="275">
        <f t="shared" si="313"/>
        <v>0</v>
      </c>
      <c r="G283" s="275">
        <f t="shared" si="313"/>
        <v>0</v>
      </c>
      <c r="H283" s="275">
        <f t="shared" si="313"/>
        <v>0</v>
      </c>
      <c r="I283" s="275">
        <f t="shared" si="313"/>
        <v>0</v>
      </c>
      <c r="J283" s="275">
        <f t="shared" si="313"/>
        <v>0</v>
      </c>
      <c r="K283" s="275">
        <f t="shared" si="313"/>
        <v>0</v>
      </c>
      <c r="L283" s="275">
        <f t="shared" si="313"/>
        <v>0</v>
      </c>
      <c r="M283" s="275">
        <f t="shared" si="313"/>
        <v>0</v>
      </c>
      <c r="N283" s="275">
        <f t="shared" si="313"/>
        <v>0</v>
      </c>
      <c r="O283" s="275">
        <f t="shared" si="313"/>
        <v>0</v>
      </c>
      <c r="P283" s="275">
        <f t="shared" si="313"/>
        <v>0</v>
      </c>
      <c r="Q283" s="275">
        <f t="shared" si="313"/>
        <v>0</v>
      </c>
      <c r="R283" s="275">
        <f t="shared" si="313"/>
        <v>0</v>
      </c>
      <c r="S283" s="275">
        <f t="shared" si="313"/>
        <v>0</v>
      </c>
      <c r="T283" s="275">
        <f t="shared" si="313"/>
        <v>0</v>
      </c>
      <c r="U283" s="275">
        <f t="shared" si="313"/>
        <v>0</v>
      </c>
      <c r="V283" s="275">
        <f t="shared" si="313"/>
        <v>0</v>
      </c>
      <c r="W283" s="275">
        <f t="shared" si="313"/>
        <v>0</v>
      </c>
      <c r="X283" s="275">
        <f t="shared" si="313"/>
        <v>0</v>
      </c>
      <c r="Y283" s="275">
        <f t="shared" si="313"/>
        <v>0</v>
      </c>
      <c r="Z283" s="275">
        <f t="shared" si="313"/>
        <v>0</v>
      </c>
      <c r="AA283" s="275">
        <f t="shared" si="313"/>
        <v>0</v>
      </c>
      <c r="AB283" s="275">
        <f t="shared" si="313"/>
        <v>0</v>
      </c>
      <c r="AC283" s="275">
        <f t="shared" si="313"/>
        <v>0</v>
      </c>
      <c r="AD283" s="275">
        <f t="shared" si="313"/>
        <v>0</v>
      </c>
      <c r="AE283" s="275">
        <f t="shared" si="313"/>
        <v>0</v>
      </c>
      <c r="AF283" s="275">
        <f t="shared" si="313"/>
        <v>0</v>
      </c>
      <c r="AG283" s="275">
        <f t="shared" si="313"/>
        <v>0</v>
      </c>
      <c r="AH283" s="275">
        <f t="shared" si="313"/>
        <v>0</v>
      </c>
      <c r="AI283" s="275">
        <f t="shared" si="313"/>
        <v>0</v>
      </c>
      <c r="AJ283" s="275">
        <f t="shared" si="313"/>
        <v>0</v>
      </c>
      <c r="AK283" s="275">
        <f t="shared" si="313"/>
        <v>0</v>
      </c>
      <c r="AL283" s="275">
        <f t="shared" si="313"/>
        <v>0</v>
      </c>
      <c r="AM283" s="275">
        <f t="shared" si="313"/>
        <v>0</v>
      </c>
      <c r="AN283" s="275">
        <f t="shared" si="313"/>
        <v>0</v>
      </c>
      <c r="AO283" s="275">
        <f t="shared" si="313"/>
        <v>0</v>
      </c>
      <c r="AP283" s="275">
        <f t="shared" si="313"/>
        <v>0</v>
      </c>
      <c r="AQ283" s="275">
        <f t="shared" si="313"/>
        <v>0</v>
      </c>
      <c r="AR283" s="275">
        <f t="shared" si="313"/>
        <v>0</v>
      </c>
      <c r="AS283" s="275">
        <f t="shared" si="313"/>
        <v>0</v>
      </c>
      <c r="AT283" s="275">
        <f t="shared" si="313"/>
        <v>0</v>
      </c>
      <c r="AU283" s="275">
        <f t="shared" si="313"/>
        <v>0</v>
      </c>
      <c r="AV283" s="275">
        <f t="shared" si="313"/>
        <v>0</v>
      </c>
      <c r="AW283" s="275">
        <f t="shared" si="313"/>
        <v>0</v>
      </c>
      <c r="AX283" s="275">
        <f t="shared" si="313"/>
        <v>0</v>
      </c>
      <c r="AY283" s="275">
        <f t="shared" si="313"/>
        <v>0</v>
      </c>
      <c r="AZ283" s="275">
        <f t="shared" si="313"/>
        <v>0</v>
      </c>
      <c r="BA283" s="275">
        <f t="shared" si="313"/>
        <v>0</v>
      </c>
      <c r="BB283" s="275">
        <f t="shared" si="313"/>
        <v>0</v>
      </c>
      <c r="BC283" s="275">
        <f t="shared" si="313"/>
        <v>0</v>
      </c>
      <c r="BD283" s="275">
        <f t="shared" si="313"/>
        <v>0</v>
      </c>
      <c r="BE283" s="275">
        <f t="shared" si="313"/>
        <v>0</v>
      </c>
      <c r="BF283" s="275">
        <f t="shared" si="313"/>
        <v>0</v>
      </c>
      <c r="BG283" s="275">
        <f t="shared" si="313"/>
        <v>0</v>
      </c>
      <c r="BH283" s="275">
        <f t="shared" si="313"/>
        <v>0</v>
      </c>
      <c r="BI283" s="275">
        <f t="shared" si="313"/>
        <v>0</v>
      </c>
      <c r="BJ283" s="275">
        <f t="shared" si="313"/>
        <v>0</v>
      </c>
      <c r="BK283" s="275">
        <f t="shared" si="313"/>
        <v>0</v>
      </c>
      <c r="BL283" s="275">
        <f t="shared" si="313"/>
        <v>0</v>
      </c>
      <c r="BM283" s="275">
        <f t="shared" si="313"/>
        <v>0</v>
      </c>
      <c r="BN283" s="275">
        <f t="shared" si="313"/>
        <v>0</v>
      </c>
      <c r="BO283" s="275">
        <f t="shared" ref="BO283:CT283" si="314">$F246*BO264</f>
        <v>0</v>
      </c>
      <c r="BP283" s="275">
        <f t="shared" si="314"/>
        <v>0</v>
      </c>
      <c r="BQ283" s="275">
        <f t="shared" si="314"/>
        <v>0</v>
      </c>
      <c r="BR283" s="275">
        <f t="shared" si="314"/>
        <v>0</v>
      </c>
      <c r="BS283" s="275">
        <f t="shared" si="314"/>
        <v>0</v>
      </c>
      <c r="BT283" s="275">
        <f t="shared" si="314"/>
        <v>0</v>
      </c>
      <c r="BU283" s="275">
        <f t="shared" si="314"/>
        <v>0</v>
      </c>
      <c r="BV283" s="275">
        <f t="shared" si="314"/>
        <v>0</v>
      </c>
      <c r="BW283" s="275">
        <f t="shared" si="314"/>
        <v>0</v>
      </c>
      <c r="BX283" s="275">
        <f t="shared" si="314"/>
        <v>0</v>
      </c>
      <c r="BY283" s="275">
        <f t="shared" si="314"/>
        <v>0</v>
      </c>
      <c r="BZ283" s="275">
        <f t="shared" si="314"/>
        <v>0</v>
      </c>
      <c r="CA283" s="275">
        <f t="shared" si="314"/>
        <v>0</v>
      </c>
      <c r="CB283" s="275">
        <f t="shared" si="314"/>
        <v>0</v>
      </c>
      <c r="CC283" s="275">
        <f t="shared" si="314"/>
        <v>0</v>
      </c>
      <c r="CD283" s="275">
        <f t="shared" si="314"/>
        <v>0</v>
      </c>
      <c r="CE283" s="275">
        <f t="shared" si="314"/>
        <v>0</v>
      </c>
      <c r="CF283" s="275">
        <f t="shared" si="314"/>
        <v>0</v>
      </c>
      <c r="CG283" s="275">
        <f t="shared" si="314"/>
        <v>0</v>
      </c>
      <c r="CH283" s="275">
        <f t="shared" si="314"/>
        <v>0</v>
      </c>
      <c r="CI283" s="275">
        <f t="shared" si="314"/>
        <v>0</v>
      </c>
      <c r="CJ283" s="275">
        <f t="shared" si="314"/>
        <v>0</v>
      </c>
      <c r="CK283" s="275">
        <f t="shared" si="314"/>
        <v>0</v>
      </c>
      <c r="CL283" s="275">
        <f t="shared" si="314"/>
        <v>0</v>
      </c>
      <c r="CM283" s="275">
        <f t="shared" si="314"/>
        <v>0</v>
      </c>
      <c r="CN283" s="275">
        <f t="shared" si="314"/>
        <v>0</v>
      </c>
      <c r="CO283" s="275">
        <f t="shared" si="314"/>
        <v>0</v>
      </c>
      <c r="CP283" s="275">
        <f t="shared" si="314"/>
        <v>0</v>
      </c>
      <c r="CQ283" s="275">
        <f t="shared" si="314"/>
        <v>0</v>
      </c>
      <c r="CR283" s="275">
        <f t="shared" si="314"/>
        <v>0</v>
      </c>
      <c r="CS283" s="275">
        <f t="shared" si="314"/>
        <v>0</v>
      </c>
      <c r="CT283" s="292">
        <f t="shared" si="314"/>
        <v>0</v>
      </c>
      <c r="CU283" s="164">
        <f t="shared" si="290"/>
        <v>0</v>
      </c>
    </row>
    <row r="284" spans="1:99" s="130" customFormat="1" ht="16.5" customHeight="1">
      <c r="A284" s="267">
        <f t="shared" si="294"/>
        <v>0</v>
      </c>
      <c r="B284" s="268">
        <f t="shared" si="291"/>
        <v>0</v>
      </c>
      <c r="C284" s="275">
        <f t="shared" ref="C284:BN284" si="315">$F247*C265</f>
        <v>0</v>
      </c>
      <c r="D284" s="275">
        <f t="shared" si="315"/>
        <v>0</v>
      </c>
      <c r="E284" s="275">
        <f t="shared" si="315"/>
        <v>0</v>
      </c>
      <c r="F284" s="275">
        <f t="shared" si="315"/>
        <v>0</v>
      </c>
      <c r="G284" s="275">
        <f t="shared" si="315"/>
        <v>0</v>
      </c>
      <c r="H284" s="275">
        <f t="shared" si="315"/>
        <v>0</v>
      </c>
      <c r="I284" s="275">
        <f t="shared" si="315"/>
        <v>0</v>
      </c>
      <c r="J284" s="275">
        <f t="shared" si="315"/>
        <v>0</v>
      </c>
      <c r="K284" s="275">
        <f t="shared" si="315"/>
        <v>0</v>
      </c>
      <c r="L284" s="275">
        <f t="shared" si="315"/>
        <v>0</v>
      </c>
      <c r="M284" s="275">
        <f t="shared" si="315"/>
        <v>0</v>
      </c>
      <c r="N284" s="275">
        <f t="shared" si="315"/>
        <v>0</v>
      </c>
      <c r="O284" s="275">
        <f t="shared" si="315"/>
        <v>0</v>
      </c>
      <c r="P284" s="275">
        <f t="shared" si="315"/>
        <v>0</v>
      </c>
      <c r="Q284" s="275">
        <f t="shared" si="315"/>
        <v>0</v>
      </c>
      <c r="R284" s="275">
        <f t="shared" si="315"/>
        <v>0</v>
      </c>
      <c r="S284" s="275">
        <f t="shared" si="315"/>
        <v>0</v>
      </c>
      <c r="T284" s="275">
        <f t="shared" si="315"/>
        <v>0</v>
      </c>
      <c r="U284" s="275">
        <f t="shared" si="315"/>
        <v>0</v>
      </c>
      <c r="V284" s="275">
        <f t="shared" si="315"/>
        <v>0</v>
      </c>
      <c r="W284" s="275">
        <f t="shared" si="315"/>
        <v>0</v>
      </c>
      <c r="X284" s="275">
        <f t="shared" si="315"/>
        <v>0</v>
      </c>
      <c r="Y284" s="275">
        <f t="shared" si="315"/>
        <v>0</v>
      </c>
      <c r="Z284" s="275">
        <f t="shared" si="315"/>
        <v>0</v>
      </c>
      <c r="AA284" s="275">
        <f t="shared" si="315"/>
        <v>0</v>
      </c>
      <c r="AB284" s="275">
        <f t="shared" si="315"/>
        <v>0</v>
      </c>
      <c r="AC284" s="275">
        <f t="shared" si="315"/>
        <v>0</v>
      </c>
      <c r="AD284" s="275">
        <f t="shared" si="315"/>
        <v>0</v>
      </c>
      <c r="AE284" s="275">
        <f t="shared" si="315"/>
        <v>0</v>
      </c>
      <c r="AF284" s="275">
        <f t="shared" si="315"/>
        <v>0</v>
      </c>
      <c r="AG284" s="275">
        <f t="shared" si="315"/>
        <v>0</v>
      </c>
      <c r="AH284" s="275">
        <f t="shared" si="315"/>
        <v>0</v>
      </c>
      <c r="AI284" s="275">
        <f t="shared" si="315"/>
        <v>0</v>
      </c>
      <c r="AJ284" s="275">
        <f t="shared" si="315"/>
        <v>0</v>
      </c>
      <c r="AK284" s="275">
        <f t="shared" si="315"/>
        <v>0</v>
      </c>
      <c r="AL284" s="275">
        <f t="shared" si="315"/>
        <v>0</v>
      </c>
      <c r="AM284" s="275">
        <f t="shared" si="315"/>
        <v>0</v>
      </c>
      <c r="AN284" s="275">
        <f t="shared" si="315"/>
        <v>0</v>
      </c>
      <c r="AO284" s="275">
        <f t="shared" si="315"/>
        <v>0</v>
      </c>
      <c r="AP284" s="275">
        <f t="shared" si="315"/>
        <v>0</v>
      </c>
      <c r="AQ284" s="275">
        <f t="shared" si="315"/>
        <v>0</v>
      </c>
      <c r="AR284" s="275">
        <f t="shared" si="315"/>
        <v>0</v>
      </c>
      <c r="AS284" s="275">
        <f t="shared" si="315"/>
        <v>0</v>
      </c>
      <c r="AT284" s="275">
        <f t="shared" si="315"/>
        <v>0</v>
      </c>
      <c r="AU284" s="275">
        <f t="shared" si="315"/>
        <v>0</v>
      </c>
      <c r="AV284" s="275">
        <f t="shared" si="315"/>
        <v>0</v>
      </c>
      <c r="AW284" s="275">
        <f t="shared" si="315"/>
        <v>0</v>
      </c>
      <c r="AX284" s="275">
        <f t="shared" si="315"/>
        <v>0</v>
      </c>
      <c r="AY284" s="275">
        <f t="shared" si="315"/>
        <v>0</v>
      </c>
      <c r="AZ284" s="275">
        <f t="shared" si="315"/>
        <v>0</v>
      </c>
      <c r="BA284" s="275">
        <f t="shared" si="315"/>
        <v>0</v>
      </c>
      <c r="BB284" s="275">
        <f t="shared" si="315"/>
        <v>0</v>
      </c>
      <c r="BC284" s="275">
        <f t="shared" si="315"/>
        <v>0</v>
      </c>
      <c r="BD284" s="275">
        <f t="shared" si="315"/>
        <v>0</v>
      </c>
      <c r="BE284" s="275">
        <f t="shared" si="315"/>
        <v>0</v>
      </c>
      <c r="BF284" s="275">
        <f t="shared" si="315"/>
        <v>0</v>
      </c>
      <c r="BG284" s="275">
        <f t="shared" si="315"/>
        <v>0</v>
      </c>
      <c r="BH284" s="275">
        <f t="shared" si="315"/>
        <v>0</v>
      </c>
      <c r="BI284" s="275">
        <f t="shared" si="315"/>
        <v>0</v>
      </c>
      <c r="BJ284" s="275">
        <f t="shared" si="315"/>
        <v>0</v>
      </c>
      <c r="BK284" s="275">
        <f t="shared" si="315"/>
        <v>0</v>
      </c>
      <c r="BL284" s="275">
        <f t="shared" si="315"/>
        <v>0</v>
      </c>
      <c r="BM284" s="275">
        <f t="shared" si="315"/>
        <v>0</v>
      </c>
      <c r="BN284" s="275">
        <f t="shared" si="315"/>
        <v>0</v>
      </c>
      <c r="BO284" s="275">
        <f t="shared" ref="BO284:CT284" si="316">$F247*BO265</f>
        <v>0</v>
      </c>
      <c r="BP284" s="275">
        <f t="shared" si="316"/>
        <v>0</v>
      </c>
      <c r="BQ284" s="275">
        <f t="shared" si="316"/>
        <v>0</v>
      </c>
      <c r="BR284" s="275">
        <f t="shared" si="316"/>
        <v>0</v>
      </c>
      <c r="BS284" s="275">
        <f t="shared" si="316"/>
        <v>0</v>
      </c>
      <c r="BT284" s="275">
        <f t="shared" si="316"/>
        <v>0</v>
      </c>
      <c r="BU284" s="275">
        <f t="shared" si="316"/>
        <v>0</v>
      </c>
      <c r="BV284" s="275">
        <f t="shared" si="316"/>
        <v>0</v>
      </c>
      <c r="BW284" s="275">
        <f t="shared" si="316"/>
        <v>0</v>
      </c>
      <c r="BX284" s="275">
        <f t="shared" si="316"/>
        <v>0</v>
      </c>
      <c r="BY284" s="275">
        <f t="shared" si="316"/>
        <v>0</v>
      </c>
      <c r="BZ284" s="275">
        <f t="shared" si="316"/>
        <v>0</v>
      </c>
      <c r="CA284" s="275">
        <f t="shared" si="316"/>
        <v>0</v>
      </c>
      <c r="CB284" s="275">
        <f t="shared" si="316"/>
        <v>0</v>
      </c>
      <c r="CC284" s="275">
        <f t="shared" si="316"/>
        <v>0</v>
      </c>
      <c r="CD284" s="275">
        <f t="shared" si="316"/>
        <v>0</v>
      </c>
      <c r="CE284" s="275">
        <f t="shared" si="316"/>
        <v>0</v>
      </c>
      <c r="CF284" s="275">
        <f t="shared" si="316"/>
        <v>0</v>
      </c>
      <c r="CG284" s="275">
        <f t="shared" si="316"/>
        <v>0</v>
      </c>
      <c r="CH284" s="275">
        <f t="shared" si="316"/>
        <v>0</v>
      </c>
      <c r="CI284" s="275">
        <f t="shared" si="316"/>
        <v>0</v>
      </c>
      <c r="CJ284" s="275">
        <f t="shared" si="316"/>
        <v>0</v>
      </c>
      <c r="CK284" s="275">
        <f t="shared" si="316"/>
        <v>0</v>
      </c>
      <c r="CL284" s="275">
        <f t="shared" si="316"/>
        <v>0</v>
      </c>
      <c r="CM284" s="275">
        <f t="shared" si="316"/>
        <v>0</v>
      </c>
      <c r="CN284" s="275">
        <f t="shared" si="316"/>
        <v>0</v>
      </c>
      <c r="CO284" s="275">
        <f t="shared" si="316"/>
        <v>0</v>
      </c>
      <c r="CP284" s="275">
        <f t="shared" si="316"/>
        <v>0</v>
      </c>
      <c r="CQ284" s="275">
        <f t="shared" si="316"/>
        <v>0</v>
      </c>
      <c r="CR284" s="275">
        <f t="shared" si="316"/>
        <v>0</v>
      </c>
      <c r="CS284" s="275">
        <f t="shared" si="316"/>
        <v>0</v>
      </c>
      <c r="CT284" s="292">
        <f t="shared" si="316"/>
        <v>0</v>
      </c>
      <c r="CU284" s="164">
        <f t="shared" si="290"/>
        <v>0</v>
      </c>
    </row>
    <row r="285" spans="1:99" s="130" customFormat="1" ht="16.5" customHeight="1">
      <c r="A285" s="267" t="str">
        <f t="shared" si="294"/>
        <v>车位</v>
      </c>
      <c r="B285" s="268">
        <f t="shared" si="291"/>
        <v>0</v>
      </c>
      <c r="C285" s="275">
        <f t="shared" ref="C285:BN285" si="317">$F248*C266</f>
        <v>0</v>
      </c>
      <c r="D285" s="275">
        <f t="shared" si="317"/>
        <v>0</v>
      </c>
      <c r="E285" s="275">
        <f t="shared" si="317"/>
        <v>0</v>
      </c>
      <c r="F285" s="275">
        <f t="shared" si="317"/>
        <v>0</v>
      </c>
      <c r="G285" s="275">
        <f t="shared" si="317"/>
        <v>0</v>
      </c>
      <c r="H285" s="275">
        <f t="shared" si="317"/>
        <v>0</v>
      </c>
      <c r="I285" s="275">
        <f t="shared" si="317"/>
        <v>0</v>
      </c>
      <c r="J285" s="275">
        <f t="shared" si="317"/>
        <v>0</v>
      </c>
      <c r="K285" s="275">
        <f t="shared" si="317"/>
        <v>0</v>
      </c>
      <c r="L285" s="275">
        <f t="shared" si="317"/>
        <v>0</v>
      </c>
      <c r="M285" s="275">
        <f t="shared" si="317"/>
        <v>0</v>
      </c>
      <c r="N285" s="275">
        <f t="shared" si="317"/>
        <v>0</v>
      </c>
      <c r="O285" s="275">
        <f t="shared" si="317"/>
        <v>0</v>
      </c>
      <c r="P285" s="275">
        <f t="shared" si="317"/>
        <v>0</v>
      </c>
      <c r="Q285" s="275">
        <f t="shared" si="317"/>
        <v>0</v>
      </c>
      <c r="R285" s="275">
        <f t="shared" si="317"/>
        <v>0</v>
      </c>
      <c r="S285" s="275">
        <f t="shared" si="317"/>
        <v>0</v>
      </c>
      <c r="T285" s="275">
        <f t="shared" si="317"/>
        <v>0</v>
      </c>
      <c r="U285" s="275">
        <f t="shared" si="317"/>
        <v>0</v>
      </c>
      <c r="V285" s="275">
        <f t="shared" si="317"/>
        <v>0</v>
      </c>
      <c r="W285" s="275">
        <f t="shared" si="317"/>
        <v>0</v>
      </c>
      <c r="X285" s="275">
        <f t="shared" si="317"/>
        <v>0</v>
      </c>
      <c r="Y285" s="275">
        <f t="shared" si="317"/>
        <v>0</v>
      </c>
      <c r="Z285" s="275">
        <f t="shared" si="317"/>
        <v>0</v>
      </c>
      <c r="AA285" s="275">
        <f t="shared" si="317"/>
        <v>0</v>
      </c>
      <c r="AB285" s="275">
        <f t="shared" si="317"/>
        <v>0</v>
      </c>
      <c r="AC285" s="275">
        <f t="shared" si="317"/>
        <v>0</v>
      </c>
      <c r="AD285" s="275">
        <f t="shared" si="317"/>
        <v>0</v>
      </c>
      <c r="AE285" s="275">
        <f t="shared" si="317"/>
        <v>0</v>
      </c>
      <c r="AF285" s="275">
        <f t="shared" si="317"/>
        <v>0</v>
      </c>
      <c r="AG285" s="275">
        <f t="shared" si="317"/>
        <v>0</v>
      </c>
      <c r="AH285" s="275">
        <f t="shared" si="317"/>
        <v>0</v>
      </c>
      <c r="AI285" s="275">
        <f t="shared" si="317"/>
        <v>0</v>
      </c>
      <c r="AJ285" s="275">
        <f t="shared" si="317"/>
        <v>0</v>
      </c>
      <c r="AK285" s="275">
        <f t="shared" si="317"/>
        <v>0</v>
      </c>
      <c r="AL285" s="275">
        <f t="shared" si="317"/>
        <v>0</v>
      </c>
      <c r="AM285" s="275">
        <f t="shared" si="317"/>
        <v>0</v>
      </c>
      <c r="AN285" s="275">
        <f t="shared" si="317"/>
        <v>0</v>
      </c>
      <c r="AO285" s="275">
        <f t="shared" si="317"/>
        <v>0</v>
      </c>
      <c r="AP285" s="275">
        <f t="shared" si="317"/>
        <v>0</v>
      </c>
      <c r="AQ285" s="275">
        <f t="shared" si="317"/>
        <v>0</v>
      </c>
      <c r="AR285" s="275">
        <f t="shared" si="317"/>
        <v>0</v>
      </c>
      <c r="AS285" s="275">
        <f t="shared" si="317"/>
        <v>0</v>
      </c>
      <c r="AT285" s="275">
        <f t="shared" si="317"/>
        <v>0</v>
      </c>
      <c r="AU285" s="275">
        <f t="shared" si="317"/>
        <v>0</v>
      </c>
      <c r="AV285" s="275">
        <f t="shared" si="317"/>
        <v>0</v>
      </c>
      <c r="AW285" s="275">
        <f t="shared" si="317"/>
        <v>0</v>
      </c>
      <c r="AX285" s="275">
        <f t="shared" si="317"/>
        <v>0</v>
      </c>
      <c r="AY285" s="275">
        <f t="shared" si="317"/>
        <v>0</v>
      </c>
      <c r="AZ285" s="275">
        <f t="shared" si="317"/>
        <v>0</v>
      </c>
      <c r="BA285" s="275">
        <f t="shared" si="317"/>
        <v>0</v>
      </c>
      <c r="BB285" s="275">
        <f t="shared" si="317"/>
        <v>0</v>
      </c>
      <c r="BC285" s="275">
        <f t="shared" si="317"/>
        <v>0</v>
      </c>
      <c r="BD285" s="275">
        <f t="shared" si="317"/>
        <v>0</v>
      </c>
      <c r="BE285" s="275">
        <f t="shared" si="317"/>
        <v>0</v>
      </c>
      <c r="BF285" s="275">
        <f t="shared" si="317"/>
        <v>0</v>
      </c>
      <c r="BG285" s="275">
        <f t="shared" si="317"/>
        <v>0</v>
      </c>
      <c r="BH285" s="275">
        <f t="shared" si="317"/>
        <v>0</v>
      </c>
      <c r="BI285" s="275">
        <f t="shared" si="317"/>
        <v>0</v>
      </c>
      <c r="BJ285" s="275">
        <f t="shared" si="317"/>
        <v>0</v>
      </c>
      <c r="BK285" s="275">
        <f t="shared" si="317"/>
        <v>0</v>
      </c>
      <c r="BL285" s="275">
        <f t="shared" si="317"/>
        <v>0</v>
      </c>
      <c r="BM285" s="275">
        <f t="shared" si="317"/>
        <v>0</v>
      </c>
      <c r="BN285" s="275">
        <f t="shared" si="317"/>
        <v>0</v>
      </c>
      <c r="BO285" s="275">
        <f t="shared" ref="BO285:CT285" si="318">$F248*BO266</f>
        <v>0</v>
      </c>
      <c r="BP285" s="275">
        <f t="shared" si="318"/>
        <v>0</v>
      </c>
      <c r="BQ285" s="275">
        <f t="shared" si="318"/>
        <v>0</v>
      </c>
      <c r="BR285" s="275">
        <f t="shared" si="318"/>
        <v>0</v>
      </c>
      <c r="BS285" s="275">
        <f t="shared" si="318"/>
        <v>0</v>
      </c>
      <c r="BT285" s="275">
        <f t="shared" si="318"/>
        <v>0</v>
      </c>
      <c r="BU285" s="275">
        <f t="shared" si="318"/>
        <v>0</v>
      </c>
      <c r="BV285" s="275">
        <f t="shared" si="318"/>
        <v>0</v>
      </c>
      <c r="BW285" s="275">
        <f t="shared" si="318"/>
        <v>0</v>
      </c>
      <c r="BX285" s="275">
        <f t="shared" si="318"/>
        <v>0</v>
      </c>
      <c r="BY285" s="275">
        <f t="shared" si="318"/>
        <v>0</v>
      </c>
      <c r="BZ285" s="275">
        <f t="shared" si="318"/>
        <v>0</v>
      </c>
      <c r="CA285" s="275">
        <f t="shared" si="318"/>
        <v>0</v>
      </c>
      <c r="CB285" s="275">
        <f t="shared" si="318"/>
        <v>0</v>
      </c>
      <c r="CC285" s="275">
        <f t="shared" si="318"/>
        <v>0</v>
      </c>
      <c r="CD285" s="275">
        <f t="shared" si="318"/>
        <v>0</v>
      </c>
      <c r="CE285" s="275">
        <f t="shared" si="318"/>
        <v>0</v>
      </c>
      <c r="CF285" s="275">
        <f t="shared" si="318"/>
        <v>0</v>
      </c>
      <c r="CG285" s="275">
        <f t="shared" si="318"/>
        <v>0</v>
      </c>
      <c r="CH285" s="275">
        <f t="shared" si="318"/>
        <v>0</v>
      </c>
      <c r="CI285" s="275">
        <f t="shared" si="318"/>
        <v>0</v>
      </c>
      <c r="CJ285" s="275">
        <f t="shared" si="318"/>
        <v>0</v>
      </c>
      <c r="CK285" s="275">
        <f t="shared" si="318"/>
        <v>0</v>
      </c>
      <c r="CL285" s="275">
        <f t="shared" si="318"/>
        <v>0</v>
      </c>
      <c r="CM285" s="275">
        <f t="shared" si="318"/>
        <v>0</v>
      </c>
      <c r="CN285" s="275">
        <f t="shared" si="318"/>
        <v>0</v>
      </c>
      <c r="CO285" s="275">
        <f t="shared" si="318"/>
        <v>0</v>
      </c>
      <c r="CP285" s="275">
        <f t="shared" si="318"/>
        <v>0</v>
      </c>
      <c r="CQ285" s="275">
        <f t="shared" si="318"/>
        <v>0</v>
      </c>
      <c r="CR285" s="275">
        <f t="shared" si="318"/>
        <v>0</v>
      </c>
      <c r="CS285" s="275">
        <f t="shared" si="318"/>
        <v>0</v>
      </c>
      <c r="CT285" s="292">
        <f t="shared" si="318"/>
        <v>0</v>
      </c>
      <c r="CU285" s="164">
        <f t="shared" si="290"/>
        <v>0</v>
      </c>
    </row>
    <row r="286" spans="1:99" s="130" customFormat="1" ht="16.5" customHeight="1">
      <c r="A286" s="271" t="s">
        <v>239</v>
      </c>
      <c r="B286" s="273">
        <f>SUM(B272:B285)</f>
        <v>0</v>
      </c>
      <c r="C286" s="273">
        <f t="shared" ref="C286:V286" si="319">SUM(C272:C285)</f>
        <v>0</v>
      </c>
      <c r="D286" s="273">
        <f t="shared" si="319"/>
        <v>0</v>
      </c>
      <c r="E286" s="273">
        <f t="shared" si="319"/>
        <v>0</v>
      </c>
      <c r="F286" s="273">
        <f t="shared" si="319"/>
        <v>0</v>
      </c>
      <c r="G286" s="273">
        <f t="shared" si="319"/>
        <v>0</v>
      </c>
      <c r="H286" s="273">
        <f t="shared" si="319"/>
        <v>0</v>
      </c>
      <c r="I286" s="273">
        <f t="shared" si="319"/>
        <v>0</v>
      </c>
      <c r="J286" s="273">
        <f t="shared" si="319"/>
        <v>0</v>
      </c>
      <c r="K286" s="273">
        <f t="shared" si="319"/>
        <v>0</v>
      </c>
      <c r="L286" s="273">
        <f t="shared" si="319"/>
        <v>0</v>
      </c>
      <c r="M286" s="273">
        <f t="shared" si="319"/>
        <v>0</v>
      </c>
      <c r="N286" s="273">
        <f t="shared" si="319"/>
        <v>0</v>
      </c>
      <c r="O286" s="273">
        <f t="shared" si="319"/>
        <v>0</v>
      </c>
      <c r="P286" s="273">
        <f t="shared" si="319"/>
        <v>0</v>
      </c>
      <c r="Q286" s="273">
        <f t="shared" si="319"/>
        <v>0</v>
      </c>
      <c r="R286" s="273">
        <f t="shared" si="319"/>
        <v>0</v>
      </c>
      <c r="S286" s="273">
        <f t="shared" si="319"/>
        <v>0</v>
      </c>
      <c r="T286" s="273">
        <f t="shared" si="319"/>
        <v>0</v>
      </c>
      <c r="U286" s="273">
        <f t="shared" si="319"/>
        <v>0</v>
      </c>
      <c r="V286" s="273">
        <f t="shared" si="319"/>
        <v>0</v>
      </c>
      <c r="W286" s="273">
        <f t="shared" ref="W286:BB286" si="320">SUM(W272:W285)</f>
        <v>0</v>
      </c>
      <c r="X286" s="273">
        <f t="shared" si="320"/>
        <v>0</v>
      </c>
      <c r="Y286" s="273">
        <f t="shared" si="320"/>
        <v>0</v>
      </c>
      <c r="Z286" s="273">
        <f t="shared" si="320"/>
        <v>0</v>
      </c>
      <c r="AA286" s="273">
        <f t="shared" si="320"/>
        <v>0</v>
      </c>
      <c r="AB286" s="273">
        <f t="shared" si="320"/>
        <v>0</v>
      </c>
      <c r="AC286" s="273">
        <f t="shared" si="320"/>
        <v>0</v>
      </c>
      <c r="AD286" s="273">
        <f t="shared" si="320"/>
        <v>0</v>
      </c>
      <c r="AE286" s="273">
        <f t="shared" si="320"/>
        <v>0</v>
      </c>
      <c r="AF286" s="273">
        <f t="shared" si="320"/>
        <v>0</v>
      </c>
      <c r="AG286" s="273">
        <f t="shared" si="320"/>
        <v>0</v>
      </c>
      <c r="AH286" s="273">
        <f t="shared" si="320"/>
        <v>0</v>
      </c>
      <c r="AI286" s="273">
        <f t="shared" si="320"/>
        <v>0</v>
      </c>
      <c r="AJ286" s="273">
        <f t="shared" si="320"/>
        <v>0</v>
      </c>
      <c r="AK286" s="273">
        <f t="shared" si="320"/>
        <v>0</v>
      </c>
      <c r="AL286" s="273">
        <f t="shared" si="320"/>
        <v>0</v>
      </c>
      <c r="AM286" s="273">
        <f t="shared" si="320"/>
        <v>0</v>
      </c>
      <c r="AN286" s="273">
        <f t="shared" si="320"/>
        <v>0</v>
      </c>
      <c r="AO286" s="273">
        <f t="shared" si="320"/>
        <v>0</v>
      </c>
      <c r="AP286" s="273">
        <f t="shared" si="320"/>
        <v>0</v>
      </c>
      <c r="AQ286" s="273">
        <f t="shared" si="320"/>
        <v>0</v>
      </c>
      <c r="AR286" s="273">
        <f t="shared" si="320"/>
        <v>0</v>
      </c>
      <c r="AS286" s="273">
        <f t="shared" si="320"/>
        <v>0</v>
      </c>
      <c r="AT286" s="273">
        <f t="shared" si="320"/>
        <v>0</v>
      </c>
      <c r="AU286" s="273">
        <f t="shared" si="320"/>
        <v>0</v>
      </c>
      <c r="AV286" s="273">
        <f t="shared" si="320"/>
        <v>0</v>
      </c>
      <c r="AW286" s="273">
        <f t="shared" si="320"/>
        <v>0</v>
      </c>
      <c r="AX286" s="273">
        <f t="shared" si="320"/>
        <v>0</v>
      </c>
      <c r="AY286" s="273">
        <f t="shared" si="320"/>
        <v>0</v>
      </c>
      <c r="AZ286" s="273">
        <f t="shared" si="320"/>
        <v>0</v>
      </c>
      <c r="BA286" s="273">
        <f t="shared" si="320"/>
        <v>0</v>
      </c>
      <c r="BB286" s="273">
        <f t="shared" si="320"/>
        <v>0</v>
      </c>
      <c r="BC286" s="273">
        <f t="shared" ref="BC286:CH286" si="321">SUM(BC272:BC285)</f>
        <v>0</v>
      </c>
      <c r="BD286" s="273">
        <f t="shared" si="321"/>
        <v>0</v>
      </c>
      <c r="BE286" s="273">
        <f t="shared" si="321"/>
        <v>0</v>
      </c>
      <c r="BF286" s="273">
        <f t="shared" si="321"/>
        <v>0</v>
      </c>
      <c r="BG286" s="273">
        <f t="shared" si="321"/>
        <v>0</v>
      </c>
      <c r="BH286" s="273">
        <f t="shared" si="321"/>
        <v>0</v>
      </c>
      <c r="BI286" s="273">
        <f t="shared" si="321"/>
        <v>0</v>
      </c>
      <c r="BJ286" s="273">
        <f t="shared" si="321"/>
        <v>0</v>
      </c>
      <c r="BK286" s="273">
        <f t="shared" si="321"/>
        <v>0</v>
      </c>
      <c r="BL286" s="273">
        <f t="shared" si="321"/>
        <v>0</v>
      </c>
      <c r="BM286" s="273">
        <f t="shared" si="321"/>
        <v>0</v>
      </c>
      <c r="BN286" s="273">
        <f t="shared" si="321"/>
        <v>0</v>
      </c>
      <c r="BO286" s="273">
        <f t="shared" si="321"/>
        <v>0</v>
      </c>
      <c r="BP286" s="273">
        <f t="shared" si="321"/>
        <v>0</v>
      </c>
      <c r="BQ286" s="273">
        <f t="shared" si="321"/>
        <v>0</v>
      </c>
      <c r="BR286" s="273">
        <f t="shared" si="321"/>
        <v>0</v>
      </c>
      <c r="BS286" s="273">
        <f t="shared" si="321"/>
        <v>0</v>
      </c>
      <c r="BT286" s="273">
        <f t="shared" si="321"/>
        <v>0</v>
      </c>
      <c r="BU286" s="273">
        <f t="shared" si="321"/>
        <v>0</v>
      </c>
      <c r="BV286" s="273">
        <f t="shared" si="321"/>
        <v>0</v>
      </c>
      <c r="BW286" s="273">
        <f t="shared" si="321"/>
        <v>0</v>
      </c>
      <c r="BX286" s="273">
        <f t="shared" si="321"/>
        <v>0</v>
      </c>
      <c r="BY286" s="273">
        <f t="shared" si="321"/>
        <v>0</v>
      </c>
      <c r="BZ286" s="273">
        <f t="shared" si="321"/>
        <v>0</v>
      </c>
      <c r="CA286" s="273">
        <f t="shared" si="321"/>
        <v>0</v>
      </c>
      <c r="CB286" s="273">
        <f t="shared" si="321"/>
        <v>0</v>
      </c>
      <c r="CC286" s="273">
        <f t="shared" si="321"/>
        <v>0</v>
      </c>
      <c r="CD286" s="273">
        <f t="shared" si="321"/>
        <v>0</v>
      </c>
      <c r="CE286" s="273">
        <f t="shared" si="321"/>
        <v>0</v>
      </c>
      <c r="CF286" s="273">
        <f t="shared" si="321"/>
        <v>0</v>
      </c>
      <c r="CG286" s="273">
        <f t="shared" si="321"/>
        <v>0</v>
      </c>
      <c r="CH286" s="273">
        <f t="shared" si="321"/>
        <v>0</v>
      </c>
      <c r="CI286" s="273">
        <f t="shared" ref="CI286:CT286" si="322">SUM(CI272:CI285)</f>
        <v>0</v>
      </c>
      <c r="CJ286" s="273">
        <f t="shared" si="322"/>
        <v>0</v>
      </c>
      <c r="CK286" s="273">
        <f t="shared" si="322"/>
        <v>0</v>
      </c>
      <c r="CL286" s="273">
        <f t="shared" si="322"/>
        <v>0</v>
      </c>
      <c r="CM286" s="273">
        <f t="shared" si="322"/>
        <v>0</v>
      </c>
      <c r="CN286" s="273">
        <f t="shared" si="322"/>
        <v>0</v>
      </c>
      <c r="CO286" s="273">
        <f t="shared" si="322"/>
        <v>0</v>
      </c>
      <c r="CP286" s="273">
        <f t="shared" si="322"/>
        <v>0</v>
      </c>
      <c r="CQ286" s="273">
        <f t="shared" si="322"/>
        <v>0</v>
      </c>
      <c r="CR286" s="273">
        <f t="shared" si="322"/>
        <v>0</v>
      </c>
      <c r="CS286" s="273">
        <f t="shared" si="322"/>
        <v>0</v>
      </c>
      <c r="CT286" s="291">
        <f t="shared" si="322"/>
        <v>0</v>
      </c>
      <c r="CU286" s="164"/>
    </row>
    <row r="287" spans="1:99" s="130" customFormat="1" ht="16.5" customHeight="1">
      <c r="A287" s="276" t="s">
        <v>77</v>
      </c>
      <c r="B287" s="277">
        <f>'1、规划指标'!G25-SUM(B272:B284)</f>
        <v>0</v>
      </c>
      <c r="C287" s="278"/>
    </row>
    <row r="288" spans="1:99" s="130" customFormat="1" ht="16.5" customHeight="1">
      <c r="A288" s="794" t="s">
        <v>504</v>
      </c>
      <c r="B288" s="794"/>
      <c r="C288" s="794"/>
      <c r="D288" s="794"/>
      <c r="E288" s="794"/>
      <c r="F288" s="794"/>
      <c r="G288" s="794"/>
      <c r="H288" s="794"/>
      <c r="I288" s="794"/>
      <c r="J288" s="794"/>
      <c r="K288" s="794"/>
      <c r="L288" s="794"/>
    </row>
    <row r="289" spans="1:99" s="130" customFormat="1" ht="16.5" customHeight="1">
      <c r="A289" s="795" t="s">
        <v>502</v>
      </c>
      <c r="B289" s="801" t="s">
        <v>239</v>
      </c>
      <c r="C289" s="265">
        <v>1</v>
      </c>
      <c r="D289" s="265">
        <v>2</v>
      </c>
      <c r="E289" s="265">
        <v>3</v>
      </c>
      <c r="F289" s="265">
        <v>4</v>
      </c>
      <c r="G289" s="265">
        <v>5</v>
      </c>
      <c r="H289" s="265">
        <v>6</v>
      </c>
      <c r="I289" s="265">
        <v>7</v>
      </c>
      <c r="J289" s="265">
        <v>8</v>
      </c>
      <c r="K289" s="265">
        <v>9</v>
      </c>
      <c r="L289" s="265">
        <v>10</v>
      </c>
      <c r="M289" s="265">
        <v>11</v>
      </c>
      <c r="N289" s="265">
        <v>12</v>
      </c>
      <c r="O289" s="265">
        <v>13</v>
      </c>
      <c r="P289" s="265">
        <v>14</v>
      </c>
      <c r="Q289" s="265">
        <v>15</v>
      </c>
      <c r="R289" s="265">
        <v>16</v>
      </c>
      <c r="S289" s="265">
        <v>17</v>
      </c>
      <c r="T289" s="265">
        <v>18</v>
      </c>
      <c r="U289" s="265">
        <v>19</v>
      </c>
      <c r="V289" s="265">
        <v>20</v>
      </c>
      <c r="W289" s="265">
        <v>21</v>
      </c>
      <c r="X289" s="265">
        <v>22</v>
      </c>
      <c r="Y289" s="265">
        <v>23</v>
      </c>
      <c r="Z289" s="265">
        <v>24</v>
      </c>
      <c r="AA289" s="265">
        <v>25</v>
      </c>
      <c r="AB289" s="265">
        <v>26</v>
      </c>
      <c r="AC289" s="265">
        <v>27</v>
      </c>
      <c r="AD289" s="265">
        <v>28</v>
      </c>
      <c r="AE289" s="265">
        <v>29</v>
      </c>
      <c r="AF289" s="265">
        <v>30</v>
      </c>
      <c r="AG289" s="265">
        <v>31</v>
      </c>
      <c r="AH289" s="265">
        <v>32</v>
      </c>
      <c r="AI289" s="265">
        <v>33</v>
      </c>
      <c r="AJ289" s="265">
        <v>34</v>
      </c>
      <c r="AK289" s="265">
        <v>35</v>
      </c>
      <c r="AL289" s="265">
        <v>36</v>
      </c>
      <c r="AM289" s="265">
        <v>37</v>
      </c>
      <c r="AN289" s="265">
        <v>38</v>
      </c>
      <c r="AO289" s="265">
        <v>39</v>
      </c>
      <c r="AP289" s="265">
        <v>40</v>
      </c>
      <c r="AQ289" s="265">
        <v>41</v>
      </c>
      <c r="AR289" s="265">
        <v>42</v>
      </c>
      <c r="AS289" s="265">
        <v>43</v>
      </c>
      <c r="AT289" s="265">
        <v>44</v>
      </c>
      <c r="AU289" s="265">
        <v>45</v>
      </c>
      <c r="AV289" s="265">
        <v>46</v>
      </c>
      <c r="AW289" s="265">
        <v>47</v>
      </c>
      <c r="AX289" s="265">
        <v>48</v>
      </c>
      <c r="AY289" s="265">
        <v>49</v>
      </c>
      <c r="AZ289" s="265">
        <v>50</v>
      </c>
      <c r="BA289" s="265">
        <v>51</v>
      </c>
      <c r="BB289" s="265">
        <v>52</v>
      </c>
      <c r="BC289" s="265">
        <v>53</v>
      </c>
      <c r="BD289" s="265">
        <v>54</v>
      </c>
      <c r="BE289" s="265">
        <v>55</v>
      </c>
      <c r="BF289" s="265">
        <v>56</v>
      </c>
      <c r="BG289" s="265">
        <v>57</v>
      </c>
      <c r="BH289" s="265">
        <v>58</v>
      </c>
      <c r="BI289" s="265">
        <v>59</v>
      </c>
      <c r="BJ289" s="265">
        <v>60</v>
      </c>
      <c r="BK289" s="265">
        <v>61</v>
      </c>
      <c r="BL289" s="265">
        <v>62</v>
      </c>
      <c r="BM289" s="265">
        <v>63</v>
      </c>
      <c r="BN289" s="265">
        <v>64</v>
      </c>
      <c r="BO289" s="265">
        <v>65</v>
      </c>
      <c r="BP289" s="265">
        <v>66</v>
      </c>
      <c r="BQ289" s="265">
        <v>67</v>
      </c>
      <c r="BR289" s="265">
        <v>68</v>
      </c>
      <c r="BS289" s="265">
        <v>69</v>
      </c>
      <c r="BT289" s="265">
        <v>70</v>
      </c>
      <c r="BU289" s="265">
        <v>71</v>
      </c>
      <c r="BV289" s="265">
        <v>72</v>
      </c>
      <c r="BW289" s="265">
        <v>73</v>
      </c>
      <c r="BX289" s="265">
        <v>74</v>
      </c>
      <c r="BY289" s="265">
        <v>75</v>
      </c>
      <c r="BZ289" s="265">
        <v>76</v>
      </c>
      <c r="CA289" s="265">
        <v>77</v>
      </c>
      <c r="CB289" s="265">
        <v>78</v>
      </c>
      <c r="CC289" s="265">
        <v>79</v>
      </c>
      <c r="CD289" s="265">
        <v>80</v>
      </c>
      <c r="CE289" s="265">
        <v>81</v>
      </c>
      <c r="CF289" s="265">
        <v>82</v>
      </c>
      <c r="CG289" s="265">
        <v>83</v>
      </c>
      <c r="CH289" s="265">
        <v>84</v>
      </c>
      <c r="CI289" s="265">
        <v>85</v>
      </c>
      <c r="CJ289" s="265">
        <v>86</v>
      </c>
      <c r="CK289" s="265">
        <v>87</v>
      </c>
      <c r="CL289" s="265">
        <v>88</v>
      </c>
      <c r="CM289" s="265">
        <v>89</v>
      </c>
      <c r="CN289" s="265">
        <v>90</v>
      </c>
      <c r="CO289" s="265">
        <v>91</v>
      </c>
      <c r="CP289" s="265">
        <v>92</v>
      </c>
      <c r="CQ289" s="265">
        <v>93</v>
      </c>
      <c r="CR289" s="265">
        <v>94</v>
      </c>
      <c r="CS289" s="265">
        <v>95</v>
      </c>
      <c r="CT289" s="290">
        <v>96</v>
      </c>
      <c r="CU289" s="164" t="s">
        <v>77</v>
      </c>
    </row>
    <row r="290" spans="1:99" s="130" customFormat="1" ht="16.5" customHeight="1">
      <c r="A290" s="796"/>
      <c r="B290" s="802"/>
      <c r="C290" s="266">
        <f>主要假设阐述!$B$5</f>
        <v>42491</v>
      </c>
      <c r="D290" s="266">
        <f>C290+31</f>
        <v>42522</v>
      </c>
      <c r="E290" s="266">
        <f t="shared" ref="E290:BP290" si="323">D290+31</f>
        <v>42553</v>
      </c>
      <c r="F290" s="266">
        <f t="shared" si="323"/>
        <v>42584</v>
      </c>
      <c r="G290" s="266">
        <f t="shared" si="323"/>
        <v>42615</v>
      </c>
      <c r="H290" s="266">
        <f t="shared" si="323"/>
        <v>42646</v>
      </c>
      <c r="I290" s="266">
        <f t="shared" si="323"/>
        <v>42677</v>
      </c>
      <c r="J290" s="266">
        <f t="shared" si="323"/>
        <v>42708</v>
      </c>
      <c r="K290" s="266">
        <f t="shared" si="323"/>
        <v>42739</v>
      </c>
      <c r="L290" s="266">
        <f t="shared" si="323"/>
        <v>42770</v>
      </c>
      <c r="M290" s="266">
        <f t="shared" si="323"/>
        <v>42801</v>
      </c>
      <c r="N290" s="266">
        <f t="shared" si="323"/>
        <v>42832</v>
      </c>
      <c r="O290" s="266">
        <f t="shared" si="323"/>
        <v>42863</v>
      </c>
      <c r="P290" s="266">
        <f t="shared" si="323"/>
        <v>42894</v>
      </c>
      <c r="Q290" s="266">
        <f t="shared" si="323"/>
        <v>42925</v>
      </c>
      <c r="R290" s="266">
        <f t="shared" si="323"/>
        <v>42956</v>
      </c>
      <c r="S290" s="266">
        <f t="shared" si="323"/>
        <v>42987</v>
      </c>
      <c r="T290" s="266">
        <f t="shared" si="323"/>
        <v>43018</v>
      </c>
      <c r="U290" s="266">
        <f t="shared" si="323"/>
        <v>43049</v>
      </c>
      <c r="V290" s="266">
        <f t="shared" si="323"/>
        <v>43080</v>
      </c>
      <c r="W290" s="266">
        <f t="shared" si="323"/>
        <v>43111</v>
      </c>
      <c r="X290" s="266">
        <f t="shared" si="323"/>
        <v>43142</v>
      </c>
      <c r="Y290" s="266">
        <f t="shared" si="323"/>
        <v>43173</v>
      </c>
      <c r="Z290" s="266">
        <f t="shared" si="323"/>
        <v>43204</v>
      </c>
      <c r="AA290" s="266">
        <f t="shared" si="323"/>
        <v>43235</v>
      </c>
      <c r="AB290" s="266">
        <f t="shared" si="323"/>
        <v>43266</v>
      </c>
      <c r="AC290" s="266">
        <f t="shared" si="323"/>
        <v>43297</v>
      </c>
      <c r="AD290" s="266">
        <f t="shared" si="323"/>
        <v>43328</v>
      </c>
      <c r="AE290" s="266">
        <f t="shared" si="323"/>
        <v>43359</v>
      </c>
      <c r="AF290" s="266">
        <f t="shared" si="323"/>
        <v>43390</v>
      </c>
      <c r="AG290" s="266">
        <f t="shared" si="323"/>
        <v>43421</v>
      </c>
      <c r="AH290" s="266">
        <f t="shared" si="323"/>
        <v>43452</v>
      </c>
      <c r="AI290" s="266">
        <f t="shared" si="323"/>
        <v>43483</v>
      </c>
      <c r="AJ290" s="266">
        <f t="shared" si="323"/>
        <v>43514</v>
      </c>
      <c r="AK290" s="266">
        <f t="shared" si="323"/>
        <v>43545</v>
      </c>
      <c r="AL290" s="266">
        <f t="shared" si="323"/>
        <v>43576</v>
      </c>
      <c r="AM290" s="266">
        <f t="shared" si="323"/>
        <v>43607</v>
      </c>
      <c r="AN290" s="266">
        <f t="shared" si="323"/>
        <v>43638</v>
      </c>
      <c r="AO290" s="266">
        <f t="shared" si="323"/>
        <v>43669</v>
      </c>
      <c r="AP290" s="266">
        <f t="shared" si="323"/>
        <v>43700</v>
      </c>
      <c r="AQ290" s="266">
        <f t="shared" si="323"/>
        <v>43731</v>
      </c>
      <c r="AR290" s="266">
        <f t="shared" si="323"/>
        <v>43762</v>
      </c>
      <c r="AS290" s="266">
        <f t="shared" si="323"/>
        <v>43793</v>
      </c>
      <c r="AT290" s="266">
        <f t="shared" si="323"/>
        <v>43824</v>
      </c>
      <c r="AU290" s="266">
        <f t="shared" si="323"/>
        <v>43855</v>
      </c>
      <c r="AV290" s="266">
        <f t="shared" si="323"/>
        <v>43886</v>
      </c>
      <c r="AW290" s="266">
        <f t="shared" si="323"/>
        <v>43917</v>
      </c>
      <c r="AX290" s="266">
        <f t="shared" si="323"/>
        <v>43948</v>
      </c>
      <c r="AY290" s="266">
        <f t="shared" si="323"/>
        <v>43979</v>
      </c>
      <c r="AZ290" s="266">
        <f t="shared" si="323"/>
        <v>44010</v>
      </c>
      <c r="BA290" s="266">
        <f t="shared" si="323"/>
        <v>44041</v>
      </c>
      <c r="BB290" s="266">
        <f t="shared" si="323"/>
        <v>44072</v>
      </c>
      <c r="BC290" s="266">
        <f t="shared" si="323"/>
        <v>44103</v>
      </c>
      <c r="BD290" s="266">
        <f t="shared" si="323"/>
        <v>44134</v>
      </c>
      <c r="BE290" s="266">
        <f t="shared" si="323"/>
        <v>44165</v>
      </c>
      <c r="BF290" s="266">
        <f t="shared" si="323"/>
        <v>44196</v>
      </c>
      <c r="BG290" s="266">
        <f t="shared" si="323"/>
        <v>44227</v>
      </c>
      <c r="BH290" s="266">
        <f t="shared" si="323"/>
        <v>44258</v>
      </c>
      <c r="BI290" s="266">
        <f t="shared" si="323"/>
        <v>44289</v>
      </c>
      <c r="BJ290" s="266">
        <f t="shared" si="323"/>
        <v>44320</v>
      </c>
      <c r="BK290" s="266">
        <f t="shared" si="323"/>
        <v>44351</v>
      </c>
      <c r="BL290" s="266">
        <f t="shared" si="323"/>
        <v>44382</v>
      </c>
      <c r="BM290" s="266">
        <f t="shared" si="323"/>
        <v>44413</v>
      </c>
      <c r="BN290" s="266">
        <f t="shared" si="323"/>
        <v>44444</v>
      </c>
      <c r="BO290" s="266">
        <f t="shared" si="323"/>
        <v>44475</v>
      </c>
      <c r="BP290" s="266">
        <f t="shared" si="323"/>
        <v>44506</v>
      </c>
      <c r="BQ290" s="266">
        <f t="shared" ref="BQ290:CT290" si="324">BP290+31</f>
        <v>44537</v>
      </c>
      <c r="BR290" s="266">
        <f t="shared" si="324"/>
        <v>44568</v>
      </c>
      <c r="BS290" s="266">
        <f t="shared" si="324"/>
        <v>44599</v>
      </c>
      <c r="BT290" s="266">
        <f t="shared" si="324"/>
        <v>44630</v>
      </c>
      <c r="BU290" s="266">
        <f t="shared" si="324"/>
        <v>44661</v>
      </c>
      <c r="BV290" s="266">
        <f t="shared" si="324"/>
        <v>44692</v>
      </c>
      <c r="BW290" s="266">
        <f t="shared" si="324"/>
        <v>44723</v>
      </c>
      <c r="BX290" s="266">
        <f t="shared" si="324"/>
        <v>44754</v>
      </c>
      <c r="BY290" s="266">
        <f t="shared" si="324"/>
        <v>44785</v>
      </c>
      <c r="BZ290" s="266">
        <f t="shared" si="324"/>
        <v>44816</v>
      </c>
      <c r="CA290" s="266">
        <f t="shared" si="324"/>
        <v>44847</v>
      </c>
      <c r="CB290" s="266">
        <f t="shared" si="324"/>
        <v>44878</v>
      </c>
      <c r="CC290" s="266">
        <f t="shared" si="324"/>
        <v>44909</v>
      </c>
      <c r="CD290" s="266">
        <f t="shared" si="324"/>
        <v>44940</v>
      </c>
      <c r="CE290" s="266">
        <f t="shared" si="324"/>
        <v>44971</v>
      </c>
      <c r="CF290" s="266">
        <f t="shared" si="324"/>
        <v>45002</v>
      </c>
      <c r="CG290" s="266">
        <f t="shared" si="324"/>
        <v>45033</v>
      </c>
      <c r="CH290" s="266">
        <f t="shared" si="324"/>
        <v>45064</v>
      </c>
      <c r="CI290" s="266">
        <f t="shared" si="324"/>
        <v>45095</v>
      </c>
      <c r="CJ290" s="266">
        <f t="shared" si="324"/>
        <v>45126</v>
      </c>
      <c r="CK290" s="266">
        <f t="shared" si="324"/>
        <v>45157</v>
      </c>
      <c r="CL290" s="266">
        <f t="shared" si="324"/>
        <v>45188</v>
      </c>
      <c r="CM290" s="266">
        <f t="shared" si="324"/>
        <v>45219</v>
      </c>
      <c r="CN290" s="266">
        <f t="shared" si="324"/>
        <v>45250</v>
      </c>
      <c r="CO290" s="266">
        <f t="shared" si="324"/>
        <v>45281</v>
      </c>
      <c r="CP290" s="266">
        <f t="shared" si="324"/>
        <v>45312</v>
      </c>
      <c r="CQ290" s="266">
        <f t="shared" si="324"/>
        <v>45343</v>
      </c>
      <c r="CR290" s="266">
        <f t="shared" si="324"/>
        <v>45374</v>
      </c>
      <c r="CS290" s="266">
        <f t="shared" si="324"/>
        <v>45405</v>
      </c>
      <c r="CT290" s="266">
        <f t="shared" si="324"/>
        <v>45436</v>
      </c>
      <c r="CU290" s="164"/>
    </row>
    <row r="291" spans="1:99" s="130" customFormat="1" ht="16.5" customHeight="1">
      <c r="A291" s="267" t="str">
        <f>A272</f>
        <v>多层（4F-9F)</v>
      </c>
      <c r="B291" s="268">
        <f>SUM(C291:CT291)</f>
        <v>0</v>
      </c>
      <c r="C291" s="275">
        <f t="shared" ref="C291:AH291" si="325">C272*$C235/10000</f>
        <v>0</v>
      </c>
      <c r="D291" s="275">
        <f t="shared" si="325"/>
        <v>0</v>
      </c>
      <c r="E291" s="275">
        <f t="shared" si="325"/>
        <v>0</v>
      </c>
      <c r="F291" s="275">
        <f t="shared" si="325"/>
        <v>0</v>
      </c>
      <c r="G291" s="275">
        <f t="shared" si="325"/>
        <v>0</v>
      </c>
      <c r="H291" s="275">
        <f t="shared" si="325"/>
        <v>0</v>
      </c>
      <c r="I291" s="275">
        <f t="shared" si="325"/>
        <v>0</v>
      </c>
      <c r="J291" s="275">
        <f t="shared" si="325"/>
        <v>0</v>
      </c>
      <c r="K291" s="275">
        <f t="shared" si="325"/>
        <v>0</v>
      </c>
      <c r="L291" s="275">
        <f t="shared" si="325"/>
        <v>0</v>
      </c>
      <c r="M291" s="275">
        <f t="shared" si="325"/>
        <v>0</v>
      </c>
      <c r="N291" s="275">
        <f t="shared" si="325"/>
        <v>0</v>
      </c>
      <c r="O291" s="275">
        <f t="shared" si="325"/>
        <v>0</v>
      </c>
      <c r="P291" s="275">
        <f t="shared" si="325"/>
        <v>0</v>
      </c>
      <c r="Q291" s="275">
        <f t="shared" si="325"/>
        <v>0</v>
      </c>
      <c r="R291" s="275">
        <f t="shared" si="325"/>
        <v>0</v>
      </c>
      <c r="S291" s="275">
        <f t="shared" si="325"/>
        <v>0</v>
      </c>
      <c r="T291" s="275">
        <f t="shared" si="325"/>
        <v>0</v>
      </c>
      <c r="U291" s="275">
        <f t="shared" si="325"/>
        <v>0</v>
      </c>
      <c r="V291" s="275">
        <f t="shared" si="325"/>
        <v>0</v>
      </c>
      <c r="W291" s="275">
        <f t="shared" si="325"/>
        <v>0</v>
      </c>
      <c r="X291" s="275">
        <f t="shared" si="325"/>
        <v>0</v>
      </c>
      <c r="Y291" s="275">
        <f t="shared" si="325"/>
        <v>0</v>
      </c>
      <c r="Z291" s="275">
        <f t="shared" si="325"/>
        <v>0</v>
      </c>
      <c r="AA291" s="275">
        <f t="shared" si="325"/>
        <v>0</v>
      </c>
      <c r="AB291" s="275">
        <f t="shared" si="325"/>
        <v>0</v>
      </c>
      <c r="AC291" s="275">
        <f t="shared" si="325"/>
        <v>0</v>
      </c>
      <c r="AD291" s="275">
        <f t="shared" si="325"/>
        <v>0</v>
      </c>
      <c r="AE291" s="275">
        <f t="shared" si="325"/>
        <v>0</v>
      </c>
      <c r="AF291" s="275">
        <f t="shared" si="325"/>
        <v>0</v>
      </c>
      <c r="AG291" s="275">
        <f t="shared" si="325"/>
        <v>0</v>
      </c>
      <c r="AH291" s="275">
        <f t="shared" si="325"/>
        <v>0</v>
      </c>
      <c r="AI291" s="275">
        <f t="shared" ref="AI291:BN291" si="326">AI272*$C235/10000</f>
        <v>0</v>
      </c>
      <c r="AJ291" s="275">
        <f t="shared" si="326"/>
        <v>0</v>
      </c>
      <c r="AK291" s="275">
        <f t="shared" si="326"/>
        <v>0</v>
      </c>
      <c r="AL291" s="275">
        <f t="shared" si="326"/>
        <v>0</v>
      </c>
      <c r="AM291" s="275">
        <f t="shared" si="326"/>
        <v>0</v>
      </c>
      <c r="AN291" s="275">
        <f t="shared" si="326"/>
        <v>0</v>
      </c>
      <c r="AO291" s="275">
        <f t="shared" si="326"/>
        <v>0</v>
      </c>
      <c r="AP291" s="275">
        <f t="shared" si="326"/>
        <v>0</v>
      </c>
      <c r="AQ291" s="275">
        <f t="shared" si="326"/>
        <v>0</v>
      </c>
      <c r="AR291" s="275">
        <f t="shared" si="326"/>
        <v>0</v>
      </c>
      <c r="AS291" s="275">
        <f t="shared" si="326"/>
        <v>0</v>
      </c>
      <c r="AT291" s="275">
        <f t="shared" si="326"/>
        <v>0</v>
      </c>
      <c r="AU291" s="275">
        <f t="shared" si="326"/>
        <v>0</v>
      </c>
      <c r="AV291" s="275">
        <f t="shared" si="326"/>
        <v>0</v>
      </c>
      <c r="AW291" s="275">
        <f t="shared" si="326"/>
        <v>0</v>
      </c>
      <c r="AX291" s="275">
        <f t="shared" si="326"/>
        <v>0</v>
      </c>
      <c r="AY291" s="275">
        <f t="shared" si="326"/>
        <v>0</v>
      </c>
      <c r="AZ291" s="275">
        <f t="shared" si="326"/>
        <v>0</v>
      </c>
      <c r="BA291" s="275">
        <f t="shared" si="326"/>
        <v>0</v>
      </c>
      <c r="BB291" s="275">
        <f t="shared" si="326"/>
        <v>0</v>
      </c>
      <c r="BC291" s="275">
        <f t="shared" si="326"/>
        <v>0</v>
      </c>
      <c r="BD291" s="275">
        <f t="shared" si="326"/>
        <v>0</v>
      </c>
      <c r="BE291" s="275">
        <f t="shared" si="326"/>
        <v>0</v>
      </c>
      <c r="BF291" s="275">
        <f t="shared" si="326"/>
        <v>0</v>
      </c>
      <c r="BG291" s="275">
        <f t="shared" si="326"/>
        <v>0</v>
      </c>
      <c r="BH291" s="275">
        <f t="shared" si="326"/>
        <v>0</v>
      </c>
      <c r="BI291" s="275">
        <f t="shared" si="326"/>
        <v>0</v>
      </c>
      <c r="BJ291" s="275">
        <f t="shared" si="326"/>
        <v>0</v>
      </c>
      <c r="BK291" s="275">
        <f t="shared" si="326"/>
        <v>0</v>
      </c>
      <c r="BL291" s="275">
        <f t="shared" si="326"/>
        <v>0</v>
      </c>
      <c r="BM291" s="275">
        <f t="shared" si="326"/>
        <v>0</v>
      </c>
      <c r="BN291" s="275">
        <f t="shared" si="326"/>
        <v>0</v>
      </c>
      <c r="BO291" s="275">
        <f t="shared" ref="BO291:CT291" si="327">BO272*$C235/10000</f>
        <v>0</v>
      </c>
      <c r="BP291" s="275">
        <f t="shared" si="327"/>
        <v>0</v>
      </c>
      <c r="BQ291" s="275">
        <f t="shared" si="327"/>
        <v>0</v>
      </c>
      <c r="BR291" s="275">
        <f t="shared" si="327"/>
        <v>0</v>
      </c>
      <c r="BS291" s="275">
        <f t="shared" si="327"/>
        <v>0</v>
      </c>
      <c r="BT291" s="275">
        <f t="shared" si="327"/>
        <v>0</v>
      </c>
      <c r="BU291" s="275">
        <f t="shared" si="327"/>
        <v>0</v>
      </c>
      <c r="BV291" s="275">
        <f t="shared" si="327"/>
        <v>0</v>
      </c>
      <c r="BW291" s="275">
        <f t="shared" si="327"/>
        <v>0</v>
      </c>
      <c r="BX291" s="275">
        <f t="shared" si="327"/>
        <v>0</v>
      </c>
      <c r="BY291" s="275">
        <f t="shared" si="327"/>
        <v>0</v>
      </c>
      <c r="BZ291" s="275">
        <f t="shared" si="327"/>
        <v>0</v>
      </c>
      <c r="CA291" s="275">
        <f t="shared" si="327"/>
        <v>0</v>
      </c>
      <c r="CB291" s="275">
        <f t="shared" si="327"/>
        <v>0</v>
      </c>
      <c r="CC291" s="275">
        <f t="shared" si="327"/>
        <v>0</v>
      </c>
      <c r="CD291" s="275">
        <f t="shared" si="327"/>
        <v>0</v>
      </c>
      <c r="CE291" s="275">
        <f t="shared" si="327"/>
        <v>0</v>
      </c>
      <c r="CF291" s="275">
        <f t="shared" si="327"/>
        <v>0</v>
      </c>
      <c r="CG291" s="275">
        <f t="shared" si="327"/>
        <v>0</v>
      </c>
      <c r="CH291" s="275">
        <f t="shared" si="327"/>
        <v>0</v>
      </c>
      <c r="CI291" s="275">
        <f t="shared" si="327"/>
        <v>0</v>
      </c>
      <c r="CJ291" s="275">
        <f t="shared" si="327"/>
        <v>0</v>
      </c>
      <c r="CK291" s="275">
        <f t="shared" si="327"/>
        <v>0</v>
      </c>
      <c r="CL291" s="275">
        <f t="shared" si="327"/>
        <v>0</v>
      </c>
      <c r="CM291" s="275">
        <f t="shared" si="327"/>
        <v>0</v>
      </c>
      <c r="CN291" s="275">
        <f t="shared" si="327"/>
        <v>0</v>
      </c>
      <c r="CO291" s="275">
        <f t="shared" si="327"/>
        <v>0</v>
      </c>
      <c r="CP291" s="275">
        <f t="shared" si="327"/>
        <v>0</v>
      </c>
      <c r="CQ291" s="275">
        <f t="shared" si="327"/>
        <v>0</v>
      </c>
      <c r="CR291" s="275">
        <f t="shared" si="327"/>
        <v>0</v>
      </c>
      <c r="CS291" s="275">
        <f t="shared" si="327"/>
        <v>0</v>
      </c>
      <c r="CT291" s="292">
        <f t="shared" si="327"/>
        <v>0</v>
      </c>
      <c r="CU291" s="164">
        <f>B291-'5、销售定价'!P4</f>
        <v>0</v>
      </c>
    </row>
    <row r="292" spans="1:99" s="130" customFormat="1" ht="16.5" customHeight="1">
      <c r="A292" s="267" t="str">
        <f t="shared" ref="A292:A304" si="328">A273</f>
        <v>小高层(10F-12F)</v>
      </c>
      <c r="B292" s="268">
        <f t="shared" ref="B292:B304" si="329">SUM(C292:CT292)</f>
        <v>0</v>
      </c>
      <c r="C292" s="275">
        <f t="shared" ref="C292:BN292" si="330">C273*$C236/10000</f>
        <v>0</v>
      </c>
      <c r="D292" s="275">
        <f t="shared" si="330"/>
        <v>0</v>
      </c>
      <c r="E292" s="275">
        <f t="shared" si="330"/>
        <v>0</v>
      </c>
      <c r="F292" s="275">
        <f t="shared" si="330"/>
        <v>0</v>
      </c>
      <c r="G292" s="275">
        <f t="shared" si="330"/>
        <v>0</v>
      </c>
      <c r="H292" s="275">
        <f t="shared" si="330"/>
        <v>0</v>
      </c>
      <c r="I292" s="275">
        <f t="shared" si="330"/>
        <v>0</v>
      </c>
      <c r="J292" s="275">
        <f t="shared" si="330"/>
        <v>0</v>
      </c>
      <c r="K292" s="275">
        <f t="shared" si="330"/>
        <v>0</v>
      </c>
      <c r="L292" s="275">
        <f t="shared" si="330"/>
        <v>0</v>
      </c>
      <c r="M292" s="275">
        <f t="shared" si="330"/>
        <v>0</v>
      </c>
      <c r="N292" s="275">
        <f t="shared" si="330"/>
        <v>0</v>
      </c>
      <c r="O292" s="275">
        <f t="shared" si="330"/>
        <v>0</v>
      </c>
      <c r="P292" s="275">
        <f t="shared" si="330"/>
        <v>0</v>
      </c>
      <c r="Q292" s="275">
        <f t="shared" si="330"/>
        <v>0</v>
      </c>
      <c r="R292" s="275">
        <f t="shared" si="330"/>
        <v>0</v>
      </c>
      <c r="S292" s="275">
        <f t="shared" si="330"/>
        <v>0</v>
      </c>
      <c r="T292" s="275">
        <f t="shared" si="330"/>
        <v>0</v>
      </c>
      <c r="U292" s="275">
        <f t="shared" si="330"/>
        <v>0</v>
      </c>
      <c r="V292" s="275">
        <f t="shared" si="330"/>
        <v>0</v>
      </c>
      <c r="W292" s="275">
        <f t="shared" si="330"/>
        <v>0</v>
      </c>
      <c r="X292" s="275">
        <f t="shared" si="330"/>
        <v>0</v>
      </c>
      <c r="Y292" s="275">
        <f t="shared" si="330"/>
        <v>0</v>
      </c>
      <c r="Z292" s="275">
        <f t="shared" si="330"/>
        <v>0</v>
      </c>
      <c r="AA292" s="275">
        <f t="shared" si="330"/>
        <v>0</v>
      </c>
      <c r="AB292" s="275">
        <f t="shared" si="330"/>
        <v>0</v>
      </c>
      <c r="AC292" s="275">
        <f t="shared" si="330"/>
        <v>0</v>
      </c>
      <c r="AD292" s="275">
        <f t="shared" si="330"/>
        <v>0</v>
      </c>
      <c r="AE292" s="275">
        <f t="shared" si="330"/>
        <v>0</v>
      </c>
      <c r="AF292" s="275">
        <f t="shared" si="330"/>
        <v>0</v>
      </c>
      <c r="AG292" s="275">
        <f t="shared" si="330"/>
        <v>0</v>
      </c>
      <c r="AH292" s="275">
        <f t="shared" si="330"/>
        <v>0</v>
      </c>
      <c r="AI292" s="275">
        <f t="shared" si="330"/>
        <v>0</v>
      </c>
      <c r="AJ292" s="275">
        <f t="shared" si="330"/>
        <v>0</v>
      </c>
      <c r="AK292" s="275">
        <f t="shared" si="330"/>
        <v>0</v>
      </c>
      <c r="AL292" s="275">
        <f t="shared" si="330"/>
        <v>0</v>
      </c>
      <c r="AM292" s="275">
        <f t="shared" si="330"/>
        <v>0</v>
      </c>
      <c r="AN292" s="275">
        <f t="shared" si="330"/>
        <v>0</v>
      </c>
      <c r="AO292" s="275">
        <f t="shared" si="330"/>
        <v>0</v>
      </c>
      <c r="AP292" s="275">
        <f t="shared" si="330"/>
        <v>0</v>
      </c>
      <c r="AQ292" s="275">
        <f t="shared" si="330"/>
        <v>0</v>
      </c>
      <c r="AR292" s="275">
        <f t="shared" si="330"/>
        <v>0</v>
      </c>
      <c r="AS292" s="275">
        <f t="shared" si="330"/>
        <v>0</v>
      </c>
      <c r="AT292" s="275">
        <f t="shared" si="330"/>
        <v>0</v>
      </c>
      <c r="AU292" s="275">
        <f t="shared" si="330"/>
        <v>0</v>
      </c>
      <c r="AV292" s="275">
        <f t="shared" si="330"/>
        <v>0</v>
      </c>
      <c r="AW292" s="275">
        <f t="shared" si="330"/>
        <v>0</v>
      </c>
      <c r="AX292" s="275">
        <f t="shared" si="330"/>
        <v>0</v>
      </c>
      <c r="AY292" s="275">
        <f t="shared" si="330"/>
        <v>0</v>
      </c>
      <c r="AZ292" s="275">
        <f t="shared" si="330"/>
        <v>0</v>
      </c>
      <c r="BA292" s="275">
        <f t="shared" si="330"/>
        <v>0</v>
      </c>
      <c r="BB292" s="275">
        <f t="shared" si="330"/>
        <v>0</v>
      </c>
      <c r="BC292" s="275">
        <f t="shared" si="330"/>
        <v>0</v>
      </c>
      <c r="BD292" s="275">
        <f t="shared" si="330"/>
        <v>0</v>
      </c>
      <c r="BE292" s="275">
        <f t="shared" si="330"/>
        <v>0</v>
      </c>
      <c r="BF292" s="275">
        <f t="shared" si="330"/>
        <v>0</v>
      </c>
      <c r="BG292" s="275">
        <f t="shared" si="330"/>
        <v>0</v>
      </c>
      <c r="BH292" s="275">
        <f t="shared" si="330"/>
        <v>0</v>
      </c>
      <c r="BI292" s="275">
        <f t="shared" si="330"/>
        <v>0</v>
      </c>
      <c r="BJ292" s="275">
        <f t="shared" si="330"/>
        <v>0</v>
      </c>
      <c r="BK292" s="275">
        <f t="shared" si="330"/>
        <v>0</v>
      </c>
      <c r="BL292" s="275">
        <f t="shared" si="330"/>
        <v>0</v>
      </c>
      <c r="BM292" s="275">
        <f t="shared" si="330"/>
        <v>0</v>
      </c>
      <c r="BN292" s="275">
        <f t="shared" si="330"/>
        <v>0</v>
      </c>
      <c r="BO292" s="275">
        <f t="shared" ref="BO292:CT292" si="331">BO273*$C236/10000</f>
        <v>0</v>
      </c>
      <c r="BP292" s="275">
        <f t="shared" si="331"/>
        <v>0</v>
      </c>
      <c r="BQ292" s="275">
        <f t="shared" si="331"/>
        <v>0</v>
      </c>
      <c r="BR292" s="275">
        <f t="shared" si="331"/>
        <v>0</v>
      </c>
      <c r="BS292" s="275">
        <f t="shared" si="331"/>
        <v>0</v>
      </c>
      <c r="BT292" s="275">
        <f t="shared" si="331"/>
        <v>0</v>
      </c>
      <c r="BU292" s="275">
        <f t="shared" si="331"/>
        <v>0</v>
      </c>
      <c r="BV292" s="275">
        <f t="shared" si="331"/>
        <v>0</v>
      </c>
      <c r="BW292" s="275">
        <f t="shared" si="331"/>
        <v>0</v>
      </c>
      <c r="BX292" s="275">
        <f t="shared" si="331"/>
        <v>0</v>
      </c>
      <c r="BY292" s="275">
        <f t="shared" si="331"/>
        <v>0</v>
      </c>
      <c r="BZ292" s="275">
        <f t="shared" si="331"/>
        <v>0</v>
      </c>
      <c r="CA292" s="275">
        <f t="shared" si="331"/>
        <v>0</v>
      </c>
      <c r="CB292" s="275">
        <f t="shared" si="331"/>
        <v>0</v>
      </c>
      <c r="CC292" s="275">
        <f t="shared" si="331"/>
        <v>0</v>
      </c>
      <c r="CD292" s="275">
        <f t="shared" si="331"/>
        <v>0</v>
      </c>
      <c r="CE292" s="275">
        <f t="shared" si="331"/>
        <v>0</v>
      </c>
      <c r="CF292" s="275">
        <f t="shared" si="331"/>
        <v>0</v>
      </c>
      <c r="CG292" s="275">
        <f t="shared" si="331"/>
        <v>0</v>
      </c>
      <c r="CH292" s="275">
        <f t="shared" si="331"/>
        <v>0</v>
      </c>
      <c r="CI292" s="275">
        <f t="shared" si="331"/>
        <v>0</v>
      </c>
      <c r="CJ292" s="275">
        <f t="shared" si="331"/>
        <v>0</v>
      </c>
      <c r="CK292" s="275">
        <f t="shared" si="331"/>
        <v>0</v>
      </c>
      <c r="CL292" s="275">
        <f t="shared" si="331"/>
        <v>0</v>
      </c>
      <c r="CM292" s="275">
        <f t="shared" si="331"/>
        <v>0</v>
      </c>
      <c r="CN292" s="275">
        <f t="shared" si="331"/>
        <v>0</v>
      </c>
      <c r="CO292" s="275">
        <f t="shared" si="331"/>
        <v>0</v>
      </c>
      <c r="CP292" s="275">
        <f t="shared" si="331"/>
        <v>0</v>
      </c>
      <c r="CQ292" s="275">
        <f t="shared" si="331"/>
        <v>0</v>
      </c>
      <c r="CR292" s="275">
        <f t="shared" si="331"/>
        <v>0</v>
      </c>
      <c r="CS292" s="275">
        <f t="shared" si="331"/>
        <v>0</v>
      </c>
      <c r="CT292" s="292">
        <f t="shared" si="331"/>
        <v>0</v>
      </c>
      <c r="CU292" s="164">
        <f>B292-'5、销售定价'!P5</f>
        <v>0</v>
      </c>
    </row>
    <row r="293" spans="1:99" s="130" customFormat="1" ht="16.5" customHeight="1">
      <c r="A293" s="267" t="str">
        <f t="shared" si="328"/>
        <v>中高层(13F-18F)</v>
      </c>
      <c r="B293" s="268">
        <f t="shared" si="329"/>
        <v>0</v>
      </c>
      <c r="C293" s="275">
        <f t="shared" ref="C293:BN293" si="332">C274*$C237/10000</f>
        <v>0</v>
      </c>
      <c r="D293" s="275">
        <f t="shared" si="332"/>
        <v>0</v>
      </c>
      <c r="E293" s="275">
        <f t="shared" si="332"/>
        <v>0</v>
      </c>
      <c r="F293" s="275">
        <f t="shared" si="332"/>
        <v>0</v>
      </c>
      <c r="G293" s="275">
        <f t="shared" si="332"/>
        <v>0</v>
      </c>
      <c r="H293" s="275">
        <f t="shared" si="332"/>
        <v>0</v>
      </c>
      <c r="I293" s="275">
        <f t="shared" si="332"/>
        <v>0</v>
      </c>
      <c r="J293" s="275">
        <f t="shared" si="332"/>
        <v>0</v>
      </c>
      <c r="K293" s="275">
        <f t="shared" si="332"/>
        <v>0</v>
      </c>
      <c r="L293" s="275">
        <f t="shared" si="332"/>
        <v>0</v>
      </c>
      <c r="M293" s="275">
        <f t="shared" si="332"/>
        <v>0</v>
      </c>
      <c r="N293" s="275">
        <f t="shared" si="332"/>
        <v>0</v>
      </c>
      <c r="O293" s="275">
        <f t="shared" si="332"/>
        <v>0</v>
      </c>
      <c r="P293" s="275">
        <f t="shared" si="332"/>
        <v>0</v>
      </c>
      <c r="Q293" s="275">
        <f t="shared" si="332"/>
        <v>0</v>
      </c>
      <c r="R293" s="275">
        <f t="shared" si="332"/>
        <v>0</v>
      </c>
      <c r="S293" s="275">
        <f t="shared" si="332"/>
        <v>0</v>
      </c>
      <c r="T293" s="275">
        <f t="shared" si="332"/>
        <v>0</v>
      </c>
      <c r="U293" s="275">
        <f t="shared" si="332"/>
        <v>0</v>
      </c>
      <c r="V293" s="275">
        <f t="shared" si="332"/>
        <v>0</v>
      </c>
      <c r="W293" s="275">
        <f t="shared" si="332"/>
        <v>0</v>
      </c>
      <c r="X293" s="275">
        <f t="shared" si="332"/>
        <v>0</v>
      </c>
      <c r="Y293" s="275">
        <f t="shared" si="332"/>
        <v>0</v>
      </c>
      <c r="Z293" s="275">
        <f t="shared" si="332"/>
        <v>0</v>
      </c>
      <c r="AA293" s="275">
        <f t="shared" si="332"/>
        <v>0</v>
      </c>
      <c r="AB293" s="275">
        <f t="shared" si="332"/>
        <v>0</v>
      </c>
      <c r="AC293" s="275">
        <f t="shared" si="332"/>
        <v>0</v>
      </c>
      <c r="AD293" s="275">
        <f t="shared" si="332"/>
        <v>0</v>
      </c>
      <c r="AE293" s="275">
        <f t="shared" si="332"/>
        <v>0</v>
      </c>
      <c r="AF293" s="275">
        <f t="shared" si="332"/>
        <v>0</v>
      </c>
      <c r="AG293" s="275">
        <f t="shared" si="332"/>
        <v>0</v>
      </c>
      <c r="AH293" s="275">
        <f t="shared" si="332"/>
        <v>0</v>
      </c>
      <c r="AI293" s="275">
        <f t="shared" si="332"/>
        <v>0</v>
      </c>
      <c r="AJ293" s="275">
        <f t="shared" si="332"/>
        <v>0</v>
      </c>
      <c r="AK293" s="275">
        <f t="shared" si="332"/>
        <v>0</v>
      </c>
      <c r="AL293" s="275">
        <f t="shared" si="332"/>
        <v>0</v>
      </c>
      <c r="AM293" s="275">
        <f t="shared" si="332"/>
        <v>0</v>
      </c>
      <c r="AN293" s="275">
        <f t="shared" si="332"/>
        <v>0</v>
      </c>
      <c r="AO293" s="275">
        <f t="shared" si="332"/>
        <v>0</v>
      </c>
      <c r="AP293" s="275">
        <f t="shared" si="332"/>
        <v>0</v>
      </c>
      <c r="AQ293" s="275">
        <f t="shared" si="332"/>
        <v>0</v>
      </c>
      <c r="AR293" s="275">
        <f t="shared" si="332"/>
        <v>0</v>
      </c>
      <c r="AS293" s="275">
        <f t="shared" si="332"/>
        <v>0</v>
      </c>
      <c r="AT293" s="275">
        <f t="shared" si="332"/>
        <v>0</v>
      </c>
      <c r="AU293" s="275">
        <f t="shared" si="332"/>
        <v>0</v>
      </c>
      <c r="AV293" s="275">
        <f t="shared" si="332"/>
        <v>0</v>
      </c>
      <c r="AW293" s="275">
        <f t="shared" si="332"/>
        <v>0</v>
      </c>
      <c r="AX293" s="275">
        <f t="shared" si="332"/>
        <v>0</v>
      </c>
      <c r="AY293" s="275">
        <f t="shared" si="332"/>
        <v>0</v>
      </c>
      <c r="AZ293" s="275">
        <f t="shared" si="332"/>
        <v>0</v>
      </c>
      <c r="BA293" s="275">
        <f t="shared" si="332"/>
        <v>0</v>
      </c>
      <c r="BB293" s="275">
        <f t="shared" si="332"/>
        <v>0</v>
      </c>
      <c r="BC293" s="275">
        <f t="shared" si="332"/>
        <v>0</v>
      </c>
      <c r="BD293" s="275">
        <f t="shared" si="332"/>
        <v>0</v>
      </c>
      <c r="BE293" s="275">
        <f t="shared" si="332"/>
        <v>0</v>
      </c>
      <c r="BF293" s="275">
        <f t="shared" si="332"/>
        <v>0</v>
      </c>
      <c r="BG293" s="275">
        <f t="shared" si="332"/>
        <v>0</v>
      </c>
      <c r="BH293" s="275">
        <f t="shared" si="332"/>
        <v>0</v>
      </c>
      <c r="BI293" s="275">
        <f t="shared" si="332"/>
        <v>0</v>
      </c>
      <c r="BJ293" s="275">
        <f t="shared" si="332"/>
        <v>0</v>
      </c>
      <c r="BK293" s="275">
        <f t="shared" si="332"/>
        <v>0</v>
      </c>
      <c r="BL293" s="275">
        <f t="shared" si="332"/>
        <v>0</v>
      </c>
      <c r="BM293" s="275">
        <f t="shared" si="332"/>
        <v>0</v>
      </c>
      <c r="BN293" s="275">
        <f t="shared" si="332"/>
        <v>0</v>
      </c>
      <c r="BO293" s="275">
        <f t="shared" ref="BO293:CT293" si="333">BO274*$C237/10000</f>
        <v>0</v>
      </c>
      <c r="BP293" s="275">
        <f t="shared" si="333"/>
        <v>0</v>
      </c>
      <c r="BQ293" s="275">
        <f t="shared" si="333"/>
        <v>0</v>
      </c>
      <c r="BR293" s="275">
        <f t="shared" si="333"/>
        <v>0</v>
      </c>
      <c r="BS293" s="275">
        <f t="shared" si="333"/>
        <v>0</v>
      </c>
      <c r="BT293" s="275">
        <f t="shared" si="333"/>
        <v>0</v>
      </c>
      <c r="BU293" s="275">
        <f t="shared" si="333"/>
        <v>0</v>
      </c>
      <c r="BV293" s="275">
        <f t="shared" si="333"/>
        <v>0</v>
      </c>
      <c r="BW293" s="275">
        <f t="shared" si="333"/>
        <v>0</v>
      </c>
      <c r="BX293" s="275">
        <f t="shared" si="333"/>
        <v>0</v>
      </c>
      <c r="BY293" s="275">
        <f t="shared" si="333"/>
        <v>0</v>
      </c>
      <c r="BZ293" s="275">
        <f t="shared" si="333"/>
        <v>0</v>
      </c>
      <c r="CA293" s="275">
        <f t="shared" si="333"/>
        <v>0</v>
      </c>
      <c r="CB293" s="275">
        <f t="shared" si="333"/>
        <v>0</v>
      </c>
      <c r="CC293" s="275">
        <f t="shared" si="333"/>
        <v>0</v>
      </c>
      <c r="CD293" s="275">
        <f t="shared" si="333"/>
        <v>0</v>
      </c>
      <c r="CE293" s="275">
        <f t="shared" si="333"/>
        <v>0</v>
      </c>
      <c r="CF293" s="275">
        <f t="shared" si="333"/>
        <v>0</v>
      </c>
      <c r="CG293" s="275">
        <f t="shared" si="333"/>
        <v>0</v>
      </c>
      <c r="CH293" s="275">
        <f t="shared" si="333"/>
        <v>0</v>
      </c>
      <c r="CI293" s="275">
        <f t="shared" si="333"/>
        <v>0</v>
      </c>
      <c r="CJ293" s="275">
        <f t="shared" si="333"/>
        <v>0</v>
      </c>
      <c r="CK293" s="275">
        <f t="shared" si="333"/>
        <v>0</v>
      </c>
      <c r="CL293" s="275">
        <f t="shared" si="333"/>
        <v>0</v>
      </c>
      <c r="CM293" s="275">
        <f t="shared" si="333"/>
        <v>0</v>
      </c>
      <c r="CN293" s="275">
        <f t="shared" si="333"/>
        <v>0</v>
      </c>
      <c r="CO293" s="275">
        <f t="shared" si="333"/>
        <v>0</v>
      </c>
      <c r="CP293" s="275">
        <f t="shared" si="333"/>
        <v>0</v>
      </c>
      <c r="CQ293" s="275">
        <f t="shared" si="333"/>
        <v>0</v>
      </c>
      <c r="CR293" s="275">
        <f t="shared" si="333"/>
        <v>0</v>
      </c>
      <c r="CS293" s="275">
        <f t="shared" si="333"/>
        <v>0</v>
      </c>
      <c r="CT293" s="292">
        <f t="shared" si="333"/>
        <v>0</v>
      </c>
      <c r="CU293" s="164">
        <f>B293-'5、销售定价'!P6</f>
        <v>0</v>
      </c>
    </row>
    <row r="294" spans="1:99" s="130" customFormat="1" ht="16.5" customHeight="1">
      <c r="A294" s="267" t="str">
        <f t="shared" si="328"/>
        <v>高层(19F及以上）</v>
      </c>
      <c r="B294" s="268">
        <f t="shared" si="329"/>
        <v>0</v>
      </c>
      <c r="C294" s="275">
        <f t="shared" ref="C294:BN294" si="334">C275*$C238/10000</f>
        <v>0</v>
      </c>
      <c r="D294" s="275">
        <f t="shared" si="334"/>
        <v>0</v>
      </c>
      <c r="E294" s="275">
        <f t="shared" si="334"/>
        <v>0</v>
      </c>
      <c r="F294" s="275">
        <f t="shared" si="334"/>
        <v>0</v>
      </c>
      <c r="G294" s="275">
        <f t="shared" si="334"/>
        <v>0</v>
      </c>
      <c r="H294" s="275">
        <f t="shared" si="334"/>
        <v>0</v>
      </c>
      <c r="I294" s="275">
        <f t="shared" si="334"/>
        <v>0</v>
      </c>
      <c r="J294" s="275">
        <f t="shared" si="334"/>
        <v>0</v>
      </c>
      <c r="K294" s="275">
        <f t="shared" si="334"/>
        <v>0</v>
      </c>
      <c r="L294" s="275">
        <f t="shared" si="334"/>
        <v>0</v>
      </c>
      <c r="M294" s="275">
        <f t="shared" si="334"/>
        <v>0</v>
      </c>
      <c r="N294" s="275">
        <f t="shared" si="334"/>
        <v>0</v>
      </c>
      <c r="O294" s="275">
        <f t="shared" si="334"/>
        <v>0</v>
      </c>
      <c r="P294" s="275">
        <f t="shared" si="334"/>
        <v>0</v>
      </c>
      <c r="Q294" s="275">
        <f t="shared" si="334"/>
        <v>0</v>
      </c>
      <c r="R294" s="275">
        <f t="shared" si="334"/>
        <v>0</v>
      </c>
      <c r="S294" s="275">
        <f t="shared" si="334"/>
        <v>0</v>
      </c>
      <c r="T294" s="275">
        <f t="shared" si="334"/>
        <v>0</v>
      </c>
      <c r="U294" s="275">
        <f t="shared" si="334"/>
        <v>0</v>
      </c>
      <c r="V294" s="275">
        <f t="shared" si="334"/>
        <v>0</v>
      </c>
      <c r="W294" s="275">
        <f t="shared" si="334"/>
        <v>0</v>
      </c>
      <c r="X294" s="275">
        <f t="shared" si="334"/>
        <v>0</v>
      </c>
      <c r="Y294" s="275">
        <f t="shared" si="334"/>
        <v>0</v>
      </c>
      <c r="Z294" s="275">
        <f t="shared" si="334"/>
        <v>0</v>
      </c>
      <c r="AA294" s="275">
        <f t="shared" si="334"/>
        <v>0</v>
      </c>
      <c r="AB294" s="275">
        <f t="shared" si="334"/>
        <v>0</v>
      </c>
      <c r="AC294" s="275">
        <f t="shared" si="334"/>
        <v>0</v>
      </c>
      <c r="AD294" s="275">
        <f t="shared" si="334"/>
        <v>0</v>
      </c>
      <c r="AE294" s="275">
        <f t="shared" si="334"/>
        <v>0</v>
      </c>
      <c r="AF294" s="275">
        <f t="shared" si="334"/>
        <v>0</v>
      </c>
      <c r="AG294" s="275">
        <f t="shared" si="334"/>
        <v>0</v>
      </c>
      <c r="AH294" s="275">
        <f t="shared" si="334"/>
        <v>0</v>
      </c>
      <c r="AI294" s="275">
        <f t="shared" si="334"/>
        <v>0</v>
      </c>
      <c r="AJ294" s="275">
        <f t="shared" si="334"/>
        <v>0</v>
      </c>
      <c r="AK294" s="275">
        <f t="shared" si="334"/>
        <v>0</v>
      </c>
      <c r="AL294" s="275">
        <f t="shared" si="334"/>
        <v>0</v>
      </c>
      <c r="AM294" s="275">
        <f t="shared" si="334"/>
        <v>0</v>
      </c>
      <c r="AN294" s="275">
        <f t="shared" si="334"/>
        <v>0</v>
      </c>
      <c r="AO294" s="275">
        <f t="shared" si="334"/>
        <v>0</v>
      </c>
      <c r="AP294" s="275">
        <f t="shared" si="334"/>
        <v>0</v>
      </c>
      <c r="AQ294" s="275">
        <f t="shared" si="334"/>
        <v>0</v>
      </c>
      <c r="AR294" s="275">
        <f t="shared" si="334"/>
        <v>0</v>
      </c>
      <c r="AS294" s="275">
        <f t="shared" si="334"/>
        <v>0</v>
      </c>
      <c r="AT294" s="275">
        <f t="shared" si="334"/>
        <v>0</v>
      </c>
      <c r="AU294" s="275">
        <f t="shared" si="334"/>
        <v>0</v>
      </c>
      <c r="AV294" s="275">
        <f t="shared" si="334"/>
        <v>0</v>
      </c>
      <c r="AW294" s="275">
        <f t="shared" si="334"/>
        <v>0</v>
      </c>
      <c r="AX294" s="275">
        <f t="shared" si="334"/>
        <v>0</v>
      </c>
      <c r="AY294" s="275">
        <f t="shared" si="334"/>
        <v>0</v>
      </c>
      <c r="AZ294" s="275">
        <f t="shared" si="334"/>
        <v>0</v>
      </c>
      <c r="BA294" s="275">
        <f t="shared" si="334"/>
        <v>0</v>
      </c>
      <c r="BB294" s="275">
        <f t="shared" si="334"/>
        <v>0</v>
      </c>
      <c r="BC294" s="275">
        <f t="shared" si="334"/>
        <v>0</v>
      </c>
      <c r="BD294" s="275">
        <f t="shared" si="334"/>
        <v>0</v>
      </c>
      <c r="BE294" s="275">
        <f t="shared" si="334"/>
        <v>0</v>
      </c>
      <c r="BF294" s="275">
        <f t="shared" si="334"/>
        <v>0</v>
      </c>
      <c r="BG294" s="275">
        <f t="shared" si="334"/>
        <v>0</v>
      </c>
      <c r="BH294" s="275">
        <f t="shared" si="334"/>
        <v>0</v>
      </c>
      <c r="BI294" s="275">
        <f t="shared" si="334"/>
        <v>0</v>
      </c>
      <c r="BJ294" s="275">
        <f t="shared" si="334"/>
        <v>0</v>
      </c>
      <c r="BK294" s="275">
        <f t="shared" si="334"/>
        <v>0</v>
      </c>
      <c r="BL294" s="275">
        <f t="shared" si="334"/>
        <v>0</v>
      </c>
      <c r="BM294" s="275">
        <f t="shared" si="334"/>
        <v>0</v>
      </c>
      <c r="BN294" s="275">
        <f t="shared" si="334"/>
        <v>0</v>
      </c>
      <c r="BO294" s="275">
        <f t="shared" ref="BO294:CT294" si="335">BO275*$C238/10000</f>
        <v>0</v>
      </c>
      <c r="BP294" s="275">
        <f t="shared" si="335"/>
        <v>0</v>
      </c>
      <c r="BQ294" s="275">
        <f t="shared" si="335"/>
        <v>0</v>
      </c>
      <c r="BR294" s="275">
        <f t="shared" si="335"/>
        <v>0</v>
      </c>
      <c r="BS294" s="275">
        <f t="shared" si="335"/>
        <v>0</v>
      </c>
      <c r="BT294" s="275">
        <f t="shared" si="335"/>
        <v>0</v>
      </c>
      <c r="BU294" s="275">
        <f t="shared" si="335"/>
        <v>0</v>
      </c>
      <c r="BV294" s="275">
        <f t="shared" si="335"/>
        <v>0</v>
      </c>
      <c r="BW294" s="275">
        <f t="shared" si="335"/>
        <v>0</v>
      </c>
      <c r="BX294" s="275">
        <f t="shared" si="335"/>
        <v>0</v>
      </c>
      <c r="BY294" s="275">
        <f t="shared" si="335"/>
        <v>0</v>
      </c>
      <c r="BZ294" s="275">
        <f t="shared" si="335"/>
        <v>0</v>
      </c>
      <c r="CA294" s="275">
        <f t="shared" si="335"/>
        <v>0</v>
      </c>
      <c r="CB294" s="275">
        <f t="shared" si="335"/>
        <v>0</v>
      </c>
      <c r="CC294" s="275">
        <f t="shared" si="335"/>
        <v>0</v>
      </c>
      <c r="CD294" s="275">
        <f t="shared" si="335"/>
        <v>0</v>
      </c>
      <c r="CE294" s="275">
        <f t="shared" si="335"/>
        <v>0</v>
      </c>
      <c r="CF294" s="275">
        <f t="shared" si="335"/>
        <v>0</v>
      </c>
      <c r="CG294" s="275">
        <f t="shared" si="335"/>
        <v>0</v>
      </c>
      <c r="CH294" s="275">
        <f t="shared" si="335"/>
        <v>0</v>
      </c>
      <c r="CI294" s="275">
        <f t="shared" si="335"/>
        <v>0</v>
      </c>
      <c r="CJ294" s="275">
        <f t="shared" si="335"/>
        <v>0</v>
      </c>
      <c r="CK294" s="275">
        <f t="shared" si="335"/>
        <v>0</v>
      </c>
      <c r="CL294" s="275">
        <f t="shared" si="335"/>
        <v>0</v>
      </c>
      <c r="CM294" s="275">
        <f t="shared" si="335"/>
        <v>0</v>
      </c>
      <c r="CN294" s="275">
        <f t="shared" si="335"/>
        <v>0</v>
      </c>
      <c r="CO294" s="275">
        <f t="shared" si="335"/>
        <v>0</v>
      </c>
      <c r="CP294" s="275">
        <f t="shared" si="335"/>
        <v>0</v>
      </c>
      <c r="CQ294" s="275">
        <f t="shared" si="335"/>
        <v>0</v>
      </c>
      <c r="CR294" s="275">
        <f t="shared" si="335"/>
        <v>0</v>
      </c>
      <c r="CS294" s="275">
        <f t="shared" si="335"/>
        <v>0</v>
      </c>
      <c r="CT294" s="292">
        <f t="shared" si="335"/>
        <v>0</v>
      </c>
      <c r="CU294" s="164">
        <f>B294-'5、销售定价'!P7</f>
        <v>0</v>
      </c>
    </row>
    <row r="295" spans="1:99" s="130" customFormat="1" ht="16.5" customHeight="1">
      <c r="A295" s="267" t="str">
        <f t="shared" si="328"/>
        <v>叠拼</v>
      </c>
      <c r="B295" s="268">
        <f t="shared" si="329"/>
        <v>0</v>
      </c>
      <c r="C295" s="275">
        <f t="shared" ref="C295:BN295" si="336">C276*$C239/10000</f>
        <v>0</v>
      </c>
      <c r="D295" s="275">
        <f t="shared" si="336"/>
        <v>0</v>
      </c>
      <c r="E295" s="275">
        <f t="shared" si="336"/>
        <v>0</v>
      </c>
      <c r="F295" s="275">
        <f t="shared" si="336"/>
        <v>0</v>
      </c>
      <c r="G295" s="275">
        <f t="shared" si="336"/>
        <v>0</v>
      </c>
      <c r="H295" s="275">
        <f t="shared" si="336"/>
        <v>0</v>
      </c>
      <c r="I295" s="275">
        <f t="shared" si="336"/>
        <v>0</v>
      </c>
      <c r="J295" s="275">
        <f t="shared" si="336"/>
        <v>0</v>
      </c>
      <c r="K295" s="275">
        <f t="shared" si="336"/>
        <v>0</v>
      </c>
      <c r="L295" s="275">
        <f t="shared" si="336"/>
        <v>0</v>
      </c>
      <c r="M295" s="275">
        <f t="shared" si="336"/>
        <v>0</v>
      </c>
      <c r="N295" s="275">
        <f t="shared" si="336"/>
        <v>0</v>
      </c>
      <c r="O295" s="275">
        <f t="shared" si="336"/>
        <v>0</v>
      </c>
      <c r="P295" s="275">
        <f t="shared" si="336"/>
        <v>0</v>
      </c>
      <c r="Q295" s="275">
        <f t="shared" si="336"/>
        <v>0</v>
      </c>
      <c r="R295" s="275">
        <f t="shared" si="336"/>
        <v>0</v>
      </c>
      <c r="S295" s="275">
        <f t="shared" si="336"/>
        <v>0</v>
      </c>
      <c r="T295" s="275">
        <f t="shared" si="336"/>
        <v>0</v>
      </c>
      <c r="U295" s="275">
        <f t="shared" si="336"/>
        <v>0</v>
      </c>
      <c r="V295" s="275">
        <f t="shared" si="336"/>
        <v>0</v>
      </c>
      <c r="W295" s="275">
        <f t="shared" si="336"/>
        <v>0</v>
      </c>
      <c r="X295" s="275">
        <f t="shared" si="336"/>
        <v>0</v>
      </c>
      <c r="Y295" s="275">
        <f t="shared" si="336"/>
        <v>0</v>
      </c>
      <c r="Z295" s="275">
        <f t="shared" si="336"/>
        <v>0</v>
      </c>
      <c r="AA295" s="275">
        <f t="shared" si="336"/>
        <v>0</v>
      </c>
      <c r="AB295" s="275">
        <f t="shared" si="336"/>
        <v>0</v>
      </c>
      <c r="AC295" s="275">
        <f t="shared" si="336"/>
        <v>0</v>
      </c>
      <c r="AD295" s="275">
        <f t="shared" si="336"/>
        <v>0</v>
      </c>
      <c r="AE295" s="275">
        <f t="shared" si="336"/>
        <v>0</v>
      </c>
      <c r="AF295" s="275">
        <f t="shared" si="336"/>
        <v>0</v>
      </c>
      <c r="AG295" s="275">
        <f t="shared" si="336"/>
        <v>0</v>
      </c>
      <c r="AH295" s="275">
        <f t="shared" si="336"/>
        <v>0</v>
      </c>
      <c r="AI295" s="275">
        <f t="shared" si="336"/>
        <v>0</v>
      </c>
      <c r="AJ295" s="275">
        <f t="shared" si="336"/>
        <v>0</v>
      </c>
      <c r="AK295" s="275">
        <f t="shared" si="336"/>
        <v>0</v>
      </c>
      <c r="AL295" s="275">
        <f t="shared" si="336"/>
        <v>0</v>
      </c>
      <c r="AM295" s="275">
        <f t="shared" si="336"/>
        <v>0</v>
      </c>
      <c r="AN295" s="275">
        <f t="shared" si="336"/>
        <v>0</v>
      </c>
      <c r="AO295" s="275">
        <f t="shared" si="336"/>
        <v>0</v>
      </c>
      <c r="AP295" s="275">
        <f t="shared" si="336"/>
        <v>0</v>
      </c>
      <c r="AQ295" s="275">
        <f t="shared" si="336"/>
        <v>0</v>
      </c>
      <c r="AR295" s="275">
        <f t="shared" si="336"/>
        <v>0</v>
      </c>
      <c r="AS295" s="275">
        <f t="shared" si="336"/>
        <v>0</v>
      </c>
      <c r="AT295" s="275">
        <f t="shared" si="336"/>
        <v>0</v>
      </c>
      <c r="AU295" s="275">
        <f t="shared" si="336"/>
        <v>0</v>
      </c>
      <c r="AV295" s="275">
        <f t="shared" si="336"/>
        <v>0</v>
      </c>
      <c r="AW295" s="275">
        <f t="shared" si="336"/>
        <v>0</v>
      </c>
      <c r="AX295" s="275">
        <f t="shared" si="336"/>
        <v>0</v>
      </c>
      <c r="AY295" s="275">
        <f t="shared" si="336"/>
        <v>0</v>
      </c>
      <c r="AZ295" s="275">
        <f t="shared" si="336"/>
        <v>0</v>
      </c>
      <c r="BA295" s="275">
        <f t="shared" si="336"/>
        <v>0</v>
      </c>
      <c r="BB295" s="275">
        <f t="shared" si="336"/>
        <v>0</v>
      </c>
      <c r="BC295" s="275">
        <f t="shared" si="336"/>
        <v>0</v>
      </c>
      <c r="BD295" s="275">
        <f t="shared" si="336"/>
        <v>0</v>
      </c>
      <c r="BE295" s="275">
        <f t="shared" si="336"/>
        <v>0</v>
      </c>
      <c r="BF295" s="275">
        <f t="shared" si="336"/>
        <v>0</v>
      </c>
      <c r="BG295" s="275">
        <f t="shared" si="336"/>
        <v>0</v>
      </c>
      <c r="BH295" s="275">
        <f t="shared" si="336"/>
        <v>0</v>
      </c>
      <c r="BI295" s="275">
        <f t="shared" si="336"/>
        <v>0</v>
      </c>
      <c r="BJ295" s="275">
        <f t="shared" si="336"/>
        <v>0</v>
      </c>
      <c r="BK295" s="275">
        <f t="shared" si="336"/>
        <v>0</v>
      </c>
      <c r="BL295" s="275">
        <f t="shared" si="336"/>
        <v>0</v>
      </c>
      <c r="BM295" s="275">
        <f t="shared" si="336"/>
        <v>0</v>
      </c>
      <c r="BN295" s="275">
        <f t="shared" si="336"/>
        <v>0</v>
      </c>
      <c r="BO295" s="275">
        <f t="shared" ref="BO295:CT295" si="337">BO276*$C239/10000</f>
        <v>0</v>
      </c>
      <c r="BP295" s="275">
        <f t="shared" si="337"/>
        <v>0</v>
      </c>
      <c r="BQ295" s="275">
        <f t="shared" si="337"/>
        <v>0</v>
      </c>
      <c r="BR295" s="275">
        <f t="shared" si="337"/>
        <v>0</v>
      </c>
      <c r="BS295" s="275">
        <f t="shared" si="337"/>
        <v>0</v>
      </c>
      <c r="BT295" s="275">
        <f t="shared" si="337"/>
        <v>0</v>
      </c>
      <c r="BU295" s="275">
        <f t="shared" si="337"/>
        <v>0</v>
      </c>
      <c r="BV295" s="275">
        <f t="shared" si="337"/>
        <v>0</v>
      </c>
      <c r="BW295" s="275">
        <f t="shared" si="337"/>
        <v>0</v>
      </c>
      <c r="BX295" s="275">
        <f t="shared" si="337"/>
        <v>0</v>
      </c>
      <c r="BY295" s="275">
        <f t="shared" si="337"/>
        <v>0</v>
      </c>
      <c r="BZ295" s="275">
        <f t="shared" si="337"/>
        <v>0</v>
      </c>
      <c r="CA295" s="275">
        <f t="shared" si="337"/>
        <v>0</v>
      </c>
      <c r="CB295" s="275">
        <f t="shared" si="337"/>
        <v>0</v>
      </c>
      <c r="CC295" s="275">
        <f t="shared" si="337"/>
        <v>0</v>
      </c>
      <c r="CD295" s="275">
        <f t="shared" si="337"/>
        <v>0</v>
      </c>
      <c r="CE295" s="275">
        <f t="shared" si="337"/>
        <v>0</v>
      </c>
      <c r="CF295" s="275">
        <f t="shared" si="337"/>
        <v>0</v>
      </c>
      <c r="CG295" s="275">
        <f t="shared" si="337"/>
        <v>0</v>
      </c>
      <c r="CH295" s="275">
        <f t="shared" si="337"/>
        <v>0</v>
      </c>
      <c r="CI295" s="275">
        <f t="shared" si="337"/>
        <v>0</v>
      </c>
      <c r="CJ295" s="275">
        <f t="shared" si="337"/>
        <v>0</v>
      </c>
      <c r="CK295" s="275">
        <f t="shared" si="337"/>
        <v>0</v>
      </c>
      <c r="CL295" s="275">
        <f t="shared" si="337"/>
        <v>0</v>
      </c>
      <c r="CM295" s="275">
        <f t="shared" si="337"/>
        <v>0</v>
      </c>
      <c r="CN295" s="275">
        <f t="shared" si="337"/>
        <v>0</v>
      </c>
      <c r="CO295" s="275">
        <f t="shared" si="337"/>
        <v>0</v>
      </c>
      <c r="CP295" s="275">
        <f t="shared" si="337"/>
        <v>0</v>
      </c>
      <c r="CQ295" s="275">
        <f t="shared" si="337"/>
        <v>0</v>
      </c>
      <c r="CR295" s="275">
        <f t="shared" si="337"/>
        <v>0</v>
      </c>
      <c r="CS295" s="275">
        <f t="shared" si="337"/>
        <v>0</v>
      </c>
      <c r="CT295" s="292">
        <f t="shared" si="337"/>
        <v>0</v>
      </c>
      <c r="CU295" s="164">
        <f>B295-'5、销售定价'!P8</f>
        <v>0</v>
      </c>
    </row>
    <row r="296" spans="1:99" s="130" customFormat="1" ht="16.5" customHeight="1">
      <c r="A296" s="267" t="str">
        <f t="shared" si="328"/>
        <v>联排</v>
      </c>
      <c r="B296" s="268">
        <f t="shared" si="329"/>
        <v>0</v>
      </c>
      <c r="C296" s="275">
        <f t="shared" ref="C296:BN296" si="338">C277*$C240/10000</f>
        <v>0</v>
      </c>
      <c r="D296" s="275">
        <f t="shared" si="338"/>
        <v>0</v>
      </c>
      <c r="E296" s="275">
        <f t="shared" si="338"/>
        <v>0</v>
      </c>
      <c r="F296" s="275">
        <f t="shared" si="338"/>
        <v>0</v>
      </c>
      <c r="G296" s="275">
        <f t="shared" si="338"/>
        <v>0</v>
      </c>
      <c r="H296" s="275">
        <f t="shared" si="338"/>
        <v>0</v>
      </c>
      <c r="I296" s="275">
        <f t="shared" si="338"/>
        <v>0</v>
      </c>
      <c r="J296" s="275">
        <f t="shared" si="338"/>
        <v>0</v>
      </c>
      <c r="K296" s="275">
        <f t="shared" si="338"/>
        <v>0</v>
      </c>
      <c r="L296" s="275">
        <f t="shared" si="338"/>
        <v>0</v>
      </c>
      <c r="M296" s="275">
        <f t="shared" si="338"/>
        <v>0</v>
      </c>
      <c r="N296" s="275">
        <f t="shared" si="338"/>
        <v>0</v>
      </c>
      <c r="O296" s="275">
        <f t="shared" si="338"/>
        <v>0</v>
      </c>
      <c r="P296" s="275">
        <f t="shared" si="338"/>
        <v>0</v>
      </c>
      <c r="Q296" s="275">
        <f t="shared" si="338"/>
        <v>0</v>
      </c>
      <c r="R296" s="275">
        <f t="shared" si="338"/>
        <v>0</v>
      </c>
      <c r="S296" s="275">
        <f t="shared" si="338"/>
        <v>0</v>
      </c>
      <c r="T296" s="275">
        <f t="shared" si="338"/>
        <v>0</v>
      </c>
      <c r="U296" s="275">
        <f t="shared" si="338"/>
        <v>0</v>
      </c>
      <c r="V296" s="275">
        <f t="shared" si="338"/>
        <v>0</v>
      </c>
      <c r="W296" s="275">
        <f t="shared" si="338"/>
        <v>0</v>
      </c>
      <c r="X296" s="275">
        <f t="shared" si="338"/>
        <v>0</v>
      </c>
      <c r="Y296" s="275">
        <f t="shared" si="338"/>
        <v>0</v>
      </c>
      <c r="Z296" s="275">
        <f t="shared" si="338"/>
        <v>0</v>
      </c>
      <c r="AA296" s="275">
        <f t="shared" si="338"/>
        <v>0</v>
      </c>
      <c r="AB296" s="275">
        <f t="shared" si="338"/>
        <v>0</v>
      </c>
      <c r="AC296" s="275">
        <f t="shared" si="338"/>
        <v>0</v>
      </c>
      <c r="AD296" s="275">
        <f t="shared" si="338"/>
        <v>0</v>
      </c>
      <c r="AE296" s="275">
        <f t="shared" si="338"/>
        <v>0</v>
      </c>
      <c r="AF296" s="275">
        <f t="shared" si="338"/>
        <v>0</v>
      </c>
      <c r="AG296" s="275">
        <f t="shared" si="338"/>
        <v>0</v>
      </c>
      <c r="AH296" s="275">
        <f t="shared" si="338"/>
        <v>0</v>
      </c>
      <c r="AI296" s="275">
        <f t="shared" si="338"/>
        <v>0</v>
      </c>
      <c r="AJ296" s="275">
        <f t="shared" si="338"/>
        <v>0</v>
      </c>
      <c r="AK296" s="275">
        <f t="shared" si="338"/>
        <v>0</v>
      </c>
      <c r="AL296" s="275">
        <f t="shared" si="338"/>
        <v>0</v>
      </c>
      <c r="AM296" s="275">
        <f t="shared" si="338"/>
        <v>0</v>
      </c>
      <c r="AN296" s="275">
        <f t="shared" si="338"/>
        <v>0</v>
      </c>
      <c r="AO296" s="275">
        <f t="shared" si="338"/>
        <v>0</v>
      </c>
      <c r="AP296" s="275">
        <f t="shared" si="338"/>
        <v>0</v>
      </c>
      <c r="AQ296" s="275">
        <f t="shared" si="338"/>
        <v>0</v>
      </c>
      <c r="AR296" s="275">
        <f t="shared" si="338"/>
        <v>0</v>
      </c>
      <c r="AS296" s="275">
        <f t="shared" si="338"/>
        <v>0</v>
      </c>
      <c r="AT296" s="275">
        <f t="shared" si="338"/>
        <v>0</v>
      </c>
      <c r="AU296" s="275">
        <f t="shared" si="338"/>
        <v>0</v>
      </c>
      <c r="AV296" s="275">
        <f t="shared" si="338"/>
        <v>0</v>
      </c>
      <c r="AW296" s="275">
        <f t="shared" si="338"/>
        <v>0</v>
      </c>
      <c r="AX296" s="275">
        <f t="shared" si="338"/>
        <v>0</v>
      </c>
      <c r="AY296" s="275">
        <f t="shared" si="338"/>
        <v>0</v>
      </c>
      <c r="AZ296" s="275">
        <f t="shared" si="338"/>
        <v>0</v>
      </c>
      <c r="BA296" s="275">
        <f t="shared" si="338"/>
        <v>0</v>
      </c>
      <c r="BB296" s="275">
        <f t="shared" si="338"/>
        <v>0</v>
      </c>
      <c r="BC296" s="275">
        <f t="shared" si="338"/>
        <v>0</v>
      </c>
      <c r="BD296" s="275">
        <f t="shared" si="338"/>
        <v>0</v>
      </c>
      <c r="BE296" s="275">
        <f t="shared" si="338"/>
        <v>0</v>
      </c>
      <c r="BF296" s="275">
        <f t="shared" si="338"/>
        <v>0</v>
      </c>
      <c r="BG296" s="275">
        <f t="shared" si="338"/>
        <v>0</v>
      </c>
      <c r="BH296" s="275">
        <f t="shared" si="338"/>
        <v>0</v>
      </c>
      <c r="BI296" s="275">
        <f t="shared" si="338"/>
        <v>0</v>
      </c>
      <c r="BJ296" s="275">
        <f t="shared" si="338"/>
        <v>0</v>
      </c>
      <c r="BK296" s="275">
        <f t="shared" si="338"/>
        <v>0</v>
      </c>
      <c r="BL296" s="275">
        <f t="shared" si="338"/>
        <v>0</v>
      </c>
      <c r="BM296" s="275">
        <f t="shared" si="338"/>
        <v>0</v>
      </c>
      <c r="BN296" s="275">
        <f t="shared" si="338"/>
        <v>0</v>
      </c>
      <c r="BO296" s="275">
        <f t="shared" ref="BO296:CT296" si="339">BO277*$C240/10000</f>
        <v>0</v>
      </c>
      <c r="BP296" s="275">
        <f t="shared" si="339"/>
        <v>0</v>
      </c>
      <c r="BQ296" s="275">
        <f t="shared" si="339"/>
        <v>0</v>
      </c>
      <c r="BR296" s="275">
        <f t="shared" si="339"/>
        <v>0</v>
      </c>
      <c r="BS296" s="275">
        <f t="shared" si="339"/>
        <v>0</v>
      </c>
      <c r="BT296" s="275">
        <f t="shared" si="339"/>
        <v>0</v>
      </c>
      <c r="BU296" s="275">
        <f t="shared" si="339"/>
        <v>0</v>
      </c>
      <c r="BV296" s="275">
        <f t="shared" si="339"/>
        <v>0</v>
      </c>
      <c r="BW296" s="275">
        <f t="shared" si="339"/>
        <v>0</v>
      </c>
      <c r="BX296" s="275">
        <f t="shared" si="339"/>
        <v>0</v>
      </c>
      <c r="BY296" s="275">
        <f t="shared" si="339"/>
        <v>0</v>
      </c>
      <c r="BZ296" s="275">
        <f t="shared" si="339"/>
        <v>0</v>
      </c>
      <c r="CA296" s="275">
        <f t="shared" si="339"/>
        <v>0</v>
      </c>
      <c r="CB296" s="275">
        <f t="shared" si="339"/>
        <v>0</v>
      </c>
      <c r="CC296" s="275">
        <f t="shared" si="339"/>
        <v>0</v>
      </c>
      <c r="CD296" s="275">
        <f t="shared" si="339"/>
        <v>0</v>
      </c>
      <c r="CE296" s="275">
        <f t="shared" si="339"/>
        <v>0</v>
      </c>
      <c r="CF296" s="275">
        <f t="shared" si="339"/>
        <v>0</v>
      </c>
      <c r="CG296" s="275">
        <f t="shared" si="339"/>
        <v>0</v>
      </c>
      <c r="CH296" s="275">
        <f t="shared" si="339"/>
        <v>0</v>
      </c>
      <c r="CI296" s="275">
        <f t="shared" si="339"/>
        <v>0</v>
      </c>
      <c r="CJ296" s="275">
        <f t="shared" si="339"/>
        <v>0</v>
      </c>
      <c r="CK296" s="275">
        <f t="shared" si="339"/>
        <v>0</v>
      </c>
      <c r="CL296" s="275">
        <f t="shared" si="339"/>
        <v>0</v>
      </c>
      <c r="CM296" s="275">
        <f t="shared" si="339"/>
        <v>0</v>
      </c>
      <c r="CN296" s="275">
        <f t="shared" si="339"/>
        <v>0</v>
      </c>
      <c r="CO296" s="275">
        <f t="shared" si="339"/>
        <v>0</v>
      </c>
      <c r="CP296" s="275">
        <f t="shared" si="339"/>
        <v>0</v>
      </c>
      <c r="CQ296" s="275">
        <f t="shared" si="339"/>
        <v>0</v>
      </c>
      <c r="CR296" s="275">
        <f t="shared" si="339"/>
        <v>0</v>
      </c>
      <c r="CS296" s="275">
        <f t="shared" si="339"/>
        <v>0</v>
      </c>
      <c r="CT296" s="292">
        <f t="shared" si="339"/>
        <v>0</v>
      </c>
      <c r="CU296" s="164">
        <f>B296-'5、销售定价'!P9</f>
        <v>0</v>
      </c>
    </row>
    <row r="297" spans="1:99" s="130" customFormat="1" ht="16.5" customHeight="1">
      <c r="A297" s="267" t="str">
        <f t="shared" si="328"/>
        <v>双拼</v>
      </c>
      <c r="B297" s="268">
        <f t="shared" si="329"/>
        <v>0</v>
      </c>
      <c r="C297" s="275">
        <f t="shared" ref="C297:BN297" si="340">C278*$C241/10000</f>
        <v>0</v>
      </c>
      <c r="D297" s="275">
        <f t="shared" si="340"/>
        <v>0</v>
      </c>
      <c r="E297" s="275">
        <f t="shared" si="340"/>
        <v>0</v>
      </c>
      <c r="F297" s="275">
        <f t="shared" si="340"/>
        <v>0</v>
      </c>
      <c r="G297" s="275">
        <f t="shared" si="340"/>
        <v>0</v>
      </c>
      <c r="H297" s="275">
        <f t="shared" si="340"/>
        <v>0</v>
      </c>
      <c r="I297" s="275">
        <f t="shared" si="340"/>
        <v>0</v>
      </c>
      <c r="J297" s="275">
        <f t="shared" si="340"/>
        <v>0</v>
      </c>
      <c r="K297" s="275">
        <f t="shared" si="340"/>
        <v>0</v>
      </c>
      <c r="L297" s="275">
        <f t="shared" si="340"/>
        <v>0</v>
      </c>
      <c r="M297" s="275">
        <f t="shared" si="340"/>
        <v>0</v>
      </c>
      <c r="N297" s="275">
        <f t="shared" si="340"/>
        <v>0</v>
      </c>
      <c r="O297" s="275">
        <f t="shared" si="340"/>
        <v>0</v>
      </c>
      <c r="P297" s="275">
        <f t="shared" si="340"/>
        <v>0</v>
      </c>
      <c r="Q297" s="275">
        <f t="shared" si="340"/>
        <v>0</v>
      </c>
      <c r="R297" s="275">
        <f t="shared" si="340"/>
        <v>0</v>
      </c>
      <c r="S297" s="275">
        <f t="shared" si="340"/>
        <v>0</v>
      </c>
      <c r="T297" s="275">
        <f t="shared" si="340"/>
        <v>0</v>
      </c>
      <c r="U297" s="275">
        <f t="shared" si="340"/>
        <v>0</v>
      </c>
      <c r="V297" s="275">
        <f t="shared" si="340"/>
        <v>0</v>
      </c>
      <c r="W297" s="275">
        <f t="shared" si="340"/>
        <v>0</v>
      </c>
      <c r="X297" s="275">
        <f t="shared" si="340"/>
        <v>0</v>
      </c>
      <c r="Y297" s="275">
        <f t="shared" si="340"/>
        <v>0</v>
      </c>
      <c r="Z297" s="275">
        <f t="shared" si="340"/>
        <v>0</v>
      </c>
      <c r="AA297" s="275">
        <f t="shared" si="340"/>
        <v>0</v>
      </c>
      <c r="AB297" s="275">
        <f t="shared" si="340"/>
        <v>0</v>
      </c>
      <c r="AC297" s="275">
        <f t="shared" si="340"/>
        <v>0</v>
      </c>
      <c r="AD297" s="275">
        <f t="shared" si="340"/>
        <v>0</v>
      </c>
      <c r="AE297" s="275">
        <f t="shared" si="340"/>
        <v>0</v>
      </c>
      <c r="AF297" s="275">
        <f t="shared" si="340"/>
        <v>0</v>
      </c>
      <c r="AG297" s="275">
        <f t="shared" si="340"/>
        <v>0</v>
      </c>
      <c r="AH297" s="275">
        <f t="shared" si="340"/>
        <v>0</v>
      </c>
      <c r="AI297" s="275">
        <f t="shared" si="340"/>
        <v>0</v>
      </c>
      <c r="AJ297" s="275">
        <f t="shared" si="340"/>
        <v>0</v>
      </c>
      <c r="AK297" s="275">
        <f t="shared" si="340"/>
        <v>0</v>
      </c>
      <c r="AL297" s="275">
        <f t="shared" si="340"/>
        <v>0</v>
      </c>
      <c r="AM297" s="275">
        <f t="shared" si="340"/>
        <v>0</v>
      </c>
      <c r="AN297" s="275">
        <f t="shared" si="340"/>
        <v>0</v>
      </c>
      <c r="AO297" s="275">
        <f t="shared" si="340"/>
        <v>0</v>
      </c>
      <c r="AP297" s="275">
        <f t="shared" si="340"/>
        <v>0</v>
      </c>
      <c r="AQ297" s="275">
        <f t="shared" si="340"/>
        <v>0</v>
      </c>
      <c r="AR297" s="275">
        <f t="shared" si="340"/>
        <v>0</v>
      </c>
      <c r="AS297" s="275">
        <f t="shared" si="340"/>
        <v>0</v>
      </c>
      <c r="AT297" s="275">
        <f t="shared" si="340"/>
        <v>0</v>
      </c>
      <c r="AU297" s="275">
        <f t="shared" si="340"/>
        <v>0</v>
      </c>
      <c r="AV297" s="275">
        <f t="shared" si="340"/>
        <v>0</v>
      </c>
      <c r="AW297" s="275">
        <f t="shared" si="340"/>
        <v>0</v>
      </c>
      <c r="AX297" s="275">
        <f t="shared" si="340"/>
        <v>0</v>
      </c>
      <c r="AY297" s="275">
        <f t="shared" si="340"/>
        <v>0</v>
      </c>
      <c r="AZ297" s="275">
        <f t="shared" si="340"/>
        <v>0</v>
      </c>
      <c r="BA297" s="275">
        <f t="shared" si="340"/>
        <v>0</v>
      </c>
      <c r="BB297" s="275">
        <f t="shared" si="340"/>
        <v>0</v>
      </c>
      <c r="BC297" s="275">
        <f t="shared" si="340"/>
        <v>0</v>
      </c>
      <c r="BD297" s="275">
        <f t="shared" si="340"/>
        <v>0</v>
      </c>
      <c r="BE297" s="275">
        <f t="shared" si="340"/>
        <v>0</v>
      </c>
      <c r="BF297" s="275">
        <f t="shared" si="340"/>
        <v>0</v>
      </c>
      <c r="BG297" s="275">
        <f t="shared" si="340"/>
        <v>0</v>
      </c>
      <c r="BH297" s="275">
        <f t="shared" si="340"/>
        <v>0</v>
      </c>
      <c r="BI297" s="275">
        <f t="shared" si="340"/>
        <v>0</v>
      </c>
      <c r="BJ297" s="275">
        <f t="shared" si="340"/>
        <v>0</v>
      </c>
      <c r="BK297" s="275">
        <f t="shared" si="340"/>
        <v>0</v>
      </c>
      <c r="BL297" s="275">
        <f t="shared" si="340"/>
        <v>0</v>
      </c>
      <c r="BM297" s="275">
        <f t="shared" si="340"/>
        <v>0</v>
      </c>
      <c r="BN297" s="275">
        <f t="shared" si="340"/>
        <v>0</v>
      </c>
      <c r="BO297" s="275">
        <f t="shared" ref="BO297:CT297" si="341">BO278*$C241/10000</f>
        <v>0</v>
      </c>
      <c r="BP297" s="275">
        <f t="shared" si="341"/>
        <v>0</v>
      </c>
      <c r="BQ297" s="275">
        <f t="shared" si="341"/>
        <v>0</v>
      </c>
      <c r="BR297" s="275">
        <f t="shared" si="341"/>
        <v>0</v>
      </c>
      <c r="BS297" s="275">
        <f t="shared" si="341"/>
        <v>0</v>
      </c>
      <c r="BT297" s="275">
        <f t="shared" si="341"/>
        <v>0</v>
      </c>
      <c r="BU297" s="275">
        <f t="shared" si="341"/>
        <v>0</v>
      </c>
      <c r="BV297" s="275">
        <f t="shared" si="341"/>
        <v>0</v>
      </c>
      <c r="BW297" s="275">
        <f t="shared" si="341"/>
        <v>0</v>
      </c>
      <c r="BX297" s="275">
        <f t="shared" si="341"/>
        <v>0</v>
      </c>
      <c r="BY297" s="275">
        <f t="shared" si="341"/>
        <v>0</v>
      </c>
      <c r="BZ297" s="275">
        <f t="shared" si="341"/>
        <v>0</v>
      </c>
      <c r="CA297" s="275">
        <f t="shared" si="341"/>
        <v>0</v>
      </c>
      <c r="CB297" s="275">
        <f t="shared" si="341"/>
        <v>0</v>
      </c>
      <c r="CC297" s="275">
        <f t="shared" si="341"/>
        <v>0</v>
      </c>
      <c r="CD297" s="275">
        <f t="shared" si="341"/>
        <v>0</v>
      </c>
      <c r="CE297" s="275">
        <f t="shared" si="341"/>
        <v>0</v>
      </c>
      <c r="CF297" s="275">
        <f t="shared" si="341"/>
        <v>0</v>
      </c>
      <c r="CG297" s="275">
        <f t="shared" si="341"/>
        <v>0</v>
      </c>
      <c r="CH297" s="275">
        <f t="shared" si="341"/>
        <v>0</v>
      </c>
      <c r="CI297" s="275">
        <f t="shared" si="341"/>
        <v>0</v>
      </c>
      <c r="CJ297" s="275">
        <f t="shared" si="341"/>
        <v>0</v>
      </c>
      <c r="CK297" s="275">
        <f t="shared" si="341"/>
        <v>0</v>
      </c>
      <c r="CL297" s="275">
        <f t="shared" si="341"/>
        <v>0</v>
      </c>
      <c r="CM297" s="275">
        <f t="shared" si="341"/>
        <v>0</v>
      </c>
      <c r="CN297" s="275">
        <f t="shared" si="341"/>
        <v>0</v>
      </c>
      <c r="CO297" s="275">
        <f t="shared" si="341"/>
        <v>0</v>
      </c>
      <c r="CP297" s="275">
        <f t="shared" si="341"/>
        <v>0</v>
      </c>
      <c r="CQ297" s="275">
        <f t="shared" si="341"/>
        <v>0</v>
      </c>
      <c r="CR297" s="275">
        <f t="shared" si="341"/>
        <v>0</v>
      </c>
      <c r="CS297" s="275">
        <f t="shared" si="341"/>
        <v>0</v>
      </c>
      <c r="CT297" s="292">
        <f t="shared" si="341"/>
        <v>0</v>
      </c>
      <c r="CU297" s="164">
        <f>B297-'5、销售定价'!P10</f>
        <v>0</v>
      </c>
    </row>
    <row r="298" spans="1:99" s="130" customFormat="1" ht="16.5" customHeight="1">
      <c r="A298" s="267" t="str">
        <f t="shared" si="328"/>
        <v>独栋</v>
      </c>
      <c r="B298" s="268">
        <f t="shared" si="329"/>
        <v>0</v>
      </c>
      <c r="C298" s="275">
        <f t="shared" ref="C298:BN298" si="342">C279*$C242/10000</f>
        <v>0</v>
      </c>
      <c r="D298" s="275">
        <f t="shared" si="342"/>
        <v>0</v>
      </c>
      <c r="E298" s="275">
        <f t="shared" si="342"/>
        <v>0</v>
      </c>
      <c r="F298" s="275">
        <f t="shared" si="342"/>
        <v>0</v>
      </c>
      <c r="G298" s="275">
        <f t="shared" si="342"/>
        <v>0</v>
      </c>
      <c r="H298" s="275">
        <f t="shared" si="342"/>
        <v>0</v>
      </c>
      <c r="I298" s="275">
        <f t="shared" si="342"/>
        <v>0</v>
      </c>
      <c r="J298" s="275">
        <f t="shared" si="342"/>
        <v>0</v>
      </c>
      <c r="K298" s="275">
        <f t="shared" si="342"/>
        <v>0</v>
      </c>
      <c r="L298" s="275">
        <f t="shared" si="342"/>
        <v>0</v>
      </c>
      <c r="M298" s="275">
        <f t="shared" si="342"/>
        <v>0</v>
      </c>
      <c r="N298" s="275">
        <f t="shared" si="342"/>
        <v>0</v>
      </c>
      <c r="O298" s="275">
        <f t="shared" si="342"/>
        <v>0</v>
      </c>
      <c r="P298" s="275">
        <f t="shared" si="342"/>
        <v>0</v>
      </c>
      <c r="Q298" s="275">
        <f t="shared" si="342"/>
        <v>0</v>
      </c>
      <c r="R298" s="275">
        <f t="shared" si="342"/>
        <v>0</v>
      </c>
      <c r="S298" s="275">
        <f t="shared" si="342"/>
        <v>0</v>
      </c>
      <c r="T298" s="275">
        <f t="shared" si="342"/>
        <v>0</v>
      </c>
      <c r="U298" s="275">
        <f t="shared" si="342"/>
        <v>0</v>
      </c>
      <c r="V298" s="275">
        <f t="shared" si="342"/>
        <v>0</v>
      </c>
      <c r="W298" s="275">
        <f t="shared" si="342"/>
        <v>0</v>
      </c>
      <c r="X298" s="275">
        <f t="shared" si="342"/>
        <v>0</v>
      </c>
      <c r="Y298" s="275">
        <f t="shared" si="342"/>
        <v>0</v>
      </c>
      <c r="Z298" s="275">
        <f t="shared" si="342"/>
        <v>0</v>
      </c>
      <c r="AA298" s="275">
        <f t="shared" si="342"/>
        <v>0</v>
      </c>
      <c r="AB298" s="275">
        <f t="shared" si="342"/>
        <v>0</v>
      </c>
      <c r="AC298" s="275">
        <f t="shared" si="342"/>
        <v>0</v>
      </c>
      <c r="AD298" s="275">
        <f t="shared" si="342"/>
        <v>0</v>
      </c>
      <c r="AE298" s="275">
        <f t="shared" si="342"/>
        <v>0</v>
      </c>
      <c r="AF298" s="275">
        <f t="shared" si="342"/>
        <v>0</v>
      </c>
      <c r="AG298" s="275">
        <f t="shared" si="342"/>
        <v>0</v>
      </c>
      <c r="AH298" s="275">
        <f t="shared" si="342"/>
        <v>0</v>
      </c>
      <c r="AI298" s="275">
        <f t="shared" si="342"/>
        <v>0</v>
      </c>
      <c r="AJ298" s="275">
        <f t="shared" si="342"/>
        <v>0</v>
      </c>
      <c r="AK298" s="275">
        <f t="shared" si="342"/>
        <v>0</v>
      </c>
      <c r="AL298" s="275">
        <f t="shared" si="342"/>
        <v>0</v>
      </c>
      <c r="AM298" s="275">
        <f t="shared" si="342"/>
        <v>0</v>
      </c>
      <c r="AN298" s="275">
        <f t="shared" si="342"/>
        <v>0</v>
      </c>
      <c r="AO298" s="275">
        <f t="shared" si="342"/>
        <v>0</v>
      </c>
      <c r="AP298" s="275">
        <f t="shared" si="342"/>
        <v>0</v>
      </c>
      <c r="AQ298" s="275">
        <f t="shared" si="342"/>
        <v>0</v>
      </c>
      <c r="AR298" s="275">
        <f t="shared" si="342"/>
        <v>0</v>
      </c>
      <c r="AS298" s="275">
        <f t="shared" si="342"/>
        <v>0</v>
      </c>
      <c r="AT298" s="275">
        <f t="shared" si="342"/>
        <v>0</v>
      </c>
      <c r="AU298" s="275">
        <f t="shared" si="342"/>
        <v>0</v>
      </c>
      <c r="AV298" s="275">
        <f t="shared" si="342"/>
        <v>0</v>
      </c>
      <c r="AW298" s="275">
        <f t="shared" si="342"/>
        <v>0</v>
      </c>
      <c r="AX298" s="275">
        <f t="shared" si="342"/>
        <v>0</v>
      </c>
      <c r="AY298" s="275">
        <f t="shared" si="342"/>
        <v>0</v>
      </c>
      <c r="AZ298" s="275">
        <f t="shared" si="342"/>
        <v>0</v>
      </c>
      <c r="BA298" s="275">
        <f t="shared" si="342"/>
        <v>0</v>
      </c>
      <c r="BB298" s="275">
        <f t="shared" si="342"/>
        <v>0</v>
      </c>
      <c r="BC298" s="275">
        <f t="shared" si="342"/>
        <v>0</v>
      </c>
      <c r="BD298" s="275">
        <f t="shared" si="342"/>
        <v>0</v>
      </c>
      <c r="BE298" s="275">
        <f t="shared" si="342"/>
        <v>0</v>
      </c>
      <c r="BF298" s="275">
        <f t="shared" si="342"/>
        <v>0</v>
      </c>
      <c r="BG298" s="275">
        <f t="shared" si="342"/>
        <v>0</v>
      </c>
      <c r="BH298" s="275">
        <f t="shared" si="342"/>
        <v>0</v>
      </c>
      <c r="BI298" s="275">
        <f t="shared" si="342"/>
        <v>0</v>
      </c>
      <c r="BJ298" s="275">
        <f t="shared" si="342"/>
        <v>0</v>
      </c>
      <c r="BK298" s="275">
        <f t="shared" si="342"/>
        <v>0</v>
      </c>
      <c r="BL298" s="275">
        <f t="shared" si="342"/>
        <v>0</v>
      </c>
      <c r="BM298" s="275">
        <f t="shared" si="342"/>
        <v>0</v>
      </c>
      <c r="BN298" s="275">
        <f t="shared" si="342"/>
        <v>0</v>
      </c>
      <c r="BO298" s="275">
        <f t="shared" ref="BO298:CT298" si="343">BO279*$C242/10000</f>
        <v>0</v>
      </c>
      <c r="BP298" s="275">
        <f t="shared" si="343"/>
        <v>0</v>
      </c>
      <c r="BQ298" s="275">
        <f t="shared" si="343"/>
        <v>0</v>
      </c>
      <c r="BR298" s="275">
        <f t="shared" si="343"/>
        <v>0</v>
      </c>
      <c r="BS298" s="275">
        <f t="shared" si="343"/>
        <v>0</v>
      </c>
      <c r="BT298" s="275">
        <f t="shared" si="343"/>
        <v>0</v>
      </c>
      <c r="BU298" s="275">
        <f t="shared" si="343"/>
        <v>0</v>
      </c>
      <c r="BV298" s="275">
        <f t="shared" si="343"/>
        <v>0</v>
      </c>
      <c r="BW298" s="275">
        <f t="shared" si="343"/>
        <v>0</v>
      </c>
      <c r="BX298" s="275">
        <f t="shared" si="343"/>
        <v>0</v>
      </c>
      <c r="BY298" s="275">
        <f t="shared" si="343"/>
        <v>0</v>
      </c>
      <c r="BZ298" s="275">
        <f t="shared" si="343"/>
        <v>0</v>
      </c>
      <c r="CA298" s="275">
        <f t="shared" si="343"/>
        <v>0</v>
      </c>
      <c r="CB298" s="275">
        <f t="shared" si="343"/>
        <v>0</v>
      </c>
      <c r="CC298" s="275">
        <f t="shared" si="343"/>
        <v>0</v>
      </c>
      <c r="CD298" s="275">
        <f t="shared" si="343"/>
        <v>0</v>
      </c>
      <c r="CE298" s="275">
        <f t="shared" si="343"/>
        <v>0</v>
      </c>
      <c r="CF298" s="275">
        <f t="shared" si="343"/>
        <v>0</v>
      </c>
      <c r="CG298" s="275">
        <f t="shared" si="343"/>
        <v>0</v>
      </c>
      <c r="CH298" s="275">
        <f t="shared" si="343"/>
        <v>0</v>
      </c>
      <c r="CI298" s="275">
        <f t="shared" si="343"/>
        <v>0</v>
      </c>
      <c r="CJ298" s="275">
        <f t="shared" si="343"/>
        <v>0</v>
      </c>
      <c r="CK298" s="275">
        <f t="shared" si="343"/>
        <v>0</v>
      </c>
      <c r="CL298" s="275">
        <f t="shared" si="343"/>
        <v>0</v>
      </c>
      <c r="CM298" s="275">
        <f t="shared" si="343"/>
        <v>0</v>
      </c>
      <c r="CN298" s="275">
        <f t="shared" si="343"/>
        <v>0</v>
      </c>
      <c r="CO298" s="275">
        <f t="shared" si="343"/>
        <v>0</v>
      </c>
      <c r="CP298" s="275">
        <f t="shared" si="343"/>
        <v>0</v>
      </c>
      <c r="CQ298" s="275">
        <f t="shared" si="343"/>
        <v>0</v>
      </c>
      <c r="CR298" s="275">
        <f t="shared" si="343"/>
        <v>0</v>
      </c>
      <c r="CS298" s="275">
        <f t="shared" si="343"/>
        <v>0</v>
      </c>
      <c r="CT298" s="292">
        <f t="shared" si="343"/>
        <v>0</v>
      </c>
      <c r="CU298" s="164">
        <f>B298-'5、销售定价'!P11</f>
        <v>0</v>
      </c>
    </row>
    <row r="299" spans="1:99" s="130" customFormat="1" ht="16.5" customHeight="1">
      <c r="A299" s="267" t="str">
        <f t="shared" si="328"/>
        <v>底商</v>
      </c>
      <c r="B299" s="268">
        <f t="shared" si="329"/>
        <v>0</v>
      </c>
      <c r="C299" s="275">
        <f t="shared" ref="C299:BN299" si="344">C280*$C243/10000</f>
        <v>0</v>
      </c>
      <c r="D299" s="275">
        <f t="shared" si="344"/>
        <v>0</v>
      </c>
      <c r="E299" s="275">
        <f t="shared" si="344"/>
        <v>0</v>
      </c>
      <c r="F299" s="275">
        <f t="shared" si="344"/>
        <v>0</v>
      </c>
      <c r="G299" s="275">
        <f t="shared" si="344"/>
        <v>0</v>
      </c>
      <c r="H299" s="275">
        <f t="shared" si="344"/>
        <v>0</v>
      </c>
      <c r="I299" s="275">
        <f t="shared" si="344"/>
        <v>0</v>
      </c>
      <c r="J299" s="275">
        <f t="shared" si="344"/>
        <v>0</v>
      </c>
      <c r="K299" s="275">
        <f t="shared" si="344"/>
        <v>0</v>
      </c>
      <c r="L299" s="275">
        <f t="shared" si="344"/>
        <v>0</v>
      </c>
      <c r="M299" s="275">
        <f t="shared" si="344"/>
        <v>0</v>
      </c>
      <c r="N299" s="275">
        <f t="shared" si="344"/>
        <v>0</v>
      </c>
      <c r="O299" s="275">
        <f t="shared" si="344"/>
        <v>0</v>
      </c>
      <c r="P299" s="275">
        <f t="shared" si="344"/>
        <v>0</v>
      </c>
      <c r="Q299" s="275">
        <f t="shared" si="344"/>
        <v>0</v>
      </c>
      <c r="R299" s="275">
        <f t="shared" si="344"/>
        <v>0</v>
      </c>
      <c r="S299" s="275">
        <f t="shared" si="344"/>
        <v>0</v>
      </c>
      <c r="T299" s="275">
        <f t="shared" si="344"/>
        <v>0</v>
      </c>
      <c r="U299" s="275">
        <f t="shared" si="344"/>
        <v>0</v>
      </c>
      <c r="V299" s="275">
        <f t="shared" si="344"/>
        <v>0</v>
      </c>
      <c r="W299" s="275">
        <f t="shared" si="344"/>
        <v>0</v>
      </c>
      <c r="X299" s="275">
        <f t="shared" si="344"/>
        <v>0</v>
      </c>
      <c r="Y299" s="275">
        <f t="shared" si="344"/>
        <v>0</v>
      </c>
      <c r="Z299" s="275">
        <f t="shared" si="344"/>
        <v>0</v>
      </c>
      <c r="AA299" s="275">
        <f t="shared" si="344"/>
        <v>0</v>
      </c>
      <c r="AB299" s="275">
        <f t="shared" si="344"/>
        <v>0</v>
      </c>
      <c r="AC299" s="275">
        <f t="shared" si="344"/>
        <v>0</v>
      </c>
      <c r="AD299" s="275">
        <f t="shared" si="344"/>
        <v>0</v>
      </c>
      <c r="AE299" s="275">
        <f t="shared" si="344"/>
        <v>0</v>
      </c>
      <c r="AF299" s="275">
        <f t="shared" si="344"/>
        <v>0</v>
      </c>
      <c r="AG299" s="275">
        <f t="shared" si="344"/>
        <v>0</v>
      </c>
      <c r="AH299" s="275">
        <f t="shared" si="344"/>
        <v>0</v>
      </c>
      <c r="AI299" s="275">
        <f t="shared" si="344"/>
        <v>0</v>
      </c>
      <c r="AJ299" s="275">
        <f t="shared" si="344"/>
        <v>0</v>
      </c>
      <c r="AK299" s="275">
        <f t="shared" si="344"/>
        <v>0</v>
      </c>
      <c r="AL299" s="275">
        <f t="shared" si="344"/>
        <v>0</v>
      </c>
      <c r="AM299" s="275">
        <f t="shared" si="344"/>
        <v>0</v>
      </c>
      <c r="AN299" s="275">
        <f t="shared" si="344"/>
        <v>0</v>
      </c>
      <c r="AO299" s="275">
        <f t="shared" si="344"/>
        <v>0</v>
      </c>
      <c r="AP299" s="275">
        <f t="shared" si="344"/>
        <v>0</v>
      </c>
      <c r="AQ299" s="275">
        <f t="shared" si="344"/>
        <v>0</v>
      </c>
      <c r="AR299" s="275">
        <f t="shared" si="344"/>
        <v>0</v>
      </c>
      <c r="AS299" s="275">
        <f t="shared" si="344"/>
        <v>0</v>
      </c>
      <c r="AT299" s="275">
        <f t="shared" si="344"/>
        <v>0</v>
      </c>
      <c r="AU299" s="275">
        <f t="shared" si="344"/>
        <v>0</v>
      </c>
      <c r="AV299" s="275">
        <f t="shared" si="344"/>
        <v>0</v>
      </c>
      <c r="AW299" s="275">
        <f t="shared" si="344"/>
        <v>0</v>
      </c>
      <c r="AX299" s="275">
        <f t="shared" si="344"/>
        <v>0</v>
      </c>
      <c r="AY299" s="275">
        <f t="shared" si="344"/>
        <v>0</v>
      </c>
      <c r="AZ299" s="275">
        <f t="shared" si="344"/>
        <v>0</v>
      </c>
      <c r="BA299" s="275">
        <f t="shared" si="344"/>
        <v>0</v>
      </c>
      <c r="BB299" s="275">
        <f t="shared" si="344"/>
        <v>0</v>
      </c>
      <c r="BC299" s="275">
        <f t="shared" si="344"/>
        <v>0</v>
      </c>
      <c r="BD299" s="275">
        <f t="shared" si="344"/>
        <v>0</v>
      </c>
      <c r="BE299" s="275">
        <f t="shared" si="344"/>
        <v>0</v>
      </c>
      <c r="BF299" s="275">
        <f t="shared" si="344"/>
        <v>0</v>
      </c>
      <c r="BG299" s="275">
        <f t="shared" si="344"/>
        <v>0</v>
      </c>
      <c r="BH299" s="275">
        <f t="shared" si="344"/>
        <v>0</v>
      </c>
      <c r="BI299" s="275">
        <f t="shared" si="344"/>
        <v>0</v>
      </c>
      <c r="BJ299" s="275">
        <f t="shared" si="344"/>
        <v>0</v>
      </c>
      <c r="BK299" s="275">
        <f t="shared" si="344"/>
        <v>0</v>
      </c>
      <c r="BL299" s="275">
        <f t="shared" si="344"/>
        <v>0</v>
      </c>
      <c r="BM299" s="275">
        <f t="shared" si="344"/>
        <v>0</v>
      </c>
      <c r="BN299" s="275">
        <f t="shared" si="344"/>
        <v>0</v>
      </c>
      <c r="BO299" s="275">
        <f t="shared" ref="BO299:CT299" si="345">BO280*$C243/10000</f>
        <v>0</v>
      </c>
      <c r="BP299" s="275">
        <f t="shared" si="345"/>
        <v>0</v>
      </c>
      <c r="BQ299" s="275">
        <f t="shared" si="345"/>
        <v>0</v>
      </c>
      <c r="BR299" s="275">
        <f t="shared" si="345"/>
        <v>0</v>
      </c>
      <c r="BS299" s="275">
        <f t="shared" si="345"/>
        <v>0</v>
      </c>
      <c r="BT299" s="275">
        <f t="shared" si="345"/>
        <v>0</v>
      </c>
      <c r="BU299" s="275">
        <f t="shared" si="345"/>
        <v>0</v>
      </c>
      <c r="BV299" s="275">
        <f t="shared" si="345"/>
        <v>0</v>
      </c>
      <c r="BW299" s="275">
        <f t="shared" si="345"/>
        <v>0</v>
      </c>
      <c r="BX299" s="275">
        <f t="shared" si="345"/>
        <v>0</v>
      </c>
      <c r="BY299" s="275">
        <f t="shared" si="345"/>
        <v>0</v>
      </c>
      <c r="BZ299" s="275">
        <f t="shared" si="345"/>
        <v>0</v>
      </c>
      <c r="CA299" s="275">
        <f t="shared" si="345"/>
        <v>0</v>
      </c>
      <c r="CB299" s="275">
        <f t="shared" si="345"/>
        <v>0</v>
      </c>
      <c r="CC299" s="275">
        <f t="shared" si="345"/>
        <v>0</v>
      </c>
      <c r="CD299" s="275">
        <f t="shared" si="345"/>
        <v>0</v>
      </c>
      <c r="CE299" s="275">
        <f t="shared" si="345"/>
        <v>0</v>
      </c>
      <c r="CF299" s="275">
        <f t="shared" si="345"/>
        <v>0</v>
      </c>
      <c r="CG299" s="275">
        <f t="shared" si="345"/>
        <v>0</v>
      </c>
      <c r="CH299" s="275">
        <f t="shared" si="345"/>
        <v>0</v>
      </c>
      <c r="CI299" s="275">
        <f t="shared" si="345"/>
        <v>0</v>
      </c>
      <c r="CJ299" s="275">
        <f t="shared" si="345"/>
        <v>0</v>
      </c>
      <c r="CK299" s="275">
        <f t="shared" si="345"/>
        <v>0</v>
      </c>
      <c r="CL299" s="275">
        <f t="shared" si="345"/>
        <v>0</v>
      </c>
      <c r="CM299" s="275">
        <f t="shared" si="345"/>
        <v>0</v>
      </c>
      <c r="CN299" s="275">
        <f t="shared" si="345"/>
        <v>0</v>
      </c>
      <c r="CO299" s="275">
        <f t="shared" si="345"/>
        <v>0</v>
      </c>
      <c r="CP299" s="275">
        <f t="shared" si="345"/>
        <v>0</v>
      </c>
      <c r="CQ299" s="275">
        <f t="shared" si="345"/>
        <v>0</v>
      </c>
      <c r="CR299" s="275">
        <f t="shared" si="345"/>
        <v>0</v>
      </c>
      <c r="CS299" s="275">
        <f t="shared" si="345"/>
        <v>0</v>
      </c>
      <c r="CT299" s="292">
        <f t="shared" si="345"/>
        <v>0</v>
      </c>
      <c r="CU299" s="164">
        <f>B299-'5、销售定价'!P12</f>
        <v>0</v>
      </c>
    </row>
    <row r="300" spans="1:99" s="130" customFormat="1" ht="16.5" customHeight="1">
      <c r="A300" s="267" t="str">
        <f t="shared" si="328"/>
        <v>公寓（含loft）</v>
      </c>
      <c r="B300" s="268">
        <f t="shared" si="329"/>
        <v>0</v>
      </c>
      <c r="C300" s="275">
        <f t="shared" ref="C300:BN300" si="346">C281*$C244/10000</f>
        <v>0</v>
      </c>
      <c r="D300" s="275">
        <f t="shared" si="346"/>
        <v>0</v>
      </c>
      <c r="E300" s="275">
        <f t="shared" si="346"/>
        <v>0</v>
      </c>
      <c r="F300" s="275">
        <f t="shared" si="346"/>
        <v>0</v>
      </c>
      <c r="G300" s="275">
        <f t="shared" si="346"/>
        <v>0</v>
      </c>
      <c r="H300" s="275">
        <f t="shared" si="346"/>
        <v>0</v>
      </c>
      <c r="I300" s="275">
        <f t="shared" si="346"/>
        <v>0</v>
      </c>
      <c r="J300" s="275">
        <f t="shared" si="346"/>
        <v>0</v>
      </c>
      <c r="K300" s="275">
        <f t="shared" si="346"/>
        <v>0</v>
      </c>
      <c r="L300" s="275">
        <f t="shared" si="346"/>
        <v>0</v>
      </c>
      <c r="M300" s="275">
        <f t="shared" si="346"/>
        <v>0</v>
      </c>
      <c r="N300" s="275">
        <f t="shared" si="346"/>
        <v>0</v>
      </c>
      <c r="O300" s="275">
        <f t="shared" si="346"/>
        <v>0</v>
      </c>
      <c r="P300" s="275">
        <f t="shared" si="346"/>
        <v>0</v>
      </c>
      <c r="Q300" s="275">
        <f t="shared" si="346"/>
        <v>0</v>
      </c>
      <c r="R300" s="275">
        <f t="shared" si="346"/>
        <v>0</v>
      </c>
      <c r="S300" s="275">
        <f t="shared" si="346"/>
        <v>0</v>
      </c>
      <c r="T300" s="275">
        <f t="shared" si="346"/>
        <v>0</v>
      </c>
      <c r="U300" s="275">
        <f t="shared" si="346"/>
        <v>0</v>
      </c>
      <c r="V300" s="275">
        <f t="shared" si="346"/>
        <v>0</v>
      </c>
      <c r="W300" s="275">
        <f t="shared" si="346"/>
        <v>0</v>
      </c>
      <c r="X300" s="275">
        <f t="shared" si="346"/>
        <v>0</v>
      </c>
      <c r="Y300" s="275">
        <f t="shared" si="346"/>
        <v>0</v>
      </c>
      <c r="Z300" s="275">
        <f t="shared" si="346"/>
        <v>0</v>
      </c>
      <c r="AA300" s="275">
        <f t="shared" si="346"/>
        <v>0</v>
      </c>
      <c r="AB300" s="275">
        <f t="shared" si="346"/>
        <v>0</v>
      </c>
      <c r="AC300" s="275">
        <f t="shared" si="346"/>
        <v>0</v>
      </c>
      <c r="AD300" s="275">
        <f t="shared" si="346"/>
        <v>0</v>
      </c>
      <c r="AE300" s="275">
        <f t="shared" si="346"/>
        <v>0</v>
      </c>
      <c r="AF300" s="275">
        <f t="shared" si="346"/>
        <v>0</v>
      </c>
      <c r="AG300" s="275">
        <f t="shared" si="346"/>
        <v>0</v>
      </c>
      <c r="AH300" s="275">
        <f t="shared" si="346"/>
        <v>0</v>
      </c>
      <c r="AI300" s="275">
        <f t="shared" si="346"/>
        <v>0</v>
      </c>
      <c r="AJ300" s="275">
        <f t="shared" si="346"/>
        <v>0</v>
      </c>
      <c r="AK300" s="275">
        <f t="shared" si="346"/>
        <v>0</v>
      </c>
      <c r="AL300" s="275">
        <f t="shared" si="346"/>
        <v>0</v>
      </c>
      <c r="AM300" s="275">
        <f t="shared" si="346"/>
        <v>0</v>
      </c>
      <c r="AN300" s="275">
        <f t="shared" si="346"/>
        <v>0</v>
      </c>
      <c r="AO300" s="275">
        <f t="shared" si="346"/>
        <v>0</v>
      </c>
      <c r="AP300" s="275">
        <f t="shared" si="346"/>
        <v>0</v>
      </c>
      <c r="AQ300" s="275">
        <f t="shared" si="346"/>
        <v>0</v>
      </c>
      <c r="AR300" s="275">
        <f t="shared" si="346"/>
        <v>0</v>
      </c>
      <c r="AS300" s="275">
        <f t="shared" si="346"/>
        <v>0</v>
      </c>
      <c r="AT300" s="275">
        <f t="shared" si="346"/>
        <v>0</v>
      </c>
      <c r="AU300" s="275">
        <f t="shared" si="346"/>
        <v>0</v>
      </c>
      <c r="AV300" s="275">
        <f t="shared" si="346"/>
        <v>0</v>
      </c>
      <c r="AW300" s="275">
        <f t="shared" si="346"/>
        <v>0</v>
      </c>
      <c r="AX300" s="275">
        <f t="shared" si="346"/>
        <v>0</v>
      </c>
      <c r="AY300" s="275">
        <f t="shared" si="346"/>
        <v>0</v>
      </c>
      <c r="AZ300" s="275">
        <f t="shared" si="346"/>
        <v>0</v>
      </c>
      <c r="BA300" s="275">
        <f t="shared" si="346"/>
        <v>0</v>
      </c>
      <c r="BB300" s="275">
        <f t="shared" si="346"/>
        <v>0</v>
      </c>
      <c r="BC300" s="275">
        <f t="shared" si="346"/>
        <v>0</v>
      </c>
      <c r="BD300" s="275">
        <f t="shared" si="346"/>
        <v>0</v>
      </c>
      <c r="BE300" s="275">
        <f t="shared" si="346"/>
        <v>0</v>
      </c>
      <c r="BF300" s="275">
        <f t="shared" si="346"/>
        <v>0</v>
      </c>
      <c r="BG300" s="275">
        <f t="shared" si="346"/>
        <v>0</v>
      </c>
      <c r="BH300" s="275">
        <f t="shared" si="346"/>
        <v>0</v>
      </c>
      <c r="BI300" s="275">
        <f t="shared" si="346"/>
        <v>0</v>
      </c>
      <c r="BJ300" s="275">
        <f t="shared" si="346"/>
        <v>0</v>
      </c>
      <c r="BK300" s="275">
        <f t="shared" si="346"/>
        <v>0</v>
      </c>
      <c r="BL300" s="275">
        <f t="shared" si="346"/>
        <v>0</v>
      </c>
      <c r="BM300" s="275">
        <f t="shared" si="346"/>
        <v>0</v>
      </c>
      <c r="BN300" s="275">
        <f t="shared" si="346"/>
        <v>0</v>
      </c>
      <c r="BO300" s="275">
        <f t="shared" ref="BO300:CT300" si="347">BO281*$C244/10000</f>
        <v>0</v>
      </c>
      <c r="BP300" s="275">
        <f t="shared" si="347"/>
        <v>0</v>
      </c>
      <c r="BQ300" s="275">
        <f t="shared" si="347"/>
        <v>0</v>
      </c>
      <c r="BR300" s="275">
        <f t="shared" si="347"/>
        <v>0</v>
      </c>
      <c r="BS300" s="275">
        <f t="shared" si="347"/>
        <v>0</v>
      </c>
      <c r="BT300" s="275">
        <f t="shared" si="347"/>
        <v>0</v>
      </c>
      <c r="BU300" s="275">
        <f t="shared" si="347"/>
        <v>0</v>
      </c>
      <c r="BV300" s="275">
        <f t="shared" si="347"/>
        <v>0</v>
      </c>
      <c r="BW300" s="275">
        <f t="shared" si="347"/>
        <v>0</v>
      </c>
      <c r="BX300" s="275">
        <f t="shared" si="347"/>
        <v>0</v>
      </c>
      <c r="BY300" s="275">
        <f t="shared" si="347"/>
        <v>0</v>
      </c>
      <c r="BZ300" s="275">
        <f t="shared" si="347"/>
        <v>0</v>
      </c>
      <c r="CA300" s="275">
        <f t="shared" si="347"/>
        <v>0</v>
      </c>
      <c r="CB300" s="275">
        <f t="shared" si="347"/>
        <v>0</v>
      </c>
      <c r="CC300" s="275">
        <f t="shared" si="347"/>
        <v>0</v>
      </c>
      <c r="CD300" s="275">
        <f t="shared" si="347"/>
        <v>0</v>
      </c>
      <c r="CE300" s="275">
        <f t="shared" si="347"/>
        <v>0</v>
      </c>
      <c r="CF300" s="275">
        <f t="shared" si="347"/>
        <v>0</v>
      </c>
      <c r="CG300" s="275">
        <f t="shared" si="347"/>
        <v>0</v>
      </c>
      <c r="CH300" s="275">
        <f t="shared" si="347"/>
        <v>0</v>
      </c>
      <c r="CI300" s="275">
        <f t="shared" si="347"/>
        <v>0</v>
      </c>
      <c r="CJ300" s="275">
        <f t="shared" si="347"/>
        <v>0</v>
      </c>
      <c r="CK300" s="275">
        <f t="shared" si="347"/>
        <v>0</v>
      </c>
      <c r="CL300" s="275">
        <f t="shared" si="347"/>
        <v>0</v>
      </c>
      <c r="CM300" s="275">
        <f t="shared" si="347"/>
        <v>0</v>
      </c>
      <c r="CN300" s="275">
        <f t="shared" si="347"/>
        <v>0</v>
      </c>
      <c r="CO300" s="275">
        <f t="shared" si="347"/>
        <v>0</v>
      </c>
      <c r="CP300" s="275">
        <f t="shared" si="347"/>
        <v>0</v>
      </c>
      <c r="CQ300" s="275">
        <f t="shared" si="347"/>
        <v>0</v>
      </c>
      <c r="CR300" s="275">
        <f t="shared" si="347"/>
        <v>0</v>
      </c>
      <c r="CS300" s="275">
        <f t="shared" si="347"/>
        <v>0</v>
      </c>
      <c r="CT300" s="292">
        <f t="shared" si="347"/>
        <v>0</v>
      </c>
      <c r="CU300" s="164">
        <f>B300-'5、销售定价'!P13</f>
        <v>0</v>
      </c>
    </row>
    <row r="301" spans="1:99" s="130" customFormat="1" ht="16.5" customHeight="1">
      <c r="A301" s="267" t="str">
        <f t="shared" si="328"/>
        <v>商业</v>
      </c>
      <c r="B301" s="268">
        <f t="shared" si="329"/>
        <v>0</v>
      </c>
      <c r="C301" s="275">
        <f t="shared" ref="C301:BN301" si="348">C282*$C245/10000</f>
        <v>0</v>
      </c>
      <c r="D301" s="275">
        <f t="shared" si="348"/>
        <v>0</v>
      </c>
      <c r="E301" s="275">
        <f t="shared" si="348"/>
        <v>0</v>
      </c>
      <c r="F301" s="275">
        <f t="shared" si="348"/>
        <v>0</v>
      </c>
      <c r="G301" s="275">
        <f t="shared" si="348"/>
        <v>0</v>
      </c>
      <c r="H301" s="275">
        <f t="shared" si="348"/>
        <v>0</v>
      </c>
      <c r="I301" s="275">
        <f t="shared" si="348"/>
        <v>0</v>
      </c>
      <c r="J301" s="275">
        <f t="shared" si="348"/>
        <v>0</v>
      </c>
      <c r="K301" s="275">
        <f t="shared" si="348"/>
        <v>0</v>
      </c>
      <c r="L301" s="275">
        <f t="shared" si="348"/>
        <v>0</v>
      </c>
      <c r="M301" s="275">
        <f t="shared" si="348"/>
        <v>0</v>
      </c>
      <c r="N301" s="275">
        <f t="shared" si="348"/>
        <v>0</v>
      </c>
      <c r="O301" s="275">
        <f t="shared" si="348"/>
        <v>0</v>
      </c>
      <c r="P301" s="275">
        <f t="shared" si="348"/>
        <v>0</v>
      </c>
      <c r="Q301" s="275">
        <f t="shared" si="348"/>
        <v>0</v>
      </c>
      <c r="R301" s="275">
        <f t="shared" si="348"/>
        <v>0</v>
      </c>
      <c r="S301" s="275">
        <f t="shared" si="348"/>
        <v>0</v>
      </c>
      <c r="T301" s="275">
        <f t="shared" si="348"/>
        <v>0</v>
      </c>
      <c r="U301" s="275">
        <f t="shared" si="348"/>
        <v>0</v>
      </c>
      <c r="V301" s="275">
        <f t="shared" si="348"/>
        <v>0</v>
      </c>
      <c r="W301" s="275">
        <f t="shared" si="348"/>
        <v>0</v>
      </c>
      <c r="X301" s="275">
        <f t="shared" si="348"/>
        <v>0</v>
      </c>
      <c r="Y301" s="275">
        <f t="shared" si="348"/>
        <v>0</v>
      </c>
      <c r="Z301" s="275">
        <f t="shared" si="348"/>
        <v>0</v>
      </c>
      <c r="AA301" s="275">
        <f t="shared" si="348"/>
        <v>0</v>
      </c>
      <c r="AB301" s="275">
        <f t="shared" si="348"/>
        <v>0</v>
      </c>
      <c r="AC301" s="275">
        <f t="shared" si="348"/>
        <v>0</v>
      </c>
      <c r="AD301" s="275">
        <f t="shared" si="348"/>
        <v>0</v>
      </c>
      <c r="AE301" s="275">
        <f t="shared" si="348"/>
        <v>0</v>
      </c>
      <c r="AF301" s="275">
        <f t="shared" si="348"/>
        <v>0</v>
      </c>
      <c r="AG301" s="275">
        <f t="shared" si="348"/>
        <v>0</v>
      </c>
      <c r="AH301" s="275">
        <f t="shared" si="348"/>
        <v>0</v>
      </c>
      <c r="AI301" s="275">
        <f t="shared" si="348"/>
        <v>0</v>
      </c>
      <c r="AJ301" s="275">
        <f t="shared" si="348"/>
        <v>0</v>
      </c>
      <c r="AK301" s="275">
        <f t="shared" si="348"/>
        <v>0</v>
      </c>
      <c r="AL301" s="275">
        <f t="shared" si="348"/>
        <v>0</v>
      </c>
      <c r="AM301" s="275">
        <f t="shared" si="348"/>
        <v>0</v>
      </c>
      <c r="AN301" s="275">
        <f t="shared" si="348"/>
        <v>0</v>
      </c>
      <c r="AO301" s="275">
        <f t="shared" si="348"/>
        <v>0</v>
      </c>
      <c r="AP301" s="275">
        <f t="shared" si="348"/>
        <v>0</v>
      </c>
      <c r="AQ301" s="275">
        <f t="shared" si="348"/>
        <v>0</v>
      </c>
      <c r="AR301" s="275">
        <f t="shared" si="348"/>
        <v>0</v>
      </c>
      <c r="AS301" s="275">
        <f t="shared" si="348"/>
        <v>0</v>
      </c>
      <c r="AT301" s="275">
        <f t="shared" si="348"/>
        <v>0</v>
      </c>
      <c r="AU301" s="275">
        <f t="shared" si="348"/>
        <v>0</v>
      </c>
      <c r="AV301" s="275">
        <f t="shared" si="348"/>
        <v>0</v>
      </c>
      <c r="AW301" s="275">
        <f t="shared" si="348"/>
        <v>0</v>
      </c>
      <c r="AX301" s="275">
        <f t="shared" si="348"/>
        <v>0</v>
      </c>
      <c r="AY301" s="275">
        <f t="shared" si="348"/>
        <v>0</v>
      </c>
      <c r="AZ301" s="275">
        <f t="shared" si="348"/>
        <v>0</v>
      </c>
      <c r="BA301" s="275">
        <f t="shared" si="348"/>
        <v>0</v>
      </c>
      <c r="BB301" s="275">
        <f t="shared" si="348"/>
        <v>0</v>
      </c>
      <c r="BC301" s="275">
        <f t="shared" si="348"/>
        <v>0</v>
      </c>
      <c r="BD301" s="275">
        <f t="shared" si="348"/>
        <v>0</v>
      </c>
      <c r="BE301" s="275">
        <f t="shared" si="348"/>
        <v>0</v>
      </c>
      <c r="BF301" s="275">
        <f t="shared" si="348"/>
        <v>0</v>
      </c>
      <c r="BG301" s="275">
        <f t="shared" si="348"/>
        <v>0</v>
      </c>
      <c r="BH301" s="275">
        <f t="shared" si="348"/>
        <v>0</v>
      </c>
      <c r="BI301" s="275">
        <f t="shared" si="348"/>
        <v>0</v>
      </c>
      <c r="BJ301" s="275">
        <f t="shared" si="348"/>
        <v>0</v>
      </c>
      <c r="BK301" s="275">
        <f t="shared" si="348"/>
        <v>0</v>
      </c>
      <c r="BL301" s="275">
        <f t="shared" si="348"/>
        <v>0</v>
      </c>
      <c r="BM301" s="275">
        <f t="shared" si="348"/>
        <v>0</v>
      </c>
      <c r="BN301" s="275">
        <f t="shared" si="348"/>
        <v>0</v>
      </c>
      <c r="BO301" s="275">
        <f t="shared" ref="BO301:CT301" si="349">BO282*$C245/10000</f>
        <v>0</v>
      </c>
      <c r="BP301" s="275">
        <f t="shared" si="349"/>
        <v>0</v>
      </c>
      <c r="BQ301" s="275">
        <f t="shared" si="349"/>
        <v>0</v>
      </c>
      <c r="BR301" s="275">
        <f t="shared" si="349"/>
        <v>0</v>
      </c>
      <c r="BS301" s="275">
        <f t="shared" si="349"/>
        <v>0</v>
      </c>
      <c r="BT301" s="275">
        <f t="shared" si="349"/>
        <v>0</v>
      </c>
      <c r="BU301" s="275">
        <f t="shared" si="349"/>
        <v>0</v>
      </c>
      <c r="BV301" s="275">
        <f t="shared" si="349"/>
        <v>0</v>
      </c>
      <c r="BW301" s="275">
        <f t="shared" si="349"/>
        <v>0</v>
      </c>
      <c r="BX301" s="275">
        <f t="shared" si="349"/>
        <v>0</v>
      </c>
      <c r="BY301" s="275">
        <f t="shared" si="349"/>
        <v>0</v>
      </c>
      <c r="BZ301" s="275">
        <f t="shared" si="349"/>
        <v>0</v>
      </c>
      <c r="CA301" s="275">
        <f t="shared" si="349"/>
        <v>0</v>
      </c>
      <c r="CB301" s="275">
        <f t="shared" si="349"/>
        <v>0</v>
      </c>
      <c r="CC301" s="275">
        <f t="shared" si="349"/>
        <v>0</v>
      </c>
      <c r="CD301" s="275">
        <f t="shared" si="349"/>
        <v>0</v>
      </c>
      <c r="CE301" s="275">
        <f t="shared" si="349"/>
        <v>0</v>
      </c>
      <c r="CF301" s="275">
        <f t="shared" si="349"/>
        <v>0</v>
      </c>
      <c r="CG301" s="275">
        <f t="shared" si="349"/>
        <v>0</v>
      </c>
      <c r="CH301" s="275">
        <f t="shared" si="349"/>
        <v>0</v>
      </c>
      <c r="CI301" s="275">
        <f t="shared" si="349"/>
        <v>0</v>
      </c>
      <c r="CJ301" s="275">
        <f t="shared" si="349"/>
        <v>0</v>
      </c>
      <c r="CK301" s="275">
        <f t="shared" si="349"/>
        <v>0</v>
      </c>
      <c r="CL301" s="275">
        <f t="shared" si="349"/>
        <v>0</v>
      </c>
      <c r="CM301" s="275">
        <f t="shared" si="349"/>
        <v>0</v>
      </c>
      <c r="CN301" s="275">
        <f t="shared" si="349"/>
        <v>0</v>
      </c>
      <c r="CO301" s="275">
        <f t="shared" si="349"/>
        <v>0</v>
      </c>
      <c r="CP301" s="275">
        <f t="shared" si="349"/>
        <v>0</v>
      </c>
      <c r="CQ301" s="275">
        <f t="shared" si="349"/>
        <v>0</v>
      </c>
      <c r="CR301" s="275">
        <f t="shared" si="349"/>
        <v>0</v>
      </c>
      <c r="CS301" s="275">
        <f t="shared" si="349"/>
        <v>0</v>
      </c>
      <c r="CT301" s="292">
        <f t="shared" si="349"/>
        <v>0</v>
      </c>
      <c r="CU301" s="164">
        <f>B301-'5、销售定价'!P14</f>
        <v>0</v>
      </c>
    </row>
    <row r="302" spans="1:99" s="130" customFormat="1" ht="16.5" customHeight="1">
      <c r="A302" s="267" t="str">
        <f t="shared" si="328"/>
        <v>酒店</v>
      </c>
      <c r="B302" s="268">
        <f t="shared" si="329"/>
        <v>0</v>
      </c>
      <c r="C302" s="275">
        <f t="shared" ref="C302:BN302" si="350">C283*$C246/10000</f>
        <v>0</v>
      </c>
      <c r="D302" s="275">
        <f t="shared" si="350"/>
        <v>0</v>
      </c>
      <c r="E302" s="275">
        <f t="shared" si="350"/>
        <v>0</v>
      </c>
      <c r="F302" s="275">
        <f t="shared" si="350"/>
        <v>0</v>
      </c>
      <c r="G302" s="275">
        <f t="shared" si="350"/>
        <v>0</v>
      </c>
      <c r="H302" s="275">
        <f t="shared" si="350"/>
        <v>0</v>
      </c>
      <c r="I302" s="275">
        <f t="shared" si="350"/>
        <v>0</v>
      </c>
      <c r="J302" s="275">
        <f t="shared" si="350"/>
        <v>0</v>
      </c>
      <c r="K302" s="275">
        <f t="shared" si="350"/>
        <v>0</v>
      </c>
      <c r="L302" s="275">
        <f t="shared" si="350"/>
        <v>0</v>
      </c>
      <c r="M302" s="275">
        <f t="shared" si="350"/>
        <v>0</v>
      </c>
      <c r="N302" s="275">
        <f t="shared" si="350"/>
        <v>0</v>
      </c>
      <c r="O302" s="275">
        <f t="shared" si="350"/>
        <v>0</v>
      </c>
      <c r="P302" s="275">
        <f t="shared" si="350"/>
        <v>0</v>
      </c>
      <c r="Q302" s="275">
        <f t="shared" si="350"/>
        <v>0</v>
      </c>
      <c r="R302" s="275">
        <f t="shared" si="350"/>
        <v>0</v>
      </c>
      <c r="S302" s="275">
        <f t="shared" si="350"/>
        <v>0</v>
      </c>
      <c r="T302" s="275">
        <f t="shared" si="350"/>
        <v>0</v>
      </c>
      <c r="U302" s="275">
        <f t="shared" si="350"/>
        <v>0</v>
      </c>
      <c r="V302" s="275">
        <f t="shared" si="350"/>
        <v>0</v>
      </c>
      <c r="W302" s="275">
        <f t="shared" si="350"/>
        <v>0</v>
      </c>
      <c r="X302" s="275">
        <f t="shared" si="350"/>
        <v>0</v>
      </c>
      <c r="Y302" s="275">
        <f t="shared" si="350"/>
        <v>0</v>
      </c>
      <c r="Z302" s="275">
        <f t="shared" si="350"/>
        <v>0</v>
      </c>
      <c r="AA302" s="275">
        <f t="shared" si="350"/>
        <v>0</v>
      </c>
      <c r="AB302" s="275">
        <f t="shared" si="350"/>
        <v>0</v>
      </c>
      <c r="AC302" s="275">
        <f t="shared" si="350"/>
        <v>0</v>
      </c>
      <c r="AD302" s="275">
        <f t="shared" si="350"/>
        <v>0</v>
      </c>
      <c r="AE302" s="275">
        <f t="shared" si="350"/>
        <v>0</v>
      </c>
      <c r="AF302" s="275">
        <f t="shared" si="350"/>
        <v>0</v>
      </c>
      <c r="AG302" s="275">
        <f t="shared" si="350"/>
        <v>0</v>
      </c>
      <c r="AH302" s="275">
        <f t="shared" si="350"/>
        <v>0</v>
      </c>
      <c r="AI302" s="275">
        <f t="shared" si="350"/>
        <v>0</v>
      </c>
      <c r="AJ302" s="275">
        <f t="shared" si="350"/>
        <v>0</v>
      </c>
      <c r="AK302" s="275">
        <f t="shared" si="350"/>
        <v>0</v>
      </c>
      <c r="AL302" s="275">
        <f t="shared" si="350"/>
        <v>0</v>
      </c>
      <c r="AM302" s="275">
        <f t="shared" si="350"/>
        <v>0</v>
      </c>
      <c r="AN302" s="275">
        <f t="shared" si="350"/>
        <v>0</v>
      </c>
      <c r="AO302" s="275">
        <f t="shared" si="350"/>
        <v>0</v>
      </c>
      <c r="AP302" s="275">
        <f t="shared" si="350"/>
        <v>0</v>
      </c>
      <c r="AQ302" s="275">
        <f t="shared" si="350"/>
        <v>0</v>
      </c>
      <c r="AR302" s="275">
        <f t="shared" si="350"/>
        <v>0</v>
      </c>
      <c r="AS302" s="275">
        <f t="shared" si="350"/>
        <v>0</v>
      </c>
      <c r="AT302" s="275">
        <f t="shared" si="350"/>
        <v>0</v>
      </c>
      <c r="AU302" s="275">
        <f t="shared" si="350"/>
        <v>0</v>
      </c>
      <c r="AV302" s="275">
        <f t="shared" si="350"/>
        <v>0</v>
      </c>
      <c r="AW302" s="275">
        <f t="shared" si="350"/>
        <v>0</v>
      </c>
      <c r="AX302" s="275">
        <f t="shared" si="350"/>
        <v>0</v>
      </c>
      <c r="AY302" s="275">
        <f t="shared" si="350"/>
        <v>0</v>
      </c>
      <c r="AZ302" s="275">
        <f t="shared" si="350"/>
        <v>0</v>
      </c>
      <c r="BA302" s="275">
        <f t="shared" si="350"/>
        <v>0</v>
      </c>
      <c r="BB302" s="275">
        <f t="shared" si="350"/>
        <v>0</v>
      </c>
      <c r="BC302" s="275">
        <f t="shared" si="350"/>
        <v>0</v>
      </c>
      <c r="BD302" s="275">
        <f t="shared" si="350"/>
        <v>0</v>
      </c>
      <c r="BE302" s="275">
        <f t="shared" si="350"/>
        <v>0</v>
      </c>
      <c r="BF302" s="275">
        <f t="shared" si="350"/>
        <v>0</v>
      </c>
      <c r="BG302" s="275">
        <f t="shared" si="350"/>
        <v>0</v>
      </c>
      <c r="BH302" s="275">
        <f t="shared" si="350"/>
        <v>0</v>
      </c>
      <c r="BI302" s="275">
        <f t="shared" si="350"/>
        <v>0</v>
      </c>
      <c r="BJ302" s="275">
        <f t="shared" si="350"/>
        <v>0</v>
      </c>
      <c r="BK302" s="275">
        <f t="shared" si="350"/>
        <v>0</v>
      </c>
      <c r="BL302" s="275">
        <f t="shared" si="350"/>
        <v>0</v>
      </c>
      <c r="BM302" s="275">
        <f t="shared" si="350"/>
        <v>0</v>
      </c>
      <c r="BN302" s="275">
        <f t="shared" si="350"/>
        <v>0</v>
      </c>
      <c r="BO302" s="275">
        <f t="shared" ref="BO302:CT302" si="351">BO283*$C246/10000</f>
        <v>0</v>
      </c>
      <c r="BP302" s="275">
        <f t="shared" si="351"/>
        <v>0</v>
      </c>
      <c r="BQ302" s="275">
        <f t="shared" si="351"/>
        <v>0</v>
      </c>
      <c r="BR302" s="275">
        <f t="shared" si="351"/>
        <v>0</v>
      </c>
      <c r="BS302" s="275">
        <f t="shared" si="351"/>
        <v>0</v>
      </c>
      <c r="BT302" s="275">
        <f t="shared" si="351"/>
        <v>0</v>
      </c>
      <c r="BU302" s="275">
        <f t="shared" si="351"/>
        <v>0</v>
      </c>
      <c r="BV302" s="275">
        <f t="shared" si="351"/>
        <v>0</v>
      </c>
      <c r="BW302" s="275">
        <f t="shared" si="351"/>
        <v>0</v>
      </c>
      <c r="BX302" s="275">
        <f t="shared" si="351"/>
        <v>0</v>
      </c>
      <c r="BY302" s="275">
        <f t="shared" si="351"/>
        <v>0</v>
      </c>
      <c r="BZ302" s="275">
        <f t="shared" si="351"/>
        <v>0</v>
      </c>
      <c r="CA302" s="275">
        <f t="shared" si="351"/>
        <v>0</v>
      </c>
      <c r="CB302" s="275">
        <f t="shared" si="351"/>
        <v>0</v>
      </c>
      <c r="CC302" s="275">
        <f t="shared" si="351"/>
        <v>0</v>
      </c>
      <c r="CD302" s="275">
        <f t="shared" si="351"/>
        <v>0</v>
      </c>
      <c r="CE302" s="275">
        <f t="shared" si="351"/>
        <v>0</v>
      </c>
      <c r="CF302" s="275">
        <f t="shared" si="351"/>
        <v>0</v>
      </c>
      <c r="CG302" s="275">
        <f t="shared" si="351"/>
        <v>0</v>
      </c>
      <c r="CH302" s="275">
        <f t="shared" si="351"/>
        <v>0</v>
      </c>
      <c r="CI302" s="275">
        <f t="shared" si="351"/>
        <v>0</v>
      </c>
      <c r="CJ302" s="275">
        <f t="shared" si="351"/>
        <v>0</v>
      </c>
      <c r="CK302" s="275">
        <f t="shared" si="351"/>
        <v>0</v>
      </c>
      <c r="CL302" s="275">
        <f t="shared" si="351"/>
        <v>0</v>
      </c>
      <c r="CM302" s="275">
        <f t="shared" si="351"/>
        <v>0</v>
      </c>
      <c r="CN302" s="275">
        <f t="shared" si="351"/>
        <v>0</v>
      </c>
      <c r="CO302" s="275">
        <f t="shared" si="351"/>
        <v>0</v>
      </c>
      <c r="CP302" s="275">
        <f t="shared" si="351"/>
        <v>0</v>
      </c>
      <c r="CQ302" s="275">
        <f t="shared" si="351"/>
        <v>0</v>
      </c>
      <c r="CR302" s="275">
        <f t="shared" si="351"/>
        <v>0</v>
      </c>
      <c r="CS302" s="275">
        <f t="shared" si="351"/>
        <v>0</v>
      </c>
      <c r="CT302" s="292">
        <f t="shared" si="351"/>
        <v>0</v>
      </c>
      <c r="CU302" s="164">
        <f>B302-'5、销售定价'!P15</f>
        <v>0</v>
      </c>
    </row>
    <row r="303" spans="1:99" s="130" customFormat="1" ht="16.5" customHeight="1">
      <c r="A303" s="267">
        <f t="shared" si="328"/>
        <v>0</v>
      </c>
      <c r="B303" s="268">
        <f t="shared" si="329"/>
        <v>0</v>
      </c>
      <c r="C303" s="275">
        <f t="shared" ref="C303:BN303" si="352">C284*$C247/10000</f>
        <v>0</v>
      </c>
      <c r="D303" s="275">
        <f t="shared" si="352"/>
        <v>0</v>
      </c>
      <c r="E303" s="275">
        <f t="shared" si="352"/>
        <v>0</v>
      </c>
      <c r="F303" s="275">
        <f t="shared" si="352"/>
        <v>0</v>
      </c>
      <c r="G303" s="275">
        <f t="shared" si="352"/>
        <v>0</v>
      </c>
      <c r="H303" s="275">
        <f t="shared" si="352"/>
        <v>0</v>
      </c>
      <c r="I303" s="275">
        <f t="shared" si="352"/>
        <v>0</v>
      </c>
      <c r="J303" s="275">
        <f t="shared" si="352"/>
        <v>0</v>
      </c>
      <c r="K303" s="275">
        <f t="shared" si="352"/>
        <v>0</v>
      </c>
      <c r="L303" s="275">
        <f t="shared" si="352"/>
        <v>0</v>
      </c>
      <c r="M303" s="275">
        <f t="shared" si="352"/>
        <v>0</v>
      </c>
      <c r="N303" s="275">
        <f t="shared" si="352"/>
        <v>0</v>
      </c>
      <c r="O303" s="275">
        <f t="shared" si="352"/>
        <v>0</v>
      </c>
      <c r="P303" s="275">
        <f t="shared" si="352"/>
        <v>0</v>
      </c>
      <c r="Q303" s="275">
        <f t="shared" si="352"/>
        <v>0</v>
      </c>
      <c r="R303" s="275">
        <f t="shared" si="352"/>
        <v>0</v>
      </c>
      <c r="S303" s="275">
        <f t="shared" si="352"/>
        <v>0</v>
      </c>
      <c r="T303" s="275">
        <f t="shared" si="352"/>
        <v>0</v>
      </c>
      <c r="U303" s="275">
        <f t="shared" si="352"/>
        <v>0</v>
      </c>
      <c r="V303" s="275">
        <f t="shared" si="352"/>
        <v>0</v>
      </c>
      <c r="W303" s="275">
        <f t="shared" si="352"/>
        <v>0</v>
      </c>
      <c r="X303" s="275">
        <f t="shared" si="352"/>
        <v>0</v>
      </c>
      <c r="Y303" s="275">
        <f t="shared" si="352"/>
        <v>0</v>
      </c>
      <c r="Z303" s="275">
        <f t="shared" si="352"/>
        <v>0</v>
      </c>
      <c r="AA303" s="275">
        <f t="shared" si="352"/>
        <v>0</v>
      </c>
      <c r="AB303" s="275">
        <f t="shared" si="352"/>
        <v>0</v>
      </c>
      <c r="AC303" s="275">
        <f t="shared" si="352"/>
        <v>0</v>
      </c>
      <c r="AD303" s="275">
        <f t="shared" si="352"/>
        <v>0</v>
      </c>
      <c r="AE303" s="275">
        <f t="shared" si="352"/>
        <v>0</v>
      </c>
      <c r="AF303" s="275">
        <f t="shared" si="352"/>
        <v>0</v>
      </c>
      <c r="AG303" s="275">
        <f t="shared" si="352"/>
        <v>0</v>
      </c>
      <c r="AH303" s="275">
        <f t="shared" si="352"/>
        <v>0</v>
      </c>
      <c r="AI303" s="275">
        <f t="shared" si="352"/>
        <v>0</v>
      </c>
      <c r="AJ303" s="275">
        <f t="shared" si="352"/>
        <v>0</v>
      </c>
      <c r="AK303" s="275">
        <f t="shared" si="352"/>
        <v>0</v>
      </c>
      <c r="AL303" s="275">
        <f t="shared" si="352"/>
        <v>0</v>
      </c>
      <c r="AM303" s="275">
        <f t="shared" si="352"/>
        <v>0</v>
      </c>
      <c r="AN303" s="275">
        <f t="shared" si="352"/>
        <v>0</v>
      </c>
      <c r="AO303" s="275">
        <f t="shared" si="352"/>
        <v>0</v>
      </c>
      <c r="AP303" s="275">
        <f t="shared" si="352"/>
        <v>0</v>
      </c>
      <c r="AQ303" s="275">
        <f t="shared" si="352"/>
        <v>0</v>
      </c>
      <c r="AR303" s="275">
        <f t="shared" si="352"/>
        <v>0</v>
      </c>
      <c r="AS303" s="275">
        <f t="shared" si="352"/>
        <v>0</v>
      </c>
      <c r="AT303" s="275">
        <f t="shared" si="352"/>
        <v>0</v>
      </c>
      <c r="AU303" s="275">
        <f t="shared" si="352"/>
        <v>0</v>
      </c>
      <c r="AV303" s="275">
        <f t="shared" si="352"/>
        <v>0</v>
      </c>
      <c r="AW303" s="275">
        <f t="shared" si="352"/>
        <v>0</v>
      </c>
      <c r="AX303" s="275">
        <f t="shared" si="352"/>
        <v>0</v>
      </c>
      <c r="AY303" s="275">
        <f t="shared" si="352"/>
        <v>0</v>
      </c>
      <c r="AZ303" s="275">
        <f t="shared" si="352"/>
        <v>0</v>
      </c>
      <c r="BA303" s="275">
        <f t="shared" si="352"/>
        <v>0</v>
      </c>
      <c r="BB303" s="275">
        <f t="shared" si="352"/>
        <v>0</v>
      </c>
      <c r="BC303" s="275">
        <f t="shared" si="352"/>
        <v>0</v>
      </c>
      <c r="BD303" s="275">
        <f t="shared" si="352"/>
        <v>0</v>
      </c>
      <c r="BE303" s="275">
        <f t="shared" si="352"/>
        <v>0</v>
      </c>
      <c r="BF303" s="275">
        <f t="shared" si="352"/>
        <v>0</v>
      </c>
      <c r="BG303" s="275">
        <f t="shared" si="352"/>
        <v>0</v>
      </c>
      <c r="BH303" s="275">
        <f t="shared" si="352"/>
        <v>0</v>
      </c>
      <c r="BI303" s="275">
        <f t="shared" si="352"/>
        <v>0</v>
      </c>
      <c r="BJ303" s="275">
        <f t="shared" si="352"/>
        <v>0</v>
      </c>
      <c r="BK303" s="275">
        <f t="shared" si="352"/>
        <v>0</v>
      </c>
      <c r="BL303" s="275">
        <f t="shared" si="352"/>
        <v>0</v>
      </c>
      <c r="BM303" s="275">
        <f t="shared" si="352"/>
        <v>0</v>
      </c>
      <c r="BN303" s="275">
        <f t="shared" si="352"/>
        <v>0</v>
      </c>
      <c r="BO303" s="275">
        <f t="shared" ref="BO303:CT303" si="353">BO284*$C247/10000</f>
        <v>0</v>
      </c>
      <c r="BP303" s="275">
        <f t="shared" si="353"/>
        <v>0</v>
      </c>
      <c r="BQ303" s="275">
        <f t="shared" si="353"/>
        <v>0</v>
      </c>
      <c r="BR303" s="275">
        <f t="shared" si="353"/>
        <v>0</v>
      </c>
      <c r="BS303" s="275">
        <f t="shared" si="353"/>
        <v>0</v>
      </c>
      <c r="BT303" s="275">
        <f t="shared" si="353"/>
        <v>0</v>
      </c>
      <c r="BU303" s="275">
        <f t="shared" si="353"/>
        <v>0</v>
      </c>
      <c r="BV303" s="275">
        <f t="shared" si="353"/>
        <v>0</v>
      </c>
      <c r="BW303" s="275">
        <f t="shared" si="353"/>
        <v>0</v>
      </c>
      <c r="BX303" s="275">
        <f t="shared" si="353"/>
        <v>0</v>
      </c>
      <c r="BY303" s="275">
        <f t="shared" si="353"/>
        <v>0</v>
      </c>
      <c r="BZ303" s="275">
        <f t="shared" si="353"/>
        <v>0</v>
      </c>
      <c r="CA303" s="275">
        <f t="shared" si="353"/>
        <v>0</v>
      </c>
      <c r="CB303" s="275">
        <f t="shared" si="353"/>
        <v>0</v>
      </c>
      <c r="CC303" s="275">
        <f t="shared" si="353"/>
        <v>0</v>
      </c>
      <c r="CD303" s="275">
        <f t="shared" si="353"/>
        <v>0</v>
      </c>
      <c r="CE303" s="275">
        <f t="shared" si="353"/>
        <v>0</v>
      </c>
      <c r="CF303" s="275">
        <f t="shared" si="353"/>
        <v>0</v>
      </c>
      <c r="CG303" s="275">
        <f t="shared" si="353"/>
        <v>0</v>
      </c>
      <c r="CH303" s="275">
        <f t="shared" si="353"/>
        <v>0</v>
      </c>
      <c r="CI303" s="275">
        <f t="shared" si="353"/>
        <v>0</v>
      </c>
      <c r="CJ303" s="275">
        <f t="shared" si="353"/>
        <v>0</v>
      </c>
      <c r="CK303" s="275">
        <f t="shared" si="353"/>
        <v>0</v>
      </c>
      <c r="CL303" s="275">
        <f t="shared" si="353"/>
        <v>0</v>
      </c>
      <c r="CM303" s="275">
        <f t="shared" si="353"/>
        <v>0</v>
      </c>
      <c r="CN303" s="275">
        <f t="shared" si="353"/>
        <v>0</v>
      </c>
      <c r="CO303" s="275">
        <f t="shared" si="353"/>
        <v>0</v>
      </c>
      <c r="CP303" s="275">
        <f t="shared" si="353"/>
        <v>0</v>
      </c>
      <c r="CQ303" s="275">
        <f t="shared" si="353"/>
        <v>0</v>
      </c>
      <c r="CR303" s="275">
        <f t="shared" si="353"/>
        <v>0</v>
      </c>
      <c r="CS303" s="275">
        <f t="shared" si="353"/>
        <v>0</v>
      </c>
      <c r="CT303" s="292">
        <f t="shared" si="353"/>
        <v>0</v>
      </c>
      <c r="CU303" s="164">
        <f>B303-'5、销售定价'!P16</f>
        <v>0</v>
      </c>
    </row>
    <row r="304" spans="1:99" s="130" customFormat="1" ht="16.5" customHeight="1">
      <c r="A304" s="267" t="str">
        <f t="shared" si="328"/>
        <v>车位</v>
      </c>
      <c r="B304" s="268">
        <f t="shared" si="329"/>
        <v>0</v>
      </c>
      <c r="C304" s="275">
        <f>C266*$C248/10000</f>
        <v>0</v>
      </c>
      <c r="D304" s="275">
        <f t="shared" ref="D304:BO304" si="354">D266*$C248/10000</f>
        <v>0</v>
      </c>
      <c r="E304" s="275">
        <f t="shared" si="354"/>
        <v>0</v>
      </c>
      <c r="F304" s="275">
        <f t="shared" si="354"/>
        <v>0</v>
      </c>
      <c r="G304" s="275">
        <f t="shared" si="354"/>
        <v>0</v>
      </c>
      <c r="H304" s="275">
        <f t="shared" si="354"/>
        <v>0</v>
      </c>
      <c r="I304" s="275">
        <f t="shared" si="354"/>
        <v>0</v>
      </c>
      <c r="J304" s="275">
        <f t="shared" si="354"/>
        <v>0</v>
      </c>
      <c r="K304" s="275">
        <f t="shared" si="354"/>
        <v>0</v>
      </c>
      <c r="L304" s="275">
        <f t="shared" si="354"/>
        <v>0</v>
      </c>
      <c r="M304" s="275">
        <f t="shared" si="354"/>
        <v>0</v>
      </c>
      <c r="N304" s="275">
        <f t="shared" si="354"/>
        <v>0</v>
      </c>
      <c r="O304" s="275">
        <f t="shared" si="354"/>
        <v>0</v>
      </c>
      <c r="P304" s="275">
        <f t="shared" si="354"/>
        <v>0</v>
      </c>
      <c r="Q304" s="275">
        <f t="shared" si="354"/>
        <v>0</v>
      </c>
      <c r="R304" s="275">
        <f t="shared" si="354"/>
        <v>0</v>
      </c>
      <c r="S304" s="275">
        <f t="shared" si="354"/>
        <v>0</v>
      </c>
      <c r="T304" s="275">
        <f t="shared" si="354"/>
        <v>0</v>
      </c>
      <c r="U304" s="275">
        <f t="shared" si="354"/>
        <v>0</v>
      </c>
      <c r="V304" s="275">
        <f t="shared" si="354"/>
        <v>0</v>
      </c>
      <c r="W304" s="275">
        <f t="shared" si="354"/>
        <v>0</v>
      </c>
      <c r="X304" s="275">
        <f t="shared" si="354"/>
        <v>0</v>
      </c>
      <c r="Y304" s="275">
        <f t="shared" si="354"/>
        <v>0</v>
      </c>
      <c r="Z304" s="275">
        <f t="shared" si="354"/>
        <v>0</v>
      </c>
      <c r="AA304" s="275">
        <f t="shared" si="354"/>
        <v>0</v>
      </c>
      <c r="AB304" s="275">
        <f t="shared" si="354"/>
        <v>0</v>
      </c>
      <c r="AC304" s="275">
        <f t="shared" si="354"/>
        <v>0</v>
      </c>
      <c r="AD304" s="275">
        <f t="shared" si="354"/>
        <v>0</v>
      </c>
      <c r="AE304" s="275">
        <f t="shared" si="354"/>
        <v>0</v>
      </c>
      <c r="AF304" s="275">
        <f t="shared" si="354"/>
        <v>0</v>
      </c>
      <c r="AG304" s="275">
        <f t="shared" si="354"/>
        <v>0</v>
      </c>
      <c r="AH304" s="275">
        <f t="shared" si="354"/>
        <v>0</v>
      </c>
      <c r="AI304" s="275">
        <f t="shared" si="354"/>
        <v>0</v>
      </c>
      <c r="AJ304" s="275">
        <f t="shared" si="354"/>
        <v>0</v>
      </c>
      <c r="AK304" s="275">
        <f t="shared" si="354"/>
        <v>0</v>
      </c>
      <c r="AL304" s="275">
        <f t="shared" si="354"/>
        <v>0</v>
      </c>
      <c r="AM304" s="275">
        <f t="shared" si="354"/>
        <v>0</v>
      </c>
      <c r="AN304" s="275">
        <f t="shared" si="354"/>
        <v>0</v>
      </c>
      <c r="AO304" s="275">
        <f t="shared" si="354"/>
        <v>0</v>
      </c>
      <c r="AP304" s="275">
        <f t="shared" si="354"/>
        <v>0</v>
      </c>
      <c r="AQ304" s="275">
        <f t="shared" si="354"/>
        <v>0</v>
      </c>
      <c r="AR304" s="275">
        <f t="shared" si="354"/>
        <v>0</v>
      </c>
      <c r="AS304" s="275">
        <f t="shared" si="354"/>
        <v>0</v>
      </c>
      <c r="AT304" s="275">
        <f t="shared" si="354"/>
        <v>0</v>
      </c>
      <c r="AU304" s="275">
        <f t="shared" si="354"/>
        <v>0</v>
      </c>
      <c r="AV304" s="275">
        <f t="shared" si="354"/>
        <v>0</v>
      </c>
      <c r="AW304" s="275">
        <f t="shared" si="354"/>
        <v>0</v>
      </c>
      <c r="AX304" s="275">
        <f t="shared" si="354"/>
        <v>0</v>
      </c>
      <c r="AY304" s="275">
        <f t="shared" si="354"/>
        <v>0</v>
      </c>
      <c r="AZ304" s="275">
        <f t="shared" si="354"/>
        <v>0</v>
      </c>
      <c r="BA304" s="275">
        <f t="shared" si="354"/>
        <v>0</v>
      </c>
      <c r="BB304" s="275">
        <f t="shared" si="354"/>
        <v>0</v>
      </c>
      <c r="BC304" s="275">
        <f t="shared" si="354"/>
        <v>0</v>
      </c>
      <c r="BD304" s="275">
        <f t="shared" si="354"/>
        <v>0</v>
      </c>
      <c r="BE304" s="275">
        <f t="shared" si="354"/>
        <v>0</v>
      </c>
      <c r="BF304" s="275">
        <f t="shared" si="354"/>
        <v>0</v>
      </c>
      <c r="BG304" s="275">
        <f t="shared" si="354"/>
        <v>0</v>
      </c>
      <c r="BH304" s="275">
        <f t="shared" si="354"/>
        <v>0</v>
      </c>
      <c r="BI304" s="275">
        <f t="shared" si="354"/>
        <v>0</v>
      </c>
      <c r="BJ304" s="275">
        <f t="shared" si="354"/>
        <v>0</v>
      </c>
      <c r="BK304" s="275">
        <f t="shared" si="354"/>
        <v>0</v>
      </c>
      <c r="BL304" s="275">
        <f t="shared" si="354"/>
        <v>0</v>
      </c>
      <c r="BM304" s="275">
        <f t="shared" si="354"/>
        <v>0</v>
      </c>
      <c r="BN304" s="275">
        <f t="shared" si="354"/>
        <v>0</v>
      </c>
      <c r="BO304" s="275">
        <f t="shared" si="354"/>
        <v>0</v>
      </c>
      <c r="BP304" s="275">
        <f t="shared" ref="BP304:CT304" si="355">BP266*$C248/10000</f>
        <v>0</v>
      </c>
      <c r="BQ304" s="275">
        <f t="shared" si="355"/>
        <v>0</v>
      </c>
      <c r="BR304" s="275">
        <f t="shared" si="355"/>
        <v>0</v>
      </c>
      <c r="BS304" s="275">
        <f t="shared" si="355"/>
        <v>0</v>
      </c>
      <c r="BT304" s="275">
        <f t="shared" si="355"/>
        <v>0</v>
      </c>
      <c r="BU304" s="275">
        <f t="shared" si="355"/>
        <v>0</v>
      </c>
      <c r="BV304" s="275">
        <f t="shared" si="355"/>
        <v>0</v>
      </c>
      <c r="BW304" s="275">
        <f t="shared" si="355"/>
        <v>0</v>
      </c>
      <c r="BX304" s="275">
        <f t="shared" si="355"/>
        <v>0</v>
      </c>
      <c r="BY304" s="275">
        <f t="shared" si="355"/>
        <v>0</v>
      </c>
      <c r="BZ304" s="275">
        <f t="shared" si="355"/>
        <v>0</v>
      </c>
      <c r="CA304" s="275">
        <f t="shared" si="355"/>
        <v>0</v>
      </c>
      <c r="CB304" s="275">
        <f t="shared" si="355"/>
        <v>0</v>
      </c>
      <c r="CC304" s="275">
        <f t="shared" si="355"/>
        <v>0</v>
      </c>
      <c r="CD304" s="275">
        <f t="shared" si="355"/>
        <v>0</v>
      </c>
      <c r="CE304" s="275">
        <f t="shared" si="355"/>
        <v>0</v>
      </c>
      <c r="CF304" s="275">
        <f t="shared" si="355"/>
        <v>0</v>
      </c>
      <c r="CG304" s="275">
        <f t="shared" si="355"/>
        <v>0</v>
      </c>
      <c r="CH304" s="275">
        <f t="shared" si="355"/>
        <v>0</v>
      </c>
      <c r="CI304" s="275">
        <f t="shared" si="355"/>
        <v>0</v>
      </c>
      <c r="CJ304" s="275">
        <f t="shared" si="355"/>
        <v>0</v>
      </c>
      <c r="CK304" s="275">
        <f t="shared" si="355"/>
        <v>0</v>
      </c>
      <c r="CL304" s="275">
        <f t="shared" si="355"/>
        <v>0</v>
      </c>
      <c r="CM304" s="275">
        <f t="shared" si="355"/>
        <v>0</v>
      </c>
      <c r="CN304" s="275">
        <f t="shared" si="355"/>
        <v>0</v>
      </c>
      <c r="CO304" s="275">
        <f t="shared" si="355"/>
        <v>0</v>
      </c>
      <c r="CP304" s="275">
        <f t="shared" si="355"/>
        <v>0</v>
      </c>
      <c r="CQ304" s="275">
        <f t="shared" si="355"/>
        <v>0</v>
      </c>
      <c r="CR304" s="275">
        <f t="shared" si="355"/>
        <v>0</v>
      </c>
      <c r="CS304" s="275">
        <f t="shared" si="355"/>
        <v>0</v>
      </c>
      <c r="CT304" s="275">
        <f t="shared" si="355"/>
        <v>0</v>
      </c>
      <c r="CU304" s="164">
        <f>B304-'5、销售定价'!P17</f>
        <v>0</v>
      </c>
    </row>
    <row r="305" spans="1:99" s="130" customFormat="1" ht="16.5" customHeight="1">
      <c r="A305" s="271" t="s">
        <v>239</v>
      </c>
      <c r="B305" s="273">
        <f>SUM(B291:B304)</f>
        <v>0</v>
      </c>
      <c r="C305" s="273">
        <f t="shared" ref="C305:V305" si="356">SUM(C291:C304)</f>
        <v>0</v>
      </c>
      <c r="D305" s="273">
        <f t="shared" si="356"/>
        <v>0</v>
      </c>
      <c r="E305" s="273">
        <f t="shared" si="356"/>
        <v>0</v>
      </c>
      <c r="F305" s="273">
        <f t="shared" si="356"/>
        <v>0</v>
      </c>
      <c r="G305" s="273">
        <f t="shared" si="356"/>
        <v>0</v>
      </c>
      <c r="H305" s="273">
        <f t="shared" si="356"/>
        <v>0</v>
      </c>
      <c r="I305" s="273">
        <f t="shared" si="356"/>
        <v>0</v>
      </c>
      <c r="J305" s="273">
        <f t="shared" si="356"/>
        <v>0</v>
      </c>
      <c r="K305" s="273">
        <f t="shared" si="356"/>
        <v>0</v>
      </c>
      <c r="L305" s="273">
        <f t="shared" si="356"/>
        <v>0</v>
      </c>
      <c r="M305" s="273">
        <f t="shared" si="356"/>
        <v>0</v>
      </c>
      <c r="N305" s="273">
        <f t="shared" si="356"/>
        <v>0</v>
      </c>
      <c r="O305" s="273">
        <f t="shared" si="356"/>
        <v>0</v>
      </c>
      <c r="P305" s="273">
        <f t="shared" si="356"/>
        <v>0</v>
      </c>
      <c r="Q305" s="273">
        <f t="shared" si="356"/>
        <v>0</v>
      </c>
      <c r="R305" s="273">
        <f t="shared" si="356"/>
        <v>0</v>
      </c>
      <c r="S305" s="273">
        <f t="shared" si="356"/>
        <v>0</v>
      </c>
      <c r="T305" s="273">
        <f t="shared" si="356"/>
        <v>0</v>
      </c>
      <c r="U305" s="273">
        <f t="shared" si="356"/>
        <v>0</v>
      </c>
      <c r="V305" s="273">
        <f t="shared" si="356"/>
        <v>0</v>
      </c>
      <c r="W305" s="273">
        <f t="shared" ref="W305:CH305" si="357">SUM(W291:W304)</f>
        <v>0</v>
      </c>
      <c r="X305" s="273">
        <f t="shared" si="357"/>
        <v>0</v>
      </c>
      <c r="Y305" s="273">
        <f t="shared" si="357"/>
        <v>0</v>
      </c>
      <c r="Z305" s="273">
        <f t="shared" si="357"/>
        <v>0</v>
      </c>
      <c r="AA305" s="273">
        <f t="shared" si="357"/>
        <v>0</v>
      </c>
      <c r="AB305" s="273">
        <f t="shared" si="357"/>
        <v>0</v>
      </c>
      <c r="AC305" s="273">
        <f t="shared" si="357"/>
        <v>0</v>
      </c>
      <c r="AD305" s="273">
        <f t="shared" si="357"/>
        <v>0</v>
      </c>
      <c r="AE305" s="273">
        <f t="shared" si="357"/>
        <v>0</v>
      </c>
      <c r="AF305" s="273">
        <f t="shared" si="357"/>
        <v>0</v>
      </c>
      <c r="AG305" s="273">
        <f t="shared" si="357"/>
        <v>0</v>
      </c>
      <c r="AH305" s="273">
        <f t="shared" si="357"/>
        <v>0</v>
      </c>
      <c r="AI305" s="273">
        <f t="shared" si="357"/>
        <v>0</v>
      </c>
      <c r="AJ305" s="273">
        <f t="shared" si="357"/>
        <v>0</v>
      </c>
      <c r="AK305" s="273">
        <f t="shared" si="357"/>
        <v>0</v>
      </c>
      <c r="AL305" s="273">
        <f t="shared" si="357"/>
        <v>0</v>
      </c>
      <c r="AM305" s="273">
        <f t="shared" si="357"/>
        <v>0</v>
      </c>
      <c r="AN305" s="273">
        <f t="shared" si="357"/>
        <v>0</v>
      </c>
      <c r="AO305" s="273">
        <f t="shared" si="357"/>
        <v>0</v>
      </c>
      <c r="AP305" s="273">
        <f t="shared" si="357"/>
        <v>0</v>
      </c>
      <c r="AQ305" s="273">
        <f t="shared" si="357"/>
        <v>0</v>
      </c>
      <c r="AR305" s="273">
        <f t="shared" si="357"/>
        <v>0</v>
      </c>
      <c r="AS305" s="273">
        <f t="shared" si="357"/>
        <v>0</v>
      </c>
      <c r="AT305" s="273">
        <f t="shared" si="357"/>
        <v>0</v>
      </c>
      <c r="AU305" s="273">
        <f t="shared" si="357"/>
        <v>0</v>
      </c>
      <c r="AV305" s="273">
        <f t="shared" si="357"/>
        <v>0</v>
      </c>
      <c r="AW305" s="273">
        <f t="shared" si="357"/>
        <v>0</v>
      </c>
      <c r="AX305" s="273">
        <f t="shared" si="357"/>
        <v>0</v>
      </c>
      <c r="AY305" s="273">
        <f t="shared" si="357"/>
        <v>0</v>
      </c>
      <c r="AZ305" s="273">
        <f t="shared" si="357"/>
        <v>0</v>
      </c>
      <c r="BA305" s="273">
        <f t="shared" si="357"/>
        <v>0</v>
      </c>
      <c r="BB305" s="273">
        <f t="shared" si="357"/>
        <v>0</v>
      </c>
      <c r="BC305" s="273">
        <f t="shared" si="357"/>
        <v>0</v>
      </c>
      <c r="BD305" s="273">
        <f t="shared" si="357"/>
        <v>0</v>
      </c>
      <c r="BE305" s="273">
        <f t="shared" si="357"/>
        <v>0</v>
      </c>
      <c r="BF305" s="273">
        <f t="shared" si="357"/>
        <v>0</v>
      </c>
      <c r="BG305" s="273">
        <f t="shared" si="357"/>
        <v>0</v>
      </c>
      <c r="BH305" s="273">
        <f t="shared" si="357"/>
        <v>0</v>
      </c>
      <c r="BI305" s="273">
        <f t="shared" si="357"/>
        <v>0</v>
      </c>
      <c r="BJ305" s="273">
        <f t="shared" si="357"/>
        <v>0</v>
      </c>
      <c r="BK305" s="273">
        <f t="shared" si="357"/>
        <v>0</v>
      </c>
      <c r="BL305" s="273">
        <f t="shared" si="357"/>
        <v>0</v>
      </c>
      <c r="BM305" s="273">
        <f t="shared" si="357"/>
        <v>0</v>
      </c>
      <c r="BN305" s="273">
        <f t="shared" si="357"/>
        <v>0</v>
      </c>
      <c r="BO305" s="273">
        <f t="shared" si="357"/>
        <v>0</v>
      </c>
      <c r="BP305" s="273">
        <f t="shared" si="357"/>
        <v>0</v>
      </c>
      <c r="BQ305" s="273">
        <f t="shared" si="357"/>
        <v>0</v>
      </c>
      <c r="BR305" s="273">
        <f t="shared" si="357"/>
        <v>0</v>
      </c>
      <c r="BS305" s="273">
        <f t="shared" si="357"/>
        <v>0</v>
      </c>
      <c r="BT305" s="273">
        <f t="shared" si="357"/>
        <v>0</v>
      </c>
      <c r="BU305" s="273">
        <f t="shared" si="357"/>
        <v>0</v>
      </c>
      <c r="BV305" s="273">
        <f t="shared" si="357"/>
        <v>0</v>
      </c>
      <c r="BW305" s="273">
        <f t="shared" si="357"/>
        <v>0</v>
      </c>
      <c r="BX305" s="273">
        <f t="shared" si="357"/>
        <v>0</v>
      </c>
      <c r="BY305" s="273">
        <f t="shared" si="357"/>
        <v>0</v>
      </c>
      <c r="BZ305" s="273">
        <f t="shared" si="357"/>
        <v>0</v>
      </c>
      <c r="CA305" s="273">
        <f t="shared" si="357"/>
        <v>0</v>
      </c>
      <c r="CB305" s="273">
        <f t="shared" si="357"/>
        <v>0</v>
      </c>
      <c r="CC305" s="273">
        <f t="shared" si="357"/>
        <v>0</v>
      </c>
      <c r="CD305" s="273">
        <f t="shared" si="357"/>
        <v>0</v>
      </c>
      <c r="CE305" s="273">
        <f t="shared" si="357"/>
        <v>0</v>
      </c>
      <c r="CF305" s="273">
        <f t="shared" si="357"/>
        <v>0</v>
      </c>
      <c r="CG305" s="273">
        <f t="shared" si="357"/>
        <v>0</v>
      </c>
      <c r="CH305" s="273">
        <f t="shared" si="357"/>
        <v>0</v>
      </c>
      <c r="CI305" s="273">
        <f t="shared" ref="CI305:CT305" si="358">SUM(CI291:CI304)</f>
        <v>0</v>
      </c>
      <c r="CJ305" s="273">
        <f t="shared" si="358"/>
        <v>0</v>
      </c>
      <c r="CK305" s="273">
        <f t="shared" si="358"/>
        <v>0</v>
      </c>
      <c r="CL305" s="273">
        <f t="shared" si="358"/>
        <v>0</v>
      </c>
      <c r="CM305" s="273">
        <f t="shared" si="358"/>
        <v>0</v>
      </c>
      <c r="CN305" s="273">
        <f t="shared" si="358"/>
        <v>0</v>
      </c>
      <c r="CO305" s="273">
        <f t="shared" si="358"/>
        <v>0</v>
      </c>
      <c r="CP305" s="273">
        <f t="shared" si="358"/>
        <v>0</v>
      </c>
      <c r="CQ305" s="273">
        <f t="shared" si="358"/>
        <v>0</v>
      </c>
      <c r="CR305" s="273">
        <f t="shared" si="358"/>
        <v>0</v>
      </c>
      <c r="CS305" s="273">
        <f t="shared" si="358"/>
        <v>0</v>
      </c>
      <c r="CT305" s="291">
        <f t="shared" si="358"/>
        <v>0</v>
      </c>
      <c r="CU305" s="164"/>
    </row>
    <row r="306" spans="1:99" s="130" customFormat="1" ht="16.5" customHeight="1">
      <c r="A306" s="276" t="s">
        <v>77</v>
      </c>
      <c r="B306" s="277">
        <f>B305-'5、销售定价'!P18</f>
        <v>0</v>
      </c>
    </row>
    <row r="307" spans="1:99" ht="16.5" customHeight="1"/>
    <row r="308" spans="1:99" ht="16.5" customHeight="1"/>
    <row r="309" spans="1:99" ht="16.5" customHeight="1"/>
    <row r="310" spans="1:99" s="130" customFormat="1" ht="16.5" customHeight="1">
      <c r="A310" s="797" t="s">
        <v>509</v>
      </c>
      <c r="B310" s="797"/>
      <c r="C310" s="797"/>
      <c r="D310" s="797"/>
      <c r="E310" s="797"/>
      <c r="F310" s="797"/>
      <c r="G310" s="797"/>
      <c r="H310" s="797"/>
      <c r="I310" s="797"/>
      <c r="J310" s="797"/>
      <c r="K310" s="797"/>
      <c r="L310" s="797"/>
    </row>
    <row r="311" spans="1:99" s="130" customFormat="1" ht="16.5" customHeight="1">
      <c r="A311" s="795" t="s">
        <v>502</v>
      </c>
      <c r="B311" s="801" t="s">
        <v>239</v>
      </c>
      <c r="C311" s="265">
        <v>1</v>
      </c>
      <c r="D311" s="265">
        <v>2</v>
      </c>
      <c r="E311" s="265">
        <v>3</v>
      </c>
      <c r="F311" s="265">
        <v>4</v>
      </c>
      <c r="G311" s="265">
        <v>5</v>
      </c>
      <c r="H311" s="265">
        <v>6</v>
      </c>
      <c r="I311" s="265">
        <v>7</v>
      </c>
      <c r="J311" s="265">
        <v>8</v>
      </c>
      <c r="K311" s="265">
        <v>9</v>
      </c>
      <c r="L311" s="265">
        <v>10</v>
      </c>
      <c r="M311" s="265">
        <v>11</v>
      </c>
      <c r="N311" s="265">
        <v>12</v>
      </c>
      <c r="O311" s="265">
        <v>13</v>
      </c>
      <c r="P311" s="265">
        <v>14</v>
      </c>
      <c r="Q311" s="265">
        <v>15</v>
      </c>
      <c r="R311" s="265">
        <v>16</v>
      </c>
      <c r="S311" s="265">
        <v>17</v>
      </c>
      <c r="T311" s="265">
        <v>18</v>
      </c>
      <c r="U311" s="265">
        <v>19</v>
      </c>
      <c r="V311" s="265">
        <v>20</v>
      </c>
      <c r="W311" s="265">
        <v>21</v>
      </c>
      <c r="X311" s="265">
        <v>22</v>
      </c>
      <c r="Y311" s="265">
        <v>23</v>
      </c>
      <c r="Z311" s="265">
        <v>24</v>
      </c>
      <c r="AA311" s="265">
        <v>25</v>
      </c>
      <c r="AB311" s="265">
        <v>26</v>
      </c>
      <c r="AC311" s="265">
        <v>27</v>
      </c>
      <c r="AD311" s="265">
        <v>28</v>
      </c>
      <c r="AE311" s="265">
        <v>29</v>
      </c>
      <c r="AF311" s="265">
        <v>30</v>
      </c>
      <c r="AG311" s="265">
        <v>31</v>
      </c>
      <c r="AH311" s="265">
        <v>32</v>
      </c>
      <c r="AI311" s="265">
        <v>33</v>
      </c>
      <c r="AJ311" s="265">
        <v>34</v>
      </c>
      <c r="AK311" s="265">
        <v>35</v>
      </c>
      <c r="AL311" s="265">
        <v>36</v>
      </c>
      <c r="AM311" s="265">
        <v>37</v>
      </c>
      <c r="AN311" s="265">
        <v>38</v>
      </c>
      <c r="AO311" s="265">
        <v>39</v>
      </c>
      <c r="AP311" s="265">
        <v>40</v>
      </c>
      <c r="AQ311" s="265">
        <v>41</v>
      </c>
      <c r="AR311" s="265">
        <v>42</v>
      </c>
      <c r="AS311" s="265">
        <v>43</v>
      </c>
      <c r="AT311" s="265">
        <v>44</v>
      </c>
      <c r="AU311" s="265">
        <v>45</v>
      </c>
      <c r="AV311" s="265">
        <v>46</v>
      </c>
      <c r="AW311" s="265">
        <v>47</v>
      </c>
      <c r="AX311" s="265">
        <v>48</v>
      </c>
      <c r="AY311" s="265">
        <v>49</v>
      </c>
      <c r="AZ311" s="265">
        <v>50</v>
      </c>
      <c r="BA311" s="265">
        <v>51</v>
      </c>
      <c r="BB311" s="265">
        <v>52</v>
      </c>
      <c r="BC311" s="265">
        <v>53</v>
      </c>
      <c r="BD311" s="265">
        <v>54</v>
      </c>
      <c r="BE311" s="265">
        <v>55</v>
      </c>
      <c r="BF311" s="265">
        <v>56</v>
      </c>
      <c r="BG311" s="265">
        <v>57</v>
      </c>
      <c r="BH311" s="265">
        <v>58</v>
      </c>
      <c r="BI311" s="265">
        <v>59</v>
      </c>
      <c r="BJ311" s="265">
        <v>60</v>
      </c>
      <c r="BK311" s="265">
        <v>61</v>
      </c>
      <c r="BL311" s="265">
        <v>62</v>
      </c>
      <c r="BM311" s="265">
        <v>63</v>
      </c>
      <c r="BN311" s="265">
        <v>64</v>
      </c>
      <c r="BO311" s="265">
        <v>65</v>
      </c>
      <c r="BP311" s="265">
        <v>66</v>
      </c>
      <c r="BQ311" s="265">
        <v>67</v>
      </c>
      <c r="BR311" s="265">
        <v>68</v>
      </c>
      <c r="BS311" s="265">
        <v>69</v>
      </c>
      <c r="BT311" s="265">
        <v>70</v>
      </c>
      <c r="BU311" s="265">
        <v>71</v>
      </c>
      <c r="BV311" s="265">
        <v>72</v>
      </c>
      <c r="BW311" s="265">
        <v>73</v>
      </c>
      <c r="BX311" s="265">
        <v>74</v>
      </c>
      <c r="BY311" s="265">
        <v>75</v>
      </c>
      <c r="BZ311" s="265">
        <v>76</v>
      </c>
      <c r="CA311" s="265">
        <v>77</v>
      </c>
      <c r="CB311" s="265">
        <v>78</v>
      </c>
      <c r="CC311" s="265">
        <v>79</v>
      </c>
      <c r="CD311" s="265">
        <v>80</v>
      </c>
      <c r="CE311" s="265">
        <v>81</v>
      </c>
      <c r="CF311" s="265">
        <v>82</v>
      </c>
      <c r="CG311" s="265">
        <v>83</v>
      </c>
      <c r="CH311" s="265">
        <v>84</v>
      </c>
      <c r="CI311" s="265">
        <v>85</v>
      </c>
      <c r="CJ311" s="265">
        <v>86</v>
      </c>
      <c r="CK311" s="265">
        <v>87</v>
      </c>
      <c r="CL311" s="265">
        <v>88</v>
      </c>
      <c r="CM311" s="265">
        <v>89</v>
      </c>
      <c r="CN311" s="265">
        <v>90</v>
      </c>
      <c r="CO311" s="265">
        <v>91</v>
      </c>
      <c r="CP311" s="265">
        <v>92</v>
      </c>
      <c r="CQ311" s="265">
        <v>93</v>
      </c>
      <c r="CR311" s="265">
        <v>94</v>
      </c>
      <c r="CS311" s="265">
        <v>95</v>
      </c>
      <c r="CT311" s="290">
        <v>96</v>
      </c>
    </row>
    <row r="312" spans="1:99" s="130" customFormat="1" ht="16.5" customHeight="1">
      <c r="A312" s="796"/>
      <c r="B312" s="802"/>
      <c r="C312" s="266">
        <f>主要假设阐述!$B$5</f>
        <v>42491</v>
      </c>
      <c r="D312" s="266">
        <f>C312+31</f>
        <v>42522</v>
      </c>
      <c r="E312" s="266">
        <f t="shared" ref="E312:BP312" si="359">D312+31</f>
        <v>42553</v>
      </c>
      <c r="F312" s="266">
        <f t="shared" si="359"/>
        <v>42584</v>
      </c>
      <c r="G312" s="266">
        <f t="shared" si="359"/>
        <v>42615</v>
      </c>
      <c r="H312" s="266">
        <f t="shared" si="359"/>
        <v>42646</v>
      </c>
      <c r="I312" s="266">
        <f t="shared" si="359"/>
        <v>42677</v>
      </c>
      <c r="J312" s="266">
        <f t="shared" si="359"/>
        <v>42708</v>
      </c>
      <c r="K312" s="266">
        <f t="shared" si="359"/>
        <v>42739</v>
      </c>
      <c r="L312" s="266">
        <f t="shared" si="359"/>
        <v>42770</v>
      </c>
      <c r="M312" s="266">
        <f t="shared" si="359"/>
        <v>42801</v>
      </c>
      <c r="N312" s="266">
        <f t="shared" si="359"/>
        <v>42832</v>
      </c>
      <c r="O312" s="266">
        <f t="shared" si="359"/>
        <v>42863</v>
      </c>
      <c r="P312" s="266">
        <f t="shared" si="359"/>
        <v>42894</v>
      </c>
      <c r="Q312" s="266">
        <f t="shared" si="359"/>
        <v>42925</v>
      </c>
      <c r="R312" s="266">
        <f t="shared" si="359"/>
        <v>42956</v>
      </c>
      <c r="S312" s="266">
        <f t="shared" si="359"/>
        <v>42987</v>
      </c>
      <c r="T312" s="266">
        <f t="shared" si="359"/>
        <v>43018</v>
      </c>
      <c r="U312" s="266">
        <f t="shared" si="359"/>
        <v>43049</v>
      </c>
      <c r="V312" s="266">
        <f t="shared" si="359"/>
        <v>43080</v>
      </c>
      <c r="W312" s="266">
        <f t="shared" si="359"/>
        <v>43111</v>
      </c>
      <c r="X312" s="266">
        <f t="shared" si="359"/>
        <v>43142</v>
      </c>
      <c r="Y312" s="266">
        <f t="shared" si="359"/>
        <v>43173</v>
      </c>
      <c r="Z312" s="266">
        <f t="shared" si="359"/>
        <v>43204</v>
      </c>
      <c r="AA312" s="266">
        <f t="shared" si="359"/>
        <v>43235</v>
      </c>
      <c r="AB312" s="266">
        <f t="shared" si="359"/>
        <v>43266</v>
      </c>
      <c r="AC312" s="266">
        <f t="shared" si="359"/>
        <v>43297</v>
      </c>
      <c r="AD312" s="266">
        <f t="shared" si="359"/>
        <v>43328</v>
      </c>
      <c r="AE312" s="266">
        <f t="shared" si="359"/>
        <v>43359</v>
      </c>
      <c r="AF312" s="266">
        <f t="shared" si="359"/>
        <v>43390</v>
      </c>
      <c r="AG312" s="266">
        <f t="shared" si="359"/>
        <v>43421</v>
      </c>
      <c r="AH312" s="266">
        <f t="shared" si="359"/>
        <v>43452</v>
      </c>
      <c r="AI312" s="266">
        <f t="shared" si="359"/>
        <v>43483</v>
      </c>
      <c r="AJ312" s="266">
        <f t="shared" si="359"/>
        <v>43514</v>
      </c>
      <c r="AK312" s="266">
        <f t="shared" si="359"/>
        <v>43545</v>
      </c>
      <c r="AL312" s="266">
        <f t="shared" si="359"/>
        <v>43576</v>
      </c>
      <c r="AM312" s="266">
        <f t="shared" si="359"/>
        <v>43607</v>
      </c>
      <c r="AN312" s="266">
        <f t="shared" si="359"/>
        <v>43638</v>
      </c>
      <c r="AO312" s="266">
        <f t="shared" si="359"/>
        <v>43669</v>
      </c>
      <c r="AP312" s="266">
        <f t="shared" si="359"/>
        <v>43700</v>
      </c>
      <c r="AQ312" s="266">
        <f t="shared" si="359"/>
        <v>43731</v>
      </c>
      <c r="AR312" s="266">
        <f t="shared" si="359"/>
        <v>43762</v>
      </c>
      <c r="AS312" s="266">
        <f t="shared" si="359"/>
        <v>43793</v>
      </c>
      <c r="AT312" s="266">
        <f t="shared" si="359"/>
        <v>43824</v>
      </c>
      <c r="AU312" s="266">
        <f t="shared" si="359"/>
        <v>43855</v>
      </c>
      <c r="AV312" s="266">
        <f t="shared" si="359"/>
        <v>43886</v>
      </c>
      <c r="AW312" s="266">
        <f t="shared" si="359"/>
        <v>43917</v>
      </c>
      <c r="AX312" s="266">
        <f t="shared" si="359"/>
        <v>43948</v>
      </c>
      <c r="AY312" s="266">
        <f t="shared" si="359"/>
        <v>43979</v>
      </c>
      <c r="AZ312" s="266">
        <f t="shared" si="359"/>
        <v>44010</v>
      </c>
      <c r="BA312" s="266">
        <f t="shared" si="359"/>
        <v>44041</v>
      </c>
      <c r="BB312" s="266">
        <f t="shared" si="359"/>
        <v>44072</v>
      </c>
      <c r="BC312" s="266">
        <f t="shared" si="359"/>
        <v>44103</v>
      </c>
      <c r="BD312" s="266">
        <f t="shared" si="359"/>
        <v>44134</v>
      </c>
      <c r="BE312" s="266">
        <f t="shared" si="359"/>
        <v>44165</v>
      </c>
      <c r="BF312" s="266">
        <f t="shared" si="359"/>
        <v>44196</v>
      </c>
      <c r="BG312" s="266">
        <f t="shared" si="359"/>
        <v>44227</v>
      </c>
      <c r="BH312" s="266">
        <f t="shared" si="359"/>
        <v>44258</v>
      </c>
      <c r="BI312" s="266">
        <f t="shared" si="359"/>
        <v>44289</v>
      </c>
      <c r="BJ312" s="266">
        <f t="shared" si="359"/>
        <v>44320</v>
      </c>
      <c r="BK312" s="266">
        <f t="shared" si="359"/>
        <v>44351</v>
      </c>
      <c r="BL312" s="266">
        <f t="shared" si="359"/>
        <v>44382</v>
      </c>
      <c r="BM312" s="266">
        <f t="shared" si="359"/>
        <v>44413</v>
      </c>
      <c r="BN312" s="266">
        <f t="shared" si="359"/>
        <v>44444</v>
      </c>
      <c r="BO312" s="266">
        <f t="shared" si="359"/>
        <v>44475</v>
      </c>
      <c r="BP312" s="266">
        <f t="shared" si="359"/>
        <v>44506</v>
      </c>
      <c r="BQ312" s="266">
        <f t="shared" ref="BQ312:CT312" si="360">BP312+31</f>
        <v>44537</v>
      </c>
      <c r="BR312" s="266">
        <f t="shared" si="360"/>
        <v>44568</v>
      </c>
      <c r="BS312" s="266">
        <f t="shared" si="360"/>
        <v>44599</v>
      </c>
      <c r="BT312" s="266">
        <f t="shared" si="360"/>
        <v>44630</v>
      </c>
      <c r="BU312" s="266">
        <f t="shared" si="360"/>
        <v>44661</v>
      </c>
      <c r="BV312" s="266">
        <f t="shared" si="360"/>
        <v>44692</v>
      </c>
      <c r="BW312" s="266">
        <f t="shared" si="360"/>
        <v>44723</v>
      </c>
      <c r="BX312" s="266">
        <f t="shared" si="360"/>
        <v>44754</v>
      </c>
      <c r="BY312" s="266">
        <f t="shared" si="360"/>
        <v>44785</v>
      </c>
      <c r="BZ312" s="266">
        <f t="shared" si="360"/>
        <v>44816</v>
      </c>
      <c r="CA312" s="266">
        <f t="shared" si="360"/>
        <v>44847</v>
      </c>
      <c r="CB312" s="266">
        <f t="shared" si="360"/>
        <v>44878</v>
      </c>
      <c r="CC312" s="266">
        <f t="shared" si="360"/>
        <v>44909</v>
      </c>
      <c r="CD312" s="266">
        <f t="shared" si="360"/>
        <v>44940</v>
      </c>
      <c r="CE312" s="266">
        <f t="shared" si="360"/>
        <v>44971</v>
      </c>
      <c r="CF312" s="266">
        <f t="shared" si="360"/>
        <v>45002</v>
      </c>
      <c r="CG312" s="266">
        <f t="shared" si="360"/>
        <v>45033</v>
      </c>
      <c r="CH312" s="266">
        <f t="shared" si="360"/>
        <v>45064</v>
      </c>
      <c r="CI312" s="266">
        <f t="shared" si="360"/>
        <v>45095</v>
      </c>
      <c r="CJ312" s="266">
        <f t="shared" si="360"/>
        <v>45126</v>
      </c>
      <c r="CK312" s="266">
        <f t="shared" si="360"/>
        <v>45157</v>
      </c>
      <c r="CL312" s="266">
        <f t="shared" si="360"/>
        <v>45188</v>
      </c>
      <c r="CM312" s="266">
        <f t="shared" si="360"/>
        <v>45219</v>
      </c>
      <c r="CN312" s="266">
        <f t="shared" si="360"/>
        <v>45250</v>
      </c>
      <c r="CO312" s="266">
        <f t="shared" si="360"/>
        <v>45281</v>
      </c>
      <c r="CP312" s="266">
        <f t="shared" si="360"/>
        <v>45312</v>
      </c>
      <c r="CQ312" s="266">
        <f t="shared" si="360"/>
        <v>45343</v>
      </c>
      <c r="CR312" s="266">
        <f t="shared" si="360"/>
        <v>45374</v>
      </c>
      <c r="CS312" s="266">
        <f t="shared" si="360"/>
        <v>45405</v>
      </c>
      <c r="CT312" s="266">
        <f t="shared" si="360"/>
        <v>45436</v>
      </c>
      <c r="CU312" s="164"/>
    </row>
    <row r="313" spans="1:99" s="130" customFormat="1" ht="16.5" customHeight="1">
      <c r="A313" s="267" t="str">
        <f>A291</f>
        <v>多层（4F-9F)</v>
      </c>
      <c r="B313" s="268">
        <f>SUM(C313:CT313)</f>
        <v>0</v>
      </c>
      <c r="C313" s="268">
        <f t="shared" ref="C313:V313" si="361">C22+C99+C176+C253</f>
        <v>0</v>
      </c>
      <c r="D313" s="268">
        <f t="shared" si="361"/>
        <v>0</v>
      </c>
      <c r="E313" s="268">
        <f t="shared" si="361"/>
        <v>0</v>
      </c>
      <c r="F313" s="268">
        <f t="shared" si="361"/>
        <v>0</v>
      </c>
      <c r="G313" s="268">
        <f t="shared" si="361"/>
        <v>0</v>
      </c>
      <c r="H313" s="268">
        <f t="shared" si="361"/>
        <v>0</v>
      </c>
      <c r="I313" s="268">
        <f t="shared" si="361"/>
        <v>0</v>
      </c>
      <c r="J313" s="268">
        <f t="shared" si="361"/>
        <v>0</v>
      </c>
      <c r="K313" s="268">
        <f t="shared" si="361"/>
        <v>0</v>
      </c>
      <c r="L313" s="268">
        <f t="shared" si="361"/>
        <v>0</v>
      </c>
      <c r="M313" s="268">
        <f t="shared" si="361"/>
        <v>0</v>
      </c>
      <c r="N313" s="268">
        <f t="shared" si="361"/>
        <v>0</v>
      </c>
      <c r="O313" s="268">
        <f t="shared" si="361"/>
        <v>0</v>
      </c>
      <c r="P313" s="268">
        <f t="shared" si="361"/>
        <v>0</v>
      </c>
      <c r="Q313" s="268">
        <f t="shared" si="361"/>
        <v>0</v>
      </c>
      <c r="R313" s="268">
        <f t="shared" si="361"/>
        <v>0</v>
      </c>
      <c r="S313" s="268">
        <f t="shared" si="361"/>
        <v>0</v>
      </c>
      <c r="T313" s="268">
        <f t="shared" si="361"/>
        <v>0</v>
      </c>
      <c r="U313" s="268">
        <f t="shared" si="361"/>
        <v>0</v>
      </c>
      <c r="V313" s="268">
        <f t="shared" si="361"/>
        <v>0</v>
      </c>
      <c r="W313" s="268">
        <f t="shared" ref="W313:CH313" si="362">W22+W99+W176+W253</f>
        <v>0</v>
      </c>
      <c r="X313" s="268">
        <f t="shared" si="362"/>
        <v>0</v>
      </c>
      <c r="Y313" s="268">
        <f t="shared" si="362"/>
        <v>0</v>
      </c>
      <c r="Z313" s="268">
        <f t="shared" si="362"/>
        <v>0</v>
      </c>
      <c r="AA313" s="268">
        <f t="shared" si="362"/>
        <v>0</v>
      </c>
      <c r="AB313" s="268">
        <f t="shared" si="362"/>
        <v>0</v>
      </c>
      <c r="AC313" s="268">
        <f t="shared" si="362"/>
        <v>0</v>
      </c>
      <c r="AD313" s="268">
        <f t="shared" si="362"/>
        <v>0</v>
      </c>
      <c r="AE313" s="268">
        <f t="shared" si="362"/>
        <v>0</v>
      </c>
      <c r="AF313" s="268">
        <f t="shared" si="362"/>
        <v>0</v>
      </c>
      <c r="AG313" s="268">
        <f t="shared" si="362"/>
        <v>0</v>
      </c>
      <c r="AH313" s="268">
        <f t="shared" si="362"/>
        <v>0</v>
      </c>
      <c r="AI313" s="268">
        <f t="shared" si="362"/>
        <v>0</v>
      </c>
      <c r="AJ313" s="268">
        <f t="shared" si="362"/>
        <v>0</v>
      </c>
      <c r="AK313" s="268">
        <f t="shared" si="362"/>
        <v>0</v>
      </c>
      <c r="AL313" s="268">
        <f t="shared" si="362"/>
        <v>0</v>
      </c>
      <c r="AM313" s="268">
        <f t="shared" si="362"/>
        <v>0</v>
      </c>
      <c r="AN313" s="268">
        <f t="shared" si="362"/>
        <v>0</v>
      </c>
      <c r="AO313" s="268">
        <f t="shared" si="362"/>
        <v>0</v>
      </c>
      <c r="AP313" s="268">
        <f t="shared" si="362"/>
        <v>0</v>
      </c>
      <c r="AQ313" s="268">
        <f t="shared" si="362"/>
        <v>0</v>
      </c>
      <c r="AR313" s="268">
        <f t="shared" si="362"/>
        <v>0</v>
      </c>
      <c r="AS313" s="268">
        <f t="shared" si="362"/>
        <v>0</v>
      </c>
      <c r="AT313" s="268">
        <f t="shared" si="362"/>
        <v>0</v>
      </c>
      <c r="AU313" s="268">
        <f t="shared" si="362"/>
        <v>0</v>
      </c>
      <c r="AV313" s="268">
        <f t="shared" si="362"/>
        <v>0</v>
      </c>
      <c r="AW313" s="268">
        <f t="shared" si="362"/>
        <v>0</v>
      </c>
      <c r="AX313" s="268">
        <f t="shared" si="362"/>
        <v>0</v>
      </c>
      <c r="AY313" s="268">
        <f t="shared" si="362"/>
        <v>0</v>
      </c>
      <c r="AZ313" s="268">
        <f t="shared" si="362"/>
        <v>0</v>
      </c>
      <c r="BA313" s="268">
        <f t="shared" si="362"/>
        <v>0</v>
      </c>
      <c r="BB313" s="268">
        <f t="shared" si="362"/>
        <v>0</v>
      </c>
      <c r="BC313" s="268">
        <f t="shared" si="362"/>
        <v>0</v>
      </c>
      <c r="BD313" s="268">
        <f t="shared" si="362"/>
        <v>0</v>
      </c>
      <c r="BE313" s="268">
        <f t="shared" si="362"/>
        <v>0</v>
      </c>
      <c r="BF313" s="268">
        <f t="shared" si="362"/>
        <v>0</v>
      </c>
      <c r="BG313" s="268">
        <f t="shared" si="362"/>
        <v>0</v>
      </c>
      <c r="BH313" s="268">
        <f t="shared" si="362"/>
        <v>0</v>
      </c>
      <c r="BI313" s="268">
        <f t="shared" si="362"/>
        <v>0</v>
      </c>
      <c r="BJ313" s="268">
        <f t="shared" si="362"/>
        <v>0</v>
      </c>
      <c r="BK313" s="268">
        <f t="shared" si="362"/>
        <v>0</v>
      </c>
      <c r="BL313" s="268">
        <f t="shared" si="362"/>
        <v>0</v>
      </c>
      <c r="BM313" s="268">
        <f t="shared" si="362"/>
        <v>0</v>
      </c>
      <c r="BN313" s="268">
        <f t="shared" si="362"/>
        <v>0</v>
      </c>
      <c r="BO313" s="268">
        <f t="shared" si="362"/>
        <v>0</v>
      </c>
      <c r="BP313" s="268">
        <f t="shared" si="362"/>
        <v>0</v>
      </c>
      <c r="BQ313" s="268">
        <f t="shared" si="362"/>
        <v>0</v>
      </c>
      <c r="BR313" s="268">
        <f t="shared" si="362"/>
        <v>0</v>
      </c>
      <c r="BS313" s="268">
        <f t="shared" si="362"/>
        <v>0</v>
      </c>
      <c r="BT313" s="268">
        <f t="shared" si="362"/>
        <v>0</v>
      </c>
      <c r="BU313" s="268">
        <f t="shared" si="362"/>
        <v>0</v>
      </c>
      <c r="BV313" s="268">
        <f t="shared" si="362"/>
        <v>0</v>
      </c>
      <c r="BW313" s="268">
        <f t="shared" si="362"/>
        <v>0</v>
      </c>
      <c r="BX313" s="268">
        <f t="shared" si="362"/>
        <v>0</v>
      </c>
      <c r="BY313" s="268">
        <f t="shared" si="362"/>
        <v>0</v>
      </c>
      <c r="BZ313" s="268">
        <f t="shared" si="362"/>
        <v>0</v>
      </c>
      <c r="CA313" s="268">
        <f t="shared" si="362"/>
        <v>0</v>
      </c>
      <c r="CB313" s="268">
        <f t="shared" si="362"/>
        <v>0</v>
      </c>
      <c r="CC313" s="268">
        <f t="shared" si="362"/>
        <v>0</v>
      </c>
      <c r="CD313" s="268">
        <f t="shared" si="362"/>
        <v>0</v>
      </c>
      <c r="CE313" s="268">
        <f t="shared" si="362"/>
        <v>0</v>
      </c>
      <c r="CF313" s="268">
        <f t="shared" si="362"/>
        <v>0</v>
      </c>
      <c r="CG313" s="268">
        <f t="shared" si="362"/>
        <v>0</v>
      </c>
      <c r="CH313" s="268">
        <f t="shared" si="362"/>
        <v>0</v>
      </c>
      <c r="CI313" s="268">
        <f t="shared" ref="CI313:CT313" si="363">CI22+CI99+CI176+CI253</f>
        <v>0</v>
      </c>
      <c r="CJ313" s="268">
        <f t="shared" si="363"/>
        <v>0</v>
      </c>
      <c r="CK313" s="268">
        <f t="shared" si="363"/>
        <v>0</v>
      </c>
      <c r="CL313" s="268">
        <f t="shared" si="363"/>
        <v>0</v>
      </c>
      <c r="CM313" s="268">
        <f t="shared" si="363"/>
        <v>0</v>
      </c>
      <c r="CN313" s="268">
        <f t="shared" si="363"/>
        <v>0</v>
      </c>
      <c r="CO313" s="268">
        <f t="shared" si="363"/>
        <v>0</v>
      </c>
      <c r="CP313" s="268">
        <f t="shared" si="363"/>
        <v>0</v>
      </c>
      <c r="CQ313" s="268">
        <f t="shared" si="363"/>
        <v>0</v>
      </c>
      <c r="CR313" s="268">
        <f t="shared" si="363"/>
        <v>0</v>
      </c>
      <c r="CS313" s="268">
        <f t="shared" si="363"/>
        <v>0</v>
      </c>
      <c r="CT313" s="292">
        <f t="shared" si="363"/>
        <v>0</v>
      </c>
    </row>
    <row r="314" spans="1:99" s="130" customFormat="1" ht="16.5" customHeight="1">
      <c r="A314" s="267" t="str">
        <f t="shared" ref="A314:A326" si="364">A292</f>
        <v>小高层(10F-12F)</v>
      </c>
      <c r="B314" s="268">
        <f t="shared" ref="B314:B326" si="365">SUM(C314:CT314)</f>
        <v>0</v>
      </c>
      <c r="C314" s="268">
        <f t="shared" ref="C314:BN314" si="366">C23+C100+C177+C254</f>
        <v>0</v>
      </c>
      <c r="D314" s="268">
        <f t="shared" si="366"/>
        <v>0</v>
      </c>
      <c r="E314" s="268">
        <f t="shared" si="366"/>
        <v>0</v>
      </c>
      <c r="F314" s="268">
        <f t="shared" si="366"/>
        <v>0</v>
      </c>
      <c r="G314" s="268">
        <f t="shared" si="366"/>
        <v>0</v>
      </c>
      <c r="H314" s="268">
        <f t="shared" si="366"/>
        <v>0</v>
      </c>
      <c r="I314" s="268">
        <f t="shared" si="366"/>
        <v>0</v>
      </c>
      <c r="J314" s="268">
        <f t="shared" si="366"/>
        <v>0</v>
      </c>
      <c r="K314" s="268">
        <f t="shared" si="366"/>
        <v>0</v>
      </c>
      <c r="L314" s="268">
        <f t="shared" si="366"/>
        <v>0</v>
      </c>
      <c r="M314" s="268">
        <f t="shared" si="366"/>
        <v>0</v>
      </c>
      <c r="N314" s="268">
        <f t="shared" si="366"/>
        <v>0</v>
      </c>
      <c r="O314" s="268">
        <f t="shared" si="366"/>
        <v>0</v>
      </c>
      <c r="P314" s="268">
        <f t="shared" si="366"/>
        <v>0</v>
      </c>
      <c r="Q314" s="268">
        <f t="shared" si="366"/>
        <v>0</v>
      </c>
      <c r="R314" s="268">
        <f t="shared" si="366"/>
        <v>0</v>
      </c>
      <c r="S314" s="268">
        <f t="shared" si="366"/>
        <v>0</v>
      </c>
      <c r="T314" s="268">
        <f t="shared" si="366"/>
        <v>0</v>
      </c>
      <c r="U314" s="268">
        <f t="shared" si="366"/>
        <v>0</v>
      </c>
      <c r="V314" s="268">
        <f t="shared" si="366"/>
        <v>0</v>
      </c>
      <c r="W314" s="268">
        <f t="shared" si="366"/>
        <v>0</v>
      </c>
      <c r="X314" s="268">
        <f t="shared" si="366"/>
        <v>0</v>
      </c>
      <c r="Y314" s="268">
        <f t="shared" si="366"/>
        <v>0</v>
      </c>
      <c r="Z314" s="268">
        <f t="shared" si="366"/>
        <v>0</v>
      </c>
      <c r="AA314" s="268">
        <f t="shared" si="366"/>
        <v>0</v>
      </c>
      <c r="AB314" s="268">
        <f t="shared" si="366"/>
        <v>0</v>
      </c>
      <c r="AC314" s="268">
        <f t="shared" si="366"/>
        <v>0</v>
      </c>
      <c r="AD314" s="268">
        <f t="shared" si="366"/>
        <v>0</v>
      </c>
      <c r="AE314" s="268">
        <f t="shared" si="366"/>
        <v>0</v>
      </c>
      <c r="AF314" s="268">
        <f t="shared" si="366"/>
        <v>0</v>
      </c>
      <c r="AG314" s="268">
        <f t="shared" si="366"/>
        <v>0</v>
      </c>
      <c r="AH314" s="268">
        <f t="shared" si="366"/>
        <v>0</v>
      </c>
      <c r="AI314" s="268">
        <f t="shared" si="366"/>
        <v>0</v>
      </c>
      <c r="AJ314" s="268">
        <f t="shared" si="366"/>
        <v>0</v>
      </c>
      <c r="AK314" s="268">
        <f t="shared" si="366"/>
        <v>0</v>
      </c>
      <c r="AL314" s="268">
        <f t="shared" si="366"/>
        <v>0</v>
      </c>
      <c r="AM314" s="268">
        <f t="shared" si="366"/>
        <v>0</v>
      </c>
      <c r="AN314" s="268">
        <f t="shared" si="366"/>
        <v>0</v>
      </c>
      <c r="AO314" s="268">
        <f t="shared" si="366"/>
        <v>0</v>
      </c>
      <c r="AP314" s="268">
        <f t="shared" si="366"/>
        <v>0</v>
      </c>
      <c r="AQ314" s="268">
        <f t="shared" si="366"/>
        <v>0</v>
      </c>
      <c r="AR314" s="268">
        <f t="shared" si="366"/>
        <v>0</v>
      </c>
      <c r="AS314" s="268">
        <f t="shared" si="366"/>
        <v>0</v>
      </c>
      <c r="AT314" s="268">
        <f t="shared" si="366"/>
        <v>0</v>
      </c>
      <c r="AU314" s="268">
        <f t="shared" si="366"/>
        <v>0</v>
      </c>
      <c r="AV314" s="268">
        <f t="shared" si="366"/>
        <v>0</v>
      </c>
      <c r="AW314" s="268">
        <f t="shared" si="366"/>
        <v>0</v>
      </c>
      <c r="AX314" s="268">
        <f t="shared" si="366"/>
        <v>0</v>
      </c>
      <c r="AY314" s="268">
        <f t="shared" si="366"/>
        <v>0</v>
      </c>
      <c r="AZ314" s="268">
        <f t="shared" si="366"/>
        <v>0</v>
      </c>
      <c r="BA314" s="268">
        <f t="shared" si="366"/>
        <v>0</v>
      </c>
      <c r="BB314" s="268">
        <f t="shared" si="366"/>
        <v>0</v>
      </c>
      <c r="BC314" s="268">
        <f t="shared" si="366"/>
        <v>0</v>
      </c>
      <c r="BD314" s="268">
        <f t="shared" si="366"/>
        <v>0</v>
      </c>
      <c r="BE314" s="268">
        <f t="shared" si="366"/>
        <v>0</v>
      </c>
      <c r="BF314" s="268">
        <f t="shared" si="366"/>
        <v>0</v>
      </c>
      <c r="BG314" s="268">
        <f t="shared" si="366"/>
        <v>0</v>
      </c>
      <c r="BH314" s="268">
        <f t="shared" si="366"/>
        <v>0</v>
      </c>
      <c r="BI314" s="268">
        <f t="shared" si="366"/>
        <v>0</v>
      </c>
      <c r="BJ314" s="268">
        <f t="shared" si="366"/>
        <v>0</v>
      </c>
      <c r="BK314" s="268">
        <f t="shared" si="366"/>
        <v>0</v>
      </c>
      <c r="BL314" s="268">
        <f t="shared" si="366"/>
        <v>0</v>
      </c>
      <c r="BM314" s="268">
        <f t="shared" si="366"/>
        <v>0</v>
      </c>
      <c r="BN314" s="268">
        <f t="shared" si="366"/>
        <v>0</v>
      </c>
      <c r="BO314" s="268">
        <f t="shared" ref="BO314:CT314" si="367">BO23+BO100+BO177+BO254</f>
        <v>0</v>
      </c>
      <c r="BP314" s="268">
        <f t="shared" si="367"/>
        <v>0</v>
      </c>
      <c r="BQ314" s="268">
        <f t="shared" si="367"/>
        <v>0</v>
      </c>
      <c r="BR314" s="268">
        <f t="shared" si="367"/>
        <v>0</v>
      </c>
      <c r="BS314" s="268">
        <f t="shared" si="367"/>
        <v>0</v>
      </c>
      <c r="BT314" s="268">
        <f t="shared" si="367"/>
        <v>0</v>
      </c>
      <c r="BU314" s="268">
        <f t="shared" si="367"/>
        <v>0</v>
      </c>
      <c r="BV314" s="268">
        <f t="shared" si="367"/>
        <v>0</v>
      </c>
      <c r="BW314" s="268">
        <f t="shared" si="367"/>
        <v>0</v>
      </c>
      <c r="BX314" s="268">
        <f t="shared" si="367"/>
        <v>0</v>
      </c>
      <c r="BY314" s="268">
        <f t="shared" si="367"/>
        <v>0</v>
      </c>
      <c r="BZ314" s="268">
        <f t="shared" si="367"/>
        <v>0</v>
      </c>
      <c r="CA314" s="268">
        <f t="shared" si="367"/>
        <v>0</v>
      </c>
      <c r="CB314" s="268">
        <f t="shared" si="367"/>
        <v>0</v>
      </c>
      <c r="CC314" s="268">
        <f t="shared" si="367"/>
        <v>0</v>
      </c>
      <c r="CD314" s="268">
        <f t="shared" si="367"/>
        <v>0</v>
      </c>
      <c r="CE314" s="268">
        <f t="shared" si="367"/>
        <v>0</v>
      </c>
      <c r="CF314" s="268">
        <f t="shared" si="367"/>
        <v>0</v>
      </c>
      <c r="CG314" s="268">
        <f t="shared" si="367"/>
        <v>0</v>
      </c>
      <c r="CH314" s="268">
        <f t="shared" si="367"/>
        <v>0</v>
      </c>
      <c r="CI314" s="268">
        <f t="shared" si="367"/>
        <v>0</v>
      </c>
      <c r="CJ314" s="268">
        <f t="shared" si="367"/>
        <v>0</v>
      </c>
      <c r="CK314" s="268">
        <f t="shared" si="367"/>
        <v>0</v>
      </c>
      <c r="CL314" s="268">
        <f t="shared" si="367"/>
        <v>0</v>
      </c>
      <c r="CM314" s="268">
        <f t="shared" si="367"/>
        <v>0</v>
      </c>
      <c r="CN314" s="268">
        <f t="shared" si="367"/>
        <v>0</v>
      </c>
      <c r="CO314" s="268">
        <f t="shared" si="367"/>
        <v>0</v>
      </c>
      <c r="CP314" s="268">
        <f t="shared" si="367"/>
        <v>0</v>
      </c>
      <c r="CQ314" s="268">
        <f t="shared" si="367"/>
        <v>0</v>
      </c>
      <c r="CR314" s="268">
        <f t="shared" si="367"/>
        <v>0</v>
      </c>
      <c r="CS314" s="268">
        <f t="shared" si="367"/>
        <v>0</v>
      </c>
      <c r="CT314" s="292">
        <f t="shared" si="367"/>
        <v>0</v>
      </c>
    </row>
    <row r="315" spans="1:99" s="130" customFormat="1" ht="16.5" customHeight="1">
      <c r="A315" s="267" t="str">
        <f t="shared" si="364"/>
        <v>中高层(13F-18F)</v>
      </c>
      <c r="B315" s="268">
        <f t="shared" si="365"/>
        <v>0</v>
      </c>
      <c r="C315" s="268">
        <f t="shared" ref="C315:BN315" si="368">C24+C101+C178+C255</f>
        <v>0</v>
      </c>
      <c r="D315" s="268">
        <f t="shared" si="368"/>
        <v>0</v>
      </c>
      <c r="E315" s="268">
        <f t="shared" si="368"/>
        <v>0</v>
      </c>
      <c r="F315" s="268">
        <f t="shared" si="368"/>
        <v>0</v>
      </c>
      <c r="G315" s="268">
        <f t="shared" si="368"/>
        <v>0</v>
      </c>
      <c r="H315" s="268">
        <f t="shared" si="368"/>
        <v>0</v>
      </c>
      <c r="I315" s="268">
        <f t="shared" si="368"/>
        <v>0</v>
      </c>
      <c r="J315" s="268">
        <f t="shared" si="368"/>
        <v>0</v>
      </c>
      <c r="K315" s="268">
        <f t="shared" si="368"/>
        <v>0</v>
      </c>
      <c r="L315" s="268">
        <f t="shared" si="368"/>
        <v>0</v>
      </c>
      <c r="M315" s="268">
        <f t="shared" si="368"/>
        <v>0</v>
      </c>
      <c r="N315" s="268">
        <f t="shared" si="368"/>
        <v>0</v>
      </c>
      <c r="O315" s="268">
        <f t="shared" si="368"/>
        <v>0</v>
      </c>
      <c r="P315" s="268">
        <f t="shared" si="368"/>
        <v>0</v>
      </c>
      <c r="Q315" s="268">
        <f t="shared" si="368"/>
        <v>0</v>
      </c>
      <c r="R315" s="268">
        <f t="shared" si="368"/>
        <v>0</v>
      </c>
      <c r="S315" s="268">
        <f t="shared" si="368"/>
        <v>0</v>
      </c>
      <c r="T315" s="268">
        <f t="shared" si="368"/>
        <v>0</v>
      </c>
      <c r="U315" s="268">
        <f t="shared" si="368"/>
        <v>0</v>
      </c>
      <c r="V315" s="268">
        <f t="shared" si="368"/>
        <v>0</v>
      </c>
      <c r="W315" s="268">
        <f t="shared" si="368"/>
        <v>0</v>
      </c>
      <c r="X315" s="268">
        <f t="shared" si="368"/>
        <v>0</v>
      </c>
      <c r="Y315" s="268">
        <f t="shared" si="368"/>
        <v>0</v>
      </c>
      <c r="Z315" s="268">
        <f t="shared" si="368"/>
        <v>0</v>
      </c>
      <c r="AA315" s="268">
        <f t="shared" si="368"/>
        <v>0</v>
      </c>
      <c r="AB315" s="268">
        <f t="shared" si="368"/>
        <v>0</v>
      </c>
      <c r="AC315" s="268">
        <f t="shared" si="368"/>
        <v>0</v>
      </c>
      <c r="AD315" s="268">
        <f t="shared" si="368"/>
        <v>0</v>
      </c>
      <c r="AE315" s="268">
        <f t="shared" si="368"/>
        <v>0</v>
      </c>
      <c r="AF315" s="268">
        <f t="shared" si="368"/>
        <v>0</v>
      </c>
      <c r="AG315" s="268">
        <f t="shared" si="368"/>
        <v>0</v>
      </c>
      <c r="AH315" s="268">
        <f t="shared" si="368"/>
        <v>0</v>
      </c>
      <c r="AI315" s="268">
        <f t="shared" si="368"/>
        <v>0</v>
      </c>
      <c r="AJ315" s="268">
        <f t="shared" si="368"/>
        <v>0</v>
      </c>
      <c r="AK315" s="268">
        <f t="shared" si="368"/>
        <v>0</v>
      </c>
      <c r="AL315" s="268">
        <f t="shared" si="368"/>
        <v>0</v>
      </c>
      <c r="AM315" s="268">
        <f t="shared" si="368"/>
        <v>0</v>
      </c>
      <c r="AN315" s="268">
        <f t="shared" si="368"/>
        <v>0</v>
      </c>
      <c r="AO315" s="268">
        <f t="shared" si="368"/>
        <v>0</v>
      </c>
      <c r="AP315" s="268">
        <f t="shared" si="368"/>
        <v>0</v>
      </c>
      <c r="AQ315" s="268">
        <f t="shared" si="368"/>
        <v>0</v>
      </c>
      <c r="AR315" s="268">
        <f t="shared" si="368"/>
        <v>0</v>
      </c>
      <c r="AS315" s="268">
        <f t="shared" si="368"/>
        <v>0</v>
      </c>
      <c r="AT315" s="268">
        <f t="shared" si="368"/>
        <v>0</v>
      </c>
      <c r="AU315" s="268">
        <f t="shared" si="368"/>
        <v>0</v>
      </c>
      <c r="AV315" s="268">
        <f t="shared" si="368"/>
        <v>0</v>
      </c>
      <c r="AW315" s="268">
        <f t="shared" si="368"/>
        <v>0</v>
      </c>
      <c r="AX315" s="268">
        <f t="shared" si="368"/>
        <v>0</v>
      </c>
      <c r="AY315" s="268">
        <f t="shared" si="368"/>
        <v>0</v>
      </c>
      <c r="AZ315" s="268">
        <f t="shared" si="368"/>
        <v>0</v>
      </c>
      <c r="BA315" s="268">
        <f t="shared" si="368"/>
        <v>0</v>
      </c>
      <c r="BB315" s="268">
        <f t="shared" si="368"/>
        <v>0</v>
      </c>
      <c r="BC315" s="268">
        <f t="shared" si="368"/>
        <v>0</v>
      </c>
      <c r="BD315" s="268">
        <f t="shared" si="368"/>
        <v>0</v>
      </c>
      <c r="BE315" s="268">
        <f t="shared" si="368"/>
        <v>0</v>
      </c>
      <c r="BF315" s="268">
        <f t="shared" si="368"/>
        <v>0</v>
      </c>
      <c r="BG315" s="268">
        <f t="shared" si="368"/>
        <v>0</v>
      </c>
      <c r="BH315" s="268">
        <f t="shared" si="368"/>
        <v>0</v>
      </c>
      <c r="BI315" s="268">
        <f t="shared" si="368"/>
        <v>0</v>
      </c>
      <c r="BJ315" s="268">
        <f t="shared" si="368"/>
        <v>0</v>
      </c>
      <c r="BK315" s="268">
        <f t="shared" si="368"/>
        <v>0</v>
      </c>
      <c r="BL315" s="268">
        <f t="shared" si="368"/>
        <v>0</v>
      </c>
      <c r="BM315" s="268">
        <f t="shared" si="368"/>
        <v>0</v>
      </c>
      <c r="BN315" s="268">
        <f t="shared" si="368"/>
        <v>0</v>
      </c>
      <c r="BO315" s="268">
        <f t="shared" ref="BO315:CT315" si="369">BO24+BO101+BO178+BO255</f>
        <v>0</v>
      </c>
      <c r="BP315" s="268">
        <f t="shared" si="369"/>
        <v>0</v>
      </c>
      <c r="BQ315" s="268">
        <f t="shared" si="369"/>
        <v>0</v>
      </c>
      <c r="BR315" s="268">
        <f t="shared" si="369"/>
        <v>0</v>
      </c>
      <c r="BS315" s="268">
        <f t="shared" si="369"/>
        <v>0</v>
      </c>
      <c r="BT315" s="268">
        <f t="shared" si="369"/>
        <v>0</v>
      </c>
      <c r="BU315" s="268">
        <f t="shared" si="369"/>
        <v>0</v>
      </c>
      <c r="BV315" s="268">
        <f t="shared" si="369"/>
        <v>0</v>
      </c>
      <c r="BW315" s="268">
        <f t="shared" si="369"/>
        <v>0</v>
      </c>
      <c r="BX315" s="268">
        <f t="shared" si="369"/>
        <v>0</v>
      </c>
      <c r="BY315" s="268">
        <f t="shared" si="369"/>
        <v>0</v>
      </c>
      <c r="BZ315" s="268">
        <f t="shared" si="369"/>
        <v>0</v>
      </c>
      <c r="CA315" s="268">
        <f t="shared" si="369"/>
        <v>0</v>
      </c>
      <c r="CB315" s="268">
        <f t="shared" si="369"/>
        <v>0</v>
      </c>
      <c r="CC315" s="268">
        <f t="shared" si="369"/>
        <v>0</v>
      </c>
      <c r="CD315" s="268">
        <f t="shared" si="369"/>
        <v>0</v>
      </c>
      <c r="CE315" s="268">
        <f t="shared" si="369"/>
        <v>0</v>
      </c>
      <c r="CF315" s="268">
        <f t="shared" si="369"/>
        <v>0</v>
      </c>
      <c r="CG315" s="268">
        <f t="shared" si="369"/>
        <v>0</v>
      </c>
      <c r="CH315" s="268">
        <f t="shared" si="369"/>
        <v>0</v>
      </c>
      <c r="CI315" s="268">
        <f t="shared" si="369"/>
        <v>0</v>
      </c>
      <c r="CJ315" s="268">
        <f t="shared" si="369"/>
        <v>0</v>
      </c>
      <c r="CK315" s="268">
        <f t="shared" si="369"/>
        <v>0</v>
      </c>
      <c r="CL315" s="268">
        <f t="shared" si="369"/>
        <v>0</v>
      </c>
      <c r="CM315" s="268">
        <f t="shared" si="369"/>
        <v>0</v>
      </c>
      <c r="CN315" s="268">
        <f t="shared" si="369"/>
        <v>0</v>
      </c>
      <c r="CO315" s="268">
        <f t="shared" si="369"/>
        <v>0</v>
      </c>
      <c r="CP315" s="268">
        <f t="shared" si="369"/>
        <v>0</v>
      </c>
      <c r="CQ315" s="268">
        <f t="shared" si="369"/>
        <v>0</v>
      </c>
      <c r="CR315" s="268">
        <f t="shared" si="369"/>
        <v>0</v>
      </c>
      <c r="CS315" s="268">
        <f t="shared" si="369"/>
        <v>0</v>
      </c>
      <c r="CT315" s="292">
        <f t="shared" si="369"/>
        <v>0</v>
      </c>
    </row>
    <row r="316" spans="1:99" s="130" customFormat="1" ht="16.5" customHeight="1">
      <c r="A316" s="267" t="str">
        <f t="shared" si="364"/>
        <v>高层(19F及以上）</v>
      </c>
      <c r="B316" s="268">
        <f t="shared" si="365"/>
        <v>536.77020511712044</v>
      </c>
      <c r="C316" s="268">
        <f t="shared" ref="C316:BN316" si="370">C25+C102+C179+C256</f>
        <v>0</v>
      </c>
      <c r="D316" s="268">
        <f t="shared" si="370"/>
        <v>0</v>
      </c>
      <c r="E316" s="268">
        <f t="shared" si="370"/>
        <v>0</v>
      </c>
      <c r="F316" s="268">
        <f t="shared" si="370"/>
        <v>0</v>
      </c>
      <c r="G316" s="268">
        <f t="shared" si="370"/>
        <v>0</v>
      </c>
      <c r="H316" s="268">
        <f t="shared" si="370"/>
        <v>0</v>
      </c>
      <c r="I316" s="268">
        <f t="shared" si="370"/>
        <v>0</v>
      </c>
      <c r="J316" s="268">
        <f t="shared" si="370"/>
        <v>0</v>
      </c>
      <c r="K316" s="268">
        <f t="shared" si="370"/>
        <v>0</v>
      </c>
      <c r="L316" s="268">
        <f t="shared" si="370"/>
        <v>0</v>
      </c>
      <c r="M316" s="268">
        <f t="shared" si="370"/>
        <v>0</v>
      </c>
      <c r="N316" s="268">
        <f t="shared" si="370"/>
        <v>120</v>
      </c>
      <c r="O316" s="268">
        <f t="shared" si="370"/>
        <v>70</v>
      </c>
      <c r="P316" s="268">
        <f t="shared" si="370"/>
        <v>70</v>
      </c>
      <c r="Q316" s="268">
        <f t="shared" si="370"/>
        <v>22.47540983606558</v>
      </c>
      <c r="R316" s="268">
        <f t="shared" si="370"/>
        <v>0</v>
      </c>
      <c r="S316" s="268">
        <f t="shared" si="370"/>
        <v>0</v>
      </c>
      <c r="T316" s="268">
        <f t="shared" si="370"/>
        <v>120</v>
      </c>
      <c r="U316" s="268">
        <f t="shared" si="370"/>
        <v>70</v>
      </c>
      <c r="V316" s="268">
        <f t="shared" si="370"/>
        <v>64.294795281054803</v>
      </c>
      <c r="W316" s="268">
        <f t="shared" si="370"/>
        <v>0</v>
      </c>
      <c r="X316" s="268">
        <f t="shared" si="370"/>
        <v>0</v>
      </c>
      <c r="Y316" s="268">
        <f t="shared" si="370"/>
        <v>0</v>
      </c>
      <c r="Z316" s="268">
        <f t="shared" si="370"/>
        <v>0</v>
      </c>
      <c r="AA316" s="268">
        <f t="shared" si="370"/>
        <v>0</v>
      </c>
      <c r="AB316" s="268">
        <f t="shared" si="370"/>
        <v>0</v>
      </c>
      <c r="AC316" s="268">
        <f t="shared" si="370"/>
        <v>0</v>
      </c>
      <c r="AD316" s="268">
        <f t="shared" si="370"/>
        <v>0</v>
      </c>
      <c r="AE316" s="268">
        <f t="shared" si="370"/>
        <v>0</v>
      </c>
      <c r="AF316" s="268">
        <f t="shared" si="370"/>
        <v>0</v>
      </c>
      <c r="AG316" s="268">
        <f t="shared" si="370"/>
        <v>0</v>
      </c>
      <c r="AH316" s="268">
        <f t="shared" si="370"/>
        <v>0</v>
      </c>
      <c r="AI316" s="268">
        <f t="shared" si="370"/>
        <v>0</v>
      </c>
      <c r="AJ316" s="268">
        <f t="shared" si="370"/>
        <v>0</v>
      </c>
      <c r="AK316" s="268">
        <f t="shared" si="370"/>
        <v>0</v>
      </c>
      <c r="AL316" s="268">
        <f t="shared" si="370"/>
        <v>0</v>
      </c>
      <c r="AM316" s="268">
        <f t="shared" si="370"/>
        <v>0</v>
      </c>
      <c r="AN316" s="268">
        <f t="shared" si="370"/>
        <v>0</v>
      </c>
      <c r="AO316" s="268">
        <f t="shared" si="370"/>
        <v>0</v>
      </c>
      <c r="AP316" s="268">
        <f t="shared" si="370"/>
        <v>0</v>
      </c>
      <c r="AQ316" s="268">
        <f t="shared" si="370"/>
        <v>0</v>
      </c>
      <c r="AR316" s="268">
        <f t="shared" si="370"/>
        <v>0</v>
      </c>
      <c r="AS316" s="268">
        <f t="shared" si="370"/>
        <v>0</v>
      </c>
      <c r="AT316" s="268">
        <f t="shared" si="370"/>
        <v>0</v>
      </c>
      <c r="AU316" s="268">
        <f t="shared" si="370"/>
        <v>0</v>
      </c>
      <c r="AV316" s="268">
        <f t="shared" si="370"/>
        <v>0</v>
      </c>
      <c r="AW316" s="268">
        <f t="shared" si="370"/>
        <v>0</v>
      </c>
      <c r="AX316" s="268">
        <f t="shared" si="370"/>
        <v>0</v>
      </c>
      <c r="AY316" s="268">
        <f t="shared" si="370"/>
        <v>0</v>
      </c>
      <c r="AZ316" s="268">
        <f t="shared" si="370"/>
        <v>0</v>
      </c>
      <c r="BA316" s="268">
        <f t="shared" si="370"/>
        <v>0</v>
      </c>
      <c r="BB316" s="268">
        <f t="shared" si="370"/>
        <v>0</v>
      </c>
      <c r="BC316" s="268">
        <f t="shared" si="370"/>
        <v>0</v>
      </c>
      <c r="BD316" s="268">
        <f t="shared" si="370"/>
        <v>0</v>
      </c>
      <c r="BE316" s="268">
        <f t="shared" si="370"/>
        <v>0</v>
      </c>
      <c r="BF316" s="268">
        <f t="shared" si="370"/>
        <v>0</v>
      </c>
      <c r="BG316" s="268">
        <f t="shared" si="370"/>
        <v>0</v>
      </c>
      <c r="BH316" s="268">
        <f t="shared" si="370"/>
        <v>0</v>
      </c>
      <c r="BI316" s="268">
        <f t="shared" si="370"/>
        <v>0</v>
      </c>
      <c r="BJ316" s="268">
        <f t="shared" si="370"/>
        <v>0</v>
      </c>
      <c r="BK316" s="268">
        <f t="shared" si="370"/>
        <v>0</v>
      </c>
      <c r="BL316" s="268">
        <f t="shared" si="370"/>
        <v>0</v>
      </c>
      <c r="BM316" s="268">
        <f t="shared" si="370"/>
        <v>0</v>
      </c>
      <c r="BN316" s="268">
        <f t="shared" si="370"/>
        <v>0</v>
      </c>
      <c r="BO316" s="268">
        <f t="shared" ref="BO316:CT316" si="371">BO25+BO102+BO179+BO256</f>
        <v>0</v>
      </c>
      <c r="BP316" s="268">
        <f t="shared" si="371"/>
        <v>0</v>
      </c>
      <c r="BQ316" s="268">
        <f t="shared" si="371"/>
        <v>0</v>
      </c>
      <c r="BR316" s="268">
        <f t="shared" si="371"/>
        <v>0</v>
      </c>
      <c r="BS316" s="268">
        <f t="shared" si="371"/>
        <v>0</v>
      </c>
      <c r="BT316" s="268">
        <f t="shared" si="371"/>
        <v>0</v>
      </c>
      <c r="BU316" s="268">
        <f t="shared" si="371"/>
        <v>0</v>
      </c>
      <c r="BV316" s="268">
        <f t="shared" si="371"/>
        <v>0</v>
      </c>
      <c r="BW316" s="268">
        <f t="shared" si="371"/>
        <v>0</v>
      </c>
      <c r="BX316" s="268">
        <f t="shared" si="371"/>
        <v>0</v>
      </c>
      <c r="BY316" s="268">
        <f t="shared" si="371"/>
        <v>0</v>
      </c>
      <c r="BZ316" s="268">
        <f t="shared" si="371"/>
        <v>0</v>
      </c>
      <c r="CA316" s="268">
        <f t="shared" si="371"/>
        <v>0</v>
      </c>
      <c r="CB316" s="268">
        <f t="shared" si="371"/>
        <v>0</v>
      </c>
      <c r="CC316" s="268">
        <f t="shared" si="371"/>
        <v>0</v>
      </c>
      <c r="CD316" s="268">
        <f t="shared" si="371"/>
        <v>0</v>
      </c>
      <c r="CE316" s="268">
        <f t="shared" si="371"/>
        <v>0</v>
      </c>
      <c r="CF316" s="268">
        <f t="shared" si="371"/>
        <v>0</v>
      </c>
      <c r="CG316" s="268">
        <f t="shared" si="371"/>
        <v>0</v>
      </c>
      <c r="CH316" s="268">
        <f t="shared" si="371"/>
        <v>0</v>
      </c>
      <c r="CI316" s="268">
        <f t="shared" si="371"/>
        <v>0</v>
      </c>
      <c r="CJ316" s="268">
        <f t="shared" si="371"/>
        <v>0</v>
      </c>
      <c r="CK316" s="268">
        <f t="shared" si="371"/>
        <v>0</v>
      </c>
      <c r="CL316" s="268">
        <f t="shared" si="371"/>
        <v>0</v>
      </c>
      <c r="CM316" s="268">
        <f t="shared" si="371"/>
        <v>0</v>
      </c>
      <c r="CN316" s="268">
        <f t="shared" si="371"/>
        <v>0</v>
      </c>
      <c r="CO316" s="268">
        <f t="shared" si="371"/>
        <v>0</v>
      </c>
      <c r="CP316" s="268">
        <f t="shared" si="371"/>
        <v>0</v>
      </c>
      <c r="CQ316" s="268">
        <f t="shared" si="371"/>
        <v>0</v>
      </c>
      <c r="CR316" s="268">
        <f t="shared" si="371"/>
        <v>0</v>
      </c>
      <c r="CS316" s="268">
        <f t="shared" si="371"/>
        <v>0</v>
      </c>
      <c r="CT316" s="292">
        <f t="shared" si="371"/>
        <v>0</v>
      </c>
    </row>
    <row r="317" spans="1:99" s="130" customFormat="1" ht="16.5" customHeight="1">
      <c r="A317" s="267" t="str">
        <f t="shared" si="364"/>
        <v>叠拼</v>
      </c>
      <c r="B317" s="268">
        <f t="shared" si="365"/>
        <v>0</v>
      </c>
      <c r="C317" s="268">
        <f t="shared" ref="C317:BN317" si="372">C26+C103+C180+C257</f>
        <v>0</v>
      </c>
      <c r="D317" s="268">
        <f t="shared" si="372"/>
        <v>0</v>
      </c>
      <c r="E317" s="268">
        <f t="shared" si="372"/>
        <v>0</v>
      </c>
      <c r="F317" s="268">
        <f t="shared" si="372"/>
        <v>0</v>
      </c>
      <c r="G317" s="268">
        <f t="shared" si="372"/>
        <v>0</v>
      </c>
      <c r="H317" s="268">
        <f t="shared" si="372"/>
        <v>0</v>
      </c>
      <c r="I317" s="268">
        <f t="shared" si="372"/>
        <v>0</v>
      </c>
      <c r="J317" s="268">
        <f t="shared" si="372"/>
        <v>0</v>
      </c>
      <c r="K317" s="268">
        <f t="shared" si="372"/>
        <v>0</v>
      </c>
      <c r="L317" s="268">
        <f t="shared" si="372"/>
        <v>0</v>
      </c>
      <c r="M317" s="268">
        <f t="shared" si="372"/>
        <v>0</v>
      </c>
      <c r="N317" s="268">
        <f t="shared" si="372"/>
        <v>0</v>
      </c>
      <c r="O317" s="268">
        <f t="shared" si="372"/>
        <v>0</v>
      </c>
      <c r="P317" s="268">
        <f t="shared" si="372"/>
        <v>0</v>
      </c>
      <c r="Q317" s="268">
        <f t="shared" si="372"/>
        <v>0</v>
      </c>
      <c r="R317" s="268">
        <f t="shared" si="372"/>
        <v>0</v>
      </c>
      <c r="S317" s="268">
        <f t="shared" si="372"/>
        <v>0</v>
      </c>
      <c r="T317" s="268">
        <f t="shared" si="372"/>
        <v>0</v>
      </c>
      <c r="U317" s="268">
        <f t="shared" si="372"/>
        <v>0</v>
      </c>
      <c r="V317" s="268">
        <f t="shared" si="372"/>
        <v>0</v>
      </c>
      <c r="W317" s="268">
        <f t="shared" si="372"/>
        <v>0</v>
      </c>
      <c r="X317" s="268">
        <f t="shared" si="372"/>
        <v>0</v>
      </c>
      <c r="Y317" s="268">
        <f t="shared" si="372"/>
        <v>0</v>
      </c>
      <c r="Z317" s="268">
        <f t="shared" si="372"/>
        <v>0</v>
      </c>
      <c r="AA317" s="268">
        <f t="shared" si="372"/>
        <v>0</v>
      </c>
      <c r="AB317" s="268">
        <f t="shared" si="372"/>
        <v>0</v>
      </c>
      <c r="AC317" s="268">
        <f t="shared" si="372"/>
        <v>0</v>
      </c>
      <c r="AD317" s="268">
        <f t="shared" si="372"/>
        <v>0</v>
      </c>
      <c r="AE317" s="268">
        <f t="shared" si="372"/>
        <v>0</v>
      </c>
      <c r="AF317" s="268">
        <f t="shared" si="372"/>
        <v>0</v>
      </c>
      <c r="AG317" s="268">
        <f t="shared" si="372"/>
        <v>0</v>
      </c>
      <c r="AH317" s="268">
        <f t="shared" si="372"/>
        <v>0</v>
      </c>
      <c r="AI317" s="268">
        <f t="shared" si="372"/>
        <v>0</v>
      </c>
      <c r="AJ317" s="268">
        <f t="shared" si="372"/>
        <v>0</v>
      </c>
      <c r="AK317" s="268">
        <f t="shared" si="372"/>
        <v>0</v>
      </c>
      <c r="AL317" s="268">
        <f t="shared" si="372"/>
        <v>0</v>
      </c>
      <c r="AM317" s="268">
        <f t="shared" si="372"/>
        <v>0</v>
      </c>
      <c r="AN317" s="268">
        <f t="shared" si="372"/>
        <v>0</v>
      </c>
      <c r="AO317" s="268">
        <f t="shared" si="372"/>
        <v>0</v>
      </c>
      <c r="AP317" s="268">
        <f t="shared" si="372"/>
        <v>0</v>
      </c>
      <c r="AQ317" s="268">
        <f t="shared" si="372"/>
        <v>0</v>
      </c>
      <c r="AR317" s="268">
        <f t="shared" si="372"/>
        <v>0</v>
      </c>
      <c r="AS317" s="268">
        <f t="shared" si="372"/>
        <v>0</v>
      </c>
      <c r="AT317" s="268">
        <f t="shared" si="372"/>
        <v>0</v>
      </c>
      <c r="AU317" s="268">
        <f t="shared" si="372"/>
        <v>0</v>
      </c>
      <c r="AV317" s="268">
        <f t="shared" si="372"/>
        <v>0</v>
      </c>
      <c r="AW317" s="268">
        <f t="shared" si="372"/>
        <v>0</v>
      </c>
      <c r="AX317" s="268">
        <f t="shared" si="372"/>
        <v>0</v>
      </c>
      <c r="AY317" s="268">
        <f t="shared" si="372"/>
        <v>0</v>
      </c>
      <c r="AZ317" s="268">
        <f t="shared" si="372"/>
        <v>0</v>
      </c>
      <c r="BA317" s="268">
        <f t="shared" si="372"/>
        <v>0</v>
      </c>
      <c r="BB317" s="268">
        <f t="shared" si="372"/>
        <v>0</v>
      </c>
      <c r="BC317" s="268">
        <f t="shared" si="372"/>
        <v>0</v>
      </c>
      <c r="BD317" s="268">
        <f t="shared" si="372"/>
        <v>0</v>
      </c>
      <c r="BE317" s="268">
        <f t="shared" si="372"/>
        <v>0</v>
      </c>
      <c r="BF317" s="268">
        <f t="shared" si="372"/>
        <v>0</v>
      </c>
      <c r="BG317" s="268">
        <f t="shared" si="372"/>
        <v>0</v>
      </c>
      <c r="BH317" s="268">
        <f t="shared" si="372"/>
        <v>0</v>
      </c>
      <c r="BI317" s="268">
        <f t="shared" si="372"/>
        <v>0</v>
      </c>
      <c r="BJ317" s="268">
        <f t="shared" si="372"/>
        <v>0</v>
      </c>
      <c r="BK317" s="268">
        <f t="shared" si="372"/>
        <v>0</v>
      </c>
      <c r="BL317" s="268">
        <f t="shared" si="372"/>
        <v>0</v>
      </c>
      <c r="BM317" s="268">
        <f t="shared" si="372"/>
        <v>0</v>
      </c>
      <c r="BN317" s="268">
        <f t="shared" si="372"/>
        <v>0</v>
      </c>
      <c r="BO317" s="268">
        <f t="shared" ref="BO317:CT317" si="373">BO26+BO103+BO180+BO257</f>
        <v>0</v>
      </c>
      <c r="BP317" s="268">
        <f t="shared" si="373"/>
        <v>0</v>
      </c>
      <c r="BQ317" s="268">
        <f t="shared" si="373"/>
        <v>0</v>
      </c>
      <c r="BR317" s="268">
        <f t="shared" si="373"/>
        <v>0</v>
      </c>
      <c r="BS317" s="268">
        <f t="shared" si="373"/>
        <v>0</v>
      </c>
      <c r="BT317" s="268">
        <f t="shared" si="373"/>
        <v>0</v>
      </c>
      <c r="BU317" s="268">
        <f t="shared" si="373"/>
        <v>0</v>
      </c>
      <c r="BV317" s="268">
        <f t="shared" si="373"/>
        <v>0</v>
      </c>
      <c r="BW317" s="268">
        <f t="shared" si="373"/>
        <v>0</v>
      </c>
      <c r="BX317" s="268">
        <f t="shared" si="373"/>
        <v>0</v>
      </c>
      <c r="BY317" s="268">
        <f t="shared" si="373"/>
        <v>0</v>
      </c>
      <c r="BZ317" s="268">
        <f t="shared" si="373"/>
        <v>0</v>
      </c>
      <c r="CA317" s="268">
        <f t="shared" si="373"/>
        <v>0</v>
      </c>
      <c r="CB317" s="268">
        <f t="shared" si="373"/>
        <v>0</v>
      </c>
      <c r="CC317" s="268">
        <f t="shared" si="373"/>
        <v>0</v>
      </c>
      <c r="CD317" s="268">
        <f t="shared" si="373"/>
        <v>0</v>
      </c>
      <c r="CE317" s="268">
        <f t="shared" si="373"/>
        <v>0</v>
      </c>
      <c r="CF317" s="268">
        <f t="shared" si="373"/>
        <v>0</v>
      </c>
      <c r="CG317" s="268">
        <f t="shared" si="373"/>
        <v>0</v>
      </c>
      <c r="CH317" s="268">
        <f t="shared" si="373"/>
        <v>0</v>
      </c>
      <c r="CI317" s="268">
        <f t="shared" si="373"/>
        <v>0</v>
      </c>
      <c r="CJ317" s="268">
        <f t="shared" si="373"/>
        <v>0</v>
      </c>
      <c r="CK317" s="268">
        <f t="shared" si="373"/>
        <v>0</v>
      </c>
      <c r="CL317" s="268">
        <f t="shared" si="373"/>
        <v>0</v>
      </c>
      <c r="CM317" s="268">
        <f t="shared" si="373"/>
        <v>0</v>
      </c>
      <c r="CN317" s="268">
        <f t="shared" si="373"/>
        <v>0</v>
      </c>
      <c r="CO317" s="268">
        <f t="shared" si="373"/>
        <v>0</v>
      </c>
      <c r="CP317" s="268">
        <f t="shared" si="373"/>
        <v>0</v>
      </c>
      <c r="CQ317" s="268">
        <f t="shared" si="373"/>
        <v>0</v>
      </c>
      <c r="CR317" s="268">
        <f t="shared" si="373"/>
        <v>0</v>
      </c>
      <c r="CS317" s="268">
        <f t="shared" si="373"/>
        <v>0</v>
      </c>
      <c r="CT317" s="292">
        <f t="shared" si="373"/>
        <v>0</v>
      </c>
    </row>
    <row r="318" spans="1:99" s="130" customFormat="1" ht="16.5" customHeight="1">
      <c r="A318" s="267" t="str">
        <f t="shared" si="364"/>
        <v>联排</v>
      </c>
      <c r="B318" s="268">
        <f t="shared" si="365"/>
        <v>0</v>
      </c>
      <c r="C318" s="268">
        <f t="shared" ref="C318:BN318" si="374">C27+C104+C181+C258</f>
        <v>0</v>
      </c>
      <c r="D318" s="268">
        <f t="shared" si="374"/>
        <v>0</v>
      </c>
      <c r="E318" s="268">
        <f t="shared" si="374"/>
        <v>0</v>
      </c>
      <c r="F318" s="268">
        <f t="shared" si="374"/>
        <v>0</v>
      </c>
      <c r="G318" s="268">
        <f t="shared" si="374"/>
        <v>0</v>
      </c>
      <c r="H318" s="268">
        <f t="shared" si="374"/>
        <v>0</v>
      </c>
      <c r="I318" s="268">
        <f t="shared" si="374"/>
        <v>0</v>
      </c>
      <c r="J318" s="268">
        <f t="shared" si="374"/>
        <v>0</v>
      </c>
      <c r="K318" s="268">
        <f t="shared" si="374"/>
        <v>0</v>
      </c>
      <c r="L318" s="268">
        <f t="shared" si="374"/>
        <v>0</v>
      </c>
      <c r="M318" s="268">
        <f t="shared" si="374"/>
        <v>0</v>
      </c>
      <c r="N318" s="268">
        <f t="shared" si="374"/>
        <v>0</v>
      </c>
      <c r="O318" s="268">
        <f t="shared" si="374"/>
        <v>0</v>
      </c>
      <c r="P318" s="268">
        <f t="shared" si="374"/>
        <v>0</v>
      </c>
      <c r="Q318" s="268">
        <f t="shared" si="374"/>
        <v>0</v>
      </c>
      <c r="R318" s="268">
        <f t="shared" si="374"/>
        <v>0</v>
      </c>
      <c r="S318" s="268">
        <f t="shared" si="374"/>
        <v>0</v>
      </c>
      <c r="T318" s="268">
        <f t="shared" si="374"/>
        <v>0</v>
      </c>
      <c r="U318" s="268">
        <f t="shared" si="374"/>
        <v>0</v>
      </c>
      <c r="V318" s="268">
        <f t="shared" si="374"/>
        <v>0</v>
      </c>
      <c r="W318" s="268">
        <f t="shared" si="374"/>
        <v>0</v>
      </c>
      <c r="X318" s="268">
        <f t="shared" si="374"/>
        <v>0</v>
      </c>
      <c r="Y318" s="268">
        <f t="shared" si="374"/>
        <v>0</v>
      </c>
      <c r="Z318" s="268">
        <f t="shared" si="374"/>
        <v>0</v>
      </c>
      <c r="AA318" s="268">
        <f t="shared" si="374"/>
        <v>0</v>
      </c>
      <c r="AB318" s="268">
        <f t="shared" si="374"/>
        <v>0</v>
      </c>
      <c r="AC318" s="268">
        <f t="shared" si="374"/>
        <v>0</v>
      </c>
      <c r="AD318" s="268">
        <f t="shared" si="374"/>
        <v>0</v>
      </c>
      <c r="AE318" s="268">
        <f t="shared" si="374"/>
        <v>0</v>
      </c>
      <c r="AF318" s="268">
        <f t="shared" si="374"/>
        <v>0</v>
      </c>
      <c r="AG318" s="268">
        <f t="shared" si="374"/>
        <v>0</v>
      </c>
      <c r="AH318" s="268">
        <f t="shared" si="374"/>
        <v>0</v>
      </c>
      <c r="AI318" s="268">
        <f t="shared" si="374"/>
        <v>0</v>
      </c>
      <c r="AJ318" s="268">
        <f t="shared" si="374"/>
        <v>0</v>
      </c>
      <c r="AK318" s="268">
        <f t="shared" si="374"/>
        <v>0</v>
      </c>
      <c r="AL318" s="268">
        <f t="shared" si="374"/>
        <v>0</v>
      </c>
      <c r="AM318" s="268">
        <f t="shared" si="374"/>
        <v>0</v>
      </c>
      <c r="AN318" s="268">
        <f t="shared" si="374"/>
        <v>0</v>
      </c>
      <c r="AO318" s="268">
        <f t="shared" si="374"/>
        <v>0</v>
      </c>
      <c r="AP318" s="268">
        <f t="shared" si="374"/>
        <v>0</v>
      </c>
      <c r="AQ318" s="268">
        <f t="shared" si="374"/>
        <v>0</v>
      </c>
      <c r="AR318" s="268">
        <f t="shared" si="374"/>
        <v>0</v>
      </c>
      <c r="AS318" s="268">
        <f t="shared" si="374"/>
        <v>0</v>
      </c>
      <c r="AT318" s="268">
        <f t="shared" si="374"/>
        <v>0</v>
      </c>
      <c r="AU318" s="268">
        <f t="shared" si="374"/>
        <v>0</v>
      </c>
      <c r="AV318" s="268">
        <f t="shared" si="374"/>
        <v>0</v>
      </c>
      <c r="AW318" s="268">
        <f t="shared" si="374"/>
        <v>0</v>
      </c>
      <c r="AX318" s="268">
        <f t="shared" si="374"/>
        <v>0</v>
      </c>
      <c r="AY318" s="268">
        <f t="shared" si="374"/>
        <v>0</v>
      </c>
      <c r="AZ318" s="268">
        <f t="shared" si="374"/>
        <v>0</v>
      </c>
      <c r="BA318" s="268">
        <f t="shared" si="374"/>
        <v>0</v>
      </c>
      <c r="BB318" s="268">
        <f t="shared" si="374"/>
        <v>0</v>
      </c>
      <c r="BC318" s="268">
        <f t="shared" si="374"/>
        <v>0</v>
      </c>
      <c r="BD318" s="268">
        <f t="shared" si="374"/>
        <v>0</v>
      </c>
      <c r="BE318" s="268">
        <f t="shared" si="374"/>
        <v>0</v>
      </c>
      <c r="BF318" s="268">
        <f t="shared" si="374"/>
        <v>0</v>
      </c>
      <c r="BG318" s="268">
        <f t="shared" si="374"/>
        <v>0</v>
      </c>
      <c r="BH318" s="268">
        <f t="shared" si="374"/>
        <v>0</v>
      </c>
      <c r="BI318" s="268">
        <f t="shared" si="374"/>
        <v>0</v>
      </c>
      <c r="BJ318" s="268">
        <f t="shared" si="374"/>
        <v>0</v>
      </c>
      <c r="BK318" s="268">
        <f t="shared" si="374"/>
        <v>0</v>
      </c>
      <c r="BL318" s="268">
        <f t="shared" si="374"/>
        <v>0</v>
      </c>
      <c r="BM318" s="268">
        <f t="shared" si="374"/>
        <v>0</v>
      </c>
      <c r="BN318" s="268">
        <f t="shared" si="374"/>
        <v>0</v>
      </c>
      <c r="BO318" s="268">
        <f t="shared" ref="BO318:CT318" si="375">BO27+BO104+BO181+BO258</f>
        <v>0</v>
      </c>
      <c r="BP318" s="268">
        <f t="shared" si="375"/>
        <v>0</v>
      </c>
      <c r="BQ318" s="268">
        <f t="shared" si="375"/>
        <v>0</v>
      </c>
      <c r="BR318" s="268">
        <f t="shared" si="375"/>
        <v>0</v>
      </c>
      <c r="BS318" s="268">
        <f t="shared" si="375"/>
        <v>0</v>
      </c>
      <c r="BT318" s="268">
        <f t="shared" si="375"/>
        <v>0</v>
      </c>
      <c r="BU318" s="268">
        <f t="shared" si="375"/>
        <v>0</v>
      </c>
      <c r="BV318" s="268">
        <f t="shared" si="375"/>
        <v>0</v>
      </c>
      <c r="BW318" s="268">
        <f t="shared" si="375"/>
        <v>0</v>
      </c>
      <c r="BX318" s="268">
        <f t="shared" si="375"/>
        <v>0</v>
      </c>
      <c r="BY318" s="268">
        <f t="shared" si="375"/>
        <v>0</v>
      </c>
      <c r="BZ318" s="268">
        <f t="shared" si="375"/>
        <v>0</v>
      </c>
      <c r="CA318" s="268">
        <f t="shared" si="375"/>
        <v>0</v>
      </c>
      <c r="CB318" s="268">
        <f t="shared" si="375"/>
        <v>0</v>
      </c>
      <c r="CC318" s="268">
        <f t="shared" si="375"/>
        <v>0</v>
      </c>
      <c r="CD318" s="268">
        <f t="shared" si="375"/>
        <v>0</v>
      </c>
      <c r="CE318" s="268">
        <f t="shared" si="375"/>
        <v>0</v>
      </c>
      <c r="CF318" s="268">
        <f t="shared" si="375"/>
        <v>0</v>
      </c>
      <c r="CG318" s="268">
        <f t="shared" si="375"/>
        <v>0</v>
      </c>
      <c r="CH318" s="268">
        <f t="shared" si="375"/>
        <v>0</v>
      </c>
      <c r="CI318" s="268">
        <f t="shared" si="375"/>
        <v>0</v>
      </c>
      <c r="CJ318" s="268">
        <f t="shared" si="375"/>
        <v>0</v>
      </c>
      <c r="CK318" s="268">
        <f t="shared" si="375"/>
        <v>0</v>
      </c>
      <c r="CL318" s="268">
        <f t="shared" si="375"/>
        <v>0</v>
      </c>
      <c r="CM318" s="268">
        <f t="shared" si="375"/>
        <v>0</v>
      </c>
      <c r="CN318" s="268">
        <f t="shared" si="375"/>
        <v>0</v>
      </c>
      <c r="CO318" s="268">
        <f t="shared" si="375"/>
        <v>0</v>
      </c>
      <c r="CP318" s="268">
        <f t="shared" si="375"/>
        <v>0</v>
      </c>
      <c r="CQ318" s="268">
        <f t="shared" si="375"/>
        <v>0</v>
      </c>
      <c r="CR318" s="268">
        <f t="shared" si="375"/>
        <v>0</v>
      </c>
      <c r="CS318" s="268">
        <f t="shared" si="375"/>
        <v>0</v>
      </c>
      <c r="CT318" s="292">
        <f t="shared" si="375"/>
        <v>0</v>
      </c>
    </row>
    <row r="319" spans="1:99" s="130" customFormat="1" ht="16.5" customHeight="1">
      <c r="A319" s="267" t="str">
        <f t="shared" si="364"/>
        <v>双拼</v>
      </c>
      <c r="B319" s="268">
        <f t="shared" si="365"/>
        <v>0</v>
      </c>
      <c r="C319" s="268">
        <f t="shared" ref="C319:BN319" si="376">C28+C105+C182+C259</f>
        <v>0</v>
      </c>
      <c r="D319" s="268">
        <f t="shared" si="376"/>
        <v>0</v>
      </c>
      <c r="E319" s="268">
        <f t="shared" si="376"/>
        <v>0</v>
      </c>
      <c r="F319" s="268">
        <f t="shared" si="376"/>
        <v>0</v>
      </c>
      <c r="G319" s="268">
        <f t="shared" si="376"/>
        <v>0</v>
      </c>
      <c r="H319" s="268">
        <f t="shared" si="376"/>
        <v>0</v>
      </c>
      <c r="I319" s="268">
        <f t="shared" si="376"/>
        <v>0</v>
      </c>
      <c r="J319" s="268">
        <f t="shared" si="376"/>
        <v>0</v>
      </c>
      <c r="K319" s="268">
        <f t="shared" si="376"/>
        <v>0</v>
      </c>
      <c r="L319" s="268">
        <f t="shared" si="376"/>
        <v>0</v>
      </c>
      <c r="M319" s="268">
        <f t="shared" si="376"/>
        <v>0</v>
      </c>
      <c r="N319" s="268">
        <f t="shared" si="376"/>
        <v>0</v>
      </c>
      <c r="O319" s="268">
        <f t="shared" si="376"/>
        <v>0</v>
      </c>
      <c r="P319" s="268">
        <f t="shared" si="376"/>
        <v>0</v>
      </c>
      <c r="Q319" s="268">
        <f t="shared" si="376"/>
        <v>0</v>
      </c>
      <c r="R319" s="268">
        <f t="shared" si="376"/>
        <v>0</v>
      </c>
      <c r="S319" s="268">
        <f t="shared" si="376"/>
        <v>0</v>
      </c>
      <c r="T319" s="268">
        <f t="shared" si="376"/>
        <v>0</v>
      </c>
      <c r="U319" s="268">
        <f t="shared" si="376"/>
        <v>0</v>
      </c>
      <c r="V319" s="268">
        <f t="shared" si="376"/>
        <v>0</v>
      </c>
      <c r="W319" s="268">
        <f t="shared" si="376"/>
        <v>0</v>
      </c>
      <c r="X319" s="268">
        <f t="shared" si="376"/>
        <v>0</v>
      </c>
      <c r="Y319" s="268">
        <f t="shared" si="376"/>
        <v>0</v>
      </c>
      <c r="Z319" s="268">
        <f t="shared" si="376"/>
        <v>0</v>
      </c>
      <c r="AA319" s="268">
        <f t="shared" si="376"/>
        <v>0</v>
      </c>
      <c r="AB319" s="268">
        <f t="shared" si="376"/>
        <v>0</v>
      </c>
      <c r="AC319" s="268">
        <f t="shared" si="376"/>
        <v>0</v>
      </c>
      <c r="AD319" s="268">
        <f t="shared" si="376"/>
        <v>0</v>
      </c>
      <c r="AE319" s="268">
        <f t="shared" si="376"/>
        <v>0</v>
      </c>
      <c r="AF319" s="268">
        <f t="shared" si="376"/>
        <v>0</v>
      </c>
      <c r="AG319" s="268">
        <f t="shared" si="376"/>
        <v>0</v>
      </c>
      <c r="AH319" s="268">
        <f t="shared" si="376"/>
        <v>0</v>
      </c>
      <c r="AI319" s="268">
        <f t="shared" si="376"/>
        <v>0</v>
      </c>
      <c r="AJ319" s="268">
        <f t="shared" si="376"/>
        <v>0</v>
      </c>
      <c r="AK319" s="268">
        <f t="shared" si="376"/>
        <v>0</v>
      </c>
      <c r="AL319" s="268">
        <f t="shared" si="376"/>
        <v>0</v>
      </c>
      <c r="AM319" s="268">
        <f t="shared" si="376"/>
        <v>0</v>
      </c>
      <c r="AN319" s="268">
        <f t="shared" si="376"/>
        <v>0</v>
      </c>
      <c r="AO319" s="268">
        <f t="shared" si="376"/>
        <v>0</v>
      </c>
      <c r="AP319" s="268">
        <f t="shared" si="376"/>
        <v>0</v>
      </c>
      <c r="AQ319" s="268">
        <f t="shared" si="376"/>
        <v>0</v>
      </c>
      <c r="AR319" s="268">
        <f t="shared" si="376"/>
        <v>0</v>
      </c>
      <c r="AS319" s="268">
        <f t="shared" si="376"/>
        <v>0</v>
      </c>
      <c r="AT319" s="268">
        <f t="shared" si="376"/>
        <v>0</v>
      </c>
      <c r="AU319" s="268">
        <f t="shared" si="376"/>
        <v>0</v>
      </c>
      <c r="AV319" s="268">
        <f t="shared" si="376"/>
        <v>0</v>
      </c>
      <c r="AW319" s="268">
        <f t="shared" si="376"/>
        <v>0</v>
      </c>
      <c r="AX319" s="268">
        <f t="shared" si="376"/>
        <v>0</v>
      </c>
      <c r="AY319" s="268">
        <f t="shared" si="376"/>
        <v>0</v>
      </c>
      <c r="AZ319" s="268">
        <f t="shared" si="376"/>
        <v>0</v>
      </c>
      <c r="BA319" s="268">
        <f t="shared" si="376"/>
        <v>0</v>
      </c>
      <c r="BB319" s="268">
        <f t="shared" si="376"/>
        <v>0</v>
      </c>
      <c r="BC319" s="268">
        <f t="shared" si="376"/>
        <v>0</v>
      </c>
      <c r="BD319" s="268">
        <f t="shared" si="376"/>
        <v>0</v>
      </c>
      <c r="BE319" s="268">
        <f t="shared" si="376"/>
        <v>0</v>
      </c>
      <c r="BF319" s="268">
        <f t="shared" si="376"/>
        <v>0</v>
      </c>
      <c r="BG319" s="268">
        <f t="shared" si="376"/>
        <v>0</v>
      </c>
      <c r="BH319" s="268">
        <f t="shared" si="376"/>
        <v>0</v>
      </c>
      <c r="BI319" s="268">
        <f t="shared" si="376"/>
        <v>0</v>
      </c>
      <c r="BJ319" s="268">
        <f t="shared" si="376"/>
        <v>0</v>
      </c>
      <c r="BK319" s="268">
        <f t="shared" si="376"/>
        <v>0</v>
      </c>
      <c r="BL319" s="268">
        <f t="shared" si="376"/>
        <v>0</v>
      </c>
      <c r="BM319" s="268">
        <f t="shared" si="376"/>
        <v>0</v>
      </c>
      <c r="BN319" s="268">
        <f t="shared" si="376"/>
        <v>0</v>
      </c>
      <c r="BO319" s="268">
        <f t="shared" ref="BO319:CT319" si="377">BO28+BO105+BO182+BO259</f>
        <v>0</v>
      </c>
      <c r="BP319" s="268">
        <f t="shared" si="377"/>
        <v>0</v>
      </c>
      <c r="BQ319" s="268">
        <f t="shared" si="377"/>
        <v>0</v>
      </c>
      <c r="BR319" s="268">
        <f t="shared" si="377"/>
        <v>0</v>
      </c>
      <c r="BS319" s="268">
        <f t="shared" si="377"/>
        <v>0</v>
      </c>
      <c r="BT319" s="268">
        <f t="shared" si="377"/>
        <v>0</v>
      </c>
      <c r="BU319" s="268">
        <f t="shared" si="377"/>
        <v>0</v>
      </c>
      <c r="BV319" s="268">
        <f t="shared" si="377"/>
        <v>0</v>
      </c>
      <c r="BW319" s="268">
        <f t="shared" si="377"/>
        <v>0</v>
      </c>
      <c r="BX319" s="268">
        <f t="shared" si="377"/>
        <v>0</v>
      </c>
      <c r="BY319" s="268">
        <f t="shared" si="377"/>
        <v>0</v>
      </c>
      <c r="BZ319" s="268">
        <f t="shared" si="377"/>
        <v>0</v>
      </c>
      <c r="CA319" s="268">
        <f t="shared" si="377"/>
        <v>0</v>
      </c>
      <c r="CB319" s="268">
        <f t="shared" si="377"/>
        <v>0</v>
      </c>
      <c r="CC319" s="268">
        <f t="shared" si="377"/>
        <v>0</v>
      </c>
      <c r="CD319" s="268">
        <f t="shared" si="377"/>
        <v>0</v>
      </c>
      <c r="CE319" s="268">
        <f t="shared" si="377"/>
        <v>0</v>
      </c>
      <c r="CF319" s="268">
        <f t="shared" si="377"/>
        <v>0</v>
      </c>
      <c r="CG319" s="268">
        <f t="shared" si="377"/>
        <v>0</v>
      </c>
      <c r="CH319" s="268">
        <f t="shared" si="377"/>
        <v>0</v>
      </c>
      <c r="CI319" s="268">
        <f t="shared" si="377"/>
        <v>0</v>
      </c>
      <c r="CJ319" s="268">
        <f t="shared" si="377"/>
        <v>0</v>
      </c>
      <c r="CK319" s="268">
        <f t="shared" si="377"/>
        <v>0</v>
      </c>
      <c r="CL319" s="268">
        <f t="shared" si="377"/>
        <v>0</v>
      </c>
      <c r="CM319" s="268">
        <f t="shared" si="377"/>
        <v>0</v>
      </c>
      <c r="CN319" s="268">
        <f t="shared" si="377"/>
        <v>0</v>
      </c>
      <c r="CO319" s="268">
        <f t="shared" si="377"/>
        <v>0</v>
      </c>
      <c r="CP319" s="268">
        <f t="shared" si="377"/>
        <v>0</v>
      </c>
      <c r="CQ319" s="268">
        <f t="shared" si="377"/>
        <v>0</v>
      </c>
      <c r="CR319" s="268">
        <f t="shared" si="377"/>
        <v>0</v>
      </c>
      <c r="CS319" s="268">
        <f t="shared" si="377"/>
        <v>0</v>
      </c>
      <c r="CT319" s="292">
        <f t="shared" si="377"/>
        <v>0</v>
      </c>
    </row>
    <row r="320" spans="1:99" s="130" customFormat="1" ht="16.5" customHeight="1">
      <c r="A320" s="267" t="str">
        <f t="shared" si="364"/>
        <v>独栋</v>
      </c>
      <c r="B320" s="268">
        <f t="shared" si="365"/>
        <v>0</v>
      </c>
      <c r="C320" s="268">
        <f t="shared" ref="C320:BN320" si="378">C29+C106+C183+C260</f>
        <v>0</v>
      </c>
      <c r="D320" s="268">
        <f t="shared" si="378"/>
        <v>0</v>
      </c>
      <c r="E320" s="268">
        <f t="shared" si="378"/>
        <v>0</v>
      </c>
      <c r="F320" s="268">
        <f t="shared" si="378"/>
        <v>0</v>
      </c>
      <c r="G320" s="268">
        <f t="shared" si="378"/>
        <v>0</v>
      </c>
      <c r="H320" s="268">
        <f t="shared" si="378"/>
        <v>0</v>
      </c>
      <c r="I320" s="268">
        <f t="shared" si="378"/>
        <v>0</v>
      </c>
      <c r="J320" s="268">
        <f t="shared" si="378"/>
        <v>0</v>
      </c>
      <c r="K320" s="268">
        <f t="shared" si="378"/>
        <v>0</v>
      </c>
      <c r="L320" s="268">
        <f t="shared" si="378"/>
        <v>0</v>
      </c>
      <c r="M320" s="268">
        <f t="shared" si="378"/>
        <v>0</v>
      </c>
      <c r="N320" s="268">
        <f t="shared" si="378"/>
        <v>0</v>
      </c>
      <c r="O320" s="268">
        <f t="shared" si="378"/>
        <v>0</v>
      </c>
      <c r="P320" s="268">
        <f t="shared" si="378"/>
        <v>0</v>
      </c>
      <c r="Q320" s="268">
        <f t="shared" si="378"/>
        <v>0</v>
      </c>
      <c r="R320" s="268">
        <f t="shared" si="378"/>
        <v>0</v>
      </c>
      <c r="S320" s="268">
        <f t="shared" si="378"/>
        <v>0</v>
      </c>
      <c r="T320" s="268">
        <f t="shared" si="378"/>
        <v>0</v>
      </c>
      <c r="U320" s="268">
        <f t="shared" si="378"/>
        <v>0</v>
      </c>
      <c r="V320" s="268">
        <f t="shared" si="378"/>
        <v>0</v>
      </c>
      <c r="W320" s="268">
        <f t="shared" si="378"/>
        <v>0</v>
      </c>
      <c r="X320" s="268">
        <f t="shared" si="378"/>
        <v>0</v>
      </c>
      <c r="Y320" s="268">
        <f t="shared" si="378"/>
        <v>0</v>
      </c>
      <c r="Z320" s="268">
        <f t="shared" si="378"/>
        <v>0</v>
      </c>
      <c r="AA320" s="268">
        <f t="shared" si="378"/>
        <v>0</v>
      </c>
      <c r="AB320" s="268">
        <f t="shared" si="378"/>
        <v>0</v>
      </c>
      <c r="AC320" s="268">
        <f t="shared" si="378"/>
        <v>0</v>
      </c>
      <c r="AD320" s="268">
        <f t="shared" si="378"/>
        <v>0</v>
      </c>
      <c r="AE320" s="268">
        <f t="shared" si="378"/>
        <v>0</v>
      </c>
      <c r="AF320" s="268">
        <f t="shared" si="378"/>
        <v>0</v>
      </c>
      <c r="AG320" s="268">
        <f t="shared" si="378"/>
        <v>0</v>
      </c>
      <c r="AH320" s="268">
        <f t="shared" si="378"/>
        <v>0</v>
      </c>
      <c r="AI320" s="268">
        <f t="shared" si="378"/>
        <v>0</v>
      </c>
      <c r="AJ320" s="268">
        <f t="shared" si="378"/>
        <v>0</v>
      </c>
      <c r="AK320" s="268">
        <f t="shared" si="378"/>
        <v>0</v>
      </c>
      <c r="AL320" s="268">
        <f t="shared" si="378"/>
        <v>0</v>
      </c>
      <c r="AM320" s="268">
        <f t="shared" si="378"/>
        <v>0</v>
      </c>
      <c r="AN320" s="268">
        <f t="shared" si="378"/>
        <v>0</v>
      </c>
      <c r="AO320" s="268">
        <f t="shared" si="378"/>
        <v>0</v>
      </c>
      <c r="AP320" s="268">
        <f t="shared" si="378"/>
        <v>0</v>
      </c>
      <c r="AQ320" s="268">
        <f t="shared" si="378"/>
        <v>0</v>
      </c>
      <c r="AR320" s="268">
        <f t="shared" si="378"/>
        <v>0</v>
      </c>
      <c r="AS320" s="268">
        <f t="shared" si="378"/>
        <v>0</v>
      </c>
      <c r="AT320" s="268">
        <f t="shared" si="378"/>
        <v>0</v>
      </c>
      <c r="AU320" s="268">
        <f t="shared" si="378"/>
        <v>0</v>
      </c>
      <c r="AV320" s="268">
        <f t="shared" si="378"/>
        <v>0</v>
      </c>
      <c r="AW320" s="268">
        <f t="shared" si="378"/>
        <v>0</v>
      </c>
      <c r="AX320" s="268">
        <f t="shared" si="378"/>
        <v>0</v>
      </c>
      <c r="AY320" s="268">
        <f t="shared" si="378"/>
        <v>0</v>
      </c>
      <c r="AZ320" s="268">
        <f t="shared" si="378"/>
        <v>0</v>
      </c>
      <c r="BA320" s="268">
        <f t="shared" si="378"/>
        <v>0</v>
      </c>
      <c r="BB320" s="268">
        <f t="shared" si="378"/>
        <v>0</v>
      </c>
      <c r="BC320" s="268">
        <f t="shared" si="378"/>
        <v>0</v>
      </c>
      <c r="BD320" s="268">
        <f t="shared" si="378"/>
        <v>0</v>
      </c>
      <c r="BE320" s="268">
        <f t="shared" si="378"/>
        <v>0</v>
      </c>
      <c r="BF320" s="268">
        <f t="shared" si="378"/>
        <v>0</v>
      </c>
      <c r="BG320" s="268">
        <f t="shared" si="378"/>
        <v>0</v>
      </c>
      <c r="BH320" s="268">
        <f t="shared" si="378"/>
        <v>0</v>
      </c>
      <c r="BI320" s="268">
        <f t="shared" si="378"/>
        <v>0</v>
      </c>
      <c r="BJ320" s="268">
        <f t="shared" si="378"/>
        <v>0</v>
      </c>
      <c r="BK320" s="268">
        <f t="shared" si="378"/>
        <v>0</v>
      </c>
      <c r="BL320" s="268">
        <f t="shared" si="378"/>
        <v>0</v>
      </c>
      <c r="BM320" s="268">
        <f t="shared" si="378"/>
        <v>0</v>
      </c>
      <c r="BN320" s="268">
        <f t="shared" si="378"/>
        <v>0</v>
      </c>
      <c r="BO320" s="268">
        <f t="shared" ref="BO320:CT320" si="379">BO29+BO106+BO183+BO260</f>
        <v>0</v>
      </c>
      <c r="BP320" s="268">
        <f t="shared" si="379"/>
        <v>0</v>
      </c>
      <c r="BQ320" s="268">
        <f t="shared" si="379"/>
        <v>0</v>
      </c>
      <c r="BR320" s="268">
        <f t="shared" si="379"/>
        <v>0</v>
      </c>
      <c r="BS320" s="268">
        <f t="shared" si="379"/>
        <v>0</v>
      </c>
      <c r="BT320" s="268">
        <f t="shared" si="379"/>
        <v>0</v>
      </c>
      <c r="BU320" s="268">
        <f t="shared" si="379"/>
        <v>0</v>
      </c>
      <c r="BV320" s="268">
        <f t="shared" si="379"/>
        <v>0</v>
      </c>
      <c r="BW320" s="268">
        <f t="shared" si="379"/>
        <v>0</v>
      </c>
      <c r="BX320" s="268">
        <f t="shared" si="379"/>
        <v>0</v>
      </c>
      <c r="BY320" s="268">
        <f t="shared" si="379"/>
        <v>0</v>
      </c>
      <c r="BZ320" s="268">
        <f t="shared" si="379"/>
        <v>0</v>
      </c>
      <c r="CA320" s="268">
        <f t="shared" si="379"/>
        <v>0</v>
      </c>
      <c r="CB320" s="268">
        <f t="shared" si="379"/>
        <v>0</v>
      </c>
      <c r="CC320" s="268">
        <f t="shared" si="379"/>
        <v>0</v>
      </c>
      <c r="CD320" s="268">
        <f t="shared" si="379"/>
        <v>0</v>
      </c>
      <c r="CE320" s="268">
        <f t="shared" si="379"/>
        <v>0</v>
      </c>
      <c r="CF320" s="268">
        <f t="shared" si="379"/>
        <v>0</v>
      </c>
      <c r="CG320" s="268">
        <f t="shared" si="379"/>
        <v>0</v>
      </c>
      <c r="CH320" s="268">
        <f t="shared" si="379"/>
        <v>0</v>
      </c>
      <c r="CI320" s="268">
        <f t="shared" si="379"/>
        <v>0</v>
      </c>
      <c r="CJ320" s="268">
        <f t="shared" si="379"/>
        <v>0</v>
      </c>
      <c r="CK320" s="268">
        <f t="shared" si="379"/>
        <v>0</v>
      </c>
      <c r="CL320" s="268">
        <f t="shared" si="379"/>
        <v>0</v>
      </c>
      <c r="CM320" s="268">
        <f t="shared" si="379"/>
        <v>0</v>
      </c>
      <c r="CN320" s="268">
        <f t="shared" si="379"/>
        <v>0</v>
      </c>
      <c r="CO320" s="268">
        <f t="shared" si="379"/>
        <v>0</v>
      </c>
      <c r="CP320" s="268">
        <f t="shared" si="379"/>
        <v>0</v>
      </c>
      <c r="CQ320" s="268">
        <f t="shared" si="379"/>
        <v>0</v>
      </c>
      <c r="CR320" s="268">
        <f t="shared" si="379"/>
        <v>0</v>
      </c>
      <c r="CS320" s="268">
        <f t="shared" si="379"/>
        <v>0</v>
      </c>
      <c r="CT320" s="292">
        <f t="shared" si="379"/>
        <v>0</v>
      </c>
    </row>
    <row r="321" spans="1:99" s="130" customFormat="1" ht="16.5" customHeight="1">
      <c r="A321" s="267" t="str">
        <f t="shared" si="364"/>
        <v>底商</v>
      </c>
      <c r="B321" s="268">
        <f t="shared" si="365"/>
        <v>0</v>
      </c>
      <c r="C321" s="268">
        <f t="shared" ref="C321:BN321" si="380">C30+C107+C184+C261</f>
        <v>0</v>
      </c>
      <c r="D321" s="268">
        <f t="shared" si="380"/>
        <v>0</v>
      </c>
      <c r="E321" s="268">
        <f t="shared" si="380"/>
        <v>0</v>
      </c>
      <c r="F321" s="268">
        <f t="shared" si="380"/>
        <v>0</v>
      </c>
      <c r="G321" s="268">
        <f t="shared" si="380"/>
        <v>0</v>
      </c>
      <c r="H321" s="268">
        <f t="shared" si="380"/>
        <v>0</v>
      </c>
      <c r="I321" s="268">
        <f t="shared" si="380"/>
        <v>0</v>
      </c>
      <c r="J321" s="268">
        <f t="shared" si="380"/>
        <v>0</v>
      </c>
      <c r="K321" s="268">
        <f t="shared" si="380"/>
        <v>0</v>
      </c>
      <c r="L321" s="268">
        <f t="shared" si="380"/>
        <v>0</v>
      </c>
      <c r="M321" s="268">
        <f t="shared" si="380"/>
        <v>0</v>
      </c>
      <c r="N321" s="268">
        <f t="shared" si="380"/>
        <v>0</v>
      </c>
      <c r="O321" s="268">
        <f t="shared" si="380"/>
        <v>0</v>
      </c>
      <c r="P321" s="268">
        <f t="shared" si="380"/>
        <v>0</v>
      </c>
      <c r="Q321" s="268">
        <f t="shared" si="380"/>
        <v>0</v>
      </c>
      <c r="R321" s="268">
        <f t="shared" si="380"/>
        <v>0</v>
      </c>
      <c r="S321" s="268">
        <f t="shared" si="380"/>
        <v>0</v>
      </c>
      <c r="T321" s="268">
        <f t="shared" si="380"/>
        <v>0</v>
      </c>
      <c r="U321" s="268">
        <f t="shared" si="380"/>
        <v>0</v>
      </c>
      <c r="V321" s="268">
        <f t="shared" si="380"/>
        <v>0</v>
      </c>
      <c r="W321" s="268">
        <f t="shared" si="380"/>
        <v>0</v>
      </c>
      <c r="X321" s="268">
        <f t="shared" si="380"/>
        <v>0</v>
      </c>
      <c r="Y321" s="268">
        <f t="shared" si="380"/>
        <v>0</v>
      </c>
      <c r="Z321" s="268">
        <f t="shared" si="380"/>
        <v>0</v>
      </c>
      <c r="AA321" s="268">
        <f t="shared" si="380"/>
        <v>0</v>
      </c>
      <c r="AB321" s="268">
        <f t="shared" si="380"/>
        <v>0</v>
      </c>
      <c r="AC321" s="268">
        <f t="shared" si="380"/>
        <v>0</v>
      </c>
      <c r="AD321" s="268">
        <f t="shared" si="380"/>
        <v>0</v>
      </c>
      <c r="AE321" s="268">
        <f t="shared" si="380"/>
        <v>0</v>
      </c>
      <c r="AF321" s="268">
        <f t="shared" si="380"/>
        <v>0</v>
      </c>
      <c r="AG321" s="268">
        <f t="shared" si="380"/>
        <v>0</v>
      </c>
      <c r="AH321" s="268">
        <f t="shared" si="380"/>
        <v>0</v>
      </c>
      <c r="AI321" s="268">
        <f t="shared" si="380"/>
        <v>0</v>
      </c>
      <c r="AJ321" s="268">
        <f t="shared" si="380"/>
        <v>0</v>
      </c>
      <c r="AK321" s="268">
        <f t="shared" si="380"/>
        <v>0</v>
      </c>
      <c r="AL321" s="268">
        <f t="shared" si="380"/>
        <v>0</v>
      </c>
      <c r="AM321" s="268">
        <f t="shared" si="380"/>
        <v>0</v>
      </c>
      <c r="AN321" s="268">
        <f t="shared" si="380"/>
        <v>0</v>
      </c>
      <c r="AO321" s="268">
        <f t="shared" si="380"/>
        <v>0</v>
      </c>
      <c r="AP321" s="268">
        <f t="shared" si="380"/>
        <v>0</v>
      </c>
      <c r="AQ321" s="268">
        <f t="shared" si="380"/>
        <v>0</v>
      </c>
      <c r="AR321" s="268">
        <f t="shared" si="380"/>
        <v>0</v>
      </c>
      <c r="AS321" s="268">
        <f t="shared" si="380"/>
        <v>0</v>
      </c>
      <c r="AT321" s="268">
        <f t="shared" si="380"/>
        <v>0</v>
      </c>
      <c r="AU321" s="268">
        <f t="shared" si="380"/>
        <v>0</v>
      </c>
      <c r="AV321" s="268">
        <f t="shared" si="380"/>
        <v>0</v>
      </c>
      <c r="AW321" s="268">
        <f t="shared" si="380"/>
        <v>0</v>
      </c>
      <c r="AX321" s="268">
        <f t="shared" si="380"/>
        <v>0</v>
      </c>
      <c r="AY321" s="268">
        <f t="shared" si="380"/>
        <v>0</v>
      </c>
      <c r="AZ321" s="268">
        <f t="shared" si="380"/>
        <v>0</v>
      </c>
      <c r="BA321" s="268">
        <f t="shared" si="380"/>
        <v>0</v>
      </c>
      <c r="BB321" s="268">
        <f t="shared" si="380"/>
        <v>0</v>
      </c>
      <c r="BC321" s="268">
        <f t="shared" si="380"/>
        <v>0</v>
      </c>
      <c r="BD321" s="268">
        <f t="shared" si="380"/>
        <v>0</v>
      </c>
      <c r="BE321" s="268">
        <f t="shared" si="380"/>
        <v>0</v>
      </c>
      <c r="BF321" s="268">
        <f t="shared" si="380"/>
        <v>0</v>
      </c>
      <c r="BG321" s="268">
        <f t="shared" si="380"/>
        <v>0</v>
      </c>
      <c r="BH321" s="268">
        <f t="shared" si="380"/>
        <v>0</v>
      </c>
      <c r="BI321" s="268">
        <f t="shared" si="380"/>
        <v>0</v>
      </c>
      <c r="BJ321" s="268">
        <f t="shared" si="380"/>
        <v>0</v>
      </c>
      <c r="BK321" s="268">
        <f t="shared" si="380"/>
        <v>0</v>
      </c>
      <c r="BL321" s="268">
        <f t="shared" si="380"/>
        <v>0</v>
      </c>
      <c r="BM321" s="268">
        <f t="shared" si="380"/>
        <v>0</v>
      </c>
      <c r="BN321" s="268">
        <f t="shared" si="380"/>
        <v>0</v>
      </c>
      <c r="BO321" s="268">
        <f t="shared" ref="BO321:CT321" si="381">BO30+BO107+BO184+BO261</f>
        <v>0</v>
      </c>
      <c r="BP321" s="268">
        <f t="shared" si="381"/>
        <v>0</v>
      </c>
      <c r="BQ321" s="268">
        <f t="shared" si="381"/>
        <v>0</v>
      </c>
      <c r="BR321" s="268">
        <f t="shared" si="381"/>
        <v>0</v>
      </c>
      <c r="BS321" s="268">
        <f t="shared" si="381"/>
        <v>0</v>
      </c>
      <c r="BT321" s="268">
        <f t="shared" si="381"/>
        <v>0</v>
      </c>
      <c r="BU321" s="268">
        <f t="shared" si="381"/>
        <v>0</v>
      </c>
      <c r="BV321" s="268">
        <f t="shared" si="381"/>
        <v>0</v>
      </c>
      <c r="BW321" s="268">
        <f t="shared" si="381"/>
        <v>0</v>
      </c>
      <c r="BX321" s="268">
        <f t="shared" si="381"/>
        <v>0</v>
      </c>
      <c r="BY321" s="268">
        <f t="shared" si="381"/>
        <v>0</v>
      </c>
      <c r="BZ321" s="268">
        <f t="shared" si="381"/>
        <v>0</v>
      </c>
      <c r="CA321" s="268">
        <f t="shared" si="381"/>
        <v>0</v>
      </c>
      <c r="CB321" s="268">
        <f t="shared" si="381"/>
        <v>0</v>
      </c>
      <c r="CC321" s="268">
        <f t="shared" si="381"/>
        <v>0</v>
      </c>
      <c r="CD321" s="268">
        <f t="shared" si="381"/>
        <v>0</v>
      </c>
      <c r="CE321" s="268">
        <f t="shared" si="381"/>
        <v>0</v>
      </c>
      <c r="CF321" s="268">
        <f t="shared" si="381"/>
        <v>0</v>
      </c>
      <c r="CG321" s="268">
        <f t="shared" si="381"/>
        <v>0</v>
      </c>
      <c r="CH321" s="268">
        <f t="shared" si="381"/>
        <v>0</v>
      </c>
      <c r="CI321" s="268">
        <f t="shared" si="381"/>
        <v>0</v>
      </c>
      <c r="CJ321" s="268">
        <f t="shared" si="381"/>
        <v>0</v>
      </c>
      <c r="CK321" s="268">
        <f t="shared" si="381"/>
        <v>0</v>
      </c>
      <c r="CL321" s="268">
        <f t="shared" si="381"/>
        <v>0</v>
      </c>
      <c r="CM321" s="268">
        <f t="shared" si="381"/>
        <v>0</v>
      </c>
      <c r="CN321" s="268">
        <f t="shared" si="381"/>
        <v>0</v>
      </c>
      <c r="CO321" s="268">
        <f t="shared" si="381"/>
        <v>0</v>
      </c>
      <c r="CP321" s="268">
        <f t="shared" si="381"/>
        <v>0</v>
      </c>
      <c r="CQ321" s="268">
        <f t="shared" si="381"/>
        <v>0</v>
      </c>
      <c r="CR321" s="268">
        <f t="shared" si="381"/>
        <v>0</v>
      </c>
      <c r="CS321" s="268">
        <f t="shared" si="381"/>
        <v>0</v>
      </c>
      <c r="CT321" s="292">
        <f t="shared" si="381"/>
        <v>0</v>
      </c>
    </row>
    <row r="322" spans="1:99" s="130" customFormat="1" ht="16.5" customHeight="1">
      <c r="A322" s="267" t="str">
        <f t="shared" si="364"/>
        <v>公寓（含loft）</v>
      </c>
      <c r="B322" s="268">
        <f t="shared" si="365"/>
        <v>0</v>
      </c>
      <c r="C322" s="268">
        <f t="shared" ref="C322:BN322" si="382">C31+C108+C185+C262</f>
        <v>0</v>
      </c>
      <c r="D322" s="268">
        <f t="shared" si="382"/>
        <v>0</v>
      </c>
      <c r="E322" s="268">
        <f t="shared" si="382"/>
        <v>0</v>
      </c>
      <c r="F322" s="268">
        <f t="shared" si="382"/>
        <v>0</v>
      </c>
      <c r="G322" s="268">
        <f t="shared" si="382"/>
        <v>0</v>
      </c>
      <c r="H322" s="268">
        <f t="shared" si="382"/>
        <v>0</v>
      </c>
      <c r="I322" s="268">
        <f t="shared" si="382"/>
        <v>0</v>
      </c>
      <c r="J322" s="268">
        <f t="shared" si="382"/>
        <v>0</v>
      </c>
      <c r="K322" s="268">
        <f t="shared" si="382"/>
        <v>0</v>
      </c>
      <c r="L322" s="268">
        <f t="shared" si="382"/>
        <v>0</v>
      </c>
      <c r="M322" s="268">
        <f t="shared" si="382"/>
        <v>0</v>
      </c>
      <c r="N322" s="268">
        <f t="shared" si="382"/>
        <v>0</v>
      </c>
      <c r="O322" s="268">
        <f t="shared" si="382"/>
        <v>0</v>
      </c>
      <c r="P322" s="268">
        <f t="shared" si="382"/>
        <v>0</v>
      </c>
      <c r="Q322" s="268">
        <f t="shared" si="382"/>
        <v>0</v>
      </c>
      <c r="R322" s="268">
        <f t="shared" si="382"/>
        <v>0</v>
      </c>
      <c r="S322" s="268">
        <f t="shared" si="382"/>
        <v>0</v>
      </c>
      <c r="T322" s="268">
        <f t="shared" si="382"/>
        <v>0</v>
      </c>
      <c r="U322" s="268">
        <f t="shared" si="382"/>
        <v>0</v>
      </c>
      <c r="V322" s="268">
        <f t="shared" si="382"/>
        <v>0</v>
      </c>
      <c r="W322" s="268">
        <f t="shared" si="382"/>
        <v>0</v>
      </c>
      <c r="X322" s="268">
        <f t="shared" si="382"/>
        <v>0</v>
      </c>
      <c r="Y322" s="268">
        <f t="shared" si="382"/>
        <v>0</v>
      </c>
      <c r="Z322" s="268">
        <f t="shared" si="382"/>
        <v>0</v>
      </c>
      <c r="AA322" s="268">
        <f t="shared" si="382"/>
        <v>0</v>
      </c>
      <c r="AB322" s="268">
        <f t="shared" si="382"/>
        <v>0</v>
      </c>
      <c r="AC322" s="268">
        <f t="shared" si="382"/>
        <v>0</v>
      </c>
      <c r="AD322" s="268">
        <f t="shared" si="382"/>
        <v>0</v>
      </c>
      <c r="AE322" s="268">
        <f t="shared" si="382"/>
        <v>0</v>
      </c>
      <c r="AF322" s="268">
        <f t="shared" si="382"/>
        <v>0</v>
      </c>
      <c r="AG322" s="268">
        <f t="shared" si="382"/>
        <v>0</v>
      </c>
      <c r="AH322" s="268">
        <f t="shared" si="382"/>
        <v>0</v>
      </c>
      <c r="AI322" s="268">
        <f t="shared" si="382"/>
        <v>0</v>
      </c>
      <c r="AJ322" s="268">
        <f t="shared" si="382"/>
        <v>0</v>
      </c>
      <c r="AK322" s="268">
        <f t="shared" si="382"/>
        <v>0</v>
      </c>
      <c r="AL322" s="268">
        <f t="shared" si="382"/>
        <v>0</v>
      </c>
      <c r="AM322" s="268">
        <f t="shared" si="382"/>
        <v>0</v>
      </c>
      <c r="AN322" s="268">
        <f t="shared" si="382"/>
        <v>0</v>
      </c>
      <c r="AO322" s="268">
        <f t="shared" si="382"/>
        <v>0</v>
      </c>
      <c r="AP322" s="268">
        <f t="shared" si="382"/>
        <v>0</v>
      </c>
      <c r="AQ322" s="268">
        <f t="shared" si="382"/>
        <v>0</v>
      </c>
      <c r="AR322" s="268">
        <f t="shared" si="382"/>
        <v>0</v>
      </c>
      <c r="AS322" s="268">
        <f t="shared" si="382"/>
        <v>0</v>
      </c>
      <c r="AT322" s="268">
        <f t="shared" si="382"/>
        <v>0</v>
      </c>
      <c r="AU322" s="268">
        <f t="shared" si="382"/>
        <v>0</v>
      </c>
      <c r="AV322" s="268">
        <f t="shared" si="382"/>
        <v>0</v>
      </c>
      <c r="AW322" s="268">
        <f t="shared" si="382"/>
        <v>0</v>
      </c>
      <c r="AX322" s="268">
        <f t="shared" si="382"/>
        <v>0</v>
      </c>
      <c r="AY322" s="268">
        <f t="shared" si="382"/>
        <v>0</v>
      </c>
      <c r="AZ322" s="268">
        <f t="shared" si="382"/>
        <v>0</v>
      </c>
      <c r="BA322" s="268">
        <f t="shared" si="382"/>
        <v>0</v>
      </c>
      <c r="BB322" s="268">
        <f t="shared" si="382"/>
        <v>0</v>
      </c>
      <c r="BC322" s="268">
        <f t="shared" si="382"/>
        <v>0</v>
      </c>
      <c r="BD322" s="268">
        <f t="shared" si="382"/>
        <v>0</v>
      </c>
      <c r="BE322" s="268">
        <f t="shared" si="382"/>
        <v>0</v>
      </c>
      <c r="BF322" s="268">
        <f t="shared" si="382"/>
        <v>0</v>
      </c>
      <c r="BG322" s="268">
        <f t="shared" si="382"/>
        <v>0</v>
      </c>
      <c r="BH322" s="268">
        <f t="shared" si="382"/>
        <v>0</v>
      </c>
      <c r="BI322" s="268">
        <f t="shared" si="382"/>
        <v>0</v>
      </c>
      <c r="BJ322" s="268">
        <f t="shared" si="382"/>
        <v>0</v>
      </c>
      <c r="BK322" s="268">
        <f t="shared" si="382"/>
        <v>0</v>
      </c>
      <c r="BL322" s="268">
        <f t="shared" si="382"/>
        <v>0</v>
      </c>
      <c r="BM322" s="268">
        <f t="shared" si="382"/>
        <v>0</v>
      </c>
      <c r="BN322" s="268">
        <f t="shared" si="382"/>
        <v>0</v>
      </c>
      <c r="BO322" s="268">
        <f t="shared" ref="BO322:CT322" si="383">BO31+BO108+BO185+BO262</f>
        <v>0</v>
      </c>
      <c r="BP322" s="268">
        <f t="shared" si="383"/>
        <v>0</v>
      </c>
      <c r="BQ322" s="268">
        <f t="shared" si="383"/>
        <v>0</v>
      </c>
      <c r="BR322" s="268">
        <f t="shared" si="383"/>
        <v>0</v>
      </c>
      <c r="BS322" s="268">
        <f t="shared" si="383"/>
        <v>0</v>
      </c>
      <c r="BT322" s="268">
        <f t="shared" si="383"/>
        <v>0</v>
      </c>
      <c r="BU322" s="268">
        <f t="shared" si="383"/>
        <v>0</v>
      </c>
      <c r="BV322" s="268">
        <f t="shared" si="383"/>
        <v>0</v>
      </c>
      <c r="BW322" s="268">
        <f t="shared" si="383"/>
        <v>0</v>
      </c>
      <c r="BX322" s="268">
        <f t="shared" si="383"/>
        <v>0</v>
      </c>
      <c r="BY322" s="268">
        <f t="shared" si="383"/>
        <v>0</v>
      </c>
      <c r="BZ322" s="268">
        <f t="shared" si="383"/>
        <v>0</v>
      </c>
      <c r="CA322" s="268">
        <f t="shared" si="383"/>
        <v>0</v>
      </c>
      <c r="CB322" s="268">
        <f t="shared" si="383"/>
        <v>0</v>
      </c>
      <c r="CC322" s="268">
        <f t="shared" si="383"/>
        <v>0</v>
      </c>
      <c r="CD322" s="268">
        <f t="shared" si="383"/>
        <v>0</v>
      </c>
      <c r="CE322" s="268">
        <f t="shared" si="383"/>
        <v>0</v>
      </c>
      <c r="CF322" s="268">
        <f t="shared" si="383"/>
        <v>0</v>
      </c>
      <c r="CG322" s="268">
        <f t="shared" si="383"/>
        <v>0</v>
      </c>
      <c r="CH322" s="268">
        <f t="shared" si="383"/>
        <v>0</v>
      </c>
      <c r="CI322" s="268">
        <f t="shared" si="383"/>
        <v>0</v>
      </c>
      <c r="CJ322" s="268">
        <f t="shared" si="383"/>
        <v>0</v>
      </c>
      <c r="CK322" s="268">
        <f t="shared" si="383"/>
        <v>0</v>
      </c>
      <c r="CL322" s="268">
        <f t="shared" si="383"/>
        <v>0</v>
      </c>
      <c r="CM322" s="268">
        <f t="shared" si="383"/>
        <v>0</v>
      </c>
      <c r="CN322" s="268">
        <f t="shared" si="383"/>
        <v>0</v>
      </c>
      <c r="CO322" s="268">
        <f t="shared" si="383"/>
        <v>0</v>
      </c>
      <c r="CP322" s="268">
        <f t="shared" si="383"/>
        <v>0</v>
      </c>
      <c r="CQ322" s="268">
        <f t="shared" si="383"/>
        <v>0</v>
      </c>
      <c r="CR322" s="268">
        <f t="shared" si="383"/>
        <v>0</v>
      </c>
      <c r="CS322" s="268">
        <f t="shared" si="383"/>
        <v>0</v>
      </c>
      <c r="CT322" s="292">
        <f t="shared" si="383"/>
        <v>0</v>
      </c>
    </row>
    <row r="323" spans="1:99" s="130" customFormat="1" ht="16.5" customHeight="1">
      <c r="A323" s="267" t="str">
        <f t="shared" si="364"/>
        <v>商业</v>
      </c>
      <c r="B323" s="268">
        <f t="shared" si="365"/>
        <v>10</v>
      </c>
      <c r="C323" s="268">
        <f t="shared" ref="C323:BN323" si="384">C32+C109+C186+C263</f>
        <v>0</v>
      </c>
      <c r="D323" s="268">
        <f t="shared" si="384"/>
        <v>0</v>
      </c>
      <c r="E323" s="268">
        <f t="shared" si="384"/>
        <v>0</v>
      </c>
      <c r="F323" s="268">
        <f t="shared" si="384"/>
        <v>0</v>
      </c>
      <c r="G323" s="268">
        <f t="shared" si="384"/>
        <v>0</v>
      </c>
      <c r="H323" s="268">
        <f t="shared" si="384"/>
        <v>0</v>
      </c>
      <c r="I323" s="268">
        <f t="shared" si="384"/>
        <v>0</v>
      </c>
      <c r="J323" s="268">
        <f t="shared" si="384"/>
        <v>0</v>
      </c>
      <c r="K323" s="268">
        <f t="shared" si="384"/>
        <v>0</v>
      </c>
      <c r="L323" s="268">
        <f t="shared" si="384"/>
        <v>0</v>
      </c>
      <c r="M323" s="268">
        <f t="shared" si="384"/>
        <v>0</v>
      </c>
      <c r="N323" s="268">
        <f t="shared" si="384"/>
        <v>0</v>
      </c>
      <c r="O323" s="268">
        <f t="shared" si="384"/>
        <v>0</v>
      </c>
      <c r="P323" s="268">
        <f t="shared" si="384"/>
        <v>0</v>
      </c>
      <c r="Q323" s="268">
        <f t="shared" si="384"/>
        <v>0</v>
      </c>
      <c r="R323" s="268">
        <f t="shared" si="384"/>
        <v>0</v>
      </c>
      <c r="S323" s="268">
        <f t="shared" si="384"/>
        <v>0</v>
      </c>
      <c r="T323" s="268">
        <f t="shared" si="384"/>
        <v>0</v>
      </c>
      <c r="U323" s="268">
        <f t="shared" si="384"/>
        <v>0</v>
      </c>
      <c r="V323" s="268">
        <f t="shared" si="384"/>
        <v>5</v>
      </c>
      <c r="W323" s="268">
        <f t="shared" si="384"/>
        <v>5</v>
      </c>
      <c r="X323" s="268">
        <f t="shared" si="384"/>
        <v>0</v>
      </c>
      <c r="Y323" s="268">
        <f t="shared" si="384"/>
        <v>0</v>
      </c>
      <c r="Z323" s="268">
        <f t="shared" si="384"/>
        <v>0</v>
      </c>
      <c r="AA323" s="268">
        <f t="shared" si="384"/>
        <v>0</v>
      </c>
      <c r="AB323" s="268">
        <f t="shared" si="384"/>
        <v>0</v>
      </c>
      <c r="AC323" s="268">
        <f t="shared" si="384"/>
        <v>0</v>
      </c>
      <c r="AD323" s="268">
        <f t="shared" si="384"/>
        <v>0</v>
      </c>
      <c r="AE323" s="268">
        <f t="shared" si="384"/>
        <v>0</v>
      </c>
      <c r="AF323" s="268">
        <f t="shared" si="384"/>
        <v>0</v>
      </c>
      <c r="AG323" s="268">
        <f t="shared" si="384"/>
        <v>0</v>
      </c>
      <c r="AH323" s="268">
        <f t="shared" si="384"/>
        <v>0</v>
      </c>
      <c r="AI323" s="268">
        <f t="shared" si="384"/>
        <v>0</v>
      </c>
      <c r="AJ323" s="268">
        <f t="shared" si="384"/>
        <v>0</v>
      </c>
      <c r="AK323" s="268">
        <f t="shared" si="384"/>
        <v>0</v>
      </c>
      <c r="AL323" s="268">
        <f t="shared" si="384"/>
        <v>0</v>
      </c>
      <c r="AM323" s="268">
        <f t="shared" si="384"/>
        <v>0</v>
      </c>
      <c r="AN323" s="268">
        <f t="shared" si="384"/>
        <v>0</v>
      </c>
      <c r="AO323" s="268">
        <f t="shared" si="384"/>
        <v>0</v>
      </c>
      <c r="AP323" s="268">
        <f t="shared" si="384"/>
        <v>0</v>
      </c>
      <c r="AQ323" s="268">
        <f t="shared" si="384"/>
        <v>0</v>
      </c>
      <c r="AR323" s="268">
        <f t="shared" si="384"/>
        <v>0</v>
      </c>
      <c r="AS323" s="268">
        <f t="shared" si="384"/>
        <v>0</v>
      </c>
      <c r="AT323" s="268">
        <f t="shared" si="384"/>
        <v>0</v>
      </c>
      <c r="AU323" s="268">
        <f t="shared" si="384"/>
        <v>0</v>
      </c>
      <c r="AV323" s="268">
        <f t="shared" si="384"/>
        <v>0</v>
      </c>
      <c r="AW323" s="268">
        <f t="shared" si="384"/>
        <v>0</v>
      </c>
      <c r="AX323" s="268">
        <f t="shared" si="384"/>
        <v>0</v>
      </c>
      <c r="AY323" s="268">
        <f t="shared" si="384"/>
        <v>0</v>
      </c>
      <c r="AZ323" s="268">
        <f t="shared" si="384"/>
        <v>0</v>
      </c>
      <c r="BA323" s="268">
        <f t="shared" si="384"/>
        <v>0</v>
      </c>
      <c r="BB323" s="268">
        <f t="shared" si="384"/>
        <v>0</v>
      </c>
      <c r="BC323" s="268">
        <f t="shared" si="384"/>
        <v>0</v>
      </c>
      <c r="BD323" s="268">
        <f t="shared" si="384"/>
        <v>0</v>
      </c>
      <c r="BE323" s="268">
        <f t="shared" si="384"/>
        <v>0</v>
      </c>
      <c r="BF323" s="268">
        <f t="shared" si="384"/>
        <v>0</v>
      </c>
      <c r="BG323" s="268">
        <f t="shared" si="384"/>
        <v>0</v>
      </c>
      <c r="BH323" s="268">
        <f t="shared" si="384"/>
        <v>0</v>
      </c>
      <c r="BI323" s="268">
        <f t="shared" si="384"/>
        <v>0</v>
      </c>
      <c r="BJ323" s="268">
        <f t="shared" si="384"/>
        <v>0</v>
      </c>
      <c r="BK323" s="268">
        <f t="shared" si="384"/>
        <v>0</v>
      </c>
      <c r="BL323" s="268">
        <f t="shared" si="384"/>
        <v>0</v>
      </c>
      <c r="BM323" s="268">
        <f t="shared" si="384"/>
        <v>0</v>
      </c>
      <c r="BN323" s="268">
        <f t="shared" si="384"/>
        <v>0</v>
      </c>
      <c r="BO323" s="268">
        <f t="shared" ref="BO323:CT323" si="385">BO32+BO109+BO186+BO263</f>
        <v>0</v>
      </c>
      <c r="BP323" s="268">
        <f t="shared" si="385"/>
        <v>0</v>
      </c>
      <c r="BQ323" s="268">
        <f t="shared" si="385"/>
        <v>0</v>
      </c>
      <c r="BR323" s="268">
        <f t="shared" si="385"/>
        <v>0</v>
      </c>
      <c r="BS323" s="268">
        <f t="shared" si="385"/>
        <v>0</v>
      </c>
      <c r="BT323" s="268">
        <f t="shared" si="385"/>
        <v>0</v>
      </c>
      <c r="BU323" s="268">
        <f t="shared" si="385"/>
        <v>0</v>
      </c>
      <c r="BV323" s="268">
        <f t="shared" si="385"/>
        <v>0</v>
      </c>
      <c r="BW323" s="268">
        <f t="shared" si="385"/>
        <v>0</v>
      </c>
      <c r="BX323" s="268">
        <f t="shared" si="385"/>
        <v>0</v>
      </c>
      <c r="BY323" s="268">
        <f t="shared" si="385"/>
        <v>0</v>
      </c>
      <c r="BZ323" s="268">
        <f t="shared" si="385"/>
        <v>0</v>
      </c>
      <c r="CA323" s="268">
        <f t="shared" si="385"/>
        <v>0</v>
      </c>
      <c r="CB323" s="268">
        <f t="shared" si="385"/>
        <v>0</v>
      </c>
      <c r="CC323" s="268">
        <f t="shared" si="385"/>
        <v>0</v>
      </c>
      <c r="CD323" s="268">
        <f t="shared" si="385"/>
        <v>0</v>
      </c>
      <c r="CE323" s="268">
        <f t="shared" si="385"/>
        <v>0</v>
      </c>
      <c r="CF323" s="268">
        <f t="shared" si="385"/>
        <v>0</v>
      </c>
      <c r="CG323" s="268">
        <f t="shared" si="385"/>
        <v>0</v>
      </c>
      <c r="CH323" s="268">
        <f t="shared" si="385"/>
        <v>0</v>
      </c>
      <c r="CI323" s="268">
        <f t="shared" si="385"/>
        <v>0</v>
      </c>
      <c r="CJ323" s="268">
        <f t="shared" si="385"/>
        <v>0</v>
      </c>
      <c r="CK323" s="268">
        <f t="shared" si="385"/>
        <v>0</v>
      </c>
      <c r="CL323" s="268">
        <f t="shared" si="385"/>
        <v>0</v>
      </c>
      <c r="CM323" s="268">
        <f t="shared" si="385"/>
        <v>0</v>
      </c>
      <c r="CN323" s="268">
        <f t="shared" si="385"/>
        <v>0</v>
      </c>
      <c r="CO323" s="268">
        <f t="shared" si="385"/>
        <v>0</v>
      </c>
      <c r="CP323" s="268">
        <f t="shared" si="385"/>
        <v>0</v>
      </c>
      <c r="CQ323" s="268">
        <f t="shared" si="385"/>
        <v>0</v>
      </c>
      <c r="CR323" s="268">
        <f t="shared" si="385"/>
        <v>0</v>
      </c>
      <c r="CS323" s="268">
        <f t="shared" si="385"/>
        <v>0</v>
      </c>
      <c r="CT323" s="292">
        <f t="shared" si="385"/>
        <v>0</v>
      </c>
    </row>
    <row r="324" spans="1:99" s="130" customFormat="1" ht="16.5" customHeight="1">
      <c r="A324" s="267" t="str">
        <f t="shared" si="364"/>
        <v>酒店</v>
      </c>
      <c r="B324" s="268">
        <f t="shared" si="365"/>
        <v>0</v>
      </c>
      <c r="C324" s="268">
        <f t="shared" ref="C324:BN324" si="386">C33+C110+C187+C264</f>
        <v>0</v>
      </c>
      <c r="D324" s="268">
        <f t="shared" si="386"/>
        <v>0</v>
      </c>
      <c r="E324" s="268">
        <f t="shared" si="386"/>
        <v>0</v>
      </c>
      <c r="F324" s="268">
        <f t="shared" si="386"/>
        <v>0</v>
      </c>
      <c r="G324" s="268">
        <f t="shared" si="386"/>
        <v>0</v>
      </c>
      <c r="H324" s="268">
        <f t="shared" si="386"/>
        <v>0</v>
      </c>
      <c r="I324" s="268">
        <f t="shared" si="386"/>
        <v>0</v>
      </c>
      <c r="J324" s="268">
        <f t="shared" si="386"/>
        <v>0</v>
      </c>
      <c r="K324" s="268">
        <f t="shared" si="386"/>
        <v>0</v>
      </c>
      <c r="L324" s="268">
        <f t="shared" si="386"/>
        <v>0</v>
      </c>
      <c r="M324" s="268">
        <f t="shared" si="386"/>
        <v>0</v>
      </c>
      <c r="N324" s="268">
        <f t="shared" si="386"/>
        <v>0</v>
      </c>
      <c r="O324" s="268">
        <f t="shared" si="386"/>
        <v>0</v>
      </c>
      <c r="P324" s="268">
        <f t="shared" si="386"/>
        <v>0</v>
      </c>
      <c r="Q324" s="268">
        <f t="shared" si="386"/>
        <v>0</v>
      </c>
      <c r="R324" s="268">
        <f t="shared" si="386"/>
        <v>0</v>
      </c>
      <c r="S324" s="268">
        <f t="shared" si="386"/>
        <v>0</v>
      </c>
      <c r="T324" s="268">
        <f t="shared" si="386"/>
        <v>0</v>
      </c>
      <c r="U324" s="268">
        <f t="shared" si="386"/>
        <v>0</v>
      </c>
      <c r="V324" s="268">
        <f t="shared" si="386"/>
        <v>0</v>
      </c>
      <c r="W324" s="268">
        <f t="shared" si="386"/>
        <v>0</v>
      </c>
      <c r="X324" s="268">
        <f t="shared" si="386"/>
        <v>0</v>
      </c>
      <c r="Y324" s="268">
        <f t="shared" si="386"/>
        <v>0</v>
      </c>
      <c r="Z324" s="268">
        <f t="shared" si="386"/>
        <v>0</v>
      </c>
      <c r="AA324" s="268">
        <f t="shared" si="386"/>
        <v>0</v>
      </c>
      <c r="AB324" s="268">
        <f t="shared" si="386"/>
        <v>0</v>
      </c>
      <c r="AC324" s="268">
        <f t="shared" si="386"/>
        <v>0</v>
      </c>
      <c r="AD324" s="268">
        <f t="shared" si="386"/>
        <v>0</v>
      </c>
      <c r="AE324" s="268">
        <f t="shared" si="386"/>
        <v>0</v>
      </c>
      <c r="AF324" s="268">
        <f t="shared" si="386"/>
        <v>0</v>
      </c>
      <c r="AG324" s="268">
        <f t="shared" si="386"/>
        <v>0</v>
      </c>
      <c r="AH324" s="268">
        <f t="shared" si="386"/>
        <v>0</v>
      </c>
      <c r="AI324" s="268">
        <f t="shared" si="386"/>
        <v>0</v>
      </c>
      <c r="AJ324" s="268">
        <f t="shared" si="386"/>
        <v>0</v>
      </c>
      <c r="AK324" s="268">
        <f t="shared" si="386"/>
        <v>0</v>
      </c>
      <c r="AL324" s="268">
        <f t="shared" si="386"/>
        <v>0</v>
      </c>
      <c r="AM324" s="268">
        <f t="shared" si="386"/>
        <v>0</v>
      </c>
      <c r="AN324" s="268">
        <f t="shared" si="386"/>
        <v>0</v>
      </c>
      <c r="AO324" s="268">
        <f t="shared" si="386"/>
        <v>0</v>
      </c>
      <c r="AP324" s="268">
        <f t="shared" si="386"/>
        <v>0</v>
      </c>
      <c r="AQ324" s="268">
        <f t="shared" si="386"/>
        <v>0</v>
      </c>
      <c r="AR324" s="268">
        <f t="shared" si="386"/>
        <v>0</v>
      </c>
      <c r="AS324" s="268">
        <f t="shared" si="386"/>
        <v>0</v>
      </c>
      <c r="AT324" s="268">
        <f t="shared" si="386"/>
        <v>0</v>
      </c>
      <c r="AU324" s="268">
        <f t="shared" si="386"/>
        <v>0</v>
      </c>
      <c r="AV324" s="268">
        <f t="shared" si="386"/>
        <v>0</v>
      </c>
      <c r="AW324" s="268">
        <f t="shared" si="386"/>
        <v>0</v>
      </c>
      <c r="AX324" s="268">
        <f t="shared" si="386"/>
        <v>0</v>
      </c>
      <c r="AY324" s="268">
        <f t="shared" si="386"/>
        <v>0</v>
      </c>
      <c r="AZ324" s="268">
        <f t="shared" si="386"/>
        <v>0</v>
      </c>
      <c r="BA324" s="268">
        <f t="shared" si="386"/>
        <v>0</v>
      </c>
      <c r="BB324" s="268">
        <f t="shared" si="386"/>
        <v>0</v>
      </c>
      <c r="BC324" s="268">
        <f t="shared" si="386"/>
        <v>0</v>
      </c>
      <c r="BD324" s="268">
        <f t="shared" si="386"/>
        <v>0</v>
      </c>
      <c r="BE324" s="268">
        <f t="shared" si="386"/>
        <v>0</v>
      </c>
      <c r="BF324" s="268">
        <f t="shared" si="386"/>
        <v>0</v>
      </c>
      <c r="BG324" s="268">
        <f t="shared" si="386"/>
        <v>0</v>
      </c>
      <c r="BH324" s="268">
        <f t="shared" si="386"/>
        <v>0</v>
      </c>
      <c r="BI324" s="268">
        <f t="shared" si="386"/>
        <v>0</v>
      </c>
      <c r="BJ324" s="268">
        <f t="shared" si="386"/>
        <v>0</v>
      </c>
      <c r="BK324" s="268">
        <f t="shared" si="386"/>
        <v>0</v>
      </c>
      <c r="BL324" s="268">
        <f t="shared" si="386"/>
        <v>0</v>
      </c>
      <c r="BM324" s="268">
        <f t="shared" si="386"/>
        <v>0</v>
      </c>
      <c r="BN324" s="268">
        <f t="shared" si="386"/>
        <v>0</v>
      </c>
      <c r="BO324" s="268">
        <f t="shared" ref="BO324:CT324" si="387">BO33+BO110+BO187+BO264</f>
        <v>0</v>
      </c>
      <c r="BP324" s="268">
        <f t="shared" si="387"/>
        <v>0</v>
      </c>
      <c r="BQ324" s="268">
        <f t="shared" si="387"/>
        <v>0</v>
      </c>
      <c r="BR324" s="268">
        <f t="shared" si="387"/>
        <v>0</v>
      </c>
      <c r="BS324" s="268">
        <f t="shared" si="387"/>
        <v>0</v>
      </c>
      <c r="BT324" s="268">
        <f t="shared" si="387"/>
        <v>0</v>
      </c>
      <c r="BU324" s="268">
        <f t="shared" si="387"/>
        <v>0</v>
      </c>
      <c r="BV324" s="268">
        <f t="shared" si="387"/>
        <v>0</v>
      </c>
      <c r="BW324" s="268">
        <f t="shared" si="387"/>
        <v>0</v>
      </c>
      <c r="BX324" s="268">
        <f t="shared" si="387"/>
        <v>0</v>
      </c>
      <c r="BY324" s="268">
        <f t="shared" si="387"/>
        <v>0</v>
      </c>
      <c r="BZ324" s="268">
        <f t="shared" si="387"/>
        <v>0</v>
      </c>
      <c r="CA324" s="268">
        <f t="shared" si="387"/>
        <v>0</v>
      </c>
      <c r="CB324" s="268">
        <f t="shared" si="387"/>
        <v>0</v>
      </c>
      <c r="CC324" s="268">
        <f t="shared" si="387"/>
        <v>0</v>
      </c>
      <c r="CD324" s="268">
        <f t="shared" si="387"/>
        <v>0</v>
      </c>
      <c r="CE324" s="268">
        <f t="shared" si="387"/>
        <v>0</v>
      </c>
      <c r="CF324" s="268">
        <f t="shared" si="387"/>
        <v>0</v>
      </c>
      <c r="CG324" s="268">
        <f t="shared" si="387"/>
        <v>0</v>
      </c>
      <c r="CH324" s="268">
        <f t="shared" si="387"/>
        <v>0</v>
      </c>
      <c r="CI324" s="268">
        <f t="shared" si="387"/>
        <v>0</v>
      </c>
      <c r="CJ324" s="268">
        <f t="shared" si="387"/>
        <v>0</v>
      </c>
      <c r="CK324" s="268">
        <f t="shared" si="387"/>
        <v>0</v>
      </c>
      <c r="CL324" s="268">
        <f t="shared" si="387"/>
        <v>0</v>
      </c>
      <c r="CM324" s="268">
        <f t="shared" si="387"/>
        <v>0</v>
      </c>
      <c r="CN324" s="268">
        <f t="shared" si="387"/>
        <v>0</v>
      </c>
      <c r="CO324" s="268">
        <f t="shared" si="387"/>
        <v>0</v>
      </c>
      <c r="CP324" s="268">
        <f t="shared" si="387"/>
        <v>0</v>
      </c>
      <c r="CQ324" s="268">
        <f t="shared" si="387"/>
        <v>0</v>
      </c>
      <c r="CR324" s="268">
        <f t="shared" si="387"/>
        <v>0</v>
      </c>
      <c r="CS324" s="268">
        <f t="shared" si="387"/>
        <v>0</v>
      </c>
      <c r="CT324" s="292">
        <f t="shared" si="387"/>
        <v>0</v>
      </c>
    </row>
    <row r="325" spans="1:99" s="130" customFormat="1" ht="16.5" customHeight="1">
      <c r="A325" s="267">
        <f t="shared" si="364"/>
        <v>0</v>
      </c>
      <c r="B325" s="268">
        <f t="shared" si="365"/>
        <v>0</v>
      </c>
      <c r="C325" s="268">
        <f t="shared" ref="C325:BN325" si="388">C34+C111+C188+C265</f>
        <v>0</v>
      </c>
      <c r="D325" s="268">
        <f t="shared" si="388"/>
        <v>0</v>
      </c>
      <c r="E325" s="268">
        <f t="shared" si="388"/>
        <v>0</v>
      </c>
      <c r="F325" s="268">
        <f t="shared" si="388"/>
        <v>0</v>
      </c>
      <c r="G325" s="268">
        <f t="shared" si="388"/>
        <v>0</v>
      </c>
      <c r="H325" s="268">
        <f t="shared" si="388"/>
        <v>0</v>
      </c>
      <c r="I325" s="268">
        <f t="shared" si="388"/>
        <v>0</v>
      </c>
      <c r="J325" s="268">
        <f t="shared" si="388"/>
        <v>0</v>
      </c>
      <c r="K325" s="268">
        <f t="shared" si="388"/>
        <v>0</v>
      </c>
      <c r="L325" s="268">
        <f t="shared" si="388"/>
        <v>0</v>
      </c>
      <c r="M325" s="268">
        <f t="shared" si="388"/>
        <v>0</v>
      </c>
      <c r="N325" s="268">
        <f t="shared" si="388"/>
        <v>0</v>
      </c>
      <c r="O325" s="268">
        <f t="shared" si="388"/>
        <v>0</v>
      </c>
      <c r="P325" s="268">
        <f t="shared" si="388"/>
        <v>0</v>
      </c>
      <c r="Q325" s="268">
        <f t="shared" si="388"/>
        <v>0</v>
      </c>
      <c r="R325" s="268">
        <f t="shared" si="388"/>
        <v>0</v>
      </c>
      <c r="S325" s="268">
        <f t="shared" si="388"/>
        <v>0</v>
      </c>
      <c r="T325" s="268">
        <f t="shared" si="388"/>
        <v>0</v>
      </c>
      <c r="U325" s="268">
        <f t="shared" si="388"/>
        <v>0</v>
      </c>
      <c r="V325" s="268">
        <f t="shared" si="388"/>
        <v>0</v>
      </c>
      <c r="W325" s="268">
        <f t="shared" si="388"/>
        <v>0</v>
      </c>
      <c r="X325" s="268">
        <f t="shared" si="388"/>
        <v>0</v>
      </c>
      <c r="Y325" s="268">
        <f t="shared" si="388"/>
        <v>0</v>
      </c>
      <c r="Z325" s="268">
        <f t="shared" si="388"/>
        <v>0</v>
      </c>
      <c r="AA325" s="268">
        <f t="shared" si="388"/>
        <v>0</v>
      </c>
      <c r="AB325" s="268">
        <f t="shared" si="388"/>
        <v>0</v>
      </c>
      <c r="AC325" s="268">
        <f t="shared" si="388"/>
        <v>0</v>
      </c>
      <c r="AD325" s="268">
        <f t="shared" si="388"/>
        <v>0</v>
      </c>
      <c r="AE325" s="268">
        <f t="shared" si="388"/>
        <v>0</v>
      </c>
      <c r="AF325" s="268">
        <f t="shared" si="388"/>
        <v>0</v>
      </c>
      <c r="AG325" s="268">
        <f t="shared" si="388"/>
        <v>0</v>
      </c>
      <c r="AH325" s="268">
        <f t="shared" si="388"/>
        <v>0</v>
      </c>
      <c r="AI325" s="268">
        <f t="shared" si="388"/>
        <v>0</v>
      </c>
      <c r="AJ325" s="268">
        <f t="shared" si="388"/>
        <v>0</v>
      </c>
      <c r="AK325" s="268">
        <f t="shared" si="388"/>
        <v>0</v>
      </c>
      <c r="AL325" s="268">
        <f t="shared" si="388"/>
        <v>0</v>
      </c>
      <c r="AM325" s="268">
        <f t="shared" si="388"/>
        <v>0</v>
      </c>
      <c r="AN325" s="268">
        <f t="shared" si="388"/>
        <v>0</v>
      </c>
      <c r="AO325" s="268">
        <f t="shared" si="388"/>
        <v>0</v>
      </c>
      <c r="AP325" s="268">
        <f t="shared" si="388"/>
        <v>0</v>
      </c>
      <c r="AQ325" s="268">
        <f t="shared" si="388"/>
        <v>0</v>
      </c>
      <c r="AR325" s="268">
        <f t="shared" si="388"/>
        <v>0</v>
      </c>
      <c r="AS325" s="268">
        <f t="shared" si="388"/>
        <v>0</v>
      </c>
      <c r="AT325" s="268">
        <f t="shared" si="388"/>
        <v>0</v>
      </c>
      <c r="AU325" s="268">
        <f t="shared" si="388"/>
        <v>0</v>
      </c>
      <c r="AV325" s="268">
        <f t="shared" si="388"/>
        <v>0</v>
      </c>
      <c r="AW325" s="268">
        <f t="shared" si="388"/>
        <v>0</v>
      </c>
      <c r="AX325" s="268">
        <f t="shared" si="388"/>
        <v>0</v>
      </c>
      <c r="AY325" s="268">
        <f t="shared" si="388"/>
        <v>0</v>
      </c>
      <c r="AZ325" s="268">
        <f t="shared" si="388"/>
        <v>0</v>
      </c>
      <c r="BA325" s="268">
        <f t="shared" si="388"/>
        <v>0</v>
      </c>
      <c r="BB325" s="268">
        <f t="shared" si="388"/>
        <v>0</v>
      </c>
      <c r="BC325" s="268">
        <f t="shared" si="388"/>
        <v>0</v>
      </c>
      <c r="BD325" s="268">
        <f t="shared" si="388"/>
        <v>0</v>
      </c>
      <c r="BE325" s="268">
        <f t="shared" si="388"/>
        <v>0</v>
      </c>
      <c r="BF325" s="268">
        <f t="shared" si="388"/>
        <v>0</v>
      </c>
      <c r="BG325" s="268">
        <f t="shared" si="388"/>
        <v>0</v>
      </c>
      <c r="BH325" s="268">
        <f t="shared" si="388"/>
        <v>0</v>
      </c>
      <c r="BI325" s="268">
        <f t="shared" si="388"/>
        <v>0</v>
      </c>
      <c r="BJ325" s="268">
        <f t="shared" si="388"/>
        <v>0</v>
      </c>
      <c r="BK325" s="268">
        <f t="shared" si="388"/>
        <v>0</v>
      </c>
      <c r="BL325" s="268">
        <f t="shared" si="388"/>
        <v>0</v>
      </c>
      <c r="BM325" s="268">
        <f t="shared" si="388"/>
        <v>0</v>
      </c>
      <c r="BN325" s="268">
        <f t="shared" si="388"/>
        <v>0</v>
      </c>
      <c r="BO325" s="268">
        <f t="shared" ref="BO325:CT325" si="389">BO34+BO111+BO188+BO265</f>
        <v>0</v>
      </c>
      <c r="BP325" s="268">
        <f t="shared" si="389"/>
        <v>0</v>
      </c>
      <c r="BQ325" s="268">
        <f t="shared" si="389"/>
        <v>0</v>
      </c>
      <c r="BR325" s="268">
        <f t="shared" si="389"/>
        <v>0</v>
      </c>
      <c r="BS325" s="268">
        <f t="shared" si="389"/>
        <v>0</v>
      </c>
      <c r="BT325" s="268">
        <f t="shared" si="389"/>
        <v>0</v>
      </c>
      <c r="BU325" s="268">
        <f t="shared" si="389"/>
        <v>0</v>
      </c>
      <c r="BV325" s="268">
        <f t="shared" si="389"/>
        <v>0</v>
      </c>
      <c r="BW325" s="268">
        <f t="shared" si="389"/>
        <v>0</v>
      </c>
      <c r="BX325" s="268">
        <f t="shared" si="389"/>
        <v>0</v>
      </c>
      <c r="BY325" s="268">
        <f t="shared" si="389"/>
        <v>0</v>
      </c>
      <c r="BZ325" s="268">
        <f t="shared" si="389"/>
        <v>0</v>
      </c>
      <c r="CA325" s="268">
        <f t="shared" si="389"/>
        <v>0</v>
      </c>
      <c r="CB325" s="268">
        <f t="shared" si="389"/>
        <v>0</v>
      </c>
      <c r="CC325" s="268">
        <f t="shared" si="389"/>
        <v>0</v>
      </c>
      <c r="CD325" s="268">
        <f t="shared" si="389"/>
        <v>0</v>
      </c>
      <c r="CE325" s="268">
        <f t="shared" si="389"/>
        <v>0</v>
      </c>
      <c r="CF325" s="268">
        <f t="shared" si="389"/>
        <v>0</v>
      </c>
      <c r="CG325" s="268">
        <f t="shared" si="389"/>
        <v>0</v>
      </c>
      <c r="CH325" s="268">
        <f t="shared" si="389"/>
        <v>0</v>
      </c>
      <c r="CI325" s="268">
        <f t="shared" si="389"/>
        <v>0</v>
      </c>
      <c r="CJ325" s="268">
        <f t="shared" si="389"/>
        <v>0</v>
      </c>
      <c r="CK325" s="268">
        <f t="shared" si="389"/>
        <v>0</v>
      </c>
      <c r="CL325" s="268">
        <f t="shared" si="389"/>
        <v>0</v>
      </c>
      <c r="CM325" s="268">
        <f t="shared" si="389"/>
        <v>0</v>
      </c>
      <c r="CN325" s="268">
        <f t="shared" si="389"/>
        <v>0</v>
      </c>
      <c r="CO325" s="268">
        <f t="shared" si="389"/>
        <v>0</v>
      </c>
      <c r="CP325" s="268">
        <f t="shared" si="389"/>
        <v>0</v>
      </c>
      <c r="CQ325" s="268">
        <f t="shared" si="389"/>
        <v>0</v>
      </c>
      <c r="CR325" s="268">
        <f t="shared" si="389"/>
        <v>0</v>
      </c>
      <c r="CS325" s="268">
        <f t="shared" si="389"/>
        <v>0</v>
      </c>
      <c r="CT325" s="292">
        <f t="shared" si="389"/>
        <v>0</v>
      </c>
    </row>
    <row r="326" spans="1:99" s="130" customFormat="1" ht="16.5" customHeight="1">
      <c r="A326" s="267" t="str">
        <f t="shared" si="364"/>
        <v>车位</v>
      </c>
      <c r="B326" s="268">
        <f t="shared" si="365"/>
        <v>545</v>
      </c>
      <c r="C326" s="268">
        <f t="shared" ref="C326:BN326" si="390">C35+C112+C189+C266</f>
        <v>0</v>
      </c>
      <c r="D326" s="268">
        <f t="shared" si="390"/>
        <v>0</v>
      </c>
      <c r="E326" s="268">
        <f t="shared" si="390"/>
        <v>0</v>
      </c>
      <c r="F326" s="268">
        <f t="shared" si="390"/>
        <v>0</v>
      </c>
      <c r="G326" s="268">
        <f t="shared" si="390"/>
        <v>0</v>
      </c>
      <c r="H326" s="268">
        <f t="shared" si="390"/>
        <v>0</v>
      </c>
      <c r="I326" s="268">
        <f t="shared" si="390"/>
        <v>0</v>
      </c>
      <c r="J326" s="268">
        <f t="shared" si="390"/>
        <v>0</v>
      </c>
      <c r="K326" s="268">
        <f t="shared" si="390"/>
        <v>0</v>
      </c>
      <c r="L326" s="268">
        <f t="shared" si="390"/>
        <v>0</v>
      </c>
      <c r="M326" s="268">
        <f t="shared" si="390"/>
        <v>0</v>
      </c>
      <c r="N326" s="268">
        <f t="shared" si="390"/>
        <v>0</v>
      </c>
      <c r="O326" s="268">
        <f t="shared" si="390"/>
        <v>0</v>
      </c>
      <c r="P326" s="268">
        <f t="shared" si="390"/>
        <v>0</v>
      </c>
      <c r="Q326" s="268">
        <f t="shared" si="390"/>
        <v>0</v>
      </c>
      <c r="R326" s="268">
        <f t="shared" si="390"/>
        <v>0</v>
      </c>
      <c r="S326" s="268">
        <f t="shared" si="390"/>
        <v>0</v>
      </c>
      <c r="T326" s="268">
        <f t="shared" si="390"/>
        <v>0</v>
      </c>
      <c r="U326" s="268">
        <f t="shared" si="390"/>
        <v>0</v>
      </c>
      <c r="V326" s="268">
        <f t="shared" si="390"/>
        <v>0</v>
      </c>
      <c r="W326" s="268">
        <f t="shared" si="390"/>
        <v>0</v>
      </c>
      <c r="X326" s="268">
        <f t="shared" si="390"/>
        <v>0</v>
      </c>
      <c r="Y326" s="268">
        <f t="shared" si="390"/>
        <v>0</v>
      </c>
      <c r="Z326" s="268">
        <f t="shared" si="390"/>
        <v>0</v>
      </c>
      <c r="AA326" s="268">
        <f t="shared" si="390"/>
        <v>0</v>
      </c>
      <c r="AB326" s="268">
        <f t="shared" si="390"/>
        <v>0</v>
      </c>
      <c r="AC326" s="268">
        <f t="shared" si="390"/>
        <v>0</v>
      </c>
      <c r="AD326" s="268">
        <f t="shared" si="390"/>
        <v>0</v>
      </c>
      <c r="AE326" s="268">
        <f t="shared" si="390"/>
        <v>0</v>
      </c>
      <c r="AF326" s="268">
        <f t="shared" si="390"/>
        <v>0</v>
      </c>
      <c r="AG326" s="268">
        <f t="shared" si="390"/>
        <v>0</v>
      </c>
      <c r="AH326" s="268">
        <f t="shared" si="390"/>
        <v>0</v>
      </c>
      <c r="AI326" s="268">
        <f t="shared" si="390"/>
        <v>360</v>
      </c>
      <c r="AJ326" s="268">
        <f t="shared" si="390"/>
        <v>100</v>
      </c>
      <c r="AK326" s="268">
        <f t="shared" si="390"/>
        <v>85</v>
      </c>
      <c r="AL326" s="268">
        <f t="shared" si="390"/>
        <v>0</v>
      </c>
      <c r="AM326" s="268">
        <f t="shared" si="390"/>
        <v>0</v>
      </c>
      <c r="AN326" s="268">
        <f t="shared" si="390"/>
        <v>0</v>
      </c>
      <c r="AO326" s="268">
        <f t="shared" si="390"/>
        <v>0</v>
      </c>
      <c r="AP326" s="268">
        <f t="shared" si="390"/>
        <v>0</v>
      </c>
      <c r="AQ326" s="268">
        <f t="shared" si="390"/>
        <v>0</v>
      </c>
      <c r="AR326" s="268">
        <f t="shared" si="390"/>
        <v>0</v>
      </c>
      <c r="AS326" s="268">
        <f t="shared" si="390"/>
        <v>0</v>
      </c>
      <c r="AT326" s="268">
        <f t="shared" si="390"/>
        <v>0</v>
      </c>
      <c r="AU326" s="268">
        <f t="shared" si="390"/>
        <v>0</v>
      </c>
      <c r="AV326" s="268">
        <f t="shared" si="390"/>
        <v>0</v>
      </c>
      <c r="AW326" s="268">
        <f t="shared" si="390"/>
        <v>0</v>
      </c>
      <c r="AX326" s="268">
        <f t="shared" si="390"/>
        <v>0</v>
      </c>
      <c r="AY326" s="268">
        <f t="shared" si="390"/>
        <v>0</v>
      </c>
      <c r="AZ326" s="268">
        <f t="shared" si="390"/>
        <v>0</v>
      </c>
      <c r="BA326" s="268">
        <f t="shared" si="390"/>
        <v>0</v>
      </c>
      <c r="BB326" s="268">
        <f t="shared" si="390"/>
        <v>0</v>
      </c>
      <c r="BC326" s="268">
        <f t="shared" si="390"/>
        <v>0</v>
      </c>
      <c r="BD326" s="268">
        <f t="shared" si="390"/>
        <v>0</v>
      </c>
      <c r="BE326" s="268">
        <f t="shared" si="390"/>
        <v>0</v>
      </c>
      <c r="BF326" s="268">
        <f t="shared" si="390"/>
        <v>0</v>
      </c>
      <c r="BG326" s="268">
        <f t="shared" si="390"/>
        <v>0</v>
      </c>
      <c r="BH326" s="268">
        <f t="shared" si="390"/>
        <v>0</v>
      </c>
      <c r="BI326" s="268">
        <f t="shared" si="390"/>
        <v>0</v>
      </c>
      <c r="BJ326" s="268">
        <f t="shared" si="390"/>
        <v>0</v>
      </c>
      <c r="BK326" s="268">
        <f t="shared" si="390"/>
        <v>0</v>
      </c>
      <c r="BL326" s="268">
        <f t="shared" si="390"/>
        <v>0</v>
      </c>
      <c r="BM326" s="268">
        <f t="shared" si="390"/>
        <v>0</v>
      </c>
      <c r="BN326" s="268">
        <f t="shared" si="390"/>
        <v>0</v>
      </c>
      <c r="BO326" s="268">
        <f t="shared" ref="BO326:CT326" si="391">BO35+BO112+BO189+BO266</f>
        <v>0</v>
      </c>
      <c r="BP326" s="268">
        <f t="shared" si="391"/>
        <v>0</v>
      </c>
      <c r="BQ326" s="268">
        <f t="shared" si="391"/>
        <v>0</v>
      </c>
      <c r="BR326" s="268">
        <f t="shared" si="391"/>
        <v>0</v>
      </c>
      <c r="BS326" s="268">
        <f t="shared" si="391"/>
        <v>0</v>
      </c>
      <c r="BT326" s="268">
        <f t="shared" si="391"/>
        <v>0</v>
      </c>
      <c r="BU326" s="268">
        <f t="shared" si="391"/>
        <v>0</v>
      </c>
      <c r="BV326" s="268">
        <f t="shared" si="391"/>
        <v>0</v>
      </c>
      <c r="BW326" s="268">
        <f t="shared" si="391"/>
        <v>0</v>
      </c>
      <c r="BX326" s="268">
        <f t="shared" si="391"/>
        <v>0</v>
      </c>
      <c r="BY326" s="268">
        <f t="shared" si="391"/>
        <v>0</v>
      </c>
      <c r="BZ326" s="268">
        <f t="shared" si="391"/>
        <v>0</v>
      </c>
      <c r="CA326" s="268">
        <f t="shared" si="391"/>
        <v>0</v>
      </c>
      <c r="CB326" s="268">
        <f t="shared" si="391"/>
        <v>0</v>
      </c>
      <c r="CC326" s="268">
        <f t="shared" si="391"/>
        <v>0</v>
      </c>
      <c r="CD326" s="268">
        <f t="shared" si="391"/>
        <v>0</v>
      </c>
      <c r="CE326" s="268">
        <f t="shared" si="391"/>
        <v>0</v>
      </c>
      <c r="CF326" s="268">
        <f t="shared" si="391"/>
        <v>0</v>
      </c>
      <c r="CG326" s="268">
        <f t="shared" si="391"/>
        <v>0</v>
      </c>
      <c r="CH326" s="268">
        <f t="shared" si="391"/>
        <v>0</v>
      </c>
      <c r="CI326" s="268">
        <f t="shared" si="391"/>
        <v>0</v>
      </c>
      <c r="CJ326" s="268">
        <f t="shared" si="391"/>
        <v>0</v>
      </c>
      <c r="CK326" s="268">
        <f t="shared" si="391"/>
        <v>0</v>
      </c>
      <c r="CL326" s="268">
        <f t="shared" si="391"/>
        <v>0</v>
      </c>
      <c r="CM326" s="268">
        <f t="shared" si="391"/>
        <v>0</v>
      </c>
      <c r="CN326" s="268">
        <f t="shared" si="391"/>
        <v>0</v>
      </c>
      <c r="CO326" s="268">
        <f t="shared" si="391"/>
        <v>0</v>
      </c>
      <c r="CP326" s="268">
        <f t="shared" si="391"/>
        <v>0</v>
      </c>
      <c r="CQ326" s="268">
        <f t="shared" si="391"/>
        <v>0</v>
      </c>
      <c r="CR326" s="268">
        <f t="shared" si="391"/>
        <v>0</v>
      </c>
      <c r="CS326" s="268">
        <f t="shared" si="391"/>
        <v>0</v>
      </c>
      <c r="CT326" s="292">
        <f t="shared" si="391"/>
        <v>0</v>
      </c>
    </row>
    <row r="327" spans="1:99" s="130" customFormat="1" ht="16.5" customHeight="1">
      <c r="A327" s="271" t="s">
        <v>239</v>
      </c>
      <c r="B327" s="272">
        <f t="shared" ref="B327:V327" si="392">SUM(B313:B326)</f>
        <v>1091.7702051171204</v>
      </c>
      <c r="C327" s="273">
        <f t="shared" si="392"/>
        <v>0</v>
      </c>
      <c r="D327" s="273">
        <f t="shared" si="392"/>
        <v>0</v>
      </c>
      <c r="E327" s="273">
        <f t="shared" si="392"/>
        <v>0</v>
      </c>
      <c r="F327" s="273">
        <f t="shared" si="392"/>
        <v>0</v>
      </c>
      <c r="G327" s="273">
        <f t="shared" si="392"/>
        <v>0</v>
      </c>
      <c r="H327" s="273">
        <f t="shared" si="392"/>
        <v>0</v>
      </c>
      <c r="I327" s="273">
        <f t="shared" si="392"/>
        <v>0</v>
      </c>
      <c r="J327" s="273">
        <f t="shared" si="392"/>
        <v>0</v>
      </c>
      <c r="K327" s="273">
        <f t="shared" si="392"/>
        <v>0</v>
      </c>
      <c r="L327" s="273">
        <f t="shared" si="392"/>
        <v>0</v>
      </c>
      <c r="M327" s="273">
        <f t="shared" si="392"/>
        <v>0</v>
      </c>
      <c r="N327" s="273">
        <f t="shared" si="392"/>
        <v>120</v>
      </c>
      <c r="O327" s="273">
        <f t="shared" si="392"/>
        <v>70</v>
      </c>
      <c r="P327" s="273">
        <f t="shared" si="392"/>
        <v>70</v>
      </c>
      <c r="Q327" s="273">
        <f t="shared" si="392"/>
        <v>22.47540983606558</v>
      </c>
      <c r="R327" s="273">
        <f t="shared" si="392"/>
        <v>0</v>
      </c>
      <c r="S327" s="273">
        <f t="shared" si="392"/>
        <v>0</v>
      </c>
      <c r="T327" s="273">
        <f t="shared" si="392"/>
        <v>120</v>
      </c>
      <c r="U327" s="273">
        <f t="shared" si="392"/>
        <v>70</v>
      </c>
      <c r="V327" s="273">
        <f t="shared" si="392"/>
        <v>69.294795281054803</v>
      </c>
      <c r="W327" s="273">
        <f t="shared" ref="W327:BB327" si="393">SUM(W313:W326)</f>
        <v>5</v>
      </c>
      <c r="X327" s="273">
        <f t="shared" si="393"/>
        <v>0</v>
      </c>
      <c r="Y327" s="273">
        <f t="shared" si="393"/>
        <v>0</v>
      </c>
      <c r="Z327" s="273">
        <f t="shared" si="393"/>
        <v>0</v>
      </c>
      <c r="AA327" s="273">
        <f t="shared" si="393"/>
        <v>0</v>
      </c>
      <c r="AB327" s="273">
        <f t="shared" si="393"/>
        <v>0</v>
      </c>
      <c r="AC327" s="273">
        <f t="shared" si="393"/>
        <v>0</v>
      </c>
      <c r="AD327" s="273">
        <f t="shared" si="393"/>
        <v>0</v>
      </c>
      <c r="AE327" s="273">
        <f t="shared" si="393"/>
        <v>0</v>
      </c>
      <c r="AF327" s="273">
        <f t="shared" si="393"/>
        <v>0</v>
      </c>
      <c r="AG327" s="273">
        <f t="shared" si="393"/>
        <v>0</v>
      </c>
      <c r="AH327" s="273">
        <f t="shared" si="393"/>
        <v>0</v>
      </c>
      <c r="AI327" s="273">
        <f t="shared" si="393"/>
        <v>360</v>
      </c>
      <c r="AJ327" s="273">
        <f t="shared" si="393"/>
        <v>100</v>
      </c>
      <c r="AK327" s="273">
        <f t="shared" si="393"/>
        <v>85</v>
      </c>
      <c r="AL327" s="273">
        <f t="shared" si="393"/>
        <v>0</v>
      </c>
      <c r="AM327" s="273">
        <f t="shared" si="393"/>
        <v>0</v>
      </c>
      <c r="AN327" s="273">
        <f t="shared" si="393"/>
        <v>0</v>
      </c>
      <c r="AO327" s="273">
        <f t="shared" si="393"/>
        <v>0</v>
      </c>
      <c r="AP327" s="273">
        <f t="shared" si="393"/>
        <v>0</v>
      </c>
      <c r="AQ327" s="273">
        <f t="shared" si="393"/>
        <v>0</v>
      </c>
      <c r="AR327" s="273">
        <f t="shared" si="393"/>
        <v>0</v>
      </c>
      <c r="AS327" s="273">
        <f t="shared" si="393"/>
        <v>0</v>
      </c>
      <c r="AT327" s="273">
        <f t="shared" si="393"/>
        <v>0</v>
      </c>
      <c r="AU327" s="273">
        <f t="shared" si="393"/>
        <v>0</v>
      </c>
      <c r="AV327" s="273">
        <f t="shared" si="393"/>
        <v>0</v>
      </c>
      <c r="AW327" s="273">
        <f t="shared" si="393"/>
        <v>0</v>
      </c>
      <c r="AX327" s="273">
        <f t="shared" si="393"/>
        <v>0</v>
      </c>
      <c r="AY327" s="273">
        <f t="shared" si="393"/>
        <v>0</v>
      </c>
      <c r="AZ327" s="273">
        <f t="shared" si="393"/>
        <v>0</v>
      </c>
      <c r="BA327" s="273">
        <f t="shared" si="393"/>
        <v>0</v>
      </c>
      <c r="BB327" s="273">
        <f t="shared" si="393"/>
        <v>0</v>
      </c>
      <c r="BC327" s="273">
        <f t="shared" ref="BC327:CH327" si="394">SUM(BC313:BC326)</f>
        <v>0</v>
      </c>
      <c r="BD327" s="273">
        <f t="shared" si="394"/>
        <v>0</v>
      </c>
      <c r="BE327" s="273">
        <f t="shared" si="394"/>
        <v>0</v>
      </c>
      <c r="BF327" s="273">
        <f t="shared" si="394"/>
        <v>0</v>
      </c>
      <c r="BG327" s="273">
        <f t="shared" si="394"/>
        <v>0</v>
      </c>
      <c r="BH327" s="273">
        <f t="shared" si="394"/>
        <v>0</v>
      </c>
      <c r="BI327" s="273">
        <f t="shared" si="394"/>
        <v>0</v>
      </c>
      <c r="BJ327" s="273">
        <f t="shared" si="394"/>
        <v>0</v>
      </c>
      <c r="BK327" s="273">
        <f t="shared" si="394"/>
        <v>0</v>
      </c>
      <c r="BL327" s="273">
        <f t="shared" si="394"/>
        <v>0</v>
      </c>
      <c r="BM327" s="273">
        <f t="shared" si="394"/>
        <v>0</v>
      </c>
      <c r="BN327" s="273">
        <f t="shared" si="394"/>
        <v>0</v>
      </c>
      <c r="BO327" s="273">
        <f t="shared" si="394"/>
        <v>0</v>
      </c>
      <c r="BP327" s="273">
        <f t="shared" si="394"/>
        <v>0</v>
      </c>
      <c r="BQ327" s="273">
        <f t="shared" si="394"/>
        <v>0</v>
      </c>
      <c r="BR327" s="273">
        <f t="shared" si="394"/>
        <v>0</v>
      </c>
      <c r="BS327" s="273">
        <f t="shared" si="394"/>
        <v>0</v>
      </c>
      <c r="BT327" s="273">
        <f t="shared" si="394"/>
        <v>0</v>
      </c>
      <c r="BU327" s="273">
        <f t="shared" si="394"/>
        <v>0</v>
      </c>
      <c r="BV327" s="273">
        <f t="shared" si="394"/>
        <v>0</v>
      </c>
      <c r="BW327" s="273">
        <f t="shared" si="394"/>
        <v>0</v>
      </c>
      <c r="BX327" s="273">
        <f t="shared" si="394"/>
        <v>0</v>
      </c>
      <c r="BY327" s="273">
        <f t="shared" si="394"/>
        <v>0</v>
      </c>
      <c r="BZ327" s="273">
        <f t="shared" si="394"/>
        <v>0</v>
      </c>
      <c r="CA327" s="273">
        <f t="shared" si="394"/>
        <v>0</v>
      </c>
      <c r="CB327" s="273">
        <f t="shared" si="394"/>
        <v>0</v>
      </c>
      <c r="CC327" s="273">
        <f t="shared" si="394"/>
        <v>0</v>
      </c>
      <c r="CD327" s="273">
        <f t="shared" si="394"/>
        <v>0</v>
      </c>
      <c r="CE327" s="273">
        <f t="shared" si="394"/>
        <v>0</v>
      </c>
      <c r="CF327" s="273">
        <f t="shared" si="394"/>
        <v>0</v>
      </c>
      <c r="CG327" s="273">
        <f t="shared" si="394"/>
        <v>0</v>
      </c>
      <c r="CH327" s="273">
        <f t="shared" si="394"/>
        <v>0</v>
      </c>
      <c r="CI327" s="273">
        <f t="shared" ref="CI327:CT327" si="395">SUM(CI313:CI326)</f>
        <v>0</v>
      </c>
      <c r="CJ327" s="273">
        <f t="shared" si="395"/>
        <v>0</v>
      </c>
      <c r="CK327" s="273">
        <f t="shared" si="395"/>
        <v>0</v>
      </c>
      <c r="CL327" s="273">
        <f t="shared" si="395"/>
        <v>0</v>
      </c>
      <c r="CM327" s="273">
        <f t="shared" si="395"/>
        <v>0</v>
      </c>
      <c r="CN327" s="273">
        <f t="shared" si="395"/>
        <v>0</v>
      </c>
      <c r="CO327" s="273">
        <f t="shared" si="395"/>
        <v>0</v>
      </c>
      <c r="CP327" s="273">
        <f t="shared" si="395"/>
        <v>0</v>
      </c>
      <c r="CQ327" s="273">
        <f t="shared" si="395"/>
        <v>0</v>
      </c>
      <c r="CR327" s="273">
        <f t="shared" si="395"/>
        <v>0</v>
      </c>
      <c r="CS327" s="273">
        <f t="shared" si="395"/>
        <v>0</v>
      </c>
      <c r="CT327" s="291">
        <f t="shared" si="395"/>
        <v>0</v>
      </c>
    </row>
    <row r="328" spans="1:99" s="130" customFormat="1" ht="16.5" customHeight="1">
      <c r="E328" s="274"/>
      <c r="F328" s="274"/>
      <c r="G328" s="274"/>
      <c r="H328" s="274"/>
    </row>
    <row r="329" spans="1:99" s="130" customFormat="1" ht="16.5" customHeight="1">
      <c r="A329" s="797" t="s">
        <v>510</v>
      </c>
      <c r="B329" s="797"/>
      <c r="C329" s="797"/>
      <c r="D329" s="797"/>
      <c r="E329" s="797"/>
      <c r="F329" s="797"/>
      <c r="G329" s="797"/>
      <c r="H329" s="797"/>
      <c r="I329" s="797"/>
      <c r="J329" s="797"/>
      <c r="K329" s="797"/>
      <c r="L329" s="797"/>
    </row>
    <row r="330" spans="1:99" s="130" customFormat="1" ht="16.5" customHeight="1">
      <c r="A330" s="795" t="s">
        <v>502</v>
      </c>
      <c r="B330" s="801" t="s">
        <v>239</v>
      </c>
      <c r="C330" s="265">
        <v>1</v>
      </c>
      <c r="D330" s="265">
        <v>2</v>
      </c>
      <c r="E330" s="265">
        <v>3</v>
      </c>
      <c r="F330" s="265">
        <v>4</v>
      </c>
      <c r="G330" s="265">
        <v>5</v>
      </c>
      <c r="H330" s="265">
        <v>6</v>
      </c>
      <c r="I330" s="265">
        <v>7</v>
      </c>
      <c r="J330" s="265">
        <v>8</v>
      </c>
      <c r="K330" s="265">
        <v>9</v>
      </c>
      <c r="L330" s="265">
        <v>10</v>
      </c>
      <c r="M330" s="265">
        <v>11</v>
      </c>
      <c r="N330" s="265">
        <v>12</v>
      </c>
      <c r="O330" s="265">
        <v>13</v>
      </c>
      <c r="P330" s="265">
        <v>14</v>
      </c>
      <c r="Q330" s="265">
        <v>15</v>
      </c>
      <c r="R330" s="265">
        <v>16</v>
      </c>
      <c r="S330" s="265">
        <v>17</v>
      </c>
      <c r="T330" s="265">
        <v>18</v>
      </c>
      <c r="U330" s="265">
        <v>19</v>
      </c>
      <c r="V330" s="265">
        <v>20</v>
      </c>
      <c r="W330" s="265">
        <v>21</v>
      </c>
      <c r="X330" s="265">
        <v>22</v>
      </c>
      <c r="Y330" s="265">
        <v>23</v>
      </c>
      <c r="Z330" s="265">
        <v>24</v>
      </c>
      <c r="AA330" s="265">
        <v>25</v>
      </c>
      <c r="AB330" s="265">
        <v>26</v>
      </c>
      <c r="AC330" s="265">
        <v>27</v>
      </c>
      <c r="AD330" s="265">
        <v>28</v>
      </c>
      <c r="AE330" s="265">
        <v>29</v>
      </c>
      <c r="AF330" s="265">
        <v>30</v>
      </c>
      <c r="AG330" s="265">
        <v>31</v>
      </c>
      <c r="AH330" s="265">
        <v>32</v>
      </c>
      <c r="AI330" s="265">
        <v>33</v>
      </c>
      <c r="AJ330" s="265">
        <v>34</v>
      </c>
      <c r="AK330" s="265">
        <v>35</v>
      </c>
      <c r="AL330" s="265">
        <v>36</v>
      </c>
      <c r="AM330" s="265">
        <v>37</v>
      </c>
      <c r="AN330" s="265">
        <v>38</v>
      </c>
      <c r="AO330" s="265">
        <v>39</v>
      </c>
      <c r="AP330" s="265">
        <v>40</v>
      </c>
      <c r="AQ330" s="265">
        <v>41</v>
      </c>
      <c r="AR330" s="265">
        <v>42</v>
      </c>
      <c r="AS330" s="265">
        <v>43</v>
      </c>
      <c r="AT330" s="265">
        <v>44</v>
      </c>
      <c r="AU330" s="265">
        <v>45</v>
      </c>
      <c r="AV330" s="265">
        <v>46</v>
      </c>
      <c r="AW330" s="265">
        <v>47</v>
      </c>
      <c r="AX330" s="265">
        <v>48</v>
      </c>
      <c r="AY330" s="265">
        <v>49</v>
      </c>
      <c r="AZ330" s="265">
        <v>50</v>
      </c>
      <c r="BA330" s="265">
        <v>51</v>
      </c>
      <c r="BB330" s="265">
        <v>52</v>
      </c>
      <c r="BC330" s="265">
        <v>53</v>
      </c>
      <c r="BD330" s="265">
        <v>54</v>
      </c>
      <c r="BE330" s="265">
        <v>55</v>
      </c>
      <c r="BF330" s="265">
        <v>56</v>
      </c>
      <c r="BG330" s="265">
        <v>57</v>
      </c>
      <c r="BH330" s="265">
        <v>58</v>
      </c>
      <c r="BI330" s="265">
        <v>59</v>
      </c>
      <c r="BJ330" s="265">
        <v>60</v>
      </c>
      <c r="BK330" s="265">
        <v>61</v>
      </c>
      <c r="BL330" s="265">
        <v>62</v>
      </c>
      <c r="BM330" s="265">
        <v>63</v>
      </c>
      <c r="BN330" s="265">
        <v>64</v>
      </c>
      <c r="BO330" s="265">
        <v>65</v>
      </c>
      <c r="BP330" s="265">
        <v>66</v>
      </c>
      <c r="BQ330" s="265">
        <v>67</v>
      </c>
      <c r="BR330" s="265">
        <v>68</v>
      </c>
      <c r="BS330" s="265">
        <v>69</v>
      </c>
      <c r="BT330" s="265">
        <v>70</v>
      </c>
      <c r="BU330" s="265">
        <v>71</v>
      </c>
      <c r="BV330" s="265">
        <v>72</v>
      </c>
      <c r="BW330" s="265">
        <v>73</v>
      </c>
      <c r="BX330" s="265">
        <v>74</v>
      </c>
      <c r="BY330" s="265">
        <v>75</v>
      </c>
      <c r="BZ330" s="265">
        <v>76</v>
      </c>
      <c r="CA330" s="265">
        <v>77</v>
      </c>
      <c r="CB330" s="265">
        <v>78</v>
      </c>
      <c r="CC330" s="265">
        <v>79</v>
      </c>
      <c r="CD330" s="265">
        <v>80</v>
      </c>
      <c r="CE330" s="265">
        <v>81</v>
      </c>
      <c r="CF330" s="265">
        <v>82</v>
      </c>
      <c r="CG330" s="265">
        <v>83</v>
      </c>
      <c r="CH330" s="265">
        <v>84</v>
      </c>
      <c r="CI330" s="265">
        <v>85</v>
      </c>
      <c r="CJ330" s="265">
        <v>86</v>
      </c>
      <c r="CK330" s="265">
        <v>87</v>
      </c>
      <c r="CL330" s="265">
        <v>88</v>
      </c>
      <c r="CM330" s="265">
        <v>89</v>
      </c>
      <c r="CN330" s="265">
        <v>90</v>
      </c>
      <c r="CO330" s="265">
        <v>91</v>
      </c>
      <c r="CP330" s="265">
        <v>92</v>
      </c>
      <c r="CQ330" s="265">
        <v>93</v>
      </c>
      <c r="CR330" s="265">
        <v>94</v>
      </c>
      <c r="CS330" s="265">
        <v>95</v>
      </c>
      <c r="CT330" s="290">
        <v>96</v>
      </c>
      <c r="CU330" s="164" t="s">
        <v>77</v>
      </c>
    </row>
    <row r="331" spans="1:99" s="130" customFormat="1" ht="16.5" customHeight="1">
      <c r="A331" s="796"/>
      <c r="B331" s="802"/>
      <c r="C331" s="266">
        <f>主要假设阐述!$B$5</f>
        <v>42491</v>
      </c>
      <c r="D331" s="266">
        <f>C331+31</f>
        <v>42522</v>
      </c>
      <c r="E331" s="266">
        <f t="shared" ref="E331:BP331" si="396">D331+31</f>
        <v>42553</v>
      </c>
      <c r="F331" s="266">
        <f t="shared" si="396"/>
        <v>42584</v>
      </c>
      <c r="G331" s="266">
        <f t="shared" si="396"/>
        <v>42615</v>
      </c>
      <c r="H331" s="266">
        <f t="shared" si="396"/>
        <v>42646</v>
      </c>
      <c r="I331" s="266">
        <f t="shared" si="396"/>
        <v>42677</v>
      </c>
      <c r="J331" s="266">
        <f t="shared" si="396"/>
        <v>42708</v>
      </c>
      <c r="K331" s="266">
        <f t="shared" si="396"/>
        <v>42739</v>
      </c>
      <c r="L331" s="266">
        <f t="shared" si="396"/>
        <v>42770</v>
      </c>
      <c r="M331" s="266">
        <f t="shared" si="396"/>
        <v>42801</v>
      </c>
      <c r="N331" s="266">
        <f t="shared" si="396"/>
        <v>42832</v>
      </c>
      <c r="O331" s="266">
        <f t="shared" si="396"/>
        <v>42863</v>
      </c>
      <c r="P331" s="266">
        <f t="shared" si="396"/>
        <v>42894</v>
      </c>
      <c r="Q331" s="266">
        <f t="shared" si="396"/>
        <v>42925</v>
      </c>
      <c r="R331" s="266">
        <f t="shared" si="396"/>
        <v>42956</v>
      </c>
      <c r="S331" s="266">
        <f t="shared" si="396"/>
        <v>42987</v>
      </c>
      <c r="T331" s="266">
        <f t="shared" si="396"/>
        <v>43018</v>
      </c>
      <c r="U331" s="266">
        <f t="shared" si="396"/>
        <v>43049</v>
      </c>
      <c r="V331" s="266">
        <f t="shared" si="396"/>
        <v>43080</v>
      </c>
      <c r="W331" s="266">
        <f t="shared" si="396"/>
        <v>43111</v>
      </c>
      <c r="X331" s="266">
        <f t="shared" si="396"/>
        <v>43142</v>
      </c>
      <c r="Y331" s="266">
        <f t="shared" si="396"/>
        <v>43173</v>
      </c>
      <c r="Z331" s="266">
        <f t="shared" si="396"/>
        <v>43204</v>
      </c>
      <c r="AA331" s="266">
        <f t="shared" si="396"/>
        <v>43235</v>
      </c>
      <c r="AB331" s="266">
        <f t="shared" si="396"/>
        <v>43266</v>
      </c>
      <c r="AC331" s="266">
        <f t="shared" si="396"/>
        <v>43297</v>
      </c>
      <c r="AD331" s="266">
        <f t="shared" si="396"/>
        <v>43328</v>
      </c>
      <c r="AE331" s="266">
        <f t="shared" si="396"/>
        <v>43359</v>
      </c>
      <c r="AF331" s="266">
        <f t="shared" si="396"/>
        <v>43390</v>
      </c>
      <c r="AG331" s="266">
        <f t="shared" si="396"/>
        <v>43421</v>
      </c>
      <c r="AH331" s="266">
        <f t="shared" si="396"/>
        <v>43452</v>
      </c>
      <c r="AI331" s="266">
        <f t="shared" si="396"/>
        <v>43483</v>
      </c>
      <c r="AJ331" s="266">
        <f t="shared" si="396"/>
        <v>43514</v>
      </c>
      <c r="AK331" s="266">
        <f t="shared" si="396"/>
        <v>43545</v>
      </c>
      <c r="AL331" s="266">
        <f t="shared" si="396"/>
        <v>43576</v>
      </c>
      <c r="AM331" s="266">
        <f t="shared" si="396"/>
        <v>43607</v>
      </c>
      <c r="AN331" s="266">
        <f t="shared" si="396"/>
        <v>43638</v>
      </c>
      <c r="AO331" s="266">
        <f t="shared" si="396"/>
        <v>43669</v>
      </c>
      <c r="AP331" s="266">
        <f t="shared" si="396"/>
        <v>43700</v>
      </c>
      <c r="AQ331" s="266">
        <f t="shared" si="396"/>
        <v>43731</v>
      </c>
      <c r="AR331" s="266">
        <f t="shared" si="396"/>
        <v>43762</v>
      </c>
      <c r="AS331" s="266">
        <f t="shared" si="396"/>
        <v>43793</v>
      </c>
      <c r="AT331" s="266">
        <f t="shared" si="396"/>
        <v>43824</v>
      </c>
      <c r="AU331" s="266">
        <f t="shared" si="396"/>
        <v>43855</v>
      </c>
      <c r="AV331" s="266">
        <f t="shared" si="396"/>
        <v>43886</v>
      </c>
      <c r="AW331" s="266">
        <f t="shared" si="396"/>
        <v>43917</v>
      </c>
      <c r="AX331" s="266">
        <f t="shared" si="396"/>
        <v>43948</v>
      </c>
      <c r="AY331" s="266">
        <f t="shared" si="396"/>
        <v>43979</v>
      </c>
      <c r="AZ331" s="266">
        <f t="shared" si="396"/>
        <v>44010</v>
      </c>
      <c r="BA331" s="266">
        <f t="shared" si="396"/>
        <v>44041</v>
      </c>
      <c r="BB331" s="266">
        <f t="shared" si="396"/>
        <v>44072</v>
      </c>
      <c r="BC331" s="266">
        <f t="shared" si="396"/>
        <v>44103</v>
      </c>
      <c r="BD331" s="266">
        <f t="shared" si="396"/>
        <v>44134</v>
      </c>
      <c r="BE331" s="266">
        <f t="shared" si="396"/>
        <v>44165</v>
      </c>
      <c r="BF331" s="266">
        <f t="shared" si="396"/>
        <v>44196</v>
      </c>
      <c r="BG331" s="266">
        <f t="shared" si="396"/>
        <v>44227</v>
      </c>
      <c r="BH331" s="266">
        <f t="shared" si="396"/>
        <v>44258</v>
      </c>
      <c r="BI331" s="266">
        <f t="shared" si="396"/>
        <v>44289</v>
      </c>
      <c r="BJ331" s="266">
        <f t="shared" si="396"/>
        <v>44320</v>
      </c>
      <c r="BK331" s="266">
        <f t="shared" si="396"/>
        <v>44351</v>
      </c>
      <c r="BL331" s="266">
        <f t="shared" si="396"/>
        <v>44382</v>
      </c>
      <c r="BM331" s="266">
        <f t="shared" si="396"/>
        <v>44413</v>
      </c>
      <c r="BN331" s="266">
        <f t="shared" si="396"/>
        <v>44444</v>
      </c>
      <c r="BO331" s="266">
        <f t="shared" si="396"/>
        <v>44475</v>
      </c>
      <c r="BP331" s="266">
        <f t="shared" si="396"/>
        <v>44506</v>
      </c>
      <c r="BQ331" s="266">
        <f t="shared" ref="BQ331:CT331" si="397">BP331+31</f>
        <v>44537</v>
      </c>
      <c r="BR331" s="266">
        <f t="shared" si="397"/>
        <v>44568</v>
      </c>
      <c r="BS331" s="266">
        <f t="shared" si="397"/>
        <v>44599</v>
      </c>
      <c r="BT331" s="266">
        <f t="shared" si="397"/>
        <v>44630</v>
      </c>
      <c r="BU331" s="266">
        <f t="shared" si="397"/>
        <v>44661</v>
      </c>
      <c r="BV331" s="266">
        <f t="shared" si="397"/>
        <v>44692</v>
      </c>
      <c r="BW331" s="266">
        <f t="shared" si="397"/>
        <v>44723</v>
      </c>
      <c r="BX331" s="266">
        <f t="shared" si="397"/>
        <v>44754</v>
      </c>
      <c r="BY331" s="266">
        <f t="shared" si="397"/>
        <v>44785</v>
      </c>
      <c r="BZ331" s="266">
        <f t="shared" si="397"/>
        <v>44816</v>
      </c>
      <c r="CA331" s="266">
        <f t="shared" si="397"/>
        <v>44847</v>
      </c>
      <c r="CB331" s="266">
        <f t="shared" si="397"/>
        <v>44878</v>
      </c>
      <c r="CC331" s="266">
        <f t="shared" si="397"/>
        <v>44909</v>
      </c>
      <c r="CD331" s="266">
        <f t="shared" si="397"/>
        <v>44940</v>
      </c>
      <c r="CE331" s="266">
        <f t="shared" si="397"/>
        <v>44971</v>
      </c>
      <c r="CF331" s="266">
        <f t="shared" si="397"/>
        <v>45002</v>
      </c>
      <c r="CG331" s="266">
        <f t="shared" si="397"/>
        <v>45033</v>
      </c>
      <c r="CH331" s="266">
        <f t="shared" si="397"/>
        <v>45064</v>
      </c>
      <c r="CI331" s="266">
        <f t="shared" si="397"/>
        <v>45095</v>
      </c>
      <c r="CJ331" s="266">
        <f t="shared" si="397"/>
        <v>45126</v>
      </c>
      <c r="CK331" s="266">
        <f t="shared" si="397"/>
        <v>45157</v>
      </c>
      <c r="CL331" s="266">
        <f t="shared" si="397"/>
        <v>45188</v>
      </c>
      <c r="CM331" s="266">
        <f t="shared" si="397"/>
        <v>45219</v>
      </c>
      <c r="CN331" s="266">
        <f t="shared" si="397"/>
        <v>45250</v>
      </c>
      <c r="CO331" s="266">
        <f t="shared" si="397"/>
        <v>45281</v>
      </c>
      <c r="CP331" s="266">
        <f t="shared" si="397"/>
        <v>45312</v>
      </c>
      <c r="CQ331" s="266">
        <f t="shared" si="397"/>
        <v>45343</v>
      </c>
      <c r="CR331" s="266">
        <f t="shared" si="397"/>
        <v>45374</v>
      </c>
      <c r="CS331" s="266">
        <f t="shared" si="397"/>
        <v>45405</v>
      </c>
      <c r="CT331" s="266">
        <f t="shared" si="397"/>
        <v>45436</v>
      </c>
      <c r="CU331" s="164"/>
    </row>
    <row r="332" spans="1:99" s="130" customFormat="1" ht="16.5" customHeight="1">
      <c r="A332" s="267" t="str">
        <f>A313</f>
        <v>多层（4F-9F)</v>
      </c>
      <c r="B332" s="268">
        <f>SUM(C332:CT332)</f>
        <v>0</v>
      </c>
      <c r="C332" s="268">
        <f t="shared" ref="C332:V332" si="398">C41+C118+C195+C272</f>
        <v>0</v>
      </c>
      <c r="D332" s="268">
        <f t="shared" si="398"/>
        <v>0</v>
      </c>
      <c r="E332" s="268">
        <f t="shared" si="398"/>
        <v>0</v>
      </c>
      <c r="F332" s="268">
        <f t="shared" si="398"/>
        <v>0</v>
      </c>
      <c r="G332" s="268">
        <f t="shared" si="398"/>
        <v>0</v>
      </c>
      <c r="H332" s="268">
        <f t="shared" si="398"/>
        <v>0</v>
      </c>
      <c r="I332" s="268">
        <f t="shared" si="398"/>
        <v>0</v>
      </c>
      <c r="J332" s="268">
        <f t="shared" si="398"/>
        <v>0</v>
      </c>
      <c r="K332" s="268">
        <f t="shared" si="398"/>
        <v>0</v>
      </c>
      <c r="L332" s="268">
        <f t="shared" si="398"/>
        <v>0</v>
      </c>
      <c r="M332" s="268">
        <f t="shared" si="398"/>
        <v>0</v>
      </c>
      <c r="N332" s="268">
        <f t="shared" si="398"/>
        <v>0</v>
      </c>
      <c r="O332" s="268">
        <f t="shared" si="398"/>
        <v>0</v>
      </c>
      <c r="P332" s="268">
        <f t="shared" si="398"/>
        <v>0</v>
      </c>
      <c r="Q332" s="268">
        <f t="shared" si="398"/>
        <v>0</v>
      </c>
      <c r="R332" s="268">
        <f t="shared" si="398"/>
        <v>0</v>
      </c>
      <c r="S332" s="268">
        <f t="shared" si="398"/>
        <v>0</v>
      </c>
      <c r="T332" s="268">
        <f t="shared" si="398"/>
        <v>0</v>
      </c>
      <c r="U332" s="268">
        <f t="shared" si="398"/>
        <v>0</v>
      </c>
      <c r="V332" s="268">
        <f t="shared" si="398"/>
        <v>0</v>
      </c>
      <c r="W332" s="268">
        <f t="shared" ref="W332:CH332" si="399">W41+W118+W195+W272</f>
        <v>0</v>
      </c>
      <c r="X332" s="268">
        <f t="shared" si="399"/>
        <v>0</v>
      </c>
      <c r="Y332" s="268">
        <f t="shared" si="399"/>
        <v>0</v>
      </c>
      <c r="Z332" s="268">
        <f t="shared" si="399"/>
        <v>0</v>
      </c>
      <c r="AA332" s="268">
        <f t="shared" si="399"/>
        <v>0</v>
      </c>
      <c r="AB332" s="268">
        <f t="shared" si="399"/>
        <v>0</v>
      </c>
      <c r="AC332" s="268">
        <f t="shared" si="399"/>
        <v>0</v>
      </c>
      <c r="AD332" s="268">
        <f t="shared" si="399"/>
        <v>0</v>
      </c>
      <c r="AE332" s="268">
        <f t="shared" si="399"/>
        <v>0</v>
      </c>
      <c r="AF332" s="268">
        <f t="shared" si="399"/>
        <v>0</v>
      </c>
      <c r="AG332" s="268">
        <f t="shared" si="399"/>
        <v>0</v>
      </c>
      <c r="AH332" s="268">
        <f t="shared" si="399"/>
        <v>0</v>
      </c>
      <c r="AI332" s="268">
        <f t="shared" si="399"/>
        <v>0</v>
      </c>
      <c r="AJ332" s="268">
        <f t="shared" si="399"/>
        <v>0</v>
      </c>
      <c r="AK332" s="268">
        <f t="shared" si="399"/>
        <v>0</v>
      </c>
      <c r="AL332" s="268">
        <f t="shared" si="399"/>
        <v>0</v>
      </c>
      <c r="AM332" s="268">
        <f t="shared" si="399"/>
        <v>0</v>
      </c>
      <c r="AN332" s="268">
        <f t="shared" si="399"/>
        <v>0</v>
      </c>
      <c r="AO332" s="268">
        <f t="shared" si="399"/>
        <v>0</v>
      </c>
      <c r="AP332" s="268">
        <f t="shared" si="399"/>
        <v>0</v>
      </c>
      <c r="AQ332" s="268">
        <f t="shared" si="399"/>
        <v>0</v>
      </c>
      <c r="AR332" s="268">
        <f t="shared" si="399"/>
        <v>0</v>
      </c>
      <c r="AS332" s="268">
        <f t="shared" si="399"/>
        <v>0</v>
      </c>
      <c r="AT332" s="268">
        <f t="shared" si="399"/>
        <v>0</v>
      </c>
      <c r="AU332" s="268">
        <f t="shared" si="399"/>
        <v>0</v>
      </c>
      <c r="AV332" s="268">
        <f t="shared" si="399"/>
        <v>0</v>
      </c>
      <c r="AW332" s="268">
        <f t="shared" si="399"/>
        <v>0</v>
      </c>
      <c r="AX332" s="268">
        <f t="shared" si="399"/>
        <v>0</v>
      </c>
      <c r="AY332" s="268">
        <f t="shared" si="399"/>
        <v>0</v>
      </c>
      <c r="AZ332" s="268">
        <f t="shared" si="399"/>
        <v>0</v>
      </c>
      <c r="BA332" s="268">
        <f t="shared" si="399"/>
        <v>0</v>
      </c>
      <c r="BB332" s="268">
        <f t="shared" si="399"/>
        <v>0</v>
      </c>
      <c r="BC332" s="268">
        <f t="shared" si="399"/>
        <v>0</v>
      </c>
      <c r="BD332" s="268">
        <f t="shared" si="399"/>
        <v>0</v>
      </c>
      <c r="BE332" s="268">
        <f t="shared" si="399"/>
        <v>0</v>
      </c>
      <c r="BF332" s="268">
        <f t="shared" si="399"/>
        <v>0</v>
      </c>
      <c r="BG332" s="268">
        <f t="shared" si="399"/>
        <v>0</v>
      </c>
      <c r="BH332" s="268">
        <f t="shared" si="399"/>
        <v>0</v>
      </c>
      <c r="BI332" s="268">
        <f t="shared" si="399"/>
        <v>0</v>
      </c>
      <c r="BJ332" s="268">
        <f t="shared" si="399"/>
        <v>0</v>
      </c>
      <c r="BK332" s="268">
        <f t="shared" si="399"/>
        <v>0</v>
      </c>
      <c r="BL332" s="268">
        <f t="shared" si="399"/>
        <v>0</v>
      </c>
      <c r="BM332" s="268">
        <f t="shared" si="399"/>
        <v>0</v>
      </c>
      <c r="BN332" s="268">
        <f t="shared" si="399"/>
        <v>0</v>
      </c>
      <c r="BO332" s="268">
        <f t="shared" si="399"/>
        <v>0</v>
      </c>
      <c r="BP332" s="268">
        <f t="shared" si="399"/>
        <v>0</v>
      </c>
      <c r="BQ332" s="268">
        <f t="shared" si="399"/>
        <v>0</v>
      </c>
      <c r="BR332" s="268">
        <f t="shared" si="399"/>
        <v>0</v>
      </c>
      <c r="BS332" s="268">
        <f t="shared" si="399"/>
        <v>0</v>
      </c>
      <c r="BT332" s="268">
        <f t="shared" si="399"/>
        <v>0</v>
      </c>
      <c r="BU332" s="268">
        <f t="shared" si="399"/>
        <v>0</v>
      </c>
      <c r="BV332" s="268">
        <f t="shared" si="399"/>
        <v>0</v>
      </c>
      <c r="BW332" s="268">
        <f t="shared" si="399"/>
        <v>0</v>
      </c>
      <c r="BX332" s="268">
        <f t="shared" si="399"/>
        <v>0</v>
      </c>
      <c r="BY332" s="268">
        <f t="shared" si="399"/>
        <v>0</v>
      </c>
      <c r="BZ332" s="268">
        <f t="shared" si="399"/>
        <v>0</v>
      </c>
      <c r="CA332" s="268">
        <f t="shared" si="399"/>
        <v>0</v>
      </c>
      <c r="CB332" s="268">
        <f t="shared" si="399"/>
        <v>0</v>
      </c>
      <c r="CC332" s="268">
        <f t="shared" si="399"/>
        <v>0</v>
      </c>
      <c r="CD332" s="268">
        <f t="shared" si="399"/>
        <v>0</v>
      </c>
      <c r="CE332" s="268">
        <f t="shared" si="399"/>
        <v>0</v>
      </c>
      <c r="CF332" s="268">
        <f t="shared" si="399"/>
        <v>0</v>
      </c>
      <c r="CG332" s="268">
        <f t="shared" si="399"/>
        <v>0</v>
      </c>
      <c r="CH332" s="268">
        <f t="shared" si="399"/>
        <v>0</v>
      </c>
      <c r="CI332" s="268">
        <f t="shared" ref="CI332:CT332" si="400">CI41+CI118+CI195+CI272</f>
        <v>0</v>
      </c>
      <c r="CJ332" s="268">
        <f t="shared" si="400"/>
        <v>0</v>
      </c>
      <c r="CK332" s="268">
        <f t="shared" si="400"/>
        <v>0</v>
      </c>
      <c r="CL332" s="268">
        <f t="shared" si="400"/>
        <v>0</v>
      </c>
      <c r="CM332" s="268">
        <f t="shared" si="400"/>
        <v>0</v>
      </c>
      <c r="CN332" s="268">
        <f t="shared" si="400"/>
        <v>0</v>
      </c>
      <c r="CO332" s="268">
        <f t="shared" si="400"/>
        <v>0</v>
      </c>
      <c r="CP332" s="268">
        <f t="shared" si="400"/>
        <v>0</v>
      </c>
      <c r="CQ332" s="268">
        <f t="shared" si="400"/>
        <v>0</v>
      </c>
      <c r="CR332" s="268">
        <f t="shared" si="400"/>
        <v>0</v>
      </c>
      <c r="CS332" s="268">
        <f t="shared" si="400"/>
        <v>0</v>
      </c>
      <c r="CT332" s="292">
        <f t="shared" si="400"/>
        <v>0</v>
      </c>
      <c r="CU332" s="164">
        <f>B332-'5、销售定价'!B4</f>
        <v>0</v>
      </c>
    </row>
    <row r="333" spans="1:99" s="130" customFormat="1" ht="16.5" customHeight="1">
      <c r="A333" s="267" t="str">
        <f t="shared" ref="A333:A345" si="401">A314</f>
        <v>小高层(10F-12F)</v>
      </c>
      <c r="B333" s="268">
        <f t="shared" ref="B333:B345" si="402">SUM(C333:CT333)</f>
        <v>0</v>
      </c>
      <c r="C333" s="268">
        <f t="shared" ref="C333:BN333" si="403">C42+C119+C196+C273</f>
        <v>0</v>
      </c>
      <c r="D333" s="268">
        <f t="shared" si="403"/>
        <v>0</v>
      </c>
      <c r="E333" s="268">
        <f t="shared" si="403"/>
        <v>0</v>
      </c>
      <c r="F333" s="268">
        <f t="shared" si="403"/>
        <v>0</v>
      </c>
      <c r="G333" s="268">
        <f t="shared" si="403"/>
        <v>0</v>
      </c>
      <c r="H333" s="268">
        <f t="shared" si="403"/>
        <v>0</v>
      </c>
      <c r="I333" s="268">
        <f t="shared" si="403"/>
        <v>0</v>
      </c>
      <c r="J333" s="268">
        <f t="shared" si="403"/>
        <v>0</v>
      </c>
      <c r="K333" s="268">
        <f t="shared" si="403"/>
        <v>0</v>
      </c>
      <c r="L333" s="268">
        <f t="shared" si="403"/>
        <v>0</v>
      </c>
      <c r="M333" s="268">
        <f t="shared" si="403"/>
        <v>0</v>
      </c>
      <c r="N333" s="268">
        <f t="shared" si="403"/>
        <v>0</v>
      </c>
      <c r="O333" s="268">
        <f t="shared" si="403"/>
        <v>0</v>
      </c>
      <c r="P333" s="268">
        <f t="shared" si="403"/>
        <v>0</v>
      </c>
      <c r="Q333" s="268">
        <f t="shared" si="403"/>
        <v>0</v>
      </c>
      <c r="R333" s="268">
        <f t="shared" si="403"/>
        <v>0</v>
      </c>
      <c r="S333" s="268">
        <f t="shared" si="403"/>
        <v>0</v>
      </c>
      <c r="T333" s="268">
        <f t="shared" si="403"/>
        <v>0</v>
      </c>
      <c r="U333" s="268">
        <f t="shared" si="403"/>
        <v>0</v>
      </c>
      <c r="V333" s="268">
        <f t="shared" si="403"/>
        <v>0</v>
      </c>
      <c r="W333" s="268">
        <f t="shared" si="403"/>
        <v>0</v>
      </c>
      <c r="X333" s="268">
        <f t="shared" si="403"/>
        <v>0</v>
      </c>
      <c r="Y333" s="268">
        <f t="shared" si="403"/>
        <v>0</v>
      </c>
      <c r="Z333" s="268">
        <f t="shared" si="403"/>
        <v>0</v>
      </c>
      <c r="AA333" s="268">
        <f t="shared" si="403"/>
        <v>0</v>
      </c>
      <c r="AB333" s="268">
        <f t="shared" si="403"/>
        <v>0</v>
      </c>
      <c r="AC333" s="268">
        <f t="shared" si="403"/>
        <v>0</v>
      </c>
      <c r="AD333" s="268">
        <f t="shared" si="403"/>
        <v>0</v>
      </c>
      <c r="AE333" s="268">
        <f t="shared" si="403"/>
        <v>0</v>
      </c>
      <c r="AF333" s="268">
        <f t="shared" si="403"/>
        <v>0</v>
      </c>
      <c r="AG333" s="268">
        <f t="shared" si="403"/>
        <v>0</v>
      </c>
      <c r="AH333" s="268">
        <f t="shared" si="403"/>
        <v>0</v>
      </c>
      <c r="AI333" s="268">
        <f t="shared" si="403"/>
        <v>0</v>
      </c>
      <c r="AJ333" s="268">
        <f t="shared" si="403"/>
        <v>0</v>
      </c>
      <c r="AK333" s="268">
        <f t="shared" si="403"/>
        <v>0</v>
      </c>
      <c r="AL333" s="268">
        <f t="shared" si="403"/>
        <v>0</v>
      </c>
      <c r="AM333" s="268">
        <f t="shared" si="403"/>
        <v>0</v>
      </c>
      <c r="AN333" s="268">
        <f t="shared" si="403"/>
        <v>0</v>
      </c>
      <c r="AO333" s="268">
        <f t="shared" si="403"/>
        <v>0</v>
      </c>
      <c r="AP333" s="268">
        <f t="shared" si="403"/>
        <v>0</v>
      </c>
      <c r="AQ333" s="268">
        <f t="shared" si="403"/>
        <v>0</v>
      </c>
      <c r="AR333" s="268">
        <f t="shared" si="403"/>
        <v>0</v>
      </c>
      <c r="AS333" s="268">
        <f t="shared" si="403"/>
        <v>0</v>
      </c>
      <c r="AT333" s="268">
        <f t="shared" si="403"/>
        <v>0</v>
      </c>
      <c r="AU333" s="268">
        <f t="shared" si="403"/>
        <v>0</v>
      </c>
      <c r="AV333" s="268">
        <f t="shared" si="403"/>
        <v>0</v>
      </c>
      <c r="AW333" s="268">
        <f t="shared" si="403"/>
        <v>0</v>
      </c>
      <c r="AX333" s="268">
        <f t="shared" si="403"/>
        <v>0</v>
      </c>
      <c r="AY333" s="268">
        <f t="shared" si="403"/>
        <v>0</v>
      </c>
      <c r="AZ333" s="268">
        <f t="shared" si="403"/>
        <v>0</v>
      </c>
      <c r="BA333" s="268">
        <f t="shared" si="403"/>
        <v>0</v>
      </c>
      <c r="BB333" s="268">
        <f t="shared" si="403"/>
        <v>0</v>
      </c>
      <c r="BC333" s="268">
        <f t="shared" si="403"/>
        <v>0</v>
      </c>
      <c r="BD333" s="268">
        <f t="shared" si="403"/>
        <v>0</v>
      </c>
      <c r="BE333" s="268">
        <f t="shared" si="403"/>
        <v>0</v>
      </c>
      <c r="BF333" s="268">
        <f t="shared" si="403"/>
        <v>0</v>
      </c>
      <c r="BG333" s="268">
        <f t="shared" si="403"/>
        <v>0</v>
      </c>
      <c r="BH333" s="268">
        <f t="shared" si="403"/>
        <v>0</v>
      </c>
      <c r="BI333" s="268">
        <f t="shared" si="403"/>
        <v>0</v>
      </c>
      <c r="BJ333" s="268">
        <f t="shared" si="403"/>
        <v>0</v>
      </c>
      <c r="BK333" s="268">
        <f t="shared" si="403"/>
        <v>0</v>
      </c>
      <c r="BL333" s="268">
        <f t="shared" si="403"/>
        <v>0</v>
      </c>
      <c r="BM333" s="268">
        <f t="shared" si="403"/>
        <v>0</v>
      </c>
      <c r="BN333" s="268">
        <f t="shared" si="403"/>
        <v>0</v>
      </c>
      <c r="BO333" s="268">
        <f t="shared" ref="BO333:CT333" si="404">BO42+BO119+BO196+BO273</f>
        <v>0</v>
      </c>
      <c r="BP333" s="268">
        <f t="shared" si="404"/>
        <v>0</v>
      </c>
      <c r="BQ333" s="268">
        <f t="shared" si="404"/>
        <v>0</v>
      </c>
      <c r="BR333" s="268">
        <f t="shared" si="404"/>
        <v>0</v>
      </c>
      <c r="BS333" s="268">
        <f t="shared" si="404"/>
        <v>0</v>
      </c>
      <c r="BT333" s="268">
        <f t="shared" si="404"/>
        <v>0</v>
      </c>
      <c r="BU333" s="268">
        <f t="shared" si="404"/>
        <v>0</v>
      </c>
      <c r="BV333" s="268">
        <f t="shared" si="404"/>
        <v>0</v>
      </c>
      <c r="BW333" s="268">
        <f t="shared" si="404"/>
        <v>0</v>
      </c>
      <c r="BX333" s="268">
        <f t="shared" si="404"/>
        <v>0</v>
      </c>
      <c r="BY333" s="268">
        <f t="shared" si="404"/>
        <v>0</v>
      </c>
      <c r="BZ333" s="268">
        <f t="shared" si="404"/>
        <v>0</v>
      </c>
      <c r="CA333" s="268">
        <f t="shared" si="404"/>
        <v>0</v>
      </c>
      <c r="CB333" s="268">
        <f t="shared" si="404"/>
        <v>0</v>
      </c>
      <c r="CC333" s="268">
        <f t="shared" si="404"/>
        <v>0</v>
      </c>
      <c r="CD333" s="268">
        <f t="shared" si="404"/>
        <v>0</v>
      </c>
      <c r="CE333" s="268">
        <f t="shared" si="404"/>
        <v>0</v>
      </c>
      <c r="CF333" s="268">
        <f t="shared" si="404"/>
        <v>0</v>
      </c>
      <c r="CG333" s="268">
        <f t="shared" si="404"/>
        <v>0</v>
      </c>
      <c r="CH333" s="268">
        <f t="shared" si="404"/>
        <v>0</v>
      </c>
      <c r="CI333" s="268">
        <f t="shared" si="404"/>
        <v>0</v>
      </c>
      <c r="CJ333" s="268">
        <f t="shared" si="404"/>
        <v>0</v>
      </c>
      <c r="CK333" s="268">
        <f t="shared" si="404"/>
        <v>0</v>
      </c>
      <c r="CL333" s="268">
        <f t="shared" si="404"/>
        <v>0</v>
      </c>
      <c r="CM333" s="268">
        <f t="shared" si="404"/>
        <v>0</v>
      </c>
      <c r="CN333" s="268">
        <f t="shared" si="404"/>
        <v>0</v>
      </c>
      <c r="CO333" s="268">
        <f t="shared" si="404"/>
        <v>0</v>
      </c>
      <c r="CP333" s="268">
        <f t="shared" si="404"/>
        <v>0</v>
      </c>
      <c r="CQ333" s="268">
        <f t="shared" si="404"/>
        <v>0</v>
      </c>
      <c r="CR333" s="268">
        <f t="shared" si="404"/>
        <v>0</v>
      </c>
      <c r="CS333" s="268">
        <f t="shared" si="404"/>
        <v>0</v>
      </c>
      <c r="CT333" s="292">
        <f t="shared" si="404"/>
        <v>0</v>
      </c>
      <c r="CU333" s="164">
        <f>B333-'5、销售定价'!B5</f>
        <v>0</v>
      </c>
    </row>
    <row r="334" spans="1:99" s="130" customFormat="1" ht="16.5" customHeight="1">
      <c r="A334" s="267" t="str">
        <f t="shared" si="401"/>
        <v>中高层(13F-18F)</v>
      </c>
      <c r="B334" s="268">
        <f t="shared" si="402"/>
        <v>0</v>
      </c>
      <c r="C334" s="268">
        <f t="shared" ref="C334:BN334" si="405">C43+C120+C197+C274</f>
        <v>0</v>
      </c>
      <c r="D334" s="268">
        <f t="shared" si="405"/>
        <v>0</v>
      </c>
      <c r="E334" s="268">
        <f t="shared" si="405"/>
        <v>0</v>
      </c>
      <c r="F334" s="268">
        <f t="shared" si="405"/>
        <v>0</v>
      </c>
      <c r="G334" s="268">
        <f t="shared" si="405"/>
        <v>0</v>
      </c>
      <c r="H334" s="268">
        <f t="shared" si="405"/>
        <v>0</v>
      </c>
      <c r="I334" s="268">
        <f t="shared" si="405"/>
        <v>0</v>
      </c>
      <c r="J334" s="268">
        <f t="shared" si="405"/>
        <v>0</v>
      </c>
      <c r="K334" s="268">
        <f t="shared" si="405"/>
        <v>0</v>
      </c>
      <c r="L334" s="268">
        <f t="shared" si="405"/>
        <v>0</v>
      </c>
      <c r="M334" s="268">
        <f t="shared" si="405"/>
        <v>0</v>
      </c>
      <c r="N334" s="268">
        <f t="shared" si="405"/>
        <v>0</v>
      </c>
      <c r="O334" s="268">
        <f t="shared" si="405"/>
        <v>0</v>
      </c>
      <c r="P334" s="268">
        <f t="shared" si="405"/>
        <v>0</v>
      </c>
      <c r="Q334" s="268">
        <f t="shared" si="405"/>
        <v>0</v>
      </c>
      <c r="R334" s="268">
        <f t="shared" si="405"/>
        <v>0</v>
      </c>
      <c r="S334" s="268">
        <f t="shared" si="405"/>
        <v>0</v>
      </c>
      <c r="T334" s="268">
        <f t="shared" si="405"/>
        <v>0</v>
      </c>
      <c r="U334" s="268">
        <f t="shared" si="405"/>
        <v>0</v>
      </c>
      <c r="V334" s="268">
        <f t="shared" si="405"/>
        <v>0</v>
      </c>
      <c r="W334" s="268">
        <f t="shared" si="405"/>
        <v>0</v>
      </c>
      <c r="X334" s="268">
        <f t="shared" si="405"/>
        <v>0</v>
      </c>
      <c r="Y334" s="268">
        <f t="shared" si="405"/>
        <v>0</v>
      </c>
      <c r="Z334" s="268">
        <f t="shared" si="405"/>
        <v>0</v>
      </c>
      <c r="AA334" s="268">
        <f t="shared" si="405"/>
        <v>0</v>
      </c>
      <c r="AB334" s="268">
        <f t="shared" si="405"/>
        <v>0</v>
      </c>
      <c r="AC334" s="268">
        <f t="shared" si="405"/>
        <v>0</v>
      </c>
      <c r="AD334" s="268">
        <f t="shared" si="405"/>
        <v>0</v>
      </c>
      <c r="AE334" s="268">
        <f t="shared" si="405"/>
        <v>0</v>
      </c>
      <c r="AF334" s="268">
        <f t="shared" si="405"/>
        <v>0</v>
      </c>
      <c r="AG334" s="268">
        <f t="shared" si="405"/>
        <v>0</v>
      </c>
      <c r="AH334" s="268">
        <f t="shared" si="405"/>
        <v>0</v>
      </c>
      <c r="AI334" s="268">
        <f t="shared" si="405"/>
        <v>0</v>
      </c>
      <c r="AJ334" s="268">
        <f t="shared" si="405"/>
        <v>0</v>
      </c>
      <c r="AK334" s="268">
        <f t="shared" si="405"/>
        <v>0</v>
      </c>
      <c r="AL334" s="268">
        <f t="shared" si="405"/>
        <v>0</v>
      </c>
      <c r="AM334" s="268">
        <f t="shared" si="405"/>
        <v>0</v>
      </c>
      <c r="AN334" s="268">
        <f t="shared" si="405"/>
        <v>0</v>
      </c>
      <c r="AO334" s="268">
        <f t="shared" si="405"/>
        <v>0</v>
      </c>
      <c r="AP334" s="268">
        <f t="shared" si="405"/>
        <v>0</v>
      </c>
      <c r="AQ334" s="268">
        <f t="shared" si="405"/>
        <v>0</v>
      </c>
      <c r="AR334" s="268">
        <f t="shared" si="405"/>
        <v>0</v>
      </c>
      <c r="AS334" s="268">
        <f t="shared" si="405"/>
        <v>0</v>
      </c>
      <c r="AT334" s="268">
        <f t="shared" si="405"/>
        <v>0</v>
      </c>
      <c r="AU334" s="268">
        <f t="shared" si="405"/>
        <v>0</v>
      </c>
      <c r="AV334" s="268">
        <f t="shared" si="405"/>
        <v>0</v>
      </c>
      <c r="AW334" s="268">
        <f t="shared" si="405"/>
        <v>0</v>
      </c>
      <c r="AX334" s="268">
        <f t="shared" si="405"/>
        <v>0</v>
      </c>
      <c r="AY334" s="268">
        <f t="shared" si="405"/>
        <v>0</v>
      </c>
      <c r="AZ334" s="268">
        <f t="shared" si="405"/>
        <v>0</v>
      </c>
      <c r="BA334" s="268">
        <f t="shared" si="405"/>
        <v>0</v>
      </c>
      <c r="BB334" s="268">
        <f t="shared" si="405"/>
        <v>0</v>
      </c>
      <c r="BC334" s="268">
        <f t="shared" si="405"/>
        <v>0</v>
      </c>
      <c r="BD334" s="268">
        <f t="shared" si="405"/>
        <v>0</v>
      </c>
      <c r="BE334" s="268">
        <f t="shared" si="405"/>
        <v>0</v>
      </c>
      <c r="BF334" s="268">
        <f t="shared" si="405"/>
        <v>0</v>
      </c>
      <c r="BG334" s="268">
        <f t="shared" si="405"/>
        <v>0</v>
      </c>
      <c r="BH334" s="268">
        <f t="shared" si="405"/>
        <v>0</v>
      </c>
      <c r="BI334" s="268">
        <f t="shared" si="405"/>
        <v>0</v>
      </c>
      <c r="BJ334" s="268">
        <f t="shared" si="405"/>
        <v>0</v>
      </c>
      <c r="BK334" s="268">
        <f t="shared" si="405"/>
        <v>0</v>
      </c>
      <c r="BL334" s="268">
        <f t="shared" si="405"/>
        <v>0</v>
      </c>
      <c r="BM334" s="268">
        <f t="shared" si="405"/>
        <v>0</v>
      </c>
      <c r="BN334" s="268">
        <f t="shared" si="405"/>
        <v>0</v>
      </c>
      <c r="BO334" s="268">
        <f t="shared" ref="BO334:CT334" si="406">BO43+BO120+BO197+BO274</f>
        <v>0</v>
      </c>
      <c r="BP334" s="268">
        <f t="shared" si="406"/>
        <v>0</v>
      </c>
      <c r="BQ334" s="268">
        <f t="shared" si="406"/>
        <v>0</v>
      </c>
      <c r="BR334" s="268">
        <f t="shared" si="406"/>
        <v>0</v>
      </c>
      <c r="BS334" s="268">
        <f t="shared" si="406"/>
        <v>0</v>
      </c>
      <c r="BT334" s="268">
        <f t="shared" si="406"/>
        <v>0</v>
      </c>
      <c r="BU334" s="268">
        <f t="shared" si="406"/>
        <v>0</v>
      </c>
      <c r="BV334" s="268">
        <f t="shared" si="406"/>
        <v>0</v>
      </c>
      <c r="BW334" s="268">
        <f t="shared" si="406"/>
        <v>0</v>
      </c>
      <c r="BX334" s="268">
        <f t="shared" si="406"/>
        <v>0</v>
      </c>
      <c r="BY334" s="268">
        <f t="shared" si="406"/>
        <v>0</v>
      </c>
      <c r="BZ334" s="268">
        <f t="shared" si="406"/>
        <v>0</v>
      </c>
      <c r="CA334" s="268">
        <f t="shared" si="406"/>
        <v>0</v>
      </c>
      <c r="CB334" s="268">
        <f t="shared" si="406"/>
        <v>0</v>
      </c>
      <c r="CC334" s="268">
        <f t="shared" si="406"/>
        <v>0</v>
      </c>
      <c r="CD334" s="268">
        <f t="shared" si="406"/>
        <v>0</v>
      </c>
      <c r="CE334" s="268">
        <f t="shared" si="406"/>
        <v>0</v>
      </c>
      <c r="CF334" s="268">
        <f t="shared" si="406"/>
        <v>0</v>
      </c>
      <c r="CG334" s="268">
        <f t="shared" si="406"/>
        <v>0</v>
      </c>
      <c r="CH334" s="268">
        <f t="shared" si="406"/>
        <v>0</v>
      </c>
      <c r="CI334" s="268">
        <f t="shared" si="406"/>
        <v>0</v>
      </c>
      <c r="CJ334" s="268">
        <f t="shared" si="406"/>
        <v>0</v>
      </c>
      <c r="CK334" s="268">
        <f t="shared" si="406"/>
        <v>0</v>
      </c>
      <c r="CL334" s="268">
        <f t="shared" si="406"/>
        <v>0</v>
      </c>
      <c r="CM334" s="268">
        <f t="shared" si="406"/>
        <v>0</v>
      </c>
      <c r="CN334" s="268">
        <f t="shared" si="406"/>
        <v>0</v>
      </c>
      <c r="CO334" s="268">
        <f t="shared" si="406"/>
        <v>0</v>
      </c>
      <c r="CP334" s="268">
        <f t="shared" si="406"/>
        <v>0</v>
      </c>
      <c r="CQ334" s="268">
        <f t="shared" si="406"/>
        <v>0</v>
      </c>
      <c r="CR334" s="268">
        <f t="shared" si="406"/>
        <v>0</v>
      </c>
      <c r="CS334" s="268">
        <f t="shared" si="406"/>
        <v>0</v>
      </c>
      <c r="CT334" s="292">
        <f t="shared" si="406"/>
        <v>0</v>
      </c>
      <c r="CU334" s="164">
        <f>B334-'5、销售定价'!B6</f>
        <v>0</v>
      </c>
    </row>
    <row r="335" spans="1:99" s="130" customFormat="1" ht="16.5" customHeight="1">
      <c r="A335" s="267" t="str">
        <f t="shared" si="401"/>
        <v>高层(19F及以上）</v>
      </c>
      <c r="B335" s="268">
        <f t="shared" si="402"/>
        <v>71105.88</v>
      </c>
      <c r="C335" s="268">
        <f t="shared" ref="C335:BN335" si="407">C44+C121+C198+C275</f>
        <v>0</v>
      </c>
      <c r="D335" s="268">
        <f t="shared" si="407"/>
        <v>0</v>
      </c>
      <c r="E335" s="268">
        <f t="shared" si="407"/>
        <v>0</v>
      </c>
      <c r="F335" s="268">
        <f t="shared" si="407"/>
        <v>0</v>
      </c>
      <c r="G335" s="268">
        <f t="shared" si="407"/>
        <v>0</v>
      </c>
      <c r="H335" s="268">
        <f t="shared" si="407"/>
        <v>0</v>
      </c>
      <c r="I335" s="268">
        <f t="shared" si="407"/>
        <v>0</v>
      </c>
      <c r="J335" s="268">
        <f t="shared" si="407"/>
        <v>0</v>
      </c>
      <c r="K335" s="268">
        <f t="shared" si="407"/>
        <v>0</v>
      </c>
      <c r="L335" s="268">
        <f t="shared" si="407"/>
        <v>0</v>
      </c>
      <c r="M335" s="268">
        <f t="shared" si="407"/>
        <v>0</v>
      </c>
      <c r="N335" s="268">
        <f t="shared" si="407"/>
        <v>14640</v>
      </c>
      <c r="O335" s="268">
        <f t="shared" si="407"/>
        <v>8540</v>
      </c>
      <c r="P335" s="268">
        <f t="shared" si="407"/>
        <v>8540</v>
      </c>
      <c r="Q335" s="268">
        <f t="shared" si="407"/>
        <v>2742.0000000000009</v>
      </c>
      <c r="R335" s="268">
        <f t="shared" si="407"/>
        <v>0</v>
      </c>
      <c r="S335" s="268">
        <f t="shared" si="407"/>
        <v>0</v>
      </c>
      <c r="T335" s="268">
        <f t="shared" si="407"/>
        <v>17292</v>
      </c>
      <c r="U335" s="268">
        <f t="shared" si="407"/>
        <v>10087</v>
      </c>
      <c r="V335" s="268">
        <f t="shared" si="407"/>
        <v>9264.8799999999974</v>
      </c>
      <c r="W335" s="268">
        <f t="shared" si="407"/>
        <v>0</v>
      </c>
      <c r="X335" s="268">
        <f t="shared" si="407"/>
        <v>0</v>
      </c>
      <c r="Y335" s="268">
        <f t="shared" si="407"/>
        <v>0</v>
      </c>
      <c r="Z335" s="268">
        <f t="shared" si="407"/>
        <v>0</v>
      </c>
      <c r="AA335" s="268">
        <f t="shared" si="407"/>
        <v>0</v>
      </c>
      <c r="AB335" s="268">
        <f t="shared" si="407"/>
        <v>0</v>
      </c>
      <c r="AC335" s="268">
        <f t="shared" si="407"/>
        <v>0</v>
      </c>
      <c r="AD335" s="268">
        <f t="shared" si="407"/>
        <v>0</v>
      </c>
      <c r="AE335" s="268">
        <f t="shared" si="407"/>
        <v>0</v>
      </c>
      <c r="AF335" s="268">
        <f t="shared" si="407"/>
        <v>0</v>
      </c>
      <c r="AG335" s="268">
        <f t="shared" si="407"/>
        <v>0</v>
      </c>
      <c r="AH335" s="268">
        <f t="shared" si="407"/>
        <v>0</v>
      </c>
      <c r="AI335" s="268">
        <f t="shared" si="407"/>
        <v>0</v>
      </c>
      <c r="AJ335" s="268">
        <f t="shared" si="407"/>
        <v>0</v>
      </c>
      <c r="AK335" s="268">
        <f t="shared" si="407"/>
        <v>0</v>
      </c>
      <c r="AL335" s="268">
        <f t="shared" si="407"/>
        <v>0</v>
      </c>
      <c r="AM335" s="268">
        <f t="shared" si="407"/>
        <v>0</v>
      </c>
      <c r="AN335" s="268">
        <f t="shared" si="407"/>
        <v>0</v>
      </c>
      <c r="AO335" s="268">
        <f t="shared" si="407"/>
        <v>0</v>
      </c>
      <c r="AP335" s="268">
        <f t="shared" si="407"/>
        <v>0</v>
      </c>
      <c r="AQ335" s="268">
        <f t="shared" si="407"/>
        <v>0</v>
      </c>
      <c r="AR335" s="268">
        <f t="shared" si="407"/>
        <v>0</v>
      </c>
      <c r="AS335" s="268">
        <f t="shared" si="407"/>
        <v>0</v>
      </c>
      <c r="AT335" s="268">
        <f t="shared" si="407"/>
        <v>0</v>
      </c>
      <c r="AU335" s="268">
        <f t="shared" si="407"/>
        <v>0</v>
      </c>
      <c r="AV335" s="268">
        <f t="shared" si="407"/>
        <v>0</v>
      </c>
      <c r="AW335" s="268">
        <f t="shared" si="407"/>
        <v>0</v>
      </c>
      <c r="AX335" s="268">
        <f t="shared" si="407"/>
        <v>0</v>
      </c>
      <c r="AY335" s="268">
        <f t="shared" si="407"/>
        <v>0</v>
      </c>
      <c r="AZ335" s="268">
        <f t="shared" si="407"/>
        <v>0</v>
      </c>
      <c r="BA335" s="268">
        <f t="shared" si="407"/>
        <v>0</v>
      </c>
      <c r="BB335" s="268">
        <f t="shared" si="407"/>
        <v>0</v>
      </c>
      <c r="BC335" s="268">
        <f t="shared" si="407"/>
        <v>0</v>
      </c>
      <c r="BD335" s="268">
        <f t="shared" si="407"/>
        <v>0</v>
      </c>
      <c r="BE335" s="268">
        <f t="shared" si="407"/>
        <v>0</v>
      </c>
      <c r="BF335" s="268">
        <f t="shared" si="407"/>
        <v>0</v>
      </c>
      <c r="BG335" s="268">
        <f t="shared" si="407"/>
        <v>0</v>
      </c>
      <c r="BH335" s="268">
        <f t="shared" si="407"/>
        <v>0</v>
      </c>
      <c r="BI335" s="268">
        <f t="shared" si="407"/>
        <v>0</v>
      </c>
      <c r="BJ335" s="268">
        <f t="shared" si="407"/>
        <v>0</v>
      </c>
      <c r="BK335" s="268">
        <f t="shared" si="407"/>
        <v>0</v>
      </c>
      <c r="BL335" s="268">
        <f t="shared" si="407"/>
        <v>0</v>
      </c>
      <c r="BM335" s="268">
        <f t="shared" si="407"/>
        <v>0</v>
      </c>
      <c r="BN335" s="268">
        <f t="shared" si="407"/>
        <v>0</v>
      </c>
      <c r="BO335" s="268">
        <f t="shared" ref="BO335:CT335" si="408">BO44+BO121+BO198+BO275</f>
        <v>0</v>
      </c>
      <c r="BP335" s="268">
        <f t="shared" si="408"/>
        <v>0</v>
      </c>
      <c r="BQ335" s="268">
        <f t="shared" si="408"/>
        <v>0</v>
      </c>
      <c r="BR335" s="268">
        <f t="shared" si="408"/>
        <v>0</v>
      </c>
      <c r="BS335" s="268">
        <f t="shared" si="408"/>
        <v>0</v>
      </c>
      <c r="BT335" s="268">
        <f t="shared" si="408"/>
        <v>0</v>
      </c>
      <c r="BU335" s="268">
        <f t="shared" si="408"/>
        <v>0</v>
      </c>
      <c r="BV335" s="268">
        <f t="shared" si="408"/>
        <v>0</v>
      </c>
      <c r="BW335" s="268">
        <f t="shared" si="408"/>
        <v>0</v>
      </c>
      <c r="BX335" s="268">
        <f t="shared" si="408"/>
        <v>0</v>
      </c>
      <c r="BY335" s="268">
        <f t="shared" si="408"/>
        <v>0</v>
      </c>
      <c r="BZ335" s="268">
        <f t="shared" si="408"/>
        <v>0</v>
      </c>
      <c r="CA335" s="268">
        <f t="shared" si="408"/>
        <v>0</v>
      </c>
      <c r="CB335" s="268">
        <f t="shared" si="408"/>
        <v>0</v>
      </c>
      <c r="CC335" s="268">
        <f t="shared" si="408"/>
        <v>0</v>
      </c>
      <c r="CD335" s="268">
        <f t="shared" si="408"/>
        <v>0</v>
      </c>
      <c r="CE335" s="268">
        <f t="shared" si="408"/>
        <v>0</v>
      </c>
      <c r="CF335" s="268">
        <f t="shared" si="408"/>
        <v>0</v>
      </c>
      <c r="CG335" s="268">
        <f t="shared" si="408"/>
        <v>0</v>
      </c>
      <c r="CH335" s="268">
        <f t="shared" si="408"/>
        <v>0</v>
      </c>
      <c r="CI335" s="268">
        <f t="shared" si="408"/>
        <v>0</v>
      </c>
      <c r="CJ335" s="268">
        <f t="shared" si="408"/>
        <v>0</v>
      </c>
      <c r="CK335" s="268">
        <f t="shared" si="408"/>
        <v>0</v>
      </c>
      <c r="CL335" s="268">
        <f t="shared" si="408"/>
        <v>0</v>
      </c>
      <c r="CM335" s="268">
        <f t="shared" si="408"/>
        <v>0</v>
      </c>
      <c r="CN335" s="268">
        <f t="shared" si="408"/>
        <v>0</v>
      </c>
      <c r="CO335" s="268">
        <f t="shared" si="408"/>
        <v>0</v>
      </c>
      <c r="CP335" s="268">
        <f t="shared" si="408"/>
        <v>0</v>
      </c>
      <c r="CQ335" s="268">
        <f t="shared" si="408"/>
        <v>0</v>
      </c>
      <c r="CR335" s="268">
        <f t="shared" si="408"/>
        <v>0</v>
      </c>
      <c r="CS335" s="268">
        <f t="shared" si="408"/>
        <v>0</v>
      </c>
      <c r="CT335" s="292">
        <f t="shared" si="408"/>
        <v>0</v>
      </c>
      <c r="CU335" s="164">
        <f>B335-'5、销售定价'!B7</f>
        <v>0</v>
      </c>
    </row>
    <row r="336" spans="1:99" s="130" customFormat="1" ht="16.5" customHeight="1">
      <c r="A336" s="267" t="str">
        <f t="shared" si="401"/>
        <v>叠拼</v>
      </c>
      <c r="B336" s="268">
        <f t="shared" si="402"/>
        <v>0</v>
      </c>
      <c r="C336" s="268">
        <f t="shared" ref="C336:BN336" si="409">C45+C122+C199+C276</f>
        <v>0</v>
      </c>
      <c r="D336" s="268">
        <f t="shared" si="409"/>
        <v>0</v>
      </c>
      <c r="E336" s="268">
        <f t="shared" si="409"/>
        <v>0</v>
      </c>
      <c r="F336" s="268">
        <f t="shared" si="409"/>
        <v>0</v>
      </c>
      <c r="G336" s="268">
        <f t="shared" si="409"/>
        <v>0</v>
      </c>
      <c r="H336" s="268">
        <f t="shared" si="409"/>
        <v>0</v>
      </c>
      <c r="I336" s="268">
        <f t="shared" si="409"/>
        <v>0</v>
      </c>
      <c r="J336" s="268">
        <f t="shared" si="409"/>
        <v>0</v>
      </c>
      <c r="K336" s="268">
        <f t="shared" si="409"/>
        <v>0</v>
      </c>
      <c r="L336" s="268">
        <f t="shared" si="409"/>
        <v>0</v>
      </c>
      <c r="M336" s="268">
        <f t="shared" si="409"/>
        <v>0</v>
      </c>
      <c r="N336" s="268">
        <f t="shared" si="409"/>
        <v>0</v>
      </c>
      <c r="O336" s="268">
        <f t="shared" si="409"/>
        <v>0</v>
      </c>
      <c r="P336" s="268">
        <f t="shared" si="409"/>
        <v>0</v>
      </c>
      <c r="Q336" s="268">
        <f t="shared" si="409"/>
        <v>0</v>
      </c>
      <c r="R336" s="268">
        <f t="shared" si="409"/>
        <v>0</v>
      </c>
      <c r="S336" s="268">
        <f t="shared" si="409"/>
        <v>0</v>
      </c>
      <c r="T336" s="268">
        <f t="shared" si="409"/>
        <v>0</v>
      </c>
      <c r="U336" s="268">
        <f t="shared" si="409"/>
        <v>0</v>
      </c>
      <c r="V336" s="268">
        <f t="shared" si="409"/>
        <v>0</v>
      </c>
      <c r="W336" s="268">
        <f t="shared" si="409"/>
        <v>0</v>
      </c>
      <c r="X336" s="268">
        <f t="shared" si="409"/>
        <v>0</v>
      </c>
      <c r="Y336" s="268">
        <f t="shared" si="409"/>
        <v>0</v>
      </c>
      <c r="Z336" s="268">
        <f t="shared" si="409"/>
        <v>0</v>
      </c>
      <c r="AA336" s="268">
        <f t="shared" si="409"/>
        <v>0</v>
      </c>
      <c r="AB336" s="268">
        <f t="shared" si="409"/>
        <v>0</v>
      </c>
      <c r="AC336" s="268">
        <f t="shared" si="409"/>
        <v>0</v>
      </c>
      <c r="AD336" s="268">
        <f t="shared" si="409"/>
        <v>0</v>
      </c>
      <c r="AE336" s="268">
        <f t="shared" si="409"/>
        <v>0</v>
      </c>
      <c r="AF336" s="268">
        <f t="shared" si="409"/>
        <v>0</v>
      </c>
      <c r="AG336" s="268">
        <f t="shared" si="409"/>
        <v>0</v>
      </c>
      <c r="AH336" s="268">
        <f t="shared" si="409"/>
        <v>0</v>
      </c>
      <c r="AI336" s="268">
        <f t="shared" si="409"/>
        <v>0</v>
      </c>
      <c r="AJ336" s="268">
        <f t="shared" si="409"/>
        <v>0</v>
      </c>
      <c r="AK336" s="268">
        <f t="shared" si="409"/>
        <v>0</v>
      </c>
      <c r="AL336" s="268">
        <f t="shared" si="409"/>
        <v>0</v>
      </c>
      <c r="AM336" s="268">
        <f t="shared" si="409"/>
        <v>0</v>
      </c>
      <c r="AN336" s="268">
        <f t="shared" si="409"/>
        <v>0</v>
      </c>
      <c r="AO336" s="268">
        <f t="shared" si="409"/>
        <v>0</v>
      </c>
      <c r="AP336" s="268">
        <f t="shared" si="409"/>
        <v>0</v>
      </c>
      <c r="AQ336" s="268">
        <f t="shared" si="409"/>
        <v>0</v>
      </c>
      <c r="AR336" s="268">
        <f t="shared" si="409"/>
        <v>0</v>
      </c>
      <c r="AS336" s="268">
        <f t="shared" si="409"/>
        <v>0</v>
      </c>
      <c r="AT336" s="268">
        <f t="shared" si="409"/>
        <v>0</v>
      </c>
      <c r="AU336" s="268">
        <f t="shared" si="409"/>
        <v>0</v>
      </c>
      <c r="AV336" s="268">
        <f t="shared" si="409"/>
        <v>0</v>
      </c>
      <c r="AW336" s="268">
        <f t="shared" si="409"/>
        <v>0</v>
      </c>
      <c r="AX336" s="268">
        <f t="shared" si="409"/>
        <v>0</v>
      </c>
      <c r="AY336" s="268">
        <f t="shared" si="409"/>
        <v>0</v>
      </c>
      <c r="AZ336" s="268">
        <f t="shared" si="409"/>
        <v>0</v>
      </c>
      <c r="BA336" s="268">
        <f t="shared" si="409"/>
        <v>0</v>
      </c>
      <c r="BB336" s="268">
        <f t="shared" si="409"/>
        <v>0</v>
      </c>
      <c r="BC336" s="268">
        <f t="shared" si="409"/>
        <v>0</v>
      </c>
      <c r="BD336" s="268">
        <f t="shared" si="409"/>
        <v>0</v>
      </c>
      <c r="BE336" s="268">
        <f t="shared" si="409"/>
        <v>0</v>
      </c>
      <c r="BF336" s="268">
        <f t="shared" si="409"/>
        <v>0</v>
      </c>
      <c r="BG336" s="268">
        <f t="shared" si="409"/>
        <v>0</v>
      </c>
      <c r="BH336" s="268">
        <f t="shared" si="409"/>
        <v>0</v>
      </c>
      <c r="BI336" s="268">
        <f t="shared" si="409"/>
        <v>0</v>
      </c>
      <c r="BJ336" s="268">
        <f t="shared" si="409"/>
        <v>0</v>
      </c>
      <c r="BK336" s="268">
        <f t="shared" si="409"/>
        <v>0</v>
      </c>
      <c r="BL336" s="268">
        <f t="shared" si="409"/>
        <v>0</v>
      </c>
      <c r="BM336" s="268">
        <f t="shared" si="409"/>
        <v>0</v>
      </c>
      <c r="BN336" s="268">
        <f t="shared" si="409"/>
        <v>0</v>
      </c>
      <c r="BO336" s="268">
        <f t="shared" ref="BO336:CT336" si="410">BO45+BO122+BO199+BO276</f>
        <v>0</v>
      </c>
      <c r="BP336" s="268">
        <f t="shared" si="410"/>
        <v>0</v>
      </c>
      <c r="BQ336" s="268">
        <f t="shared" si="410"/>
        <v>0</v>
      </c>
      <c r="BR336" s="268">
        <f t="shared" si="410"/>
        <v>0</v>
      </c>
      <c r="BS336" s="268">
        <f t="shared" si="410"/>
        <v>0</v>
      </c>
      <c r="BT336" s="268">
        <f t="shared" si="410"/>
        <v>0</v>
      </c>
      <c r="BU336" s="268">
        <f t="shared" si="410"/>
        <v>0</v>
      </c>
      <c r="BV336" s="268">
        <f t="shared" si="410"/>
        <v>0</v>
      </c>
      <c r="BW336" s="268">
        <f t="shared" si="410"/>
        <v>0</v>
      </c>
      <c r="BX336" s="268">
        <f t="shared" si="410"/>
        <v>0</v>
      </c>
      <c r="BY336" s="268">
        <f t="shared" si="410"/>
        <v>0</v>
      </c>
      <c r="BZ336" s="268">
        <f t="shared" si="410"/>
        <v>0</v>
      </c>
      <c r="CA336" s="268">
        <f t="shared" si="410"/>
        <v>0</v>
      </c>
      <c r="CB336" s="268">
        <f t="shared" si="410"/>
        <v>0</v>
      </c>
      <c r="CC336" s="268">
        <f t="shared" si="410"/>
        <v>0</v>
      </c>
      <c r="CD336" s="268">
        <f t="shared" si="410"/>
        <v>0</v>
      </c>
      <c r="CE336" s="268">
        <f t="shared" si="410"/>
        <v>0</v>
      </c>
      <c r="CF336" s="268">
        <f t="shared" si="410"/>
        <v>0</v>
      </c>
      <c r="CG336" s="268">
        <f t="shared" si="410"/>
        <v>0</v>
      </c>
      <c r="CH336" s="268">
        <f t="shared" si="410"/>
        <v>0</v>
      </c>
      <c r="CI336" s="268">
        <f t="shared" si="410"/>
        <v>0</v>
      </c>
      <c r="CJ336" s="268">
        <f t="shared" si="410"/>
        <v>0</v>
      </c>
      <c r="CK336" s="268">
        <f t="shared" si="410"/>
        <v>0</v>
      </c>
      <c r="CL336" s="268">
        <f t="shared" si="410"/>
        <v>0</v>
      </c>
      <c r="CM336" s="268">
        <f t="shared" si="410"/>
        <v>0</v>
      </c>
      <c r="CN336" s="268">
        <f t="shared" si="410"/>
        <v>0</v>
      </c>
      <c r="CO336" s="268">
        <f t="shared" si="410"/>
        <v>0</v>
      </c>
      <c r="CP336" s="268">
        <f t="shared" si="410"/>
        <v>0</v>
      </c>
      <c r="CQ336" s="268">
        <f t="shared" si="410"/>
        <v>0</v>
      </c>
      <c r="CR336" s="268">
        <f t="shared" si="410"/>
        <v>0</v>
      </c>
      <c r="CS336" s="268">
        <f t="shared" si="410"/>
        <v>0</v>
      </c>
      <c r="CT336" s="292">
        <f t="shared" si="410"/>
        <v>0</v>
      </c>
      <c r="CU336" s="164">
        <f>B336-'5、销售定价'!B8</f>
        <v>0</v>
      </c>
    </row>
    <row r="337" spans="1:99" s="130" customFormat="1" ht="16.5" customHeight="1">
      <c r="A337" s="267" t="str">
        <f t="shared" si="401"/>
        <v>联排</v>
      </c>
      <c r="B337" s="268">
        <f t="shared" si="402"/>
        <v>0</v>
      </c>
      <c r="C337" s="268">
        <f t="shared" ref="C337:BN337" si="411">C46+C123+C200+C277</f>
        <v>0</v>
      </c>
      <c r="D337" s="268">
        <f t="shared" si="411"/>
        <v>0</v>
      </c>
      <c r="E337" s="268">
        <f t="shared" si="411"/>
        <v>0</v>
      </c>
      <c r="F337" s="268">
        <f t="shared" si="411"/>
        <v>0</v>
      </c>
      <c r="G337" s="268">
        <f t="shared" si="411"/>
        <v>0</v>
      </c>
      <c r="H337" s="268">
        <f t="shared" si="411"/>
        <v>0</v>
      </c>
      <c r="I337" s="268">
        <f t="shared" si="411"/>
        <v>0</v>
      </c>
      <c r="J337" s="268">
        <f t="shared" si="411"/>
        <v>0</v>
      </c>
      <c r="K337" s="268">
        <f t="shared" si="411"/>
        <v>0</v>
      </c>
      <c r="L337" s="268">
        <f t="shared" si="411"/>
        <v>0</v>
      </c>
      <c r="M337" s="268">
        <f t="shared" si="411"/>
        <v>0</v>
      </c>
      <c r="N337" s="268">
        <f t="shared" si="411"/>
        <v>0</v>
      </c>
      <c r="O337" s="268">
        <f t="shared" si="411"/>
        <v>0</v>
      </c>
      <c r="P337" s="268">
        <f t="shared" si="411"/>
        <v>0</v>
      </c>
      <c r="Q337" s="268">
        <f t="shared" si="411"/>
        <v>0</v>
      </c>
      <c r="R337" s="268">
        <f t="shared" si="411"/>
        <v>0</v>
      </c>
      <c r="S337" s="268">
        <f t="shared" si="411"/>
        <v>0</v>
      </c>
      <c r="T337" s="268">
        <f t="shared" si="411"/>
        <v>0</v>
      </c>
      <c r="U337" s="268">
        <f t="shared" si="411"/>
        <v>0</v>
      </c>
      <c r="V337" s="268">
        <f t="shared" si="411"/>
        <v>0</v>
      </c>
      <c r="W337" s="268">
        <f t="shared" si="411"/>
        <v>0</v>
      </c>
      <c r="X337" s="268">
        <f t="shared" si="411"/>
        <v>0</v>
      </c>
      <c r="Y337" s="268">
        <f t="shared" si="411"/>
        <v>0</v>
      </c>
      <c r="Z337" s="268">
        <f t="shared" si="411"/>
        <v>0</v>
      </c>
      <c r="AA337" s="268">
        <f t="shared" si="411"/>
        <v>0</v>
      </c>
      <c r="AB337" s="268">
        <f t="shared" si="411"/>
        <v>0</v>
      </c>
      <c r="AC337" s="268">
        <f t="shared" si="411"/>
        <v>0</v>
      </c>
      <c r="AD337" s="268">
        <f t="shared" si="411"/>
        <v>0</v>
      </c>
      <c r="AE337" s="268">
        <f t="shared" si="411"/>
        <v>0</v>
      </c>
      <c r="AF337" s="268">
        <f t="shared" si="411"/>
        <v>0</v>
      </c>
      <c r="AG337" s="268">
        <f t="shared" si="411"/>
        <v>0</v>
      </c>
      <c r="AH337" s="268">
        <f t="shared" si="411"/>
        <v>0</v>
      </c>
      <c r="AI337" s="268">
        <f t="shared" si="411"/>
        <v>0</v>
      </c>
      <c r="AJ337" s="268">
        <f t="shared" si="411"/>
        <v>0</v>
      </c>
      <c r="AK337" s="268">
        <f t="shared" si="411"/>
        <v>0</v>
      </c>
      <c r="AL337" s="268">
        <f t="shared" si="411"/>
        <v>0</v>
      </c>
      <c r="AM337" s="268">
        <f t="shared" si="411"/>
        <v>0</v>
      </c>
      <c r="AN337" s="268">
        <f t="shared" si="411"/>
        <v>0</v>
      </c>
      <c r="AO337" s="268">
        <f t="shared" si="411"/>
        <v>0</v>
      </c>
      <c r="AP337" s="268">
        <f t="shared" si="411"/>
        <v>0</v>
      </c>
      <c r="AQ337" s="268">
        <f t="shared" si="411"/>
        <v>0</v>
      </c>
      <c r="AR337" s="268">
        <f t="shared" si="411"/>
        <v>0</v>
      </c>
      <c r="AS337" s="268">
        <f t="shared" si="411"/>
        <v>0</v>
      </c>
      <c r="AT337" s="268">
        <f t="shared" si="411"/>
        <v>0</v>
      </c>
      <c r="AU337" s="268">
        <f t="shared" si="411"/>
        <v>0</v>
      </c>
      <c r="AV337" s="268">
        <f t="shared" si="411"/>
        <v>0</v>
      </c>
      <c r="AW337" s="268">
        <f t="shared" si="411"/>
        <v>0</v>
      </c>
      <c r="AX337" s="268">
        <f t="shared" si="411"/>
        <v>0</v>
      </c>
      <c r="AY337" s="268">
        <f t="shared" si="411"/>
        <v>0</v>
      </c>
      <c r="AZ337" s="268">
        <f t="shared" si="411"/>
        <v>0</v>
      </c>
      <c r="BA337" s="268">
        <f t="shared" si="411"/>
        <v>0</v>
      </c>
      <c r="BB337" s="268">
        <f t="shared" si="411"/>
        <v>0</v>
      </c>
      <c r="BC337" s="268">
        <f t="shared" si="411"/>
        <v>0</v>
      </c>
      <c r="BD337" s="268">
        <f t="shared" si="411"/>
        <v>0</v>
      </c>
      <c r="BE337" s="268">
        <f t="shared" si="411"/>
        <v>0</v>
      </c>
      <c r="BF337" s="268">
        <f t="shared" si="411"/>
        <v>0</v>
      </c>
      <c r="BG337" s="268">
        <f t="shared" si="411"/>
        <v>0</v>
      </c>
      <c r="BH337" s="268">
        <f t="shared" si="411"/>
        <v>0</v>
      </c>
      <c r="BI337" s="268">
        <f t="shared" si="411"/>
        <v>0</v>
      </c>
      <c r="BJ337" s="268">
        <f t="shared" si="411"/>
        <v>0</v>
      </c>
      <c r="BK337" s="268">
        <f t="shared" si="411"/>
        <v>0</v>
      </c>
      <c r="BL337" s="268">
        <f t="shared" si="411"/>
        <v>0</v>
      </c>
      <c r="BM337" s="268">
        <f t="shared" si="411"/>
        <v>0</v>
      </c>
      <c r="BN337" s="268">
        <f t="shared" si="411"/>
        <v>0</v>
      </c>
      <c r="BO337" s="268">
        <f t="shared" ref="BO337:CT337" si="412">BO46+BO123+BO200+BO277</f>
        <v>0</v>
      </c>
      <c r="BP337" s="268">
        <f t="shared" si="412"/>
        <v>0</v>
      </c>
      <c r="BQ337" s="268">
        <f t="shared" si="412"/>
        <v>0</v>
      </c>
      <c r="BR337" s="268">
        <f t="shared" si="412"/>
        <v>0</v>
      </c>
      <c r="BS337" s="268">
        <f t="shared" si="412"/>
        <v>0</v>
      </c>
      <c r="BT337" s="268">
        <f t="shared" si="412"/>
        <v>0</v>
      </c>
      <c r="BU337" s="268">
        <f t="shared" si="412"/>
        <v>0</v>
      </c>
      <c r="BV337" s="268">
        <f t="shared" si="412"/>
        <v>0</v>
      </c>
      <c r="BW337" s="268">
        <f t="shared" si="412"/>
        <v>0</v>
      </c>
      <c r="BX337" s="268">
        <f t="shared" si="412"/>
        <v>0</v>
      </c>
      <c r="BY337" s="268">
        <f t="shared" si="412"/>
        <v>0</v>
      </c>
      <c r="BZ337" s="268">
        <f t="shared" si="412"/>
        <v>0</v>
      </c>
      <c r="CA337" s="268">
        <f t="shared" si="412"/>
        <v>0</v>
      </c>
      <c r="CB337" s="268">
        <f t="shared" si="412"/>
        <v>0</v>
      </c>
      <c r="CC337" s="268">
        <f t="shared" si="412"/>
        <v>0</v>
      </c>
      <c r="CD337" s="268">
        <f t="shared" si="412"/>
        <v>0</v>
      </c>
      <c r="CE337" s="268">
        <f t="shared" si="412"/>
        <v>0</v>
      </c>
      <c r="CF337" s="268">
        <f t="shared" si="412"/>
        <v>0</v>
      </c>
      <c r="CG337" s="268">
        <f t="shared" si="412"/>
        <v>0</v>
      </c>
      <c r="CH337" s="268">
        <f t="shared" si="412"/>
        <v>0</v>
      </c>
      <c r="CI337" s="268">
        <f t="shared" si="412"/>
        <v>0</v>
      </c>
      <c r="CJ337" s="268">
        <f t="shared" si="412"/>
        <v>0</v>
      </c>
      <c r="CK337" s="268">
        <f t="shared" si="412"/>
        <v>0</v>
      </c>
      <c r="CL337" s="268">
        <f t="shared" si="412"/>
        <v>0</v>
      </c>
      <c r="CM337" s="268">
        <f t="shared" si="412"/>
        <v>0</v>
      </c>
      <c r="CN337" s="268">
        <f t="shared" si="412"/>
        <v>0</v>
      </c>
      <c r="CO337" s="268">
        <f t="shared" si="412"/>
        <v>0</v>
      </c>
      <c r="CP337" s="268">
        <f t="shared" si="412"/>
        <v>0</v>
      </c>
      <c r="CQ337" s="268">
        <f t="shared" si="412"/>
        <v>0</v>
      </c>
      <c r="CR337" s="268">
        <f t="shared" si="412"/>
        <v>0</v>
      </c>
      <c r="CS337" s="268">
        <f t="shared" si="412"/>
        <v>0</v>
      </c>
      <c r="CT337" s="292">
        <f t="shared" si="412"/>
        <v>0</v>
      </c>
      <c r="CU337" s="164">
        <f>B337-'5、销售定价'!B9</f>
        <v>0</v>
      </c>
    </row>
    <row r="338" spans="1:99" s="130" customFormat="1" ht="16.5" customHeight="1">
      <c r="A338" s="267" t="str">
        <f t="shared" si="401"/>
        <v>双拼</v>
      </c>
      <c r="B338" s="268">
        <f t="shared" si="402"/>
        <v>0</v>
      </c>
      <c r="C338" s="268">
        <f t="shared" ref="C338:BN338" si="413">C47+C124+C201+C278</f>
        <v>0</v>
      </c>
      <c r="D338" s="268">
        <f t="shared" si="413"/>
        <v>0</v>
      </c>
      <c r="E338" s="268">
        <f t="shared" si="413"/>
        <v>0</v>
      </c>
      <c r="F338" s="268">
        <f t="shared" si="413"/>
        <v>0</v>
      </c>
      <c r="G338" s="268">
        <f t="shared" si="413"/>
        <v>0</v>
      </c>
      <c r="H338" s="268">
        <f t="shared" si="413"/>
        <v>0</v>
      </c>
      <c r="I338" s="268">
        <f t="shared" si="413"/>
        <v>0</v>
      </c>
      <c r="J338" s="268">
        <f t="shared" si="413"/>
        <v>0</v>
      </c>
      <c r="K338" s="268">
        <f t="shared" si="413"/>
        <v>0</v>
      </c>
      <c r="L338" s="268">
        <f t="shared" si="413"/>
        <v>0</v>
      </c>
      <c r="M338" s="268">
        <f t="shared" si="413"/>
        <v>0</v>
      </c>
      <c r="N338" s="268">
        <f t="shared" si="413"/>
        <v>0</v>
      </c>
      <c r="O338" s="268">
        <f t="shared" si="413"/>
        <v>0</v>
      </c>
      <c r="P338" s="268">
        <f t="shared" si="413"/>
        <v>0</v>
      </c>
      <c r="Q338" s="268">
        <f t="shared" si="413"/>
        <v>0</v>
      </c>
      <c r="R338" s="268">
        <f t="shared" si="413"/>
        <v>0</v>
      </c>
      <c r="S338" s="268">
        <f t="shared" si="413"/>
        <v>0</v>
      </c>
      <c r="T338" s="268">
        <f t="shared" si="413"/>
        <v>0</v>
      </c>
      <c r="U338" s="268">
        <f t="shared" si="413"/>
        <v>0</v>
      </c>
      <c r="V338" s="268">
        <f t="shared" si="413"/>
        <v>0</v>
      </c>
      <c r="W338" s="268">
        <f t="shared" si="413"/>
        <v>0</v>
      </c>
      <c r="X338" s="268">
        <f t="shared" si="413"/>
        <v>0</v>
      </c>
      <c r="Y338" s="268">
        <f t="shared" si="413"/>
        <v>0</v>
      </c>
      <c r="Z338" s="268">
        <f t="shared" si="413"/>
        <v>0</v>
      </c>
      <c r="AA338" s="268">
        <f t="shared" si="413"/>
        <v>0</v>
      </c>
      <c r="AB338" s="268">
        <f t="shared" si="413"/>
        <v>0</v>
      </c>
      <c r="AC338" s="268">
        <f t="shared" si="413"/>
        <v>0</v>
      </c>
      <c r="AD338" s="268">
        <f t="shared" si="413"/>
        <v>0</v>
      </c>
      <c r="AE338" s="268">
        <f t="shared" si="413"/>
        <v>0</v>
      </c>
      <c r="AF338" s="268">
        <f t="shared" si="413"/>
        <v>0</v>
      </c>
      <c r="AG338" s="268">
        <f t="shared" si="413"/>
        <v>0</v>
      </c>
      <c r="AH338" s="268">
        <f t="shared" si="413"/>
        <v>0</v>
      </c>
      <c r="AI338" s="268">
        <f t="shared" si="413"/>
        <v>0</v>
      </c>
      <c r="AJ338" s="268">
        <f t="shared" si="413"/>
        <v>0</v>
      </c>
      <c r="AK338" s="268">
        <f t="shared" si="413"/>
        <v>0</v>
      </c>
      <c r="AL338" s="268">
        <f t="shared" si="413"/>
        <v>0</v>
      </c>
      <c r="AM338" s="268">
        <f t="shared" si="413"/>
        <v>0</v>
      </c>
      <c r="AN338" s="268">
        <f t="shared" si="413"/>
        <v>0</v>
      </c>
      <c r="AO338" s="268">
        <f t="shared" si="413"/>
        <v>0</v>
      </c>
      <c r="AP338" s="268">
        <f t="shared" si="413"/>
        <v>0</v>
      </c>
      <c r="AQ338" s="268">
        <f t="shared" si="413"/>
        <v>0</v>
      </c>
      <c r="AR338" s="268">
        <f t="shared" si="413"/>
        <v>0</v>
      </c>
      <c r="AS338" s="268">
        <f t="shared" si="413"/>
        <v>0</v>
      </c>
      <c r="AT338" s="268">
        <f t="shared" si="413"/>
        <v>0</v>
      </c>
      <c r="AU338" s="268">
        <f t="shared" si="413"/>
        <v>0</v>
      </c>
      <c r="AV338" s="268">
        <f t="shared" si="413"/>
        <v>0</v>
      </c>
      <c r="AW338" s="268">
        <f t="shared" si="413"/>
        <v>0</v>
      </c>
      <c r="AX338" s="268">
        <f t="shared" si="413"/>
        <v>0</v>
      </c>
      <c r="AY338" s="268">
        <f t="shared" si="413"/>
        <v>0</v>
      </c>
      <c r="AZ338" s="268">
        <f t="shared" si="413"/>
        <v>0</v>
      </c>
      <c r="BA338" s="268">
        <f t="shared" si="413"/>
        <v>0</v>
      </c>
      <c r="BB338" s="268">
        <f t="shared" si="413"/>
        <v>0</v>
      </c>
      <c r="BC338" s="268">
        <f t="shared" si="413"/>
        <v>0</v>
      </c>
      <c r="BD338" s="268">
        <f t="shared" si="413"/>
        <v>0</v>
      </c>
      <c r="BE338" s="268">
        <f t="shared" si="413"/>
        <v>0</v>
      </c>
      <c r="BF338" s="268">
        <f t="shared" si="413"/>
        <v>0</v>
      </c>
      <c r="BG338" s="268">
        <f t="shared" si="413"/>
        <v>0</v>
      </c>
      <c r="BH338" s="268">
        <f t="shared" si="413"/>
        <v>0</v>
      </c>
      <c r="BI338" s="268">
        <f t="shared" si="413"/>
        <v>0</v>
      </c>
      <c r="BJ338" s="268">
        <f t="shared" si="413"/>
        <v>0</v>
      </c>
      <c r="BK338" s="268">
        <f t="shared" si="413"/>
        <v>0</v>
      </c>
      <c r="BL338" s="268">
        <f t="shared" si="413"/>
        <v>0</v>
      </c>
      <c r="BM338" s="268">
        <f t="shared" si="413"/>
        <v>0</v>
      </c>
      <c r="BN338" s="268">
        <f t="shared" si="413"/>
        <v>0</v>
      </c>
      <c r="BO338" s="268">
        <f t="shared" ref="BO338:CT338" si="414">BO47+BO124+BO201+BO278</f>
        <v>0</v>
      </c>
      <c r="BP338" s="268">
        <f t="shared" si="414"/>
        <v>0</v>
      </c>
      <c r="BQ338" s="268">
        <f t="shared" si="414"/>
        <v>0</v>
      </c>
      <c r="BR338" s="268">
        <f t="shared" si="414"/>
        <v>0</v>
      </c>
      <c r="BS338" s="268">
        <f t="shared" si="414"/>
        <v>0</v>
      </c>
      <c r="BT338" s="268">
        <f t="shared" si="414"/>
        <v>0</v>
      </c>
      <c r="BU338" s="268">
        <f t="shared" si="414"/>
        <v>0</v>
      </c>
      <c r="BV338" s="268">
        <f t="shared" si="414"/>
        <v>0</v>
      </c>
      <c r="BW338" s="268">
        <f t="shared" si="414"/>
        <v>0</v>
      </c>
      <c r="BX338" s="268">
        <f t="shared" si="414"/>
        <v>0</v>
      </c>
      <c r="BY338" s="268">
        <f t="shared" si="414"/>
        <v>0</v>
      </c>
      <c r="BZ338" s="268">
        <f t="shared" si="414"/>
        <v>0</v>
      </c>
      <c r="CA338" s="268">
        <f t="shared" si="414"/>
        <v>0</v>
      </c>
      <c r="CB338" s="268">
        <f t="shared" si="414"/>
        <v>0</v>
      </c>
      <c r="CC338" s="268">
        <f t="shared" si="414"/>
        <v>0</v>
      </c>
      <c r="CD338" s="268">
        <f t="shared" si="414"/>
        <v>0</v>
      </c>
      <c r="CE338" s="268">
        <f t="shared" si="414"/>
        <v>0</v>
      </c>
      <c r="CF338" s="268">
        <f t="shared" si="414"/>
        <v>0</v>
      </c>
      <c r="CG338" s="268">
        <f t="shared" si="414"/>
        <v>0</v>
      </c>
      <c r="CH338" s="268">
        <f t="shared" si="414"/>
        <v>0</v>
      </c>
      <c r="CI338" s="268">
        <f t="shared" si="414"/>
        <v>0</v>
      </c>
      <c r="CJ338" s="268">
        <f t="shared" si="414"/>
        <v>0</v>
      </c>
      <c r="CK338" s="268">
        <f t="shared" si="414"/>
        <v>0</v>
      </c>
      <c r="CL338" s="268">
        <f t="shared" si="414"/>
        <v>0</v>
      </c>
      <c r="CM338" s="268">
        <f t="shared" si="414"/>
        <v>0</v>
      </c>
      <c r="CN338" s="268">
        <f t="shared" si="414"/>
        <v>0</v>
      </c>
      <c r="CO338" s="268">
        <f t="shared" si="414"/>
        <v>0</v>
      </c>
      <c r="CP338" s="268">
        <f t="shared" si="414"/>
        <v>0</v>
      </c>
      <c r="CQ338" s="268">
        <f t="shared" si="414"/>
        <v>0</v>
      </c>
      <c r="CR338" s="268">
        <f t="shared" si="414"/>
        <v>0</v>
      </c>
      <c r="CS338" s="268">
        <f t="shared" si="414"/>
        <v>0</v>
      </c>
      <c r="CT338" s="292">
        <f t="shared" si="414"/>
        <v>0</v>
      </c>
      <c r="CU338" s="164">
        <f>B338-'5、销售定价'!B10</f>
        <v>0</v>
      </c>
    </row>
    <row r="339" spans="1:99" s="130" customFormat="1" ht="16.5" customHeight="1">
      <c r="A339" s="267" t="str">
        <f t="shared" si="401"/>
        <v>独栋</v>
      </c>
      <c r="B339" s="268">
        <f t="shared" si="402"/>
        <v>0</v>
      </c>
      <c r="C339" s="268">
        <f t="shared" ref="C339:BN339" si="415">C48+C125+C202+C279</f>
        <v>0</v>
      </c>
      <c r="D339" s="268">
        <f t="shared" si="415"/>
        <v>0</v>
      </c>
      <c r="E339" s="268">
        <f t="shared" si="415"/>
        <v>0</v>
      </c>
      <c r="F339" s="268">
        <f t="shared" si="415"/>
        <v>0</v>
      </c>
      <c r="G339" s="268">
        <f t="shared" si="415"/>
        <v>0</v>
      </c>
      <c r="H339" s="268">
        <f t="shared" si="415"/>
        <v>0</v>
      </c>
      <c r="I339" s="268">
        <f t="shared" si="415"/>
        <v>0</v>
      </c>
      <c r="J339" s="268">
        <f t="shared" si="415"/>
        <v>0</v>
      </c>
      <c r="K339" s="268">
        <f t="shared" si="415"/>
        <v>0</v>
      </c>
      <c r="L339" s="268">
        <f t="shared" si="415"/>
        <v>0</v>
      </c>
      <c r="M339" s="268">
        <f t="shared" si="415"/>
        <v>0</v>
      </c>
      <c r="N339" s="268">
        <f t="shared" si="415"/>
        <v>0</v>
      </c>
      <c r="O339" s="268">
        <f t="shared" si="415"/>
        <v>0</v>
      </c>
      <c r="P339" s="268">
        <f t="shared" si="415"/>
        <v>0</v>
      </c>
      <c r="Q339" s="268">
        <f t="shared" si="415"/>
        <v>0</v>
      </c>
      <c r="R339" s="268">
        <f t="shared" si="415"/>
        <v>0</v>
      </c>
      <c r="S339" s="268">
        <f t="shared" si="415"/>
        <v>0</v>
      </c>
      <c r="T339" s="268">
        <f t="shared" si="415"/>
        <v>0</v>
      </c>
      <c r="U339" s="268">
        <f t="shared" si="415"/>
        <v>0</v>
      </c>
      <c r="V339" s="268">
        <f t="shared" si="415"/>
        <v>0</v>
      </c>
      <c r="W339" s="268">
        <f t="shared" si="415"/>
        <v>0</v>
      </c>
      <c r="X339" s="268">
        <f t="shared" si="415"/>
        <v>0</v>
      </c>
      <c r="Y339" s="268">
        <f t="shared" si="415"/>
        <v>0</v>
      </c>
      <c r="Z339" s="268">
        <f t="shared" si="415"/>
        <v>0</v>
      </c>
      <c r="AA339" s="268">
        <f t="shared" si="415"/>
        <v>0</v>
      </c>
      <c r="AB339" s="268">
        <f t="shared" si="415"/>
        <v>0</v>
      </c>
      <c r="AC339" s="268">
        <f t="shared" si="415"/>
        <v>0</v>
      </c>
      <c r="AD339" s="268">
        <f t="shared" si="415"/>
        <v>0</v>
      </c>
      <c r="AE339" s="268">
        <f t="shared" si="415"/>
        <v>0</v>
      </c>
      <c r="AF339" s="268">
        <f t="shared" si="415"/>
        <v>0</v>
      </c>
      <c r="AG339" s="268">
        <f t="shared" si="415"/>
        <v>0</v>
      </c>
      <c r="AH339" s="268">
        <f t="shared" si="415"/>
        <v>0</v>
      </c>
      <c r="AI339" s="268">
        <f t="shared" si="415"/>
        <v>0</v>
      </c>
      <c r="AJ339" s="268">
        <f t="shared" si="415"/>
        <v>0</v>
      </c>
      <c r="AK339" s="268">
        <f t="shared" si="415"/>
        <v>0</v>
      </c>
      <c r="AL339" s="268">
        <f t="shared" si="415"/>
        <v>0</v>
      </c>
      <c r="AM339" s="268">
        <f t="shared" si="415"/>
        <v>0</v>
      </c>
      <c r="AN339" s="268">
        <f t="shared" si="415"/>
        <v>0</v>
      </c>
      <c r="AO339" s="268">
        <f t="shared" si="415"/>
        <v>0</v>
      </c>
      <c r="AP339" s="268">
        <f t="shared" si="415"/>
        <v>0</v>
      </c>
      <c r="AQ339" s="268">
        <f t="shared" si="415"/>
        <v>0</v>
      </c>
      <c r="AR339" s="268">
        <f t="shared" si="415"/>
        <v>0</v>
      </c>
      <c r="AS339" s="268">
        <f t="shared" si="415"/>
        <v>0</v>
      </c>
      <c r="AT339" s="268">
        <f t="shared" si="415"/>
        <v>0</v>
      </c>
      <c r="AU339" s="268">
        <f t="shared" si="415"/>
        <v>0</v>
      </c>
      <c r="AV339" s="268">
        <f t="shared" si="415"/>
        <v>0</v>
      </c>
      <c r="AW339" s="268">
        <f t="shared" si="415"/>
        <v>0</v>
      </c>
      <c r="AX339" s="268">
        <f t="shared" si="415"/>
        <v>0</v>
      </c>
      <c r="AY339" s="268">
        <f t="shared" si="415"/>
        <v>0</v>
      </c>
      <c r="AZ339" s="268">
        <f t="shared" si="415"/>
        <v>0</v>
      </c>
      <c r="BA339" s="268">
        <f t="shared" si="415"/>
        <v>0</v>
      </c>
      <c r="BB339" s="268">
        <f t="shared" si="415"/>
        <v>0</v>
      </c>
      <c r="BC339" s="268">
        <f t="shared" si="415"/>
        <v>0</v>
      </c>
      <c r="BD339" s="268">
        <f t="shared" si="415"/>
        <v>0</v>
      </c>
      <c r="BE339" s="268">
        <f t="shared" si="415"/>
        <v>0</v>
      </c>
      <c r="BF339" s="268">
        <f t="shared" si="415"/>
        <v>0</v>
      </c>
      <c r="BG339" s="268">
        <f t="shared" si="415"/>
        <v>0</v>
      </c>
      <c r="BH339" s="268">
        <f t="shared" si="415"/>
        <v>0</v>
      </c>
      <c r="BI339" s="268">
        <f t="shared" si="415"/>
        <v>0</v>
      </c>
      <c r="BJ339" s="268">
        <f t="shared" si="415"/>
        <v>0</v>
      </c>
      <c r="BK339" s="268">
        <f t="shared" si="415"/>
        <v>0</v>
      </c>
      <c r="BL339" s="268">
        <f t="shared" si="415"/>
        <v>0</v>
      </c>
      <c r="BM339" s="268">
        <f t="shared" si="415"/>
        <v>0</v>
      </c>
      <c r="BN339" s="268">
        <f t="shared" si="415"/>
        <v>0</v>
      </c>
      <c r="BO339" s="268">
        <f t="shared" ref="BO339:CT339" si="416">BO48+BO125+BO202+BO279</f>
        <v>0</v>
      </c>
      <c r="BP339" s="268">
        <f t="shared" si="416"/>
        <v>0</v>
      </c>
      <c r="BQ339" s="268">
        <f t="shared" si="416"/>
        <v>0</v>
      </c>
      <c r="BR339" s="268">
        <f t="shared" si="416"/>
        <v>0</v>
      </c>
      <c r="BS339" s="268">
        <f t="shared" si="416"/>
        <v>0</v>
      </c>
      <c r="BT339" s="268">
        <f t="shared" si="416"/>
        <v>0</v>
      </c>
      <c r="BU339" s="268">
        <f t="shared" si="416"/>
        <v>0</v>
      </c>
      <c r="BV339" s="268">
        <f t="shared" si="416"/>
        <v>0</v>
      </c>
      <c r="BW339" s="268">
        <f t="shared" si="416"/>
        <v>0</v>
      </c>
      <c r="BX339" s="268">
        <f t="shared" si="416"/>
        <v>0</v>
      </c>
      <c r="BY339" s="268">
        <f t="shared" si="416"/>
        <v>0</v>
      </c>
      <c r="BZ339" s="268">
        <f t="shared" si="416"/>
        <v>0</v>
      </c>
      <c r="CA339" s="268">
        <f t="shared" si="416"/>
        <v>0</v>
      </c>
      <c r="CB339" s="268">
        <f t="shared" si="416"/>
        <v>0</v>
      </c>
      <c r="CC339" s="268">
        <f t="shared" si="416"/>
        <v>0</v>
      </c>
      <c r="CD339" s="268">
        <f t="shared" si="416"/>
        <v>0</v>
      </c>
      <c r="CE339" s="268">
        <f t="shared" si="416"/>
        <v>0</v>
      </c>
      <c r="CF339" s="268">
        <f t="shared" si="416"/>
        <v>0</v>
      </c>
      <c r="CG339" s="268">
        <f t="shared" si="416"/>
        <v>0</v>
      </c>
      <c r="CH339" s="268">
        <f t="shared" si="416"/>
        <v>0</v>
      </c>
      <c r="CI339" s="268">
        <f t="shared" si="416"/>
        <v>0</v>
      </c>
      <c r="CJ339" s="268">
        <f t="shared" si="416"/>
        <v>0</v>
      </c>
      <c r="CK339" s="268">
        <f t="shared" si="416"/>
        <v>0</v>
      </c>
      <c r="CL339" s="268">
        <f t="shared" si="416"/>
        <v>0</v>
      </c>
      <c r="CM339" s="268">
        <f t="shared" si="416"/>
        <v>0</v>
      </c>
      <c r="CN339" s="268">
        <f t="shared" si="416"/>
        <v>0</v>
      </c>
      <c r="CO339" s="268">
        <f t="shared" si="416"/>
        <v>0</v>
      </c>
      <c r="CP339" s="268">
        <f t="shared" si="416"/>
        <v>0</v>
      </c>
      <c r="CQ339" s="268">
        <f t="shared" si="416"/>
        <v>0</v>
      </c>
      <c r="CR339" s="268">
        <f t="shared" si="416"/>
        <v>0</v>
      </c>
      <c r="CS339" s="268">
        <f t="shared" si="416"/>
        <v>0</v>
      </c>
      <c r="CT339" s="292">
        <f t="shared" si="416"/>
        <v>0</v>
      </c>
      <c r="CU339" s="164">
        <f>B339-'5、销售定价'!B11</f>
        <v>0</v>
      </c>
    </row>
    <row r="340" spans="1:99" s="130" customFormat="1" ht="16.5" customHeight="1">
      <c r="A340" s="267" t="str">
        <f t="shared" si="401"/>
        <v>底商</v>
      </c>
      <c r="B340" s="268">
        <f t="shared" si="402"/>
        <v>0</v>
      </c>
      <c r="C340" s="268">
        <f t="shared" ref="C340:BN340" si="417">C49+C126+C203+C280</f>
        <v>0</v>
      </c>
      <c r="D340" s="268">
        <f t="shared" si="417"/>
        <v>0</v>
      </c>
      <c r="E340" s="268">
        <f t="shared" si="417"/>
        <v>0</v>
      </c>
      <c r="F340" s="268">
        <f t="shared" si="417"/>
        <v>0</v>
      </c>
      <c r="G340" s="268">
        <f t="shared" si="417"/>
        <v>0</v>
      </c>
      <c r="H340" s="268">
        <f t="shared" si="417"/>
        <v>0</v>
      </c>
      <c r="I340" s="268">
        <f t="shared" si="417"/>
        <v>0</v>
      </c>
      <c r="J340" s="268">
        <f t="shared" si="417"/>
        <v>0</v>
      </c>
      <c r="K340" s="268">
        <f t="shared" si="417"/>
        <v>0</v>
      </c>
      <c r="L340" s="268">
        <f t="shared" si="417"/>
        <v>0</v>
      </c>
      <c r="M340" s="268">
        <f t="shared" si="417"/>
        <v>0</v>
      </c>
      <c r="N340" s="268">
        <f t="shared" si="417"/>
        <v>0</v>
      </c>
      <c r="O340" s="268">
        <f t="shared" si="417"/>
        <v>0</v>
      </c>
      <c r="P340" s="268">
        <f t="shared" si="417"/>
        <v>0</v>
      </c>
      <c r="Q340" s="268">
        <f t="shared" si="417"/>
        <v>0</v>
      </c>
      <c r="R340" s="268">
        <f t="shared" si="417"/>
        <v>0</v>
      </c>
      <c r="S340" s="268">
        <f t="shared" si="417"/>
        <v>0</v>
      </c>
      <c r="T340" s="268">
        <f t="shared" si="417"/>
        <v>0</v>
      </c>
      <c r="U340" s="268">
        <f t="shared" si="417"/>
        <v>0</v>
      </c>
      <c r="V340" s="268">
        <f t="shared" si="417"/>
        <v>0</v>
      </c>
      <c r="W340" s="268">
        <f t="shared" si="417"/>
        <v>0</v>
      </c>
      <c r="X340" s="268">
        <f t="shared" si="417"/>
        <v>0</v>
      </c>
      <c r="Y340" s="268">
        <f t="shared" si="417"/>
        <v>0</v>
      </c>
      <c r="Z340" s="268">
        <f t="shared" si="417"/>
        <v>0</v>
      </c>
      <c r="AA340" s="268">
        <f t="shared" si="417"/>
        <v>0</v>
      </c>
      <c r="AB340" s="268">
        <f t="shared" si="417"/>
        <v>0</v>
      </c>
      <c r="AC340" s="268">
        <f t="shared" si="417"/>
        <v>0</v>
      </c>
      <c r="AD340" s="268">
        <f t="shared" si="417"/>
        <v>0</v>
      </c>
      <c r="AE340" s="268">
        <f t="shared" si="417"/>
        <v>0</v>
      </c>
      <c r="AF340" s="268">
        <f t="shared" si="417"/>
        <v>0</v>
      </c>
      <c r="AG340" s="268">
        <f t="shared" si="417"/>
        <v>0</v>
      </c>
      <c r="AH340" s="268">
        <f t="shared" si="417"/>
        <v>0</v>
      </c>
      <c r="AI340" s="268">
        <f t="shared" si="417"/>
        <v>0</v>
      </c>
      <c r="AJ340" s="268">
        <f t="shared" si="417"/>
        <v>0</v>
      </c>
      <c r="AK340" s="268">
        <f t="shared" si="417"/>
        <v>0</v>
      </c>
      <c r="AL340" s="268">
        <f t="shared" si="417"/>
        <v>0</v>
      </c>
      <c r="AM340" s="268">
        <f t="shared" si="417"/>
        <v>0</v>
      </c>
      <c r="AN340" s="268">
        <f t="shared" si="417"/>
        <v>0</v>
      </c>
      <c r="AO340" s="268">
        <f t="shared" si="417"/>
        <v>0</v>
      </c>
      <c r="AP340" s="268">
        <f t="shared" si="417"/>
        <v>0</v>
      </c>
      <c r="AQ340" s="268">
        <f t="shared" si="417"/>
        <v>0</v>
      </c>
      <c r="AR340" s="268">
        <f t="shared" si="417"/>
        <v>0</v>
      </c>
      <c r="AS340" s="268">
        <f t="shared" si="417"/>
        <v>0</v>
      </c>
      <c r="AT340" s="268">
        <f t="shared" si="417"/>
        <v>0</v>
      </c>
      <c r="AU340" s="268">
        <f t="shared" si="417"/>
        <v>0</v>
      </c>
      <c r="AV340" s="268">
        <f t="shared" si="417"/>
        <v>0</v>
      </c>
      <c r="AW340" s="268">
        <f t="shared" si="417"/>
        <v>0</v>
      </c>
      <c r="AX340" s="268">
        <f t="shared" si="417"/>
        <v>0</v>
      </c>
      <c r="AY340" s="268">
        <f t="shared" si="417"/>
        <v>0</v>
      </c>
      <c r="AZ340" s="268">
        <f t="shared" si="417"/>
        <v>0</v>
      </c>
      <c r="BA340" s="268">
        <f t="shared" si="417"/>
        <v>0</v>
      </c>
      <c r="BB340" s="268">
        <f t="shared" si="417"/>
        <v>0</v>
      </c>
      <c r="BC340" s="268">
        <f t="shared" si="417"/>
        <v>0</v>
      </c>
      <c r="BD340" s="268">
        <f t="shared" si="417"/>
        <v>0</v>
      </c>
      <c r="BE340" s="268">
        <f t="shared" si="417"/>
        <v>0</v>
      </c>
      <c r="BF340" s="268">
        <f t="shared" si="417"/>
        <v>0</v>
      </c>
      <c r="BG340" s="268">
        <f t="shared" si="417"/>
        <v>0</v>
      </c>
      <c r="BH340" s="268">
        <f t="shared" si="417"/>
        <v>0</v>
      </c>
      <c r="BI340" s="268">
        <f t="shared" si="417"/>
        <v>0</v>
      </c>
      <c r="BJ340" s="268">
        <f t="shared" si="417"/>
        <v>0</v>
      </c>
      <c r="BK340" s="268">
        <f t="shared" si="417"/>
        <v>0</v>
      </c>
      <c r="BL340" s="268">
        <f t="shared" si="417"/>
        <v>0</v>
      </c>
      <c r="BM340" s="268">
        <f t="shared" si="417"/>
        <v>0</v>
      </c>
      <c r="BN340" s="268">
        <f t="shared" si="417"/>
        <v>0</v>
      </c>
      <c r="BO340" s="268">
        <f t="shared" ref="BO340:CT340" si="418">BO49+BO126+BO203+BO280</f>
        <v>0</v>
      </c>
      <c r="BP340" s="268">
        <f t="shared" si="418"/>
        <v>0</v>
      </c>
      <c r="BQ340" s="268">
        <f t="shared" si="418"/>
        <v>0</v>
      </c>
      <c r="BR340" s="268">
        <f t="shared" si="418"/>
        <v>0</v>
      </c>
      <c r="BS340" s="268">
        <f t="shared" si="418"/>
        <v>0</v>
      </c>
      <c r="BT340" s="268">
        <f t="shared" si="418"/>
        <v>0</v>
      </c>
      <c r="BU340" s="268">
        <f t="shared" si="418"/>
        <v>0</v>
      </c>
      <c r="BV340" s="268">
        <f t="shared" si="418"/>
        <v>0</v>
      </c>
      <c r="BW340" s="268">
        <f t="shared" si="418"/>
        <v>0</v>
      </c>
      <c r="BX340" s="268">
        <f t="shared" si="418"/>
        <v>0</v>
      </c>
      <c r="BY340" s="268">
        <f t="shared" si="418"/>
        <v>0</v>
      </c>
      <c r="BZ340" s="268">
        <f t="shared" si="418"/>
        <v>0</v>
      </c>
      <c r="CA340" s="268">
        <f t="shared" si="418"/>
        <v>0</v>
      </c>
      <c r="CB340" s="268">
        <f t="shared" si="418"/>
        <v>0</v>
      </c>
      <c r="CC340" s="268">
        <f t="shared" si="418"/>
        <v>0</v>
      </c>
      <c r="CD340" s="268">
        <f t="shared" si="418"/>
        <v>0</v>
      </c>
      <c r="CE340" s="268">
        <f t="shared" si="418"/>
        <v>0</v>
      </c>
      <c r="CF340" s="268">
        <f t="shared" si="418"/>
        <v>0</v>
      </c>
      <c r="CG340" s="268">
        <f t="shared" si="418"/>
        <v>0</v>
      </c>
      <c r="CH340" s="268">
        <f t="shared" si="418"/>
        <v>0</v>
      </c>
      <c r="CI340" s="268">
        <f t="shared" si="418"/>
        <v>0</v>
      </c>
      <c r="CJ340" s="268">
        <f t="shared" si="418"/>
        <v>0</v>
      </c>
      <c r="CK340" s="268">
        <f t="shared" si="418"/>
        <v>0</v>
      </c>
      <c r="CL340" s="268">
        <f t="shared" si="418"/>
        <v>0</v>
      </c>
      <c r="CM340" s="268">
        <f t="shared" si="418"/>
        <v>0</v>
      </c>
      <c r="CN340" s="268">
        <f t="shared" si="418"/>
        <v>0</v>
      </c>
      <c r="CO340" s="268">
        <f t="shared" si="418"/>
        <v>0</v>
      </c>
      <c r="CP340" s="268">
        <f t="shared" si="418"/>
        <v>0</v>
      </c>
      <c r="CQ340" s="268">
        <f t="shared" si="418"/>
        <v>0</v>
      </c>
      <c r="CR340" s="268">
        <f t="shared" si="418"/>
        <v>0</v>
      </c>
      <c r="CS340" s="268">
        <f t="shared" si="418"/>
        <v>0</v>
      </c>
      <c r="CT340" s="292">
        <f t="shared" si="418"/>
        <v>0</v>
      </c>
      <c r="CU340" s="164">
        <f>B340-'5、销售定价'!B12</f>
        <v>0</v>
      </c>
    </row>
    <row r="341" spans="1:99" s="130" customFormat="1" ht="16.5" customHeight="1">
      <c r="A341" s="267" t="str">
        <f t="shared" si="401"/>
        <v>公寓（含loft）</v>
      </c>
      <c r="B341" s="268">
        <f t="shared" si="402"/>
        <v>0</v>
      </c>
      <c r="C341" s="268">
        <f t="shared" ref="C341:BN341" si="419">C50+C127+C204+C281</f>
        <v>0</v>
      </c>
      <c r="D341" s="268">
        <f t="shared" si="419"/>
        <v>0</v>
      </c>
      <c r="E341" s="268">
        <f t="shared" si="419"/>
        <v>0</v>
      </c>
      <c r="F341" s="268">
        <f t="shared" si="419"/>
        <v>0</v>
      </c>
      <c r="G341" s="268">
        <f t="shared" si="419"/>
        <v>0</v>
      </c>
      <c r="H341" s="268">
        <f t="shared" si="419"/>
        <v>0</v>
      </c>
      <c r="I341" s="268">
        <f t="shared" si="419"/>
        <v>0</v>
      </c>
      <c r="J341" s="268">
        <f t="shared" si="419"/>
        <v>0</v>
      </c>
      <c r="K341" s="268">
        <f t="shared" si="419"/>
        <v>0</v>
      </c>
      <c r="L341" s="268">
        <f t="shared" si="419"/>
        <v>0</v>
      </c>
      <c r="M341" s="268">
        <f t="shared" si="419"/>
        <v>0</v>
      </c>
      <c r="N341" s="268">
        <f t="shared" si="419"/>
        <v>0</v>
      </c>
      <c r="O341" s="268">
        <f t="shared" si="419"/>
        <v>0</v>
      </c>
      <c r="P341" s="268">
        <f t="shared" si="419"/>
        <v>0</v>
      </c>
      <c r="Q341" s="268">
        <f t="shared" si="419"/>
        <v>0</v>
      </c>
      <c r="R341" s="268">
        <f t="shared" si="419"/>
        <v>0</v>
      </c>
      <c r="S341" s="268">
        <f t="shared" si="419"/>
        <v>0</v>
      </c>
      <c r="T341" s="268">
        <f t="shared" si="419"/>
        <v>0</v>
      </c>
      <c r="U341" s="268">
        <f t="shared" si="419"/>
        <v>0</v>
      </c>
      <c r="V341" s="268">
        <f t="shared" si="419"/>
        <v>0</v>
      </c>
      <c r="W341" s="268">
        <f t="shared" si="419"/>
        <v>0</v>
      </c>
      <c r="X341" s="268">
        <f t="shared" si="419"/>
        <v>0</v>
      </c>
      <c r="Y341" s="268">
        <f t="shared" si="419"/>
        <v>0</v>
      </c>
      <c r="Z341" s="268">
        <f t="shared" si="419"/>
        <v>0</v>
      </c>
      <c r="AA341" s="268">
        <f t="shared" si="419"/>
        <v>0</v>
      </c>
      <c r="AB341" s="268">
        <f t="shared" si="419"/>
        <v>0</v>
      </c>
      <c r="AC341" s="268">
        <f t="shared" si="419"/>
        <v>0</v>
      </c>
      <c r="AD341" s="268">
        <f t="shared" si="419"/>
        <v>0</v>
      </c>
      <c r="AE341" s="268">
        <f t="shared" si="419"/>
        <v>0</v>
      </c>
      <c r="AF341" s="268">
        <f t="shared" si="419"/>
        <v>0</v>
      </c>
      <c r="AG341" s="268">
        <f t="shared" si="419"/>
        <v>0</v>
      </c>
      <c r="AH341" s="268">
        <f t="shared" si="419"/>
        <v>0</v>
      </c>
      <c r="AI341" s="268">
        <f t="shared" si="419"/>
        <v>0</v>
      </c>
      <c r="AJ341" s="268">
        <f t="shared" si="419"/>
        <v>0</v>
      </c>
      <c r="AK341" s="268">
        <f t="shared" si="419"/>
        <v>0</v>
      </c>
      <c r="AL341" s="268">
        <f t="shared" si="419"/>
        <v>0</v>
      </c>
      <c r="AM341" s="268">
        <f t="shared" si="419"/>
        <v>0</v>
      </c>
      <c r="AN341" s="268">
        <f t="shared" si="419"/>
        <v>0</v>
      </c>
      <c r="AO341" s="268">
        <f t="shared" si="419"/>
        <v>0</v>
      </c>
      <c r="AP341" s="268">
        <f t="shared" si="419"/>
        <v>0</v>
      </c>
      <c r="AQ341" s="268">
        <f t="shared" si="419"/>
        <v>0</v>
      </c>
      <c r="AR341" s="268">
        <f t="shared" si="419"/>
        <v>0</v>
      </c>
      <c r="AS341" s="268">
        <f t="shared" si="419"/>
        <v>0</v>
      </c>
      <c r="AT341" s="268">
        <f t="shared" si="419"/>
        <v>0</v>
      </c>
      <c r="AU341" s="268">
        <f t="shared" si="419"/>
        <v>0</v>
      </c>
      <c r="AV341" s="268">
        <f t="shared" si="419"/>
        <v>0</v>
      </c>
      <c r="AW341" s="268">
        <f t="shared" si="419"/>
        <v>0</v>
      </c>
      <c r="AX341" s="268">
        <f t="shared" si="419"/>
        <v>0</v>
      </c>
      <c r="AY341" s="268">
        <f t="shared" si="419"/>
        <v>0</v>
      </c>
      <c r="AZ341" s="268">
        <f t="shared" si="419"/>
        <v>0</v>
      </c>
      <c r="BA341" s="268">
        <f t="shared" si="419"/>
        <v>0</v>
      </c>
      <c r="BB341" s="268">
        <f t="shared" si="419"/>
        <v>0</v>
      </c>
      <c r="BC341" s="268">
        <f t="shared" si="419"/>
        <v>0</v>
      </c>
      <c r="BD341" s="268">
        <f t="shared" si="419"/>
        <v>0</v>
      </c>
      <c r="BE341" s="268">
        <f t="shared" si="419"/>
        <v>0</v>
      </c>
      <c r="BF341" s="268">
        <f t="shared" si="419"/>
        <v>0</v>
      </c>
      <c r="BG341" s="268">
        <f t="shared" si="419"/>
        <v>0</v>
      </c>
      <c r="BH341" s="268">
        <f t="shared" si="419"/>
        <v>0</v>
      </c>
      <c r="BI341" s="268">
        <f t="shared" si="419"/>
        <v>0</v>
      </c>
      <c r="BJ341" s="268">
        <f t="shared" si="419"/>
        <v>0</v>
      </c>
      <c r="BK341" s="268">
        <f t="shared" si="419"/>
        <v>0</v>
      </c>
      <c r="BL341" s="268">
        <f t="shared" si="419"/>
        <v>0</v>
      </c>
      <c r="BM341" s="268">
        <f t="shared" si="419"/>
        <v>0</v>
      </c>
      <c r="BN341" s="268">
        <f t="shared" si="419"/>
        <v>0</v>
      </c>
      <c r="BO341" s="268">
        <f t="shared" ref="BO341:CT341" si="420">BO50+BO127+BO204+BO281</f>
        <v>0</v>
      </c>
      <c r="BP341" s="268">
        <f t="shared" si="420"/>
        <v>0</v>
      </c>
      <c r="BQ341" s="268">
        <f t="shared" si="420"/>
        <v>0</v>
      </c>
      <c r="BR341" s="268">
        <f t="shared" si="420"/>
        <v>0</v>
      </c>
      <c r="BS341" s="268">
        <f t="shared" si="420"/>
        <v>0</v>
      </c>
      <c r="BT341" s="268">
        <f t="shared" si="420"/>
        <v>0</v>
      </c>
      <c r="BU341" s="268">
        <f t="shared" si="420"/>
        <v>0</v>
      </c>
      <c r="BV341" s="268">
        <f t="shared" si="420"/>
        <v>0</v>
      </c>
      <c r="BW341" s="268">
        <f t="shared" si="420"/>
        <v>0</v>
      </c>
      <c r="BX341" s="268">
        <f t="shared" si="420"/>
        <v>0</v>
      </c>
      <c r="BY341" s="268">
        <f t="shared" si="420"/>
        <v>0</v>
      </c>
      <c r="BZ341" s="268">
        <f t="shared" si="420"/>
        <v>0</v>
      </c>
      <c r="CA341" s="268">
        <f t="shared" si="420"/>
        <v>0</v>
      </c>
      <c r="CB341" s="268">
        <f t="shared" si="420"/>
        <v>0</v>
      </c>
      <c r="CC341" s="268">
        <f t="shared" si="420"/>
        <v>0</v>
      </c>
      <c r="CD341" s="268">
        <f t="shared" si="420"/>
        <v>0</v>
      </c>
      <c r="CE341" s="268">
        <f t="shared" si="420"/>
        <v>0</v>
      </c>
      <c r="CF341" s="268">
        <f t="shared" si="420"/>
        <v>0</v>
      </c>
      <c r="CG341" s="268">
        <f t="shared" si="420"/>
        <v>0</v>
      </c>
      <c r="CH341" s="268">
        <f t="shared" si="420"/>
        <v>0</v>
      </c>
      <c r="CI341" s="268">
        <f t="shared" si="420"/>
        <v>0</v>
      </c>
      <c r="CJ341" s="268">
        <f t="shared" si="420"/>
        <v>0</v>
      </c>
      <c r="CK341" s="268">
        <f t="shared" si="420"/>
        <v>0</v>
      </c>
      <c r="CL341" s="268">
        <f t="shared" si="420"/>
        <v>0</v>
      </c>
      <c r="CM341" s="268">
        <f t="shared" si="420"/>
        <v>0</v>
      </c>
      <c r="CN341" s="268">
        <f t="shared" si="420"/>
        <v>0</v>
      </c>
      <c r="CO341" s="268">
        <f t="shared" si="420"/>
        <v>0</v>
      </c>
      <c r="CP341" s="268">
        <f t="shared" si="420"/>
        <v>0</v>
      </c>
      <c r="CQ341" s="268">
        <f t="shared" si="420"/>
        <v>0</v>
      </c>
      <c r="CR341" s="268">
        <f t="shared" si="420"/>
        <v>0</v>
      </c>
      <c r="CS341" s="268">
        <f t="shared" si="420"/>
        <v>0</v>
      </c>
      <c r="CT341" s="292">
        <f t="shared" si="420"/>
        <v>0</v>
      </c>
      <c r="CU341" s="164">
        <f>B341-'5、销售定价'!B13</f>
        <v>0</v>
      </c>
    </row>
    <row r="342" spans="1:99" s="130" customFormat="1" ht="16.5" customHeight="1">
      <c r="A342" s="267" t="str">
        <f t="shared" si="401"/>
        <v>商业</v>
      </c>
      <c r="B342" s="268">
        <f t="shared" si="402"/>
        <v>600</v>
      </c>
      <c r="C342" s="268">
        <f t="shared" ref="C342:BN342" si="421">C51+C128+C205+C282</f>
        <v>0</v>
      </c>
      <c r="D342" s="268">
        <f t="shared" si="421"/>
        <v>0</v>
      </c>
      <c r="E342" s="268">
        <f t="shared" si="421"/>
        <v>0</v>
      </c>
      <c r="F342" s="268">
        <f t="shared" si="421"/>
        <v>0</v>
      </c>
      <c r="G342" s="268">
        <f t="shared" si="421"/>
        <v>0</v>
      </c>
      <c r="H342" s="268">
        <f t="shared" si="421"/>
        <v>0</v>
      </c>
      <c r="I342" s="268">
        <f t="shared" si="421"/>
        <v>0</v>
      </c>
      <c r="J342" s="268">
        <f t="shared" si="421"/>
        <v>0</v>
      </c>
      <c r="K342" s="268">
        <f t="shared" si="421"/>
        <v>0</v>
      </c>
      <c r="L342" s="268">
        <f t="shared" si="421"/>
        <v>0</v>
      </c>
      <c r="M342" s="268">
        <f t="shared" si="421"/>
        <v>0</v>
      </c>
      <c r="N342" s="268">
        <f t="shared" si="421"/>
        <v>0</v>
      </c>
      <c r="O342" s="268">
        <f t="shared" si="421"/>
        <v>0</v>
      </c>
      <c r="P342" s="268">
        <f t="shared" si="421"/>
        <v>0</v>
      </c>
      <c r="Q342" s="268">
        <f t="shared" si="421"/>
        <v>0</v>
      </c>
      <c r="R342" s="268">
        <f t="shared" si="421"/>
        <v>0</v>
      </c>
      <c r="S342" s="268">
        <f t="shared" si="421"/>
        <v>0</v>
      </c>
      <c r="T342" s="268">
        <f t="shared" si="421"/>
        <v>0</v>
      </c>
      <c r="U342" s="268">
        <f t="shared" si="421"/>
        <v>0</v>
      </c>
      <c r="V342" s="268">
        <f t="shared" si="421"/>
        <v>300</v>
      </c>
      <c r="W342" s="268">
        <f t="shared" si="421"/>
        <v>300</v>
      </c>
      <c r="X342" s="268">
        <f t="shared" si="421"/>
        <v>0</v>
      </c>
      <c r="Y342" s="268">
        <f t="shared" si="421"/>
        <v>0</v>
      </c>
      <c r="Z342" s="268">
        <f t="shared" si="421"/>
        <v>0</v>
      </c>
      <c r="AA342" s="268">
        <f t="shared" si="421"/>
        <v>0</v>
      </c>
      <c r="AB342" s="268">
        <f t="shared" si="421"/>
        <v>0</v>
      </c>
      <c r="AC342" s="268">
        <f t="shared" si="421"/>
        <v>0</v>
      </c>
      <c r="AD342" s="268">
        <f t="shared" si="421"/>
        <v>0</v>
      </c>
      <c r="AE342" s="268">
        <f t="shared" si="421"/>
        <v>0</v>
      </c>
      <c r="AF342" s="268">
        <f t="shared" si="421"/>
        <v>0</v>
      </c>
      <c r="AG342" s="268">
        <f t="shared" si="421"/>
        <v>0</v>
      </c>
      <c r="AH342" s="268">
        <f t="shared" si="421"/>
        <v>0</v>
      </c>
      <c r="AI342" s="268">
        <f t="shared" si="421"/>
        <v>0</v>
      </c>
      <c r="AJ342" s="268">
        <f t="shared" si="421"/>
        <v>0</v>
      </c>
      <c r="AK342" s="268">
        <f t="shared" si="421"/>
        <v>0</v>
      </c>
      <c r="AL342" s="268">
        <f t="shared" si="421"/>
        <v>0</v>
      </c>
      <c r="AM342" s="268">
        <f t="shared" si="421"/>
        <v>0</v>
      </c>
      <c r="AN342" s="268">
        <f t="shared" si="421"/>
        <v>0</v>
      </c>
      <c r="AO342" s="268">
        <f t="shared" si="421"/>
        <v>0</v>
      </c>
      <c r="AP342" s="268">
        <f t="shared" si="421"/>
        <v>0</v>
      </c>
      <c r="AQ342" s="268">
        <f t="shared" si="421"/>
        <v>0</v>
      </c>
      <c r="AR342" s="268">
        <f t="shared" si="421"/>
        <v>0</v>
      </c>
      <c r="AS342" s="268">
        <f t="shared" si="421"/>
        <v>0</v>
      </c>
      <c r="AT342" s="268">
        <f t="shared" si="421"/>
        <v>0</v>
      </c>
      <c r="AU342" s="268">
        <f t="shared" si="421"/>
        <v>0</v>
      </c>
      <c r="AV342" s="268">
        <f t="shared" si="421"/>
        <v>0</v>
      </c>
      <c r="AW342" s="268">
        <f t="shared" si="421"/>
        <v>0</v>
      </c>
      <c r="AX342" s="268">
        <f t="shared" si="421"/>
        <v>0</v>
      </c>
      <c r="AY342" s="268">
        <f t="shared" si="421"/>
        <v>0</v>
      </c>
      <c r="AZ342" s="268">
        <f t="shared" si="421"/>
        <v>0</v>
      </c>
      <c r="BA342" s="268">
        <f t="shared" si="421"/>
        <v>0</v>
      </c>
      <c r="BB342" s="268">
        <f t="shared" si="421"/>
        <v>0</v>
      </c>
      <c r="BC342" s="268">
        <f t="shared" si="421"/>
        <v>0</v>
      </c>
      <c r="BD342" s="268">
        <f t="shared" si="421"/>
        <v>0</v>
      </c>
      <c r="BE342" s="268">
        <f t="shared" si="421"/>
        <v>0</v>
      </c>
      <c r="BF342" s="268">
        <f t="shared" si="421"/>
        <v>0</v>
      </c>
      <c r="BG342" s="268">
        <f t="shared" si="421"/>
        <v>0</v>
      </c>
      <c r="BH342" s="268">
        <f t="shared" si="421"/>
        <v>0</v>
      </c>
      <c r="BI342" s="268">
        <f t="shared" si="421"/>
        <v>0</v>
      </c>
      <c r="BJ342" s="268">
        <f t="shared" si="421"/>
        <v>0</v>
      </c>
      <c r="BK342" s="268">
        <f t="shared" si="421"/>
        <v>0</v>
      </c>
      <c r="BL342" s="268">
        <f t="shared" si="421"/>
        <v>0</v>
      </c>
      <c r="BM342" s="268">
        <f t="shared" si="421"/>
        <v>0</v>
      </c>
      <c r="BN342" s="268">
        <f t="shared" si="421"/>
        <v>0</v>
      </c>
      <c r="BO342" s="268">
        <f t="shared" ref="BO342:CT342" si="422">BO51+BO128+BO205+BO282</f>
        <v>0</v>
      </c>
      <c r="BP342" s="268">
        <f t="shared" si="422"/>
        <v>0</v>
      </c>
      <c r="BQ342" s="268">
        <f t="shared" si="422"/>
        <v>0</v>
      </c>
      <c r="BR342" s="268">
        <f t="shared" si="422"/>
        <v>0</v>
      </c>
      <c r="BS342" s="268">
        <f t="shared" si="422"/>
        <v>0</v>
      </c>
      <c r="BT342" s="268">
        <f t="shared" si="422"/>
        <v>0</v>
      </c>
      <c r="BU342" s="268">
        <f t="shared" si="422"/>
        <v>0</v>
      </c>
      <c r="BV342" s="268">
        <f t="shared" si="422"/>
        <v>0</v>
      </c>
      <c r="BW342" s="268">
        <f t="shared" si="422"/>
        <v>0</v>
      </c>
      <c r="BX342" s="268">
        <f t="shared" si="422"/>
        <v>0</v>
      </c>
      <c r="BY342" s="268">
        <f t="shared" si="422"/>
        <v>0</v>
      </c>
      <c r="BZ342" s="268">
        <f t="shared" si="422"/>
        <v>0</v>
      </c>
      <c r="CA342" s="268">
        <f t="shared" si="422"/>
        <v>0</v>
      </c>
      <c r="CB342" s="268">
        <f t="shared" si="422"/>
        <v>0</v>
      </c>
      <c r="CC342" s="268">
        <f t="shared" si="422"/>
        <v>0</v>
      </c>
      <c r="CD342" s="268">
        <f t="shared" si="422"/>
        <v>0</v>
      </c>
      <c r="CE342" s="268">
        <f t="shared" si="422"/>
        <v>0</v>
      </c>
      <c r="CF342" s="268">
        <f t="shared" si="422"/>
        <v>0</v>
      </c>
      <c r="CG342" s="268">
        <f t="shared" si="422"/>
        <v>0</v>
      </c>
      <c r="CH342" s="268">
        <f t="shared" si="422"/>
        <v>0</v>
      </c>
      <c r="CI342" s="268">
        <f t="shared" si="422"/>
        <v>0</v>
      </c>
      <c r="CJ342" s="268">
        <f t="shared" si="422"/>
        <v>0</v>
      </c>
      <c r="CK342" s="268">
        <f t="shared" si="422"/>
        <v>0</v>
      </c>
      <c r="CL342" s="268">
        <f t="shared" si="422"/>
        <v>0</v>
      </c>
      <c r="CM342" s="268">
        <f t="shared" si="422"/>
        <v>0</v>
      </c>
      <c r="CN342" s="268">
        <f t="shared" si="422"/>
        <v>0</v>
      </c>
      <c r="CO342" s="268">
        <f t="shared" si="422"/>
        <v>0</v>
      </c>
      <c r="CP342" s="268">
        <f t="shared" si="422"/>
        <v>0</v>
      </c>
      <c r="CQ342" s="268">
        <f t="shared" si="422"/>
        <v>0</v>
      </c>
      <c r="CR342" s="268">
        <f t="shared" si="422"/>
        <v>0</v>
      </c>
      <c r="CS342" s="268">
        <f t="shared" si="422"/>
        <v>0</v>
      </c>
      <c r="CT342" s="292">
        <f t="shared" si="422"/>
        <v>0</v>
      </c>
      <c r="CU342" s="164">
        <f>B342-'5、销售定价'!B14</f>
        <v>0</v>
      </c>
    </row>
    <row r="343" spans="1:99" s="130" customFormat="1" ht="16.5" customHeight="1">
      <c r="A343" s="267" t="str">
        <f t="shared" si="401"/>
        <v>酒店</v>
      </c>
      <c r="B343" s="268">
        <f t="shared" si="402"/>
        <v>0</v>
      </c>
      <c r="C343" s="268">
        <f t="shared" ref="C343:BN343" si="423">C52+C129+C206+C283</f>
        <v>0</v>
      </c>
      <c r="D343" s="268">
        <f t="shared" si="423"/>
        <v>0</v>
      </c>
      <c r="E343" s="268">
        <f t="shared" si="423"/>
        <v>0</v>
      </c>
      <c r="F343" s="268">
        <f t="shared" si="423"/>
        <v>0</v>
      </c>
      <c r="G343" s="268">
        <f t="shared" si="423"/>
        <v>0</v>
      </c>
      <c r="H343" s="268">
        <f t="shared" si="423"/>
        <v>0</v>
      </c>
      <c r="I343" s="268">
        <f t="shared" si="423"/>
        <v>0</v>
      </c>
      <c r="J343" s="268">
        <f t="shared" si="423"/>
        <v>0</v>
      </c>
      <c r="K343" s="268">
        <f t="shared" si="423"/>
        <v>0</v>
      </c>
      <c r="L343" s="268">
        <f t="shared" si="423"/>
        <v>0</v>
      </c>
      <c r="M343" s="268">
        <f t="shared" si="423"/>
        <v>0</v>
      </c>
      <c r="N343" s="268">
        <f t="shared" si="423"/>
        <v>0</v>
      </c>
      <c r="O343" s="268">
        <f t="shared" si="423"/>
        <v>0</v>
      </c>
      <c r="P343" s="268">
        <f t="shared" si="423"/>
        <v>0</v>
      </c>
      <c r="Q343" s="268">
        <f t="shared" si="423"/>
        <v>0</v>
      </c>
      <c r="R343" s="268">
        <f t="shared" si="423"/>
        <v>0</v>
      </c>
      <c r="S343" s="268">
        <f t="shared" si="423"/>
        <v>0</v>
      </c>
      <c r="T343" s="268">
        <f t="shared" si="423"/>
        <v>0</v>
      </c>
      <c r="U343" s="268">
        <f t="shared" si="423"/>
        <v>0</v>
      </c>
      <c r="V343" s="268">
        <f t="shared" si="423"/>
        <v>0</v>
      </c>
      <c r="W343" s="268">
        <f t="shared" si="423"/>
        <v>0</v>
      </c>
      <c r="X343" s="268">
        <f t="shared" si="423"/>
        <v>0</v>
      </c>
      <c r="Y343" s="268">
        <f t="shared" si="423"/>
        <v>0</v>
      </c>
      <c r="Z343" s="268">
        <f t="shared" si="423"/>
        <v>0</v>
      </c>
      <c r="AA343" s="268">
        <f t="shared" si="423"/>
        <v>0</v>
      </c>
      <c r="AB343" s="268">
        <f t="shared" si="423"/>
        <v>0</v>
      </c>
      <c r="AC343" s="268">
        <f t="shared" si="423"/>
        <v>0</v>
      </c>
      <c r="AD343" s="268">
        <f t="shared" si="423"/>
        <v>0</v>
      </c>
      <c r="AE343" s="268">
        <f t="shared" si="423"/>
        <v>0</v>
      </c>
      <c r="AF343" s="268">
        <f t="shared" si="423"/>
        <v>0</v>
      </c>
      <c r="AG343" s="268">
        <f t="shared" si="423"/>
        <v>0</v>
      </c>
      <c r="AH343" s="268">
        <f t="shared" si="423"/>
        <v>0</v>
      </c>
      <c r="AI343" s="268">
        <f t="shared" si="423"/>
        <v>0</v>
      </c>
      <c r="AJ343" s="268">
        <f t="shared" si="423"/>
        <v>0</v>
      </c>
      <c r="AK343" s="268">
        <f t="shared" si="423"/>
        <v>0</v>
      </c>
      <c r="AL343" s="268">
        <f t="shared" si="423"/>
        <v>0</v>
      </c>
      <c r="AM343" s="268">
        <f t="shared" si="423"/>
        <v>0</v>
      </c>
      <c r="AN343" s="268">
        <f t="shared" si="423"/>
        <v>0</v>
      </c>
      <c r="AO343" s="268">
        <f t="shared" si="423"/>
        <v>0</v>
      </c>
      <c r="AP343" s="268">
        <f t="shared" si="423"/>
        <v>0</v>
      </c>
      <c r="AQ343" s="268">
        <f t="shared" si="423"/>
        <v>0</v>
      </c>
      <c r="AR343" s="268">
        <f t="shared" si="423"/>
        <v>0</v>
      </c>
      <c r="AS343" s="268">
        <f t="shared" si="423"/>
        <v>0</v>
      </c>
      <c r="AT343" s="268">
        <f t="shared" si="423"/>
        <v>0</v>
      </c>
      <c r="AU343" s="268">
        <f t="shared" si="423"/>
        <v>0</v>
      </c>
      <c r="AV343" s="268">
        <f t="shared" si="423"/>
        <v>0</v>
      </c>
      <c r="AW343" s="268">
        <f t="shared" si="423"/>
        <v>0</v>
      </c>
      <c r="AX343" s="268">
        <f t="shared" si="423"/>
        <v>0</v>
      </c>
      <c r="AY343" s="268">
        <f t="shared" si="423"/>
        <v>0</v>
      </c>
      <c r="AZ343" s="268">
        <f t="shared" si="423"/>
        <v>0</v>
      </c>
      <c r="BA343" s="268">
        <f t="shared" si="423"/>
        <v>0</v>
      </c>
      <c r="BB343" s="268">
        <f t="shared" si="423"/>
        <v>0</v>
      </c>
      <c r="BC343" s="268">
        <f t="shared" si="423"/>
        <v>0</v>
      </c>
      <c r="BD343" s="268">
        <f t="shared" si="423"/>
        <v>0</v>
      </c>
      <c r="BE343" s="268">
        <f t="shared" si="423"/>
        <v>0</v>
      </c>
      <c r="BF343" s="268">
        <f t="shared" si="423"/>
        <v>0</v>
      </c>
      <c r="BG343" s="268">
        <f t="shared" si="423"/>
        <v>0</v>
      </c>
      <c r="BH343" s="268">
        <f t="shared" si="423"/>
        <v>0</v>
      </c>
      <c r="BI343" s="268">
        <f t="shared" si="423"/>
        <v>0</v>
      </c>
      <c r="BJ343" s="268">
        <f t="shared" si="423"/>
        <v>0</v>
      </c>
      <c r="BK343" s="268">
        <f t="shared" si="423"/>
        <v>0</v>
      </c>
      <c r="BL343" s="268">
        <f t="shared" si="423"/>
        <v>0</v>
      </c>
      <c r="BM343" s="268">
        <f t="shared" si="423"/>
        <v>0</v>
      </c>
      <c r="BN343" s="268">
        <f t="shared" si="423"/>
        <v>0</v>
      </c>
      <c r="BO343" s="268">
        <f t="shared" ref="BO343:CT343" si="424">BO52+BO129+BO206+BO283</f>
        <v>0</v>
      </c>
      <c r="BP343" s="268">
        <f t="shared" si="424"/>
        <v>0</v>
      </c>
      <c r="BQ343" s="268">
        <f t="shared" si="424"/>
        <v>0</v>
      </c>
      <c r="BR343" s="268">
        <f t="shared" si="424"/>
        <v>0</v>
      </c>
      <c r="BS343" s="268">
        <f t="shared" si="424"/>
        <v>0</v>
      </c>
      <c r="BT343" s="268">
        <f t="shared" si="424"/>
        <v>0</v>
      </c>
      <c r="BU343" s="268">
        <f t="shared" si="424"/>
        <v>0</v>
      </c>
      <c r="BV343" s="268">
        <f t="shared" si="424"/>
        <v>0</v>
      </c>
      <c r="BW343" s="268">
        <f t="shared" si="424"/>
        <v>0</v>
      </c>
      <c r="BX343" s="268">
        <f t="shared" si="424"/>
        <v>0</v>
      </c>
      <c r="BY343" s="268">
        <f t="shared" si="424"/>
        <v>0</v>
      </c>
      <c r="BZ343" s="268">
        <f t="shared" si="424"/>
        <v>0</v>
      </c>
      <c r="CA343" s="268">
        <f t="shared" si="424"/>
        <v>0</v>
      </c>
      <c r="CB343" s="268">
        <f t="shared" si="424"/>
        <v>0</v>
      </c>
      <c r="CC343" s="268">
        <f t="shared" si="424"/>
        <v>0</v>
      </c>
      <c r="CD343" s="268">
        <f t="shared" si="424"/>
        <v>0</v>
      </c>
      <c r="CE343" s="268">
        <f t="shared" si="424"/>
        <v>0</v>
      </c>
      <c r="CF343" s="268">
        <f t="shared" si="424"/>
        <v>0</v>
      </c>
      <c r="CG343" s="268">
        <f t="shared" si="424"/>
        <v>0</v>
      </c>
      <c r="CH343" s="268">
        <f t="shared" si="424"/>
        <v>0</v>
      </c>
      <c r="CI343" s="268">
        <f t="shared" si="424"/>
        <v>0</v>
      </c>
      <c r="CJ343" s="268">
        <f t="shared" si="424"/>
        <v>0</v>
      </c>
      <c r="CK343" s="268">
        <f t="shared" si="424"/>
        <v>0</v>
      </c>
      <c r="CL343" s="268">
        <f t="shared" si="424"/>
        <v>0</v>
      </c>
      <c r="CM343" s="268">
        <f t="shared" si="424"/>
        <v>0</v>
      </c>
      <c r="CN343" s="268">
        <f t="shared" si="424"/>
        <v>0</v>
      </c>
      <c r="CO343" s="268">
        <f t="shared" si="424"/>
        <v>0</v>
      </c>
      <c r="CP343" s="268">
        <f t="shared" si="424"/>
        <v>0</v>
      </c>
      <c r="CQ343" s="268">
        <f t="shared" si="424"/>
        <v>0</v>
      </c>
      <c r="CR343" s="268">
        <f t="shared" si="424"/>
        <v>0</v>
      </c>
      <c r="CS343" s="268">
        <f t="shared" si="424"/>
        <v>0</v>
      </c>
      <c r="CT343" s="292">
        <f t="shared" si="424"/>
        <v>0</v>
      </c>
      <c r="CU343" s="164">
        <f>B343-'5、销售定价'!B15</f>
        <v>0</v>
      </c>
    </row>
    <row r="344" spans="1:99" s="130" customFormat="1" ht="16.5" customHeight="1">
      <c r="A344" s="267">
        <f t="shared" si="401"/>
        <v>0</v>
      </c>
      <c r="B344" s="268">
        <f t="shared" si="402"/>
        <v>0</v>
      </c>
      <c r="C344" s="268">
        <f t="shared" ref="C344:BN344" si="425">C53+C130+C207+C284</f>
        <v>0</v>
      </c>
      <c r="D344" s="268">
        <f t="shared" si="425"/>
        <v>0</v>
      </c>
      <c r="E344" s="268">
        <f t="shared" si="425"/>
        <v>0</v>
      </c>
      <c r="F344" s="268">
        <f t="shared" si="425"/>
        <v>0</v>
      </c>
      <c r="G344" s="268">
        <f t="shared" si="425"/>
        <v>0</v>
      </c>
      <c r="H344" s="268">
        <f t="shared" si="425"/>
        <v>0</v>
      </c>
      <c r="I344" s="268">
        <f t="shared" si="425"/>
        <v>0</v>
      </c>
      <c r="J344" s="268">
        <f t="shared" si="425"/>
        <v>0</v>
      </c>
      <c r="K344" s="268">
        <f t="shared" si="425"/>
        <v>0</v>
      </c>
      <c r="L344" s="268">
        <f t="shared" si="425"/>
        <v>0</v>
      </c>
      <c r="M344" s="268">
        <f t="shared" si="425"/>
        <v>0</v>
      </c>
      <c r="N344" s="268">
        <f t="shared" si="425"/>
        <v>0</v>
      </c>
      <c r="O344" s="268">
        <f t="shared" si="425"/>
        <v>0</v>
      </c>
      <c r="P344" s="268">
        <f t="shared" si="425"/>
        <v>0</v>
      </c>
      <c r="Q344" s="268">
        <f t="shared" si="425"/>
        <v>0</v>
      </c>
      <c r="R344" s="268">
        <f t="shared" si="425"/>
        <v>0</v>
      </c>
      <c r="S344" s="268">
        <f t="shared" si="425"/>
        <v>0</v>
      </c>
      <c r="T344" s="268">
        <f t="shared" si="425"/>
        <v>0</v>
      </c>
      <c r="U344" s="268">
        <f t="shared" si="425"/>
        <v>0</v>
      </c>
      <c r="V344" s="268">
        <f t="shared" si="425"/>
        <v>0</v>
      </c>
      <c r="W344" s="268">
        <f t="shared" si="425"/>
        <v>0</v>
      </c>
      <c r="X344" s="268">
        <f t="shared" si="425"/>
        <v>0</v>
      </c>
      <c r="Y344" s="268">
        <f t="shared" si="425"/>
        <v>0</v>
      </c>
      <c r="Z344" s="268">
        <f t="shared" si="425"/>
        <v>0</v>
      </c>
      <c r="AA344" s="268">
        <f t="shared" si="425"/>
        <v>0</v>
      </c>
      <c r="AB344" s="268">
        <f t="shared" si="425"/>
        <v>0</v>
      </c>
      <c r="AC344" s="268">
        <f t="shared" si="425"/>
        <v>0</v>
      </c>
      <c r="AD344" s="268">
        <f t="shared" si="425"/>
        <v>0</v>
      </c>
      <c r="AE344" s="268">
        <f t="shared" si="425"/>
        <v>0</v>
      </c>
      <c r="AF344" s="268">
        <f t="shared" si="425"/>
        <v>0</v>
      </c>
      <c r="AG344" s="268">
        <f t="shared" si="425"/>
        <v>0</v>
      </c>
      <c r="AH344" s="268">
        <f t="shared" si="425"/>
        <v>0</v>
      </c>
      <c r="AI344" s="268">
        <f t="shared" si="425"/>
        <v>0</v>
      </c>
      <c r="AJ344" s="268">
        <f t="shared" si="425"/>
        <v>0</v>
      </c>
      <c r="AK344" s="268">
        <f t="shared" si="425"/>
        <v>0</v>
      </c>
      <c r="AL344" s="268">
        <f t="shared" si="425"/>
        <v>0</v>
      </c>
      <c r="AM344" s="268">
        <f t="shared" si="425"/>
        <v>0</v>
      </c>
      <c r="AN344" s="268">
        <f t="shared" si="425"/>
        <v>0</v>
      </c>
      <c r="AO344" s="268">
        <f t="shared" si="425"/>
        <v>0</v>
      </c>
      <c r="AP344" s="268">
        <f t="shared" si="425"/>
        <v>0</v>
      </c>
      <c r="AQ344" s="268">
        <f t="shared" si="425"/>
        <v>0</v>
      </c>
      <c r="AR344" s="268">
        <f t="shared" si="425"/>
        <v>0</v>
      </c>
      <c r="AS344" s="268">
        <f t="shared" si="425"/>
        <v>0</v>
      </c>
      <c r="AT344" s="268">
        <f t="shared" si="425"/>
        <v>0</v>
      </c>
      <c r="AU344" s="268">
        <f t="shared" si="425"/>
        <v>0</v>
      </c>
      <c r="AV344" s="268">
        <f t="shared" si="425"/>
        <v>0</v>
      </c>
      <c r="AW344" s="268">
        <f t="shared" si="425"/>
        <v>0</v>
      </c>
      <c r="AX344" s="268">
        <f t="shared" si="425"/>
        <v>0</v>
      </c>
      <c r="AY344" s="268">
        <f t="shared" si="425"/>
        <v>0</v>
      </c>
      <c r="AZ344" s="268">
        <f t="shared" si="425"/>
        <v>0</v>
      </c>
      <c r="BA344" s="268">
        <f t="shared" si="425"/>
        <v>0</v>
      </c>
      <c r="BB344" s="268">
        <f t="shared" si="425"/>
        <v>0</v>
      </c>
      <c r="BC344" s="268">
        <f t="shared" si="425"/>
        <v>0</v>
      </c>
      <c r="BD344" s="268">
        <f t="shared" si="425"/>
        <v>0</v>
      </c>
      <c r="BE344" s="268">
        <f t="shared" si="425"/>
        <v>0</v>
      </c>
      <c r="BF344" s="268">
        <f t="shared" si="425"/>
        <v>0</v>
      </c>
      <c r="BG344" s="268">
        <f t="shared" si="425"/>
        <v>0</v>
      </c>
      <c r="BH344" s="268">
        <f t="shared" si="425"/>
        <v>0</v>
      </c>
      <c r="BI344" s="268">
        <f t="shared" si="425"/>
        <v>0</v>
      </c>
      <c r="BJ344" s="268">
        <f t="shared" si="425"/>
        <v>0</v>
      </c>
      <c r="BK344" s="268">
        <f t="shared" si="425"/>
        <v>0</v>
      </c>
      <c r="BL344" s="268">
        <f t="shared" si="425"/>
        <v>0</v>
      </c>
      <c r="BM344" s="268">
        <f t="shared" si="425"/>
        <v>0</v>
      </c>
      <c r="BN344" s="268">
        <f t="shared" si="425"/>
        <v>0</v>
      </c>
      <c r="BO344" s="268">
        <f t="shared" ref="BO344:CT344" si="426">BO53+BO130+BO207+BO284</f>
        <v>0</v>
      </c>
      <c r="BP344" s="268">
        <f t="shared" si="426"/>
        <v>0</v>
      </c>
      <c r="BQ344" s="268">
        <f t="shared" si="426"/>
        <v>0</v>
      </c>
      <c r="BR344" s="268">
        <f t="shared" si="426"/>
        <v>0</v>
      </c>
      <c r="BS344" s="268">
        <f t="shared" si="426"/>
        <v>0</v>
      </c>
      <c r="BT344" s="268">
        <f t="shared" si="426"/>
        <v>0</v>
      </c>
      <c r="BU344" s="268">
        <f t="shared" si="426"/>
        <v>0</v>
      </c>
      <c r="BV344" s="268">
        <f t="shared" si="426"/>
        <v>0</v>
      </c>
      <c r="BW344" s="268">
        <f t="shared" si="426"/>
        <v>0</v>
      </c>
      <c r="BX344" s="268">
        <f t="shared" si="426"/>
        <v>0</v>
      </c>
      <c r="BY344" s="268">
        <f t="shared" si="426"/>
        <v>0</v>
      </c>
      <c r="BZ344" s="268">
        <f t="shared" si="426"/>
        <v>0</v>
      </c>
      <c r="CA344" s="268">
        <f t="shared" si="426"/>
        <v>0</v>
      </c>
      <c r="CB344" s="268">
        <f t="shared" si="426"/>
        <v>0</v>
      </c>
      <c r="CC344" s="268">
        <f t="shared" si="426"/>
        <v>0</v>
      </c>
      <c r="CD344" s="268">
        <f t="shared" si="426"/>
        <v>0</v>
      </c>
      <c r="CE344" s="268">
        <f t="shared" si="426"/>
        <v>0</v>
      </c>
      <c r="CF344" s="268">
        <f t="shared" si="426"/>
        <v>0</v>
      </c>
      <c r="CG344" s="268">
        <f t="shared" si="426"/>
        <v>0</v>
      </c>
      <c r="CH344" s="268">
        <f t="shared" si="426"/>
        <v>0</v>
      </c>
      <c r="CI344" s="268">
        <f t="shared" si="426"/>
        <v>0</v>
      </c>
      <c r="CJ344" s="268">
        <f t="shared" si="426"/>
        <v>0</v>
      </c>
      <c r="CK344" s="268">
        <f t="shared" si="426"/>
        <v>0</v>
      </c>
      <c r="CL344" s="268">
        <f t="shared" si="426"/>
        <v>0</v>
      </c>
      <c r="CM344" s="268">
        <f t="shared" si="426"/>
        <v>0</v>
      </c>
      <c r="CN344" s="268">
        <f t="shared" si="426"/>
        <v>0</v>
      </c>
      <c r="CO344" s="268">
        <f t="shared" si="426"/>
        <v>0</v>
      </c>
      <c r="CP344" s="268">
        <f t="shared" si="426"/>
        <v>0</v>
      </c>
      <c r="CQ344" s="268">
        <f t="shared" si="426"/>
        <v>0</v>
      </c>
      <c r="CR344" s="268">
        <f t="shared" si="426"/>
        <v>0</v>
      </c>
      <c r="CS344" s="268">
        <f t="shared" si="426"/>
        <v>0</v>
      </c>
      <c r="CT344" s="292">
        <f t="shared" si="426"/>
        <v>0</v>
      </c>
      <c r="CU344" s="164">
        <f>B344-'5、销售定价'!B16</f>
        <v>0</v>
      </c>
    </row>
    <row r="345" spans="1:99" s="130" customFormat="1" ht="16.5" customHeight="1">
      <c r="A345" s="267" t="str">
        <f t="shared" si="401"/>
        <v>车位</v>
      </c>
      <c r="B345" s="268">
        <f t="shared" si="402"/>
        <v>17056</v>
      </c>
      <c r="C345" s="268">
        <f t="shared" ref="C345:BN345" si="427">C54+C131+C208+C285</f>
        <v>0</v>
      </c>
      <c r="D345" s="268">
        <f t="shared" si="427"/>
        <v>0</v>
      </c>
      <c r="E345" s="268">
        <f t="shared" si="427"/>
        <v>0</v>
      </c>
      <c r="F345" s="268">
        <f t="shared" si="427"/>
        <v>0</v>
      </c>
      <c r="G345" s="268">
        <f t="shared" si="427"/>
        <v>0</v>
      </c>
      <c r="H345" s="268">
        <f t="shared" si="427"/>
        <v>0</v>
      </c>
      <c r="I345" s="268">
        <f t="shared" si="427"/>
        <v>0</v>
      </c>
      <c r="J345" s="268">
        <f t="shared" si="427"/>
        <v>0</v>
      </c>
      <c r="K345" s="268">
        <f t="shared" si="427"/>
        <v>0</v>
      </c>
      <c r="L345" s="268">
        <f t="shared" si="427"/>
        <v>0</v>
      </c>
      <c r="M345" s="268">
        <f t="shared" si="427"/>
        <v>0</v>
      </c>
      <c r="N345" s="268">
        <f t="shared" si="427"/>
        <v>0</v>
      </c>
      <c r="O345" s="268">
        <f t="shared" si="427"/>
        <v>0</v>
      </c>
      <c r="P345" s="268">
        <f t="shared" si="427"/>
        <v>0</v>
      </c>
      <c r="Q345" s="268">
        <f t="shared" si="427"/>
        <v>0</v>
      </c>
      <c r="R345" s="268">
        <f t="shared" si="427"/>
        <v>0</v>
      </c>
      <c r="S345" s="268">
        <f t="shared" si="427"/>
        <v>0</v>
      </c>
      <c r="T345" s="268">
        <f t="shared" si="427"/>
        <v>0</v>
      </c>
      <c r="U345" s="268">
        <f t="shared" si="427"/>
        <v>0</v>
      </c>
      <c r="V345" s="268">
        <f t="shared" si="427"/>
        <v>0</v>
      </c>
      <c r="W345" s="268">
        <f t="shared" si="427"/>
        <v>0</v>
      </c>
      <c r="X345" s="268">
        <f t="shared" si="427"/>
        <v>0</v>
      </c>
      <c r="Y345" s="268">
        <f t="shared" si="427"/>
        <v>0</v>
      </c>
      <c r="Z345" s="268">
        <f t="shared" si="427"/>
        <v>0</v>
      </c>
      <c r="AA345" s="268">
        <f t="shared" si="427"/>
        <v>0</v>
      </c>
      <c r="AB345" s="268">
        <f t="shared" si="427"/>
        <v>0</v>
      </c>
      <c r="AC345" s="268">
        <f t="shared" si="427"/>
        <v>0</v>
      </c>
      <c r="AD345" s="268">
        <f t="shared" si="427"/>
        <v>0</v>
      </c>
      <c r="AE345" s="268">
        <f t="shared" si="427"/>
        <v>0</v>
      </c>
      <c r="AF345" s="268">
        <f t="shared" si="427"/>
        <v>0</v>
      </c>
      <c r="AG345" s="268">
        <f t="shared" si="427"/>
        <v>0</v>
      </c>
      <c r="AH345" s="268">
        <f t="shared" si="427"/>
        <v>0</v>
      </c>
      <c r="AI345" s="268">
        <f t="shared" si="427"/>
        <v>11266.735617323853</v>
      </c>
      <c r="AJ345" s="268">
        <f t="shared" si="427"/>
        <v>3129.6487825899594</v>
      </c>
      <c r="AK345" s="268">
        <f t="shared" si="427"/>
        <v>2659.6156000861884</v>
      </c>
      <c r="AL345" s="268">
        <f t="shared" si="427"/>
        <v>0</v>
      </c>
      <c r="AM345" s="268">
        <f t="shared" si="427"/>
        <v>0</v>
      </c>
      <c r="AN345" s="268">
        <f t="shared" si="427"/>
        <v>0</v>
      </c>
      <c r="AO345" s="268">
        <f t="shared" si="427"/>
        <v>0</v>
      </c>
      <c r="AP345" s="268">
        <f t="shared" si="427"/>
        <v>0</v>
      </c>
      <c r="AQ345" s="268">
        <f t="shared" si="427"/>
        <v>0</v>
      </c>
      <c r="AR345" s="268">
        <f t="shared" si="427"/>
        <v>0</v>
      </c>
      <c r="AS345" s="268">
        <f t="shared" si="427"/>
        <v>0</v>
      </c>
      <c r="AT345" s="268">
        <f t="shared" si="427"/>
        <v>0</v>
      </c>
      <c r="AU345" s="268">
        <f t="shared" si="427"/>
        <v>0</v>
      </c>
      <c r="AV345" s="268">
        <f t="shared" si="427"/>
        <v>0</v>
      </c>
      <c r="AW345" s="268">
        <f t="shared" si="427"/>
        <v>0</v>
      </c>
      <c r="AX345" s="268">
        <f t="shared" si="427"/>
        <v>0</v>
      </c>
      <c r="AY345" s="268">
        <f t="shared" si="427"/>
        <v>0</v>
      </c>
      <c r="AZ345" s="268">
        <f t="shared" si="427"/>
        <v>0</v>
      </c>
      <c r="BA345" s="268">
        <f t="shared" si="427"/>
        <v>0</v>
      </c>
      <c r="BB345" s="268">
        <f t="shared" si="427"/>
        <v>0</v>
      </c>
      <c r="BC345" s="268">
        <f t="shared" si="427"/>
        <v>0</v>
      </c>
      <c r="BD345" s="268">
        <f t="shared" si="427"/>
        <v>0</v>
      </c>
      <c r="BE345" s="268">
        <f t="shared" si="427"/>
        <v>0</v>
      </c>
      <c r="BF345" s="268">
        <f t="shared" si="427"/>
        <v>0</v>
      </c>
      <c r="BG345" s="268">
        <f t="shared" si="427"/>
        <v>0</v>
      </c>
      <c r="BH345" s="268">
        <f t="shared" si="427"/>
        <v>0</v>
      </c>
      <c r="BI345" s="268">
        <f t="shared" si="427"/>
        <v>0</v>
      </c>
      <c r="BJ345" s="268">
        <f t="shared" si="427"/>
        <v>0</v>
      </c>
      <c r="BK345" s="268">
        <f t="shared" si="427"/>
        <v>0</v>
      </c>
      <c r="BL345" s="268">
        <f t="shared" si="427"/>
        <v>0</v>
      </c>
      <c r="BM345" s="268">
        <f t="shared" si="427"/>
        <v>0</v>
      </c>
      <c r="BN345" s="268">
        <f t="shared" si="427"/>
        <v>0</v>
      </c>
      <c r="BO345" s="268">
        <f t="shared" ref="BO345:CT345" si="428">BO54+BO131+BO208+BO285</f>
        <v>0</v>
      </c>
      <c r="BP345" s="268">
        <f t="shared" si="428"/>
        <v>0</v>
      </c>
      <c r="BQ345" s="268">
        <f t="shared" si="428"/>
        <v>0</v>
      </c>
      <c r="BR345" s="268">
        <f t="shared" si="428"/>
        <v>0</v>
      </c>
      <c r="BS345" s="268">
        <f t="shared" si="428"/>
        <v>0</v>
      </c>
      <c r="BT345" s="268">
        <f t="shared" si="428"/>
        <v>0</v>
      </c>
      <c r="BU345" s="268">
        <f t="shared" si="428"/>
        <v>0</v>
      </c>
      <c r="BV345" s="268">
        <f t="shared" si="428"/>
        <v>0</v>
      </c>
      <c r="BW345" s="268">
        <f t="shared" si="428"/>
        <v>0</v>
      </c>
      <c r="BX345" s="268">
        <f t="shared" si="428"/>
        <v>0</v>
      </c>
      <c r="BY345" s="268">
        <f t="shared" si="428"/>
        <v>0</v>
      </c>
      <c r="BZ345" s="268">
        <f t="shared" si="428"/>
        <v>0</v>
      </c>
      <c r="CA345" s="268">
        <f t="shared" si="428"/>
        <v>0</v>
      </c>
      <c r="CB345" s="268">
        <f t="shared" si="428"/>
        <v>0</v>
      </c>
      <c r="CC345" s="268">
        <f t="shared" si="428"/>
        <v>0</v>
      </c>
      <c r="CD345" s="268">
        <f t="shared" si="428"/>
        <v>0</v>
      </c>
      <c r="CE345" s="268">
        <f t="shared" si="428"/>
        <v>0</v>
      </c>
      <c r="CF345" s="268">
        <f t="shared" si="428"/>
        <v>0</v>
      </c>
      <c r="CG345" s="268">
        <f t="shared" si="428"/>
        <v>0</v>
      </c>
      <c r="CH345" s="268">
        <f t="shared" si="428"/>
        <v>0</v>
      </c>
      <c r="CI345" s="268">
        <f t="shared" si="428"/>
        <v>0</v>
      </c>
      <c r="CJ345" s="268">
        <f t="shared" si="428"/>
        <v>0</v>
      </c>
      <c r="CK345" s="268">
        <f t="shared" si="428"/>
        <v>0</v>
      </c>
      <c r="CL345" s="268">
        <f t="shared" si="428"/>
        <v>0</v>
      </c>
      <c r="CM345" s="268">
        <f t="shared" si="428"/>
        <v>0</v>
      </c>
      <c r="CN345" s="268">
        <f t="shared" si="428"/>
        <v>0</v>
      </c>
      <c r="CO345" s="268">
        <f t="shared" si="428"/>
        <v>0</v>
      </c>
      <c r="CP345" s="268">
        <f t="shared" si="428"/>
        <v>0</v>
      </c>
      <c r="CQ345" s="268">
        <f t="shared" si="428"/>
        <v>0</v>
      </c>
      <c r="CR345" s="268">
        <f t="shared" si="428"/>
        <v>0</v>
      </c>
      <c r="CS345" s="268">
        <f t="shared" si="428"/>
        <v>0</v>
      </c>
      <c r="CT345" s="292">
        <f t="shared" si="428"/>
        <v>0</v>
      </c>
      <c r="CU345" s="164">
        <f>B345-'5、销售定价'!B17</f>
        <v>0</v>
      </c>
    </row>
    <row r="346" spans="1:99" s="130" customFormat="1" ht="16.5" customHeight="1">
      <c r="A346" s="271" t="s">
        <v>239</v>
      </c>
      <c r="B346" s="273">
        <f>SUM(B332:B345)</f>
        <v>88761.88</v>
      </c>
      <c r="C346" s="273">
        <f t="shared" ref="C346:V346" si="429">SUM(C332:C345)</f>
        <v>0</v>
      </c>
      <c r="D346" s="273">
        <f t="shared" si="429"/>
        <v>0</v>
      </c>
      <c r="E346" s="273">
        <f t="shared" si="429"/>
        <v>0</v>
      </c>
      <c r="F346" s="273">
        <f t="shared" si="429"/>
        <v>0</v>
      </c>
      <c r="G346" s="273">
        <f t="shared" si="429"/>
        <v>0</v>
      </c>
      <c r="H346" s="273">
        <f t="shared" si="429"/>
        <v>0</v>
      </c>
      <c r="I346" s="273">
        <f t="shared" si="429"/>
        <v>0</v>
      </c>
      <c r="J346" s="273">
        <f t="shared" si="429"/>
        <v>0</v>
      </c>
      <c r="K346" s="273">
        <f t="shared" si="429"/>
        <v>0</v>
      </c>
      <c r="L346" s="273">
        <f t="shared" si="429"/>
        <v>0</v>
      </c>
      <c r="M346" s="273">
        <f t="shared" si="429"/>
        <v>0</v>
      </c>
      <c r="N346" s="273">
        <f t="shared" si="429"/>
        <v>14640</v>
      </c>
      <c r="O346" s="273">
        <f t="shared" si="429"/>
        <v>8540</v>
      </c>
      <c r="P346" s="273">
        <f t="shared" si="429"/>
        <v>8540</v>
      </c>
      <c r="Q346" s="273">
        <f t="shared" si="429"/>
        <v>2742.0000000000009</v>
      </c>
      <c r="R346" s="273">
        <f t="shared" si="429"/>
        <v>0</v>
      </c>
      <c r="S346" s="273">
        <f t="shared" si="429"/>
        <v>0</v>
      </c>
      <c r="T346" s="273">
        <f t="shared" si="429"/>
        <v>17292</v>
      </c>
      <c r="U346" s="273">
        <f t="shared" si="429"/>
        <v>10087</v>
      </c>
      <c r="V346" s="273">
        <f t="shared" si="429"/>
        <v>9564.8799999999974</v>
      </c>
      <c r="W346" s="273">
        <f t="shared" ref="W346:BB346" si="430">SUM(W332:W345)</f>
        <v>300</v>
      </c>
      <c r="X346" s="273">
        <f t="shared" si="430"/>
        <v>0</v>
      </c>
      <c r="Y346" s="273">
        <f t="shared" si="430"/>
        <v>0</v>
      </c>
      <c r="Z346" s="273">
        <f t="shared" si="430"/>
        <v>0</v>
      </c>
      <c r="AA346" s="273">
        <f t="shared" si="430"/>
        <v>0</v>
      </c>
      <c r="AB346" s="273">
        <f t="shared" si="430"/>
        <v>0</v>
      </c>
      <c r="AC346" s="273">
        <f t="shared" si="430"/>
        <v>0</v>
      </c>
      <c r="AD346" s="273">
        <f t="shared" si="430"/>
        <v>0</v>
      </c>
      <c r="AE346" s="273">
        <f t="shared" si="430"/>
        <v>0</v>
      </c>
      <c r="AF346" s="273">
        <f t="shared" si="430"/>
        <v>0</v>
      </c>
      <c r="AG346" s="273">
        <f t="shared" si="430"/>
        <v>0</v>
      </c>
      <c r="AH346" s="273">
        <f t="shared" si="430"/>
        <v>0</v>
      </c>
      <c r="AI346" s="273">
        <f t="shared" si="430"/>
        <v>11266.735617323853</v>
      </c>
      <c r="AJ346" s="273">
        <f t="shared" si="430"/>
        <v>3129.6487825899594</v>
      </c>
      <c r="AK346" s="273">
        <f t="shared" si="430"/>
        <v>2659.6156000861884</v>
      </c>
      <c r="AL346" s="273">
        <f t="shared" si="430"/>
        <v>0</v>
      </c>
      <c r="AM346" s="273">
        <f t="shared" si="430"/>
        <v>0</v>
      </c>
      <c r="AN346" s="273">
        <f t="shared" si="430"/>
        <v>0</v>
      </c>
      <c r="AO346" s="273">
        <f t="shared" si="430"/>
        <v>0</v>
      </c>
      <c r="AP346" s="273">
        <f t="shared" si="430"/>
        <v>0</v>
      </c>
      <c r="AQ346" s="273">
        <f t="shared" si="430"/>
        <v>0</v>
      </c>
      <c r="AR346" s="273">
        <f t="shared" si="430"/>
        <v>0</v>
      </c>
      <c r="AS346" s="273">
        <f t="shared" si="430"/>
        <v>0</v>
      </c>
      <c r="AT346" s="273">
        <f t="shared" si="430"/>
        <v>0</v>
      </c>
      <c r="AU346" s="273">
        <f t="shared" si="430"/>
        <v>0</v>
      </c>
      <c r="AV346" s="273">
        <f t="shared" si="430"/>
        <v>0</v>
      </c>
      <c r="AW346" s="273">
        <f t="shared" si="430"/>
        <v>0</v>
      </c>
      <c r="AX346" s="273">
        <f t="shared" si="430"/>
        <v>0</v>
      </c>
      <c r="AY346" s="273">
        <f t="shared" si="430"/>
        <v>0</v>
      </c>
      <c r="AZ346" s="273">
        <f t="shared" si="430"/>
        <v>0</v>
      </c>
      <c r="BA346" s="273">
        <f t="shared" si="430"/>
        <v>0</v>
      </c>
      <c r="BB346" s="273">
        <f t="shared" si="430"/>
        <v>0</v>
      </c>
      <c r="BC346" s="273">
        <f t="shared" ref="BC346:CH346" si="431">SUM(BC332:BC345)</f>
        <v>0</v>
      </c>
      <c r="BD346" s="273">
        <f t="shared" si="431"/>
        <v>0</v>
      </c>
      <c r="BE346" s="273">
        <f t="shared" si="431"/>
        <v>0</v>
      </c>
      <c r="BF346" s="273">
        <f t="shared" si="431"/>
        <v>0</v>
      </c>
      <c r="BG346" s="273">
        <f t="shared" si="431"/>
        <v>0</v>
      </c>
      <c r="BH346" s="273">
        <f t="shared" si="431"/>
        <v>0</v>
      </c>
      <c r="BI346" s="273">
        <f t="shared" si="431"/>
        <v>0</v>
      </c>
      <c r="BJ346" s="273">
        <f t="shared" si="431"/>
        <v>0</v>
      </c>
      <c r="BK346" s="273">
        <f t="shared" si="431"/>
        <v>0</v>
      </c>
      <c r="BL346" s="273">
        <f t="shared" si="431"/>
        <v>0</v>
      </c>
      <c r="BM346" s="273">
        <f t="shared" si="431"/>
        <v>0</v>
      </c>
      <c r="BN346" s="273">
        <f t="shared" si="431"/>
        <v>0</v>
      </c>
      <c r="BO346" s="273">
        <f t="shared" si="431"/>
        <v>0</v>
      </c>
      <c r="BP346" s="273">
        <f t="shared" si="431"/>
        <v>0</v>
      </c>
      <c r="BQ346" s="273">
        <f t="shared" si="431"/>
        <v>0</v>
      </c>
      <c r="BR346" s="273">
        <f t="shared" si="431"/>
        <v>0</v>
      </c>
      <c r="BS346" s="273">
        <f t="shared" si="431"/>
        <v>0</v>
      </c>
      <c r="BT346" s="273">
        <f t="shared" si="431"/>
        <v>0</v>
      </c>
      <c r="BU346" s="273">
        <f t="shared" si="431"/>
        <v>0</v>
      </c>
      <c r="BV346" s="273">
        <f t="shared" si="431"/>
        <v>0</v>
      </c>
      <c r="BW346" s="273">
        <f t="shared" si="431"/>
        <v>0</v>
      </c>
      <c r="BX346" s="273">
        <f t="shared" si="431"/>
        <v>0</v>
      </c>
      <c r="BY346" s="273">
        <f t="shared" si="431"/>
        <v>0</v>
      </c>
      <c r="BZ346" s="273">
        <f t="shared" si="431"/>
        <v>0</v>
      </c>
      <c r="CA346" s="273">
        <f t="shared" si="431"/>
        <v>0</v>
      </c>
      <c r="CB346" s="273">
        <f t="shared" si="431"/>
        <v>0</v>
      </c>
      <c r="CC346" s="273">
        <f t="shared" si="431"/>
        <v>0</v>
      </c>
      <c r="CD346" s="273">
        <f t="shared" si="431"/>
        <v>0</v>
      </c>
      <c r="CE346" s="273">
        <f t="shared" si="431"/>
        <v>0</v>
      </c>
      <c r="CF346" s="273">
        <f t="shared" si="431"/>
        <v>0</v>
      </c>
      <c r="CG346" s="273">
        <f t="shared" si="431"/>
        <v>0</v>
      </c>
      <c r="CH346" s="273">
        <f t="shared" si="431"/>
        <v>0</v>
      </c>
      <c r="CI346" s="273">
        <f t="shared" ref="CI346:CT346" si="432">SUM(CI332:CI345)</f>
        <v>0</v>
      </c>
      <c r="CJ346" s="273">
        <f t="shared" si="432"/>
        <v>0</v>
      </c>
      <c r="CK346" s="273">
        <f t="shared" si="432"/>
        <v>0</v>
      </c>
      <c r="CL346" s="273">
        <f t="shared" si="432"/>
        <v>0</v>
      </c>
      <c r="CM346" s="273">
        <f t="shared" si="432"/>
        <v>0</v>
      </c>
      <c r="CN346" s="273">
        <f t="shared" si="432"/>
        <v>0</v>
      </c>
      <c r="CO346" s="273">
        <f t="shared" si="432"/>
        <v>0</v>
      </c>
      <c r="CP346" s="273">
        <f t="shared" si="432"/>
        <v>0</v>
      </c>
      <c r="CQ346" s="273">
        <f t="shared" si="432"/>
        <v>0</v>
      </c>
      <c r="CR346" s="273">
        <f t="shared" si="432"/>
        <v>0</v>
      </c>
      <c r="CS346" s="273">
        <f t="shared" si="432"/>
        <v>0</v>
      </c>
      <c r="CT346" s="291">
        <f t="shared" si="432"/>
        <v>0</v>
      </c>
      <c r="CU346" s="164">
        <f>B346-'5、销售定价'!B18</f>
        <v>0</v>
      </c>
    </row>
    <row r="347" spans="1:99" s="130" customFormat="1" ht="16.5" customHeight="1">
      <c r="A347" s="276" t="s">
        <v>77</v>
      </c>
      <c r="B347" s="277">
        <f>'1、规划指标'!C25-SUM(B332:B344)</f>
        <v>0</v>
      </c>
      <c r="C347" s="278"/>
    </row>
    <row r="348" spans="1:99" s="130" customFormat="1" ht="16.5" customHeight="1">
      <c r="A348" s="797" t="s">
        <v>511</v>
      </c>
      <c r="B348" s="797"/>
      <c r="C348" s="797"/>
      <c r="D348" s="797"/>
      <c r="E348" s="797"/>
      <c r="F348" s="797"/>
      <c r="G348" s="797"/>
      <c r="H348" s="797"/>
      <c r="I348" s="797"/>
      <c r="J348" s="797"/>
      <c r="K348" s="797"/>
      <c r="L348" s="797"/>
    </row>
    <row r="349" spans="1:99" s="130" customFormat="1" ht="16.5" customHeight="1">
      <c r="A349" s="795" t="s">
        <v>502</v>
      </c>
      <c r="B349" s="801" t="s">
        <v>239</v>
      </c>
      <c r="C349" s="265">
        <v>1</v>
      </c>
      <c r="D349" s="265">
        <v>2</v>
      </c>
      <c r="E349" s="265">
        <v>3</v>
      </c>
      <c r="F349" s="265">
        <v>4</v>
      </c>
      <c r="G349" s="265">
        <v>5</v>
      </c>
      <c r="H349" s="265">
        <v>6</v>
      </c>
      <c r="I349" s="265">
        <v>7</v>
      </c>
      <c r="J349" s="265">
        <v>8</v>
      </c>
      <c r="K349" s="265">
        <v>9</v>
      </c>
      <c r="L349" s="265">
        <v>10</v>
      </c>
      <c r="M349" s="265">
        <v>11</v>
      </c>
      <c r="N349" s="265">
        <v>12</v>
      </c>
      <c r="O349" s="265">
        <v>13</v>
      </c>
      <c r="P349" s="265">
        <v>14</v>
      </c>
      <c r="Q349" s="265">
        <v>15</v>
      </c>
      <c r="R349" s="265">
        <v>16</v>
      </c>
      <c r="S349" s="265">
        <v>17</v>
      </c>
      <c r="T349" s="265">
        <v>18</v>
      </c>
      <c r="U349" s="265">
        <v>19</v>
      </c>
      <c r="V349" s="265">
        <v>20</v>
      </c>
      <c r="W349" s="265">
        <v>21</v>
      </c>
      <c r="X349" s="265">
        <v>22</v>
      </c>
      <c r="Y349" s="265">
        <v>23</v>
      </c>
      <c r="Z349" s="265">
        <v>24</v>
      </c>
      <c r="AA349" s="265">
        <v>25</v>
      </c>
      <c r="AB349" s="265">
        <v>26</v>
      </c>
      <c r="AC349" s="265">
        <v>27</v>
      </c>
      <c r="AD349" s="265">
        <v>28</v>
      </c>
      <c r="AE349" s="265">
        <v>29</v>
      </c>
      <c r="AF349" s="265">
        <v>30</v>
      </c>
      <c r="AG349" s="265">
        <v>31</v>
      </c>
      <c r="AH349" s="265">
        <v>32</v>
      </c>
      <c r="AI349" s="265">
        <v>33</v>
      </c>
      <c r="AJ349" s="265">
        <v>34</v>
      </c>
      <c r="AK349" s="265">
        <v>35</v>
      </c>
      <c r="AL349" s="265">
        <v>36</v>
      </c>
      <c r="AM349" s="265">
        <v>37</v>
      </c>
      <c r="AN349" s="265">
        <v>38</v>
      </c>
      <c r="AO349" s="265">
        <v>39</v>
      </c>
      <c r="AP349" s="265">
        <v>40</v>
      </c>
      <c r="AQ349" s="265">
        <v>41</v>
      </c>
      <c r="AR349" s="265">
        <v>42</v>
      </c>
      <c r="AS349" s="265">
        <v>43</v>
      </c>
      <c r="AT349" s="265">
        <v>44</v>
      </c>
      <c r="AU349" s="265">
        <v>45</v>
      </c>
      <c r="AV349" s="265">
        <v>46</v>
      </c>
      <c r="AW349" s="265">
        <v>47</v>
      </c>
      <c r="AX349" s="265">
        <v>48</v>
      </c>
      <c r="AY349" s="265">
        <v>49</v>
      </c>
      <c r="AZ349" s="265">
        <v>50</v>
      </c>
      <c r="BA349" s="265">
        <v>51</v>
      </c>
      <c r="BB349" s="265">
        <v>52</v>
      </c>
      <c r="BC349" s="265">
        <v>53</v>
      </c>
      <c r="BD349" s="265">
        <v>54</v>
      </c>
      <c r="BE349" s="265">
        <v>55</v>
      </c>
      <c r="BF349" s="265">
        <v>56</v>
      </c>
      <c r="BG349" s="265">
        <v>57</v>
      </c>
      <c r="BH349" s="265">
        <v>58</v>
      </c>
      <c r="BI349" s="265">
        <v>59</v>
      </c>
      <c r="BJ349" s="265">
        <v>60</v>
      </c>
      <c r="BK349" s="265">
        <v>61</v>
      </c>
      <c r="BL349" s="265">
        <v>62</v>
      </c>
      <c r="BM349" s="265">
        <v>63</v>
      </c>
      <c r="BN349" s="265">
        <v>64</v>
      </c>
      <c r="BO349" s="265">
        <v>65</v>
      </c>
      <c r="BP349" s="265">
        <v>66</v>
      </c>
      <c r="BQ349" s="265">
        <v>67</v>
      </c>
      <c r="BR349" s="265">
        <v>68</v>
      </c>
      <c r="BS349" s="265">
        <v>69</v>
      </c>
      <c r="BT349" s="265">
        <v>70</v>
      </c>
      <c r="BU349" s="265">
        <v>71</v>
      </c>
      <c r="BV349" s="265">
        <v>72</v>
      </c>
      <c r="BW349" s="265">
        <v>73</v>
      </c>
      <c r="BX349" s="265">
        <v>74</v>
      </c>
      <c r="BY349" s="265">
        <v>75</v>
      </c>
      <c r="BZ349" s="265">
        <v>76</v>
      </c>
      <c r="CA349" s="265">
        <v>77</v>
      </c>
      <c r="CB349" s="265">
        <v>78</v>
      </c>
      <c r="CC349" s="265">
        <v>79</v>
      </c>
      <c r="CD349" s="265">
        <v>80</v>
      </c>
      <c r="CE349" s="265">
        <v>81</v>
      </c>
      <c r="CF349" s="265">
        <v>82</v>
      </c>
      <c r="CG349" s="265">
        <v>83</v>
      </c>
      <c r="CH349" s="265">
        <v>84</v>
      </c>
      <c r="CI349" s="265">
        <v>85</v>
      </c>
      <c r="CJ349" s="265">
        <v>86</v>
      </c>
      <c r="CK349" s="265">
        <v>87</v>
      </c>
      <c r="CL349" s="265">
        <v>88</v>
      </c>
      <c r="CM349" s="265">
        <v>89</v>
      </c>
      <c r="CN349" s="265">
        <v>90</v>
      </c>
      <c r="CO349" s="265">
        <v>91</v>
      </c>
      <c r="CP349" s="265">
        <v>92</v>
      </c>
      <c r="CQ349" s="265">
        <v>93</v>
      </c>
      <c r="CR349" s="265">
        <v>94</v>
      </c>
      <c r="CS349" s="265">
        <v>95</v>
      </c>
      <c r="CT349" s="290">
        <v>96</v>
      </c>
      <c r="CU349" s="164" t="s">
        <v>77</v>
      </c>
    </row>
    <row r="350" spans="1:99" s="130" customFormat="1" ht="16.5" customHeight="1">
      <c r="A350" s="796"/>
      <c r="B350" s="802"/>
      <c r="C350" s="266">
        <f>主要假设阐述!$B$5</f>
        <v>42491</v>
      </c>
      <c r="D350" s="266">
        <f>C350+31</f>
        <v>42522</v>
      </c>
      <c r="E350" s="266">
        <f t="shared" ref="E350:BP350" si="433">D350+31</f>
        <v>42553</v>
      </c>
      <c r="F350" s="266">
        <f t="shared" si="433"/>
        <v>42584</v>
      </c>
      <c r="G350" s="266">
        <f t="shared" si="433"/>
        <v>42615</v>
      </c>
      <c r="H350" s="266">
        <f t="shared" si="433"/>
        <v>42646</v>
      </c>
      <c r="I350" s="266">
        <f t="shared" si="433"/>
        <v>42677</v>
      </c>
      <c r="J350" s="266">
        <f t="shared" si="433"/>
        <v>42708</v>
      </c>
      <c r="K350" s="266">
        <f t="shared" si="433"/>
        <v>42739</v>
      </c>
      <c r="L350" s="266">
        <f t="shared" si="433"/>
        <v>42770</v>
      </c>
      <c r="M350" s="266">
        <f t="shared" si="433"/>
        <v>42801</v>
      </c>
      <c r="N350" s="266">
        <f t="shared" si="433"/>
        <v>42832</v>
      </c>
      <c r="O350" s="266">
        <f t="shared" si="433"/>
        <v>42863</v>
      </c>
      <c r="P350" s="266">
        <f t="shared" si="433"/>
        <v>42894</v>
      </c>
      <c r="Q350" s="266">
        <f t="shared" si="433"/>
        <v>42925</v>
      </c>
      <c r="R350" s="266">
        <f t="shared" si="433"/>
        <v>42956</v>
      </c>
      <c r="S350" s="266">
        <f t="shared" si="433"/>
        <v>42987</v>
      </c>
      <c r="T350" s="266">
        <f t="shared" si="433"/>
        <v>43018</v>
      </c>
      <c r="U350" s="266">
        <f t="shared" si="433"/>
        <v>43049</v>
      </c>
      <c r="V350" s="266">
        <f t="shared" si="433"/>
        <v>43080</v>
      </c>
      <c r="W350" s="266">
        <f t="shared" si="433"/>
        <v>43111</v>
      </c>
      <c r="X350" s="266">
        <f t="shared" si="433"/>
        <v>43142</v>
      </c>
      <c r="Y350" s="266">
        <f t="shared" si="433"/>
        <v>43173</v>
      </c>
      <c r="Z350" s="266">
        <f t="shared" si="433"/>
        <v>43204</v>
      </c>
      <c r="AA350" s="266">
        <f t="shared" si="433"/>
        <v>43235</v>
      </c>
      <c r="AB350" s="266">
        <f t="shared" si="433"/>
        <v>43266</v>
      </c>
      <c r="AC350" s="266">
        <f t="shared" si="433"/>
        <v>43297</v>
      </c>
      <c r="AD350" s="266">
        <f t="shared" si="433"/>
        <v>43328</v>
      </c>
      <c r="AE350" s="266">
        <f t="shared" si="433"/>
        <v>43359</v>
      </c>
      <c r="AF350" s="266">
        <f t="shared" si="433"/>
        <v>43390</v>
      </c>
      <c r="AG350" s="266">
        <f t="shared" si="433"/>
        <v>43421</v>
      </c>
      <c r="AH350" s="266">
        <f t="shared" si="433"/>
        <v>43452</v>
      </c>
      <c r="AI350" s="266">
        <f t="shared" si="433"/>
        <v>43483</v>
      </c>
      <c r="AJ350" s="266">
        <f t="shared" si="433"/>
        <v>43514</v>
      </c>
      <c r="AK350" s="266">
        <f t="shared" si="433"/>
        <v>43545</v>
      </c>
      <c r="AL350" s="266">
        <f t="shared" si="433"/>
        <v>43576</v>
      </c>
      <c r="AM350" s="266">
        <f t="shared" si="433"/>
        <v>43607</v>
      </c>
      <c r="AN350" s="266">
        <f t="shared" si="433"/>
        <v>43638</v>
      </c>
      <c r="AO350" s="266">
        <f t="shared" si="433"/>
        <v>43669</v>
      </c>
      <c r="AP350" s="266">
        <f t="shared" si="433"/>
        <v>43700</v>
      </c>
      <c r="AQ350" s="266">
        <f t="shared" si="433"/>
        <v>43731</v>
      </c>
      <c r="AR350" s="266">
        <f t="shared" si="433"/>
        <v>43762</v>
      </c>
      <c r="AS350" s="266">
        <f t="shared" si="433"/>
        <v>43793</v>
      </c>
      <c r="AT350" s="266">
        <f t="shared" si="433"/>
        <v>43824</v>
      </c>
      <c r="AU350" s="266">
        <f t="shared" si="433"/>
        <v>43855</v>
      </c>
      <c r="AV350" s="266">
        <f t="shared" si="433"/>
        <v>43886</v>
      </c>
      <c r="AW350" s="266">
        <f t="shared" si="433"/>
        <v>43917</v>
      </c>
      <c r="AX350" s="266">
        <f t="shared" si="433"/>
        <v>43948</v>
      </c>
      <c r="AY350" s="266">
        <f t="shared" si="433"/>
        <v>43979</v>
      </c>
      <c r="AZ350" s="266">
        <f t="shared" si="433"/>
        <v>44010</v>
      </c>
      <c r="BA350" s="266">
        <f t="shared" si="433"/>
        <v>44041</v>
      </c>
      <c r="BB350" s="266">
        <f t="shared" si="433"/>
        <v>44072</v>
      </c>
      <c r="BC350" s="266">
        <f t="shared" si="433"/>
        <v>44103</v>
      </c>
      <c r="BD350" s="266">
        <f t="shared" si="433"/>
        <v>44134</v>
      </c>
      <c r="BE350" s="266">
        <f t="shared" si="433"/>
        <v>44165</v>
      </c>
      <c r="BF350" s="266">
        <f t="shared" si="433"/>
        <v>44196</v>
      </c>
      <c r="BG350" s="266">
        <f t="shared" si="433"/>
        <v>44227</v>
      </c>
      <c r="BH350" s="266">
        <f t="shared" si="433"/>
        <v>44258</v>
      </c>
      <c r="BI350" s="266">
        <f t="shared" si="433"/>
        <v>44289</v>
      </c>
      <c r="BJ350" s="266">
        <f t="shared" si="433"/>
        <v>44320</v>
      </c>
      <c r="BK350" s="266">
        <f t="shared" si="433"/>
        <v>44351</v>
      </c>
      <c r="BL350" s="266">
        <f t="shared" si="433"/>
        <v>44382</v>
      </c>
      <c r="BM350" s="266">
        <f t="shared" si="433"/>
        <v>44413</v>
      </c>
      <c r="BN350" s="266">
        <f t="shared" si="433"/>
        <v>44444</v>
      </c>
      <c r="BO350" s="266">
        <f t="shared" si="433"/>
        <v>44475</v>
      </c>
      <c r="BP350" s="266">
        <f t="shared" si="433"/>
        <v>44506</v>
      </c>
      <c r="BQ350" s="266">
        <f t="shared" ref="BQ350:CT350" si="434">BP350+31</f>
        <v>44537</v>
      </c>
      <c r="BR350" s="266">
        <f t="shared" si="434"/>
        <v>44568</v>
      </c>
      <c r="BS350" s="266">
        <f t="shared" si="434"/>
        <v>44599</v>
      </c>
      <c r="BT350" s="266">
        <f t="shared" si="434"/>
        <v>44630</v>
      </c>
      <c r="BU350" s="266">
        <f t="shared" si="434"/>
        <v>44661</v>
      </c>
      <c r="BV350" s="266">
        <f t="shared" si="434"/>
        <v>44692</v>
      </c>
      <c r="BW350" s="266">
        <f t="shared" si="434"/>
        <v>44723</v>
      </c>
      <c r="BX350" s="266">
        <f t="shared" si="434"/>
        <v>44754</v>
      </c>
      <c r="BY350" s="266">
        <f t="shared" si="434"/>
        <v>44785</v>
      </c>
      <c r="BZ350" s="266">
        <f t="shared" si="434"/>
        <v>44816</v>
      </c>
      <c r="CA350" s="266">
        <f t="shared" si="434"/>
        <v>44847</v>
      </c>
      <c r="CB350" s="266">
        <f t="shared" si="434"/>
        <v>44878</v>
      </c>
      <c r="CC350" s="266">
        <f t="shared" si="434"/>
        <v>44909</v>
      </c>
      <c r="CD350" s="266">
        <f t="shared" si="434"/>
        <v>44940</v>
      </c>
      <c r="CE350" s="266">
        <f t="shared" si="434"/>
        <v>44971</v>
      </c>
      <c r="CF350" s="266">
        <f t="shared" si="434"/>
        <v>45002</v>
      </c>
      <c r="CG350" s="266">
        <f t="shared" si="434"/>
        <v>45033</v>
      </c>
      <c r="CH350" s="266">
        <f t="shared" si="434"/>
        <v>45064</v>
      </c>
      <c r="CI350" s="266">
        <f t="shared" si="434"/>
        <v>45095</v>
      </c>
      <c r="CJ350" s="266">
        <f t="shared" si="434"/>
        <v>45126</v>
      </c>
      <c r="CK350" s="266">
        <f t="shared" si="434"/>
        <v>45157</v>
      </c>
      <c r="CL350" s="266">
        <f t="shared" si="434"/>
        <v>45188</v>
      </c>
      <c r="CM350" s="266">
        <f t="shared" si="434"/>
        <v>45219</v>
      </c>
      <c r="CN350" s="266">
        <f t="shared" si="434"/>
        <v>45250</v>
      </c>
      <c r="CO350" s="266">
        <f t="shared" si="434"/>
        <v>45281</v>
      </c>
      <c r="CP350" s="266">
        <f t="shared" si="434"/>
        <v>45312</v>
      </c>
      <c r="CQ350" s="266">
        <f t="shared" si="434"/>
        <v>45343</v>
      </c>
      <c r="CR350" s="266">
        <f t="shared" si="434"/>
        <v>45374</v>
      </c>
      <c r="CS350" s="266">
        <f t="shared" si="434"/>
        <v>45405</v>
      </c>
      <c r="CT350" s="266">
        <f t="shared" si="434"/>
        <v>45436</v>
      </c>
      <c r="CU350" s="164"/>
    </row>
    <row r="351" spans="1:99" s="130" customFormat="1" ht="16.5" customHeight="1">
      <c r="A351" s="267" t="str">
        <f>A332</f>
        <v>多层（4F-9F)</v>
      </c>
      <c r="B351" s="268">
        <f>SUM(C351:CT351)</f>
        <v>0</v>
      </c>
      <c r="C351" s="268">
        <f t="shared" ref="C351:V351" si="435">C60+C137+C214+C291</f>
        <v>0</v>
      </c>
      <c r="D351" s="268">
        <f t="shared" si="435"/>
        <v>0</v>
      </c>
      <c r="E351" s="268">
        <f t="shared" si="435"/>
        <v>0</v>
      </c>
      <c r="F351" s="268">
        <f t="shared" si="435"/>
        <v>0</v>
      </c>
      <c r="G351" s="268">
        <f t="shared" si="435"/>
        <v>0</v>
      </c>
      <c r="H351" s="268">
        <f t="shared" si="435"/>
        <v>0</v>
      </c>
      <c r="I351" s="268">
        <f t="shared" si="435"/>
        <v>0</v>
      </c>
      <c r="J351" s="268">
        <f t="shared" si="435"/>
        <v>0</v>
      </c>
      <c r="K351" s="268">
        <f t="shared" si="435"/>
        <v>0</v>
      </c>
      <c r="L351" s="268">
        <f t="shared" si="435"/>
        <v>0</v>
      </c>
      <c r="M351" s="268">
        <f t="shared" si="435"/>
        <v>0</v>
      </c>
      <c r="N351" s="268">
        <f t="shared" si="435"/>
        <v>0</v>
      </c>
      <c r="O351" s="268">
        <f t="shared" si="435"/>
        <v>0</v>
      </c>
      <c r="P351" s="268">
        <f t="shared" si="435"/>
        <v>0</v>
      </c>
      <c r="Q351" s="268">
        <f t="shared" si="435"/>
        <v>0</v>
      </c>
      <c r="R351" s="268">
        <f t="shared" si="435"/>
        <v>0</v>
      </c>
      <c r="S351" s="268">
        <f t="shared" si="435"/>
        <v>0</v>
      </c>
      <c r="T351" s="268">
        <f t="shared" si="435"/>
        <v>0</v>
      </c>
      <c r="U351" s="268">
        <f t="shared" si="435"/>
        <v>0</v>
      </c>
      <c r="V351" s="268">
        <f t="shared" si="435"/>
        <v>0</v>
      </c>
      <c r="W351" s="268">
        <f t="shared" ref="W351:CH351" si="436">W60+W137+W214+W291</f>
        <v>0</v>
      </c>
      <c r="X351" s="268">
        <f t="shared" si="436"/>
        <v>0</v>
      </c>
      <c r="Y351" s="268">
        <f t="shared" si="436"/>
        <v>0</v>
      </c>
      <c r="Z351" s="268">
        <f t="shared" si="436"/>
        <v>0</v>
      </c>
      <c r="AA351" s="268">
        <f t="shared" si="436"/>
        <v>0</v>
      </c>
      <c r="AB351" s="268">
        <f t="shared" si="436"/>
        <v>0</v>
      </c>
      <c r="AC351" s="268">
        <f t="shared" si="436"/>
        <v>0</v>
      </c>
      <c r="AD351" s="268">
        <f t="shared" si="436"/>
        <v>0</v>
      </c>
      <c r="AE351" s="268">
        <f t="shared" si="436"/>
        <v>0</v>
      </c>
      <c r="AF351" s="268">
        <f t="shared" si="436"/>
        <v>0</v>
      </c>
      <c r="AG351" s="268">
        <f t="shared" si="436"/>
        <v>0</v>
      </c>
      <c r="AH351" s="268">
        <f t="shared" si="436"/>
        <v>0</v>
      </c>
      <c r="AI351" s="268">
        <f t="shared" si="436"/>
        <v>0</v>
      </c>
      <c r="AJ351" s="268">
        <f t="shared" si="436"/>
        <v>0</v>
      </c>
      <c r="AK351" s="268">
        <f t="shared" si="436"/>
        <v>0</v>
      </c>
      <c r="AL351" s="268">
        <f t="shared" si="436"/>
        <v>0</v>
      </c>
      <c r="AM351" s="268">
        <f t="shared" si="436"/>
        <v>0</v>
      </c>
      <c r="AN351" s="268">
        <f t="shared" si="436"/>
        <v>0</v>
      </c>
      <c r="AO351" s="268">
        <f t="shared" si="436"/>
        <v>0</v>
      </c>
      <c r="AP351" s="268">
        <f t="shared" si="436"/>
        <v>0</v>
      </c>
      <c r="AQ351" s="268">
        <f t="shared" si="436"/>
        <v>0</v>
      </c>
      <c r="AR351" s="268">
        <f t="shared" si="436"/>
        <v>0</v>
      </c>
      <c r="AS351" s="268">
        <f t="shared" si="436"/>
        <v>0</v>
      </c>
      <c r="AT351" s="268">
        <f t="shared" si="436"/>
        <v>0</v>
      </c>
      <c r="AU351" s="268">
        <f t="shared" si="436"/>
        <v>0</v>
      </c>
      <c r="AV351" s="268">
        <f t="shared" si="436"/>
        <v>0</v>
      </c>
      <c r="AW351" s="268">
        <f t="shared" si="436"/>
        <v>0</v>
      </c>
      <c r="AX351" s="268">
        <f t="shared" si="436"/>
        <v>0</v>
      </c>
      <c r="AY351" s="268">
        <f t="shared" si="436"/>
        <v>0</v>
      </c>
      <c r="AZ351" s="268">
        <f t="shared" si="436"/>
        <v>0</v>
      </c>
      <c r="BA351" s="268">
        <f t="shared" si="436"/>
        <v>0</v>
      </c>
      <c r="BB351" s="268">
        <f t="shared" si="436"/>
        <v>0</v>
      </c>
      <c r="BC351" s="268">
        <f t="shared" si="436"/>
        <v>0</v>
      </c>
      <c r="BD351" s="268">
        <f t="shared" si="436"/>
        <v>0</v>
      </c>
      <c r="BE351" s="268">
        <f t="shared" si="436"/>
        <v>0</v>
      </c>
      <c r="BF351" s="268">
        <f t="shared" si="436"/>
        <v>0</v>
      </c>
      <c r="BG351" s="268">
        <f t="shared" si="436"/>
        <v>0</v>
      </c>
      <c r="BH351" s="268">
        <f t="shared" si="436"/>
        <v>0</v>
      </c>
      <c r="BI351" s="268">
        <f t="shared" si="436"/>
        <v>0</v>
      </c>
      <c r="BJ351" s="268">
        <f t="shared" si="436"/>
        <v>0</v>
      </c>
      <c r="BK351" s="268">
        <f t="shared" si="436"/>
        <v>0</v>
      </c>
      <c r="BL351" s="268">
        <f t="shared" si="436"/>
        <v>0</v>
      </c>
      <c r="BM351" s="268">
        <f t="shared" si="436"/>
        <v>0</v>
      </c>
      <c r="BN351" s="268">
        <f t="shared" si="436"/>
        <v>0</v>
      </c>
      <c r="BO351" s="268">
        <f t="shared" si="436"/>
        <v>0</v>
      </c>
      <c r="BP351" s="268">
        <f t="shared" si="436"/>
        <v>0</v>
      </c>
      <c r="BQ351" s="268">
        <f t="shared" si="436"/>
        <v>0</v>
      </c>
      <c r="BR351" s="268">
        <f t="shared" si="436"/>
        <v>0</v>
      </c>
      <c r="BS351" s="268">
        <f t="shared" si="436"/>
        <v>0</v>
      </c>
      <c r="BT351" s="268">
        <f t="shared" si="436"/>
        <v>0</v>
      </c>
      <c r="BU351" s="268">
        <f t="shared" si="436"/>
        <v>0</v>
      </c>
      <c r="BV351" s="268">
        <f t="shared" si="436"/>
        <v>0</v>
      </c>
      <c r="BW351" s="268">
        <f t="shared" si="436"/>
        <v>0</v>
      </c>
      <c r="BX351" s="268">
        <f t="shared" si="436"/>
        <v>0</v>
      </c>
      <c r="BY351" s="268">
        <f t="shared" si="436"/>
        <v>0</v>
      </c>
      <c r="BZ351" s="268">
        <f t="shared" si="436"/>
        <v>0</v>
      </c>
      <c r="CA351" s="268">
        <f t="shared" si="436"/>
        <v>0</v>
      </c>
      <c r="CB351" s="268">
        <f t="shared" si="436"/>
        <v>0</v>
      </c>
      <c r="CC351" s="268">
        <f t="shared" si="436"/>
        <v>0</v>
      </c>
      <c r="CD351" s="268">
        <f t="shared" si="436"/>
        <v>0</v>
      </c>
      <c r="CE351" s="268">
        <f t="shared" si="436"/>
        <v>0</v>
      </c>
      <c r="CF351" s="268">
        <f t="shared" si="436"/>
        <v>0</v>
      </c>
      <c r="CG351" s="268">
        <f t="shared" si="436"/>
        <v>0</v>
      </c>
      <c r="CH351" s="268">
        <f t="shared" si="436"/>
        <v>0</v>
      </c>
      <c r="CI351" s="268">
        <f t="shared" ref="CI351:CT351" si="437">CI60+CI137+CI214+CI291</f>
        <v>0</v>
      </c>
      <c r="CJ351" s="268">
        <f t="shared" si="437"/>
        <v>0</v>
      </c>
      <c r="CK351" s="268">
        <f t="shared" si="437"/>
        <v>0</v>
      </c>
      <c r="CL351" s="268">
        <f t="shared" si="437"/>
        <v>0</v>
      </c>
      <c r="CM351" s="268">
        <f t="shared" si="437"/>
        <v>0</v>
      </c>
      <c r="CN351" s="268">
        <f t="shared" si="437"/>
        <v>0</v>
      </c>
      <c r="CO351" s="268">
        <f t="shared" si="437"/>
        <v>0</v>
      </c>
      <c r="CP351" s="268">
        <f t="shared" si="437"/>
        <v>0</v>
      </c>
      <c r="CQ351" s="268">
        <f t="shared" si="437"/>
        <v>0</v>
      </c>
      <c r="CR351" s="268">
        <f t="shared" si="437"/>
        <v>0</v>
      </c>
      <c r="CS351" s="268">
        <f t="shared" si="437"/>
        <v>0</v>
      </c>
      <c r="CT351" s="292">
        <f t="shared" si="437"/>
        <v>0</v>
      </c>
      <c r="CU351" s="164">
        <f>B351-'5、销售定价'!D4</f>
        <v>0</v>
      </c>
    </row>
    <row r="352" spans="1:99" s="130" customFormat="1" ht="16.5" customHeight="1">
      <c r="A352" s="267" t="str">
        <f t="shared" ref="A352:A364" si="438">A333</f>
        <v>小高层(10F-12F)</v>
      </c>
      <c r="B352" s="268">
        <f t="shared" ref="B352:B364" si="439">SUM(C352:CT352)</f>
        <v>0</v>
      </c>
      <c r="C352" s="268">
        <f t="shared" ref="C352:BN352" si="440">C61+C138+C215+C292</f>
        <v>0</v>
      </c>
      <c r="D352" s="268">
        <f t="shared" si="440"/>
        <v>0</v>
      </c>
      <c r="E352" s="268">
        <f t="shared" si="440"/>
        <v>0</v>
      </c>
      <c r="F352" s="268">
        <f t="shared" si="440"/>
        <v>0</v>
      </c>
      <c r="G352" s="268">
        <f t="shared" si="440"/>
        <v>0</v>
      </c>
      <c r="H352" s="268">
        <f t="shared" si="440"/>
        <v>0</v>
      </c>
      <c r="I352" s="268">
        <f t="shared" si="440"/>
        <v>0</v>
      </c>
      <c r="J352" s="268">
        <f t="shared" si="440"/>
        <v>0</v>
      </c>
      <c r="K352" s="268">
        <f t="shared" si="440"/>
        <v>0</v>
      </c>
      <c r="L352" s="268">
        <f t="shared" si="440"/>
        <v>0</v>
      </c>
      <c r="M352" s="268">
        <f t="shared" si="440"/>
        <v>0</v>
      </c>
      <c r="N352" s="268">
        <f t="shared" si="440"/>
        <v>0</v>
      </c>
      <c r="O352" s="268">
        <f t="shared" si="440"/>
        <v>0</v>
      </c>
      <c r="P352" s="268">
        <f t="shared" si="440"/>
        <v>0</v>
      </c>
      <c r="Q352" s="268">
        <f t="shared" si="440"/>
        <v>0</v>
      </c>
      <c r="R352" s="268">
        <f t="shared" si="440"/>
        <v>0</v>
      </c>
      <c r="S352" s="268">
        <f t="shared" si="440"/>
        <v>0</v>
      </c>
      <c r="T352" s="268">
        <f t="shared" si="440"/>
        <v>0</v>
      </c>
      <c r="U352" s="268">
        <f t="shared" si="440"/>
        <v>0</v>
      </c>
      <c r="V352" s="268">
        <f t="shared" si="440"/>
        <v>0</v>
      </c>
      <c r="W352" s="268">
        <f t="shared" si="440"/>
        <v>0</v>
      </c>
      <c r="X352" s="268">
        <f t="shared" si="440"/>
        <v>0</v>
      </c>
      <c r="Y352" s="268">
        <f t="shared" si="440"/>
        <v>0</v>
      </c>
      <c r="Z352" s="268">
        <f t="shared" si="440"/>
        <v>0</v>
      </c>
      <c r="AA352" s="268">
        <f t="shared" si="440"/>
        <v>0</v>
      </c>
      <c r="AB352" s="268">
        <f t="shared" si="440"/>
        <v>0</v>
      </c>
      <c r="AC352" s="268">
        <f t="shared" si="440"/>
        <v>0</v>
      </c>
      <c r="AD352" s="268">
        <f t="shared" si="440"/>
        <v>0</v>
      </c>
      <c r="AE352" s="268">
        <f t="shared" si="440"/>
        <v>0</v>
      </c>
      <c r="AF352" s="268">
        <f t="shared" si="440"/>
        <v>0</v>
      </c>
      <c r="AG352" s="268">
        <f t="shared" si="440"/>
        <v>0</v>
      </c>
      <c r="AH352" s="268">
        <f t="shared" si="440"/>
        <v>0</v>
      </c>
      <c r="AI352" s="268">
        <f t="shared" si="440"/>
        <v>0</v>
      </c>
      <c r="AJ352" s="268">
        <f t="shared" si="440"/>
        <v>0</v>
      </c>
      <c r="AK352" s="268">
        <f t="shared" si="440"/>
        <v>0</v>
      </c>
      <c r="AL352" s="268">
        <f t="shared" si="440"/>
        <v>0</v>
      </c>
      <c r="AM352" s="268">
        <f t="shared" si="440"/>
        <v>0</v>
      </c>
      <c r="AN352" s="268">
        <f t="shared" si="440"/>
        <v>0</v>
      </c>
      <c r="AO352" s="268">
        <f t="shared" si="440"/>
        <v>0</v>
      </c>
      <c r="AP352" s="268">
        <f t="shared" si="440"/>
        <v>0</v>
      </c>
      <c r="AQ352" s="268">
        <f t="shared" si="440"/>
        <v>0</v>
      </c>
      <c r="AR352" s="268">
        <f t="shared" si="440"/>
        <v>0</v>
      </c>
      <c r="AS352" s="268">
        <f t="shared" si="440"/>
        <v>0</v>
      </c>
      <c r="AT352" s="268">
        <f t="shared" si="440"/>
        <v>0</v>
      </c>
      <c r="AU352" s="268">
        <f t="shared" si="440"/>
        <v>0</v>
      </c>
      <c r="AV352" s="268">
        <f t="shared" si="440"/>
        <v>0</v>
      </c>
      <c r="AW352" s="268">
        <f t="shared" si="440"/>
        <v>0</v>
      </c>
      <c r="AX352" s="268">
        <f t="shared" si="440"/>
        <v>0</v>
      </c>
      <c r="AY352" s="268">
        <f t="shared" si="440"/>
        <v>0</v>
      </c>
      <c r="AZ352" s="268">
        <f t="shared" si="440"/>
        <v>0</v>
      </c>
      <c r="BA352" s="268">
        <f t="shared" si="440"/>
        <v>0</v>
      </c>
      <c r="BB352" s="268">
        <f t="shared" si="440"/>
        <v>0</v>
      </c>
      <c r="BC352" s="268">
        <f t="shared" si="440"/>
        <v>0</v>
      </c>
      <c r="BD352" s="268">
        <f t="shared" si="440"/>
        <v>0</v>
      </c>
      <c r="BE352" s="268">
        <f t="shared" si="440"/>
        <v>0</v>
      </c>
      <c r="BF352" s="268">
        <f t="shared" si="440"/>
        <v>0</v>
      </c>
      <c r="BG352" s="268">
        <f t="shared" si="440"/>
        <v>0</v>
      </c>
      <c r="BH352" s="268">
        <f t="shared" si="440"/>
        <v>0</v>
      </c>
      <c r="BI352" s="268">
        <f t="shared" si="440"/>
        <v>0</v>
      </c>
      <c r="BJ352" s="268">
        <f t="shared" si="440"/>
        <v>0</v>
      </c>
      <c r="BK352" s="268">
        <f t="shared" si="440"/>
        <v>0</v>
      </c>
      <c r="BL352" s="268">
        <f t="shared" si="440"/>
        <v>0</v>
      </c>
      <c r="BM352" s="268">
        <f t="shared" si="440"/>
        <v>0</v>
      </c>
      <c r="BN352" s="268">
        <f t="shared" si="440"/>
        <v>0</v>
      </c>
      <c r="BO352" s="268">
        <f t="shared" ref="BO352:CT352" si="441">BO61+BO138+BO215+BO292</f>
        <v>0</v>
      </c>
      <c r="BP352" s="268">
        <f t="shared" si="441"/>
        <v>0</v>
      </c>
      <c r="BQ352" s="268">
        <f t="shared" si="441"/>
        <v>0</v>
      </c>
      <c r="BR352" s="268">
        <f t="shared" si="441"/>
        <v>0</v>
      </c>
      <c r="BS352" s="268">
        <f t="shared" si="441"/>
        <v>0</v>
      </c>
      <c r="BT352" s="268">
        <f t="shared" si="441"/>
        <v>0</v>
      </c>
      <c r="BU352" s="268">
        <f t="shared" si="441"/>
        <v>0</v>
      </c>
      <c r="BV352" s="268">
        <f t="shared" si="441"/>
        <v>0</v>
      </c>
      <c r="BW352" s="268">
        <f t="shared" si="441"/>
        <v>0</v>
      </c>
      <c r="BX352" s="268">
        <f t="shared" si="441"/>
        <v>0</v>
      </c>
      <c r="BY352" s="268">
        <f t="shared" si="441"/>
        <v>0</v>
      </c>
      <c r="BZ352" s="268">
        <f t="shared" si="441"/>
        <v>0</v>
      </c>
      <c r="CA352" s="268">
        <f t="shared" si="441"/>
        <v>0</v>
      </c>
      <c r="CB352" s="268">
        <f t="shared" si="441"/>
        <v>0</v>
      </c>
      <c r="CC352" s="268">
        <f t="shared" si="441"/>
        <v>0</v>
      </c>
      <c r="CD352" s="268">
        <f t="shared" si="441"/>
        <v>0</v>
      </c>
      <c r="CE352" s="268">
        <f t="shared" si="441"/>
        <v>0</v>
      </c>
      <c r="CF352" s="268">
        <f t="shared" si="441"/>
        <v>0</v>
      </c>
      <c r="CG352" s="268">
        <f t="shared" si="441"/>
        <v>0</v>
      </c>
      <c r="CH352" s="268">
        <f t="shared" si="441"/>
        <v>0</v>
      </c>
      <c r="CI352" s="268">
        <f t="shared" si="441"/>
        <v>0</v>
      </c>
      <c r="CJ352" s="268">
        <f t="shared" si="441"/>
        <v>0</v>
      </c>
      <c r="CK352" s="268">
        <f t="shared" si="441"/>
        <v>0</v>
      </c>
      <c r="CL352" s="268">
        <f t="shared" si="441"/>
        <v>0</v>
      </c>
      <c r="CM352" s="268">
        <f t="shared" si="441"/>
        <v>0</v>
      </c>
      <c r="CN352" s="268">
        <f t="shared" si="441"/>
        <v>0</v>
      </c>
      <c r="CO352" s="268">
        <f t="shared" si="441"/>
        <v>0</v>
      </c>
      <c r="CP352" s="268">
        <f t="shared" si="441"/>
        <v>0</v>
      </c>
      <c r="CQ352" s="268">
        <f t="shared" si="441"/>
        <v>0</v>
      </c>
      <c r="CR352" s="268">
        <f t="shared" si="441"/>
        <v>0</v>
      </c>
      <c r="CS352" s="268">
        <f t="shared" si="441"/>
        <v>0</v>
      </c>
      <c r="CT352" s="292">
        <f t="shared" si="441"/>
        <v>0</v>
      </c>
      <c r="CU352" s="164">
        <f>B352-'5、销售定价'!D5</f>
        <v>0</v>
      </c>
    </row>
    <row r="353" spans="1:99" s="130" customFormat="1" ht="16.5" customHeight="1">
      <c r="A353" s="267" t="str">
        <f t="shared" si="438"/>
        <v>中高层(13F-18F)</v>
      </c>
      <c r="B353" s="268">
        <f t="shared" si="439"/>
        <v>0</v>
      </c>
      <c r="C353" s="268">
        <f t="shared" ref="C353:BN353" si="442">C62+C139+C216+C293</f>
        <v>0</v>
      </c>
      <c r="D353" s="268">
        <f t="shared" si="442"/>
        <v>0</v>
      </c>
      <c r="E353" s="268">
        <f t="shared" si="442"/>
        <v>0</v>
      </c>
      <c r="F353" s="268">
        <f t="shared" si="442"/>
        <v>0</v>
      </c>
      <c r="G353" s="268">
        <f t="shared" si="442"/>
        <v>0</v>
      </c>
      <c r="H353" s="268">
        <f t="shared" si="442"/>
        <v>0</v>
      </c>
      <c r="I353" s="268">
        <f t="shared" si="442"/>
        <v>0</v>
      </c>
      <c r="J353" s="268">
        <f t="shared" si="442"/>
        <v>0</v>
      </c>
      <c r="K353" s="268">
        <f t="shared" si="442"/>
        <v>0</v>
      </c>
      <c r="L353" s="268">
        <f t="shared" si="442"/>
        <v>0</v>
      </c>
      <c r="M353" s="268">
        <f t="shared" si="442"/>
        <v>0</v>
      </c>
      <c r="N353" s="268">
        <f t="shared" si="442"/>
        <v>0</v>
      </c>
      <c r="O353" s="268">
        <f t="shared" si="442"/>
        <v>0</v>
      </c>
      <c r="P353" s="268">
        <f t="shared" si="442"/>
        <v>0</v>
      </c>
      <c r="Q353" s="268">
        <f t="shared" si="442"/>
        <v>0</v>
      </c>
      <c r="R353" s="268">
        <f t="shared" si="442"/>
        <v>0</v>
      </c>
      <c r="S353" s="268">
        <f t="shared" si="442"/>
        <v>0</v>
      </c>
      <c r="T353" s="268">
        <f t="shared" si="442"/>
        <v>0</v>
      </c>
      <c r="U353" s="268">
        <f t="shared" si="442"/>
        <v>0</v>
      </c>
      <c r="V353" s="268">
        <f t="shared" si="442"/>
        <v>0</v>
      </c>
      <c r="W353" s="268">
        <f t="shared" si="442"/>
        <v>0</v>
      </c>
      <c r="X353" s="268">
        <f t="shared" si="442"/>
        <v>0</v>
      </c>
      <c r="Y353" s="268">
        <f t="shared" si="442"/>
        <v>0</v>
      </c>
      <c r="Z353" s="268">
        <f t="shared" si="442"/>
        <v>0</v>
      </c>
      <c r="AA353" s="268">
        <f t="shared" si="442"/>
        <v>0</v>
      </c>
      <c r="AB353" s="268">
        <f t="shared" si="442"/>
        <v>0</v>
      </c>
      <c r="AC353" s="268">
        <f t="shared" si="442"/>
        <v>0</v>
      </c>
      <c r="AD353" s="268">
        <f t="shared" si="442"/>
        <v>0</v>
      </c>
      <c r="AE353" s="268">
        <f t="shared" si="442"/>
        <v>0</v>
      </c>
      <c r="AF353" s="268">
        <f t="shared" si="442"/>
        <v>0</v>
      </c>
      <c r="AG353" s="268">
        <f t="shared" si="442"/>
        <v>0</v>
      </c>
      <c r="AH353" s="268">
        <f t="shared" si="442"/>
        <v>0</v>
      </c>
      <c r="AI353" s="268">
        <f t="shared" si="442"/>
        <v>0</v>
      </c>
      <c r="AJ353" s="268">
        <f t="shared" si="442"/>
        <v>0</v>
      </c>
      <c r="AK353" s="268">
        <f t="shared" si="442"/>
        <v>0</v>
      </c>
      <c r="AL353" s="268">
        <f t="shared" si="442"/>
        <v>0</v>
      </c>
      <c r="AM353" s="268">
        <f t="shared" si="442"/>
        <v>0</v>
      </c>
      <c r="AN353" s="268">
        <f t="shared" si="442"/>
        <v>0</v>
      </c>
      <c r="AO353" s="268">
        <f t="shared" si="442"/>
        <v>0</v>
      </c>
      <c r="AP353" s="268">
        <f t="shared" si="442"/>
        <v>0</v>
      </c>
      <c r="AQ353" s="268">
        <f t="shared" si="442"/>
        <v>0</v>
      </c>
      <c r="AR353" s="268">
        <f t="shared" si="442"/>
        <v>0</v>
      </c>
      <c r="AS353" s="268">
        <f t="shared" si="442"/>
        <v>0</v>
      </c>
      <c r="AT353" s="268">
        <f t="shared" si="442"/>
        <v>0</v>
      </c>
      <c r="AU353" s="268">
        <f t="shared" si="442"/>
        <v>0</v>
      </c>
      <c r="AV353" s="268">
        <f t="shared" si="442"/>
        <v>0</v>
      </c>
      <c r="AW353" s="268">
        <f t="shared" si="442"/>
        <v>0</v>
      </c>
      <c r="AX353" s="268">
        <f t="shared" si="442"/>
        <v>0</v>
      </c>
      <c r="AY353" s="268">
        <f t="shared" si="442"/>
        <v>0</v>
      </c>
      <c r="AZ353" s="268">
        <f t="shared" si="442"/>
        <v>0</v>
      </c>
      <c r="BA353" s="268">
        <f t="shared" si="442"/>
        <v>0</v>
      </c>
      <c r="BB353" s="268">
        <f t="shared" si="442"/>
        <v>0</v>
      </c>
      <c r="BC353" s="268">
        <f t="shared" si="442"/>
        <v>0</v>
      </c>
      <c r="BD353" s="268">
        <f t="shared" si="442"/>
        <v>0</v>
      </c>
      <c r="BE353" s="268">
        <f t="shared" si="442"/>
        <v>0</v>
      </c>
      <c r="BF353" s="268">
        <f t="shared" si="442"/>
        <v>0</v>
      </c>
      <c r="BG353" s="268">
        <f t="shared" si="442"/>
        <v>0</v>
      </c>
      <c r="BH353" s="268">
        <f t="shared" si="442"/>
        <v>0</v>
      </c>
      <c r="BI353" s="268">
        <f t="shared" si="442"/>
        <v>0</v>
      </c>
      <c r="BJ353" s="268">
        <f t="shared" si="442"/>
        <v>0</v>
      </c>
      <c r="BK353" s="268">
        <f t="shared" si="442"/>
        <v>0</v>
      </c>
      <c r="BL353" s="268">
        <f t="shared" si="442"/>
        <v>0</v>
      </c>
      <c r="BM353" s="268">
        <f t="shared" si="442"/>
        <v>0</v>
      </c>
      <c r="BN353" s="268">
        <f t="shared" si="442"/>
        <v>0</v>
      </c>
      <c r="BO353" s="268">
        <f t="shared" ref="BO353:CT353" si="443">BO62+BO139+BO216+BO293</f>
        <v>0</v>
      </c>
      <c r="BP353" s="268">
        <f t="shared" si="443"/>
        <v>0</v>
      </c>
      <c r="BQ353" s="268">
        <f t="shared" si="443"/>
        <v>0</v>
      </c>
      <c r="BR353" s="268">
        <f t="shared" si="443"/>
        <v>0</v>
      </c>
      <c r="BS353" s="268">
        <f t="shared" si="443"/>
        <v>0</v>
      </c>
      <c r="BT353" s="268">
        <f t="shared" si="443"/>
        <v>0</v>
      </c>
      <c r="BU353" s="268">
        <f t="shared" si="443"/>
        <v>0</v>
      </c>
      <c r="BV353" s="268">
        <f t="shared" si="443"/>
        <v>0</v>
      </c>
      <c r="BW353" s="268">
        <f t="shared" si="443"/>
        <v>0</v>
      </c>
      <c r="BX353" s="268">
        <f t="shared" si="443"/>
        <v>0</v>
      </c>
      <c r="BY353" s="268">
        <f t="shared" si="443"/>
        <v>0</v>
      </c>
      <c r="BZ353" s="268">
        <f t="shared" si="443"/>
        <v>0</v>
      </c>
      <c r="CA353" s="268">
        <f t="shared" si="443"/>
        <v>0</v>
      </c>
      <c r="CB353" s="268">
        <f t="shared" si="443"/>
        <v>0</v>
      </c>
      <c r="CC353" s="268">
        <f t="shared" si="443"/>
        <v>0</v>
      </c>
      <c r="CD353" s="268">
        <f t="shared" si="443"/>
        <v>0</v>
      </c>
      <c r="CE353" s="268">
        <f t="shared" si="443"/>
        <v>0</v>
      </c>
      <c r="CF353" s="268">
        <f t="shared" si="443"/>
        <v>0</v>
      </c>
      <c r="CG353" s="268">
        <f t="shared" si="443"/>
        <v>0</v>
      </c>
      <c r="CH353" s="268">
        <f t="shared" si="443"/>
        <v>0</v>
      </c>
      <c r="CI353" s="268">
        <f t="shared" si="443"/>
        <v>0</v>
      </c>
      <c r="CJ353" s="268">
        <f t="shared" si="443"/>
        <v>0</v>
      </c>
      <c r="CK353" s="268">
        <f t="shared" si="443"/>
        <v>0</v>
      </c>
      <c r="CL353" s="268">
        <f t="shared" si="443"/>
        <v>0</v>
      </c>
      <c r="CM353" s="268">
        <f t="shared" si="443"/>
        <v>0</v>
      </c>
      <c r="CN353" s="268">
        <f t="shared" si="443"/>
        <v>0</v>
      </c>
      <c r="CO353" s="268">
        <f t="shared" si="443"/>
        <v>0</v>
      </c>
      <c r="CP353" s="268">
        <f t="shared" si="443"/>
        <v>0</v>
      </c>
      <c r="CQ353" s="268">
        <f t="shared" si="443"/>
        <v>0</v>
      </c>
      <c r="CR353" s="268">
        <f t="shared" si="443"/>
        <v>0</v>
      </c>
      <c r="CS353" s="268">
        <f t="shared" si="443"/>
        <v>0</v>
      </c>
      <c r="CT353" s="292">
        <f t="shared" si="443"/>
        <v>0</v>
      </c>
      <c r="CU353" s="164">
        <f>B353-'5、销售定价'!D6</f>
        <v>0</v>
      </c>
    </row>
    <row r="354" spans="1:99" s="130" customFormat="1" ht="16.5" customHeight="1">
      <c r="A354" s="267" t="str">
        <f t="shared" si="438"/>
        <v>高层(19F及以上）</v>
      </c>
      <c r="B354" s="268">
        <f t="shared" si="439"/>
        <v>469822.45919999998</v>
      </c>
      <c r="C354" s="268">
        <f t="shared" ref="C354:BN354" si="444">C63+C140+C217+C294</f>
        <v>0</v>
      </c>
      <c r="D354" s="268">
        <f t="shared" si="444"/>
        <v>0</v>
      </c>
      <c r="E354" s="268">
        <f t="shared" si="444"/>
        <v>0</v>
      </c>
      <c r="F354" s="268">
        <f t="shared" si="444"/>
        <v>0</v>
      </c>
      <c r="G354" s="268">
        <f t="shared" si="444"/>
        <v>0</v>
      </c>
      <c r="H354" s="268">
        <f t="shared" si="444"/>
        <v>0</v>
      </c>
      <c r="I354" s="268">
        <f t="shared" si="444"/>
        <v>0</v>
      </c>
      <c r="J354" s="268">
        <f t="shared" si="444"/>
        <v>0</v>
      </c>
      <c r="K354" s="268">
        <f t="shared" si="444"/>
        <v>0</v>
      </c>
      <c r="L354" s="268">
        <f t="shared" si="444"/>
        <v>0</v>
      </c>
      <c r="M354" s="268">
        <f t="shared" si="444"/>
        <v>0</v>
      </c>
      <c r="N354" s="268">
        <f t="shared" si="444"/>
        <v>93110.399999999994</v>
      </c>
      <c r="O354" s="268">
        <f t="shared" si="444"/>
        <v>54314.400000000001</v>
      </c>
      <c r="P354" s="268">
        <f t="shared" si="444"/>
        <v>54314.400000000001</v>
      </c>
      <c r="Q354" s="268">
        <f t="shared" si="444"/>
        <v>17439.120000000006</v>
      </c>
      <c r="R354" s="268">
        <f t="shared" si="444"/>
        <v>0</v>
      </c>
      <c r="S354" s="268">
        <f t="shared" si="444"/>
        <v>0</v>
      </c>
      <c r="T354" s="268">
        <f t="shared" si="444"/>
        <v>118277.28</v>
      </c>
      <c r="U354" s="268">
        <f t="shared" si="444"/>
        <v>68995.08</v>
      </c>
      <c r="V354" s="268">
        <f t="shared" si="444"/>
        <v>63371.779199999975</v>
      </c>
      <c r="W354" s="268">
        <f t="shared" si="444"/>
        <v>0</v>
      </c>
      <c r="X354" s="268">
        <f t="shared" si="444"/>
        <v>0</v>
      </c>
      <c r="Y354" s="268">
        <f t="shared" si="444"/>
        <v>0</v>
      </c>
      <c r="Z354" s="268">
        <f t="shared" si="444"/>
        <v>0</v>
      </c>
      <c r="AA354" s="268">
        <f t="shared" si="444"/>
        <v>0</v>
      </c>
      <c r="AB354" s="268">
        <f t="shared" si="444"/>
        <v>0</v>
      </c>
      <c r="AC354" s="268">
        <f t="shared" si="444"/>
        <v>0</v>
      </c>
      <c r="AD354" s="268">
        <f t="shared" si="444"/>
        <v>0</v>
      </c>
      <c r="AE354" s="268">
        <f t="shared" si="444"/>
        <v>0</v>
      </c>
      <c r="AF354" s="268">
        <f t="shared" si="444"/>
        <v>0</v>
      </c>
      <c r="AG354" s="268">
        <f t="shared" si="444"/>
        <v>0</v>
      </c>
      <c r="AH354" s="268">
        <f t="shared" si="444"/>
        <v>0</v>
      </c>
      <c r="AI354" s="268">
        <f t="shared" si="444"/>
        <v>0</v>
      </c>
      <c r="AJ354" s="268">
        <f t="shared" si="444"/>
        <v>0</v>
      </c>
      <c r="AK354" s="268">
        <f t="shared" si="444"/>
        <v>0</v>
      </c>
      <c r="AL354" s="268">
        <f t="shared" si="444"/>
        <v>0</v>
      </c>
      <c r="AM354" s="268">
        <f t="shared" si="444"/>
        <v>0</v>
      </c>
      <c r="AN354" s="268">
        <f t="shared" si="444"/>
        <v>0</v>
      </c>
      <c r="AO354" s="268">
        <f t="shared" si="444"/>
        <v>0</v>
      </c>
      <c r="AP354" s="268">
        <f t="shared" si="444"/>
        <v>0</v>
      </c>
      <c r="AQ354" s="268">
        <f t="shared" si="444"/>
        <v>0</v>
      </c>
      <c r="AR354" s="268">
        <f t="shared" si="444"/>
        <v>0</v>
      </c>
      <c r="AS354" s="268">
        <f t="shared" si="444"/>
        <v>0</v>
      </c>
      <c r="AT354" s="268">
        <f t="shared" si="444"/>
        <v>0</v>
      </c>
      <c r="AU354" s="268">
        <f t="shared" si="444"/>
        <v>0</v>
      </c>
      <c r="AV354" s="268">
        <f t="shared" si="444"/>
        <v>0</v>
      </c>
      <c r="AW354" s="268">
        <f t="shared" si="444"/>
        <v>0</v>
      </c>
      <c r="AX354" s="268">
        <f t="shared" si="444"/>
        <v>0</v>
      </c>
      <c r="AY354" s="268">
        <f t="shared" si="444"/>
        <v>0</v>
      </c>
      <c r="AZ354" s="268">
        <f t="shared" si="444"/>
        <v>0</v>
      </c>
      <c r="BA354" s="268">
        <f t="shared" si="444"/>
        <v>0</v>
      </c>
      <c r="BB354" s="268">
        <f t="shared" si="444"/>
        <v>0</v>
      </c>
      <c r="BC354" s="268">
        <f t="shared" si="444"/>
        <v>0</v>
      </c>
      <c r="BD354" s="268">
        <f t="shared" si="444"/>
        <v>0</v>
      </c>
      <c r="BE354" s="268">
        <f t="shared" si="444"/>
        <v>0</v>
      </c>
      <c r="BF354" s="268">
        <f t="shared" si="444"/>
        <v>0</v>
      </c>
      <c r="BG354" s="268">
        <f t="shared" si="444"/>
        <v>0</v>
      </c>
      <c r="BH354" s="268">
        <f t="shared" si="444"/>
        <v>0</v>
      </c>
      <c r="BI354" s="268">
        <f t="shared" si="444"/>
        <v>0</v>
      </c>
      <c r="BJ354" s="268">
        <f t="shared" si="444"/>
        <v>0</v>
      </c>
      <c r="BK354" s="268">
        <f t="shared" si="444"/>
        <v>0</v>
      </c>
      <c r="BL354" s="268">
        <f t="shared" si="444"/>
        <v>0</v>
      </c>
      <c r="BM354" s="268">
        <f t="shared" si="444"/>
        <v>0</v>
      </c>
      <c r="BN354" s="268">
        <f t="shared" si="444"/>
        <v>0</v>
      </c>
      <c r="BO354" s="268">
        <f t="shared" ref="BO354:CT354" si="445">BO63+BO140+BO217+BO294</f>
        <v>0</v>
      </c>
      <c r="BP354" s="268">
        <f t="shared" si="445"/>
        <v>0</v>
      </c>
      <c r="BQ354" s="268">
        <f t="shared" si="445"/>
        <v>0</v>
      </c>
      <c r="BR354" s="268">
        <f t="shared" si="445"/>
        <v>0</v>
      </c>
      <c r="BS354" s="268">
        <f t="shared" si="445"/>
        <v>0</v>
      </c>
      <c r="BT354" s="268">
        <f t="shared" si="445"/>
        <v>0</v>
      </c>
      <c r="BU354" s="268">
        <f t="shared" si="445"/>
        <v>0</v>
      </c>
      <c r="BV354" s="268">
        <f t="shared" si="445"/>
        <v>0</v>
      </c>
      <c r="BW354" s="268">
        <f t="shared" si="445"/>
        <v>0</v>
      </c>
      <c r="BX354" s="268">
        <f t="shared" si="445"/>
        <v>0</v>
      </c>
      <c r="BY354" s="268">
        <f t="shared" si="445"/>
        <v>0</v>
      </c>
      <c r="BZ354" s="268">
        <f t="shared" si="445"/>
        <v>0</v>
      </c>
      <c r="CA354" s="268">
        <f t="shared" si="445"/>
        <v>0</v>
      </c>
      <c r="CB354" s="268">
        <f t="shared" si="445"/>
        <v>0</v>
      </c>
      <c r="CC354" s="268">
        <f t="shared" si="445"/>
        <v>0</v>
      </c>
      <c r="CD354" s="268">
        <f t="shared" si="445"/>
        <v>0</v>
      </c>
      <c r="CE354" s="268">
        <f t="shared" si="445"/>
        <v>0</v>
      </c>
      <c r="CF354" s="268">
        <f t="shared" si="445"/>
        <v>0</v>
      </c>
      <c r="CG354" s="268">
        <f t="shared" si="445"/>
        <v>0</v>
      </c>
      <c r="CH354" s="268">
        <f t="shared" si="445"/>
        <v>0</v>
      </c>
      <c r="CI354" s="268">
        <f t="shared" si="445"/>
        <v>0</v>
      </c>
      <c r="CJ354" s="268">
        <f t="shared" si="445"/>
        <v>0</v>
      </c>
      <c r="CK354" s="268">
        <f t="shared" si="445"/>
        <v>0</v>
      </c>
      <c r="CL354" s="268">
        <f t="shared" si="445"/>
        <v>0</v>
      </c>
      <c r="CM354" s="268">
        <f t="shared" si="445"/>
        <v>0</v>
      </c>
      <c r="CN354" s="268">
        <f t="shared" si="445"/>
        <v>0</v>
      </c>
      <c r="CO354" s="268">
        <f t="shared" si="445"/>
        <v>0</v>
      </c>
      <c r="CP354" s="268">
        <f t="shared" si="445"/>
        <v>0</v>
      </c>
      <c r="CQ354" s="268">
        <f t="shared" si="445"/>
        <v>0</v>
      </c>
      <c r="CR354" s="268">
        <f t="shared" si="445"/>
        <v>0</v>
      </c>
      <c r="CS354" s="268">
        <f t="shared" si="445"/>
        <v>0</v>
      </c>
      <c r="CT354" s="292">
        <f t="shared" si="445"/>
        <v>0</v>
      </c>
      <c r="CU354" s="164">
        <f>B354-'5、销售定价'!D7</f>
        <v>0</v>
      </c>
    </row>
    <row r="355" spans="1:99" s="130" customFormat="1" ht="16.5" customHeight="1">
      <c r="A355" s="267" t="str">
        <f t="shared" si="438"/>
        <v>叠拼</v>
      </c>
      <c r="B355" s="268">
        <f t="shared" si="439"/>
        <v>0</v>
      </c>
      <c r="C355" s="268">
        <f t="shared" ref="C355:BN355" si="446">C64+C141+C218+C295</f>
        <v>0</v>
      </c>
      <c r="D355" s="268">
        <f t="shared" si="446"/>
        <v>0</v>
      </c>
      <c r="E355" s="268">
        <f t="shared" si="446"/>
        <v>0</v>
      </c>
      <c r="F355" s="268">
        <f t="shared" si="446"/>
        <v>0</v>
      </c>
      <c r="G355" s="268">
        <f t="shared" si="446"/>
        <v>0</v>
      </c>
      <c r="H355" s="268">
        <f t="shared" si="446"/>
        <v>0</v>
      </c>
      <c r="I355" s="268">
        <f t="shared" si="446"/>
        <v>0</v>
      </c>
      <c r="J355" s="268">
        <f t="shared" si="446"/>
        <v>0</v>
      </c>
      <c r="K355" s="268">
        <f t="shared" si="446"/>
        <v>0</v>
      </c>
      <c r="L355" s="268">
        <f t="shared" si="446"/>
        <v>0</v>
      </c>
      <c r="M355" s="268">
        <f t="shared" si="446"/>
        <v>0</v>
      </c>
      <c r="N355" s="268">
        <f t="shared" si="446"/>
        <v>0</v>
      </c>
      <c r="O355" s="268">
        <f t="shared" si="446"/>
        <v>0</v>
      </c>
      <c r="P355" s="268">
        <f t="shared" si="446"/>
        <v>0</v>
      </c>
      <c r="Q355" s="268">
        <f t="shared" si="446"/>
        <v>0</v>
      </c>
      <c r="R355" s="268">
        <f t="shared" si="446"/>
        <v>0</v>
      </c>
      <c r="S355" s="268">
        <f t="shared" si="446"/>
        <v>0</v>
      </c>
      <c r="T355" s="268">
        <f t="shared" si="446"/>
        <v>0</v>
      </c>
      <c r="U355" s="268">
        <f t="shared" si="446"/>
        <v>0</v>
      </c>
      <c r="V355" s="268">
        <f t="shared" si="446"/>
        <v>0</v>
      </c>
      <c r="W355" s="268">
        <f t="shared" si="446"/>
        <v>0</v>
      </c>
      <c r="X355" s="268">
        <f t="shared" si="446"/>
        <v>0</v>
      </c>
      <c r="Y355" s="268">
        <f t="shared" si="446"/>
        <v>0</v>
      </c>
      <c r="Z355" s="268">
        <f t="shared" si="446"/>
        <v>0</v>
      </c>
      <c r="AA355" s="268">
        <f t="shared" si="446"/>
        <v>0</v>
      </c>
      <c r="AB355" s="268">
        <f t="shared" si="446"/>
        <v>0</v>
      </c>
      <c r="AC355" s="268">
        <f t="shared" si="446"/>
        <v>0</v>
      </c>
      <c r="AD355" s="268">
        <f t="shared" si="446"/>
        <v>0</v>
      </c>
      <c r="AE355" s="268">
        <f t="shared" si="446"/>
        <v>0</v>
      </c>
      <c r="AF355" s="268">
        <f t="shared" si="446"/>
        <v>0</v>
      </c>
      <c r="AG355" s="268">
        <f t="shared" si="446"/>
        <v>0</v>
      </c>
      <c r="AH355" s="268">
        <f t="shared" si="446"/>
        <v>0</v>
      </c>
      <c r="AI355" s="268">
        <f t="shared" si="446"/>
        <v>0</v>
      </c>
      <c r="AJ355" s="268">
        <f t="shared" si="446"/>
        <v>0</v>
      </c>
      <c r="AK355" s="268">
        <f t="shared" si="446"/>
        <v>0</v>
      </c>
      <c r="AL355" s="268">
        <f t="shared" si="446"/>
        <v>0</v>
      </c>
      <c r="AM355" s="268">
        <f t="shared" si="446"/>
        <v>0</v>
      </c>
      <c r="AN355" s="268">
        <f t="shared" si="446"/>
        <v>0</v>
      </c>
      <c r="AO355" s="268">
        <f t="shared" si="446"/>
        <v>0</v>
      </c>
      <c r="AP355" s="268">
        <f t="shared" si="446"/>
        <v>0</v>
      </c>
      <c r="AQ355" s="268">
        <f t="shared" si="446"/>
        <v>0</v>
      </c>
      <c r="AR355" s="268">
        <f t="shared" si="446"/>
        <v>0</v>
      </c>
      <c r="AS355" s="268">
        <f t="shared" si="446"/>
        <v>0</v>
      </c>
      <c r="AT355" s="268">
        <f t="shared" si="446"/>
        <v>0</v>
      </c>
      <c r="AU355" s="268">
        <f t="shared" si="446"/>
        <v>0</v>
      </c>
      <c r="AV355" s="268">
        <f t="shared" si="446"/>
        <v>0</v>
      </c>
      <c r="AW355" s="268">
        <f t="shared" si="446"/>
        <v>0</v>
      </c>
      <c r="AX355" s="268">
        <f t="shared" si="446"/>
        <v>0</v>
      </c>
      <c r="AY355" s="268">
        <f t="shared" si="446"/>
        <v>0</v>
      </c>
      <c r="AZ355" s="268">
        <f t="shared" si="446"/>
        <v>0</v>
      </c>
      <c r="BA355" s="268">
        <f t="shared" si="446"/>
        <v>0</v>
      </c>
      <c r="BB355" s="268">
        <f t="shared" si="446"/>
        <v>0</v>
      </c>
      <c r="BC355" s="268">
        <f t="shared" si="446"/>
        <v>0</v>
      </c>
      <c r="BD355" s="268">
        <f t="shared" si="446"/>
        <v>0</v>
      </c>
      <c r="BE355" s="268">
        <f t="shared" si="446"/>
        <v>0</v>
      </c>
      <c r="BF355" s="268">
        <f t="shared" si="446"/>
        <v>0</v>
      </c>
      <c r="BG355" s="268">
        <f t="shared" si="446"/>
        <v>0</v>
      </c>
      <c r="BH355" s="268">
        <f t="shared" si="446"/>
        <v>0</v>
      </c>
      <c r="BI355" s="268">
        <f t="shared" si="446"/>
        <v>0</v>
      </c>
      <c r="BJ355" s="268">
        <f t="shared" si="446"/>
        <v>0</v>
      </c>
      <c r="BK355" s="268">
        <f t="shared" si="446"/>
        <v>0</v>
      </c>
      <c r="BL355" s="268">
        <f t="shared" si="446"/>
        <v>0</v>
      </c>
      <c r="BM355" s="268">
        <f t="shared" si="446"/>
        <v>0</v>
      </c>
      <c r="BN355" s="268">
        <f t="shared" si="446"/>
        <v>0</v>
      </c>
      <c r="BO355" s="268">
        <f t="shared" ref="BO355:CT355" si="447">BO64+BO141+BO218+BO295</f>
        <v>0</v>
      </c>
      <c r="BP355" s="268">
        <f t="shared" si="447"/>
        <v>0</v>
      </c>
      <c r="BQ355" s="268">
        <f t="shared" si="447"/>
        <v>0</v>
      </c>
      <c r="BR355" s="268">
        <f t="shared" si="447"/>
        <v>0</v>
      </c>
      <c r="BS355" s="268">
        <f t="shared" si="447"/>
        <v>0</v>
      </c>
      <c r="BT355" s="268">
        <f t="shared" si="447"/>
        <v>0</v>
      </c>
      <c r="BU355" s="268">
        <f t="shared" si="447"/>
        <v>0</v>
      </c>
      <c r="BV355" s="268">
        <f t="shared" si="447"/>
        <v>0</v>
      </c>
      <c r="BW355" s="268">
        <f t="shared" si="447"/>
        <v>0</v>
      </c>
      <c r="BX355" s="268">
        <f t="shared" si="447"/>
        <v>0</v>
      </c>
      <c r="BY355" s="268">
        <f t="shared" si="447"/>
        <v>0</v>
      </c>
      <c r="BZ355" s="268">
        <f t="shared" si="447"/>
        <v>0</v>
      </c>
      <c r="CA355" s="268">
        <f t="shared" si="447"/>
        <v>0</v>
      </c>
      <c r="CB355" s="268">
        <f t="shared" si="447"/>
        <v>0</v>
      </c>
      <c r="CC355" s="268">
        <f t="shared" si="447"/>
        <v>0</v>
      </c>
      <c r="CD355" s="268">
        <f t="shared" si="447"/>
        <v>0</v>
      </c>
      <c r="CE355" s="268">
        <f t="shared" si="447"/>
        <v>0</v>
      </c>
      <c r="CF355" s="268">
        <f t="shared" si="447"/>
        <v>0</v>
      </c>
      <c r="CG355" s="268">
        <f t="shared" si="447"/>
        <v>0</v>
      </c>
      <c r="CH355" s="268">
        <f t="shared" si="447"/>
        <v>0</v>
      </c>
      <c r="CI355" s="268">
        <f t="shared" si="447"/>
        <v>0</v>
      </c>
      <c r="CJ355" s="268">
        <f t="shared" si="447"/>
        <v>0</v>
      </c>
      <c r="CK355" s="268">
        <f t="shared" si="447"/>
        <v>0</v>
      </c>
      <c r="CL355" s="268">
        <f t="shared" si="447"/>
        <v>0</v>
      </c>
      <c r="CM355" s="268">
        <f t="shared" si="447"/>
        <v>0</v>
      </c>
      <c r="CN355" s="268">
        <f t="shared" si="447"/>
        <v>0</v>
      </c>
      <c r="CO355" s="268">
        <f t="shared" si="447"/>
        <v>0</v>
      </c>
      <c r="CP355" s="268">
        <f t="shared" si="447"/>
        <v>0</v>
      </c>
      <c r="CQ355" s="268">
        <f t="shared" si="447"/>
        <v>0</v>
      </c>
      <c r="CR355" s="268">
        <f t="shared" si="447"/>
        <v>0</v>
      </c>
      <c r="CS355" s="268">
        <f t="shared" si="447"/>
        <v>0</v>
      </c>
      <c r="CT355" s="292">
        <f t="shared" si="447"/>
        <v>0</v>
      </c>
      <c r="CU355" s="164">
        <f>B355-'5、销售定价'!D8</f>
        <v>0</v>
      </c>
    </row>
    <row r="356" spans="1:99" s="130" customFormat="1" ht="16.5" customHeight="1">
      <c r="A356" s="267" t="str">
        <f t="shared" si="438"/>
        <v>联排</v>
      </c>
      <c r="B356" s="268">
        <f t="shared" si="439"/>
        <v>0</v>
      </c>
      <c r="C356" s="268">
        <f t="shared" ref="C356:BN356" si="448">C65+C142+C219+C296</f>
        <v>0</v>
      </c>
      <c r="D356" s="268">
        <f t="shared" si="448"/>
        <v>0</v>
      </c>
      <c r="E356" s="268">
        <f t="shared" si="448"/>
        <v>0</v>
      </c>
      <c r="F356" s="268">
        <f t="shared" si="448"/>
        <v>0</v>
      </c>
      <c r="G356" s="268">
        <f t="shared" si="448"/>
        <v>0</v>
      </c>
      <c r="H356" s="268">
        <f t="shared" si="448"/>
        <v>0</v>
      </c>
      <c r="I356" s="268">
        <f t="shared" si="448"/>
        <v>0</v>
      </c>
      <c r="J356" s="268">
        <f t="shared" si="448"/>
        <v>0</v>
      </c>
      <c r="K356" s="268">
        <f t="shared" si="448"/>
        <v>0</v>
      </c>
      <c r="L356" s="268">
        <f t="shared" si="448"/>
        <v>0</v>
      </c>
      <c r="M356" s="268">
        <f t="shared" si="448"/>
        <v>0</v>
      </c>
      <c r="N356" s="268">
        <f t="shared" si="448"/>
        <v>0</v>
      </c>
      <c r="O356" s="268">
        <f t="shared" si="448"/>
        <v>0</v>
      </c>
      <c r="P356" s="268">
        <f t="shared" si="448"/>
        <v>0</v>
      </c>
      <c r="Q356" s="268">
        <f t="shared" si="448"/>
        <v>0</v>
      </c>
      <c r="R356" s="268">
        <f t="shared" si="448"/>
        <v>0</v>
      </c>
      <c r="S356" s="268">
        <f t="shared" si="448"/>
        <v>0</v>
      </c>
      <c r="T356" s="268">
        <f t="shared" si="448"/>
        <v>0</v>
      </c>
      <c r="U356" s="268">
        <f t="shared" si="448"/>
        <v>0</v>
      </c>
      <c r="V356" s="268">
        <f t="shared" si="448"/>
        <v>0</v>
      </c>
      <c r="W356" s="268">
        <f t="shared" si="448"/>
        <v>0</v>
      </c>
      <c r="X356" s="268">
        <f t="shared" si="448"/>
        <v>0</v>
      </c>
      <c r="Y356" s="268">
        <f t="shared" si="448"/>
        <v>0</v>
      </c>
      <c r="Z356" s="268">
        <f t="shared" si="448"/>
        <v>0</v>
      </c>
      <c r="AA356" s="268">
        <f t="shared" si="448"/>
        <v>0</v>
      </c>
      <c r="AB356" s="268">
        <f t="shared" si="448"/>
        <v>0</v>
      </c>
      <c r="AC356" s="268">
        <f t="shared" si="448"/>
        <v>0</v>
      </c>
      <c r="AD356" s="268">
        <f t="shared" si="448"/>
        <v>0</v>
      </c>
      <c r="AE356" s="268">
        <f t="shared" si="448"/>
        <v>0</v>
      </c>
      <c r="AF356" s="268">
        <f t="shared" si="448"/>
        <v>0</v>
      </c>
      <c r="AG356" s="268">
        <f t="shared" si="448"/>
        <v>0</v>
      </c>
      <c r="AH356" s="268">
        <f t="shared" si="448"/>
        <v>0</v>
      </c>
      <c r="AI356" s="268">
        <f t="shared" si="448"/>
        <v>0</v>
      </c>
      <c r="AJ356" s="268">
        <f t="shared" si="448"/>
        <v>0</v>
      </c>
      <c r="AK356" s="268">
        <f t="shared" si="448"/>
        <v>0</v>
      </c>
      <c r="AL356" s="268">
        <f t="shared" si="448"/>
        <v>0</v>
      </c>
      <c r="AM356" s="268">
        <f t="shared" si="448"/>
        <v>0</v>
      </c>
      <c r="AN356" s="268">
        <f t="shared" si="448"/>
        <v>0</v>
      </c>
      <c r="AO356" s="268">
        <f t="shared" si="448"/>
        <v>0</v>
      </c>
      <c r="AP356" s="268">
        <f t="shared" si="448"/>
        <v>0</v>
      </c>
      <c r="AQ356" s="268">
        <f t="shared" si="448"/>
        <v>0</v>
      </c>
      <c r="AR356" s="268">
        <f t="shared" si="448"/>
        <v>0</v>
      </c>
      <c r="AS356" s="268">
        <f t="shared" si="448"/>
        <v>0</v>
      </c>
      <c r="AT356" s="268">
        <f t="shared" si="448"/>
        <v>0</v>
      </c>
      <c r="AU356" s="268">
        <f t="shared" si="448"/>
        <v>0</v>
      </c>
      <c r="AV356" s="268">
        <f t="shared" si="448"/>
        <v>0</v>
      </c>
      <c r="AW356" s="268">
        <f t="shared" si="448"/>
        <v>0</v>
      </c>
      <c r="AX356" s="268">
        <f t="shared" si="448"/>
        <v>0</v>
      </c>
      <c r="AY356" s="268">
        <f t="shared" si="448"/>
        <v>0</v>
      </c>
      <c r="AZ356" s="268">
        <f t="shared" si="448"/>
        <v>0</v>
      </c>
      <c r="BA356" s="268">
        <f t="shared" si="448"/>
        <v>0</v>
      </c>
      <c r="BB356" s="268">
        <f t="shared" si="448"/>
        <v>0</v>
      </c>
      <c r="BC356" s="268">
        <f t="shared" si="448"/>
        <v>0</v>
      </c>
      <c r="BD356" s="268">
        <f t="shared" si="448"/>
        <v>0</v>
      </c>
      <c r="BE356" s="268">
        <f t="shared" si="448"/>
        <v>0</v>
      </c>
      <c r="BF356" s="268">
        <f t="shared" si="448"/>
        <v>0</v>
      </c>
      <c r="BG356" s="268">
        <f t="shared" si="448"/>
        <v>0</v>
      </c>
      <c r="BH356" s="268">
        <f t="shared" si="448"/>
        <v>0</v>
      </c>
      <c r="BI356" s="268">
        <f t="shared" si="448"/>
        <v>0</v>
      </c>
      <c r="BJ356" s="268">
        <f t="shared" si="448"/>
        <v>0</v>
      </c>
      <c r="BK356" s="268">
        <f t="shared" si="448"/>
        <v>0</v>
      </c>
      <c r="BL356" s="268">
        <f t="shared" si="448"/>
        <v>0</v>
      </c>
      <c r="BM356" s="268">
        <f t="shared" si="448"/>
        <v>0</v>
      </c>
      <c r="BN356" s="268">
        <f t="shared" si="448"/>
        <v>0</v>
      </c>
      <c r="BO356" s="268">
        <f t="shared" ref="BO356:CT356" si="449">BO65+BO142+BO219+BO296</f>
        <v>0</v>
      </c>
      <c r="BP356" s="268">
        <f t="shared" si="449"/>
        <v>0</v>
      </c>
      <c r="BQ356" s="268">
        <f t="shared" si="449"/>
        <v>0</v>
      </c>
      <c r="BR356" s="268">
        <f t="shared" si="449"/>
        <v>0</v>
      </c>
      <c r="BS356" s="268">
        <f t="shared" si="449"/>
        <v>0</v>
      </c>
      <c r="BT356" s="268">
        <f t="shared" si="449"/>
        <v>0</v>
      </c>
      <c r="BU356" s="268">
        <f t="shared" si="449"/>
        <v>0</v>
      </c>
      <c r="BV356" s="268">
        <f t="shared" si="449"/>
        <v>0</v>
      </c>
      <c r="BW356" s="268">
        <f t="shared" si="449"/>
        <v>0</v>
      </c>
      <c r="BX356" s="268">
        <f t="shared" si="449"/>
        <v>0</v>
      </c>
      <c r="BY356" s="268">
        <f t="shared" si="449"/>
        <v>0</v>
      </c>
      <c r="BZ356" s="268">
        <f t="shared" si="449"/>
        <v>0</v>
      </c>
      <c r="CA356" s="268">
        <f t="shared" si="449"/>
        <v>0</v>
      </c>
      <c r="CB356" s="268">
        <f t="shared" si="449"/>
        <v>0</v>
      </c>
      <c r="CC356" s="268">
        <f t="shared" si="449"/>
        <v>0</v>
      </c>
      <c r="CD356" s="268">
        <f t="shared" si="449"/>
        <v>0</v>
      </c>
      <c r="CE356" s="268">
        <f t="shared" si="449"/>
        <v>0</v>
      </c>
      <c r="CF356" s="268">
        <f t="shared" si="449"/>
        <v>0</v>
      </c>
      <c r="CG356" s="268">
        <f t="shared" si="449"/>
        <v>0</v>
      </c>
      <c r="CH356" s="268">
        <f t="shared" si="449"/>
        <v>0</v>
      </c>
      <c r="CI356" s="268">
        <f t="shared" si="449"/>
        <v>0</v>
      </c>
      <c r="CJ356" s="268">
        <f t="shared" si="449"/>
        <v>0</v>
      </c>
      <c r="CK356" s="268">
        <f t="shared" si="449"/>
        <v>0</v>
      </c>
      <c r="CL356" s="268">
        <f t="shared" si="449"/>
        <v>0</v>
      </c>
      <c r="CM356" s="268">
        <f t="shared" si="449"/>
        <v>0</v>
      </c>
      <c r="CN356" s="268">
        <f t="shared" si="449"/>
        <v>0</v>
      </c>
      <c r="CO356" s="268">
        <f t="shared" si="449"/>
        <v>0</v>
      </c>
      <c r="CP356" s="268">
        <f t="shared" si="449"/>
        <v>0</v>
      </c>
      <c r="CQ356" s="268">
        <f t="shared" si="449"/>
        <v>0</v>
      </c>
      <c r="CR356" s="268">
        <f t="shared" si="449"/>
        <v>0</v>
      </c>
      <c r="CS356" s="268">
        <f t="shared" si="449"/>
        <v>0</v>
      </c>
      <c r="CT356" s="292">
        <f t="shared" si="449"/>
        <v>0</v>
      </c>
      <c r="CU356" s="164">
        <f>B356-'5、销售定价'!D9</f>
        <v>0</v>
      </c>
    </row>
    <row r="357" spans="1:99" s="130" customFormat="1" ht="16.5" customHeight="1">
      <c r="A357" s="267" t="str">
        <f t="shared" si="438"/>
        <v>双拼</v>
      </c>
      <c r="B357" s="268">
        <f t="shared" si="439"/>
        <v>0</v>
      </c>
      <c r="C357" s="268">
        <f t="shared" ref="C357:BN357" si="450">C66+C143+C220+C297</f>
        <v>0</v>
      </c>
      <c r="D357" s="268">
        <f t="shared" si="450"/>
        <v>0</v>
      </c>
      <c r="E357" s="268">
        <f t="shared" si="450"/>
        <v>0</v>
      </c>
      <c r="F357" s="268">
        <f t="shared" si="450"/>
        <v>0</v>
      </c>
      <c r="G357" s="268">
        <f t="shared" si="450"/>
        <v>0</v>
      </c>
      <c r="H357" s="268">
        <f t="shared" si="450"/>
        <v>0</v>
      </c>
      <c r="I357" s="268">
        <f t="shared" si="450"/>
        <v>0</v>
      </c>
      <c r="J357" s="268">
        <f t="shared" si="450"/>
        <v>0</v>
      </c>
      <c r="K357" s="268">
        <f t="shared" si="450"/>
        <v>0</v>
      </c>
      <c r="L357" s="268">
        <f t="shared" si="450"/>
        <v>0</v>
      </c>
      <c r="M357" s="268">
        <f t="shared" si="450"/>
        <v>0</v>
      </c>
      <c r="N357" s="268">
        <f t="shared" si="450"/>
        <v>0</v>
      </c>
      <c r="O357" s="268">
        <f t="shared" si="450"/>
        <v>0</v>
      </c>
      <c r="P357" s="268">
        <f t="shared" si="450"/>
        <v>0</v>
      </c>
      <c r="Q357" s="268">
        <f t="shared" si="450"/>
        <v>0</v>
      </c>
      <c r="R357" s="268">
        <f t="shared" si="450"/>
        <v>0</v>
      </c>
      <c r="S357" s="268">
        <f t="shared" si="450"/>
        <v>0</v>
      </c>
      <c r="T357" s="268">
        <f t="shared" si="450"/>
        <v>0</v>
      </c>
      <c r="U357" s="268">
        <f t="shared" si="450"/>
        <v>0</v>
      </c>
      <c r="V357" s="268">
        <f t="shared" si="450"/>
        <v>0</v>
      </c>
      <c r="W357" s="268">
        <f t="shared" si="450"/>
        <v>0</v>
      </c>
      <c r="X357" s="268">
        <f t="shared" si="450"/>
        <v>0</v>
      </c>
      <c r="Y357" s="268">
        <f t="shared" si="450"/>
        <v>0</v>
      </c>
      <c r="Z357" s="268">
        <f t="shared" si="450"/>
        <v>0</v>
      </c>
      <c r="AA357" s="268">
        <f t="shared" si="450"/>
        <v>0</v>
      </c>
      <c r="AB357" s="268">
        <f t="shared" si="450"/>
        <v>0</v>
      </c>
      <c r="AC357" s="268">
        <f t="shared" si="450"/>
        <v>0</v>
      </c>
      <c r="AD357" s="268">
        <f t="shared" si="450"/>
        <v>0</v>
      </c>
      <c r="AE357" s="268">
        <f t="shared" si="450"/>
        <v>0</v>
      </c>
      <c r="AF357" s="268">
        <f t="shared" si="450"/>
        <v>0</v>
      </c>
      <c r="AG357" s="268">
        <f t="shared" si="450"/>
        <v>0</v>
      </c>
      <c r="AH357" s="268">
        <f t="shared" si="450"/>
        <v>0</v>
      </c>
      <c r="AI357" s="268">
        <f t="shared" si="450"/>
        <v>0</v>
      </c>
      <c r="AJ357" s="268">
        <f t="shared" si="450"/>
        <v>0</v>
      </c>
      <c r="AK357" s="268">
        <f t="shared" si="450"/>
        <v>0</v>
      </c>
      <c r="AL357" s="268">
        <f t="shared" si="450"/>
        <v>0</v>
      </c>
      <c r="AM357" s="268">
        <f t="shared" si="450"/>
        <v>0</v>
      </c>
      <c r="AN357" s="268">
        <f t="shared" si="450"/>
        <v>0</v>
      </c>
      <c r="AO357" s="268">
        <f t="shared" si="450"/>
        <v>0</v>
      </c>
      <c r="AP357" s="268">
        <f t="shared" si="450"/>
        <v>0</v>
      </c>
      <c r="AQ357" s="268">
        <f t="shared" si="450"/>
        <v>0</v>
      </c>
      <c r="AR357" s="268">
        <f t="shared" si="450"/>
        <v>0</v>
      </c>
      <c r="AS357" s="268">
        <f t="shared" si="450"/>
        <v>0</v>
      </c>
      <c r="AT357" s="268">
        <f t="shared" si="450"/>
        <v>0</v>
      </c>
      <c r="AU357" s="268">
        <f t="shared" si="450"/>
        <v>0</v>
      </c>
      <c r="AV357" s="268">
        <f t="shared" si="450"/>
        <v>0</v>
      </c>
      <c r="AW357" s="268">
        <f t="shared" si="450"/>
        <v>0</v>
      </c>
      <c r="AX357" s="268">
        <f t="shared" si="450"/>
        <v>0</v>
      </c>
      <c r="AY357" s="268">
        <f t="shared" si="450"/>
        <v>0</v>
      </c>
      <c r="AZ357" s="268">
        <f t="shared" si="450"/>
        <v>0</v>
      </c>
      <c r="BA357" s="268">
        <f t="shared" si="450"/>
        <v>0</v>
      </c>
      <c r="BB357" s="268">
        <f t="shared" si="450"/>
        <v>0</v>
      </c>
      <c r="BC357" s="268">
        <f t="shared" si="450"/>
        <v>0</v>
      </c>
      <c r="BD357" s="268">
        <f t="shared" si="450"/>
        <v>0</v>
      </c>
      <c r="BE357" s="268">
        <f t="shared" si="450"/>
        <v>0</v>
      </c>
      <c r="BF357" s="268">
        <f t="shared" si="450"/>
        <v>0</v>
      </c>
      <c r="BG357" s="268">
        <f t="shared" si="450"/>
        <v>0</v>
      </c>
      <c r="BH357" s="268">
        <f t="shared" si="450"/>
        <v>0</v>
      </c>
      <c r="BI357" s="268">
        <f t="shared" si="450"/>
        <v>0</v>
      </c>
      <c r="BJ357" s="268">
        <f t="shared" si="450"/>
        <v>0</v>
      </c>
      <c r="BK357" s="268">
        <f t="shared" si="450"/>
        <v>0</v>
      </c>
      <c r="BL357" s="268">
        <f t="shared" si="450"/>
        <v>0</v>
      </c>
      <c r="BM357" s="268">
        <f t="shared" si="450"/>
        <v>0</v>
      </c>
      <c r="BN357" s="268">
        <f t="shared" si="450"/>
        <v>0</v>
      </c>
      <c r="BO357" s="268">
        <f t="shared" ref="BO357:CT357" si="451">BO66+BO143+BO220+BO297</f>
        <v>0</v>
      </c>
      <c r="BP357" s="268">
        <f t="shared" si="451"/>
        <v>0</v>
      </c>
      <c r="BQ357" s="268">
        <f t="shared" si="451"/>
        <v>0</v>
      </c>
      <c r="BR357" s="268">
        <f t="shared" si="451"/>
        <v>0</v>
      </c>
      <c r="BS357" s="268">
        <f t="shared" si="451"/>
        <v>0</v>
      </c>
      <c r="BT357" s="268">
        <f t="shared" si="451"/>
        <v>0</v>
      </c>
      <c r="BU357" s="268">
        <f t="shared" si="451"/>
        <v>0</v>
      </c>
      <c r="BV357" s="268">
        <f t="shared" si="451"/>
        <v>0</v>
      </c>
      <c r="BW357" s="268">
        <f t="shared" si="451"/>
        <v>0</v>
      </c>
      <c r="BX357" s="268">
        <f t="shared" si="451"/>
        <v>0</v>
      </c>
      <c r="BY357" s="268">
        <f t="shared" si="451"/>
        <v>0</v>
      </c>
      <c r="BZ357" s="268">
        <f t="shared" si="451"/>
        <v>0</v>
      </c>
      <c r="CA357" s="268">
        <f t="shared" si="451"/>
        <v>0</v>
      </c>
      <c r="CB357" s="268">
        <f t="shared" si="451"/>
        <v>0</v>
      </c>
      <c r="CC357" s="268">
        <f t="shared" si="451"/>
        <v>0</v>
      </c>
      <c r="CD357" s="268">
        <f t="shared" si="451"/>
        <v>0</v>
      </c>
      <c r="CE357" s="268">
        <f t="shared" si="451"/>
        <v>0</v>
      </c>
      <c r="CF357" s="268">
        <f t="shared" si="451"/>
        <v>0</v>
      </c>
      <c r="CG357" s="268">
        <f t="shared" si="451"/>
        <v>0</v>
      </c>
      <c r="CH357" s="268">
        <f t="shared" si="451"/>
        <v>0</v>
      </c>
      <c r="CI357" s="268">
        <f t="shared" si="451"/>
        <v>0</v>
      </c>
      <c r="CJ357" s="268">
        <f t="shared" si="451"/>
        <v>0</v>
      </c>
      <c r="CK357" s="268">
        <f t="shared" si="451"/>
        <v>0</v>
      </c>
      <c r="CL357" s="268">
        <f t="shared" si="451"/>
        <v>0</v>
      </c>
      <c r="CM357" s="268">
        <f t="shared" si="451"/>
        <v>0</v>
      </c>
      <c r="CN357" s="268">
        <f t="shared" si="451"/>
        <v>0</v>
      </c>
      <c r="CO357" s="268">
        <f t="shared" si="451"/>
        <v>0</v>
      </c>
      <c r="CP357" s="268">
        <f t="shared" si="451"/>
        <v>0</v>
      </c>
      <c r="CQ357" s="268">
        <f t="shared" si="451"/>
        <v>0</v>
      </c>
      <c r="CR357" s="268">
        <f t="shared" si="451"/>
        <v>0</v>
      </c>
      <c r="CS357" s="268">
        <f t="shared" si="451"/>
        <v>0</v>
      </c>
      <c r="CT357" s="292">
        <f t="shared" si="451"/>
        <v>0</v>
      </c>
      <c r="CU357" s="164">
        <f>B357-'5、销售定价'!D10</f>
        <v>0</v>
      </c>
    </row>
    <row r="358" spans="1:99" s="130" customFormat="1" ht="16.5" customHeight="1">
      <c r="A358" s="267" t="str">
        <f t="shared" si="438"/>
        <v>独栋</v>
      </c>
      <c r="B358" s="268">
        <f t="shared" si="439"/>
        <v>0</v>
      </c>
      <c r="C358" s="268">
        <f t="shared" ref="C358:BN358" si="452">C67+C144+C221+C298</f>
        <v>0</v>
      </c>
      <c r="D358" s="268">
        <f t="shared" si="452"/>
        <v>0</v>
      </c>
      <c r="E358" s="268">
        <f t="shared" si="452"/>
        <v>0</v>
      </c>
      <c r="F358" s="268">
        <f t="shared" si="452"/>
        <v>0</v>
      </c>
      <c r="G358" s="268">
        <f t="shared" si="452"/>
        <v>0</v>
      </c>
      <c r="H358" s="268">
        <f t="shared" si="452"/>
        <v>0</v>
      </c>
      <c r="I358" s="268">
        <f t="shared" si="452"/>
        <v>0</v>
      </c>
      <c r="J358" s="268">
        <f t="shared" si="452"/>
        <v>0</v>
      </c>
      <c r="K358" s="268">
        <f t="shared" si="452"/>
        <v>0</v>
      </c>
      <c r="L358" s="268">
        <f t="shared" si="452"/>
        <v>0</v>
      </c>
      <c r="M358" s="268">
        <f t="shared" si="452"/>
        <v>0</v>
      </c>
      <c r="N358" s="268">
        <f t="shared" si="452"/>
        <v>0</v>
      </c>
      <c r="O358" s="268">
        <f t="shared" si="452"/>
        <v>0</v>
      </c>
      <c r="P358" s="268">
        <f t="shared" si="452"/>
        <v>0</v>
      </c>
      <c r="Q358" s="268">
        <f t="shared" si="452"/>
        <v>0</v>
      </c>
      <c r="R358" s="268">
        <f t="shared" si="452"/>
        <v>0</v>
      </c>
      <c r="S358" s="268">
        <f t="shared" si="452"/>
        <v>0</v>
      </c>
      <c r="T358" s="268">
        <f t="shared" si="452"/>
        <v>0</v>
      </c>
      <c r="U358" s="268">
        <f t="shared" si="452"/>
        <v>0</v>
      </c>
      <c r="V358" s="268">
        <f t="shared" si="452"/>
        <v>0</v>
      </c>
      <c r="W358" s="268">
        <f t="shared" si="452"/>
        <v>0</v>
      </c>
      <c r="X358" s="268">
        <f t="shared" si="452"/>
        <v>0</v>
      </c>
      <c r="Y358" s="268">
        <f t="shared" si="452"/>
        <v>0</v>
      </c>
      <c r="Z358" s="268">
        <f t="shared" si="452"/>
        <v>0</v>
      </c>
      <c r="AA358" s="268">
        <f t="shared" si="452"/>
        <v>0</v>
      </c>
      <c r="AB358" s="268">
        <f t="shared" si="452"/>
        <v>0</v>
      </c>
      <c r="AC358" s="268">
        <f t="shared" si="452"/>
        <v>0</v>
      </c>
      <c r="AD358" s="268">
        <f t="shared" si="452"/>
        <v>0</v>
      </c>
      <c r="AE358" s="268">
        <f t="shared" si="452"/>
        <v>0</v>
      </c>
      <c r="AF358" s="268">
        <f t="shared" si="452"/>
        <v>0</v>
      </c>
      <c r="AG358" s="268">
        <f t="shared" si="452"/>
        <v>0</v>
      </c>
      <c r="AH358" s="268">
        <f t="shared" si="452"/>
        <v>0</v>
      </c>
      <c r="AI358" s="268">
        <f t="shared" si="452"/>
        <v>0</v>
      </c>
      <c r="AJ358" s="268">
        <f t="shared" si="452"/>
        <v>0</v>
      </c>
      <c r="AK358" s="268">
        <f t="shared" si="452"/>
        <v>0</v>
      </c>
      <c r="AL358" s="268">
        <f t="shared" si="452"/>
        <v>0</v>
      </c>
      <c r="AM358" s="268">
        <f t="shared" si="452"/>
        <v>0</v>
      </c>
      <c r="AN358" s="268">
        <f t="shared" si="452"/>
        <v>0</v>
      </c>
      <c r="AO358" s="268">
        <f t="shared" si="452"/>
        <v>0</v>
      </c>
      <c r="AP358" s="268">
        <f t="shared" si="452"/>
        <v>0</v>
      </c>
      <c r="AQ358" s="268">
        <f t="shared" si="452"/>
        <v>0</v>
      </c>
      <c r="AR358" s="268">
        <f t="shared" si="452"/>
        <v>0</v>
      </c>
      <c r="AS358" s="268">
        <f t="shared" si="452"/>
        <v>0</v>
      </c>
      <c r="AT358" s="268">
        <f t="shared" si="452"/>
        <v>0</v>
      </c>
      <c r="AU358" s="268">
        <f t="shared" si="452"/>
        <v>0</v>
      </c>
      <c r="AV358" s="268">
        <f t="shared" si="452"/>
        <v>0</v>
      </c>
      <c r="AW358" s="268">
        <f t="shared" si="452"/>
        <v>0</v>
      </c>
      <c r="AX358" s="268">
        <f t="shared" si="452"/>
        <v>0</v>
      </c>
      <c r="AY358" s="268">
        <f t="shared" si="452"/>
        <v>0</v>
      </c>
      <c r="AZ358" s="268">
        <f t="shared" si="452"/>
        <v>0</v>
      </c>
      <c r="BA358" s="268">
        <f t="shared" si="452"/>
        <v>0</v>
      </c>
      <c r="BB358" s="268">
        <f t="shared" si="452"/>
        <v>0</v>
      </c>
      <c r="BC358" s="268">
        <f t="shared" si="452"/>
        <v>0</v>
      </c>
      <c r="BD358" s="268">
        <f t="shared" si="452"/>
        <v>0</v>
      </c>
      <c r="BE358" s="268">
        <f t="shared" si="452"/>
        <v>0</v>
      </c>
      <c r="BF358" s="268">
        <f t="shared" si="452"/>
        <v>0</v>
      </c>
      <c r="BG358" s="268">
        <f t="shared" si="452"/>
        <v>0</v>
      </c>
      <c r="BH358" s="268">
        <f t="shared" si="452"/>
        <v>0</v>
      </c>
      <c r="BI358" s="268">
        <f t="shared" si="452"/>
        <v>0</v>
      </c>
      <c r="BJ358" s="268">
        <f t="shared" si="452"/>
        <v>0</v>
      </c>
      <c r="BK358" s="268">
        <f t="shared" si="452"/>
        <v>0</v>
      </c>
      <c r="BL358" s="268">
        <f t="shared" si="452"/>
        <v>0</v>
      </c>
      <c r="BM358" s="268">
        <f t="shared" si="452"/>
        <v>0</v>
      </c>
      <c r="BN358" s="268">
        <f t="shared" si="452"/>
        <v>0</v>
      </c>
      <c r="BO358" s="268">
        <f t="shared" ref="BO358:CT358" si="453">BO67+BO144+BO221+BO298</f>
        <v>0</v>
      </c>
      <c r="BP358" s="268">
        <f t="shared" si="453"/>
        <v>0</v>
      </c>
      <c r="BQ358" s="268">
        <f t="shared" si="453"/>
        <v>0</v>
      </c>
      <c r="BR358" s="268">
        <f t="shared" si="453"/>
        <v>0</v>
      </c>
      <c r="BS358" s="268">
        <f t="shared" si="453"/>
        <v>0</v>
      </c>
      <c r="BT358" s="268">
        <f t="shared" si="453"/>
        <v>0</v>
      </c>
      <c r="BU358" s="268">
        <f t="shared" si="453"/>
        <v>0</v>
      </c>
      <c r="BV358" s="268">
        <f t="shared" si="453"/>
        <v>0</v>
      </c>
      <c r="BW358" s="268">
        <f t="shared" si="453"/>
        <v>0</v>
      </c>
      <c r="BX358" s="268">
        <f t="shared" si="453"/>
        <v>0</v>
      </c>
      <c r="BY358" s="268">
        <f t="shared" si="453"/>
        <v>0</v>
      </c>
      <c r="BZ358" s="268">
        <f t="shared" si="453"/>
        <v>0</v>
      </c>
      <c r="CA358" s="268">
        <f t="shared" si="453"/>
        <v>0</v>
      </c>
      <c r="CB358" s="268">
        <f t="shared" si="453"/>
        <v>0</v>
      </c>
      <c r="CC358" s="268">
        <f t="shared" si="453"/>
        <v>0</v>
      </c>
      <c r="CD358" s="268">
        <f t="shared" si="453"/>
        <v>0</v>
      </c>
      <c r="CE358" s="268">
        <f t="shared" si="453"/>
        <v>0</v>
      </c>
      <c r="CF358" s="268">
        <f t="shared" si="453"/>
        <v>0</v>
      </c>
      <c r="CG358" s="268">
        <f t="shared" si="453"/>
        <v>0</v>
      </c>
      <c r="CH358" s="268">
        <f t="shared" si="453"/>
        <v>0</v>
      </c>
      <c r="CI358" s="268">
        <f t="shared" si="453"/>
        <v>0</v>
      </c>
      <c r="CJ358" s="268">
        <f t="shared" si="453"/>
        <v>0</v>
      </c>
      <c r="CK358" s="268">
        <f t="shared" si="453"/>
        <v>0</v>
      </c>
      <c r="CL358" s="268">
        <f t="shared" si="453"/>
        <v>0</v>
      </c>
      <c r="CM358" s="268">
        <f t="shared" si="453"/>
        <v>0</v>
      </c>
      <c r="CN358" s="268">
        <f t="shared" si="453"/>
        <v>0</v>
      </c>
      <c r="CO358" s="268">
        <f t="shared" si="453"/>
        <v>0</v>
      </c>
      <c r="CP358" s="268">
        <f t="shared" si="453"/>
        <v>0</v>
      </c>
      <c r="CQ358" s="268">
        <f t="shared" si="453"/>
        <v>0</v>
      </c>
      <c r="CR358" s="268">
        <f t="shared" si="453"/>
        <v>0</v>
      </c>
      <c r="CS358" s="268">
        <f t="shared" si="453"/>
        <v>0</v>
      </c>
      <c r="CT358" s="292">
        <f t="shared" si="453"/>
        <v>0</v>
      </c>
      <c r="CU358" s="164">
        <f>B358-'5、销售定价'!D11</f>
        <v>0</v>
      </c>
    </row>
    <row r="359" spans="1:99" s="130" customFormat="1" ht="16.5" customHeight="1">
      <c r="A359" s="267" t="str">
        <f t="shared" si="438"/>
        <v>底商</v>
      </c>
      <c r="B359" s="268">
        <f t="shared" si="439"/>
        <v>0</v>
      </c>
      <c r="C359" s="268">
        <f t="shared" ref="C359:BN359" si="454">C68+C145+C222+C299</f>
        <v>0</v>
      </c>
      <c r="D359" s="268">
        <f t="shared" si="454"/>
        <v>0</v>
      </c>
      <c r="E359" s="268">
        <f t="shared" si="454"/>
        <v>0</v>
      </c>
      <c r="F359" s="268">
        <f t="shared" si="454"/>
        <v>0</v>
      </c>
      <c r="G359" s="268">
        <f t="shared" si="454"/>
        <v>0</v>
      </c>
      <c r="H359" s="268">
        <f t="shared" si="454"/>
        <v>0</v>
      </c>
      <c r="I359" s="268">
        <f t="shared" si="454"/>
        <v>0</v>
      </c>
      <c r="J359" s="268">
        <f t="shared" si="454"/>
        <v>0</v>
      </c>
      <c r="K359" s="268">
        <f t="shared" si="454"/>
        <v>0</v>
      </c>
      <c r="L359" s="268">
        <f t="shared" si="454"/>
        <v>0</v>
      </c>
      <c r="M359" s="268">
        <f t="shared" si="454"/>
        <v>0</v>
      </c>
      <c r="N359" s="268">
        <f t="shared" si="454"/>
        <v>0</v>
      </c>
      <c r="O359" s="268">
        <f t="shared" si="454"/>
        <v>0</v>
      </c>
      <c r="P359" s="268">
        <f t="shared" si="454"/>
        <v>0</v>
      </c>
      <c r="Q359" s="268">
        <f t="shared" si="454"/>
        <v>0</v>
      </c>
      <c r="R359" s="268">
        <f t="shared" si="454"/>
        <v>0</v>
      </c>
      <c r="S359" s="268">
        <f t="shared" si="454"/>
        <v>0</v>
      </c>
      <c r="T359" s="268">
        <f t="shared" si="454"/>
        <v>0</v>
      </c>
      <c r="U359" s="268">
        <f t="shared" si="454"/>
        <v>0</v>
      </c>
      <c r="V359" s="268">
        <f t="shared" si="454"/>
        <v>0</v>
      </c>
      <c r="W359" s="268">
        <f t="shared" si="454"/>
        <v>0</v>
      </c>
      <c r="X359" s="268">
        <f t="shared" si="454"/>
        <v>0</v>
      </c>
      <c r="Y359" s="268">
        <f t="shared" si="454"/>
        <v>0</v>
      </c>
      <c r="Z359" s="268">
        <f t="shared" si="454"/>
        <v>0</v>
      </c>
      <c r="AA359" s="268">
        <f t="shared" si="454"/>
        <v>0</v>
      </c>
      <c r="AB359" s="268">
        <f t="shared" si="454"/>
        <v>0</v>
      </c>
      <c r="AC359" s="268">
        <f t="shared" si="454"/>
        <v>0</v>
      </c>
      <c r="AD359" s="268">
        <f t="shared" si="454"/>
        <v>0</v>
      </c>
      <c r="AE359" s="268">
        <f t="shared" si="454"/>
        <v>0</v>
      </c>
      <c r="AF359" s="268">
        <f t="shared" si="454"/>
        <v>0</v>
      </c>
      <c r="AG359" s="268">
        <f t="shared" si="454"/>
        <v>0</v>
      </c>
      <c r="AH359" s="268">
        <f t="shared" si="454"/>
        <v>0</v>
      </c>
      <c r="AI359" s="268">
        <f t="shared" si="454"/>
        <v>0</v>
      </c>
      <c r="AJ359" s="268">
        <f t="shared" si="454"/>
        <v>0</v>
      </c>
      <c r="AK359" s="268">
        <f t="shared" si="454"/>
        <v>0</v>
      </c>
      <c r="AL359" s="268">
        <f t="shared" si="454"/>
        <v>0</v>
      </c>
      <c r="AM359" s="268">
        <f t="shared" si="454"/>
        <v>0</v>
      </c>
      <c r="AN359" s="268">
        <f t="shared" si="454"/>
        <v>0</v>
      </c>
      <c r="AO359" s="268">
        <f t="shared" si="454"/>
        <v>0</v>
      </c>
      <c r="AP359" s="268">
        <f t="shared" si="454"/>
        <v>0</v>
      </c>
      <c r="AQ359" s="268">
        <f t="shared" si="454"/>
        <v>0</v>
      </c>
      <c r="AR359" s="268">
        <f t="shared" si="454"/>
        <v>0</v>
      </c>
      <c r="AS359" s="268">
        <f t="shared" si="454"/>
        <v>0</v>
      </c>
      <c r="AT359" s="268">
        <f t="shared" si="454"/>
        <v>0</v>
      </c>
      <c r="AU359" s="268">
        <f t="shared" si="454"/>
        <v>0</v>
      </c>
      <c r="AV359" s="268">
        <f t="shared" si="454"/>
        <v>0</v>
      </c>
      <c r="AW359" s="268">
        <f t="shared" si="454"/>
        <v>0</v>
      </c>
      <c r="AX359" s="268">
        <f t="shared" si="454"/>
        <v>0</v>
      </c>
      <c r="AY359" s="268">
        <f t="shared" si="454"/>
        <v>0</v>
      </c>
      <c r="AZ359" s="268">
        <f t="shared" si="454"/>
        <v>0</v>
      </c>
      <c r="BA359" s="268">
        <f t="shared" si="454"/>
        <v>0</v>
      </c>
      <c r="BB359" s="268">
        <f t="shared" si="454"/>
        <v>0</v>
      </c>
      <c r="BC359" s="268">
        <f t="shared" si="454"/>
        <v>0</v>
      </c>
      <c r="BD359" s="268">
        <f t="shared" si="454"/>
        <v>0</v>
      </c>
      <c r="BE359" s="268">
        <f t="shared" si="454"/>
        <v>0</v>
      </c>
      <c r="BF359" s="268">
        <f t="shared" si="454"/>
        <v>0</v>
      </c>
      <c r="BG359" s="268">
        <f t="shared" si="454"/>
        <v>0</v>
      </c>
      <c r="BH359" s="268">
        <f t="shared" si="454"/>
        <v>0</v>
      </c>
      <c r="BI359" s="268">
        <f t="shared" si="454"/>
        <v>0</v>
      </c>
      <c r="BJ359" s="268">
        <f t="shared" si="454"/>
        <v>0</v>
      </c>
      <c r="BK359" s="268">
        <f t="shared" si="454"/>
        <v>0</v>
      </c>
      <c r="BL359" s="268">
        <f t="shared" si="454"/>
        <v>0</v>
      </c>
      <c r="BM359" s="268">
        <f t="shared" si="454"/>
        <v>0</v>
      </c>
      <c r="BN359" s="268">
        <f t="shared" si="454"/>
        <v>0</v>
      </c>
      <c r="BO359" s="268">
        <f t="shared" ref="BO359:CT359" si="455">BO68+BO145+BO222+BO299</f>
        <v>0</v>
      </c>
      <c r="BP359" s="268">
        <f t="shared" si="455"/>
        <v>0</v>
      </c>
      <c r="BQ359" s="268">
        <f t="shared" si="455"/>
        <v>0</v>
      </c>
      <c r="BR359" s="268">
        <f t="shared" si="455"/>
        <v>0</v>
      </c>
      <c r="BS359" s="268">
        <f t="shared" si="455"/>
        <v>0</v>
      </c>
      <c r="BT359" s="268">
        <f t="shared" si="455"/>
        <v>0</v>
      </c>
      <c r="BU359" s="268">
        <f t="shared" si="455"/>
        <v>0</v>
      </c>
      <c r="BV359" s="268">
        <f t="shared" si="455"/>
        <v>0</v>
      </c>
      <c r="BW359" s="268">
        <f t="shared" si="455"/>
        <v>0</v>
      </c>
      <c r="BX359" s="268">
        <f t="shared" si="455"/>
        <v>0</v>
      </c>
      <c r="BY359" s="268">
        <f t="shared" si="455"/>
        <v>0</v>
      </c>
      <c r="BZ359" s="268">
        <f t="shared" si="455"/>
        <v>0</v>
      </c>
      <c r="CA359" s="268">
        <f t="shared" si="455"/>
        <v>0</v>
      </c>
      <c r="CB359" s="268">
        <f t="shared" si="455"/>
        <v>0</v>
      </c>
      <c r="CC359" s="268">
        <f t="shared" si="455"/>
        <v>0</v>
      </c>
      <c r="CD359" s="268">
        <f t="shared" si="455"/>
        <v>0</v>
      </c>
      <c r="CE359" s="268">
        <f t="shared" si="455"/>
        <v>0</v>
      </c>
      <c r="CF359" s="268">
        <f t="shared" si="455"/>
        <v>0</v>
      </c>
      <c r="CG359" s="268">
        <f t="shared" si="455"/>
        <v>0</v>
      </c>
      <c r="CH359" s="268">
        <f t="shared" si="455"/>
        <v>0</v>
      </c>
      <c r="CI359" s="268">
        <f t="shared" si="455"/>
        <v>0</v>
      </c>
      <c r="CJ359" s="268">
        <f t="shared" si="455"/>
        <v>0</v>
      </c>
      <c r="CK359" s="268">
        <f t="shared" si="455"/>
        <v>0</v>
      </c>
      <c r="CL359" s="268">
        <f t="shared" si="455"/>
        <v>0</v>
      </c>
      <c r="CM359" s="268">
        <f t="shared" si="455"/>
        <v>0</v>
      </c>
      <c r="CN359" s="268">
        <f t="shared" si="455"/>
        <v>0</v>
      </c>
      <c r="CO359" s="268">
        <f t="shared" si="455"/>
        <v>0</v>
      </c>
      <c r="CP359" s="268">
        <f t="shared" si="455"/>
        <v>0</v>
      </c>
      <c r="CQ359" s="268">
        <f t="shared" si="455"/>
        <v>0</v>
      </c>
      <c r="CR359" s="268">
        <f t="shared" si="455"/>
        <v>0</v>
      </c>
      <c r="CS359" s="268">
        <f t="shared" si="455"/>
        <v>0</v>
      </c>
      <c r="CT359" s="292">
        <f t="shared" si="455"/>
        <v>0</v>
      </c>
      <c r="CU359" s="164">
        <f>B359-'5、销售定价'!D12</f>
        <v>0</v>
      </c>
    </row>
    <row r="360" spans="1:99" s="130" customFormat="1" ht="16.5" customHeight="1">
      <c r="A360" s="267" t="str">
        <f t="shared" si="438"/>
        <v>公寓（含loft）</v>
      </c>
      <c r="B360" s="268">
        <f t="shared" si="439"/>
        <v>0</v>
      </c>
      <c r="C360" s="268">
        <f t="shared" ref="C360:BN360" si="456">C69+C146+C223+C300</f>
        <v>0</v>
      </c>
      <c r="D360" s="268">
        <f t="shared" si="456"/>
        <v>0</v>
      </c>
      <c r="E360" s="268">
        <f t="shared" si="456"/>
        <v>0</v>
      </c>
      <c r="F360" s="268">
        <f t="shared" si="456"/>
        <v>0</v>
      </c>
      <c r="G360" s="268">
        <f t="shared" si="456"/>
        <v>0</v>
      </c>
      <c r="H360" s="268">
        <f t="shared" si="456"/>
        <v>0</v>
      </c>
      <c r="I360" s="268">
        <f t="shared" si="456"/>
        <v>0</v>
      </c>
      <c r="J360" s="268">
        <f t="shared" si="456"/>
        <v>0</v>
      </c>
      <c r="K360" s="268">
        <f t="shared" si="456"/>
        <v>0</v>
      </c>
      <c r="L360" s="268">
        <f t="shared" si="456"/>
        <v>0</v>
      </c>
      <c r="M360" s="268">
        <f t="shared" si="456"/>
        <v>0</v>
      </c>
      <c r="N360" s="268">
        <f t="shared" si="456"/>
        <v>0</v>
      </c>
      <c r="O360" s="268">
        <f t="shared" si="456"/>
        <v>0</v>
      </c>
      <c r="P360" s="268">
        <f t="shared" si="456"/>
        <v>0</v>
      </c>
      <c r="Q360" s="268">
        <f t="shared" si="456"/>
        <v>0</v>
      </c>
      <c r="R360" s="268">
        <f t="shared" si="456"/>
        <v>0</v>
      </c>
      <c r="S360" s="268">
        <f t="shared" si="456"/>
        <v>0</v>
      </c>
      <c r="T360" s="268">
        <f t="shared" si="456"/>
        <v>0</v>
      </c>
      <c r="U360" s="268">
        <f t="shared" si="456"/>
        <v>0</v>
      </c>
      <c r="V360" s="268">
        <f t="shared" si="456"/>
        <v>0</v>
      </c>
      <c r="W360" s="268">
        <f t="shared" si="456"/>
        <v>0</v>
      </c>
      <c r="X360" s="268">
        <f t="shared" si="456"/>
        <v>0</v>
      </c>
      <c r="Y360" s="268">
        <f t="shared" si="456"/>
        <v>0</v>
      </c>
      <c r="Z360" s="268">
        <f t="shared" si="456"/>
        <v>0</v>
      </c>
      <c r="AA360" s="268">
        <f t="shared" si="456"/>
        <v>0</v>
      </c>
      <c r="AB360" s="268">
        <f t="shared" si="456"/>
        <v>0</v>
      </c>
      <c r="AC360" s="268">
        <f t="shared" si="456"/>
        <v>0</v>
      </c>
      <c r="AD360" s="268">
        <f t="shared" si="456"/>
        <v>0</v>
      </c>
      <c r="AE360" s="268">
        <f t="shared" si="456"/>
        <v>0</v>
      </c>
      <c r="AF360" s="268">
        <f t="shared" si="456"/>
        <v>0</v>
      </c>
      <c r="AG360" s="268">
        <f t="shared" si="456"/>
        <v>0</v>
      </c>
      <c r="AH360" s="268">
        <f t="shared" si="456"/>
        <v>0</v>
      </c>
      <c r="AI360" s="268">
        <f t="shared" si="456"/>
        <v>0</v>
      </c>
      <c r="AJ360" s="268">
        <f t="shared" si="456"/>
        <v>0</v>
      </c>
      <c r="AK360" s="268">
        <f t="shared" si="456"/>
        <v>0</v>
      </c>
      <c r="AL360" s="268">
        <f t="shared" si="456"/>
        <v>0</v>
      </c>
      <c r="AM360" s="268">
        <f t="shared" si="456"/>
        <v>0</v>
      </c>
      <c r="AN360" s="268">
        <f t="shared" si="456"/>
        <v>0</v>
      </c>
      <c r="AO360" s="268">
        <f t="shared" si="456"/>
        <v>0</v>
      </c>
      <c r="AP360" s="268">
        <f t="shared" si="456"/>
        <v>0</v>
      </c>
      <c r="AQ360" s="268">
        <f t="shared" si="456"/>
        <v>0</v>
      </c>
      <c r="AR360" s="268">
        <f t="shared" si="456"/>
        <v>0</v>
      </c>
      <c r="AS360" s="268">
        <f t="shared" si="456"/>
        <v>0</v>
      </c>
      <c r="AT360" s="268">
        <f t="shared" si="456"/>
        <v>0</v>
      </c>
      <c r="AU360" s="268">
        <f t="shared" si="456"/>
        <v>0</v>
      </c>
      <c r="AV360" s="268">
        <f t="shared" si="456"/>
        <v>0</v>
      </c>
      <c r="AW360" s="268">
        <f t="shared" si="456"/>
        <v>0</v>
      </c>
      <c r="AX360" s="268">
        <f t="shared" si="456"/>
        <v>0</v>
      </c>
      <c r="AY360" s="268">
        <f t="shared" si="456"/>
        <v>0</v>
      </c>
      <c r="AZ360" s="268">
        <f t="shared" si="456"/>
        <v>0</v>
      </c>
      <c r="BA360" s="268">
        <f t="shared" si="456"/>
        <v>0</v>
      </c>
      <c r="BB360" s="268">
        <f t="shared" si="456"/>
        <v>0</v>
      </c>
      <c r="BC360" s="268">
        <f t="shared" si="456"/>
        <v>0</v>
      </c>
      <c r="BD360" s="268">
        <f t="shared" si="456"/>
        <v>0</v>
      </c>
      <c r="BE360" s="268">
        <f t="shared" si="456"/>
        <v>0</v>
      </c>
      <c r="BF360" s="268">
        <f t="shared" si="456"/>
        <v>0</v>
      </c>
      <c r="BG360" s="268">
        <f t="shared" si="456"/>
        <v>0</v>
      </c>
      <c r="BH360" s="268">
        <f t="shared" si="456"/>
        <v>0</v>
      </c>
      <c r="BI360" s="268">
        <f t="shared" si="456"/>
        <v>0</v>
      </c>
      <c r="BJ360" s="268">
        <f t="shared" si="456"/>
        <v>0</v>
      </c>
      <c r="BK360" s="268">
        <f t="shared" si="456"/>
        <v>0</v>
      </c>
      <c r="BL360" s="268">
        <f t="shared" si="456"/>
        <v>0</v>
      </c>
      <c r="BM360" s="268">
        <f t="shared" si="456"/>
        <v>0</v>
      </c>
      <c r="BN360" s="268">
        <f t="shared" si="456"/>
        <v>0</v>
      </c>
      <c r="BO360" s="268">
        <f t="shared" ref="BO360:CT360" si="457">BO69+BO146+BO223+BO300</f>
        <v>0</v>
      </c>
      <c r="BP360" s="268">
        <f t="shared" si="457"/>
        <v>0</v>
      </c>
      <c r="BQ360" s="268">
        <f t="shared" si="457"/>
        <v>0</v>
      </c>
      <c r="BR360" s="268">
        <f t="shared" si="457"/>
        <v>0</v>
      </c>
      <c r="BS360" s="268">
        <f t="shared" si="457"/>
        <v>0</v>
      </c>
      <c r="BT360" s="268">
        <f t="shared" si="457"/>
        <v>0</v>
      </c>
      <c r="BU360" s="268">
        <f t="shared" si="457"/>
        <v>0</v>
      </c>
      <c r="BV360" s="268">
        <f t="shared" si="457"/>
        <v>0</v>
      </c>
      <c r="BW360" s="268">
        <f t="shared" si="457"/>
        <v>0</v>
      </c>
      <c r="BX360" s="268">
        <f t="shared" si="457"/>
        <v>0</v>
      </c>
      <c r="BY360" s="268">
        <f t="shared" si="457"/>
        <v>0</v>
      </c>
      <c r="BZ360" s="268">
        <f t="shared" si="457"/>
        <v>0</v>
      </c>
      <c r="CA360" s="268">
        <f t="shared" si="457"/>
        <v>0</v>
      </c>
      <c r="CB360" s="268">
        <f t="shared" si="457"/>
        <v>0</v>
      </c>
      <c r="CC360" s="268">
        <f t="shared" si="457"/>
        <v>0</v>
      </c>
      <c r="CD360" s="268">
        <f t="shared" si="457"/>
        <v>0</v>
      </c>
      <c r="CE360" s="268">
        <f t="shared" si="457"/>
        <v>0</v>
      </c>
      <c r="CF360" s="268">
        <f t="shared" si="457"/>
        <v>0</v>
      </c>
      <c r="CG360" s="268">
        <f t="shared" si="457"/>
        <v>0</v>
      </c>
      <c r="CH360" s="268">
        <f t="shared" si="457"/>
        <v>0</v>
      </c>
      <c r="CI360" s="268">
        <f t="shared" si="457"/>
        <v>0</v>
      </c>
      <c r="CJ360" s="268">
        <f t="shared" si="457"/>
        <v>0</v>
      </c>
      <c r="CK360" s="268">
        <f t="shared" si="457"/>
        <v>0</v>
      </c>
      <c r="CL360" s="268">
        <f t="shared" si="457"/>
        <v>0</v>
      </c>
      <c r="CM360" s="268">
        <f t="shared" si="457"/>
        <v>0</v>
      </c>
      <c r="CN360" s="268">
        <f t="shared" si="457"/>
        <v>0</v>
      </c>
      <c r="CO360" s="268">
        <f t="shared" si="457"/>
        <v>0</v>
      </c>
      <c r="CP360" s="268">
        <f t="shared" si="457"/>
        <v>0</v>
      </c>
      <c r="CQ360" s="268">
        <f t="shared" si="457"/>
        <v>0</v>
      </c>
      <c r="CR360" s="268">
        <f t="shared" si="457"/>
        <v>0</v>
      </c>
      <c r="CS360" s="268">
        <f t="shared" si="457"/>
        <v>0</v>
      </c>
      <c r="CT360" s="292">
        <f t="shared" si="457"/>
        <v>0</v>
      </c>
      <c r="CU360" s="164">
        <f>B360-'5、销售定价'!D13</f>
        <v>0</v>
      </c>
    </row>
    <row r="361" spans="1:99" s="130" customFormat="1" ht="16.5" customHeight="1">
      <c r="A361" s="267" t="str">
        <f t="shared" si="438"/>
        <v>商业</v>
      </c>
      <c r="B361" s="268">
        <f t="shared" si="439"/>
        <v>3000</v>
      </c>
      <c r="C361" s="268">
        <f t="shared" ref="C361:BN361" si="458">C70+C147+C224+C301</f>
        <v>0</v>
      </c>
      <c r="D361" s="268">
        <f t="shared" si="458"/>
        <v>0</v>
      </c>
      <c r="E361" s="268">
        <f t="shared" si="458"/>
        <v>0</v>
      </c>
      <c r="F361" s="268">
        <f t="shared" si="458"/>
        <v>0</v>
      </c>
      <c r="G361" s="268">
        <f t="shared" si="458"/>
        <v>0</v>
      </c>
      <c r="H361" s="268">
        <f t="shared" si="458"/>
        <v>0</v>
      </c>
      <c r="I361" s="268">
        <f t="shared" si="458"/>
        <v>0</v>
      </c>
      <c r="J361" s="268">
        <f t="shared" si="458"/>
        <v>0</v>
      </c>
      <c r="K361" s="268">
        <f t="shared" si="458"/>
        <v>0</v>
      </c>
      <c r="L361" s="268">
        <f t="shared" si="458"/>
        <v>0</v>
      </c>
      <c r="M361" s="268">
        <f t="shared" si="458"/>
        <v>0</v>
      </c>
      <c r="N361" s="268">
        <f t="shared" si="458"/>
        <v>0</v>
      </c>
      <c r="O361" s="268">
        <f t="shared" si="458"/>
        <v>0</v>
      </c>
      <c r="P361" s="268">
        <f t="shared" si="458"/>
        <v>0</v>
      </c>
      <c r="Q361" s="268">
        <f t="shared" si="458"/>
        <v>0</v>
      </c>
      <c r="R361" s="268">
        <f t="shared" si="458"/>
        <v>0</v>
      </c>
      <c r="S361" s="268">
        <f t="shared" si="458"/>
        <v>0</v>
      </c>
      <c r="T361" s="268">
        <f t="shared" si="458"/>
        <v>0</v>
      </c>
      <c r="U361" s="268">
        <f t="shared" si="458"/>
        <v>0</v>
      </c>
      <c r="V361" s="268">
        <f t="shared" si="458"/>
        <v>1500</v>
      </c>
      <c r="W361" s="268">
        <f t="shared" si="458"/>
        <v>1500</v>
      </c>
      <c r="X361" s="268">
        <f t="shared" si="458"/>
        <v>0</v>
      </c>
      <c r="Y361" s="268">
        <f t="shared" si="458"/>
        <v>0</v>
      </c>
      <c r="Z361" s="268">
        <f t="shared" si="458"/>
        <v>0</v>
      </c>
      <c r="AA361" s="268">
        <f t="shared" si="458"/>
        <v>0</v>
      </c>
      <c r="AB361" s="268">
        <f t="shared" si="458"/>
        <v>0</v>
      </c>
      <c r="AC361" s="268">
        <f t="shared" si="458"/>
        <v>0</v>
      </c>
      <c r="AD361" s="268">
        <f t="shared" si="458"/>
        <v>0</v>
      </c>
      <c r="AE361" s="268">
        <f t="shared" si="458"/>
        <v>0</v>
      </c>
      <c r="AF361" s="268">
        <f t="shared" si="458"/>
        <v>0</v>
      </c>
      <c r="AG361" s="268">
        <f t="shared" si="458"/>
        <v>0</v>
      </c>
      <c r="AH361" s="268">
        <f t="shared" si="458"/>
        <v>0</v>
      </c>
      <c r="AI361" s="268">
        <f t="shared" si="458"/>
        <v>0</v>
      </c>
      <c r="AJ361" s="268">
        <f t="shared" si="458"/>
        <v>0</v>
      </c>
      <c r="AK361" s="268">
        <f t="shared" si="458"/>
        <v>0</v>
      </c>
      <c r="AL361" s="268">
        <f t="shared" si="458"/>
        <v>0</v>
      </c>
      <c r="AM361" s="268">
        <f t="shared" si="458"/>
        <v>0</v>
      </c>
      <c r="AN361" s="268">
        <f t="shared" si="458"/>
        <v>0</v>
      </c>
      <c r="AO361" s="268">
        <f t="shared" si="458"/>
        <v>0</v>
      </c>
      <c r="AP361" s="268">
        <f t="shared" si="458"/>
        <v>0</v>
      </c>
      <c r="AQ361" s="268">
        <f t="shared" si="458"/>
        <v>0</v>
      </c>
      <c r="AR361" s="268">
        <f t="shared" si="458"/>
        <v>0</v>
      </c>
      <c r="AS361" s="268">
        <f t="shared" si="458"/>
        <v>0</v>
      </c>
      <c r="AT361" s="268">
        <f t="shared" si="458"/>
        <v>0</v>
      </c>
      <c r="AU361" s="268">
        <f t="shared" si="458"/>
        <v>0</v>
      </c>
      <c r="AV361" s="268">
        <f t="shared" si="458"/>
        <v>0</v>
      </c>
      <c r="AW361" s="268">
        <f t="shared" si="458"/>
        <v>0</v>
      </c>
      <c r="AX361" s="268">
        <f t="shared" si="458"/>
        <v>0</v>
      </c>
      <c r="AY361" s="268">
        <f t="shared" si="458"/>
        <v>0</v>
      </c>
      <c r="AZ361" s="268">
        <f t="shared" si="458"/>
        <v>0</v>
      </c>
      <c r="BA361" s="268">
        <f t="shared" si="458"/>
        <v>0</v>
      </c>
      <c r="BB361" s="268">
        <f t="shared" si="458"/>
        <v>0</v>
      </c>
      <c r="BC361" s="268">
        <f t="shared" si="458"/>
        <v>0</v>
      </c>
      <c r="BD361" s="268">
        <f t="shared" si="458"/>
        <v>0</v>
      </c>
      <c r="BE361" s="268">
        <f t="shared" si="458"/>
        <v>0</v>
      </c>
      <c r="BF361" s="268">
        <f t="shared" si="458"/>
        <v>0</v>
      </c>
      <c r="BG361" s="268">
        <f t="shared" si="458"/>
        <v>0</v>
      </c>
      <c r="BH361" s="268">
        <f t="shared" si="458"/>
        <v>0</v>
      </c>
      <c r="BI361" s="268">
        <f t="shared" si="458"/>
        <v>0</v>
      </c>
      <c r="BJ361" s="268">
        <f t="shared" si="458"/>
        <v>0</v>
      </c>
      <c r="BK361" s="268">
        <f t="shared" si="458"/>
        <v>0</v>
      </c>
      <c r="BL361" s="268">
        <f t="shared" si="458"/>
        <v>0</v>
      </c>
      <c r="BM361" s="268">
        <f t="shared" si="458"/>
        <v>0</v>
      </c>
      <c r="BN361" s="268">
        <f t="shared" si="458"/>
        <v>0</v>
      </c>
      <c r="BO361" s="268">
        <f t="shared" ref="BO361:CT361" si="459">BO70+BO147+BO224+BO301</f>
        <v>0</v>
      </c>
      <c r="BP361" s="268">
        <f t="shared" si="459"/>
        <v>0</v>
      </c>
      <c r="BQ361" s="268">
        <f t="shared" si="459"/>
        <v>0</v>
      </c>
      <c r="BR361" s="268">
        <f t="shared" si="459"/>
        <v>0</v>
      </c>
      <c r="BS361" s="268">
        <f t="shared" si="459"/>
        <v>0</v>
      </c>
      <c r="BT361" s="268">
        <f t="shared" si="459"/>
        <v>0</v>
      </c>
      <c r="BU361" s="268">
        <f t="shared" si="459"/>
        <v>0</v>
      </c>
      <c r="BV361" s="268">
        <f t="shared" si="459"/>
        <v>0</v>
      </c>
      <c r="BW361" s="268">
        <f t="shared" si="459"/>
        <v>0</v>
      </c>
      <c r="BX361" s="268">
        <f t="shared" si="459"/>
        <v>0</v>
      </c>
      <c r="BY361" s="268">
        <f t="shared" si="459"/>
        <v>0</v>
      </c>
      <c r="BZ361" s="268">
        <f t="shared" si="459"/>
        <v>0</v>
      </c>
      <c r="CA361" s="268">
        <f t="shared" si="459"/>
        <v>0</v>
      </c>
      <c r="CB361" s="268">
        <f t="shared" si="459"/>
        <v>0</v>
      </c>
      <c r="CC361" s="268">
        <f t="shared" si="459"/>
        <v>0</v>
      </c>
      <c r="CD361" s="268">
        <f t="shared" si="459"/>
        <v>0</v>
      </c>
      <c r="CE361" s="268">
        <f t="shared" si="459"/>
        <v>0</v>
      </c>
      <c r="CF361" s="268">
        <f t="shared" si="459"/>
        <v>0</v>
      </c>
      <c r="CG361" s="268">
        <f t="shared" si="459"/>
        <v>0</v>
      </c>
      <c r="CH361" s="268">
        <f t="shared" si="459"/>
        <v>0</v>
      </c>
      <c r="CI361" s="268">
        <f t="shared" si="459"/>
        <v>0</v>
      </c>
      <c r="CJ361" s="268">
        <f t="shared" si="459"/>
        <v>0</v>
      </c>
      <c r="CK361" s="268">
        <f t="shared" si="459"/>
        <v>0</v>
      </c>
      <c r="CL361" s="268">
        <f t="shared" si="459"/>
        <v>0</v>
      </c>
      <c r="CM361" s="268">
        <f t="shared" si="459"/>
        <v>0</v>
      </c>
      <c r="CN361" s="268">
        <f t="shared" si="459"/>
        <v>0</v>
      </c>
      <c r="CO361" s="268">
        <f t="shared" si="459"/>
        <v>0</v>
      </c>
      <c r="CP361" s="268">
        <f t="shared" si="459"/>
        <v>0</v>
      </c>
      <c r="CQ361" s="268">
        <f t="shared" si="459"/>
        <v>0</v>
      </c>
      <c r="CR361" s="268">
        <f t="shared" si="459"/>
        <v>0</v>
      </c>
      <c r="CS361" s="268">
        <f t="shared" si="459"/>
        <v>0</v>
      </c>
      <c r="CT361" s="292">
        <f t="shared" si="459"/>
        <v>0</v>
      </c>
      <c r="CU361" s="164">
        <f>B361-'5、销售定价'!D14</f>
        <v>0</v>
      </c>
    </row>
    <row r="362" spans="1:99" s="130" customFormat="1" ht="16.5" customHeight="1">
      <c r="A362" s="267" t="str">
        <f t="shared" si="438"/>
        <v>酒店</v>
      </c>
      <c r="B362" s="268">
        <f t="shared" si="439"/>
        <v>0</v>
      </c>
      <c r="C362" s="268">
        <f t="shared" ref="C362:BN362" si="460">C71+C148+C225+C302</f>
        <v>0</v>
      </c>
      <c r="D362" s="268">
        <f t="shared" si="460"/>
        <v>0</v>
      </c>
      <c r="E362" s="268">
        <f t="shared" si="460"/>
        <v>0</v>
      </c>
      <c r="F362" s="268">
        <f t="shared" si="460"/>
        <v>0</v>
      </c>
      <c r="G362" s="268">
        <f t="shared" si="460"/>
        <v>0</v>
      </c>
      <c r="H362" s="268">
        <f t="shared" si="460"/>
        <v>0</v>
      </c>
      <c r="I362" s="268">
        <f t="shared" si="460"/>
        <v>0</v>
      </c>
      <c r="J362" s="268">
        <f t="shared" si="460"/>
        <v>0</v>
      </c>
      <c r="K362" s="268">
        <f t="shared" si="460"/>
        <v>0</v>
      </c>
      <c r="L362" s="268">
        <f t="shared" si="460"/>
        <v>0</v>
      </c>
      <c r="M362" s="268">
        <f t="shared" si="460"/>
        <v>0</v>
      </c>
      <c r="N362" s="268">
        <f t="shared" si="460"/>
        <v>0</v>
      </c>
      <c r="O362" s="268">
        <f t="shared" si="460"/>
        <v>0</v>
      </c>
      <c r="P362" s="268">
        <f t="shared" si="460"/>
        <v>0</v>
      </c>
      <c r="Q362" s="268">
        <f t="shared" si="460"/>
        <v>0</v>
      </c>
      <c r="R362" s="268">
        <f t="shared" si="460"/>
        <v>0</v>
      </c>
      <c r="S362" s="268">
        <f t="shared" si="460"/>
        <v>0</v>
      </c>
      <c r="T362" s="268">
        <f t="shared" si="460"/>
        <v>0</v>
      </c>
      <c r="U362" s="268">
        <f t="shared" si="460"/>
        <v>0</v>
      </c>
      <c r="V362" s="268">
        <f t="shared" si="460"/>
        <v>0</v>
      </c>
      <c r="W362" s="268">
        <f t="shared" si="460"/>
        <v>0</v>
      </c>
      <c r="X362" s="268">
        <f t="shared" si="460"/>
        <v>0</v>
      </c>
      <c r="Y362" s="268">
        <f t="shared" si="460"/>
        <v>0</v>
      </c>
      <c r="Z362" s="268">
        <f t="shared" si="460"/>
        <v>0</v>
      </c>
      <c r="AA362" s="268">
        <f t="shared" si="460"/>
        <v>0</v>
      </c>
      <c r="AB362" s="268">
        <f t="shared" si="460"/>
        <v>0</v>
      </c>
      <c r="AC362" s="268">
        <f t="shared" si="460"/>
        <v>0</v>
      </c>
      <c r="AD362" s="268">
        <f t="shared" si="460"/>
        <v>0</v>
      </c>
      <c r="AE362" s="268">
        <f t="shared" si="460"/>
        <v>0</v>
      </c>
      <c r="AF362" s="268">
        <f t="shared" si="460"/>
        <v>0</v>
      </c>
      <c r="AG362" s="268">
        <f t="shared" si="460"/>
        <v>0</v>
      </c>
      <c r="AH362" s="268">
        <f t="shared" si="460"/>
        <v>0</v>
      </c>
      <c r="AI362" s="268">
        <f t="shared" si="460"/>
        <v>0</v>
      </c>
      <c r="AJ362" s="268">
        <f t="shared" si="460"/>
        <v>0</v>
      </c>
      <c r="AK362" s="268">
        <f t="shared" si="460"/>
        <v>0</v>
      </c>
      <c r="AL362" s="268">
        <f t="shared" si="460"/>
        <v>0</v>
      </c>
      <c r="AM362" s="268">
        <f t="shared" si="460"/>
        <v>0</v>
      </c>
      <c r="AN362" s="268">
        <f t="shared" si="460"/>
        <v>0</v>
      </c>
      <c r="AO362" s="268">
        <f t="shared" si="460"/>
        <v>0</v>
      </c>
      <c r="AP362" s="268">
        <f t="shared" si="460"/>
        <v>0</v>
      </c>
      <c r="AQ362" s="268">
        <f t="shared" si="460"/>
        <v>0</v>
      </c>
      <c r="AR362" s="268">
        <f t="shared" si="460"/>
        <v>0</v>
      </c>
      <c r="AS362" s="268">
        <f t="shared" si="460"/>
        <v>0</v>
      </c>
      <c r="AT362" s="268">
        <f t="shared" si="460"/>
        <v>0</v>
      </c>
      <c r="AU362" s="268">
        <f t="shared" si="460"/>
        <v>0</v>
      </c>
      <c r="AV362" s="268">
        <f t="shared" si="460"/>
        <v>0</v>
      </c>
      <c r="AW362" s="268">
        <f t="shared" si="460"/>
        <v>0</v>
      </c>
      <c r="AX362" s="268">
        <f t="shared" si="460"/>
        <v>0</v>
      </c>
      <c r="AY362" s="268">
        <f t="shared" si="460"/>
        <v>0</v>
      </c>
      <c r="AZ362" s="268">
        <f t="shared" si="460"/>
        <v>0</v>
      </c>
      <c r="BA362" s="268">
        <f t="shared" si="460"/>
        <v>0</v>
      </c>
      <c r="BB362" s="268">
        <f t="shared" si="460"/>
        <v>0</v>
      </c>
      <c r="BC362" s="268">
        <f t="shared" si="460"/>
        <v>0</v>
      </c>
      <c r="BD362" s="268">
        <f t="shared" si="460"/>
        <v>0</v>
      </c>
      <c r="BE362" s="268">
        <f t="shared" si="460"/>
        <v>0</v>
      </c>
      <c r="BF362" s="268">
        <f t="shared" si="460"/>
        <v>0</v>
      </c>
      <c r="BG362" s="268">
        <f t="shared" si="460"/>
        <v>0</v>
      </c>
      <c r="BH362" s="268">
        <f t="shared" si="460"/>
        <v>0</v>
      </c>
      <c r="BI362" s="268">
        <f t="shared" si="460"/>
        <v>0</v>
      </c>
      <c r="BJ362" s="268">
        <f t="shared" si="460"/>
        <v>0</v>
      </c>
      <c r="BK362" s="268">
        <f t="shared" si="460"/>
        <v>0</v>
      </c>
      <c r="BL362" s="268">
        <f t="shared" si="460"/>
        <v>0</v>
      </c>
      <c r="BM362" s="268">
        <f t="shared" si="460"/>
        <v>0</v>
      </c>
      <c r="BN362" s="268">
        <f t="shared" si="460"/>
        <v>0</v>
      </c>
      <c r="BO362" s="268">
        <f t="shared" ref="BO362:CT362" si="461">BO71+BO148+BO225+BO302</f>
        <v>0</v>
      </c>
      <c r="BP362" s="268">
        <f t="shared" si="461"/>
        <v>0</v>
      </c>
      <c r="BQ362" s="268">
        <f t="shared" si="461"/>
        <v>0</v>
      </c>
      <c r="BR362" s="268">
        <f t="shared" si="461"/>
        <v>0</v>
      </c>
      <c r="BS362" s="268">
        <f t="shared" si="461"/>
        <v>0</v>
      </c>
      <c r="BT362" s="268">
        <f t="shared" si="461"/>
        <v>0</v>
      </c>
      <c r="BU362" s="268">
        <f t="shared" si="461"/>
        <v>0</v>
      </c>
      <c r="BV362" s="268">
        <f t="shared" si="461"/>
        <v>0</v>
      </c>
      <c r="BW362" s="268">
        <f t="shared" si="461"/>
        <v>0</v>
      </c>
      <c r="BX362" s="268">
        <f t="shared" si="461"/>
        <v>0</v>
      </c>
      <c r="BY362" s="268">
        <f t="shared" si="461"/>
        <v>0</v>
      </c>
      <c r="BZ362" s="268">
        <f t="shared" si="461"/>
        <v>0</v>
      </c>
      <c r="CA362" s="268">
        <f t="shared" si="461"/>
        <v>0</v>
      </c>
      <c r="CB362" s="268">
        <f t="shared" si="461"/>
        <v>0</v>
      </c>
      <c r="CC362" s="268">
        <f t="shared" si="461"/>
        <v>0</v>
      </c>
      <c r="CD362" s="268">
        <f t="shared" si="461"/>
        <v>0</v>
      </c>
      <c r="CE362" s="268">
        <f t="shared" si="461"/>
        <v>0</v>
      </c>
      <c r="CF362" s="268">
        <f t="shared" si="461"/>
        <v>0</v>
      </c>
      <c r="CG362" s="268">
        <f t="shared" si="461"/>
        <v>0</v>
      </c>
      <c r="CH362" s="268">
        <f t="shared" si="461"/>
        <v>0</v>
      </c>
      <c r="CI362" s="268">
        <f t="shared" si="461"/>
        <v>0</v>
      </c>
      <c r="CJ362" s="268">
        <f t="shared" si="461"/>
        <v>0</v>
      </c>
      <c r="CK362" s="268">
        <f t="shared" si="461"/>
        <v>0</v>
      </c>
      <c r="CL362" s="268">
        <f t="shared" si="461"/>
        <v>0</v>
      </c>
      <c r="CM362" s="268">
        <f t="shared" si="461"/>
        <v>0</v>
      </c>
      <c r="CN362" s="268">
        <f t="shared" si="461"/>
        <v>0</v>
      </c>
      <c r="CO362" s="268">
        <f t="shared" si="461"/>
        <v>0</v>
      </c>
      <c r="CP362" s="268">
        <f t="shared" si="461"/>
        <v>0</v>
      </c>
      <c r="CQ362" s="268">
        <f t="shared" si="461"/>
        <v>0</v>
      </c>
      <c r="CR362" s="268">
        <f t="shared" si="461"/>
        <v>0</v>
      </c>
      <c r="CS362" s="268">
        <f t="shared" si="461"/>
        <v>0</v>
      </c>
      <c r="CT362" s="292">
        <f t="shared" si="461"/>
        <v>0</v>
      </c>
      <c r="CU362" s="164">
        <f>B362-'5、销售定价'!D15</f>
        <v>0</v>
      </c>
    </row>
    <row r="363" spans="1:99" s="130" customFormat="1" ht="16.5" customHeight="1">
      <c r="A363" s="267">
        <f t="shared" si="438"/>
        <v>0</v>
      </c>
      <c r="B363" s="268">
        <f t="shared" si="439"/>
        <v>0</v>
      </c>
      <c r="C363" s="268">
        <f t="shared" ref="C363:BN363" si="462">C72+C149+C226+C303</f>
        <v>0</v>
      </c>
      <c r="D363" s="268">
        <f t="shared" si="462"/>
        <v>0</v>
      </c>
      <c r="E363" s="268">
        <f t="shared" si="462"/>
        <v>0</v>
      </c>
      <c r="F363" s="268">
        <f t="shared" si="462"/>
        <v>0</v>
      </c>
      <c r="G363" s="268">
        <f t="shared" si="462"/>
        <v>0</v>
      </c>
      <c r="H363" s="268">
        <f t="shared" si="462"/>
        <v>0</v>
      </c>
      <c r="I363" s="268">
        <f t="shared" si="462"/>
        <v>0</v>
      </c>
      <c r="J363" s="268">
        <f t="shared" si="462"/>
        <v>0</v>
      </c>
      <c r="K363" s="268">
        <f t="shared" si="462"/>
        <v>0</v>
      </c>
      <c r="L363" s="268">
        <f t="shared" si="462"/>
        <v>0</v>
      </c>
      <c r="M363" s="268">
        <f t="shared" si="462"/>
        <v>0</v>
      </c>
      <c r="N363" s="268">
        <f t="shared" si="462"/>
        <v>0</v>
      </c>
      <c r="O363" s="268">
        <f t="shared" si="462"/>
        <v>0</v>
      </c>
      <c r="P363" s="268">
        <f t="shared" si="462"/>
        <v>0</v>
      </c>
      <c r="Q363" s="268">
        <f t="shared" si="462"/>
        <v>0</v>
      </c>
      <c r="R363" s="268">
        <f t="shared" si="462"/>
        <v>0</v>
      </c>
      <c r="S363" s="268">
        <f t="shared" si="462"/>
        <v>0</v>
      </c>
      <c r="T363" s="268">
        <f t="shared" si="462"/>
        <v>0</v>
      </c>
      <c r="U363" s="268">
        <f t="shared" si="462"/>
        <v>0</v>
      </c>
      <c r="V363" s="268">
        <f t="shared" si="462"/>
        <v>0</v>
      </c>
      <c r="W363" s="268">
        <f t="shared" si="462"/>
        <v>0</v>
      </c>
      <c r="X363" s="268">
        <f t="shared" si="462"/>
        <v>0</v>
      </c>
      <c r="Y363" s="268">
        <f t="shared" si="462"/>
        <v>0</v>
      </c>
      <c r="Z363" s="268">
        <f t="shared" si="462"/>
        <v>0</v>
      </c>
      <c r="AA363" s="268">
        <f t="shared" si="462"/>
        <v>0</v>
      </c>
      <c r="AB363" s="268">
        <f t="shared" si="462"/>
        <v>0</v>
      </c>
      <c r="AC363" s="268">
        <f t="shared" si="462"/>
        <v>0</v>
      </c>
      <c r="AD363" s="268">
        <f t="shared" si="462"/>
        <v>0</v>
      </c>
      <c r="AE363" s="268">
        <f t="shared" si="462"/>
        <v>0</v>
      </c>
      <c r="AF363" s="268">
        <f t="shared" si="462"/>
        <v>0</v>
      </c>
      <c r="AG363" s="268">
        <f t="shared" si="462"/>
        <v>0</v>
      </c>
      <c r="AH363" s="268">
        <f t="shared" si="462"/>
        <v>0</v>
      </c>
      <c r="AI363" s="268">
        <f t="shared" si="462"/>
        <v>0</v>
      </c>
      <c r="AJ363" s="268">
        <f t="shared" si="462"/>
        <v>0</v>
      </c>
      <c r="AK363" s="268">
        <f t="shared" si="462"/>
        <v>0</v>
      </c>
      <c r="AL363" s="268">
        <f t="shared" si="462"/>
        <v>0</v>
      </c>
      <c r="AM363" s="268">
        <f t="shared" si="462"/>
        <v>0</v>
      </c>
      <c r="AN363" s="268">
        <f t="shared" si="462"/>
        <v>0</v>
      </c>
      <c r="AO363" s="268">
        <f t="shared" si="462"/>
        <v>0</v>
      </c>
      <c r="AP363" s="268">
        <f t="shared" si="462"/>
        <v>0</v>
      </c>
      <c r="AQ363" s="268">
        <f t="shared" si="462"/>
        <v>0</v>
      </c>
      <c r="AR363" s="268">
        <f t="shared" si="462"/>
        <v>0</v>
      </c>
      <c r="AS363" s="268">
        <f t="shared" si="462"/>
        <v>0</v>
      </c>
      <c r="AT363" s="268">
        <f t="shared" si="462"/>
        <v>0</v>
      </c>
      <c r="AU363" s="268">
        <f t="shared" si="462"/>
        <v>0</v>
      </c>
      <c r="AV363" s="268">
        <f t="shared" si="462"/>
        <v>0</v>
      </c>
      <c r="AW363" s="268">
        <f t="shared" si="462"/>
        <v>0</v>
      </c>
      <c r="AX363" s="268">
        <f t="shared" si="462"/>
        <v>0</v>
      </c>
      <c r="AY363" s="268">
        <f t="shared" si="462"/>
        <v>0</v>
      </c>
      <c r="AZ363" s="268">
        <f t="shared" si="462"/>
        <v>0</v>
      </c>
      <c r="BA363" s="268">
        <f t="shared" si="462"/>
        <v>0</v>
      </c>
      <c r="BB363" s="268">
        <f t="shared" si="462"/>
        <v>0</v>
      </c>
      <c r="BC363" s="268">
        <f t="shared" si="462"/>
        <v>0</v>
      </c>
      <c r="BD363" s="268">
        <f t="shared" si="462"/>
        <v>0</v>
      </c>
      <c r="BE363" s="268">
        <f t="shared" si="462"/>
        <v>0</v>
      </c>
      <c r="BF363" s="268">
        <f t="shared" si="462"/>
        <v>0</v>
      </c>
      <c r="BG363" s="268">
        <f t="shared" si="462"/>
        <v>0</v>
      </c>
      <c r="BH363" s="268">
        <f t="shared" si="462"/>
        <v>0</v>
      </c>
      <c r="BI363" s="268">
        <f t="shared" si="462"/>
        <v>0</v>
      </c>
      <c r="BJ363" s="268">
        <f t="shared" si="462"/>
        <v>0</v>
      </c>
      <c r="BK363" s="268">
        <f t="shared" si="462"/>
        <v>0</v>
      </c>
      <c r="BL363" s="268">
        <f t="shared" si="462"/>
        <v>0</v>
      </c>
      <c r="BM363" s="268">
        <f t="shared" si="462"/>
        <v>0</v>
      </c>
      <c r="BN363" s="268">
        <f t="shared" si="462"/>
        <v>0</v>
      </c>
      <c r="BO363" s="268">
        <f t="shared" ref="BO363:CT363" si="463">BO72+BO149+BO226+BO303</f>
        <v>0</v>
      </c>
      <c r="BP363" s="268">
        <f t="shared" si="463"/>
        <v>0</v>
      </c>
      <c r="BQ363" s="268">
        <f t="shared" si="463"/>
        <v>0</v>
      </c>
      <c r="BR363" s="268">
        <f t="shared" si="463"/>
        <v>0</v>
      </c>
      <c r="BS363" s="268">
        <f t="shared" si="463"/>
        <v>0</v>
      </c>
      <c r="BT363" s="268">
        <f t="shared" si="463"/>
        <v>0</v>
      </c>
      <c r="BU363" s="268">
        <f t="shared" si="463"/>
        <v>0</v>
      </c>
      <c r="BV363" s="268">
        <f t="shared" si="463"/>
        <v>0</v>
      </c>
      <c r="BW363" s="268">
        <f t="shared" si="463"/>
        <v>0</v>
      </c>
      <c r="BX363" s="268">
        <f t="shared" si="463"/>
        <v>0</v>
      </c>
      <c r="BY363" s="268">
        <f t="shared" si="463"/>
        <v>0</v>
      </c>
      <c r="BZ363" s="268">
        <f t="shared" si="463"/>
        <v>0</v>
      </c>
      <c r="CA363" s="268">
        <f t="shared" si="463"/>
        <v>0</v>
      </c>
      <c r="CB363" s="268">
        <f t="shared" si="463"/>
        <v>0</v>
      </c>
      <c r="CC363" s="268">
        <f t="shared" si="463"/>
        <v>0</v>
      </c>
      <c r="CD363" s="268">
        <f t="shared" si="463"/>
        <v>0</v>
      </c>
      <c r="CE363" s="268">
        <f t="shared" si="463"/>
        <v>0</v>
      </c>
      <c r="CF363" s="268">
        <f t="shared" si="463"/>
        <v>0</v>
      </c>
      <c r="CG363" s="268">
        <f t="shared" si="463"/>
        <v>0</v>
      </c>
      <c r="CH363" s="268">
        <f t="shared" si="463"/>
        <v>0</v>
      </c>
      <c r="CI363" s="268">
        <f t="shared" si="463"/>
        <v>0</v>
      </c>
      <c r="CJ363" s="268">
        <f t="shared" si="463"/>
        <v>0</v>
      </c>
      <c r="CK363" s="268">
        <f t="shared" si="463"/>
        <v>0</v>
      </c>
      <c r="CL363" s="268">
        <f t="shared" si="463"/>
        <v>0</v>
      </c>
      <c r="CM363" s="268">
        <f t="shared" si="463"/>
        <v>0</v>
      </c>
      <c r="CN363" s="268">
        <f t="shared" si="463"/>
        <v>0</v>
      </c>
      <c r="CO363" s="268">
        <f t="shared" si="463"/>
        <v>0</v>
      </c>
      <c r="CP363" s="268">
        <f t="shared" si="463"/>
        <v>0</v>
      </c>
      <c r="CQ363" s="268">
        <f t="shared" si="463"/>
        <v>0</v>
      </c>
      <c r="CR363" s="268">
        <f t="shared" si="463"/>
        <v>0</v>
      </c>
      <c r="CS363" s="268">
        <f t="shared" si="463"/>
        <v>0</v>
      </c>
      <c r="CT363" s="292">
        <f t="shared" si="463"/>
        <v>0</v>
      </c>
      <c r="CU363" s="164">
        <f>B363-'5、销售定价'!D16</f>
        <v>0</v>
      </c>
    </row>
    <row r="364" spans="1:99" s="130" customFormat="1" ht="16.5" customHeight="1">
      <c r="A364" s="267" t="str">
        <f t="shared" si="438"/>
        <v>车位</v>
      </c>
      <c r="B364" s="268">
        <f t="shared" si="439"/>
        <v>16350</v>
      </c>
      <c r="C364" s="268">
        <f t="shared" ref="C364:BN364" si="464">C73+C150+C227+C304</f>
        <v>0</v>
      </c>
      <c r="D364" s="268">
        <f t="shared" si="464"/>
        <v>0</v>
      </c>
      <c r="E364" s="268">
        <f t="shared" si="464"/>
        <v>0</v>
      </c>
      <c r="F364" s="268">
        <f t="shared" si="464"/>
        <v>0</v>
      </c>
      <c r="G364" s="268">
        <f t="shared" si="464"/>
        <v>0</v>
      </c>
      <c r="H364" s="268">
        <f t="shared" si="464"/>
        <v>0</v>
      </c>
      <c r="I364" s="268">
        <f t="shared" si="464"/>
        <v>0</v>
      </c>
      <c r="J364" s="268">
        <f t="shared" si="464"/>
        <v>0</v>
      </c>
      <c r="K364" s="268">
        <f t="shared" si="464"/>
        <v>0</v>
      </c>
      <c r="L364" s="268">
        <f t="shared" si="464"/>
        <v>0</v>
      </c>
      <c r="M364" s="268">
        <f t="shared" si="464"/>
        <v>0</v>
      </c>
      <c r="N364" s="268">
        <f t="shared" si="464"/>
        <v>0</v>
      </c>
      <c r="O364" s="268">
        <f t="shared" si="464"/>
        <v>0</v>
      </c>
      <c r="P364" s="268">
        <f t="shared" si="464"/>
        <v>0</v>
      </c>
      <c r="Q364" s="268">
        <f t="shared" si="464"/>
        <v>0</v>
      </c>
      <c r="R364" s="268">
        <f t="shared" si="464"/>
        <v>0</v>
      </c>
      <c r="S364" s="268">
        <f t="shared" si="464"/>
        <v>0</v>
      </c>
      <c r="T364" s="268">
        <f t="shared" si="464"/>
        <v>0</v>
      </c>
      <c r="U364" s="268">
        <f t="shared" si="464"/>
        <v>0</v>
      </c>
      <c r="V364" s="268">
        <f t="shared" si="464"/>
        <v>0</v>
      </c>
      <c r="W364" s="268">
        <f t="shared" si="464"/>
        <v>0</v>
      </c>
      <c r="X364" s="268">
        <f t="shared" si="464"/>
        <v>0</v>
      </c>
      <c r="Y364" s="268">
        <f t="shared" si="464"/>
        <v>0</v>
      </c>
      <c r="Z364" s="268">
        <f t="shared" si="464"/>
        <v>0</v>
      </c>
      <c r="AA364" s="268">
        <f t="shared" si="464"/>
        <v>0</v>
      </c>
      <c r="AB364" s="268">
        <f t="shared" si="464"/>
        <v>0</v>
      </c>
      <c r="AC364" s="268">
        <f t="shared" si="464"/>
        <v>0</v>
      </c>
      <c r="AD364" s="268">
        <f t="shared" si="464"/>
        <v>0</v>
      </c>
      <c r="AE364" s="268">
        <f t="shared" si="464"/>
        <v>0</v>
      </c>
      <c r="AF364" s="268">
        <f t="shared" si="464"/>
        <v>0</v>
      </c>
      <c r="AG364" s="268">
        <f t="shared" si="464"/>
        <v>0</v>
      </c>
      <c r="AH364" s="268">
        <f t="shared" si="464"/>
        <v>0</v>
      </c>
      <c r="AI364" s="268">
        <f t="shared" si="464"/>
        <v>10800</v>
      </c>
      <c r="AJ364" s="268">
        <f t="shared" si="464"/>
        <v>3000</v>
      </c>
      <c r="AK364" s="268">
        <f t="shared" si="464"/>
        <v>2550</v>
      </c>
      <c r="AL364" s="268">
        <f t="shared" si="464"/>
        <v>0</v>
      </c>
      <c r="AM364" s="268">
        <f t="shared" si="464"/>
        <v>0</v>
      </c>
      <c r="AN364" s="268">
        <f t="shared" si="464"/>
        <v>0</v>
      </c>
      <c r="AO364" s="268">
        <f t="shared" si="464"/>
        <v>0</v>
      </c>
      <c r="AP364" s="268">
        <f t="shared" si="464"/>
        <v>0</v>
      </c>
      <c r="AQ364" s="268">
        <f t="shared" si="464"/>
        <v>0</v>
      </c>
      <c r="AR364" s="268">
        <f t="shared" si="464"/>
        <v>0</v>
      </c>
      <c r="AS364" s="268">
        <f t="shared" si="464"/>
        <v>0</v>
      </c>
      <c r="AT364" s="268">
        <f t="shared" si="464"/>
        <v>0</v>
      </c>
      <c r="AU364" s="268">
        <f t="shared" si="464"/>
        <v>0</v>
      </c>
      <c r="AV364" s="268">
        <f t="shared" si="464"/>
        <v>0</v>
      </c>
      <c r="AW364" s="268">
        <f t="shared" si="464"/>
        <v>0</v>
      </c>
      <c r="AX364" s="268">
        <f t="shared" si="464"/>
        <v>0</v>
      </c>
      <c r="AY364" s="268">
        <f t="shared" si="464"/>
        <v>0</v>
      </c>
      <c r="AZ364" s="268">
        <f t="shared" si="464"/>
        <v>0</v>
      </c>
      <c r="BA364" s="268">
        <f t="shared" si="464"/>
        <v>0</v>
      </c>
      <c r="BB364" s="268">
        <f t="shared" si="464"/>
        <v>0</v>
      </c>
      <c r="BC364" s="268">
        <f t="shared" si="464"/>
        <v>0</v>
      </c>
      <c r="BD364" s="268">
        <f t="shared" si="464"/>
        <v>0</v>
      </c>
      <c r="BE364" s="268">
        <f t="shared" si="464"/>
        <v>0</v>
      </c>
      <c r="BF364" s="268">
        <f t="shared" si="464"/>
        <v>0</v>
      </c>
      <c r="BG364" s="268">
        <f t="shared" si="464"/>
        <v>0</v>
      </c>
      <c r="BH364" s="268">
        <f t="shared" si="464"/>
        <v>0</v>
      </c>
      <c r="BI364" s="268">
        <f t="shared" si="464"/>
        <v>0</v>
      </c>
      <c r="BJ364" s="268">
        <f t="shared" si="464"/>
        <v>0</v>
      </c>
      <c r="BK364" s="268">
        <f t="shared" si="464"/>
        <v>0</v>
      </c>
      <c r="BL364" s="268">
        <f t="shared" si="464"/>
        <v>0</v>
      </c>
      <c r="BM364" s="268">
        <f t="shared" si="464"/>
        <v>0</v>
      </c>
      <c r="BN364" s="268">
        <f t="shared" si="464"/>
        <v>0</v>
      </c>
      <c r="BO364" s="268">
        <f t="shared" ref="BO364:CT364" si="465">BO73+BO150+BO227+BO304</f>
        <v>0</v>
      </c>
      <c r="BP364" s="268">
        <f t="shared" si="465"/>
        <v>0</v>
      </c>
      <c r="BQ364" s="268">
        <f t="shared" si="465"/>
        <v>0</v>
      </c>
      <c r="BR364" s="268">
        <f t="shared" si="465"/>
        <v>0</v>
      </c>
      <c r="BS364" s="268">
        <f t="shared" si="465"/>
        <v>0</v>
      </c>
      <c r="BT364" s="268">
        <f t="shared" si="465"/>
        <v>0</v>
      </c>
      <c r="BU364" s="268">
        <f t="shared" si="465"/>
        <v>0</v>
      </c>
      <c r="BV364" s="268">
        <f t="shared" si="465"/>
        <v>0</v>
      </c>
      <c r="BW364" s="268">
        <f t="shared" si="465"/>
        <v>0</v>
      </c>
      <c r="BX364" s="268">
        <f t="shared" si="465"/>
        <v>0</v>
      </c>
      <c r="BY364" s="268">
        <f t="shared" si="465"/>
        <v>0</v>
      </c>
      <c r="BZ364" s="268">
        <f t="shared" si="465"/>
        <v>0</v>
      </c>
      <c r="CA364" s="268">
        <f t="shared" si="465"/>
        <v>0</v>
      </c>
      <c r="CB364" s="268">
        <f t="shared" si="465"/>
        <v>0</v>
      </c>
      <c r="CC364" s="268">
        <f t="shared" si="465"/>
        <v>0</v>
      </c>
      <c r="CD364" s="268">
        <f t="shared" si="465"/>
        <v>0</v>
      </c>
      <c r="CE364" s="268">
        <f t="shared" si="465"/>
        <v>0</v>
      </c>
      <c r="CF364" s="268">
        <f t="shared" si="465"/>
        <v>0</v>
      </c>
      <c r="CG364" s="268">
        <f t="shared" si="465"/>
        <v>0</v>
      </c>
      <c r="CH364" s="268">
        <f t="shared" si="465"/>
        <v>0</v>
      </c>
      <c r="CI364" s="268">
        <f t="shared" si="465"/>
        <v>0</v>
      </c>
      <c r="CJ364" s="268">
        <f t="shared" si="465"/>
        <v>0</v>
      </c>
      <c r="CK364" s="268">
        <f t="shared" si="465"/>
        <v>0</v>
      </c>
      <c r="CL364" s="268">
        <f t="shared" si="465"/>
        <v>0</v>
      </c>
      <c r="CM364" s="268">
        <f t="shared" si="465"/>
        <v>0</v>
      </c>
      <c r="CN364" s="268">
        <f t="shared" si="465"/>
        <v>0</v>
      </c>
      <c r="CO364" s="268">
        <f t="shared" si="465"/>
        <v>0</v>
      </c>
      <c r="CP364" s="268">
        <f t="shared" si="465"/>
        <v>0</v>
      </c>
      <c r="CQ364" s="268">
        <f t="shared" si="465"/>
        <v>0</v>
      </c>
      <c r="CR364" s="268">
        <f t="shared" si="465"/>
        <v>0</v>
      </c>
      <c r="CS364" s="268">
        <f t="shared" si="465"/>
        <v>0</v>
      </c>
      <c r="CT364" s="292">
        <f t="shared" si="465"/>
        <v>0</v>
      </c>
      <c r="CU364" s="164">
        <f>B364-'5、销售定价'!D17</f>
        <v>0</v>
      </c>
    </row>
    <row r="365" spans="1:99" s="130" customFormat="1" ht="16.5" customHeight="1">
      <c r="A365" s="271" t="s">
        <v>239</v>
      </c>
      <c r="B365" s="273">
        <f>SUM(B351:B364)</f>
        <v>489172.45919999998</v>
      </c>
      <c r="C365" s="273">
        <f t="shared" ref="C365:V365" si="466">SUM(C351:C364)</f>
        <v>0</v>
      </c>
      <c r="D365" s="273">
        <f t="shared" si="466"/>
        <v>0</v>
      </c>
      <c r="E365" s="273">
        <f t="shared" si="466"/>
        <v>0</v>
      </c>
      <c r="F365" s="273">
        <f t="shared" si="466"/>
        <v>0</v>
      </c>
      <c r="G365" s="273">
        <f t="shared" si="466"/>
        <v>0</v>
      </c>
      <c r="H365" s="273">
        <f t="shared" si="466"/>
        <v>0</v>
      </c>
      <c r="I365" s="273">
        <f t="shared" si="466"/>
        <v>0</v>
      </c>
      <c r="J365" s="273">
        <f t="shared" si="466"/>
        <v>0</v>
      </c>
      <c r="K365" s="273">
        <f t="shared" si="466"/>
        <v>0</v>
      </c>
      <c r="L365" s="273">
        <f t="shared" si="466"/>
        <v>0</v>
      </c>
      <c r="M365" s="273">
        <f t="shared" si="466"/>
        <v>0</v>
      </c>
      <c r="N365" s="273">
        <f t="shared" si="466"/>
        <v>93110.399999999994</v>
      </c>
      <c r="O365" s="273">
        <f t="shared" si="466"/>
        <v>54314.400000000001</v>
      </c>
      <c r="P365" s="273">
        <f t="shared" si="466"/>
        <v>54314.400000000001</v>
      </c>
      <c r="Q365" s="273">
        <f t="shared" si="466"/>
        <v>17439.120000000006</v>
      </c>
      <c r="R365" s="273">
        <f t="shared" si="466"/>
        <v>0</v>
      </c>
      <c r="S365" s="273">
        <f t="shared" si="466"/>
        <v>0</v>
      </c>
      <c r="T365" s="273">
        <f t="shared" si="466"/>
        <v>118277.28</v>
      </c>
      <c r="U365" s="273">
        <f t="shared" si="466"/>
        <v>68995.08</v>
      </c>
      <c r="V365" s="273">
        <f t="shared" si="466"/>
        <v>64871.779199999975</v>
      </c>
      <c r="W365" s="273">
        <f t="shared" ref="W365:CH365" si="467">SUM(W351:W364)</f>
        <v>1500</v>
      </c>
      <c r="X365" s="273">
        <f t="shared" si="467"/>
        <v>0</v>
      </c>
      <c r="Y365" s="273">
        <f t="shared" si="467"/>
        <v>0</v>
      </c>
      <c r="Z365" s="273">
        <f t="shared" si="467"/>
        <v>0</v>
      </c>
      <c r="AA365" s="273">
        <f t="shared" si="467"/>
        <v>0</v>
      </c>
      <c r="AB365" s="273">
        <f t="shared" si="467"/>
        <v>0</v>
      </c>
      <c r="AC365" s="273">
        <f t="shared" si="467"/>
        <v>0</v>
      </c>
      <c r="AD365" s="273">
        <f t="shared" si="467"/>
        <v>0</v>
      </c>
      <c r="AE365" s="273">
        <f t="shared" si="467"/>
        <v>0</v>
      </c>
      <c r="AF365" s="273">
        <f t="shared" si="467"/>
        <v>0</v>
      </c>
      <c r="AG365" s="273">
        <f t="shared" si="467"/>
        <v>0</v>
      </c>
      <c r="AH365" s="273">
        <f t="shared" si="467"/>
        <v>0</v>
      </c>
      <c r="AI365" s="273">
        <f t="shared" si="467"/>
        <v>10800</v>
      </c>
      <c r="AJ365" s="273">
        <f t="shared" si="467"/>
        <v>3000</v>
      </c>
      <c r="AK365" s="273">
        <f t="shared" si="467"/>
        <v>2550</v>
      </c>
      <c r="AL365" s="273">
        <f t="shared" si="467"/>
        <v>0</v>
      </c>
      <c r="AM365" s="273">
        <f t="shared" si="467"/>
        <v>0</v>
      </c>
      <c r="AN365" s="273">
        <f t="shared" si="467"/>
        <v>0</v>
      </c>
      <c r="AO365" s="273">
        <f t="shared" si="467"/>
        <v>0</v>
      </c>
      <c r="AP365" s="273">
        <f t="shared" si="467"/>
        <v>0</v>
      </c>
      <c r="AQ365" s="273">
        <f t="shared" si="467"/>
        <v>0</v>
      </c>
      <c r="AR365" s="273">
        <f t="shared" si="467"/>
        <v>0</v>
      </c>
      <c r="AS365" s="273">
        <f t="shared" si="467"/>
        <v>0</v>
      </c>
      <c r="AT365" s="273">
        <f t="shared" si="467"/>
        <v>0</v>
      </c>
      <c r="AU365" s="273">
        <f t="shared" si="467"/>
        <v>0</v>
      </c>
      <c r="AV365" s="273">
        <f t="shared" si="467"/>
        <v>0</v>
      </c>
      <c r="AW365" s="273">
        <f t="shared" si="467"/>
        <v>0</v>
      </c>
      <c r="AX365" s="273">
        <f t="shared" si="467"/>
        <v>0</v>
      </c>
      <c r="AY365" s="273">
        <f t="shared" si="467"/>
        <v>0</v>
      </c>
      <c r="AZ365" s="273">
        <f t="shared" si="467"/>
        <v>0</v>
      </c>
      <c r="BA365" s="273">
        <f t="shared" si="467"/>
        <v>0</v>
      </c>
      <c r="BB365" s="273">
        <f t="shared" si="467"/>
        <v>0</v>
      </c>
      <c r="BC365" s="273">
        <f t="shared" si="467"/>
        <v>0</v>
      </c>
      <c r="BD365" s="273">
        <f t="shared" si="467"/>
        <v>0</v>
      </c>
      <c r="BE365" s="273">
        <f t="shared" si="467"/>
        <v>0</v>
      </c>
      <c r="BF365" s="273">
        <f t="shared" si="467"/>
        <v>0</v>
      </c>
      <c r="BG365" s="273">
        <f t="shared" si="467"/>
        <v>0</v>
      </c>
      <c r="BH365" s="273">
        <f t="shared" si="467"/>
        <v>0</v>
      </c>
      <c r="BI365" s="273">
        <f t="shared" si="467"/>
        <v>0</v>
      </c>
      <c r="BJ365" s="273">
        <f t="shared" si="467"/>
        <v>0</v>
      </c>
      <c r="BK365" s="273">
        <f t="shared" si="467"/>
        <v>0</v>
      </c>
      <c r="BL365" s="273">
        <f t="shared" si="467"/>
        <v>0</v>
      </c>
      <c r="BM365" s="273">
        <f t="shared" si="467"/>
        <v>0</v>
      </c>
      <c r="BN365" s="273">
        <f t="shared" si="467"/>
        <v>0</v>
      </c>
      <c r="BO365" s="273">
        <f t="shared" si="467"/>
        <v>0</v>
      </c>
      <c r="BP365" s="273">
        <f t="shared" si="467"/>
        <v>0</v>
      </c>
      <c r="BQ365" s="273">
        <f t="shared" si="467"/>
        <v>0</v>
      </c>
      <c r="BR365" s="273">
        <f t="shared" si="467"/>
        <v>0</v>
      </c>
      <c r="BS365" s="273">
        <f t="shared" si="467"/>
        <v>0</v>
      </c>
      <c r="BT365" s="273">
        <f t="shared" si="467"/>
        <v>0</v>
      </c>
      <c r="BU365" s="273">
        <f t="shared" si="467"/>
        <v>0</v>
      </c>
      <c r="BV365" s="273">
        <f t="shared" si="467"/>
        <v>0</v>
      </c>
      <c r="BW365" s="273">
        <f t="shared" si="467"/>
        <v>0</v>
      </c>
      <c r="BX365" s="273">
        <f t="shared" si="467"/>
        <v>0</v>
      </c>
      <c r="BY365" s="273">
        <f t="shared" si="467"/>
        <v>0</v>
      </c>
      <c r="BZ365" s="273">
        <f t="shared" si="467"/>
        <v>0</v>
      </c>
      <c r="CA365" s="273">
        <f t="shared" si="467"/>
        <v>0</v>
      </c>
      <c r="CB365" s="273">
        <f t="shared" si="467"/>
        <v>0</v>
      </c>
      <c r="CC365" s="273">
        <f t="shared" si="467"/>
        <v>0</v>
      </c>
      <c r="CD365" s="273">
        <f t="shared" si="467"/>
        <v>0</v>
      </c>
      <c r="CE365" s="273">
        <f t="shared" si="467"/>
        <v>0</v>
      </c>
      <c r="CF365" s="273">
        <f t="shared" si="467"/>
        <v>0</v>
      </c>
      <c r="CG365" s="273">
        <f t="shared" si="467"/>
        <v>0</v>
      </c>
      <c r="CH365" s="273">
        <f t="shared" si="467"/>
        <v>0</v>
      </c>
      <c r="CI365" s="273">
        <f t="shared" ref="CI365:CT365" si="468">SUM(CI351:CI364)</f>
        <v>0</v>
      </c>
      <c r="CJ365" s="273">
        <f t="shared" si="468"/>
        <v>0</v>
      </c>
      <c r="CK365" s="273">
        <f t="shared" si="468"/>
        <v>0</v>
      </c>
      <c r="CL365" s="273">
        <f t="shared" si="468"/>
        <v>0</v>
      </c>
      <c r="CM365" s="273">
        <f t="shared" si="468"/>
        <v>0</v>
      </c>
      <c r="CN365" s="273">
        <f t="shared" si="468"/>
        <v>0</v>
      </c>
      <c r="CO365" s="273">
        <f t="shared" si="468"/>
        <v>0</v>
      </c>
      <c r="CP365" s="273">
        <f t="shared" si="468"/>
        <v>0</v>
      </c>
      <c r="CQ365" s="273">
        <f t="shared" si="468"/>
        <v>0</v>
      </c>
      <c r="CR365" s="273">
        <f t="shared" si="468"/>
        <v>0</v>
      </c>
      <c r="CS365" s="273">
        <f t="shared" si="468"/>
        <v>0</v>
      </c>
      <c r="CT365" s="291">
        <f t="shared" si="468"/>
        <v>0</v>
      </c>
      <c r="CU365" s="164">
        <f>B365-'5、销售定价'!D18</f>
        <v>0</v>
      </c>
    </row>
    <row r="366" spans="1:99" s="130" customFormat="1" ht="16.5" customHeight="1">
      <c r="A366" s="276" t="s">
        <v>77</v>
      </c>
      <c r="B366" s="277">
        <f>B365-'5、销售定价'!D18</f>
        <v>0</v>
      </c>
    </row>
    <row r="367" spans="1:99" s="130" customFormat="1" ht="16.5" customHeight="1">
      <c r="A367" s="271" t="s">
        <v>512</v>
      </c>
      <c r="B367" s="273">
        <f>B365-B364</f>
        <v>472822.45919999998</v>
      </c>
      <c r="C367" s="273">
        <f t="shared" ref="C367:BN367" si="469">C365-C364</f>
        <v>0</v>
      </c>
      <c r="D367" s="273">
        <f t="shared" si="469"/>
        <v>0</v>
      </c>
      <c r="E367" s="273">
        <f t="shared" si="469"/>
        <v>0</v>
      </c>
      <c r="F367" s="273">
        <f t="shared" si="469"/>
        <v>0</v>
      </c>
      <c r="G367" s="273">
        <f t="shared" si="469"/>
        <v>0</v>
      </c>
      <c r="H367" s="273">
        <f t="shared" si="469"/>
        <v>0</v>
      </c>
      <c r="I367" s="273">
        <f t="shared" si="469"/>
        <v>0</v>
      </c>
      <c r="J367" s="273">
        <f t="shared" si="469"/>
        <v>0</v>
      </c>
      <c r="K367" s="273">
        <f t="shared" si="469"/>
        <v>0</v>
      </c>
      <c r="L367" s="273">
        <f t="shared" si="469"/>
        <v>0</v>
      </c>
      <c r="M367" s="273">
        <f t="shared" si="469"/>
        <v>0</v>
      </c>
      <c r="N367" s="273">
        <f t="shared" si="469"/>
        <v>93110.399999999994</v>
      </c>
      <c r="O367" s="273">
        <f t="shared" si="469"/>
        <v>54314.400000000001</v>
      </c>
      <c r="P367" s="273">
        <f t="shared" si="469"/>
        <v>54314.400000000001</v>
      </c>
      <c r="Q367" s="273">
        <f t="shared" si="469"/>
        <v>17439.120000000006</v>
      </c>
      <c r="R367" s="273">
        <f t="shared" si="469"/>
        <v>0</v>
      </c>
      <c r="S367" s="273">
        <f t="shared" si="469"/>
        <v>0</v>
      </c>
      <c r="T367" s="273">
        <f t="shared" si="469"/>
        <v>118277.28</v>
      </c>
      <c r="U367" s="273">
        <f t="shared" si="469"/>
        <v>68995.08</v>
      </c>
      <c r="V367" s="273">
        <f t="shared" si="469"/>
        <v>64871.779199999975</v>
      </c>
      <c r="W367" s="273">
        <f t="shared" si="469"/>
        <v>1500</v>
      </c>
      <c r="X367" s="273">
        <f t="shared" si="469"/>
        <v>0</v>
      </c>
      <c r="Y367" s="273">
        <f t="shared" si="469"/>
        <v>0</v>
      </c>
      <c r="Z367" s="273">
        <f t="shared" si="469"/>
        <v>0</v>
      </c>
      <c r="AA367" s="273">
        <f t="shared" si="469"/>
        <v>0</v>
      </c>
      <c r="AB367" s="273">
        <f t="shared" si="469"/>
        <v>0</v>
      </c>
      <c r="AC367" s="273">
        <f t="shared" si="469"/>
        <v>0</v>
      </c>
      <c r="AD367" s="273">
        <f t="shared" si="469"/>
        <v>0</v>
      </c>
      <c r="AE367" s="273">
        <f t="shared" si="469"/>
        <v>0</v>
      </c>
      <c r="AF367" s="273">
        <f t="shared" si="469"/>
        <v>0</v>
      </c>
      <c r="AG367" s="273">
        <f t="shared" si="469"/>
        <v>0</v>
      </c>
      <c r="AH367" s="273">
        <f t="shared" si="469"/>
        <v>0</v>
      </c>
      <c r="AI367" s="273">
        <f t="shared" si="469"/>
        <v>0</v>
      </c>
      <c r="AJ367" s="273">
        <f t="shared" si="469"/>
        <v>0</v>
      </c>
      <c r="AK367" s="273">
        <f t="shared" si="469"/>
        <v>0</v>
      </c>
      <c r="AL367" s="273">
        <f t="shared" si="469"/>
        <v>0</v>
      </c>
      <c r="AM367" s="273">
        <f t="shared" si="469"/>
        <v>0</v>
      </c>
      <c r="AN367" s="273">
        <f t="shared" si="469"/>
        <v>0</v>
      </c>
      <c r="AO367" s="273">
        <f t="shared" si="469"/>
        <v>0</v>
      </c>
      <c r="AP367" s="273">
        <f t="shared" si="469"/>
        <v>0</v>
      </c>
      <c r="AQ367" s="273">
        <f t="shared" si="469"/>
        <v>0</v>
      </c>
      <c r="AR367" s="273">
        <f t="shared" si="469"/>
        <v>0</v>
      </c>
      <c r="AS367" s="273">
        <f t="shared" si="469"/>
        <v>0</v>
      </c>
      <c r="AT367" s="273">
        <f t="shared" si="469"/>
        <v>0</v>
      </c>
      <c r="AU367" s="273">
        <f t="shared" si="469"/>
        <v>0</v>
      </c>
      <c r="AV367" s="273">
        <f t="shared" si="469"/>
        <v>0</v>
      </c>
      <c r="AW367" s="273">
        <f t="shared" si="469"/>
        <v>0</v>
      </c>
      <c r="AX367" s="273">
        <f t="shared" si="469"/>
        <v>0</v>
      </c>
      <c r="AY367" s="273">
        <f t="shared" si="469"/>
        <v>0</v>
      </c>
      <c r="AZ367" s="273">
        <f t="shared" si="469"/>
        <v>0</v>
      </c>
      <c r="BA367" s="273">
        <f t="shared" si="469"/>
        <v>0</v>
      </c>
      <c r="BB367" s="273">
        <f t="shared" si="469"/>
        <v>0</v>
      </c>
      <c r="BC367" s="273">
        <f t="shared" si="469"/>
        <v>0</v>
      </c>
      <c r="BD367" s="273">
        <f t="shared" si="469"/>
        <v>0</v>
      </c>
      <c r="BE367" s="273">
        <f t="shared" si="469"/>
        <v>0</v>
      </c>
      <c r="BF367" s="273">
        <f t="shared" si="469"/>
        <v>0</v>
      </c>
      <c r="BG367" s="273">
        <f t="shared" si="469"/>
        <v>0</v>
      </c>
      <c r="BH367" s="273">
        <f t="shared" si="469"/>
        <v>0</v>
      </c>
      <c r="BI367" s="273">
        <f t="shared" si="469"/>
        <v>0</v>
      </c>
      <c r="BJ367" s="273">
        <f t="shared" si="469"/>
        <v>0</v>
      </c>
      <c r="BK367" s="273">
        <f t="shared" si="469"/>
        <v>0</v>
      </c>
      <c r="BL367" s="273">
        <f t="shared" si="469"/>
        <v>0</v>
      </c>
      <c r="BM367" s="273">
        <f t="shared" si="469"/>
        <v>0</v>
      </c>
      <c r="BN367" s="273">
        <f t="shared" si="469"/>
        <v>0</v>
      </c>
      <c r="BO367" s="273">
        <f t="shared" ref="BO367:CT367" si="470">BO365-BO364</f>
        <v>0</v>
      </c>
      <c r="BP367" s="273">
        <f t="shared" si="470"/>
        <v>0</v>
      </c>
      <c r="BQ367" s="273">
        <f t="shared" si="470"/>
        <v>0</v>
      </c>
      <c r="BR367" s="273">
        <f t="shared" si="470"/>
        <v>0</v>
      </c>
      <c r="BS367" s="273">
        <f t="shared" si="470"/>
        <v>0</v>
      </c>
      <c r="BT367" s="273">
        <f t="shared" si="470"/>
        <v>0</v>
      </c>
      <c r="BU367" s="273">
        <f t="shared" si="470"/>
        <v>0</v>
      </c>
      <c r="BV367" s="273">
        <f t="shared" si="470"/>
        <v>0</v>
      </c>
      <c r="BW367" s="273">
        <f t="shared" si="470"/>
        <v>0</v>
      </c>
      <c r="BX367" s="273">
        <f t="shared" si="470"/>
        <v>0</v>
      </c>
      <c r="BY367" s="273">
        <f t="shared" si="470"/>
        <v>0</v>
      </c>
      <c r="BZ367" s="273">
        <f t="shared" si="470"/>
        <v>0</v>
      </c>
      <c r="CA367" s="273">
        <f t="shared" si="470"/>
        <v>0</v>
      </c>
      <c r="CB367" s="273">
        <f t="shared" si="470"/>
        <v>0</v>
      </c>
      <c r="CC367" s="273">
        <f t="shared" si="470"/>
        <v>0</v>
      </c>
      <c r="CD367" s="273">
        <f t="shared" si="470"/>
        <v>0</v>
      </c>
      <c r="CE367" s="273">
        <f t="shared" si="470"/>
        <v>0</v>
      </c>
      <c r="CF367" s="273">
        <f t="shared" si="470"/>
        <v>0</v>
      </c>
      <c r="CG367" s="273">
        <f t="shared" si="470"/>
        <v>0</v>
      </c>
      <c r="CH367" s="273">
        <f t="shared" si="470"/>
        <v>0</v>
      </c>
      <c r="CI367" s="273">
        <f t="shared" si="470"/>
        <v>0</v>
      </c>
      <c r="CJ367" s="273">
        <f t="shared" si="470"/>
        <v>0</v>
      </c>
      <c r="CK367" s="273">
        <f t="shared" si="470"/>
        <v>0</v>
      </c>
      <c r="CL367" s="273">
        <f t="shared" si="470"/>
        <v>0</v>
      </c>
      <c r="CM367" s="273">
        <f t="shared" si="470"/>
        <v>0</v>
      </c>
      <c r="CN367" s="273">
        <f t="shared" si="470"/>
        <v>0</v>
      </c>
      <c r="CO367" s="273">
        <f t="shared" si="470"/>
        <v>0</v>
      </c>
      <c r="CP367" s="273">
        <f t="shared" si="470"/>
        <v>0</v>
      </c>
      <c r="CQ367" s="273">
        <f t="shared" si="470"/>
        <v>0</v>
      </c>
      <c r="CR367" s="273">
        <f t="shared" si="470"/>
        <v>0</v>
      </c>
      <c r="CS367" s="273">
        <f t="shared" si="470"/>
        <v>0</v>
      </c>
      <c r="CT367" s="273">
        <f t="shared" si="470"/>
        <v>0</v>
      </c>
      <c r="CU367" s="164"/>
    </row>
  </sheetData>
  <sheetProtection password="DEF3" sheet="1" objects="1" scenarios="1" formatCells="0" formatColumns="0" formatRows="0" autoFilter="0" pivotTables="0"/>
  <mergeCells count="49">
    <mergeCell ref="A349:A350"/>
    <mergeCell ref="B20:B21"/>
    <mergeCell ref="B39:B40"/>
    <mergeCell ref="B58:B59"/>
    <mergeCell ref="B97:B98"/>
    <mergeCell ref="B116:B117"/>
    <mergeCell ref="B135:B136"/>
    <mergeCell ref="B174:B175"/>
    <mergeCell ref="B193:B194"/>
    <mergeCell ref="B212:B213"/>
    <mergeCell ref="B251:B252"/>
    <mergeCell ref="B270:B271"/>
    <mergeCell ref="B289:B290"/>
    <mergeCell ref="B311:B312"/>
    <mergeCell ref="B330:B331"/>
    <mergeCell ref="B349:B350"/>
    <mergeCell ref="A251:A252"/>
    <mergeCell ref="A270:A271"/>
    <mergeCell ref="A289:A290"/>
    <mergeCell ref="A311:A312"/>
    <mergeCell ref="A330:A331"/>
    <mergeCell ref="A269:L269"/>
    <mergeCell ref="A288:L288"/>
    <mergeCell ref="A310:L310"/>
    <mergeCell ref="A329:L329"/>
    <mergeCell ref="A3:A17"/>
    <mergeCell ref="A20:A21"/>
    <mergeCell ref="A39:A40"/>
    <mergeCell ref="A58:A59"/>
    <mergeCell ref="A80:A94"/>
    <mergeCell ref="A19:L19"/>
    <mergeCell ref="A38:L38"/>
    <mergeCell ref="A57:L57"/>
    <mergeCell ref="A96:L96"/>
    <mergeCell ref="A115:L115"/>
    <mergeCell ref="A97:A98"/>
    <mergeCell ref="A348:L348"/>
    <mergeCell ref="A134:L134"/>
    <mergeCell ref="A173:L173"/>
    <mergeCell ref="A192:L192"/>
    <mergeCell ref="A211:L211"/>
    <mergeCell ref="A250:L250"/>
    <mergeCell ref="A212:A213"/>
    <mergeCell ref="A234:A248"/>
    <mergeCell ref="A116:A117"/>
    <mergeCell ref="A135:A136"/>
    <mergeCell ref="A157:A171"/>
    <mergeCell ref="A174:A175"/>
    <mergeCell ref="A193:A194"/>
  </mergeCells>
  <phoneticPr fontId="1" type="noConversion"/>
  <printOptions horizontalCentered="1"/>
  <pageMargins left="0.70763888888888904" right="0.70763888888888904" top="0.74791666666666701" bottom="0.74791666666666701" header="0.31388888888888899" footer="0.31388888888888899"/>
  <pageSetup paperSize="8" scale="14" orientation="landscape"/>
  <colBreaks count="1" manualBreakCount="1">
    <brk id="86"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pageSetUpPr fitToPage="1"/>
  </sheetPr>
  <dimension ref="A1:CU153"/>
  <sheetViews>
    <sheetView showGridLines="0" zoomScale="90" zoomScaleNormal="90" workbookViewId="0">
      <selection activeCell="AB31" sqref="AB31"/>
    </sheetView>
  </sheetViews>
  <sheetFormatPr defaultColWidth="9" defaultRowHeight="16.5" outlineLevelRow="1"/>
  <cols>
    <col min="1" max="1" width="27.375" style="195" customWidth="1"/>
    <col min="2" max="98" width="10.625" style="195" customWidth="1"/>
    <col min="99" max="16384" width="9" style="195"/>
  </cols>
  <sheetData>
    <row r="1" spans="1:71" ht="16.5" customHeight="1">
      <c r="A1" s="196" t="s">
        <v>26</v>
      </c>
      <c r="B1" s="705"/>
      <c r="C1" s="705"/>
      <c r="D1" s="705"/>
      <c r="E1" s="705"/>
      <c r="F1" s="705"/>
      <c r="G1" s="705"/>
      <c r="H1" s="705"/>
      <c r="I1" s="705"/>
      <c r="J1" s="705"/>
      <c r="K1" s="705"/>
      <c r="L1" s="705"/>
      <c r="M1" s="705"/>
      <c r="N1" s="705"/>
      <c r="O1" s="705"/>
      <c r="P1" s="705"/>
      <c r="Q1" s="705"/>
      <c r="R1" s="705"/>
      <c r="S1" s="705"/>
      <c r="T1" s="705"/>
      <c r="U1" s="705"/>
      <c r="V1" s="705"/>
      <c r="W1" s="705"/>
      <c r="X1" s="705"/>
      <c r="Y1" s="705"/>
      <c r="Z1" s="705"/>
      <c r="AA1" s="705"/>
      <c r="AB1" s="705"/>
      <c r="AC1" s="705"/>
      <c r="AD1" s="705"/>
      <c r="AE1" s="705"/>
      <c r="AF1" s="705"/>
      <c r="AG1" s="705"/>
      <c r="AH1" s="705"/>
      <c r="AI1" s="705"/>
      <c r="AJ1" s="705"/>
      <c r="AK1" s="705"/>
      <c r="AL1" s="705"/>
      <c r="AM1" s="705"/>
      <c r="AN1" s="705"/>
      <c r="AO1" s="705"/>
      <c r="AP1" s="705"/>
      <c r="AQ1" s="705"/>
      <c r="AR1" s="705"/>
      <c r="AS1" s="705"/>
      <c r="AT1" s="705"/>
      <c r="AU1" s="705"/>
      <c r="AV1" s="705"/>
      <c r="AW1" s="705"/>
      <c r="AX1" s="705"/>
      <c r="AY1" s="705"/>
      <c r="AZ1" s="705"/>
      <c r="BA1" s="705"/>
      <c r="BB1" s="705"/>
      <c r="BC1" s="705"/>
      <c r="BD1" s="705"/>
      <c r="BE1" s="705"/>
      <c r="BF1" s="705"/>
      <c r="BG1" s="705"/>
      <c r="BH1" s="705"/>
      <c r="BI1" s="705"/>
      <c r="BJ1" s="705"/>
      <c r="BK1" s="705"/>
      <c r="BL1" s="705"/>
      <c r="BM1" s="705"/>
      <c r="BN1" s="705"/>
      <c r="BO1" s="705"/>
      <c r="BP1" s="705"/>
      <c r="BQ1" s="705"/>
      <c r="BR1" s="705"/>
    </row>
    <row r="2" spans="1:71" ht="16.5" customHeight="1">
      <c r="A2" s="196" t="s">
        <v>513</v>
      </c>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c r="AW2" s="197"/>
      <c r="AX2" s="197"/>
      <c r="AY2" s="197"/>
      <c r="AZ2" s="197"/>
      <c r="BA2" s="197"/>
      <c r="BB2" s="197"/>
      <c r="BC2" s="197"/>
      <c r="BD2" s="197"/>
      <c r="BE2" s="197"/>
      <c r="BF2" s="197"/>
      <c r="BG2" s="197"/>
      <c r="BH2" s="197"/>
      <c r="BI2" s="197"/>
      <c r="BJ2" s="197"/>
      <c r="BK2" s="197"/>
      <c r="BL2" s="197"/>
      <c r="BM2" s="197"/>
      <c r="BN2" s="197"/>
      <c r="BO2" s="197"/>
      <c r="BP2" s="197"/>
      <c r="BQ2" s="197"/>
      <c r="BR2" s="197"/>
    </row>
    <row r="3" spans="1:71" ht="16.5" customHeight="1">
      <c r="A3" s="198" t="s">
        <v>514</v>
      </c>
      <c r="B3" s="198" t="s">
        <v>515</v>
      </c>
      <c r="C3" s="803" t="s">
        <v>516</v>
      </c>
      <c r="D3" s="803"/>
      <c r="E3" s="803"/>
      <c r="F3" s="803"/>
      <c r="BG3" s="228"/>
      <c r="BH3" s="228"/>
      <c r="BI3" s="228"/>
      <c r="BJ3" s="228"/>
      <c r="BK3" s="228"/>
    </row>
    <row r="4" spans="1:71" ht="16.5" customHeight="1">
      <c r="A4" s="198" t="s">
        <v>517</v>
      </c>
      <c r="B4" s="199">
        <f>主要成果输出!C39</f>
        <v>409935.4240242822</v>
      </c>
      <c r="C4" s="804"/>
      <c r="D4" s="804"/>
      <c r="E4" s="804"/>
      <c r="F4" s="804"/>
      <c r="BG4" s="228"/>
      <c r="BH4" s="228"/>
      <c r="BI4" s="228"/>
      <c r="BJ4" s="228"/>
      <c r="BK4" s="228"/>
    </row>
    <row r="5" spans="1:71" ht="16.5" customHeight="1">
      <c r="A5" s="198" t="s">
        <v>518</v>
      </c>
      <c r="B5" s="199">
        <f>'2、土地成本'!D5</f>
        <v>287592.02104800002</v>
      </c>
      <c r="C5" s="804"/>
      <c r="D5" s="804"/>
      <c r="E5" s="804"/>
      <c r="F5" s="804"/>
      <c r="BG5" s="228"/>
      <c r="BH5" s="228"/>
      <c r="BI5" s="228"/>
      <c r="BJ5" s="228"/>
      <c r="BK5" s="228"/>
    </row>
    <row r="6" spans="1:71" ht="16.5" customHeight="1">
      <c r="A6" s="198" t="s">
        <v>519</v>
      </c>
      <c r="B6" s="199">
        <f>'3、建安及前期成本'!E6</f>
        <v>50459.653752368009</v>
      </c>
      <c r="C6" s="805" t="s">
        <v>520</v>
      </c>
      <c r="D6" s="805"/>
      <c r="E6" s="805"/>
      <c r="F6" s="805"/>
      <c r="BG6" s="228"/>
      <c r="BH6" s="228"/>
      <c r="BI6" s="228"/>
      <c r="BJ6" s="228"/>
      <c r="BK6" s="228"/>
    </row>
    <row r="7" spans="1:71" ht="16.5" customHeight="1">
      <c r="A7" s="198" t="s">
        <v>521</v>
      </c>
      <c r="B7" s="199">
        <f>B5*70%</f>
        <v>201314.41473360002</v>
      </c>
      <c r="C7" s="805" t="s">
        <v>522</v>
      </c>
      <c r="D7" s="805"/>
      <c r="E7" s="805"/>
      <c r="F7" s="805"/>
      <c r="BG7" s="228"/>
      <c r="BH7" s="228"/>
      <c r="BI7" s="228"/>
      <c r="BJ7" s="228"/>
      <c r="BK7" s="228"/>
    </row>
    <row r="8" spans="1:71" ht="16.5" customHeight="1">
      <c r="A8" s="198" t="s">
        <v>523</v>
      </c>
      <c r="B8" s="199">
        <f>B6*1.1</f>
        <v>55505.619127604812</v>
      </c>
      <c r="C8" s="805" t="s">
        <v>524</v>
      </c>
      <c r="D8" s="805"/>
      <c r="E8" s="805"/>
      <c r="F8" s="805"/>
      <c r="BG8" s="228"/>
      <c r="BH8" s="228"/>
      <c r="BI8" s="228"/>
      <c r="BJ8" s="228"/>
      <c r="BK8" s="228"/>
    </row>
    <row r="9" spans="1:71" ht="16.5" customHeight="1">
      <c r="A9" s="200" t="s">
        <v>525</v>
      </c>
      <c r="B9" s="199">
        <f>B8</f>
        <v>55505.619127604812</v>
      </c>
      <c r="C9" s="805" t="s">
        <v>526</v>
      </c>
      <c r="D9" s="805"/>
      <c r="E9" s="805"/>
      <c r="F9" s="805"/>
      <c r="BG9" s="228"/>
      <c r="BH9" s="228"/>
      <c r="BI9" s="228"/>
      <c r="BJ9" s="228"/>
      <c r="BK9" s="228"/>
    </row>
    <row r="10" spans="1:71" ht="16.5" customHeight="1">
      <c r="A10" s="200" t="s">
        <v>527</v>
      </c>
      <c r="B10" s="201">
        <f>(4.75%*(1+15%))</f>
        <v>5.4624999999999993E-2</v>
      </c>
      <c r="C10" s="805" t="s">
        <v>528</v>
      </c>
      <c r="D10" s="805"/>
      <c r="E10" s="805"/>
      <c r="F10" s="805"/>
      <c r="BG10" s="228"/>
      <c r="BH10" s="228"/>
      <c r="BI10" s="228"/>
      <c r="BJ10" s="228"/>
      <c r="BK10" s="228"/>
    </row>
    <row r="11" spans="1:71" ht="16.5" customHeight="1">
      <c r="A11" s="200" t="s">
        <v>529</v>
      </c>
      <c r="B11" s="202">
        <f>首页!E13*60%</f>
        <v>139604.4</v>
      </c>
      <c r="C11" s="805" t="s">
        <v>530</v>
      </c>
      <c r="D11" s="805"/>
      <c r="E11" s="805"/>
      <c r="F11" s="805"/>
      <c r="BG11" s="228"/>
      <c r="BH11" s="228"/>
      <c r="BI11" s="228"/>
      <c r="BJ11" s="228"/>
      <c r="BK11" s="228"/>
    </row>
    <row r="12" spans="1:71" ht="16.5" customHeight="1">
      <c r="A12" s="200" t="s">
        <v>531</v>
      </c>
      <c r="B12" s="203">
        <v>7.0000000000000007E-2</v>
      </c>
      <c r="C12" s="805" t="s">
        <v>532</v>
      </c>
      <c r="D12" s="805"/>
      <c r="E12" s="805"/>
      <c r="F12" s="805"/>
      <c r="BG12" s="228"/>
      <c r="BH12" s="228"/>
      <c r="BI12" s="228"/>
      <c r="BJ12" s="228"/>
      <c r="BK12" s="228"/>
    </row>
    <row r="13" spans="1:71" ht="16.5" customHeight="1">
      <c r="A13" s="198" t="s">
        <v>533</v>
      </c>
      <c r="B13" s="204">
        <f>B36</f>
        <v>-59843.080193681599</v>
      </c>
      <c r="C13" s="805" t="s">
        <v>534</v>
      </c>
      <c r="D13" s="805"/>
      <c r="E13" s="805"/>
      <c r="F13" s="805"/>
      <c r="BG13" s="228"/>
      <c r="BH13" s="228"/>
      <c r="BI13" s="228"/>
      <c r="BJ13" s="228"/>
      <c r="BK13" s="228"/>
    </row>
    <row r="14" spans="1:71" ht="16.5" customHeight="1">
      <c r="A14" s="198" t="s">
        <v>535</v>
      </c>
      <c r="B14" s="205">
        <v>0.1</v>
      </c>
      <c r="C14" s="806"/>
      <c r="D14" s="806"/>
      <c r="E14" s="806"/>
      <c r="F14" s="806"/>
      <c r="BG14" s="228"/>
      <c r="BH14" s="228"/>
      <c r="BI14" s="228"/>
      <c r="BJ14" s="228"/>
      <c r="BK14" s="228"/>
    </row>
    <row r="15" spans="1:71" ht="16.5" customHeight="1"/>
    <row r="16" spans="1:71" ht="16.5" customHeight="1">
      <c r="A16" s="776" t="s">
        <v>536</v>
      </c>
      <c r="B16" s="776"/>
      <c r="C16" s="776"/>
      <c r="D16" s="776"/>
      <c r="E16" s="776"/>
      <c r="F16" s="776"/>
      <c r="G16" s="776"/>
      <c r="H16" s="776"/>
      <c r="I16" s="776"/>
      <c r="J16" s="776"/>
      <c r="K16" s="776"/>
      <c r="L16" s="776"/>
      <c r="M16" s="776"/>
      <c r="N16" s="776"/>
      <c r="O16" s="776"/>
      <c r="P16" s="776"/>
      <c r="Q16" s="776"/>
      <c r="R16" s="776"/>
      <c r="S16" s="776"/>
      <c r="T16" s="776"/>
      <c r="U16" s="776"/>
      <c r="V16" s="776"/>
      <c r="W16" s="776"/>
      <c r="X16" s="776"/>
      <c r="Y16" s="776"/>
      <c r="Z16" s="776"/>
      <c r="AA16" s="776"/>
      <c r="AB16" s="776"/>
      <c r="AC16" s="776"/>
      <c r="AD16" s="776"/>
      <c r="AE16" s="776"/>
      <c r="AF16" s="776"/>
      <c r="AG16" s="776"/>
      <c r="AH16" s="776"/>
      <c r="AI16" s="776"/>
      <c r="AJ16" s="776"/>
      <c r="AK16" s="776"/>
      <c r="AL16" s="776"/>
      <c r="AM16" s="776"/>
      <c r="AN16" s="776"/>
      <c r="AO16" s="776"/>
      <c r="AP16" s="776"/>
      <c r="AQ16" s="776"/>
      <c r="AR16" s="776"/>
      <c r="AS16" s="776"/>
      <c r="AT16" s="776"/>
      <c r="AU16" s="776"/>
      <c r="AV16" s="776"/>
      <c r="AW16" s="776"/>
      <c r="AX16" s="776"/>
      <c r="AY16" s="776"/>
      <c r="AZ16" s="776"/>
      <c r="BA16" s="776"/>
      <c r="BB16" s="776"/>
      <c r="BC16" s="776"/>
      <c r="BD16" s="776"/>
      <c r="BE16" s="776"/>
      <c r="BF16" s="776"/>
      <c r="BG16" s="776"/>
      <c r="BH16" s="776"/>
      <c r="BI16" s="776"/>
      <c r="BJ16" s="776"/>
      <c r="BK16" s="776"/>
      <c r="BL16" s="776"/>
      <c r="BM16" s="776"/>
      <c r="BN16" s="776"/>
      <c r="BO16" s="776"/>
      <c r="BP16" s="776"/>
      <c r="BQ16" s="776"/>
      <c r="BR16" s="776"/>
      <c r="BS16" s="776"/>
    </row>
    <row r="17" spans="1:98" ht="16.5" customHeight="1">
      <c r="A17" s="807" t="s">
        <v>537</v>
      </c>
      <c r="B17" s="809" t="s">
        <v>239</v>
      </c>
      <c r="C17" s="206">
        <f>主要假设阐述!$B$5</f>
        <v>42491</v>
      </c>
      <c r="D17" s="206">
        <f>C17+31</f>
        <v>42522</v>
      </c>
      <c r="E17" s="206">
        <f>D17+31</f>
        <v>42553</v>
      </c>
      <c r="F17" s="206">
        <f t="shared" ref="F17:BQ17" si="0">E17+31</f>
        <v>42584</v>
      </c>
      <c r="G17" s="206">
        <f t="shared" si="0"/>
        <v>42615</v>
      </c>
      <c r="H17" s="206">
        <f t="shared" si="0"/>
        <v>42646</v>
      </c>
      <c r="I17" s="206">
        <f t="shared" si="0"/>
        <v>42677</v>
      </c>
      <c r="J17" s="206">
        <f t="shared" si="0"/>
        <v>42708</v>
      </c>
      <c r="K17" s="206">
        <f t="shared" si="0"/>
        <v>42739</v>
      </c>
      <c r="L17" s="206">
        <f t="shared" si="0"/>
        <v>42770</v>
      </c>
      <c r="M17" s="206">
        <f t="shared" si="0"/>
        <v>42801</v>
      </c>
      <c r="N17" s="206">
        <f t="shared" si="0"/>
        <v>42832</v>
      </c>
      <c r="O17" s="206">
        <f t="shared" si="0"/>
        <v>42863</v>
      </c>
      <c r="P17" s="206">
        <f t="shared" si="0"/>
        <v>42894</v>
      </c>
      <c r="Q17" s="206">
        <f t="shared" si="0"/>
        <v>42925</v>
      </c>
      <c r="R17" s="206">
        <f t="shared" si="0"/>
        <v>42956</v>
      </c>
      <c r="S17" s="206">
        <f t="shared" si="0"/>
        <v>42987</v>
      </c>
      <c r="T17" s="206">
        <f t="shared" si="0"/>
        <v>43018</v>
      </c>
      <c r="U17" s="206">
        <f t="shared" si="0"/>
        <v>43049</v>
      </c>
      <c r="V17" s="206">
        <f t="shared" si="0"/>
        <v>43080</v>
      </c>
      <c r="W17" s="206">
        <f t="shared" si="0"/>
        <v>43111</v>
      </c>
      <c r="X17" s="206">
        <f t="shared" si="0"/>
        <v>43142</v>
      </c>
      <c r="Y17" s="206">
        <f t="shared" si="0"/>
        <v>43173</v>
      </c>
      <c r="Z17" s="206">
        <f t="shared" si="0"/>
        <v>43204</v>
      </c>
      <c r="AA17" s="206">
        <f t="shared" si="0"/>
        <v>43235</v>
      </c>
      <c r="AB17" s="206">
        <f t="shared" si="0"/>
        <v>43266</v>
      </c>
      <c r="AC17" s="206">
        <f t="shared" si="0"/>
        <v>43297</v>
      </c>
      <c r="AD17" s="206">
        <f t="shared" si="0"/>
        <v>43328</v>
      </c>
      <c r="AE17" s="206">
        <f t="shared" si="0"/>
        <v>43359</v>
      </c>
      <c r="AF17" s="206">
        <f t="shared" si="0"/>
        <v>43390</v>
      </c>
      <c r="AG17" s="206">
        <f t="shared" si="0"/>
        <v>43421</v>
      </c>
      <c r="AH17" s="206">
        <f t="shared" si="0"/>
        <v>43452</v>
      </c>
      <c r="AI17" s="206">
        <f t="shared" si="0"/>
        <v>43483</v>
      </c>
      <c r="AJ17" s="206">
        <f t="shared" si="0"/>
        <v>43514</v>
      </c>
      <c r="AK17" s="206">
        <f t="shared" si="0"/>
        <v>43545</v>
      </c>
      <c r="AL17" s="206">
        <f t="shared" si="0"/>
        <v>43576</v>
      </c>
      <c r="AM17" s="206">
        <f t="shared" si="0"/>
        <v>43607</v>
      </c>
      <c r="AN17" s="206">
        <f t="shared" si="0"/>
        <v>43638</v>
      </c>
      <c r="AO17" s="206">
        <f t="shared" si="0"/>
        <v>43669</v>
      </c>
      <c r="AP17" s="206">
        <f t="shared" si="0"/>
        <v>43700</v>
      </c>
      <c r="AQ17" s="206">
        <f t="shared" si="0"/>
        <v>43731</v>
      </c>
      <c r="AR17" s="206">
        <f t="shared" si="0"/>
        <v>43762</v>
      </c>
      <c r="AS17" s="206">
        <f t="shared" si="0"/>
        <v>43793</v>
      </c>
      <c r="AT17" s="206">
        <f t="shared" si="0"/>
        <v>43824</v>
      </c>
      <c r="AU17" s="206">
        <f t="shared" si="0"/>
        <v>43855</v>
      </c>
      <c r="AV17" s="206">
        <f t="shared" si="0"/>
        <v>43886</v>
      </c>
      <c r="AW17" s="206">
        <f t="shared" si="0"/>
        <v>43917</v>
      </c>
      <c r="AX17" s="206">
        <f t="shared" si="0"/>
        <v>43948</v>
      </c>
      <c r="AY17" s="206">
        <f t="shared" si="0"/>
        <v>43979</v>
      </c>
      <c r="AZ17" s="206">
        <f t="shared" si="0"/>
        <v>44010</v>
      </c>
      <c r="BA17" s="206">
        <f t="shared" si="0"/>
        <v>44041</v>
      </c>
      <c r="BB17" s="206">
        <f t="shared" si="0"/>
        <v>44072</v>
      </c>
      <c r="BC17" s="206">
        <f t="shared" si="0"/>
        <v>44103</v>
      </c>
      <c r="BD17" s="206">
        <f t="shared" si="0"/>
        <v>44134</v>
      </c>
      <c r="BE17" s="206">
        <f t="shared" si="0"/>
        <v>44165</v>
      </c>
      <c r="BF17" s="206">
        <f t="shared" si="0"/>
        <v>44196</v>
      </c>
      <c r="BG17" s="206">
        <f t="shared" si="0"/>
        <v>44227</v>
      </c>
      <c r="BH17" s="206">
        <f t="shared" si="0"/>
        <v>44258</v>
      </c>
      <c r="BI17" s="206">
        <f t="shared" si="0"/>
        <v>44289</v>
      </c>
      <c r="BJ17" s="206">
        <f t="shared" si="0"/>
        <v>44320</v>
      </c>
      <c r="BK17" s="206">
        <f t="shared" si="0"/>
        <v>44351</v>
      </c>
      <c r="BL17" s="206">
        <f t="shared" si="0"/>
        <v>44382</v>
      </c>
      <c r="BM17" s="206">
        <f t="shared" si="0"/>
        <v>44413</v>
      </c>
      <c r="BN17" s="206">
        <f t="shared" si="0"/>
        <v>44444</v>
      </c>
      <c r="BO17" s="206">
        <f t="shared" si="0"/>
        <v>44475</v>
      </c>
      <c r="BP17" s="206">
        <f t="shared" si="0"/>
        <v>44506</v>
      </c>
      <c r="BQ17" s="206">
        <f t="shared" si="0"/>
        <v>44537</v>
      </c>
      <c r="BR17" s="206">
        <f t="shared" ref="BR17:CT17" si="1">BQ17+31</f>
        <v>44568</v>
      </c>
      <c r="BS17" s="206">
        <f t="shared" si="1"/>
        <v>44599</v>
      </c>
      <c r="BT17" s="206">
        <f t="shared" si="1"/>
        <v>44630</v>
      </c>
      <c r="BU17" s="206">
        <f t="shared" si="1"/>
        <v>44661</v>
      </c>
      <c r="BV17" s="206">
        <f t="shared" si="1"/>
        <v>44692</v>
      </c>
      <c r="BW17" s="206">
        <f t="shared" si="1"/>
        <v>44723</v>
      </c>
      <c r="BX17" s="206">
        <f t="shared" si="1"/>
        <v>44754</v>
      </c>
      <c r="BY17" s="206">
        <f t="shared" si="1"/>
        <v>44785</v>
      </c>
      <c r="BZ17" s="206">
        <f t="shared" si="1"/>
        <v>44816</v>
      </c>
      <c r="CA17" s="206">
        <f t="shared" si="1"/>
        <v>44847</v>
      </c>
      <c r="CB17" s="206">
        <f t="shared" si="1"/>
        <v>44878</v>
      </c>
      <c r="CC17" s="206">
        <f t="shared" si="1"/>
        <v>44909</v>
      </c>
      <c r="CD17" s="206">
        <f t="shared" si="1"/>
        <v>44940</v>
      </c>
      <c r="CE17" s="206">
        <f t="shared" si="1"/>
        <v>44971</v>
      </c>
      <c r="CF17" s="206">
        <f t="shared" si="1"/>
        <v>45002</v>
      </c>
      <c r="CG17" s="206">
        <f t="shared" si="1"/>
        <v>45033</v>
      </c>
      <c r="CH17" s="206">
        <f t="shared" si="1"/>
        <v>45064</v>
      </c>
      <c r="CI17" s="206">
        <f t="shared" si="1"/>
        <v>45095</v>
      </c>
      <c r="CJ17" s="206">
        <f t="shared" si="1"/>
        <v>45126</v>
      </c>
      <c r="CK17" s="206">
        <f t="shared" si="1"/>
        <v>45157</v>
      </c>
      <c r="CL17" s="206">
        <f t="shared" si="1"/>
        <v>45188</v>
      </c>
      <c r="CM17" s="206">
        <f t="shared" si="1"/>
        <v>45219</v>
      </c>
      <c r="CN17" s="206">
        <f t="shared" si="1"/>
        <v>45250</v>
      </c>
      <c r="CO17" s="206">
        <f t="shared" si="1"/>
        <v>45281</v>
      </c>
      <c r="CP17" s="206">
        <f t="shared" si="1"/>
        <v>45312</v>
      </c>
      <c r="CQ17" s="206">
        <f t="shared" si="1"/>
        <v>45343</v>
      </c>
      <c r="CR17" s="206">
        <f t="shared" si="1"/>
        <v>45374</v>
      </c>
      <c r="CS17" s="206">
        <f t="shared" si="1"/>
        <v>45405</v>
      </c>
      <c r="CT17" s="206">
        <f t="shared" si="1"/>
        <v>45436</v>
      </c>
    </row>
    <row r="18" spans="1:98" ht="16.5" customHeight="1">
      <c r="A18" s="808"/>
      <c r="B18" s="810"/>
      <c r="C18" s="207">
        <v>1</v>
      </c>
      <c r="D18" s="207">
        <v>2</v>
      </c>
      <c r="E18" s="207">
        <v>3</v>
      </c>
      <c r="F18" s="207">
        <v>4</v>
      </c>
      <c r="G18" s="207">
        <v>5</v>
      </c>
      <c r="H18" s="207">
        <v>6</v>
      </c>
      <c r="I18" s="207">
        <v>7</v>
      </c>
      <c r="J18" s="207">
        <v>8</v>
      </c>
      <c r="K18" s="207">
        <v>9</v>
      </c>
      <c r="L18" s="207">
        <v>10</v>
      </c>
      <c r="M18" s="207">
        <v>11</v>
      </c>
      <c r="N18" s="207">
        <v>12</v>
      </c>
      <c r="O18" s="207">
        <v>13</v>
      </c>
      <c r="P18" s="207">
        <v>14</v>
      </c>
      <c r="Q18" s="207">
        <v>15</v>
      </c>
      <c r="R18" s="207">
        <v>16</v>
      </c>
      <c r="S18" s="207">
        <v>17</v>
      </c>
      <c r="T18" s="207">
        <v>18</v>
      </c>
      <c r="U18" s="207">
        <v>19</v>
      </c>
      <c r="V18" s="207">
        <v>20</v>
      </c>
      <c r="W18" s="207">
        <v>21</v>
      </c>
      <c r="X18" s="207">
        <v>22</v>
      </c>
      <c r="Y18" s="207">
        <v>23</v>
      </c>
      <c r="Z18" s="207">
        <v>24</v>
      </c>
      <c r="AA18" s="207">
        <v>25</v>
      </c>
      <c r="AB18" s="207">
        <v>26</v>
      </c>
      <c r="AC18" s="207">
        <v>27</v>
      </c>
      <c r="AD18" s="207">
        <v>28</v>
      </c>
      <c r="AE18" s="207">
        <v>29</v>
      </c>
      <c r="AF18" s="207">
        <v>30</v>
      </c>
      <c r="AG18" s="207">
        <v>31</v>
      </c>
      <c r="AH18" s="207">
        <v>32</v>
      </c>
      <c r="AI18" s="207">
        <v>33</v>
      </c>
      <c r="AJ18" s="207">
        <v>34</v>
      </c>
      <c r="AK18" s="207">
        <v>35</v>
      </c>
      <c r="AL18" s="207">
        <v>36</v>
      </c>
      <c r="AM18" s="207">
        <v>37</v>
      </c>
      <c r="AN18" s="207">
        <v>38</v>
      </c>
      <c r="AO18" s="207">
        <v>39</v>
      </c>
      <c r="AP18" s="207">
        <v>40</v>
      </c>
      <c r="AQ18" s="207">
        <v>41</v>
      </c>
      <c r="AR18" s="207">
        <v>42</v>
      </c>
      <c r="AS18" s="207">
        <v>43</v>
      </c>
      <c r="AT18" s="207">
        <v>44</v>
      </c>
      <c r="AU18" s="207">
        <v>45</v>
      </c>
      <c r="AV18" s="207">
        <v>46</v>
      </c>
      <c r="AW18" s="207">
        <v>47</v>
      </c>
      <c r="AX18" s="207">
        <v>48</v>
      </c>
      <c r="AY18" s="207">
        <v>49</v>
      </c>
      <c r="AZ18" s="207">
        <v>50</v>
      </c>
      <c r="BA18" s="207">
        <v>51</v>
      </c>
      <c r="BB18" s="207">
        <v>52</v>
      </c>
      <c r="BC18" s="207">
        <v>53</v>
      </c>
      <c r="BD18" s="207">
        <v>54</v>
      </c>
      <c r="BE18" s="207">
        <v>55</v>
      </c>
      <c r="BF18" s="207">
        <v>56</v>
      </c>
      <c r="BG18" s="207">
        <v>57</v>
      </c>
      <c r="BH18" s="207">
        <v>58</v>
      </c>
      <c r="BI18" s="207">
        <v>59</v>
      </c>
      <c r="BJ18" s="207">
        <v>60</v>
      </c>
      <c r="BK18" s="207">
        <v>61</v>
      </c>
      <c r="BL18" s="207">
        <v>62</v>
      </c>
      <c r="BM18" s="207">
        <v>63</v>
      </c>
      <c r="BN18" s="207">
        <v>64</v>
      </c>
      <c r="BO18" s="207">
        <v>65</v>
      </c>
      <c r="BP18" s="207">
        <v>66</v>
      </c>
      <c r="BQ18" s="207">
        <v>67</v>
      </c>
      <c r="BR18" s="207">
        <v>68</v>
      </c>
      <c r="BS18" s="207">
        <v>69</v>
      </c>
      <c r="BT18" s="207">
        <v>70</v>
      </c>
      <c r="BU18" s="207">
        <v>71</v>
      </c>
      <c r="BV18" s="207">
        <v>72</v>
      </c>
      <c r="BW18" s="207">
        <v>73</v>
      </c>
      <c r="BX18" s="207">
        <v>74</v>
      </c>
      <c r="BY18" s="207">
        <v>75</v>
      </c>
      <c r="BZ18" s="207">
        <v>76</v>
      </c>
      <c r="CA18" s="207">
        <v>77</v>
      </c>
      <c r="CB18" s="207">
        <v>78</v>
      </c>
      <c r="CC18" s="207">
        <v>79</v>
      </c>
      <c r="CD18" s="207">
        <v>80</v>
      </c>
      <c r="CE18" s="207">
        <v>81</v>
      </c>
      <c r="CF18" s="207">
        <v>82</v>
      </c>
      <c r="CG18" s="207">
        <v>83</v>
      </c>
      <c r="CH18" s="207">
        <v>84</v>
      </c>
      <c r="CI18" s="207">
        <v>85</v>
      </c>
      <c r="CJ18" s="207">
        <v>86</v>
      </c>
      <c r="CK18" s="207">
        <v>87</v>
      </c>
      <c r="CL18" s="207">
        <v>88</v>
      </c>
      <c r="CM18" s="207">
        <v>89</v>
      </c>
      <c r="CN18" s="207">
        <v>90</v>
      </c>
      <c r="CO18" s="207">
        <v>91</v>
      </c>
      <c r="CP18" s="207">
        <v>92</v>
      </c>
      <c r="CQ18" s="207">
        <v>93</v>
      </c>
      <c r="CR18" s="207">
        <v>94</v>
      </c>
      <c r="CS18" s="207">
        <v>95</v>
      </c>
      <c r="CT18" s="207">
        <v>96</v>
      </c>
    </row>
    <row r="19" spans="1:98" ht="16.5" customHeight="1">
      <c r="A19" s="198" t="s">
        <v>538</v>
      </c>
      <c r="B19" s="208">
        <f>SUM(C19:CT19)</f>
        <v>55505.619127604819</v>
      </c>
      <c r="C19" s="209"/>
      <c r="D19" s="209"/>
      <c r="E19" s="209"/>
      <c r="F19" s="209"/>
      <c r="G19" s="209"/>
      <c r="H19" s="209"/>
      <c r="I19" s="209"/>
      <c r="J19" s="209">
        <f>B8*0.4</f>
        <v>22202.247651041926</v>
      </c>
      <c r="K19" s="209">
        <f>B8*0.2</f>
        <v>11101.123825520963</v>
      </c>
      <c r="L19" s="209"/>
      <c r="M19" s="209">
        <f>B8*0.4</f>
        <v>22202.247651041926</v>
      </c>
      <c r="N19" s="209"/>
      <c r="O19" s="209"/>
      <c r="P19" s="209"/>
      <c r="Q19" s="209"/>
      <c r="R19" s="209"/>
      <c r="S19" s="209"/>
      <c r="T19" s="209"/>
      <c r="U19" s="209"/>
      <c r="V19" s="209"/>
      <c r="W19" s="209"/>
      <c r="X19" s="209"/>
      <c r="Y19" s="209"/>
      <c r="Z19" s="209"/>
      <c r="AA19" s="209"/>
      <c r="AB19" s="209"/>
      <c r="AC19" s="209"/>
      <c r="AD19" s="209"/>
      <c r="AE19" s="209"/>
      <c r="AF19" s="209"/>
      <c r="AG19" s="209"/>
      <c r="AH19" s="209"/>
      <c r="AI19" s="209"/>
      <c r="AJ19" s="209"/>
      <c r="AK19" s="209"/>
      <c r="AL19" s="209"/>
      <c r="AM19" s="209"/>
      <c r="AN19" s="209"/>
      <c r="AO19" s="209"/>
      <c r="AP19" s="209"/>
      <c r="AQ19" s="209"/>
      <c r="AR19" s="209"/>
      <c r="AS19" s="209"/>
      <c r="AT19" s="209"/>
      <c r="AU19" s="209"/>
      <c r="AV19" s="209"/>
      <c r="AW19" s="209"/>
      <c r="AX19" s="209"/>
      <c r="AY19" s="209"/>
      <c r="AZ19" s="209"/>
      <c r="BA19" s="209"/>
      <c r="BB19" s="209"/>
      <c r="BC19" s="209"/>
      <c r="BD19" s="209"/>
      <c r="BE19" s="209"/>
      <c r="BF19" s="209"/>
      <c r="BG19" s="209"/>
      <c r="BH19" s="209"/>
      <c r="BI19" s="209"/>
      <c r="BJ19" s="209"/>
      <c r="BK19" s="209"/>
      <c r="BL19" s="209"/>
      <c r="BM19" s="209"/>
      <c r="BN19" s="209"/>
      <c r="BO19" s="209"/>
      <c r="BP19" s="209"/>
      <c r="BQ19" s="209"/>
      <c r="BR19" s="209"/>
      <c r="BS19" s="209"/>
      <c r="BT19" s="209"/>
      <c r="BU19" s="209"/>
      <c r="BV19" s="209"/>
      <c r="BW19" s="209"/>
      <c r="BX19" s="209"/>
      <c r="BY19" s="209"/>
      <c r="BZ19" s="209"/>
      <c r="CA19" s="209"/>
      <c r="CB19" s="209"/>
      <c r="CC19" s="209"/>
      <c r="CD19" s="209"/>
      <c r="CE19" s="209"/>
      <c r="CF19" s="209"/>
      <c r="CG19" s="209"/>
      <c r="CH19" s="209"/>
      <c r="CI19" s="209"/>
      <c r="CJ19" s="209"/>
      <c r="CK19" s="209"/>
      <c r="CL19" s="209"/>
      <c r="CM19" s="209"/>
      <c r="CN19" s="209"/>
      <c r="CO19" s="209"/>
      <c r="CP19" s="209"/>
      <c r="CQ19" s="209"/>
      <c r="CR19" s="209"/>
      <c r="CS19" s="209"/>
      <c r="CT19" s="209"/>
    </row>
    <row r="20" spans="1:98" s="189" customFormat="1" ht="16.5" hidden="1" customHeight="1" outlineLevel="1">
      <c r="A20" s="210" t="s">
        <v>539</v>
      </c>
      <c r="B20" s="208"/>
      <c r="C20" s="211">
        <f>IF('6、销售进度'!$B$346=0,0,IF(SUM('6、销售进度'!$C$346:C346)/'6、销售进度'!$B$346&gt;90%,0.3,IF(SUM('6、销售进度'!$C$346:C346)/'6、销售进度'!$B$346&gt;70%,0.5,IF(SUM('6、销售进度'!$C$346:C346)/'6、销售进度'!$B$346&gt;50%,0.2,0))))</f>
        <v>0</v>
      </c>
      <c r="D20" s="211">
        <f>IF('6、销售进度'!$B$346=0,0,IF(SUM('6、销售进度'!$C$346:D346)/'6、销售进度'!$B$346&gt;90%,0.3,IF(SUM('6、销售进度'!$C$346:D346)/'6、销售进度'!$B$346&gt;70%,0.5,IF(SUM('6、销售进度'!$C$346:D346)/'6、销售进度'!$B$346&gt;50%,0.2,0))))</f>
        <v>0</v>
      </c>
      <c r="E20" s="211">
        <f>IF('6、销售进度'!$B$346=0,0,IF(SUM('6、销售进度'!$C$346:E346)/'6、销售进度'!$B$346&gt;90%,0.3,IF(SUM('6、销售进度'!$C$346:E346)/'6、销售进度'!$B$346&gt;70%,0.5,IF(SUM('6、销售进度'!$C$346:E346)/'6、销售进度'!$B$346&gt;50%,0.2,0))))</f>
        <v>0</v>
      </c>
      <c r="F20" s="211">
        <f>IF('6、销售进度'!$B$346=0,0,IF(SUM('6、销售进度'!$C$346:F346)/'6、销售进度'!$B$346&gt;90%,0.3,IF(SUM('6、销售进度'!$C$346:F346)/'6、销售进度'!$B$346&gt;70%,0.5,IF(SUM('6、销售进度'!$C$346:F346)/'6、销售进度'!$B$346&gt;50%,0.2,0))))</f>
        <v>0</v>
      </c>
      <c r="G20" s="211">
        <f>IF('6、销售进度'!$B$346=0,0,IF(SUM('6、销售进度'!$C$346:G346)/'6、销售进度'!$B$346&gt;90%,0.3,IF(SUM('6、销售进度'!$C$346:G346)/'6、销售进度'!$B$346&gt;70%,0.5,IF(SUM('6、销售进度'!$C$346:G346)/'6、销售进度'!$B$346&gt;50%,0.2,0))))</f>
        <v>0</v>
      </c>
      <c r="H20" s="211">
        <f>IF('6、销售进度'!$B$346=0,0,IF(SUM('6、销售进度'!$C$346:H346)/'6、销售进度'!$B$346&gt;90%,0.3,IF(SUM('6、销售进度'!$C$346:H346)/'6、销售进度'!$B$346&gt;70%,0.5,IF(SUM('6、销售进度'!$C$346:H346)/'6、销售进度'!$B$346&gt;50%,0.2,0))))</f>
        <v>0</v>
      </c>
      <c r="I20" s="211">
        <f>IF('6、销售进度'!$B$346=0,0,IF(SUM('6、销售进度'!$C$346:I346)/'6、销售进度'!$B$346&gt;90%,0.3,IF(SUM('6、销售进度'!$C$346:I346)/'6、销售进度'!$B$346&gt;70%,0.5,IF(SUM('6、销售进度'!$C$346:I346)/'6、销售进度'!$B$346&gt;50%,0.2,0))))</f>
        <v>0</v>
      </c>
      <c r="J20" s="211">
        <f>IF('6、销售进度'!$B$346=0,0,IF(SUM('6、销售进度'!$C$346:J346)/'6、销售进度'!$B$346&gt;90%,0.3,IF(SUM('6、销售进度'!$C$346:J346)/'6、销售进度'!$B$346&gt;70%,0.5,IF(SUM('6、销售进度'!$C$346:J346)/'6、销售进度'!$B$346&gt;50%,0.2,0))))</f>
        <v>0</v>
      </c>
      <c r="K20" s="211">
        <f>IF('6、销售进度'!$B$346=0,0,IF(SUM('6、销售进度'!$C$346:K346)/'6、销售进度'!$B$346&gt;90%,0.3,IF(SUM('6、销售进度'!$C$346:K346)/'6、销售进度'!$B$346&gt;70%,0.5,IF(SUM('6、销售进度'!$C$346:K346)/'6、销售进度'!$B$346&gt;50%,0.2,0))))</f>
        <v>0</v>
      </c>
      <c r="L20" s="211">
        <f>IF('6、销售进度'!$B$346=0,0,IF(SUM('6、销售进度'!$C$346:L346)/'6、销售进度'!$B$346&gt;90%,0.3,IF(SUM('6、销售进度'!$C$346:L346)/'6、销售进度'!$B$346&gt;70%,0.5,IF(SUM('6、销售进度'!$C$346:L346)/'6、销售进度'!$B$346&gt;50%,0.2,0))))</f>
        <v>0</v>
      </c>
      <c r="M20" s="211">
        <f>IF('6、销售进度'!$B$346=0,0,IF(SUM('6、销售进度'!$C$346:M346)/'6、销售进度'!$B$346&gt;90%,0.3,IF(SUM('6、销售进度'!$C$346:M346)/'6、销售进度'!$B$346&gt;70%,0.5,IF(SUM('6、销售进度'!$C$346:M346)/'6、销售进度'!$B$346&gt;50%,0.2,0))))</f>
        <v>0</v>
      </c>
      <c r="N20" s="211">
        <f>IF('6、销售进度'!$B$346=0,0,IF(SUM('6、销售进度'!$C$346:N346)/'6、销售进度'!$B$346&gt;90%,0.3,IF(SUM('6、销售进度'!$C$346:N346)/'6、销售进度'!$B$346&gt;70%,0.5,IF(SUM('6、销售进度'!$C$346:N346)/'6、销售进度'!$B$346&gt;50%,0.2,0))))</f>
        <v>0</v>
      </c>
      <c r="O20" s="211">
        <f>IF('6、销售进度'!$B$346=0,0,IF(SUM('6、销售进度'!$C$346:O346)/'6、销售进度'!$B$346&gt;90%,0.3,IF(SUM('6、销售进度'!$C$346:O346)/'6、销售进度'!$B$346&gt;70%,0.5,IF(SUM('6、销售进度'!$C$346:O346)/'6、销售进度'!$B$346&gt;50%,0.2,0))))</f>
        <v>0</v>
      </c>
      <c r="P20" s="211">
        <f>IF('6、销售进度'!$B$346=0,0,IF(SUM('6、销售进度'!$C$346:P346)/'6、销售进度'!$B$346&gt;90%,0.3,IF(SUM('6、销售进度'!$C$346:P346)/'6、销售进度'!$B$346&gt;70%,0.5,IF(SUM('6、销售进度'!$C$346:P346)/'6、销售进度'!$B$346&gt;50%,0.2,0))))</f>
        <v>0</v>
      </c>
      <c r="Q20" s="211">
        <f>IF('6、销售进度'!$B$346=0,0,IF(SUM('6、销售进度'!$C$346:Q346)/'6、销售进度'!$B$346&gt;90%,0.3,IF(SUM('6、销售进度'!$C$346:Q346)/'6、销售进度'!$B$346&gt;70%,0.5,IF(SUM('6、销售进度'!$C$346:Q346)/'6、销售进度'!$B$346&gt;50%,0.2,0))))</f>
        <v>0</v>
      </c>
      <c r="R20" s="211">
        <f>IF('6、销售进度'!$B$346=0,0,IF(SUM('6、销售进度'!$C$346:R346)/'6、销售进度'!$B$346&gt;90%,0.3,IF(SUM('6、销售进度'!$C$346:R346)/'6、销售进度'!$B$346&gt;70%,0.5,IF(SUM('6、销售进度'!$C$346:R346)/'6、销售进度'!$B$346&gt;50%,0.2,0))))</f>
        <v>0</v>
      </c>
      <c r="S20" s="211">
        <f>IF('6、销售进度'!$B$346=0,0,IF(SUM('6、销售进度'!$C$346:S346)/'6、销售进度'!$B$346&gt;90%,0.3,IF(SUM('6、销售进度'!$C$346:S346)/'6、销售进度'!$B$346&gt;70%,0.5,IF(SUM('6、销售进度'!$C$346:S346)/'6、销售进度'!$B$346&gt;50%,0.2,0))))</f>
        <v>0</v>
      </c>
      <c r="T20" s="211">
        <f>IF('6、销售进度'!$B$346=0,0,IF(SUM('6、销售进度'!$C$346:T346)/'6、销售进度'!$B$346&gt;90%,0.3,IF(SUM('6、销售进度'!$C$346:T346)/'6、销售进度'!$B$346&gt;70%,0.5,IF(SUM('6、销售进度'!$C$346:T346)/'6、销售进度'!$B$346&gt;50%,0.2,0))))</f>
        <v>0.2</v>
      </c>
      <c r="U20" s="211">
        <f>IF('6、销售进度'!$B$346=0,0,IF(SUM('6、销售进度'!$C$346:U346)/'6、销售进度'!$B$346&gt;90%,0.3,IF(SUM('6、销售进度'!$C$346:U346)/'6、销售进度'!$B$346&gt;70%,0.5,IF(SUM('6、销售进度'!$C$346:U346)/'6、销售进度'!$B$346&gt;50%,0.2,0))))</f>
        <v>0.2</v>
      </c>
      <c r="V20" s="211">
        <f>IF('6、销售进度'!$B$346=0,0,IF(SUM('6、销售进度'!$C$346:V346)/'6、销售进度'!$B$346&gt;90%,0.3,IF(SUM('6、销售进度'!$C$346:V346)/'6、销售进度'!$B$346&gt;70%,0.5,IF(SUM('6、销售进度'!$C$346:V346)/'6、销售进度'!$B$346&gt;50%,0.2,0))))</f>
        <v>0.5</v>
      </c>
      <c r="W20" s="211">
        <f>IF('6、销售进度'!$B$346=0,0,IF(SUM('6、销售进度'!$C$346:W346)/'6、销售进度'!$B$346&gt;90%,0.3,IF(SUM('6、销售进度'!$C$346:W346)/'6、销售进度'!$B$346&gt;70%,0.5,IF(SUM('6、销售进度'!$C$346:W346)/'6、销售进度'!$B$346&gt;50%,0.2,0))))</f>
        <v>0.5</v>
      </c>
      <c r="X20" s="211">
        <f>IF('6、销售进度'!$B$346=0,0,IF(SUM('6、销售进度'!$C$346:X346)/'6、销售进度'!$B$346&gt;90%,0.3,IF(SUM('6、销售进度'!$C$346:X346)/'6、销售进度'!$B$346&gt;70%,0.5,IF(SUM('6、销售进度'!$C$346:X346)/'6、销售进度'!$B$346&gt;50%,0.2,0))))</f>
        <v>0.5</v>
      </c>
      <c r="Y20" s="211">
        <f>IF('6、销售进度'!$B$346=0,0,IF(SUM('6、销售进度'!$C$346:Y346)/'6、销售进度'!$B$346&gt;90%,0.3,IF(SUM('6、销售进度'!$C$346:Y346)/'6、销售进度'!$B$346&gt;70%,0.5,IF(SUM('6、销售进度'!$C$346:Y346)/'6、销售进度'!$B$346&gt;50%,0.2,0))))</f>
        <v>0.5</v>
      </c>
      <c r="Z20" s="211">
        <f>IF('6、销售进度'!$B$346=0,0,IF(SUM('6、销售进度'!$C$346:Z346)/'6、销售进度'!$B$346&gt;90%,0.3,IF(SUM('6、销售进度'!$C$346:Z346)/'6、销售进度'!$B$346&gt;70%,0.5,IF(SUM('6、销售进度'!$C$346:Z346)/'6、销售进度'!$B$346&gt;50%,0.2,0))))</f>
        <v>0.5</v>
      </c>
      <c r="AA20" s="211">
        <f>IF('6、销售进度'!$B$346=0,0,IF(SUM('6、销售进度'!$C$346:AA346)/'6、销售进度'!$B$346&gt;90%,0.3,IF(SUM('6、销售进度'!$C$346:AA346)/'6、销售进度'!$B$346&gt;70%,0.5,IF(SUM('6、销售进度'!$C$346:AA346)/'6、销售进度'!$B$346&gt;50%,0.2,0))))</f>
        <v>0.5</v>
      </c>
      <c r="AB20" s="211">
        <f>IF('6、销售进度'!$B$346=0,0,IF(SUM('6、销售进度'!$C$346:AB346)/'6、销售进度'!$B$346&gt;90%,0.3,IF(SUM('6、销售进度'!$C$346:AB346)/'6、销售进度'!$B$346&gt;70%,0.5,IF(SUM('6、销售进度'!$C$346:AB346)/'6、销售进度'!$B$346&gt;50%,0.2,0))))</f>
        <v>0.5</v>
      </c>
      <c r="AC20" s="211">
        <f>IF('6、销售进度'!$B$346=0,0,IF(SUM('6、销售进度'!$C$346:AC346)/'6、销售进度'!$B$346&gt;90%,0.3,IF(SUM('6、销售进度'!$C$346:AC346)/'6、销售进度'!$B$346&gt;70%,0.5,IF(SUM('6、销售进度'!$C$346:AC346)/'6、销售进度'!$B$346&gt;50%,0.2,0))))</f>
        <v>0.5</v>
      </c>
      <c r="AD20" s="211">
        <f>IF('6、销售进度'!$B$346=0,0,IF(SUM('6、销售进度'!$C$346:AD346)/'6、销售进度'!$B$346&gt;90%,0.3,IF(SUM('6、销售进度'!$C$346:AD346)/'6、销售进度'!$B$346&gt;70%,0.5,IF(SUM('6、销售进度'!$C$346:AD346)/'6、销售进度'!$B$346&gt;50%,0.2,0))))</f>
        <v>0.5</v>
      </c>
      <c r="AE20" s="211">
        <f>IF('6、销售进度'!$B$346=0,0,IF(SUM('6、销售进度'!$C$346:AE346)/'6、销售进度'!$B$346&gt;90%,0.3,IF(SUM('6、销售进度'!$C$346:AE346)/'6、销售进度'!$B$346&gt;70%,0.5,IF(SUM('6、销售进度'!$C$346:AE346)/'6、销售进度'!$B$346&gt;50%,0.2,0))))</f>
        <v>0.5</v>
      </c>
      <c r="AF20" s="211">
        <f>IF('6、销售进度'!$B$346=0,0,IF(SUM('6、销售进度'!$C$346:AF346)/'6、销售进度'!$B$346&gt;90%,0.3,IF(SUM('6、销售进度'!$C$346:AF346)/'6、销售进度'!$B$346&gt;70%,0.5,IF(SUM('6、销售进度'!$C$346:AF346)/'6、销售进度'!$B$346&gt;50%,0.2,0))))</f>
        <v>0.5</v>
      </c>
      <c r="AG20" s="211">
        <f>IF('6、销售进度'!$B$346=0,0,IF(SUM('6、销售进度'!$C$346:AG346)/'6、销售进度'!$B$346&gt;90%,0.3,IF(SUM('6、销售进度'!$C$346:AG346)/'6、销售进度'!$B$346&gt;70%,0.5,IF(SUM('6、销售进度'!$C$346:AG346)/'6、销售进度'!$B$346&gt;50%,0.2,0))))</f>
        <v>0.5</v>
      </c>
      <c r="AH20" s="211">
        <f>IF('6、销售进度'!$B$346=0,0,IF(SUM('6、销售进度'!$C$346:AH346)/'6、销售进度'!$B$346&gt;90%,0.3,IF(SUM('6、销售进度'!$C$346:AH346)/'6、销售进度'!$B$346&gt;70%,0.5,IF(SUM('6、销售进度'!$C$346:AH346)/'6、销售进度'!$B$346&gt;50%,0.2,0))))</f>
        <v>0.5</v>
      </c>
      <c r="AI20" s="211">
        <f>IF('6、销售进度'!$B$346=0,0,IF(SUM('6、销售进度'!$C$346:AI346)/'6、销售进度'!$B$346&gt;90%,0.3,IF(SUM('6、销售进度'!$C$346:AI346)/'6、销售进度'!$B$346&gt;70%,0.5,IF(SUM('6、销售进度'!$C$346:AI346)/'6、销售进度'!$B$346&gt;50%,0.2,0))))</f>
        <v>0.3</v>
      </c>
      <c r="AJ20" s="211">
        <f>IF('6、销售进度'!$B$346=0,0,IF(SUM('6、销售进度'!$C$346:AJ346)/'6、销售进度'!$B$346&gt;90%,0.3,IF(SUM('6、销售进度'!$C$346:AJ346)/'6、销售进度'!$B$346&gt;70%,0.5,IF(SUM('6、销售进度'!$C$346:AJ346)/'6、销售进度'!$B$346&gt;50%,0.2,0))))</f>
        <v>0.3</v>
      </c>
      <c r="AK20" s="211">
        <f>IF('6、销售进度'!$B$346=0,0,IF(SUM('6、销售进度'!$C$346:AK346)/'6、销售进度'!$B$346&gt;90%,0.3,IF(SUM('6、销售进度'!$C$346:AK346)/'6、销售进度'!$B$346&gt;70%,0.5,IF(SUM('6、销售进度'!$C$346:AK346)/'6、销售进度'!$B$346&gt;50%,0.2,0))))</f>
        <v>0.3</v>
      </c>
      <c r="AL20" s="211">
        <f>IF('6、销售进度'!$B$346=0,0,IF(SUM('6、销售进度'!$C$346:AL346)/'6、销售进度'!$B$346&gt;90%,0.3,IF(SUM('6、销售进度'!$C$346:AL346)/'6、销售进度'!$B$346&gt;70%,0.5,IF(SUM('6、销售进度'!$C$346:AL346)/'6、销售进度'!$B$346&gt;50%,0.2,0))))</f>
        <v>0.3</v>
      </c>
      <c r="AM20" s="211">
        <f>IF('6、销售进度'!$B$346=0,0,IF(SUM('6、销售进度'!$C$346:AM346)/'6、销售进度'!$B$346&gt;90%,0.3,IF(SUM('6、销售进度'!$C$346:AM346)/'6、销售进度'!$B$346&gt;70%,0.5,IF(SUM('6、销售进度'!$C$346:AM346)/'6、销售进度'!$B$346&gt;50%,0.2,0))))</f>
        <v>0.3</v>
      </c>
      <c r="AN20" s="211">
        <f>IF('6、销售进度'!$B$346=0,0,IF(SUM('6、销售进度'!$C$346:AN346)/'6、销售进度'!$B$346&gt;90%,0.3,IF(SUM('6、销售进度'!$C$346:AN346)/'6、销售进度'!$B$346&gt;70%,0.5,IF(SUM('6、销售进度'!$C$346:AN346)/'6、销售进度'!$B$346&gt;50%,0.2,0))))</f>
        <v>0.3</v>
      </c>
      <c r="AO20" s="211">
        <f>IF('6、销售进度'!$B$346=0,0,IF(SUM('6、销售进度'!$C$346:AO346)/'6、销售进度'!$B$346&gt;90%,0.3,IF(SUM('6、销售进度'!$C$346:AO346)/'6、销售进度'!$B$346&gt;70%,0.5,IF(SUM('6、销售进度'!$C$346:AO346)/'6、销售进度'!$B$346&gt;50%,0.2,0))))</f>
        <v>0.3</v>
      </c>
      <c r="AP20" s="211">
        <f>IF('6、销售进度'!$B$346=0,0,IF(SUM('6、销售进度'!$C$346:AP346)/'6、销售进度'!$B$346&gt;90%,0.3,IF(SUM('6、销售进度'!$C$346:AP346)/'6、销售进度'!$B$346&gt;70%,0.5,IF(SUM('6、销售进度'!$C$346:AP346)/'6、销售进度'!$B$346&gt;50%,0.2,0))))</f>
        <v>0.3</v>
      </c>
      <c r="AQ20" s="211">
        <f>IF('6、销售进度'!$B$346=0,0,IF(SUM('6、销售进度'!$C$346:AQ346)/'6、销售进度'!$B$346&gt;90%,0.3,IF(SUM('6、销售进度'!$C$346:AQ346)/'6、销售进度'!$B$346&gt;70%,0.5,IF(SUM('6、销售进度'!$C$346:AQ346)/'6、销售进度'!$B$346&gt;50%,0.2,0))))</f>
        <v>0.3</v>
      </c>
      <c r="AR20" s="211">
        <f>IF('6、销售进度'!$B$346=0,0,IF(SUM('6、销售进度'!$C$346:AR346)/'6、销售进度'!$B$346&gt;90%,0.3,IF(SUM('6、销售进度'!$C$346:AR346)/'6、销售进度'!$B$346&gt;70%,0.5,IF(SUM('6、销售进度'!$C$346:AR346)/'6、销售进度'!$B$346&gt;50%,0.2,0))))</f>
        <v>0.3</v>
      </c>
      <c r="AS20" s="211">
        <f>IF('6、销售进度'!$B$346=0,0,IF(SUM('6、销售进度'!$C$346:AS346)/'6、销售进度'!$B$346&gt;90%,0.3,IF(SUM('6、销售进度'!$C$346:AS346)/'6、销售进度'!$B$346&gt;70%,0.5,IF(SUM('6、销售进度'!$C$346:AS346)/'6、销售进度'!$B$346&gt;50%,0.2,0))))</f>
        <v>0.3</v>
      </c>
      <c r="AT20" s="211">
        <f>IF('6、销售进度'!$B$346=0,0,IF(SUM('6、销售进度'!$C$346:AT346)/'6、销售进度'!$B$346&gt;90%,0.3,IF(SUM('6、销售进度'!$C$346:AT346)/'6、销售进度'!$B$346&gt;70%,0.5,IF(SUM('6、销售进度'!$C$346:AT346)/'6、销售进度'!$B$346&gt;50%,0.2,0))))</f>
        <v>0.3</v>
      </c>
      <c r="AU20" s="211">
        <f>IF('6、销售进度'!$B$346=0,0,IF(SUM('6、销售进度'!$C$346:AU346)/'6、销售进度'!$B$346&gt;90%,0.3,IF(SUM('6、销售进度'!$C$346:AU346)/'6、销售进度'!$B$346&gt;70%,0.5,IF(SUM('6、销售进度'!$C$346:AU346)/'6、销售进度'!$B$346&gt;50%,0.2,0))))</f>
        <v>0.3</v>
      </c>
      <c r="AV20" s="211">
        <f>IF('6、销售进度'!$B$346=0,0,IF(SUM('6、销售进度'!$C$346:AV346)/'6、销售进度'!$B$346&gt;90%,0.3,IF(SUM('6、销售进度'!$C$346:AV346)/'6、销售进度'!$B$346&gt;70%,0.5,IF(SUM('6、销售进度'!$C$346:AV346)/'6、销售进度'!$B$346&gt;50%,0.2,0))))</f>
        <v>0.3</v>
      </c>
      <c r="AW20" s="211">
        <f>IF('6、销售进度'!$B$346=0,0,IF(SUM('6、销售进度'!$C$346:AW346)/'6、销售进度'!$B$346&gt;90%,0.3,IF(SUM('6、销售进度'!$C$346:AW346)/'6、销售进度'!$B$346&gt;70%,0.5,IF(SUM('6、销售进度'!$C$346:AW346)/'6、销售进度'!$B$346&gt;50%,0.2,0))))</f>
        <v>0.3</v>
      </c>
      <c r="AX20" s="211">
        <f>IF('6、销售进度'!$B$346=0,0,IF(SUM('6、销售进度'!$C$346:AX346)/'6、销售进度'!$B$346&gt;90%,0.3,IF(SUM('6、销售进度'!$C$346:AX346)/'6、销售进度'!$B$346&gt;70%,0.5,IF(SUM('6、销售进度'!$C$346:AX346)/'6、销售进度'!$B$346&gt;50%,0.2,0))))</f>
        <v>0.3</v>
      </c>
      <c r="AY20" s="211">
        <f>IF('6、销售进度'!$B$346=0,0,IF(SUM('6、销售进度'!$C$346:AY346)/'6、销售进度'!$B$346&gt;90%,0.3,IF(SUM('6、销售进度'!$C$346:AY346)/'6、销售进度'!$B$346&gt;70%,0.5,IF(SUM('6、销售进度'!$C$346:AY346)/'6、销售进度'!$B$346&gt;50%,0.2,0))))</f>
        <v>0.3</v>
      </c>
      <c r="AZ20" s="211">
        <f>IF('6、销售进度'!$B$346=0,0,IF(SUM('6、销售进度'!$C$346:AZ346)/'6、销售进度'!$B$346&gt;90%,0.3,IF(SUM('6、销售进度'!$C$346:AZ346)/'6、销售进度'!$B$346&gt;70%,0.5,IF(SUM('6、销售进度'!$C$346:AZ346)/'6、销售进度'!$B$346&gt;50%,0.2,0))))</f>
        <v>0.3</v>
      </c>
      <c r="BA20" s="211">
        <f>IF('6、销售进度'!$B$346=0,0,IF(SUM('6、销售进度'!$C$346:BA346)/'6、销售进度'!$B$346&gt;90%,0.3,IF(SUM('6、销售进度'!$C$346:BA346)/'6、销售进度'!$B$346&gt;70%,0.5,IF(SUM('6、销售进度'!$C$346:BA346)/'6、销售进度'!$B$346&gt;50%,0.2,0))))</f>
        <v>0.3</v>
      </c>
      <c r="BB20" s="211">
        <f>IF('6、销售进度'!$B$346=0,0,IF(SUM('6、销售进度'!$C$346:BB346)/'6、销售进度'!$B$346&gt;90%,0.3,IF(SUM('6、销售进度'!$C$346:BB346)/'6、销售进度'!$B$346&gt;70%,0.5,IF(SUM('6、销售进度'!$C$346:BB346)/'6、销售进度'!$B$346&gt;50%,0.2,0))))</f>
        <v>0.3</v>
      </c>
      <c r="BC20" s="211">
        <f>IF('6、销售进度'!$B$346=0,0,IF(SUM('6、销售进度'!$C$346:BC346)/'6、销售进度'!$B$346&gt;90%,0.3,IF(SUM('6、销售进度'!$C$346:BC346)/'6、销售进度'!$B$346&gt;70%,0.5,IF(SUM('6、销售进度'!$C$346:BC346)/'6、销售进度'!$B$346&gt;50%,0.2,0))))</f>
        <v>0.3</v>
      </c>
      <c r="BD20" s="211">
        <f>IF('6、销售进度'!$B$346=0,0,IF(SUM('6、销售进度'!$C$346:BD346)/'6、销售进度'!$B$346&gt;90%,0.3,IF(SUM('6、销售进度'!$C$346:BD346)/'6、销售进度'!$B$346&gt;70%,0.5,IF(SUM('6、销售进度'!$C$346:BD346)/'6、销售进度'!$B$346&gt;50%,0.2,0))))</f>
        <v>0.3</v>
      </c>
      <c r="BE20" s="211">
        <f>IF('6、销售进度'!$B$346=0,0,IF(SUM('6、销售进度'!$C$346:BE346)/'6、销售进度'!$B$346&gt;90%,0.3,IF(SUM('6、销售进度'!$C$346:BE346)/'6、销售进度'!$B$346&gt;70%,0.5,IF(SUM('6、销售进度'!$C$346:BE346)/'6、销售进度'!$B$346&gt;50%,0.2,0))))</f>
        <v>0.3</v>
      </c>
      <c r="BF20" s="211">
        <f>IF('6、销售进度'!$B$346=0,0,IF(SUM('6、销售进度'!$C$346:BF346)/'6、销售进度'!$B$346&gt;90%,0.3,IF(SUM('6、销售进度'!$C$346:BF346)/'6、销售进度'!$B$346&gt;70%,0.5,IF(SUM('6、销售进度'!$C$346:BF346)/'6、销售进度'!$B$346&gt;50%,0.2,0))))</f>
        <v>0.3</v>
      </c>
      <c r="BG20" s="211">
        <f>IF('6、销售进度'!$B$346=0,0,IF(SUM('6、销售进度'!$C$346:BG346)/'6、销售进度'!$B$346&gt;90%,0.3,IF(SUM('6、销售进度'!$C$346:BG346)/'6、销售进度'!$B$346&gt;70%,0.5,IF(SUM('6、销售进度'!$C$346:BG346)/'6、销售进度'!$B$346&gt;50%,0.2,0))))</f>
        <v>0.3</v>
      </c>
      <c r="BH20" s="211">
        <f>IF('6、销售进度'!$B$346=0,0,IF(SUM('6、销售进度'!$C$346:BH346)/'6、销售进度'!$B$346&gt;90%,0.3,IF(SUM('6、销售进度'!$C$346:BH346)/'6、销售进度'!$B$346&gt;70%,0.5,IF(SUM('6、销售进度'!$C$346:BH346)/'6、销售进度'!$B$346&gt;50%,0.2,0))))</f>
        <v>0.3</v>
      </c>
      <c r="BI20" s="211">
        <f>IF('6、销售进度'!$B$346=0,0,IF(SUM('6、销售进度'!$C$346:BI346)/'6、销售进度'!$B$346&gt;90%,0.3,IF(SUM('6、销售进度'!$C$346:BI346)/'6、销售进度'!$B$346&gt;70%,0.5,IF(SUM('6、销售进度'!$C$346:BI346)/'6、销售进度'!$B$346&gt;50%,0.2,0))))</f>
        <v>0.3</v>
      </c>
      <c r="BJ20" s="211">
        <f>IF('6、销售进度'!$B$346=0,0,IF(SUM('6、销售进度'!$C$346:BJ346)/'6、销售进度'!$B$346&gt;90%,0.3,IF(SUM('6、销售进度'!$C$346:BJ346)/'6、销售进度'!$B$346&gt;70%,0.5,IF(SUM('6、销售进度'!$C$346:BJ346)/'6、销售进度'!$B$346&gt;50%,0.2,0))))</f>
        <v>0.3</v>
      </c>
      <c r="BK20" s="211">
        <f>IF('6、销售进度'!$B$346=0,0,IF(SUM('6、销售进度'!$C$346:BK346)/'6、销售进度'!$B$346&gt;90%,0.3,IF(SUM('6、销售进度'!$C$346:BK346)/'6、销售进度'!$B$346&gt;70%,0.5,IF(SUM('6、销售进度'!$C$346:BK346)/'6、销售进度'!$B$346&gt;50%,0.2,0))))</f>
        <v>0.3</v>
      </c>
      <c r="BL20" s="211">
        <f>IF('6、销售进度'!$B$346=0,0,IF(SUM('6、销售进度'!$C$346:BL346)/'6、销售进度'!$B$346&gt;90%,0.3,IF(SUM('6、销售进度'!$C$346:BL346)/'6、销售进度'!$B$346&gt;70%,0.5,IF(SUM('6、销售进度'!$C$346:BL346)/'6、销售进度'!$B$346&gt;50%,0.2,0))))</f>
        <v>0.3</v>
      </c>
      <c r="BM20" s="211">
        <f>IF('6、销售进度'!$B$346=0,0,IF(SUM('6、销售进度'!$C$346:BM346)/'6、销售进度'!$B$346&gt;90%,0.3,IF(SUM('6、销售进度'!$C$346:BM346)/'6、销售进度'!$B$346&gt;70%,0.5,IF(SUM('6、销售进度'!$C$346:BM346)/'6、销售进度'!$B$346&gt;50%,0.2,0))))</f>
        <v>0.3</v>
      </c>
      <c r="BN20" s="211">
        <f>IF('6、销售进度'!$B$346=0,0,IF(SUM('6、销售进度'!$C$346:BN346)/'6、销售进度'!$B$346&gt;90%,0.3,IF(SUM('6、销售进度'!$C$346:BN346)/'6、销售进度'!$B$346&gt;70%,0.5,IF(SUM('6、销售进度'!$C$346:BN346)/'6、销售进度'!$B$346&gt;50%,0.2,0))))</f>
        <v>0.3</v>
      </c>
      <c r="BO20" s="211">
        <f>IF('6、销售进度'!$B$346=0,0,IF(SUM('6、销售进度'!$C$346:BO346)/'6、销售进度'!$B$346&gt;90%,0.3,IF(SUM('6、销售进度'!$C$346:BO346)/'6、销售进度'!$B$346&gt;70%,0.5,IF(SUM('6、销售进度'!$C$346:BO346)/'6、销售进度'!$B$346&gt;50%,0.2,0))))</f>
        <v>0.3</v>
      </c>
      <c r="BP20" s="211">
        <f>IF('6、销售进度'!$B$346=0,0,IF(SUM('6、销售进度'!$C$346:BP346)/'6、销售进度'!$B$346&gt;90%,0.3,IF(SUM('6、销售进度'!$C$346:BP346)/'6、销售进度'!$B$346&gt;70%,0.5,IF(SUM('6、销售进度'!$C$346:BP346)/'6、销售进度'!$B$346&gt;50%,0.2,0))))</f>
        <v>0.3</v>
      </c>
      <c r="BQ20" s="211">
        <f>IF('6、销售进度'!$B$346=0,0,IF(SUM('6、销售进度'!$C$346:BQ346)/'6、销售进度'!$B$346&gt;90%,0.3,IF(SUM('6、销售进度'!$C$346:BQ346)/'6、销售进度'!$B$346&gt;70%,0.5,IF(SUM('6、销售进度'!$C$346:BQ346)/'6、销售进度'!$B$346&gt;50%,0.2,0))))</f>
        <v>0.3</v>
      </c>
      <c r="BR20" s="211">
        <f>IF('6、销售进度'!$B$346=0,0,IF(SUM('6、销售进度'!$C$346:BR346)/'6、销售进度'!$B$346&gt;90%,0.3,IF(SUM('6、销售进度'!$C$346:BR346)/'6、销售进度'!$B$346&gt;70%,0.5,IF(SUM('6、销售进度'!$C$346:BR346)/'6、销售进度'!$B$346&gt;50%,0.2,0))))</f>
        <v>0.3</v>
      </c>
      <c r="BS20" s="211">
        <f>IF('6、销售进度'!$B$346=0,0,IF(SUM('6、销售进度'!$C$346:BS346)/'6、销售进度'!$B$346&gt;90%,0.3,IF(SUM('6、销售进度'!$C$346:BS346)/'6、销售进度'!$B$346&gt;70%,0.5,IF(SUM('6、销售进度'!$C$346:BS346)/'6、销售进度'!$B$346&gt;50%,0.2,0))))</f>
        <v>0.3</v>
      </c>
      <c r="BT20" s="211">
        <f>IF('6、销售进度'!$B$346=0,0,IF(SUM('6、销售进度'!$C$346:BT346)/'6、销售进度'!$B$346&gt;90%,0.3,IF(SUM('6、销售进度'!$C$346:BT346)/'6、销售进度'!$B$346&gt;70%,0.5,IF(SUM('6、销售进度'!$C$346:BT346)/'6、销售进度'!$B$346&gt;50%,0.2,0))))</f>
        <v>0.3</v>
      </c>
      <c r="BU20" s="211">
        <f>IF('6、销售进度'!$B$346=0,0,IF(SUM('6、销售进度'!$C$346:BU346)/'6、销售进度'!$B$346&gt;90%,0.3,IF(SUM('6、销售进度'!$C$346:BU346)/'6、销售进度'!$B$346&gt;70%,0.5,IF(SUM('6、销售进度'!$C$346:BU346)/'6、销售进度'!$B$346&gt;50%,0.2,0))))</f>
        <v>0.3</v>
      </c>
      <c r="BV20" s="211">
        <f>IF('6、销售进度'!$B$346=0,0,IF(SUM('6、销售进度'!$C$346:BV346)/'6、销售进度'!$B$346&gt;90%,0.3,IF(SUM('6、销售进度'!$C$346:BV346)/'6、销售进度'!$B$346&gt;70%,0.5,IF(SUM('6、销售进度'!$C$346:BV346)/'6、销售进度'!$B$346&gt;50%,0.2,0))))</f>
        <v>0.3</v>
      </c>
      <c r="BW20" s="211">
        <f>IF('6、销售进度'!$B$346=0,0,IF(SUM('6、销售进度'!$C$346:BW346)/'6、销售进度'!$B$346&gt;90%,0.3,IF(SUM('6、销售进度'!$C$346:BW346)/'6、销售进度'!$B$346&gt;70%,0.5,IF(SUM('6、销售进度'!$C$346:BW346)/'6、销售进度'!$B$346&gt;50%,0.2,0))))</f>
        <v>0.3</v>
      </c>
      <c r="BX20" s="211">
        <f>IF('6、销售进度'!$B$346=0,0,IF(SUM('6、销售进度'!$C$346:BX346)/'6、销售进度'!$B$346&gt;90%,0.3,IF(SUM('6、销售进度'!$C$346:BX346)/'6、销售进度'!$B$346&gt;70%,0.5,IF(SUM('6、销售进度'!$C$346:BX346)/'6、销售进度'!$B$346&gt;50%,0.2,0))))</f>
        <v>0.3</v>
      </c>
      <c r="BY20" s="211">
        <f>IF('6、销售进度'!$B$346=0,0,IF(SUM('6、销售进度'!$C$346:BY346)/'6、销售进度'!$B$346&gt;90%,0.3,IF(SUM('6、销售进度'!$C$346:BY346)/'6、销售进度'!$B$346&gt;70%,0.5,IF(SUM('6、销售进度'!$C$346:BY346)/'6、销售进度'!$B$346&gt;50%,0.2,0))))</f>
        <v>0.3</v>
      </c>
      <c r="BZ20" s="211">
        <f>IF('6、销售进度'!$B$346=0,0,IF(SUM('6、销售进度'!$C$346:BZ346)/'6、销售进度'!$B$346&gt;90%,0.3,IF(SUM('6、销售进度'!$C$346:BZ346)/'6、销售进度'!$B$346&gt;70%,0.5,IF(SUM('6、销售进度'!$C$346:BZ346)/'6、销售进度'!$B$346&gt;50%,0.2,0))))</f>
        <v>0.3</v>
      </c>
      <c r="CA20" s="211">
        <f>IF('6、销售进度'!$B$346=0,0,IF(SUM('6、销售进度'!$C$346:CA346)/'6、销售进度'!$B$346&gt;90%,0.3,IF(SUM('6、销售进度'!$C$346:CA346)/'6、销售进度'!$B$346&gt;70%,0.5,IF(SUM('6、销售进度'!$C$346:CA346)/'6、销售进度'!$B$346&gt;50%,0.2,0))))</f>
        <v>0.3</v>
      </c>
      <c r="CB20" s="211">
        <f>IF('6、销售进度'!$B$346=0,0,IF(SUM('6、销售进度'!$C$346:CB346)/'6、销售进度'!$B$346&gt;90%,0.3,IF(SUM('6、销售进度'!$C$346:CB346)/'6、销售进度'!$B$346&gt;70%,0.5,IF(SUM('6、销售进度'!$C$346:CB346)/'6、销售进度'!$B$346&gt;50%,0.2,0))))</f>
        <v>0.3</v>
      </c>
      <c r="CC20" s="211">
        <f>IF('6、销售进度'!$B$346=0,0,IF(SUM('6、销售进度'!$C$346:CC346)/'6、销售进度'!$B$346&gt;90%,0.3,IF(SUM('6、销售进度'!$C$346:CC346)/'6、销售进度'!$B$346&gt;70%,0.5,IF(SUM('6、销售进度'!$C$346:CC346)/'6、销售进度'!$B$346&gt;50%,0.2,0))))</f>
        <v>0.3</v>
      </c>
      <c r="CD20" s="211">
        <f>IF('6、销售进度'!$B$346=0,0,IF(SUM('6、销售进度'!$C$346:CD346)/'6、销售进度'!$B$346&gt;90%,0.3,IF(SUM('6、销售进度'!$C$346:CD346)/'6、销售进度'!$B$346&gt;70%,0.5,IF(SUM('6、销售进度'!$C$346:CD346)/'6、销售进度'!$B$346&gt;50%,0.2,0))))</f>
        <v>0.3</v>
      </c>
      <c r="CE20" s="211">
        <f>IF('6、销售进度'!$B$346=0,0,IF(SUM('6、销售进度'!$C$346:CE346)/'6、销售进度'!$B$346&gt;90%,0.3,IF(SUM('6、销售进度'!$C$346:CE346)/'6、销售进度'!$B$346&gt;70%,0.5,IF(SUM('6、销售进度'!$C$346:CE346)/'6、销售进度'!$B$346&gt;50%,0.2,0))))</f>
        <v>0.3</v>
      </c>
      <c r="CF20" s="211">
        <f>IF('6、销售进度'!$B$346=0,0,IF(SUM('6、销售进度'!$C$346:CF346)/'6、销售进度'!$B$346&gt;90%,0.3,IF(SUM('6、销售进度'!$C$346:CF346)/'6、销售进度'!$B$346&gt;70%,0.5,IF(SUM('6、销售进度'!$C$346:CF346)/'6、销售进度'!$B$346&gt;50%,0.2,0))))</f>
        <v>0.3</v>
      </c>
      <c r="CG20" s="211">
        <f>IF('6、销售进度'!$B$346=0,0,IF(SUM('6、销售进度'!$C$346:CG346)/'6、销售进度'!$B$346&gt;90%,0.3,IF(SUM('6、销售进度'!$C$346:CG346)/'6、销售进度'!$B$346&gt;70%,0.5,IF(SUM('6、销售进度'!$C$346:CG346)/'6、销售进度'!$B$346&gt;50%,0.2,0))))</f>
        <v>0.3</v>
      </c>
      <c r="CH20" s="211">
        <f>IF('6、销售进度'!$B$346=0,0,IF(SUM('6、销售进度'!$C$346:CH346)/'6、销售进度'!$B$346&gt;90%,0.3,IF(SUM('6、销售进度'!$C$346:CH346)/'6、销售进度'!$B$346&gt;70%,0.5,IF(SUM('6、销售进度'!$C$346:CH346)/'6、销售进度'!$B$346&gt;50%,0.2,0))))</f>
        <v>0.3</v>
      </c>
      <c r="CI20" s="211">
        <f>IF('6、销售进度'!$B$346=0,0,IF(SUM('6、销售进度'!$C$346:CI346)/'6、销售进度'!$B$346&gt;90%,0.3,IF(SUM('6、销售进度'!$C$346:CI346)/'6、销售进度'!$B$346&gt;70%,0.5,IF(SUM('6、销售进度'!$C$346:CI346)/'6、销售进度'!$B$346&gt;50%,0.2,0))))</f>
        <v>0.3</v>
      </c>
      <c r="CJ20" s="211">
        <f>IF('6、销售进度'!$B$346=0,0,IF(SUM('6、销售进度'!$C$346:CJ346)/'6、销售进度'!$B$346&gt;90%,0.3,IF(SUM('6、销售进度'!$C$346:CJ346)/'6、销售进度'!$B$346&gt;70%,0.5,IF(SUM('6、销售进度'!$C$346:CJ346)/'6、销售进度'!$B$346&gt;50%,0.2,0))))</f>
        <v>0.3</v>
      </c>
      <c r="CK20" s="211">
        <f>IF('6、销售进度'!$B$346=0,0,IF(SUM('6、销售进度'!$C$346:CK346)/'6、销售进度'!$B$346&gt;90%,0.3,IF(SUM('6、销售进度'!$C$346:CK346)/'6、销售进度'!$B$346&gt;70%,0.5,IF(SUM('6、销售进度'!$C$346:CK346)/'6、销售进度'!$B$346&gt;50%,0.2,0))))</f>
        <v>0.3</v>
      </c>
      <c r="CL20" s="211">
        <f>IF('6、销售进度'!$B$346=0,0,IF(SUM('6、销售进度'!$C$346:CL346)/'6、销售进度'!$B$346&gt;90%,0.3,IF(SUM('6、销售进度'!$C$346:CL346)/'6、销售进度'!$B$346&gt;70%,0.5,IF(SUM('6、销售进度'!$C$346:CL346)/'6、销售进度'!$B$346&gt;50%,0.2,0))))</f>
        <v>0.3</v>
      </c>
      <c r="CM20" s="211">
        <f>IF('6、销售进度'!$B$346=0,0,IF(SUM('6、销售进度'!$C$346:CM346)/'6、销售进度'!$B$346&gt;90%,0.3,IF(SUM('6、销售进度'!$C$346:CM346)/'6、销售进度'!$B$346&gt;70%,0.5,IF(SUM('6、销售进度'!$C$346:CM346)/'6、销售进度'!$B$346&gt;50%,0.2,0))))</f>
        <v>0.3</v>
      </c>
      <c r="CN20" s="211">
        <f>IF('6、销售进度'!$B$346=0,0,IF(SUM('6、销售进度'!$C$346:CN346)/'6、销售进度'!$B$346&gt;90%,0.3,IF(SUM('6、销售进度'!$C$346:CN346)/'6、销售进度'!$B$346&gt;70%,0.5,IF(SUM('6、销售进度'!$C$346:CN346)/'6、销售进度'!$B$346&gt;50%,0.2,0))))</f>
        <v>0.3</v>
      </c>
      <c r="CO20" s="211">
        <f>IF('6、销售进度'!$B$346=0,0,IF(SUM('6、销售进度'!$C$346:CO346)/'6、销售进度'!$B$346&gt;90%,0.3,IF(SUM('6、销售进度'!$C$346:CO346)/'6、销售进度'!$B$346&gt;70%,0.5,IF(SUM('6、销售进度'!$C$346:CO346)/'6、销售进度'!$B$346&gt;50%,0.2,0))))</f>
        <v>0.3</v>
      </c>
      <c r="CP20" s="211">
        <f>IF('6、销售进度'!$B$346=0,0,IF(SUM('6、销售进度'!$C$346:CP346)/'6、销售进度'!$B$346&gt;90%,0.3,IF(SUM('6、销售进度'!$C$346:CP346)/'6、销售进度'!$B$346&gt;70%,0.5,IF(SUM('6、销售进度'!$C$346:CP346)/'6、销售进度'!$B$346&gt;50%,0.2,0))))</f>
        <v>0.3</v>
      </c>
      <c r="CQ20" s="211">
        <f>IF('6、销售进度'!$B$346=0,0,IF(SUM('6、销售进度'!$C$346:CQ346)/'6、销售进度'!$B$346&gt;90%,0.3,IF(SUM('6、销售进度'!$C$346:CQ346)/'6、销售进度'!$B$346&gt;70%,0.5,IF(SUM('6、销售进度'!$C$346:CQ346)/'6、销售进度'!$B$346&gt;50%,0.2,0))))</f>
        <v>0.3</v>
      </c>
      <c r="CR20" s="211">
        <f>IF('6、销售进度'!$B$346=0,0,IF(SUM('6、销售进度'!$C$346:CR346)/'6、销售进度'!$B$346&gt;90%,0.3,IF(SUM('6、销售进度'!$C$346:CR346)/'6、销售进度'!$B$346&gt;70%,0.5,IF(SUM('6、销售进度'!$C$346:CR346)/'6、销售进度'!$B$346&gt;50%,0.2,0))))</f>
        <v>0.3</v>
      </c>
      <c r="CS20" s="211">
        <f>IF('6、销售进度'!$B$346=0,0,IF(SUM('6、销售进度'!$C$346:CS346)/'6、销售进度'!$B$346&gt;90%,0.3,IF(SUM('6、销售进度'!$C$346:CS346)/'6、销售进度'!$B$346&gt;70%,0.5,IF(SUM('6、销售进度'!$C$346:CS346)/'6、销售进度'!$B$346&gt;50%,0.2,0))))</f>
        <v>0.3</v>
      </c>
      <c r="CT20" s="211">
        <f>IF('6、销售进度'!$B$346=0,0,IF(SUM('6、销售进度'!$C$346:CT346)/'6、销售进度'!$B$346&gt;90%,0.3,IF(SUM('6、销售进度'!$C$346:CT346)/'6、销售进度'!$B$346&gt;70%,0.5,IF(SUM('6、销售进度'!$C$346:CT346)/'6、销售进度'!$B$346&gt;50%,0.2,0))))</f>
        <v>0.3</v>
      </c>
    </row>
    <row r="21" spans="1:98" s="189" customFormat="1" ht="16.5" hidden="1" customHeight="1" outlineLevel="1">
      <c r="A21" s="212" t="s">
        <v>540</v>
      </c>
      <c r="B21" s="208"/>
      <c r="C21" s="213">
        <f t="shared" ref="C21:AH21" si="2">IF((C20-B20)=0,0,C20)</f>
        <v>0</v>
      </c>
      <c r="D21" s="213">
        <f t="shared" si="2"/>
        <v>0</v>
      </c>
      <c r="E21" s="213">
        <f t="shared" si="2"/>
        <v>0</v>
      </c>
      <c r="F21" s="213">
        <f t="shared" si="2"/>
        <v>0</v>
      </c>
      <c r="G21" s="213">
        <f t="shared" si="2"/>
        <v>0</v>
      </c>
      <c r="H21" s="213">
        <f t="shared" si="2"/>
        <v>0</v>
      </c>
      <c r="I21" s="213">
        <f t="shared" si="2"/>
        <v>0</v>
      </c>
      <c r="J21" s="213">
        <f t="shared" si="2"/>
        <v>0</v>
      </c>
      <c r="K21" s="213">
        <f t="shared" si="2"/>
        <v>0</v>
      </c>
      <c r="L21" s="213">
        <f t="shared" si="2"/>
        <v>0</v>
      </c>
      <c r="M21" s="213">
        <f t="shared" si="2"/>
        <v>0</v>
      </c>
      <c r="N21" s="213">
        <f t="shared" si="2"/>
        <v>0</v>
      </c>
      <c r="O21" s="213">
        <f t="shared" si="2"/>
        <v>0</v>
      </c>
      <c r="P21" s="213">
        <f t="shared" si="2"/>
        <v>0</v>
      </c>
      <c r="Q21" s="213">
        <f t="shared" si="2"/>
        <v>0</v>
      </c>
      <c r="R21" s="213">
        <f t="shared" si="2"/>
        <v>0</v>
      </c>
      <c r="S21" s="213">
        <f t="shared" si="2"/>
        <v>0</v>
      </c>
      <c r="T21" s="213">
        <f t="shared" si="2"/>
        <v>0.2</v>
      </c>
      <c r="U21" s="213">
        <f t="shared" si="2"/>
        <v>0</v>
      </c>
      <c r="V21" s="213">
        <f t="shared" si="2"/>
        <v>0.5</v>
      </c>
      <c r="W21" s="213">
        <f t="shared" si="2"/>
        <v>0</v>
      </c>
      <c r="X21" s="213">
        <f t="shared" si="2"/>
        <v>0</v>
      </c>
      <c r="Y21" s="213">
        <f t="shared" si="2"/>
        <v>0</v>
      </c>
      <c r="Z21" s="213">
        <f t="shared" si="2"/>
        <v>0</v>
      </c>
      <c r="AA21" s="213">
        <f t="shared" si="2"/>
        <v>0</v>
      </c>
      <c r="AB21" s="213">
        <f t="shared" si="2"/>
        <v>0</v>
      </c>
      <c r="AC21" s="213">
        <f t="shared" si="2"/>
        <v>0</v>
      </c>
      <c r="AD21" s="213">
        <f t="shared" si="2"/>
        <v>0</v>
      </c>
      <c r="AE21" s="213">
        <f t="shared" si="2"/>
        <v>0</v>
      </c>
      <c r="AF21" s="213">
        <f t="shared" si="2"/>
        <v>0</v>
      </c>
      <c r="AG21" s="213">
        <f t="shared" si="2"/>
        <v>0</v>
      </c>
      <c r="AH21" s="213">
        <f t="shared" si="2"/>
        <v>0</v>
      </c>
      <c r="AI21" s="213">
        <f t="shared" ref="AI21:BN21" si="3">IF((AI20-AH20)=0,0,AI20)</f>
        <v>0.3</v>
      </c>
      <c r="AJ21" s="213">
        <f t="shared" si="3"/>
        <v>0</v>
      </c>
      <c r="AK21" s="213">
        <f t="shared" si="3"/>
        <v>0</v>
      </c>
      <c r="AL21" s="213">
        <f t="shared" si="3"/>
        <v>0</v>
      </c>
      <c r="AM21" s="213">
        <f t="shared" si="3"/>
        <v>0</v>
      </c>
      <c r="AN21" s="213">
        <f t="shared" si="3"/>
        <v>0</v>
      </c>
      <c r="AO21" s="213">
        <f t="shared" si="3"/>
        <v>0</v>
      </c>
      <c r="AP21" s="213">
        <f t="shared" si="3"/>
        <v>0</v>
      </c>
      <c r="AQ21" s="213">
        <f t="shared" si="3"/>
        <v>0</v>
      </c>
      <c r="AR21" s="213">
        <f t="shared" si="3"/>
        <v>0</v>
      </c>
      <c r="AS21" s="213">
        <f t="shared" si="3"/>
        <v>0</v>
      </c>
      <c r="AT21" s="213">
        <f t="shared" si="3"/>
        <v>0</v>
      </c>
      <c r="AU21" s="213">
        <f t="shared" si="3"/>
        <v>0</v>
      </c>
      <c r="AV21" s="213">
        <f t="shared" si="3"/>
        <v>0</v>
      </c>
      <c r="AW21" s="213">
        <f t="shared" si="3"/>
        <v>0</v>
      </c>
      <c r="AX21" s="213">
        <f t="shared" si="3"/>
        <v>0</v>
      </c>
      <c r="AY21" s="213">
        <f t="shared" si="3"/>
        <v>0</v>
      </c>
      <c r="AZ21" s="213">
        <f t="shared" si="3"/>
        <v>0</v>
      </c>
      <c r="BA21" s="213">
        <f t="shared" si="3"/>
        <v>0</v>
      </c>
      <c r="BB21" s="213">
        <f t="shared" si="3"/>
        <v>0</v>
      </c>
      <c r="BC21" s="213">
        <f t="shared" si="3"/>
        <v>0</v>
      </c>
      <c r="BD21" s="213">
        <f t="shared" si="3"/>
        <v>0</v>
      </c>
      <c r="BE21" s="213">
        <f t="shared" si="3"/>
        <v>0</v>
      </c>
      <c r="BF21" s="213">
        <f t="shared" si="3"/>
        <v>0</v>
      </c>
      <c r="BG21" s="213">
        <f t="shared" si="3"/>
        <v>0</v>
      </c>
      <c r="BH21" s="213">
        <f t="shared" si="3"/>
        <v>0</v>
      </c>
      <c r="BI21" s="213">
        <f t="shared" si="3"/>
        <v>0</v>
      </c>
      <c r="BJ21" s="213">
        <f t="shared" si="3"/>
        <v>0</v>
      </c>
      <c r="BK21" s="213">
        <f t="shared" si="3"/>
        <v>0</v>
      </c>
      <c r="BL21" s="213">
        <f t="shared" si="3"/>
        <v>0</v>
      </c>
      <c r="BM21" s="213">
        <f t="shared" si="3"/>
        <v>0</v>
      </c>
      <c r="BN21" s="213">
        <f t="shared" si="3"/>
        <v>0</v>
      </c>
      <c r="BO21" s="213">
        <f t="shared" ref="BO21:CT21" si="4">IF((BO20-BN20)=0,0,BO20)</f>
        <v>0</v>
      </c>
      <c r="BP21" s="213">
        <f t="shared" si="4"/>
        <v>0</v>
      </c>
      <c r="BQ21" s="213">
        <f t="shared" si="4"/>
        <v>0</v>
      </c>
      <c r="BR21" s="213">
        <f t="shared" si="4"/>
        <v>0</v>
      </c>
      <c r="BS21" s="213">
        <f t="shared" si="4"/>
        <v>0</v>
      </c>
      <c r="BT21" s="213">
        <f t="shared" si="4"/>
        <v>0</v>
      </c>
      <c r="BU21" s="213">
        <f t="shared" si="4"/>
        <v>0</v>
      </c>
      <c r="BV21" s="213">
        <f t="shared" si="4"/>
        <v>0</v>
      </c>
      <c r="BW21" s="213">
        <f t="shared" si="4"/>
        <v>0</v>
      </c>
      <c r="BX21" s="213">
        <f t="shared" si="4"/>
        <v>0</v>
      </c>
      <c r="BY21" s="213">
        <f t="shared" si="4"/>
        <v>0</v>
      </c>
      <c r="BZ21" s="213">
        <f t="shared" si="4"/>
        <v>0</v>
      </c>
      <c r="CA21" s="213">
        <f t="shared" si="4"/>
        <v>0</v>
      </c>
      <c r="CB21" s="213">
        <f t="shared" si="4"/>
        <v>0</v>
      </c>
      <c r="CC21" s="213">
        <f t="shared" si="4"/>
        <v>0</v>
      </c>
      <c r="CD21" s="213">
        <f t="shared" si="4"/>
        <v>0</v>
      </c>
      <c r="CE21" s="213">
        <f t="shared" si="4"/>
        <v>0</v>
      </c>
      <c r="CF21" s="213">
        <f t="shared" si="4"/>
        <v>0</v>
      </c>
      <c r="CG21" s="213">
        <f t="shared" si="4"/>
        <v>0</v>
      </c>
      <c r="CH21" s="213">
        <f t="shared" si="4"/>
        <v>0</v>
      </c>
      <c r="CI21" s="213">
        <f t="shared" si="4"/>
        <v>0</v>
      </c>
      <c r="CJ21" s="213">
        <f t="shared" si="4"/>
        <v>0</v>
      </c>
      <c r="CK21" s="213">
        <f t="shared" si="4"/>
        <v>0</v>
      </c>
      <c r="CL21" s="213">
        <f t="shared" si="4"/>
        <v>0</v>
      </c>
      <c r="CM21" s="213">
        <f t="shared" si="4"/>
        <v>0</v>
      </c>
      <c r="CN21" s="213">
        <f t="shared" si="4"/>
        <v>0</v>
      </c>
      <c r="CO21" s="213">
        <f t="shared" si="4"/>
        <v>0</v>
      </c>
      <c r="CP21" s="213">
        <f t="shared" si="4"/>
        <v>0</v>
      </c>
      <c r="CQ21" s="213">
        <f t="shared" si="4"/>
        <v>0</v>
      </c>
      <c r="CR21" s="213">
        <f t="shared" si="4"/>
        <v>0</v>
      </c>
      <c r="CS21" s="213">
        <f t="shared" si="4"/>
        <v>0</v>
      </c>
      <c r="CT21" s="213">
        <f t="shared" si="4"/>
        <v>0</v>
      </c>
    </row>
    <row r="22" spans="1:98" ht="16.5" customHeight="1" collapsed="1">
      <c r="A22" s="198" t="s">
        <v>541</v>
      </c>
      <c r="B22" s="208">
        <f>SUM(C22:CT22)</f>
        <v>-55505.619127604812</v>
      </c>
      <c r="C22" s="209"/>
      <c r="D22" s="209"/>
      <c r="E22" s="209"/>
      <c r="F22" s="209"/>
      <c r="G22" s="209"/>
      <c r="H22" s="209"/>
      <c r="I22" s="209"/>
      <c r="J22" s="209"/>
      <c r="K22" s="209"/>
      <c r="L22" s="209"/>
      <c r="M22" s="209"/>
      <c r="N22" s="209"/>
      <c r="O22" s="209"/>
      <c r="P22" s="209"/>
      <c r="Q22" s="209"/>
      <c r="R22" s="209"/>
      <c r="S22" s="209"/>
      <c r="T22" s="209"/>
      <c r="U22" s="209"/>
      <c r="V22" s="209">
        <v>-10000</v>
      </c>
      <c r="W22" s="209"/>
      <c r="X22" s="209"/>
      <c r="Y22" s="209"/>
      <c r="Z22" s="209"/>
      <c r="AA22" s="209"/>
      <c r="AB22" s="209">
        <f>-B8-V22</f>
        <v>-45505.619127604812</v>
      </c>
      <c r="AC22" s="209"/>
      <c r="AD22" s="209"/>
      <c r="AE22" s="209"/>
      <c r="AF22" s="209"/>
      <c r="AG22" s="209"/>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09"/>
      <c r="BG22" s="209"/>
      <c r="BH22" s="209"/>
      <c r="BI22" s="209"/>
      <c r="BJ22" s="209"/>
      <c r="BK22" s="209"/>
      <c r="BL22" s="209"/>
      <c r="BM22" s="209"/>
      <c r="BN22" s="209"/>
      <c r="BO22" s="209"/>
      <c r="BP22" s="209"/>
      <c r="BQ22" s="209"/>
      <c r="BR22" s="209"/>
      <c r="BS22" s="209"/>
      <c r="BT22" s="209"/>
      <c r="BU22" s="209"/>
      <c r="BV22" s="209"/>
      <c r="BW22" s="209"/>
      <c r="BX22" s="209"/>
      <c r="BY22" s="209"/>
      <c r="BZ22" s="209"/>
      <c r="CA22" s="209"/>
      <c r="CB22" s="209"/>
      <c r="CC22" s="209"/>
      <c r="CD22" s="209"/>
      <c r="CE22" s="209"/>
      <c r="CF22" s="209"/>
      <c r="CG22" s="209"/>
      <c r="CH22" s="209"/>
      <c r="CI22" s="209"/>
      <c r="CJ22" s="209"/>
      <c r="CK22" s="209"/>
      <c r="CL22" s="209"/>
      <c r="CM22" s="209"/>
      <c r="CN22" s="209"/>
      <c r="CO22" s="209"/>
      <c r="CP22" s="209"/>
      <c r="CQ22" s="209"/>
      <c r="CR22" s="209"/>
      <c r="CS22" s="209"/>
      <c r="CT22" s="209"/>
    </row>
    <row r="23" spans="1:98" s="35" customFormat="1" ht="16.5" customHeight="1">
      <c r="A23" s="214" t="s">
        <v>542</v>
      </c>
      <c r="B23" s="208">
        <f t="shared" ref="B23:G23" si="5">B19+B22</f>
        <v>0</v>
      </c>
      <c r="C23" s="208">
        <f t="shared" si="5"/>
        <v>0</v>
      </c>
      <c r="D23" s="208">
        <f t="shared" si="5"/>
        <v>0</v>
      </c>
      <c r="E23" s="208">
        <f t="shared" si="5"/>
        <v>0</v>
      </c>
      <c r="F23" s="208">
        <f t="shared" si="5"/>
        <v>0</v>
      </c>
      <c r="G23" s="208">
        <f t="shared" si="5"/>
        <v>0</v>
      </c>
      <c r="H23" s="208">
        <f t="shared" ref="H23:BS23" si="6">H19+H22</f>
        <v>0</v>
      </c>
      <c r="I23" s="208">
        <f t="shared" si="6"/>
        <v>0</v>
      </c>
      <c r="J23" s="208">
        <f t="shared" si="6"/>
        <v>22202.247651041926</v>
      </c>
      <c r="K23" s="208">
        <f t="shared" si="6"/>
        <v>11101.123825520963</v>
      </c>
      <c r="L23" s="208">
        <f t="shared" si="6"/>
        <v>0</v>
      </c>
      <c r="M23" s="208">
        <f t="shared" si="6"/>
        <v>22202.247651041926</v>
      </c>
      <c r="N23" s="208">
        <f t="shared" si="6"/>
        <v>0</v>
      </c>
      <c r="O23" s="208">
        <f t="shared" si="6"/>
        <v>0</v>
      </c>
      <c r="P23" s="208">
        <f t="shared" si="6"/>
        <v>0</v>
      </c>
      <c r="Q23" s="208">
        <f t="shared" si="6"/>
        <v>0</v>
      </c>
      <c r="R23" s="208">
        <f t="shared" si="6"/>
        <v>0</v>
      </c>
      <c r="S23" s="208">
        <f t="shared" si="6"/>
        <v>0</v>
      </c>
      <c r="T23" s="208">
        <f t="shared" si="6"/>
        <v>0</v>
      </c>
      <c r="U23" s="208">
        <f t="shared" si="6"/>
        <v>0</v>
      </c>
      <c r="V23" s="208">
        <f t="shared" si="6"/>
        <v>-10000</v>
      </c>
      <c r="W23" s="208">
        <f t="shared" si="6"/>
        <v>0</v>
      </c>
      <c r="X23" s="208">
        <f t="shared" si="6"/>
        <v>0</v>
      </c>
      <c r="Y23" s="208">
        <f t="shared" si="6"/>
        <v>0</v>
      </c>
      <c r="Z23" s="208">
        <f t="shared" si="6"/>
        <v>0</v>
      </c>
      <c r="AA23" s="208">
        <f t="shared" si="6"/>
        <v>0</v>
      </c>
      <c r="AB23" s="208">
        <f t="shared" si="6"/>
        <v>-45505.619127604812</v>
      </c>
      <c r="AC23" s="208">
        <f t="shared" si="6"/>
        <v>0</v>
      </c>
      <c r="AD23" s="208">
        <f t="shared" si="6"/>
        <v>0</v>
      </c>
      <c r="AE23" s="208">
        <f t="shared" si="6"/>
        <v>0</v>
      </c>
      <c r="AF23" s="208">
        <f t="shared" si="6"/>
        <v>0</v>
      </c>
      <c r="AG23" s="208">
        <f t="shared" si="6"/>
        <v>0</v>
      </c>
      <c r="AH23" s="208">
        <f t="shared" si="6"/>
        <v>0</v>
      </c>
      <c r="AI23" s="208">
        <f t="shared" si="6"/>
        <v>0</v>
      </c>
      <c r="AJ23" s="208">
        <f t="shared" si="6"/>
        <v>0</v>
      </c>
      <c r="AK23" s="208">
        <f t="shared" si="6"/>
        <v>0</v>
      </c>
      <c r="AL23" s="208">
        <f t="shared" si="6"/>
        <v>0</v>
      </c>
      <c r="AM23" s="208">
        <f t="shared" si="6"/>
        <v>0</v>
      </c>
      <c r="AN23" s="208">
        <f t="shared" si="6"/>
        <v>0</v>
      </c>
      <c r="AO23" s="208">
        <f t="shared" si="6"/>
        <v>0</v>
      </c>
      <c r="AP23" s="208">
        <f t="shared" si="6"/>
        <v>0</v>
      </c>
      <c r="AQ23" s="208">
        <f t="shared" si="6"/>
        <v>0</v>
      </c>
      <c r="AR23" s="208">
        <f t="shared" si="6"/>
        <v>0</v>
      </c>
      <c r="AS23" s="208">
        <f t="shared" si="6"/>
        <v>0</v>
      </c>
      <c r="AT23" s="208">
        <f t="shared" si="6"/>
        <v>0</v>
      </c>
      <c r="AU23" s="208">
        <f t="shared" si="6"/>
        <v>0</v>
      </c>
      <c r="AV23" s="208">
        <f t="shared" si="6"/>
        <v>0</v>
      </c>
      <c r="AW23" s="208">
        <f t="shared" si="6"/>
        <v>0</v>
      </c>
      <c r="AX23" s="208">
        <f t="shared" si="6"/>
        <v>0</v>
      </c>
      <c r="AY23" s="208">
        <f t="shared" si="6"/>
        <v>0</v>
      </c>
      <c r="AZ23" s="208">
        <f t="shared" si="6"/>
        <v>0</v>
      </c>
      <c r="BA23" s="208">
        <f t="shared" si="6"/>
        <v>0</v>
      </c>
      <c r="BB23" s="208">
        <f t="shared" si="6"/>
        <v>0</v>
      </c>
      <c r="BC23" s="208">
        <f t="shared" si="6"/>
        <v>0</v>
      </c>
      <c r="BD23" s="208">
        <f t="shared" si="6"/>
        <v>0</v>
      </c>
      <c r="BE23" s="208">
        <f t="shared" si="6"/>
        <v>0</v>
      </c>
      <c r="BF23" s="208">
        <f t="shared" si="6"/>
        <v>0</v>
      </c>
      <c r="BG23" s="208">
        <f t="shared" si="6"/>
        <v>0</v>
      </c>
      <c r="BH23" s="208">
        <f t="shared" si="6"/>
        <v>0</v>
      </c>
      <c r="BI23" s="208">
        <f t="shared" si="6"/>
        <v>0</v>
      </c>
      <c r="BJ23" s="208">
        <f t="shared" si="6"/>
        <v>0</v>
      </c>
      <c r="BK23" s="208">
        <f t="shared" si="6"/>
        <v>0</v>
      </c>
      <c r="BL23" s="208">
        <f t="shared" si="6"/>
        <v>0</v>
      </c>
      <c r="BM23" s="208">
        <f t="shared" si="6"/>
        <v>0</v>
      </c>
      <c r="BN23" s="208">
        <f t="shared" si="6"/>
        <v>0</v>
      </c>
      <c r="BO23" s="208">
        <f t="shared" si="6"/>
        <v>0</v>
      </c>
      <c r="BP23" s="208">
        <f t="shared" si="6"/>
        <v>0</v>
      </c>
      <c r="BQ23" s="208">
        <f t="shared" si="6"/>
        <v>0</v>
      </c>
      <c r="BR23" s="208">
        <f t="shared" si="6"/>
        <v>0</v>
      </c>
      <c r="BS23" s="208">
        <f t="shared" si="6"/>
        <v>0</v>
      </c>
      <c r="BT23" s="208">
        <f t="shared" ref="BT23:CT23" si="7">BT19+BT22</f>
        <v>0</v>
      </c>
      <c r="BU23" s="208">
        <f t="shared" si="7"/>
        <v>0</v>
      </c>
      <c r="BV23" s="208">
        <f t="shared" si="7"/>
        <v>0</v>
      </c>
      <c r="BW23" s="208">
        <f t="shared" si="7"/>
        <v>0</v>
      </c>
      <c r="BX23" s="208">
        <f t="shared" si="7"/>
        <v>0</v>
      </c>
      <c r="BY23" s="208">
        <f t="shared" si="7"/>
        <v>0</v>
      </c>
      <c r="BZ23" s="208">
        <f t="shared" si="7"/>
        <v>0</v>
      </c>
      <c r="CA23" s="208">
        <f t="shared" si="7"/>
        <v>0</v>
      </c>
      <c r="CB23" s="208">
        <f t="shared" si="7"/>
        <v>0</v>
      </c>
      <c r="CC23" s="208">
        <f t="shared" si="7"/>
        <v>0</v>
      </c>
      <c r="CD23" s="208">
        <f t="shared" si="7"/>
        <v>0</v>
      </c>
      <c r="CE23" s="208">
        <f t="shared" si="7"/>
        <v>0</v>
      </c>
      <c r="CF23" s="208">
        <f t="shared" si="7"/>
        <v>0</v>
      </c>
      <c r="CG23" s="208">
        <f t="shared" si="7"/>
        <v>0</v>
      </c>
      <c r="CH23" s="208">
        <f t="shared" si="7"/>
        <v>0</v>
      </c>
      <c r="CI23" s="208">
        <f t="shared" si="7"/>
        <v>0</v>
      </c>
      <c r="CJ23" s="208">
        <f t="shared" si="7"/>
        <v>0</v>
      </c>
      <c r="CK23" s="208">
        <f t="shared" si="7"/>
        <v>0</v>
      </c>
      <c r="CL23" s="208">
        <f t="shared" si="7"/>
        <v>0</v>
      </c>
      <c r="CM23" s="208">
        <f t="shared" si="7"/>
        <v>0</v>
      </c>
      <c r="CN23" s="208">
        <f t="shared" si="7"/>
        <v>0</v>
      </c>
      <c r="CO23" s="208">
        <f t="shared" si="7"/>
        <v>0</v>
      </c>
      <c r="CP23" s="208">
        <f t="shared" si="7"/>
        <v>0</v>
      </c>
      <c r="CQ23" s="208">
        <f t="shared" si="7"/>
        <v>0</v>
      </c>
      <c r="CR23" s="208">
        <f t="shared" si="7"/>
        <v>0</v>
      </c>
      <c r="CS23" s="208">
        <f t="shared" si="7"/>
        <v>0</v>
      </c>
      <c r="CT23" s="208">
        <f t="shared" si="7"/>
        <v>0</v>
      </c>
    </row>
    <row r="24" spans="1:98" s="37" customFormat="1" ht="16.5" customHeight="1">
      <c r="A24" s="214" t="s">
        <v>543</v>
      </c>
      <c r="B24" s="208">
        <f>B19+B22</f>
        <v>0</v>
      </c>
      <c r="C24" s="208">
        <f>C23</f>
        <v>0</v>
      </c>
      <c r="D24" s="208">
        <f t="shared" ref="D24:AI24" si="8">C24+D23</f>
        <v>0</v>
      </c>
      <c r="E24" s="208">
        <f t="shared" si="8"/>
        <v>0</v>
      </c>
      <c r="F24" s="208">
        <f t="shared" si="8"/>
        <v>0</v>
      </c>
      <c r="G24" s="208">
        <f t="shared" si="8"/>
        <v>0</v>
      </c>
      <c r="H24" s="208">
        <f t="shared" si="8"/>
        <v>0</v>
      </c>
      <c r="I24" s="208">
        <f t="shared" si="8"/>
        <v>0</v>
      </c>
      <c r="J24" s="208">
        <f t="shared" si="8"/>
        <v>22202.247651041926</v>
      </c>
      <c r="K24" s="208">
        <f t="shared" si="8"/>
        <v>33303.37147656289</v>
      </c>
      <c r="L24" s="208">
        <f t="shared" si="8"/>
        <v>33303.37147656289</v>
      </c>
      <c r="M24" s="208">
        <f t="shared" si="8"/>
        <v>55505.619127604819</v>
      </c>
      <c r="N24" s="208">
        <f t="shared" si="8"/>
        <v>55505.619127604819</v>
      </c>
      <c r="O24" s="208">
        <f t="shared" si="8"/>
        <v>55505.619127604819</v>
      </c>
      <c r="P24" s="208">
        <f t="shared" si="8"/>
        <v>55505.619127604819</v>
      </c>
      <c r="Q24" s="208">
        <f t="shared" si="8"/>
        <v>55505.619127604819</v>
      </c>
      <c r="R24" s="208">
        <f t="shared" si="8"/>
        <v>55505.619127604819</v>
      </c>
      <c r="S24" s="208">
        <f t="shared" si="8"/>
        <v>55505.619127604819</v>
      </c>
      <c r="T24" s="208">
        <f t="shared" si="8"/>
        <v>55505.619127604819</v>
      </c>
      <c r="U24" s="208">
        <f t="shared" si="8"/>
        <v>55505.619127604819</v>
      </c>
      <c r="V24" s="208">
        <f t="shared" si="8"/>
        <v>45505.619127604819</v>
      </c>
      <c r="W24" s="208">
        <f t="shared" si="8"/>
        <v>45505.619127604819</v>
      </c>
      <c r="X24" s="208">
        <f t="shared" si="8"/>
        <v>45505.619127604819</v>
      </c>
      <c r="Y24" s="208">
        <f t="shared" si="8"/>
        <v>45505.619127604819</v>
      </c>
      <c r="Z24" s="208">
        <f t="shared" si="8"/>
        <v>45505.619127604819</v>
      </c>
      <c r="AA24" s="208">
        <f t="shared" si="8"/>
        <v>45505.619127604819</v>
      </c>
      <c r="AB24" s="208">
        <f t="shared" si="8"/>
        <v>0</v>
      </c>
      <c r="AC24" s="208">
        <f t="shared" si="8"/>
        <v>0</v>
      </c>
      <c r="AD24" s="208">
        <f t="shared" si="8"/>
        <v>0</v>
      </c>
      <c r="AE24" s="208">
        <f t="shared" si="8"/>
        <v>0</v>
      </c>
      <c r="AF24" s="208">
        <f t="shared" si="8"/>
        <v>0</v>
      </c>
      <c r="AG24" s="208">
        <f t="shared" si="8"/>
        <v>0</v>
      </c>
      <c r="AH24" s="208">
        <f t="shared" si="8"/>
        <v>0</v>
      </c>
      <c r="AI24" s="208">
        <f t="shared" si="8"/>
        <v>0</v>
      </c>
      <c r="AJ24" s="208">
        <f t="shared" ref="AJ24:BO24" si="9">AI24+AJ23</f>
        <v>0</v>
      </c>
      <c r="AK24" s="208">
        <f t="shared" si="9"/>
        <v>0</v>
      </c>
      <c r="AL24" s="208">
        <f t="shared" si="9"/>
        <v>0</v>
      </c>
      <c r="AM24" s="208">
        <f t="shared" si="9"/>
        <v>0</v>
      </c>
      <c r="AN24" s="208">
        <f t="shared" si="9"/>
        <v>0</v>
      </c>
      <c r="AO24" s="208">
        <f t="shared" si="9"/>
        <v>0</v>
      </c>
      <c r="AP24" s="208">
        <f t="shared" si="9"/>
        <v>0</v>
      </c>
      <c r="AQ24" s="208">
        <f t="shared" si="9"/>
        <v>0</v>
      </c>
      <c r="AR24" s="208">
        <f t="shared" si="9"/>
        <v>0</v>
      </c>
      <c r="AS24" s="208">
        <f t="shared" si="9"/>
        <v>0</v>
      </c>
      <c r="AT24" s="208">
        <f t="shared" si="9"/>
        <v>0</v>
      </c>
      <c r="AU24" s="208">
        <f t="shared" si="9"/>
        <v>0</v>
      </c>
      <c r="AV24" s="208">
        <f t="shared" si="9"/>
        <v>0</v>
      </c>
      <c r="AW24" s="208">
        <f t="shared" si="9"/>
        <v>0</v>
      </c>
      <c r="AX24" s="208">
        <f t="shared" si="9"/>
        <v>0</v>
      </c>
      <c r="AY24" s="208">
        <f t="shared" si="9"/>
        <v>0</v>
      </c>
      <c r="AZ24" s="208">
        <f t="shared" si="9"/>
        <v>0</v>
      </c>
      <c r="BA24" s="208">
        <f t="shared" si="9"/>
        <v>0</v>
      </c>
      <c r="BB24" s="208">
        <f t="shared" si="9"/>
        <v>0</v>
      </c>
      <c r="BC24" s="208">
        <f t="shared" si="9"/>
        <v>0</v>
      </c>
      <c r="BD24" s="208">
        <f t="shared" si="9"/>
        <v>0</v>
      </c>
      <c r="BE24" s="208">
        <f t="shared" si="9"/>
        <v>0</v>
      </c>
      <c r="BF24" s="208">
        <f t="shared" si="9"/>
        <v>0</v>
      </c>
      <c r="BG24" s="208">
        <f t="shared" si="9"/>
        <v>0</v>
      </c>
      <c r="BH24" s="208">
        <f t="shared" si="9"/>
        <v>0</v>
      </c>
      <c r="BI24" s="208">
        <f t="shared" si="9"/>
        <v>0</v>
      </c>
      <c r="BJ24" s="208">
        <f t="shared" si="9"/>
        <v>0</v>
      </c>
      <c r="BK24" s="208">
        <f t="shared" si="9"/>
        <v>0</v>
      </c>
      <c r="BL24" s="208">
        <f t="shared" si="9"/>
        <v>0</v>
      </c>
      <c r="BM24" s="208">
        <f t="shared" si="9"/>
        <v>0</v>
      </c>
      <c r="BN24" s="208">
        <f t="shared" si="9"/>
        <v>0</v>
      </c>
      <c r="BO24" s="208">
        <f t="shared" si="9"/>
        <v>0</v>
      </c>
      <c r="BP24" s="208">
        <f t="shared" ref="BP24:CT24" si="10">BO24+BP23</f>
        <v>0</v>
      </c>
      <c r="BQ24" s="208">
        <f t="shared" si="10"/>
        <v>0</v>
      </c>
      <c r="BR24" s="208">
        <f t="shared" si="10"/>
        <v>0</v>
      </c>
      <c r="BS24" s="208">
        <f t="shared" si="10"/>
        <v>0</v>
      </c>
      <c r="BT24" s="208">
        <f t="shared" si="10"/>
        <v>0</v>
      </c>
      <c r="BU24" s="208">
        <f t="shared" si="10"/>
        <v>0</v>
      </c>
      <c r="BV24" s="208">
        <f t="shared" si="10"/>
        <v>0</v>
      </c>
      <c r="BW24" s="208">
        <f t="shared" si="10"/>
        <v>0</v>
      </c>
      <c r="BX24" s="208">
        <f t="shared" si="10"/>
        <v>0</v>
      </c>
      <c r="BY24" s="208">
        <f t="shared" si="10"/>
        <v>0</v>
      </c>
      <c r="BZ24" s="208">
        <f t="shared" si="10"/>
        <v>0</v>
      </c>
      <c r="CA24" s="208">
        <f t="shared" si="10"/>
        <v>0</v>
      </c>
      <c r="CB24" s="208">
        <f t="shared" si="10"/>
        <v>0</v>
      </c>
      <c r="CC24" s="208">
        <f t="shared" si="10"/>
        <v>0</v>
      </c>
      <c r="CD24" s="208">
        <f t="shared" si="10"/>
        <v>0</v>
      </c>
      <c r="CE24" s="208">
        <f t="shared" si="10"/>
        <v>0</v>
      </c>
      <c r="CF24" s="208">
        <f t="shared" si="10"/>
        <v>0</v>
      </c>
      <c r="CG24" s="208">
        <f t="shared" si="10"/>
        <v>0</v>
      </c>
      <c r="CH24" s="208">
        <f t="shared" si="10"/>
        <v>0</v>
      </c>
      <c r="CI24" s="208">
        <f t="shared" si="10"/>
        <v>0</v>
      </c>
      <c r="CJ24" s="208">
        <f t="shared" si="10"/>
        <v>0</v>
      </c>
      <c r="CK24" s="208">
        <f t="shared" si="10"/>
        <v>0</v>
      </c>
      <c r="CL24" s="208">
        <f t="shared" si="10"/>
        <v>0</v>
      </c>
      <c r="CM24" s="208">
        <f t="shared" si="10"/>
        <v>0</v>
      </c>
      <c r="CN24" s="208">
        <f t="shared" si="10"/>
        <v>0</v>
      </c>
      <c r="CO24" s="208">
        <f t="shared" si="10"/>
        <v>0</v>
      </c>
      <c r="CP24" s="208">
        <f t="shared" si="10"/>
        <v>0</v>
      </c>
      <c r="CQ24" s="208">
        <f t="shared" si="10"/>
        <v>0</v>
      </c>
      <c r="CR24" s="208">
        <f t="shared" si="10"/>
        <v>0</v>
      </c>
      <c r="CS24" s="208">
        <f t="shared" si="10"/>
        <v>0</v>
      </c>
      <c r="CT24" s="208">
        <f t="shared" si="10"/>
        <v>0</v>
      </c>
    </row>
    <row r="25" spans="1:98" s="190" customFormat="1" ht="16.5" customHeight="1">
      <c r="B25" s="190" t="s">
        <v>544</v>
      </c>
      <c r="C25" s="215">
        <f>C19+C22-C62-C63-C87-C88-C111-C112-C135-C136</f>
        <v>0</v>
      </c>
      <c r="D25" s="215">
        <f t="shared" ref="D25:BO25" si="11">D19+D22-D62-D63-D87-D88-D111-D112-D135-D136</f>
        <v>0</v>
      </c>
      <c r="E25" s="215">
        <f t="shared" si="11"/>
        <v>0</v>
      </c>
      <c r="F25" s="215">
        <f t="shared" si="11"/>
        <v>0</v>
      </c>
      <c r="G25" s="215">
        <f t="shared" si="11"/>
        <v>0</v>
      </c>
      <c r="H25" s="215">
        <f t="shared" si="11"/>
        <v>0</v>
      </c>
      <c r="I25" s="215">
        <f t="shared" si="11"/>
        <v>0</v>
      </c>
      <c r="J25" s="215">
        <f t="shared" si="11"/>
        <v>0</v>
      </c>
      <c r="K25" s="215">
        <f t="shared" si="11"/>
        <v>0</v>
      </c>
      <c r="L25" s="215">
        <f t="shared" si="11"/>
        <v>0</v>
      </c>
      <c r="M25" s="215">
        <f t="shared" si="11"/>
        <v>0</v>
      </c>
      <c r="N25" s="215">
        <f t="shared" si="11"/>
        <v>0</v>
      </c>
      <c r="O25" s="215">
        <f t="shared" si="11"/>
        <v>0</v>
      </c>
      <c r="P25" s="215">
        <f t="shared" si="11"/>
        <v>0</v>
      </c>
      <c r="Q25" s="215">
        <f t="shared" si="11"/>
        <v>0</v>
      </c>
      <c r="R25" s="215">
        <f t="shared" si="11"/>
        <v>0</v>
      </c>
      <c r="S25" s="215">
        <f t="shared" si="11"/>
        <v>0</v>
      </c>
      <c r="T25" s="215">
        <f t="shared" si="11"/>
        <v>0</v>
      </c>
      <c r="U25" s="215">
        <f t="shared" si="11"/>
        <v>0</v>
      </c>
      <c r="V25" s="215">
        <f t="shared" si="11"/>
        <v>0</v>
      </c>
      <c r="W25" s="215">
        <f t="shared" si="11"/>
        <v>0</v>
      </c>
      <c r="X25" s="215">
        <f t="shared" si="11"/>
        <v>0</v>
      </c>
      <c r="Y25" s="215">
        <f t="shared" si="11"/>
        <v>0</v>
      </c>
      <c r="Z25" s="215">
        <f t="shared" si="11"/>
        <v>0</v>
      </c>
      <c r="AA25" s="215">
        <f t="shared" si="11"/>
        <v>0</v>
      </c>
      <c r="AB25" s="215">
        <f t="shared" si="11"/>
        <v>0</v>
      </c>
      <c r="AC25" s="215">
        <f t="shared" si="11"/>
        <v>0</v>
      </c>
      <c r="AD25" s="215">
        <f t="shared" si="11"/>
        <v>0</v>
      </c>
      <c r="AE25" s="215">
        <f t="shared" si="11"/>
        <v>0</v>
      </c>
      <c r="AF25" s="215">
        <f t="shared" si="11"/>
        <v>0</v>
      </c>
      <c r="AG25" s="215">
        <f t="shared" si="11"/>
        <v>0</v>
      </c>
      <c r="AH25" s="215">
        <f t="shared" si="11"/>
        <v>0</v>
      </c>
      <c r="AI25" s="215">
        <f t="shared" si="11"/>
        <v>0</v>
      </c>
      <c r="AJ25" s="215">
        <f t="shared" si="11"/>
        <v>0</v>
      </c>
      <c r="AK25" s="215">
        <f t="shared" si="11"/>
        <v>0</v>
      </c>
      <c r="AL25" s="215">
        <f t="shared" si="11"/>
        <v>0</v>
      </c>
      <c r="AM25" s="215">
        <f t="shared" si="11"/>
        <v>0</v>
      </c>
      <c r="AN25" s="215">
        <f t="shared" si="11"/>
        <v>0</v>
      </c>
      <c r="AO25" s="215">
        <f t="shared" si="11"/>
        <v>0</v>
      </c>
      <c r="AP25" s="215">
        <f t="shared" si="11"/>
        <v>0</v>
      </c>
      <c r="AQ25" s="215">
        <f t="shared" si="11"/>
        <v>0</v>
      </c>
      <c r="AR25" s="215">
        <f t="shared" si="11"/>
        <v>0</v>
      </c>
      <c r="AS25" s="215">
        <f t="shared" si="11"/>
        <v>0</v>
      </c>
      <c r="AT25" s="215">
        <f t="shared" si="11"/>
        <v>0</v>
      </c>
      <c r="AU25" s="215">
        <f t="shared" si="11"/>
        <v>0</v>
      </c>
      <c r="AV25" s="215">
        <f t="shared" si="11"/>
        <v>0</v>
      </c>
      <c r="AW25" s="215">
        <f t="shared" si="11"/>
        <v>0</v>
      </c>
      <c r="AX25" s="215">
        <f t="shared" si="11"/>
        <v>0</v>
      </c>
      <c r="AY25" s="215">
        <f t="shared" si="11"/>
        <v>0</v>
      </c>
      <c r="AZ25" s="215">
        <f t="shared" si="11"/>
        <v>0</v>
      </c>
      <c r="BA25" s="215">
        <f t="shared" si="11"/>
        <v>0</v>
      </c>
      <c r="BB25" s="215">
        <f t="shared" si="11"/>
        <v>0</v>
      </c>
      <c r="BC25" s="215">
        <f t="shared" si="11"/>
        <v>0</v>
      </c>
      <c r="BD25" s="215">
        <f t="shared" si="11"/>
        <v>0</v>
      </c>
      <c r="BE25" s="215">
        <f t="shared" si="11"/>
        <v>0</v>
      </c>
      <c r="BF25" s="215">
        <f t="shared" si="11"/>
        <v>0</v>
      </c>
      <c r="BG25" s="215">
        <f t="shared" si="11"/>
        <v>0</v>
      </c>
      <c r="BH25" s="215">
        <f t="shared" si="11"/>
        <v>0</v>
      </c>
      <c r="BI25" s="215">
        <f t="shared" si="11"/>
        <v>0</v>
      </c>
      <c r="BJ25" s="215">
        <f t="shared" si="11"/>
        <v>0</v>
      </c>
      <c r="BK25" s="215">
        <f t="shared" si="11"/>
        <v>0</v>
      </c>
      <c r="BL25" s="215">
        <f t="shared" si="11"/>
        <v>0</v>
      </c>
      <c r="BM25" s="215">
        <f t="shared" si="11"/>
        <v>0</v>
      </c>
      <c r="BN25" s="215">
        <f t="shared" si="11"/>
        <v>0</v>
      </c>
      <c r="BO25" s="215">
        <f t="shared" si="11"/>
        <v>0</v>
      </c>
      <c r="BP25" s="215">
        <f t="shared" ref="BP25:CT25" si="12">BP19+BP22-BP62-BP63-BP87-BP88-BP111-BP112-BP135-BP136</f>
        <v>0</v>
      </c>
      <c r="BQ25" s="215">
        <f t="shared" si="12"/>
        <v>0</v>
      </c>
      <c r="BR25" s="215">
        <f t="shared" si="12"/>
        <v>0</v>
      </c>
      <c r="BS25" s="215">
        <f t="shared" si="12"/>
        <v>0</v>
      </c>
      <c r="BT25" s="215">
        <f t="shared" si="12"/>
        <v>0</v>
      </c>
      <c r="BU25" s="215">
        <f t="shared" si="12"/>
        <v>0</v>
      </c>
      <c r="BV25" s="215">
        <f t="shared" si="12"/>
        <v>0</v>
      </c>
      <c r="BW25" s="215">
        <f t="shared" si="12"/>
        <v>0</v>
      </c>
      <c r="BX25" s="215">
        <f t="shared" si="12"/>
        <v>0</v>
      </c>
      <c r="BY25" s="215">
        <f t="shared" si="12"/>
        <v>0</v>
      </c>
      <c r="BZ25" s="215">
        <f t="shared" si="12"/>
        <v>0</v>
      </c>
      <c r="CA25" s="215">
        <f t="shared" si="12"/>
        <v>0</v>
      </c>
      <c r="CB25" s="215">
        <f t="shared" si="12"/>
        <v>0</v>
      </c>
      <c r="CC25" s="215">
        <f t="shared" si="12"/>
        <v>0</v>
      </c>
      <c r="CD25" s="215">
        <f t="shared" si="12"/>
        <v>0</v>
      </c>
      <c r="CE25" s="215">
        <f t="shared" si="12"/>
        <v>0</v>
      </c>
      <c r="CF25" s="215">
        <f t="shared" si="12"/>
        <v>0</v>
      </c>
      <c r="CG25" s="215">
        <f t="shared" si="12"/>
        <v>0</v>
      </c>
      <c r="CH25" s="215">
        <f t="shared" si="12"/>
        <v>0</v>
      </c>
      <c r="CI25" s="215">
        <f t="shared" si="12"/>
        <v>0</v>
      </c>
      <c r="CJ25" s="215">
        <f t="shared" si="12"/>
        <v>0</v>
      </c>
      <c r="CK25" s="215">
        <f t="shared" si="12"/>
        <v>0</v>
      </c>
      <c r="CL25" s="215">
        <f t="shared" si="12"/>
        <v>0</v>
      </c>
      <c r="CM25" s="215">
        <f t="shared" si="12"/>
        <v>0</v>
      </c>
      <c r="CN25" s="215">
        <f t="shared" si="12"/>
        <v>0</v>
      </c>
      <c r="CO25" s="215">
        <f t="shared" si="12"/>
        <v>0</v>
      </c>
      <c r="CP25" s="215">
        <f t="shared" si="12"/>
        <v>0</v>
      </c>
      <c r="CQ25" s="215">
        <f t="shared" si="12"/>
        <v>0</v>
      </c>
      <c r="CR25" s="215">
        <f t="shared" si="12"/>
        <v>0</v>
      </c>
      <c r="CS25" s="215">
        <f t="shared" si="12"/>
        <v>0</v>
      </c>
      <c r="CT25" s="215">
        <f t="shared" si="12"/>
        <v>0</v>
      </c>
    </row>
    <row r="26" spans="1:98" ht="16.5" customHeight="1">
      <c r="A26" s="807" t="s">
        <v>545</v>
      </c>
      <c r="B26" s="809" t="s">
        <v>239</v>
      </c>
      <c r="C26" s="206">
        <f>主要假设阐述!$B$5</f>
        <v>42491</v>
      </c>
      <c r="D26" s="206">
        <f>C26+31</f>
        <v>42522</v>
      </c>
      <c r="E26" s="206">
        <f t="shared" ref="E26:BP26" si="13">D26+31</f>
        <v>42553</v>
      </c>
      <c r="F26" s="206">
        <f t="shared" si="13"/>
        <v>42584</v>
      </c>
      <c r="G26" s="206">
        <f t="shared" si="13"/>
        <v>42615</v>
      </c>
      <c r="H26" s="206">
        <f t="shared" si="13"/>
        <v>42646</v>
      </c>
      <c r="I26" s="206">
        <f t="shared" si="13"/>
        <v>42677</v>
      </c>
      <c r="J26" s="206">
        <f t="shared" si="13"/>
        <v>42708</v>
      </c>
      <c r="K26" s="206">
        <f t="shared" si="13"/>
        <v>42739</v>
      </c>
      <c r="L26" s="206">
        <f t="shared" si="13"/>
        <v>42770</v>
      </c>
      <c r="M26" s="206">
        <f t="shared" si="13"/>
        <v>42801</v>
      </c>
      <c r="N26" s="206">
        <f t="shared" si="13"/>
        <v>42832</v>
      </c>
      <c r="O26" s="206">
        <f t="shared" si="13"/>
        <v>42863</v>
      </c>
      <c r="P26" s="206">
        <f t="shared" si="13"/>
        <v>42894</v>
      </c>
      <c r="Q26" s="206">
        <f t="shared" si="13"/>
        <v>42925</v>
      </c>
      <c r="R26" s="206">
        <f t="shared" si="13"/>
        <v>42956</v>
      </c>
      <c r="S26" s="206">
        <f t="shared" si="13"/>
        <v>42987</v>
      </c>
      <c r="T26" s="206">
        <f t="shared" si="13"/>
        <v>43018</v>
      </c>
      <c r="U26" s="206">
        <f t="shared" si="13"/>
        <v>43049</v>
      </c>
      <c r="V26" s="206">
        <f t="shared" si="13"/>
        <v>43080</v>
      </c>
      <c r="W26" s="206">
        <f t="shared" si="13"/>
        <v>43111</v>
      </c>
      <c r="X26" s="206">
        <f t="shared" si="13"/>
        <v>43142</v>
      </c>
      <c r="Y26" s="206">
        <f t="shared" si="13"/>
        <v>43173</v>
      </c>
      <c r="Z26" s="206">
        <f t="shared" si="13"/>
        <v>43204</v>
      </c>
      <c r="AA26" s="206">
        <f t="shared" si="13"/>
        <v>43235</v>
      </c>
      <c r="AB26" s="206">
        <f t="shared" si="13"/>
        <v>43266</v>
      </c>
      <c r="AC26" s="206">
        <f t="shared" si="13"/>
        <v>43297</v>
      </c>
      <c r="AD26" s="206">
        <f t="shared" si="13"/>
        <v>43328</v>
      </c>
      <c r="AE26" s="206">
        <f t="shared" si="13"/>
        <v>43359</v>
      </c>
      <c r="AF26" s="206">
        <f t="shared" si="13"/>
        <v>43390</v>
      </c>
      <c r="AG26" s="206">
        <f t="shared" si="13"/>
        <v>43421</v>
      </c>
      <c r="AH26" s="206">
        <f t="shared" si="13"/>
        <v>43452</v>
      </c>
      <c r="AI26" s="206">
        <f t="shared" si="13"/>
        <v>43483</v>
      </c>
      <c r="AJ26" s="206">
        <f t="shared" si="13"/>
        <v>43514</v>
      </c>
      <c r="AK26" s="206">
        <f t="shared" si="13"/>
        <v>43545</v>
      </c>
      <c r="AL26" s="206">
        <f t="shared" si="13"/>
        <v>43576</v>
      </c>
      <c r="AM26" s="206">
        <f t="shared" si="13"/>
        <v>43607</v>
      </c>
      <c r="AN26" s="206">
        <f t="shared" si="13"/>
        <v>43638</v>
      </c>
      <c r="AO26" s="206">
        <f t="shared" si="13"/>
        <v>43669</v>
      </c>
      <c r="AP26" s="206">
        <f t="shared" si="13"/>
        <v>43700</v>
      </c>
      <c r="AQ26" s="206">
        <f t="shared" si="13"/>
        <v>43731</v>
      </c>
      <c r="AR26" s="206">
        <f t="shared" si="13"/>
        <v>43762</v>
      </c>
      <c r="AS26" s="206">
        <f t="shared" si="13"/>
        <v>43793</v>
      </c>
      <c r="AT26" s="206">
        <f t="shared" si="13"/>
        <v>43824</v>
      </c>
      <c r="AU26" s="206">
        <f t="shared" si="13"/>
        <v>43855</v>
      </c>
      <c r="AV26" s="206">
        <f t="shared" si="13"/>
        <v>43886</v>
      </c>
      <c r="AW26" s="206">
        <f t="shared" si="13"/>
        <v>43917</v>
      </c>
      <c r="AX26" s="206">
        <f t="shared" si="13"/>
        <v>43948</v>
      </c>
      <c r="AY26" s="206">
        <f t="shared" si="13"/>
        <v>43979</v>
      </c>
      <c r="AZ26" s="206">
        <f t="shared" si="13"/>
        <v>44010</v>
      </c>
      <c r="BA26" s="206">
        <f t="shared" si="13"/>
        <v>44041</v>
      </c>
      <c r="BB26" s="206">
        <f t="shared" si="13"/>
        <v>44072</v>
      </c>
      <c r="BC26" s="206">
        <f t="shared" si="13"/>
        <v>44103</v>
      </c>
      <c r="BD26" s="206">
        <f t="shared" si="13"/>
        <v>44134</v>
      </c>
      <c r="BE26" s="206">
        <f t="shared" si="13"/>
        <v>44165</v>
      </c>
      <c r="BF26" s="206">
        <f t="shared" si="13"/>
        <v>44196</v>
      </c>
      <c r="BG26" s="206">
        <f t="shared" si="13"/>
        <v>44227</v>
      </c>
      <c r="BH26" s="206">
        <f t="shared" si="13"/>
        <v>44258</v>
      </c>
      <c r="BI26" s="206">
        <f t="shared" si="13"/>
        <v>44289</v>
      </c>
      <c r="BJ26" s="206">
        <f t="shared" si="13"/>
        <v>44320</v>
      </c>
      <c r="BK26" s="206">
        <f t="shared" si="13"/>
        <v>44351</v>
      </c>
      <c r="BL26" s="206">
        <f t="shared" si="13"/>
        <v>44382</v>
      </c>
      <c r="BM26" s="206">
        <f t="shared" si="13"/>
        <v>44413</v>
      </c>
      <c r="BN26" s="206">
        <f t="shared" si="13"/>
        <v>44444</v>
      </c>
      <c r="BO26" s="206">
        <f t="shared" si="13"/>
        <v>44475</v>
      </c>
      <c r="BP26" s="206">
        <f t="shared" si="13"/>
        <v>44506</v>
      </c>
      <c r="BQ26" s="206">
        <f t="shared" ref="BQ26:CT26" si="14">BP26+31</f>
        <v>44537</v>
      </c>
      <c r="BR26" s="206">
        <f t="shared" si="14"/>
        <v>44568</v>
      </c>
      <c r="BS26" s="206">
        <f t="shared" si="14"/>
        <v>44599</v>
      </c>
      <c r="BT26" s="206">
        <f t="shared" si="14"/>
        <v>44630</v>
      </c>
      <c r="BU26" s="206">
        <f t="shared" si="14"/>
        <v>44661</v>
      </c>
      <c r="BV26" s="206">
        <f t="shared" si="14"/>
        <v>44692</v>
      </c>
      <c r="BW26" s="206">
        <f t="shared" si="14"/>
        <v>44723</v>
      </c>
      <c r="BX26" s="206">
        <f t="shared" si="14"/>
        <v>44754</v>
      </c>
      <c r="BY26" s="206">
        <f t="shared" si="14"/>
        <v>44785</v>
      </c>
      <c r="BZ26" s="206">
        <f t="shared" si="14"/>
        <v>44816</v>
      </c>
      <c r="CA26" s="206">
        <f t="shared" si="14"/>
        <v>44847</v>
      </c>
      <c r="CB26" s="206">
        <f t="shared" si="14"/>
        <v>44878</v>
      </c>
      <c r="CC26" s="206">
        <f t="shared" si="14"/>
        <v>44909</v>
      </c>
      <c r="CD26" s="206">
        <f t="shared" si="14"/>
        <v>44940</v>
      </c>
      <c r="CE26" s="206">
        <f t="shared" si="14"/>
        <v>44971</v>
      </c>
      <c r="CF26" s="206">
        <f t="shared" si="14"/>
        <v>45002</v>
      </c>
      <c r="CG26" s="206">
        <f t="shared" si="14"/>
        <v>45033</v>
      </c>
      <c r="CH26" s="206">
        <f t="shared" si="14"/>
        <v>45064</v>
      </c>
      <c r="CI26" s="206">
        <f t="shared" si="14"/>
        <v>45095</v>
      </c>
      <c r="CJ26" s="206">
        <f t="shared" si="14"/>
        <v>45126</v>
      </c>
      <c r="CK26" s="206">
        <f t="shared" si="14"/>
        <v>45157</v>
      </c>
      <c r="CL26" s="206">
        <f t="shared" si="14"/>
        <v>45188</v>
      </c>
      <c r="CM26" s="206">
        <f t="shared" si="14"/>
        <v>45219</v>
      </c>
      <c r="CN26" s="206">
        <f t="shared" si="14"/>
        <v>45250</v>
      </c>
      <c r="CO26" s="206">
        <f t="shared" si="14"/>
        <v>45281</v>
      </c>
      <c r="CP26" s="206">
        <f t="shared" si="14"/>
        <v>45312</v>
      </c>
      <c r="CQ26" s="206">
        <f t="shared" si="14"/>
        <v>45343</v>
      </c>
      <c r="CR26" s="206">
        <f t="shared" si="14"/>
        <v>45374</v>
      </c>
      <c r="CS26" s="206">
        <f t="shared" si="14"/>
        <v>45405</v>
      </c>
      <c r="CT26" s="206">
        <f t="shared" si="14"/>
        <v>45436</v>
      </c>
    </row>
    <row r="27" spans="1:98" ht="16.5" customHeight="1">
      <c r="A27" s="808"/>
      <c r="B27" s="810"/>
      <c r="C27" s="207">
        <v>1</v>
      </c>
      <c r="D27" s="207">
        <v>2</v>
      </c>
      <c r="E27" s="207">
        <v>3</v>
      </c>
      <c r="F27" s="207">
        <v>4</v>
      </c>
      <c r="G27" s="207">
        <v>5</v>
      </c>
      <c r="H27" s="207">
        <v>6</v>
      </c>
      <c r="I27" s="207">
        <v>7</v>
      </c>
      <c r="J27" s="207">
        <v>8</v>
      </c>
      <c r="K27" s="207">
        <v>9</v>
      </c>
      <c r="L27" s="207">
        <v>10</v>
      </c>
      <c r="M27" s="207">
        <v>11</v>
      </c>
      <c r="N27" s="207">
        <v>12</v>
      </c>
      <c r="O27" s="207">
        <v>13</v>
      </c>
      <c r="P27" s="207">
        <v>14</v>
      </c>
      <c r="Q27" s="207">
        <v>15</v>
      </c>
      <c r="R27" s="207">
        <v>16</v>
      </c>
      <c r="S27" s="207">
        <v>17</v>
      </c>
      <c r="T27" s="207">
        <v>18</v>
      </c>
      <c r="U27" s="207">
        <v>19</v>
      </c>
      <c r="V27" s="207">
        <v>20</v>
      </c>
      <c r="W27" s="207">
        <v>21</v>
      </c>
      <c r="X27" s="207">
        <v>22</v>
      </c>
      <c r="Y27" s="207">
        <v>23</v>
      </c>
      <c r="Z27" s="207">
        <v>24</v>
      </c>
      <c r="AA27" s="207">
        <v>25</v>
      </c>
      <c r="AB27" s="207">
        <v>26</v>
      </c>
      <c r="AC27" s="207">
        <v>27</v>
      </c>
      <c r="AD27" s="207">
        <v>28</v>
      </c>
      <c r="AE27" s="207">
        <v>29</v>
      </c>
      <c r="AF27" s="207">
        <v>30</v>
      </c>
      <c r="AG27" s="207">
        <v>31</v>
      </c>
      <c r="AH27" s="207">
        <v>32</v>
      </c>
      <c r="AI27" s="207">
        <v>33</v>
      </c>
      <c r="AJ27" s="207">
        <v>34</v>
      </c>
      <c r="AK27" s="207">
        <v>35</v>
      </c>
      <c r="AL27" s="207">
        <v>36</v>
      </c>
      <c r="AM27" s="207">
        <v>37</v>
      </c>
      <c r="AN27" s="207">
        <v>38</v>
      </c>
      <c r="AO27" s="207">
        <v>39</v>
      </c>
      <c r="AP27" s="207">
        <v>40</v>
      </c>
      <c r="AQ27" s="207">
        <v>41</v>
      </c>
      <c r="AR27" s="207">
        <v>42</v>
      </c>
      <c r="AS27" s="207">
        <v>43</v>
      </c>
      <c r="AT27" s="207">
        <v>44</v>
      </c>
      <c r="AU27" s="207">
        <v>45</v>
      </c>
      <c r="AV27" s="207">
        <v>46</v>
      </c>
      <c r="AW27" s="207">
        <v>47</v>
      </c>
      <c r="AX27" s="207">
        <v>48</v>
      </c>
      <c r="AY27" s="207">
        <v>49</v>
      </c>
      <c r="AZ27" s="207">
        <v>50</v>
      </c>
      <c r="BA27" s="207">
        <v>51</v>
      </c>
      <c r="BB27" s="207">
        <v>52</v>
      </c>
      <c r="BC27" s="207">
        <v>53</v>
      </c>
      <c r="BD27" s="207">
        <v>54</v>
      </c>
      <c r="BE27" s="207">
        <v>55</v>
      </c>
      <c r="BF27" s="207">
        <v>56</v>
      </c>
      <c r="BG27" s="207">
        <v>57</v>
      </c>
      <c r="BH27" s="207">
        <v>58</v>
      </c>
      <c r="BI27" s="207">
        <v>59</v>
      </c>
      <c r="BJ27" s="207">
        <v>60</v>
      </c>
      <c r="BK27" s="207">
        <v>61</v>
      </c>
      <c r="BL27" s="207">
        <v>62</v>
      </c>
      <c r="BM27" s="207">
        <v>63</v>
      </c>
      <c r="BN27" s="207">
        <v>64</v>
      </c>
      <c r="BO27" s="207">
        <v>65</v>
      </c>
      <c r="BP27" s="207">
        <v>66</v>
      </c>
      <c r="BQ27" s="207">
        <v>67</v>
      </c>
      <c r="BR27" s="207">
        <v>68</v>
      </c>
      <c r="BS27" s="207">
        <v>69</v>
      </c>
      <c r="BT27" s="207">
        <v>70</v>
      </c>
      <c r="BU27" s="207">
        <v>71</v>
      </c>
      <c r="BV27" s="207">
        <v>72</v>
      </c>
      <c r="BW27" s="207">
        <v>73</v>
      </c>
      <c r="BX27" s="207">
        <v>74</v>
      </c>
      <c r="BY27" s="207">
        <v>75</v>
      </c>
      <c r="BZ27" s="207">
        <v>76</v>
      </c>
      <c r="CA27" s="207">
        <v>77</v>
      </c>
      <c r="CB27" s="207">
        <v>78</v>
      </c>
      <c r="CC27" s="207">
        <v>79</v>
      </c>
      <c r="CD27" s="207">
        <v>80</v>
      </c>
      <c r="CE27" s="207">
        <v>81</v>
      </c>
      <c r="CF27" s="207">
        <v>82</v>
      </c>
      <c r="CG27" s="207">
        <v>83</v>
      </c>
      <c r="CH27" s="207">
        <v>84</v>
      </c>
      <c r="CI27" s="207">
        <v>85</v>
      </c>
      <c r="CJ27" s="207">
        <v>86</v>
      </c>
      <c r="CK27" s="207">
        <v>87</v>
      </c>
      <c r="CL27" s="207">
        <v>88</v>
      </c>
      <c r="CM27" s="207">
        <v>89</v>
      </c>
      <c r="CN27" s="207">
        <v>90</v>
      </c>
      <c r="CO27" s="207">
        <v>91</v>
      </c>
      <c r="CP27" s="207">
        <v>92</v>
      </c>
      <c r="CQ27" s="207">
        <v>93</v>
      </c>
      <c r="CR27" s="207">
        <v>94</v>
      </c>
      <c r="CS27" s="207">
        <v>95</v>
      </c>
      <c r="CT27" s="207">
        <v>96</v>
      </c>
    </row>
    <row r="28" spans="1:98" ht="16.5" customHeight="1">
      <c r="A28" s="198" t="s">
        <v>546</v>
      </c>
      <c r="B28" s="208">
        <f>SUM(C28:CT28)</f>
        <v>139604.4</v>
      </c>
      <c r="C28" s="209"/>
      <c r="D28" s="209"/>
      <c r="E28" s="209"/>
      <c r="F28" s="209">
        <f>B11</f>
        <v>139604.4</v>
      </c>
      <c r="G28" s="209"/>
      <c r="H28" s="209"/>
      <c r="I28" s="209"/>
      <c r="J28" s="209"/>
      <c r="K28" s="209"/>
      <c r="L28" s="209"/>
      <c r="M28" s="209"/>
      <c r="N28" s="209"/>
      <c r="O28" s="209"/>
      <c r="P28" s="209"/>
      <c r="Q28" s="209"/>
      <c r="R28" s="209"/>
      <c r="S28" s="209"/>
      <c r="T28" s="209"/>
      <c r="U28" s="209"/>
      <c r="V28" s="209"/>
      <c r="W28" s="209"/>
      <c r="X28" s="209"/>
      <c r="Y28" s="209"/>
      <c r="Z28" s="209"/>
      <c r="AA28" s="209"/>
      <c r="AB28" s="209"/>
      <c r="AC28" s="209"/>
      <c r="AD28" s="209"/>
      <c r="AE28" s="209"/>
      <c r="AF28" s="209"/>
      <c r="AG28" s="209"/>
      <c r="AH28" s="209"/>
      <c r="AI28" s="209"/>
      <c r="AJ28" s="209"/>
      <c r="AK28" s="209"/>
      <c r="AL28" s="209"/>
      <c r="AM28" s="209"/>
      <c r="AN28" s="209"/>
      <c r="AO28" s="209"/>
      <c r="AP28" s="209"/>
      <c r="AQ28" s="209"/>
      <c r="AR28" s="209"/>
      <c r="AS28" s="209"/>
      <c r="AT28" s="209"/>
      <c r="AU28" s="209"/>
      <c r="AV28" s="209"/>
      <c r="AW28" s="209"/>
      <c r="AX28" s="209"/>
      <c r="AY28" s="209"/>
      <c r="AZ28" s="209"/>
      <c r="BA28" s="209"/>
      <c r="BB28" s="209"/>
      <c r="BC28" s="209"/>
      <c r="BD28" s="209"/>
      <c r="BE28" s="209"/>
      <c r="BF28" s="209"/>
      <c r="BG28" s="209"/>
      <c r="BH28" s="209"/>
      <c r="BI28" s="209"/>
      <c r="BJ28" s="209"/>
      <c r="BK28" s="209"/>
      <c r="BL28" s="209"/>
      <c r="BM28" s="209"/>
      <c r="BN28" s="209"/>
      <c r="BO28" s="209"/>
      <c r="BP28" s="209"/>
      <c r="BQ28" s="209"/>
      <c r="BR28" s="209"/>
      <c r="BS28" s="209"/>
      <c r="BT28" s="209"/>
      <c r="BU28" s="209"/>
      <c r="BV28" s="209"/>
      <c r="BW28" s="209"/>
      <c r="BX28" s="209"/>
      <c r="BY28" s="209"/>
      <c r="BZ28" s="209"/>
      <c r="CA28" s="209"/>
      <c r="CB28" s="209"/>
      <c r="CC28" s="209"/>
      <c r="CD28" s="209"/>
      <c r="CE28" s="209"/>
      <c r="CF28" s="209"/>
      <c r="CG28" s="209"/>
      <c r="CH28" s="209"/>
      <c r="CI28" s="209"/>
      <c r="CJ28" s="209"/>
      <c r="CK28" s="209"/>
      <c r="CL28" s="209"/>
      <c r="CM28" s="209"/>
      <c r="CN28" s="209"/>
      <c r="CO28" s="209"/>
      <c r="CP28" s="209"/>
      <c r="CQ28" s="209"/>
      <c r="CR28" s="209"/>
      <c r="CS28" s="209"/>
      <c r="CT28" s="209"/>
    </row>
    <row r="29" spans="1:98" s="189" customFormat="1" ht="16.5" hidden="1" customHeight="1" outlineLevel="1">
      <c r="A29" s="210" t="s">
        <v>547</v>
      </c>
      <c r="B29" s="208"/>
      <c r="C29" s="211">
        <f>IF('[1]6、销售进度'!$B$346=0,0,IF(SUM('[1]6、销售进度'!$C$346:C346)/'[1]6、销售进度'!$B$346&gt;90%,0.3,IF(SUM('[1]6、销售进度'!$C$346:C346)/'[1]6、销售进度'!$B$346&gt;70%,0.5,IF(SUM('[1]6、销售进度'!$C$346:C346)/'[1]6、销售进度'!$B$346&gt;50%,0.2,0))))</f>
        <v>0</v>
      </c>
      <c r="D29" s="211">
        <f>IF('[1]6、销售进度'!$B$346=0,0,IF(SUM('[1]6、销售进度'!$C$346:D346)/'[1]6、销售进度'!$B$346&gt;90%,0.3,IF(SUM('[1]6、销售进度'!$C$346:D346)/'[1]6、销售进度'!$B$346&gt;70%,0.5,IF(SUM('[1]6、销售进度'!$C$346:D346)/'[1]6、销售进度'!$B$346&gt;50%,0.2,0))))</f>
        <v>0</v>
      </c>
      <c r="E29" s="211">
        <f>IF('[1]6、销售进度'!$B$346=0,0,IF(SUM('[1]6、销售进度'!$C$346:E346)/'[1]6、销售进度'!$B$346&gt;90%,0.3,IF(SUM('[1]6、销售进度'!$C$346:E346)/'[1]6、销售进度'!$B$346&gt;70%,0.5,IF(SUM('[1]6、销售进度'!$C$346:E346)/'[1]6、销售进度'!$B$346&gt;50%,0.2,0))))</f>
        <v>0</v>
      </c>
      <c r="F29" s="211">
        <f>IF('[1]6、销售进度'!$B$346=0,0,IF(SUM('[1]6、销售进度'!$C$346:F346)/'[1]6、销售进度'!$B$346&gt;90%,0.3,IF(SUM('[1]6、销售进度'!$C$346:F346)/'[1]6、销售进度'!$B$346&gt;70%,0.5,IF(SUM('[1]6、销售进度'!$C$346:F346)/'[1]6、销售进度'!$B$346&gt;50%,0.2,0))))</f>
        <v>0</v>
      </c>
      <c r="G29" s="211">
        <f>IF('[1]6、销售进度'!$B$346=0,0,IF(SUM('[1]6、销售进度'!$C$346:G346)/'[1]6、销售进度'!$B$346&gt;90%,0.3,IF(SUM('[1]6、销售进度'!$C$346:G346)/'[1]6、销售进度'!$B$346&gt;70%,0.5,IF(SUM('[1]6、销售进度'!$C$346:G346)/'[1]6、销售进度'!$B$346&gt;50%,0.2,0))))</f>
        <v>0</v>
      </c>
      <c r="H29" s="211">
        <f>IF('[1]6、销售进度'!$B$346=0,0,IF(SUM('[1]6、销售进度'!$C$346:H346)/'[1]6、销售进度'!$B$346&gt;90%,0.3,IF(SUM('[1]6、销售进度'!$C$346:H346)/'[1]6、销售进度'!$B$346&gt;70%,0.5,IF(SUM('[1]6、销售进度'!$C$346:H346)/'[1]6、销售进度'!$B$346&gt;50%,0.2,0))))</f>
        <v>0</v>
      </c>
      <c r="I29" s="211">
        <f>IF('[1]6、销售进度'!$B$346=0,0,IF(SUM('[1]6、销售进度'!$C$346:I346)/'[1]6、销售进度'!$B$346&gt;90%,0.3,IF(SUM('[1]6、销售进度'!$C$346:I346)/'[1]6、销售进度'!$B$346&gt;70%,0.5,IF(SUM('[1]6、销售进度'!$C$346:I346)/'[1]6、销售进度'!$B$346&gt;50%,0.2,0))))</f>
        <v>0</v>
      </c>
      <c r="J29" s="211">
        <f>IF('[1]6、销售进度'!$B$346=0,0,IF(SUM('[1]6、销售进度'!$C$346:J346)/'[1]6、销售进度'!$B$346&gt;90%,0.3,IF(SUM('[1]6、销售进度'!$C$346:J346)/'[1]6、销售进度'!$B$346&gt;70%,0.5,IF(SUM('[1]6、销售进度'!$C$346:J346)/'[1]6、销售进度'!$B$346&gt;50%,0.2,0))))</f>
        <v>0</v>
      </c>
      <c r="K29" s="211">
        <f>IF('[1]6、销售进度'!$B$346=0,0,IF(SUM('[1]6、销售进度'!$C$346:K346)/'[1]6、销售进度'!$B$346&gt;90%,0.3,IF(SUM('[1]6、销售进度'!$C$346:K346)/'[1]6、销售进度'!$B$346&gt;70%,0.5,IF(SUM('[1]6、销售进度'!$C$346:K346)/'[1]6、销售进度'!$B$346&gt;50%,0.2,0))))</f>
        <v>0</v>
      </c>
      <c r="L29" s="211">
        <f>IF('[1]6、销售进度'!$B$346=0,0,IF(SUM('[1]6、销售进度'!$C$346:L346)/'[1]6、销售进度'!$B$346&gt;90%,0.3,IF(SUM('[1]6、销售进度'!$C$346:L346)/'[1]6、销售进度'!$B$346&gt;70%,0.5,IF(SUM('[1]6、销售进度'!$C$346:L346)/'[1]6、销售进度'!$B$346&gt;50%,0.2,0))))</f>
        <v>0</v>
      </c>
      <c r="M29" s="211">
        <f>IF('[1]6、销售进度'!$B$346=0,0,IF(SUM('[1]6、销售进度'!$C$346:M346)/'[1]6、销售进度'!$B$346&gt;90%,0.3,IF(SUM('[1]6、销售进度'!$C$346:M346)/'[1]6、销售进度'!$B$346&gt;70%,0.5,IF(SUM('[1]6、销售进度'!$C$346:M346)/'[1]6、销售进度'!$B$346&gt;50%,0.2,0))))</f>
        <v>0.2</v>
      </c>
      <c r="N29" s="211">
        <f>IF('[1]6、销售进度'!$B$346=0,0,IF(SUM('[1]6、销售进度'!$C$346:N346)/'[1]6、销售进度'!$B$346&gt;90%,0.3,IF(SUM('[1]6、销售进度'!$C$346:N346)/'[1]6、销售进度'!$B$346&gt;70%,0.5,IF(SUM('[1]6、销售进度'!$C$346:N346)/'[1]6、销售进度'!$B$346&gt;50%,0.2,0))))</f>
        <v>0.2</v>
      </c>
      <c r="O29" s="211">
        <f>IF('6、销售进度'!$B$346=0,0,IF(SUM('6、销售进度'!$C$346:O346)/'6、销售进度'!$B$346&gt;90%,0.3,IF(SUM('6、销售进度'!$C$346:O346)/'6、销售进度'!$B$346&gt;70%,0.5,IF(SUM('6、销售进度'!$C$346:O346)/'6、销售进度'!$B$346&gt;50%,0.2,0))))</f>
        <v>0</v>
      </c>
      <c r="P29" s="211">
        <f>IF('6、销售进度'!$B$346=0,0,IF(SUM('6、销售进度'!$C$346:P346)/'6、销售进度'!$B$346&gt;90%,0.3,IF(SUM('6、销售进度'!$C$346:P346)/'6、销售进度'!$B$346&gt;70%,0.5,IF(SUM('6、销售进度'!$C$346:P346)/'6、销售进度'!$B$346&gt;50%,0.2,0))))</f>
        <v>0</v>
      </c>
      <c r="Q29" s="211">
        <f>IF('6、销售进度'!$B$346=0,0,IF(SUM('6、销售进度'!$C$346:Q346)/'6、销售进度'!$B$346&gt;90%,0.3,IF(SUM('6、销售进度'!$C$346:Q346)/'6、销售进度'!$B$346&gt;70%,0.5,IF(SUM('6、销售进度'!$C$346:Q346)/'6、销售进度'!$B$346&gt;50%,0.2,0))))</f>
        <v>0</v>
      </c>
      <c r="R29" s="211">
        <f>IF('6、销售进度'!$B$346=0,0,IF(SUM('6、销售进度'!$C$346:R346)/'6、销售进度'!$B$346&gt;90%,0.3,IF(SUM('6、销售进度'!$C$346:R346)/'6、销售进度'!$B$346&gt;70%,0.5,IF(SUM('6、销售进度'!$C$346:R346)/'6、销售进度'!$B$346&gt;50%,0.2,0))))</f>
        <v>0</v>
      </c>
      <c r="S29" s="211">
        <f>IF('6、销售进度'!$B$346=0,0,IF(SUM('6、销售进度'!$C$346:S346)/'6、销售进度'!$B$346&gt;90%,0.3,IF(SUM('6、销售进度'!$C$346:S346)/'6、销售进度'!$B$346&gt;70%,0.5,IF(SUM('6、销售进度'!$C$346:S346)/'6、销售进度'!$B$346&gt;50%,0.2,0))))</f>
        <v>0</v>
      </c>
      <c r="T29" s="211">
        <f>IF('6、销售进度'!$B$346=0,0,IF(SUM('6、销售进度'!$C$346:T346)/'6、销售进度'!$B$346&gt;90%,0.3,IF(SUM('6、销售进度'!$C$346:T346)/'6、销售进度'!$B$346&gt;70%,0.5,IF(SUM('6、销售进度'!$C$346:T346)/'6、销售进度'!$B$346&gt;50%,0.2,0))))</f>
        <v>0.2</v>
      </c>
      <c r="U29" s="211">
        <f>IF('6、销售进度'!$B$346=0,0,IF(SUM('6、销售进度'!$C$346:U346)/'6、销售进度'!$B$346&gt;90%,0.3,IF(SUM('6、销售进度'!$C$346:U346)/'6、销售进度'!$B$346&gt;70%,0.5,IF(SUM('6、销售进度'!$C$346:U346)/'6、销售进度'!$B$346&gt;50%,0.2,0))))</f>
        <v>0.2</v>
      </c>
      <c r="V29" s="211">
        <f>IF('6、销售进度'!$B$346=0,0,IF(SUM('6、销售进度'!$C$346:V346)/'6、销售进度'!$B$346&gt;90%,0.3,IF(SUM('6、销售进度'!$C$346:V346)/'6、销售进度'!$B$346&gt;70%,0.5,IF(SUM('6、销售进度'!$C$346:V346)/'6、销售进度'!$B$346&gt;50%,0.2,0))))</f>
        <v>0.5</v>
      </c>
      <c r="W29" s="211">
        <f>IF('6、销售进度'!$B$346=0,0,IF(SUM('6、销售进度'!$C$346:W346)/'6、销售进度'!$B$346&gt;90%,0.3,IF(SUM('6、销售进度'!$C$346:W346)/'6、销售进度'!$B$346&gt;70%,0.5,IF(SUM('6、销售进度'!$C$346:W346)/'6、销售进度'!$B$346&gt;50%,0.2,0))))</f>
        <v>0.5</v>
      </c>
      <c r="X29" s="211">
        <f>IF('6、销售进度'!$B$346=0,0,IF(SUM('6、销售进度'!$C$346:X346)/'6、销售进度'!$B$346&gt;90%,0.3,IF(SUM('6、销售进度'!$C$346:X346)/'6、销售进度'!$B$346&gt;70%,0.5,IF(SUM('6、销售进度'!$C$346:X346)/'6、销售进度'!$B$346&gt;50%,0.2,0))))</f>
        <v>0.5</v>
      </c>
      <c r="Y29" s="211">
        <f>IF('6、销售进度'!$B$346=0,0,IF(SUM('6、销售进度'!$C$346:Y346)/'6、销售进度'!$B$346&gt;90%,0.3,IF(SUM('6、销售进度'!$C$346:Y346)/'6、销售进度'!$B$346&gt;70%,0.5,IF(SUM('6、销售进度'!$C$346:Y346)/'6、销售进度'!$B$346&gt;50%,0.2,0))))</f>
        <v>0.5</v>
      </c>
      <c r="Z29" s="211">
        <f>IF('6、销售进度'!$B$346=0,0,IF(SUM('6、销售进度'!$C$346:Z346)/'6、销售进度'!$B$346&gt;90%,0.3,IF(SUM('6、销售进度'!$C$346:Z346)/'6、销售进度'!$B$346&gt;70%,0.5,IF(SUM('6、销售进度'!$C$346:Z346)/'6、销售进度'!$B$346&gt;50%,0.2,0))))</f>
        <v>0.5</v>
      </c>
      <c r="AA29" s="211">
        <f>IF('6、销售进度'!$B$346=0,0,IF(SUM('6、销售进度'!$C$346:AA346)/'6、销售进度'!$B$346&gt;90%,0.3,IF(SUM('6、销售进度'!$C$346:AA346)/'6、销售进度'!$B$346&gt;70%,0.5,IF(SUM('6、销售进度'!$C$346:AA346)/'6、销售进度'!$B$346&gt;50%,0.2,0))))</f>
        <v>0.5</v>
      </c>
      <c r="AB29" s="211">
        <f>IF('6、销售进度'!$B$346=0,0,IF(SUM('6、销售进度'!$C$346:AB346)/'6、销售进度'!$B$346&gt;90%,0.3,IF(SUM('6、销售进度'!$C$346:AB346)/'6、销售进度'!$B$346&gt;70%,0.5,IF(SUM('6、销售进度'!$C$346:AB346)/'6、销售进度'!$B$346&gt;50%,0.2,0))))</f>
        <v>0.5</v>
      </c>
      <c r="AC29" s="211">
        <f>IF('6、销售进度'!$B$346=0,0,IF(SUM('6、销售进度'!$C$346:AC346)/'6、销售进度'!$B$346&gt;90%,0.3,IF(SUM('6、销售进度'!$C$346:AC346)/'6、销售进度'!$B$346&gt;70%,0.5,IF(SUM('6、销售进度'!$C$346:AC346)/'6、销售进度'!$B$346&gt;50%,0.2,0))))</f>
        <v>0.5</v>
      </c>
      <c r="AD29" s="211">
        <f>IF('6、销售进度'!$B$346=0,0,IF(SUM('6、销售进度'!$C$346:AD346)/'6、销售进度'!$B$346&gt;90%,0.3,IF(SUM('6、销售进度'!$C$346:AD346)/'6、销售进度'!$B$346&gt;70%,0.5,IF(SUM('6、销售进度'!$C$346:AD346)/'6、销售进度'!$B$346&gt;50%,0.2,0))))</f>
        <v>0.5</v>
      </c>
      <c r="AE29" s="211">
        <f>IF('6、销售进度'!$B$346=0,0,IF(SUM('6、销售进度'!$C$346:AE346)/'6、销售进度'!$B$346&gt;90%,0.3,IF(SUM('6、销售进度'!$C$346:AE346)/'6、销售进度'!$B$346&gt;70%,0.5,IF(SUM('6、销售进度'!$C$346:AE346)/'6、销售进度'!$B$346&gt;50%,0.2,0))))</f>
        <v>0.5</v>
      </c>
      <c r="AF29" s="211">
        <f>IF('6、销售进度'!$B$346=0,0,IF(SUM('6、销售进度'!$C$346:AF346)/'6、销售进度'!$B$346&gt;90%,0.3,IF(SUM('6、销售进度'!$C$346:AF346)/'6、销售进度'!$B$346&gt;70%,0.5,IF(SUM('6、销售进度'!$C$346:AF346)/'6、销售进度'!$B$346&gt;50%,0.2,0))))</f>
        <v>0.5</v>
      </c>
      <c r="AG29" s="211">
        <f>IF('6、销售进度'!$B$346=0,0,IF(SUM('6、销售进度'!$C$346:AG346)/'6、销售进度'!$B$346&gt;90%,0.3,IF(SUM('6、销售进度'!$C$346:AG346)/'6、销售进度'!$B$346&gt;70%,0.5,IF(SUM('6、销售进度'!$C$346:AG346)/'6、销售进度'!$B$346&gt;50%,0.2,0))))</f>
        <v>0.5</v>
      </c>
      <c r="AH29" s="211">
        <f>IF('6、销售进度'!$B$346=0,0,IF(SUM('6、销售进度'!$C$346:AH346)/'6、销售进度'!$B$346&gt;90%,0.3,IF(SUM('6、销售进度'!$C$346:AH346)/'6、销售进度'!$B$346&gt;70%,0.5,IF(SUM('6、销售进度'!$C$346:AH346)/'6、销售进度'!$B$346&gt;50%,0.2,0))))</f>
        <v>0.5</v>
      </c>
      <c r="AI29" s="211">
        <f>IF('6、销售进度'!$B$346=0,0,IF(SUM('6、销售进度'!$C$346:AI346)/'6、销售进度'!$B$346&gt;90%,0.3,IF(SUM('6、销售进度'!$C$346:AI346)/'6、销售进度'!$B$346&gt;70%,0.5,IF(SUM('6、销售进度'!$C$346:AI346)/'6、销售进度'!$B$346&gt;50%,0.2,0))))</f>
        <v>0.3</v>
      </c>
      <c r="AJ29" s="211">
        <f>IF('6、销售进度'!$B$346=0,0,IF(SUM('6、销售进度'!$C$346:AJ346)/'6、销售进度'!$B$346&gt;90%,0.3,IF(SUM('6、销售进度'!$C$346:AJ346)/'6、销售进度'!$B$346&gt;70%,0.5,IF(SUM('6、销售进度'!$C$346:AJ346)/'6、销售进度'!$B$346&gt;50%,0.2,0))))</f>
        <v>0.3</v>
      </c>
      <c r="AK29" s="211">
        <f>IF('6、销售进度'!$B$346=0,0,IF(SUM('6、销售进度'!$C$346:AK346)/'6、销售进度'!$B$346&gt;90%,0.3,IF(SUM('6、销售进度'!$C$346:AK346)/'6、销售进度'!$B$346&gt;70%,0.5,IF(SUM('6、销售进度'!$C$346:AK346)/'6、销售进度'!$B$346&gt;50%,0.2,0))))</f>
        <v>0.3</v>
      </c>
      <c r="AL29" s="211">
        <f>IF('6、销售进度'!$B$346=0,0,IF(SUM('6、销售进度'!$C$346:AL346)/'6、销售进度'!$B$346&gt;90%,0.3,IF(SUM('6、销售进度'!$C$346:AL346)/'6、销售进度'!$B$346&gt;70%,0.5,IF(SUM('6、销售进度'!$C$346:AL346)/'6、销售进度'!$B$346&gt;50%,0.2,0))))</f>
        <v>0.3</v>
      </c>
      <c r="AM29" s="211">
        <f>IF('6、销售进度'!$B$346=0,0,IF(SUM('6、销售进度'!$C$346:AM346)/'6、销售进度'!$B$346&gt;90%,0.3,IF(SUM('6、销售进度'!$C$346:AM346)/'6、销售进度'!$B$346&gt;70%,0.5,IF(SUM('6、销售进度'!$C$346:AM346)/'6、销售进度'!$B$346&gt;50%,0.2,0))))</f>
        <v>0.3</v>
      </c>
      <c r="AN29" s="211">
        <f>IF('6、销售进度'!$B$346=0,0,IF(SUM('6、销售进度'!$C$346:AN346)/'6、销售进度'!$B$346&gt;90%,0.3,IF(SUM('6、销售进度'!$C$346:AN346)/'6、销售进度'!$B$346&gt;70%,0.5,IF(SUM('6、销售进度'!$C$346:AN346)/'6、销售进度'!$B$346&gt;50%,0.2,0))))</f>
        <v>0.3</v>
      </c>
      <c r="AO29" s="211">
        <f>IF('6、销售进度'!$B$346=0,0,IF(SUM('6、销售进度'!$C$346:AO346)/'6、销售进度'!$B$346&gt;90%,0.3,IF(SUM('6、销售进度'!$C$346:AO346)/'6、销售进度'!$B$346&gt;70%,0.5,IF(SUM('6、销售进度'!$C$346:AO346)/'6、销售进度'!$B$346&gt;50%,0.2,0))))</f>
        <v>0.3</v>
      </c>
      <c r="AP29" s="211">
        <f>IF('6、销售进度'!$B$346=0,0,IF(SUM('6、销售进度'!$C$346:AP346)/'6、销售进度'!$B$346&gt;90%,0.3,IF(SUM('6、销售进度'!$C$346:AP346)/'6、销售进度'!$B$346&gt;70%,0.5,IF(SUM('6、销售进度'!$C$346:AP346)/'6、销售进度'!$B$346&gt;50%,0.2,0))))</f>
        <v>0.3</v>
      </c>
      <c r="AQ29" s="211">
        <f>IF('6、销售进度'!$B$346=0,0,IF(SUM('6、销售进度'!$C$346:AQ346)/'6、销售进度'!$B$346&gt;90%,0.3,IF(SUM('6、销售进度'!$C$346:AQ346)/'6、销售进度'!$B$346&gt;70%,0.5,IF(SUM('6、销售进度'!$C$346:AQ346)/'6、销售进度'!$B$346&gt;50%,0.2,0))))</f>
        <v>0.3</v>
      </c>
      <c r="AR29" s="211">
        <f>IF('6、销售进度'!$B$346=0,0,IF(SUM('6、销售进度'!$C$346:AR346)/'6、销售进度'!$B$346&gt;90%,0.3,IF(SUM('6、销售进度'!$C$346:AR346)/'6、销售进度'!$B$346&gt;70%,0.5,IF(SUM('6、销售进度'!$C$346:AR346)/'6、销售进度'!$B$346&gt;50%,0.2,0))))</f>
        <v>0.3</v>
      </c>
      <c r="AS29" s="211">
        <f>IF('6、销售进度'!$B$346=0,0,IF(SUM('6、销售进度'!$C$346:AS346)/'6、销售进度'!$B$346&gt;90%,0.3,IF(SUM('6、销售进度'!$C$346:AS346)/'6、销售进度'!$B$346&gt;70%,0.5,IF(SUM('6、销售进度'!$C$346:AS346)/'6、销售进度'!$B$346&gt;50%,0.2,0))))</f>
        <v>0.3</v>
      </c>
      <c r="AT29" s="211">
        <f>IF('6、销售进度'!$B$346=0,0,IF(SUM('6、销售进度'!$C$346:AT346)/'6、销售进度'!$B$346&gt;90%,0.3,IF(SUM('6、销售进度'!$C$346:AT346)/'6、销售进度'!$B$346&gt;70%,0.5,IF(SUM('6、销售进度'!$C$346:AT346)/'6、销售进度'!$B$346&gt;50%,0.2,0))))</f>
        <v>0.3</v>
      </c>
      <c r="AU29" s="211">
        <f>IF('6、销售进度'!$B$346=0,0,IF(SUM('6、销售进度'!$C$346:AU346)/'6、销售进度'!$B$346&gt;90%,0.3,IF(SUM('6、销售进度'!$C$346:AU346)/'6、销售进度'!$B$346&gt;70%,0.5,IF(SUM('6、销售进度'!$C$346:AU346)/'6、销售进度'!$B$346&gt;50%,0.2,0))))</f>
        <v>0.3</v>
      </c>
      <c r="AV29" s="211">
        <f>IF('6、销售进度'!$B$346=0,0,IF(SUM('6、销售进度'!$C$346:AV346)/'6、销售进度'!$B$346&gt;90%,0.3,IF(SUM('6、销售进度'!$C$346:AV346)/'6、销售进度'!$B$346&gt;70%,0.5,IF(SUM('6、销售进度'!$C$346:AV346)/'6、销售进度'!$B$346&gt;50%,0.2,0))))</f>
        <v>0.3</v>
      </c>
      <c r="AW29" s="211">
        <f>IF('6、销售进度'!$B$346=0,0,IF(SUM('6、销售进度'!$C$346:AW346)/'6、销售进度'!$B$346&gt;90%,0.3,IF(SUM('6、销售进度'!$C$346:AW346)/'6、销售进度'!$B$346&gt;70%,0.5,IF(SUM('6、销售进度'!$C$346:AW346)/'6、销售进度'!$B$346&gt;50%,0.2,0))))</f>
        <v>0.3</v>
      </c>
      <c r="AX29" s="211">
        <f>IF('6、销售进度'!$B$346=0,0,IF(SUM('6、销售进度'!$C$346:AX346)/'6、销售进度'!$B$346&gt;90%,0.3,IF(SUM('6、销售进度'!$C$346:AX346)/'6、销售进度'!$B$346&gt;70%,0.5,IF(SUM('6、销售进度'!$C$346:AX346)/'6、销售进度'!$B$346&gt;50%,0.2,0))))</f>
        <v>0.3</v>
      </c>
      <c r="AY29" s="211">
        <f>IF('6、销售进度'!$B$346=0,0,IF(SUM('6、销售进度'!$C$346:AY346)/'6、销售进度'!$B$346&gt;90%,0.3,IF(SUM('6、销售进度'!$C$346:AY346)/'6、销售进度'!$B$346&gt;70%,0.5,IF(SUM('6、销售进度'!$C$346:AY346)/'6、销售进度'!$B$346&gt;50%,0.2,0))))</f>
        <v>0.3</v>
      </c>
      <c r="AZ29" s="211">
        <f>IF('6、销售进度'!$B$346=0,0,IF(SUM('6、销售进度'!$C$346:AZ346)/'6、销售进度'!$B$346&gt;90%,0.3,IF(SUM('6、销售进度'!$C$346:AZ346)/'6、销售进度'!$B$346&gt;70%,0.5,IF(SUM('6、销售进度'!$C$346:AZ346)/'6、销售进度'!$B$346&gt;50%,0.2,0))))</f>
        <v>0.3</v>
      </c>
      <c r="BA29" s="211">
        <f>IF('6、销售进度'!$B$346=0,0,IF(SUM('6、销售进度'!$C$346:BA346)/'6、销售进度'!$B$346&gt;90%,0.3,IF(SUM('6、销售进度'!$C$346:BA346)/'6、销售进度'!$B$346&gt;70%,0.5,IF(SUM('6、销售进度'!$C$346:BA346)/'6、销售进度'!$B$346&gt;50%,0.2,0))))</f>
        <v>0.3</v>
      </c>
      <c r="BB29" s="211">
        <f>IF('6、销售进度'!$B$346=0,0,IF(SUM('6、销售进度'!$C$346:BB346)/'6、销售进度'!$B$346&gt;90%,0.3,IF(SUM('6、销售进度'!$C$346:BB346)/'6、销售进度'!$B$346&gt;70%,0.5,IF(SUM('6、销售进度'!$C$346:BB346)/'6、销售进度'!$B$346&gt;50%,0.2,0))))</f>
        <v>0.3</v>
      </c>
      <c r="BC29" s="211">
        <f>IF('6、销售进度'!$B$346=0,0,IF(SUM('6、销售进度'!$C$346:BC346)/'6、销售进度'!$B$346&gt;90%,0.3,IF(SUM('6、销售进度'!$C$346:BC346)/'6、销售进度'!$B$346&gt;70%,0.5,IF(SUM('6、销售进度'!$C$346:BC346)/'6、销售进度'!$B$346&gt;50%,0.2,0))))</f>
        <v>0.3</v>
      </c>
      <c r="BD29" s="211">
        <f>IF('6、销售进度'!$B$346=0,0,IF(SUM('6、销售进度'!$C$346:BD346)/'6、销售进度'!$B$346&gt;90%,0.3,IF(SUM('6、销售进度'!$C$346:BD346)/'6、销售进度'!$B$346&gt;70%,0.5,IF(SUM('6、销售进度'!$C$346:BD346)/'6、销售进度'!$B$346&gt;50%,0.2,0))))</f>
        <v>0.3</v>
      </c>
      <c r="BE29" s="211">
        <f>IF('6、销售进度'!$B$346=0,0,IF(SUM('6、销售进度'!$C$346:BE346)/'6、销售进度'!$B$346&gt;90%,0.3,IF(SUM('6、销售进度'!$C$346:BE346)/'6、销售进度'!$B$346&gt;70%,0.5,IF(SUM('6、销售进度'!$C$346:BE346)/'6、销售进度'!$B$346&gt;50%,0.2,0))))</f>
        <v>0.3</v>
      </c>
      <c r="BF29" s="211">
        <f>IF('6、销售进度'!$B$346=0,0,IF(SUM('6、销售进度'!$C$346:BF346)/'6、销售进度'!$B$346&gt;90%,0.3,IF(SUM('6、销售进度'!$C$346:BF346)/'6、销售进度'!$B$346&gt;70%,0.5,IF(SUM('6、销售进度'!$C$346:BF346)/'6、销售进度'!$B$346&gt;50%,0.2,0))))</f>
        <v>0.3</v>
      </c>
      <c r="BG29" s="211">
        <f>IF('6、销售进度'!$B$346=0,0,IF(SUM('6、销售进度'!$C$346:BG346)/'6、销售进度'!$B$346&gt;90%,0.3,IF(SUM('6、销售进度'!$C$346:BG346)/'6、销售进度'!$B$346&gt;70%,0.5,IF(SUM('6、销售进度'!$C$346:BG346)/'6、销售进度'!$B$346&gt;50%,0.2,0))))</f>
        <v>0.3</v>
      </c>
      <c r="BH29" s="211">
        <f>IF('6、销售进度'!$B$346=0,0,IF(SUM('6、销售进度'!$C$346:BH346)/'6、销售进度'!$B$346&gt;90%,0.3,IF(SUM('6、销售进度'!$C$346:BH346)/'6、销售进度'!$B$346&gt;70%,0.5,IF(SUM('6、销售进度'!$C$346:BH346)/'6、销售进度'!$B$346&gt;50%,0.2,0))))</f>
        <v>0.3</v>
      </c>
      <c r="BI29" s="211">
        <f>IF('6、销售进度'!$B$346=0,0,IF(SUM('6、销售进度'!$C$346:BI346)/'6、销售进度'!$B$346&gt;90%,0.3,IF(SUM('6、销售进度'!$C$346:BI346)/'6、销售进度'!$B$346&gt;70%,0.5,IF(SUM('6、销售进度'!$C$346:BI346)/'6、销售进度'!$B$346&gt;50%,0.2,0))))</f>
        <v>0.3</v>
      </c>
      <c r="BJ29" s="211">
        <f>IF('6、销售进度'!$B$346=0,0,IF(SUM('6、销售进度'!$C$346:BJ346)/'6、销售进度'!$B$346&gt;90%,0.3,IF(SUM('6、销售进度'!$C$346:BJ346)/'6、销售进度'!$B$346&gt;70%,0.5,IF(SUM('6、销售进度'!$C$346:BJ346)/'6、销售进度'!$B$346&gt;50%,0.2,0))))</f>
        <v>0.3</v>
      </c>
      <c r="BK29" s="211">
        <f>IF('6、销售进度'!$B$346=0,0,IF(SUM('6、销售进度'!$C$346:BK346)/'6、销售进度'!$B$346&gt;90%,0.3,IF(SUM('6、销售进度'!$C$346:BK346)/'6、销售进度'!$B$346&gt;70%,0.5,IF(SUM('6、销售进度'!$C$346:BK346)/'6、销售进度'!$B$346&gt;50%,0.2,0))))</f>
        <v>0.3</v>
      </c>
      <c r="BL29" s="211">
        <f>IF('6、销售进度'!$B$346=0,0,IF(SUM('6、销售进度'!$C$346:BL346)/'6、销售进度'!$B$346&gt;90%,0.3,IF(SUM('6、销售进度'!$C$346:BL346)/'6、销售进度'!$B$346&gt;70%,0.5,IF(SUM('6、销售进度'!$C$346:BL346)/'6、销售进度'!$B$346&gt;50%,0.2,0))))</f>
        <v>0.3</v>
      </c>
      <c r="BM29" s="211">
        <f>IF('6、销售进度'!$B$346=0,0,IF(SUM('6、销售进度'!$C$346:BM346)/'6、销售进度'!$B$346&gt;90%,0.3,IF(SUM('6、销售进度'!$C$346:BM346)/'6、销售进度'!$B$346&gt;70%,0.5,IF(SUM('6、销售进度'!$C$346:BM346)/'6、销售进度'!$B$346&gt;50%,0.2,0))))</f>
        <v>0.3</v>
      </c>
      <c r="BN29" s="211">
        <f>IF('6、销售进度'!$B$346=0,0,IF(SUM('6、销售进度'!$C$346:BN346)/'6、销售进度'!$B$346&gt;90%,0.3,IF(SUM('6、销售进度'!$C$346:BN346)/'6、销售进度'!$B$346&gt;70%,0.5,IF(SUM('6、销售进度'!$C$346:BN346)/'6、销售进度'!$B$346&gt;50%,0.2,0))))</f>
        <v>0.3</v>
      </c>
      <c r="BO29" s="211">
        <f>IF('6、销售进度'!$B$346=0,0,IF(SUM('6、销售进度'!$C$346:BO346)/'6、销售进度'!$B$346&gt;90%,0.3,IF(SUM('6、销售进度'!$C$346:BO346)/'6、销售进度'!$B$346&gt;70%,0.5,IF(SUM('6、销售进度'!$C$346:BO346)/'6、销售进度'!$B$346&gt;50%,0.2,0))))</f>
        <v>0.3</v>
      </c>
      <c r="BP29" s="211">
        <f>IF('6、销售进度'!$B$346=0,0,IF(SUM('6、销售进度'!$C$346:BP346)/'6、销售进度'!$B$346&gt;90%,0.3,IF(SUM('6、销售进度'!$C$346:BP346)/'6、销售进度'!$B$346&gt;70%,0.5,IF(SUM('6、销售进度'!$C$346:BP346)/'6、销售进度'!$B$346&gt;50%,0.2,0))))</f>
        <v>0.3</v>
      </c>
      <c r="BQ29" s="211">
        <f>IF('6、销售进度'!$B$346=0,0,IF(SUM('6、销售进度'!$C$346:BQ346)/'6、销售进度'!$B$346&gt;90%,0.3,IF(SUM('6、销售进度'!$C$346:BQ346)/'6、销售进度'!$B$346&gt;70%,0.5,IF(SUM('6、销售进度'!$C$346:BQ346)/'6、销售进度'!$B$346&gt;50%,0.2,0))))</f>
        <v>0.3</v>
      </c>
      <c r="BR29" s="211">
        <f>IF('6、销售进度'!$B$346=0,0,IF(SUM('6、销售进度'!$C$346:BR346)/'6、销售进度'!$B$346&gt;90%,0.3,IF(SUM('6、销售进度'!$C$346:BR346)/'6、销售进度'!$B$346&gt;70%,0.5,IF(SUM('6、销售进度'!$C$346:BR346)/'6、销售进度'!$B$346&gt;50%,0.2,0))))</f>
        <v>0.3</v>
      </c>
      <c r="BS29" s="211">
        <f>IF('6、销售进度'!$B$346=0,0,IF(SUM('6、销售进度'!$C$346:BS346)/'6、销售进度'!$B$346&gt;90%,0.3,IF(SUM('6、销售进度'!$C$346:BS346)/'6、销售进度'!$B$346&gt;70%,0.5,IF(SUM('6、销售进度'!$C$346:BS346)/'6、销售进度'!$B$346&gt;50%,0.2,0))))</f>
        <v>0.3</v>
      </c>
      <c r="BT29" s="211">
        <f>IF('6、销售进度'!$B$346=0,0,IF(SUM('6、销售进度'!$C$346:BT346)/'6、销售进度'!$B$346&gt;90%,0.3,IF(SUM('6、销售进度'!$C$346:BT346)/'6、销售进度'!$B$346&gt;70%,0.5,IF(SUM('6、销售进度'!$C$346:BT346)/'6、销售进度'!$B$346&gt;50%,0.2,0))))</f>
        <v>0.3</v>
      </c>
      <c r="BU29" s="211">
        <f>IF('6、销售进度'!$B$346=0,0,IF(SUM('6、销售进度'!$C$346:BU346)/'6、销售进度'!$B$346&gt;90%,0.3,IF(SUM('6、销售进度'!$C$346:BU346)/'6、销售进度'!$B$346&gt;70%,0.5,IF(SUM('6、销售进度'!$C$346:BU346)/'6、销售进度'!$B$346&gt;50%,0.2,0))))</f>
        <v>0.3</v>
      </c>
      <c r="BV29" s="211">
        <f>IF('6、销售进度'!$B$346=0,0,IF(SUM('6、销售进度'!$C$346:BV346)/'6、销售进度'!$B$346&gt;90%,0.3,IF(SUM('6、销售进度'!$C$346:BV346)/'6、销售进度'!$B$346&gt;70%,0.5,IF(SUM('6、销售进度'!$C$346:BV346)/'6、销售进度'!$B$346&gt;50%,0.2,0))))</f>
        <v>0.3</v>
      </c>
      <c r="BW29" s="211">
        <f>IF('6、销售进度'!$B$346=0,0,IF(SUM('6、销售进度'!$C$346:BW346)/'6、销售进度'!$B$346&gt;90%,0.3,IF(SUM('6、销售进度'!$C$346:BW346)/'6、销售进度'!$B$346&gt;70%,0.5,IF(SUM('6、销售进度'!$C$346:BW346)/'6、销售进度'!$B$346&gt;50%,0.2,0))))</f>
        <v>0.3</v>
      </c>
      <c r="BX29" s="211">
        <f>IF('6、销售进度'!$B$346=0,0,IF(SUM('6、销售进度'!$C$346:BX346)/'6、销售进度'!$B$346&gt;90%,0.3,IF(SUM('6、销售进度'!$C$346:BX346)/'6、销售进度'!$B$346&gt;70%,0.5,IF(SUM('6、销售进度'!$C$346:BX346)/'6、销售进度'!$B$346&gt;50%,0.2,0))))</f>
        <v>0.3</v>
      </c>
      <c r="BY29" s="211">
        <f>IF('6、销售进度'!$B$346=0,0,IF(SUM('6、销售进度'!$C$346:BY346)/'6、销售进度'!$B$346&gt;90%,0.3,IF(SUM('6、销售进度'!$C$346:BY346)/'6、销售进度'!$B$346&gt;70%,0.5,IF(SUM('6、销售进度'!$C$346:BY346)/'6、销售进度'!$B$346&gt;50%,0.2,0))))</f>
        <v>0.3</v>
      </c>
      <c r="BZ29" s="211">
        <f>IF('6、销售进度'!$B$346=0,0,IF(SUM('6、销售进度'!$C$346:BZ346)/'6、销售进度'!$B$346&gt;90%,0.3,IF(SUM('6、销售进度'!$C$346:BZ346)/'6、销售进度'!$B$346&gt;70%,0.5,IF(SUM('6、销售进度'!$C$346:BZ346)/'6、销售进度'!$B$346&gt;50%,0.2,0))))</f>
        <v>0.3</v>
      </c>
      <c r="CA29" s="211">
        <f>IF('6、销售进度'!$B$346=0,0,IF(SUM('6、销售进度'!$C$346:CA346)/'6、销售进度'!$B$346&gt;90%,0.3,IF(SUM('6、销售进度'!$C$346:CA346)/'6、销售进度'!$B$346&gt;70%,0.5,IF(SUM('6、销售进度'!$C$346:CA346)/'6、销售进度'!$B$346&gt;50%,0.2,0))))</f>
        <v>0.3</v>
      </c>
      <c r="CB29" s="211">
        <f>IF('6、销售进度'!$B$346=0,0,IF(SUM('6、销售进度'!$C$346:CB346)/'6、销售进度'!$B$346&gt;90%,0.3,IF(SUM('6、销售进度'!$C$346:CB346)/'6、销售进度'!$B$346&gt;70%,0.5,IF(SUM('6、销售进度'!$C$346:CB346)/'6、销售进度'!$B$346&gt;50%,0.2,0))))</f>
        <v>0.3</v>
      </c>
      <c r="CC29" s="211">
        <f>IF('6、销售进度'!$B$346=0,0,IF(SUM('6、销售进度'!$C$346:CC346)/'6、销售进度'!$B$346&gt;90%,0.3,IF(SUM('6、销售进度'!$C$346:CC346)/'6、销售进度'!$B$346&gt;70%,0.5,IF(SUM('6、销售进度'!$C$346:CC346)/'6、销售进度'!$B$346&gt;50%,0.2,0))))</f>
        <v>0.3</v>
      </c>
      <c r="CD29" s="211">
        <f>IF('6、销售进度'!$B$346=0,0,IF(SUM('6、销售进度'!$C$346:CD346)/'6、销售进度'!$B$346&gt;90%,0.3,IF(SUM('6、销售进度'!$C$346:CD346)/'6、销售进度'!$B$346&gt;70%,0.5,IF(SUM('6、销售进度'!$C$346:CD346)/'6、销售进度'!$B$346&gt;50%,0.2,0))))</f>
        <v>0.3</v>
      </c>
      <c r="CE29" s="211">
        <f>IF('6、销售进度'!$B$346=0,0,IF(SUM('6、销售进度'!$C$346:CE346)/'6、销售进度'!$B$346&gt;90%,0.3,IF(SUM('6、销售进度'!$C$346:CE346)/'6、销售进度'!$B$346&gt;70%,0.5,IF(SUM('6、销售进度'!$C$346:CE346)/'6、销售进度'!$B$346&gt;50%,0.2,0))))</f>
        <v>0.3</v>
      </c>
      <c r="CF29" s="211">
        <f>IF('6、销售进度'!$B$346=0,0,IF(SUM('6、销售进度'!$C$346:CF346)/'6、销售进度'!$B$346&gt;90%,0.3,IF(SUM('6、销售进度'!$C$346:CF346)/'6、销售进度'!$B$346&gt;70%,0.5,IF(SUM('6、销售进度'!$C$346:CF346)/'6、销售进度'!$B$346&gt;50%,0.2,0))))</f>
        <v>0.3</v>
      </c>
      <c r="CG29" s="238">
        <f>IF('6、销售进度'!$B$346=0,0,IF(SUM('6、销售进度'!$C$346:CG346)/'6、销售进度'!$B$346&gt;90%,0.3,IF(SUM('6、销售进度'!$C$346:CG346)/'6、销售进度'!$B$346&gt;70%,0.5,IF(SUM('6、销售进度'!$C$346:CG346)/'6、销售进度'!$B$346&gt;50%,0.2,0))))</f>
        <v>0.3</v>
      </c>
      <c r="CH29" s="238">
        <f>IF('6、销售进度'!$B$346=0,0,IF(SUM('6、销售进度'!$C$346:CH346)/'6、销售进度'!$B$346&gt;90%,0.3,IF(SUM('6、销售进度'!$C$346:CH346)/'6、销售进度'!$B$346&gt;70%,0.5,IF(SUM('6、销售进度'!$C$346:CH346)/'6、销售进度'!$B$346&gt;50%,0.2,0))))</f>
        <v>0.3</v>
      </c>
      <c r="CI29" s="238">
        <f>IF('6、销售进度'!$B$346=0,0,IF(SUM('6、销售进度'!$C$346:CI346)/'6、销售进度'!$B$346&gt;90%,0.3,IF(SUM('6、销售进度'!$C$346:CI346)/'6、销售进度'!$B$346&gt;70%,0.5,IF(SUM('6、销售进度'!$C$346:CI346)/'6、销售进度'!$B$346&gt;50%,0.2,0))))</f>
        <v>0.3</v>
      </c>
      <c r="CJ29" s="238">
        <f>IF('6、销售进度'!$B$346=0,0,IF(SUM('6、销售进度'!$C$346:CJ346)/'6、销售进度'!$B$346&gt;90%,0.3,IF(SUM('6、销售进度'!$C$346:CJ346)/'6、销售进度'!$B$346&gt;70%,0.5,IF(SUM('6、销售进度'!$C$346:CJ346)/'6、销售进度'!$B$346&gt;50%,0.2,0))))</f>
        <v>0.3</v>
      </c>
      <c r="CK29" s="238">
        <f>IF('6、销售进度'!$B$346=0,0,IF(SUM('6、销售进度'!$C$346:CK346)/'6、销售进度'!$B$346&gt;90%,0.3,IF(SUM('6、销售进度'!$C$346:CK346)/'6、销售进度'!$B$346&gt;70%,0.5,IF(SUM('6、销售进度'!$C$346:CK346)/'6、销售进度'!$B$346&gt;50%,0.2,0))))</f>
        <v>0.3</v>
      </c>
      <c r="CL29" s="238">
        <f>IF('6、销售进度'!$B$346=0,0,IF(SUM('6、销售进度'!$C$346:CL346)/'6、销售进度'!$B$346&gt;90%,0.3,IF(SUM('6、销售进度'!$C$346:CL346)/'6、销售进度'!$B$346&gt;70%,0.5,IF(SUM('6、销售进度'!$C$346:CL346)/'6、销售进度'!$B$346&gt;50%,0.2,0))))</f>
        <v>0.3</v>
      </c>
      <c r="CM29" s="238">
        <f>IF('6、销售进度'!$B$346=0,0,IF(SUM('6、销售进度'!$C$346:CM346)/'6、销售进度'!$B$346&gt;90%,0.3,IF(SUM('6、销售进度'!$C$346:CM346)/'6、销售进度'!$B$346&gt;70%,0.5,IF(SUM('6、销售进度'!$C$346:CM346)/'6、销售进度'!$B$346&gt;50%,0.2,0))))</f>
        <v>0.3</v>
      </c>
      <c r="CN29" s="238">
        <f>IF('6、销售进度'!$B$346=0,0,IF(SUM('6、销售进度'!$C$346:CN346)/'6、销售进度'!$B$346&gt;90%,0.3,IF(SUM('6、销售进度'!$C$346:CN346)/'6、销售进度'!$B$346&gt;70%,0.5,IF(SUM('6、销售进度'!$C$346:CN346)/'6、销售进度'!$B$346&gt;50%,0.2,0))))</f>
        <v>0.3</v>
      </c>
      <c r="CO29" s="238">
        <f>IF('6、销售进度'!$B$346=0,0,IF(SUM('6、销售进度'!$C$346:CO346)/'6、销售进度'!$B$346&gt;90%,0.3,IF(SUM('6、销售进度'!$C$346:CO346)/'6、销售进度'!$B$346&gt;70%,0.5,IF(SUM('6、销售进度'!$C$346:CO346)/'6、销售进度'!$B$346&gt;50%,0.2,0))))</f>
        <v>0.3</v>
      </c>
      <c r="CP29" s="238">
        <f>IF('6、销售进度'!$B$346=0,0,IF(SUM('6、销售进度'!$C$346:CP346)/'6、销售进度'!$B$346&gt;90%,0.3,IF(SUM('6、销售进度'!$C$346:CP346)/'6、销售进度'!$B$346&gt;70%,0.5,IF(SUM('6、销售进度'!$C$346:CP346)/'6、销售进度'!$B$346&gt;50%,0.2,0))))</f>
        <v>0.3</v>
      </c>
      <c r="CQ29" s="238">
        <f>IF('6、销售进度'!$B$346=0,0,IF(SUM('6、销售进度'!$C$346:CQ346)/'6、销售进度'!$B$346&gt;90%,0.3,IF(SUM('6、销售进度'!$C$346:CQ346)/'6、销售进度'!$B$346&gt;70%,0.5,IF(SUM('6、销售进度'!$C$346:CQ346)/'6、销售进度'!$B$346&gt;50%,0.2,0))))</f>
        <v>0.3</v>
      </c>
      <c r="CR29" s="238">
        <f>IF('6、销售进度'!$B$346=0,0,IF(SUM('6、销售进度'!$C$346:CR346)/'6、销售进度'!$B$346&gt;90%,0.3,IF(SUM('6、销售进度'!$C$346:CR346)/'6、销售进度'!$B$346&gt;70%,0.5,IF(SUM('6、销售进度'!$C$346:CR346)/'6、销售进度'!$B$346&gt;50%,0.2,0))))</f>
        <v>0.3</v>
      </c>
      <c r="CS29" s="238">
        <f>IF('6、销售进度'!$B$346=0,0,IF(SUM('6、销售进度'!$C$346:CS346)/'6、销售进度'!$B$346&gt;90%,0.3,IF(SUM('6、销售进度'!$C$346:CS346)/'6、销售进度'!$B$346&gt;70%,0.5,IF(SUM('6、销售进度'!$C$346:CS346)/'6、销售进度'!$B$346&gt;50%,0.2,0))))</f>
        <v>0.3</v>
      </c>
      <c r="CT29" s="238">
        <f>IF('6、销售进度'!$B$346=0,0,IF(SUM('6、销售进度'!$C$346:CT346)/'6、销售进度'!$B$346&gt;90%,0.3,IF(SUM('6、销售进度'!$C$346:CT346)/'6、销售进度'!$B$346&gt;70%,0.5,IF(SUM('6、销售进度'!$C$346:CT346)/'6、销售进度'!$B$346&gt;50%,0.2,0))))</f>
        <v>0.3</v>
      </c>
    </row>
    <row r="30" spans="1:98" s="189" customFormat="1" ht="16.5" hidden="1" customHeight="1" outlineLevel="1">
      <c r="A30" s="212" t="s">
        <v>548</v>
      </c>
      <c r="B30" s="208"/>
      <c r="C30" s="213">
        <f t="shared" ref="C30:N30" si="15">IF((C29-B29)=0,0,C29)</f>
        <v>0</v>
      </c>
      <c r="D30" s="213">
        <f t="shared" si="15"/>
        <v>0</v>
      </c>
      <c r="E30" s="213">
        <f t="shared" si="15"/>
        <v>0</v>
      </c>
      <c r="F30" s="213">
        <f t="shared" si="15"/>
        <v>0</v>
      </c>
      <c r="G30" s="213">
        <f t="shared" si="15"/>
        <v>0</v>
      </c>
      <c r="H30" s="213">
        <f t="shared" si="15"/>
        <v>0</v>
      </c>
      <c r="I30" s="213">
        <f t="shared" si="15"/>
        <v>0</v>
      </c>
      <c r="J30" s="213">
        <f t="shared" si="15"/>
        <v>0</v>
      </c>
      <c r="K30" s="213">
        <f t="shared" si="15"/>
        <v>0</v>
      </c>
      <c r="L30" s="213">
        <f t="shared" si="15"/>
        <v>0</v>
      </c>
      <c r="M30" s="213">
        <f t="shared" si="15"/>
        <v>0.2</v>
      </c>
      <c r="N30" s="213">
        <f t="shared" si="15"/>
        <v>0</v>
      </c>
      <c r="O30" s="213">
        <f t="shared" ref="O30:AH30" si="16">IF((O29-N29)=0,0,O29)</f>
        <v>0</v>
      </c>
      <c r="P30" s="213">
        <f t="shared" si="16"/>
        <v>0</v>
      </c>
      <c r="Q30" s="213">
        <f t="shared" si="16"/>
        <v>0</v>
      </c>
      <c r="R30" s="213">
        <f t="shared" si="16"/>
        <v>0</v>
      </c>
      <c r="S30" s="213">
        <f t="shared" si="16"/>
        <v>0</v>
      </c>
      <c r="T30" s="213">
        <f t="shared" si="16"/>
        <v>0.2</v>
      </c>
      <c r="U30" s="213">
        <f t="shared" si="16"/>
        <v>0</v>
      </c>
      <c r="V30" s="213">
        <f t="shared" si="16"/>
        <v>0.5</v>
      </c>
      <c r="W30" s="213">
        <f t="shared" si="16"/>
        <v>0</v>
      </c>
      <c r="X30" s="213">
        <f t="shared" si="16"/>
        <v>0</v>
      </c>
      <c r="Y30" s="213">
        <f t="shared" si="16"/>
        <v>0</v>
      </c>
      <c r="Z30" s="213">
        <f t="shared" si="16"/>
        <v>0</v>
      </c>
      <c r="AA30" s="213">
        <f t="shared" si="16"/>
        <v>0</v>
      </c>
      <c r="AB30" s="213">
        <f t="shared" si="16"/>
        <v>0</v>
      </c>
      <c r="AC30" s="213">
        <f t="shared" si="16"/>
        <v>0</v>
      </c>
      <c r="AD30" s="213">
        <f t="shared" si="16"/>
        <v>0</v>
      </c>
      <c r="AE30" s="213">
        <f t="shared" si="16"/>
        <v>0</v>
      </c>
      <c r="AF30" s="213">
        <f t="shared" si="16"/>
        <v>0</v>
      </c>
      <c r="AG30" s="213">
        <f t="shared" si="16"/>
        <v>0</v>
      </c>
      <c r="AH30" s="213">
        <f t="shared" si="16"/>
        <v>0</v>
      </c>
      <c r="AI30" s="213">
        <f t="shared" ref="AI30:BN30" si="17">IF((AI29-AH29)=0,0,AI29)</f>
        <v>0.3</v>
      </c>
      <c r="AJ30" s="213">
        <f t="shared" si="17"/>
        <v>0</v>
      </c>
      <c r="AK30" s="213">
        <f t="shared" si="17"/>
        <v>0</v>
      </c>
      <c r="AL30" s="213">
        <f t="shared" si="17"/>
        <v>0</v>
      </c>
      <c r="AM30" s="213">
        <f t="shared" si="17"/>
        <v>0</v>
      </c>
      <c r="AN30" s="213">
        <f t="shared" si="17"/>
        <v>0</v>
      </c>
      <c r="AO30" s="213">
        <f t="shared" si="17"/>
        <v>0</v>
      </c>
      <c r="AP30" s="213">
        <f t="shared" si="17"/>
        <v>0</v>
      </c>
      <c r="AQ30" s="213">
        <f t="shared" si="17"/>
        <v>0</v>
      </c>
      <c r="AR30" s="213">
        <f t="shared" si="17"/>
        <v>0</v>
      </c>
      <c r="AS30" s="213">
        <f t="shared" si="17"/>
        <v>0</v>
      </c>
      <c r="AT30" s="213">
        <f t="shared" si="17"/>
        <v>0</v>
      </c>
      <c r="AU30" s="213">
        <f t="shared" si="17"/>
        <v>0</v>
      </c>
      <c r="AV30" s="213">
        <f t="shared" si="17"/>
        <v>0</v>
      </c>
      <c r="AW30" s="213">
        <f t="shared" si="17"/>
        <v>0</v>
      </c>
      <c r="AX30" s="213">
        <f t="shared" si="17"/>
        <v>0</v>
      </c>
      <c r="AY30" s="213">
        <f t="shared" si="17"/>
        <v>0</v>
      </c>
      <c r="AZ30" s="213">
        <f t="shared" si="17"/>
        <v>0</v>
      </c>
      <c r="BA30" s="213">
        <f t="shared" si="17"/>
        <v>0</v>
      </c>
      <c r="BB30" s="213">
        <f t="shared" si="17"/>
        <v>0</v>
      </c>
      <c r="BC30" s="213">
        <f t="shared" si="17"/>
        <v>0</v>
      </c>
      <c r="BD30" s="213">
        <f t="shared" si="17"/>
        <v>0</v>
      </c>
      <c r="BE30" s="213">
        <f t="shared" si="17"/>
        <v>0</v>
      </c>
      <c r="BF30" s="213">
        <f t="shared" si="17"/>
        <v>0</v>
      </c>
      <c r="BG30" s="213">
        <f t="shared" si="17"/>
        <v>0</v>
      </c>
      <c r="BH30" s="213">
        <f t="shared" si="17"/>
        <v>0</v>
      </c>
      <c r="BI30" s="213">
        <f t="shared" si="17"/>
        <v>0</v>
      </c>
      <c r="BJ30" s="213">
        <f t="shared" si="17"/>
        <v>0</v>
      </c>
      <c r="BK30" s="213">
        <f t="shared" si="17"/>
        <v>0</v>
      </c>
      <c r="BL30" s="213">
        <f t="shared" si="17"/>
        <v>0</v>
      </c>
      <c r="BM30" s="213">
        <f t="shared" si="17"/>
        <v>0</v>
      </c>
      <c r="BN30" s="213">
        <f t="shared" si="17"/>
        <v>0</v>
      </c>
      <c r="BO30" s="213">
        <f t="shared" ref="BO30:CT30" si="18">IF((BO29-BN29)=0,0,BO29)</f>
        <v>0</v>
      </c>
      <c r="BP30" s="213">
        <f t="shared" si="18"/>
        <v>0</v>
      </c>
      <c r="BQ30" s="213">
        <f t="shared" si="18"/>
        <v>0</v>
      </c>
      <c r="BR30" s="213">
        <f t="shared" si="18"/>
        <v>0</v>
      </c>
      <c r="BS30" s="213">
        <f t="shared" si="18"/>
        <v>0</v>
      </c>
      <c r="BT30" s="213">
        <f t="shared" si="18"/>
        <v>0</v>
      </c>
      <c r="BU30" s="213">
        <f t="shared" si="18"/>
        <v>0</v>
      </c>
      <c r="BV30" s="213">
        <f t="shared" si="18"/>
        <v>0</v>
      </c>
      <c r="BW30" s="213">
        <f t="shared" si="18"/>
        <v>0</v>
      </c>
      <c r="BX30" s="213">
        <f t="shared" si="18"/>
        <v>0</v>
      </c>
      <c r="BY30" s="213">
        <f t="shared" si="18"/>
        <v>0</v>
      </c>
      <c r="BZ30" s="213">
        <f t="shared" si="18"/>
        <v>0</v>
      </c>
      <c r="CA30" s="213">
        <f t="shared" si="18"/>
        <v>0</v>
      </c>
      <c r="CB30" s="213">
        <f t="shared" si="18"/>
        <v>0</v>
      </c>
      <c r="CC30" s="213">
        <f t="shared" si="18"/>
        <v>0</v>
      </c>
      <c r="CD30" s="213">
        <f t="shared" si="18"/>
        <v>0</v>
      </c>
      <c r="CE30" s="213">
        <f t="shared" si="18"/>
        <v>0</v>
      </c>
      <c r="CF30" s="213">
        <f t="shared" si="18"/>
        <v>0</v>
      </c>
      <c r="CG30" s="239">
        <f t="shared" si="18"/>
        <v>0</v>
      </c>
      <c r="CH30" s="239">
        <f t="shared" si="18"/>
        <v>0</v>
      </c>
      <c r="CI30" s="239">
        <f t="shared" si="18"/>
        <v>0</v>
      </c>
      <c r="CJ30" s="239">
        <f t="shared" si="18"/>
        <v>0</v>
      </c>
      <c r="CK30" s="239">
        <f t="shared" si="18"/>
        <v>0</v>
      </c>
      <c r="CL30" s="239">
        <f t="shared" si="18"/>
        <v>0</v>
      </c>
      <c r="CM30" s="239">
        <f t="shared" si="18"/>
        <v>0</v>
      </c>
      <c r="CN30" s="239">
        <f t="shared" si="18"/>
        <v>0</v>
      </c>
      <c r="CO30" s="239">
        <f t="shared" si="18"/>
        <v>0</v>
      </c>
      <c r="CP30" s="239">
        <f t="shared" si="18"/>
        <v>0</v>
      </c>
      <c r="CQ30" s="239">
        <f t="shared" si="18"/>
        <v>0</v>
      </c>
      <c r="CR30" s="239">
        <f t="shared" si="18"/>
        <v>0</v>
      </c>
      <c r="CS30" s="239">
        <f t="shared" si="18"/>
        <v>0</v>
      </c>
      <c r="CT30" s="239">
        <f t="shared" si="18"/>
        <v>0</v>
      </c>
    </row>
    <row r="31" spans="1:98" ht="16.5" customHeight="1" collapsed="1">
      <c r="A31" s="198" t="s">
        <v>549</v>
      </c>
      <c r="B31" s="208">
        <f>SUM(C31:CT31)</f>
        <v>-139604.4</v>
      </c>
      <c r="C31" s="209"/>
      <c r="D31" s="209"/>
      <c r="E31" s="209"/>
      <c r="F31" s="209"/>
      <c r="G31" s="209"/>
      <c r="H31" s="209"/>
      <c r="I31" s="209"/>
      <c r="J31" s="209"/>
      <c r="K31" s="209"/>
      <c r="L31" s="209"/>
      <c r="M31" s="209">
        <f>-F28*20%</f>
        <v>-27920.880000000001</v>
      </c>
      <c r="N31" s="209"/>
      <c r="O31" s="209"/>
      <c r="P31" s="209"/>
      <c r="Q31" s="209"/>
      <c r="R31" s="209"/>
      <c r="S31" s="209"/>
      <c r="T31" s="209"/>
      <c r="U31" s="209"/>
      <c r="V31" s="209"/>
      <c r="W31" s="209"/>
      <c r="X31" s="209"/>
      <c r="Y31" s="209"/>
      <c r="Z31" s="209"/>
      <c r="AA31" s="209"/>
      <c r="AB31" s="209">
        <f>-F28*80%</f>
        <v>-111683.52</v>
      </c>
      <c r="AC31" s="209"/>
      <c r="AD31" s="209"/>
      <c r="AE31" s="209"/>
      <c r="AF31" s="209"/>
      <c r="AG31" s="209"/>
      <c r="AH31" s="209"/>
      <c r="AI31" s="209"/>
      <c r="AJ31" s="209"/>
      <c r="AK31" s="209"/>
      <c r="AL31" s="209"/>
      <c r="AM31" s="209"/>
      <c r="AN31" s="209"/>
      <c r="AO31" s="209"/>
      <c r="AP31" s="209"/>
      <c r="AQ31" s="209"/>
      <c r="AR31" s="209"/>
      <c r="AS31" s="209"/>
      <c r="AT31" s="209"/>
      <c r="AU31" s="209"/>
      <c r="AV31" s="209"/>
      <c r="AW31" s="209"/>
      <c r="AX31" s="209"/>
      <c r="AY31" s="209"/>
      <c r="AZ31" s="209"/>
      <c r="BA31" s="209"/>
      <c r="BB31" s="209"/>
      <c r="BC31" s="209"/>
      <c r="BD31" s="209"/>
      <c r="BE31" s="209"/>
      <c r="BF31" s="209"/>
      <c r="BG31" s="209"/>
      <c r="BH31" s="209"/>
      <c r="BI31" s="209"/>
      <c r="BJ31" s="209"/>
      <c r="BK31" s="209"/>
      <c r="BL31" s="209"/>
      <c r="BM31" s="209"/>
      <c r="BN31" s="209"/>
      <c r="BO31" s="209"/>
      <c r="BP31" s="209"/>
      <c r="BQ31" s="209"/>
      <c r="BR31" s="209"/>
      <c r="BS31" s="209"/>
      <c r="BT31" s="209"/>
      <c r="BU31" s="209"/>
      <c r="BV31" s="209"/>
      <c r="BW31" s="209"/>
      <c r="BX31" s="209"/>
      <c r="BY31" s="209"/>
      <c r="BZ31" s="209"/>
      <c r="CA31" s="209"/>
      <c r="CB31" s="209"/>
      <c r="CC31" s="209"/>
      <c r="CD31" s="209"/>
      <c r="CE31" s="209"/>
      <c r="CF31" s="209"/>
      <c r="CG31" s="209"/>
      <c r="CH31" s="209"/>
      <c r="CI31" s="209"/>
      <c r="CJ31" s="209"/>
      <c r="CK31" s="209"/>
      <c r="CL31" s="209"/>
      <c r="CM31" s="209"/>
      <c r="CN31" s="209"/>
      <c r="CO31" s="209"/>
      <c r="CP31" s="209"/>
      <c r="CQ31" s="209"/>
      <c r="CR31" s="209"/>
      <c r="CS31" s="209"/>
      <c r="CT31" s="209"/>
    </row>
    <row r="32" spans="1:98" s="35" customFormat="1" ht="16.5" customHeight="1">
      <c r="A32" s="214" t="s">
        <v>550</v>
      </c>
      <c r="B32" s="208">
        <f t="shared" ref="B32:G32" si="19">B28+B31</f>
        <v>0</v>
      </c>
      <c r="C32" s="208">
        <f t="shared" si="19"/>
        <v>0</v>
      </c>
      <c r="D32" s="208">
        <f t="shared" si="19"/>
        <v>0</v>
      </c>
      <c r="E32" s="208">
        <f t="shared" si="19"/>
        <v>0</v>
      </c>
      <c r="F32" s="208">
        <f t="shared" si="19"/>
        <v>139604.4</v>
      </c>
      <c r="G32" s="208">
        <f t="shared" si="19"/>
        <v>0</v>
      </c>
      <c r="H32" s="208">
        <f t="shared" ref="H32:BS32" si="20">H28+H31</f>
        <v>0</v>
      </c>
      <c r="I32" s="208">
        <f t="shared" si="20"/>
        <v>0</v>
      </c>
      <c r="J32" s="208">
        <f t="shared" si="20"/>
        <v>0</v>
      </c>
      <c r="K32" s="208">
        <f t="shared" si="20"/>
        <v>0</v>
      </c>
      <c r="L32" s="208">
        <f t="shared" si="20"/>
        <v>0</v>
      </c>
      <c r="M32" s="208">
        <f t="shared" si="20"/>
        <v>-27920.880000000001</v>
      </c>
      <c r="N32" s="208">
        <f t="shared" si="20"/>
        <v>0</v>
      </c>
      <c r="O32" s="208">
        <f t="shared" si="20"/>
        <v>0</v>
      </c>
      <c r="P32" s="208">
        <f t="shared" si="20"/>
        <v>0</v>
      </c>
      <c r="Q32" s="208">
        <f t="shared" si="20"/>
        <v>0</v>
      </c>
      <c r="R32" s="208">
        <f t="shared" si="20"/>
        <v>0</v>
      </c>
      <c r="S32" s="208">
        <f t="shared" si="20"/>
        <v>0</v>
      </c>
      <c r="T32" s="208">
        <f t="shared" si="20"/>
        <v>0</v>
      </c>
      <c r="U32" s="208">
        <f t="shared" si="20"/>
        <v>0</v>
      </c>
      <c r="V32" s="208">
        <f t="shared" si="20"/>
        <v>0</v>
      </c>
      <c r="W32" s="208">
        <f t="shared" si="20"/>
        <v>0</v>
      </c>
      <c r="X32" s="208">
        <f t="shared" si="20"/>
        <v>0</v>
      </c>
      <c r="Y32" s="208">
        <f t="shared" si="20"/>
        <v>0</v>
      </c>
      <c r="Z32" s="208">
        <f t="shared" si="20"/>
        <v>0</v>
      </c>
      <c r="AA32" s="208">
        <f t="shared" si="20"/>
        <v>0</v>
      </c>
      <c r="AB32" s="208">
        <f t="shared" si="20"/>
        <v>-111683.52</v>
      </c>
      <c r="AC32" s="208">
        <f t="shared" si="20"/>
        <v>0</v>
      </c>
      <c r="AD32" s="208">
        <f t="shared" si="20"/>
        <v>0</v>
      </c>
      <c r="AE32" s="208">
        <f t="shared" si="20"/>
        <v>0</v>
      </c>
      <c r="AF32" s="208">
        <f t="shared" si="20"/>
        <v>0</v>
      </c>
      <c r="AG32" s="208">
        <f t="shared" si="20"/>
        <v>0</v>
      </c>
      <c r="AH32" s="208">
        <f t="shared" si="20"/>
        <v>0</v>
      </c>
      <c r="AI32" s="208">
        <f t="shared" si="20"/>
        <v>0</v>
      </c>
      <c r="AJ32" s="208">
        <f t="shared" si="20"/>
        <v>0</v>
      </c>
      <c r="AK32" s="208">
        <f t="shared" si="20"/>
        <v>0</v>
      </c>
      <c r="AL32" s="208">
        <f t="shared" si="20"/>
        <v>0</v>
      </c>
      <c r="AM32" s="208">
        <f t="shared" si="20"/>
        <v>0</v>
      </c>
      <c r="AN32" s="208">
        <f t="shared" si="20"/>
        <v>0</v>
      </c>
      <c r="AO32" s="208">
        <f t="shared" si="20"/>
        <v>0</v>
      </c>
      <c r="AP32" s="208">
        <f t="shared" si="20"/>
        <v>0</v>
      </c>
      <c r="AQ32" s="208">
        <f t="shared" si="20"/>
        <v>0</v>
      </c>
      <c r="AR32" s="208">
        <f t="shared" si="20"/>
        <v>0</v>
      </c>
      <c r="AS32" s="208">
        <f t="shared" si="20"/>
        <v>0</v>
      </c>
      <c r="AT32" s="208">
        <f t="shared" si="20"/>
        <v>0</v>
      </c>
      <c r="AU32" s="208">
        <f t="shared" si="20"/>
        <v>0</v>
      </c>
      <c r="AV32" s="208">
        <f t="shared" si="20"/>
        <v>0</v>
      </c>
      <c r="AW32" s="208">
        <f t="shared" si="20"/>
        <v>0</v>
      </c>
      <c r="AX32" s="208">
        <f t="shared" si="20"/>
        <v>0</v>
      </c>
      <c r="AY32" s="208">
        <f t="shared" si="20"/>
        <v>0</v>
      </c>
      <c r="AZ32" s="208">
        <f t="shared" si="20"/>
        <v>0</v>
      </c>
      <c r="BA32" s="208">
        <f t="shared" si="20"/>
        <v>0</v>
      </c>
      <c r="BB32" s="208">
        <f t="shared" si="20"/>
        <v>0</v>
      </c>
      <c r="BC32" s="208">
        <f t="shared" si="20"/>
        <v>0</v>
      </c>
      <c r="BD32" s="208">
        <f t="shared" si="20"/>
        <v>0</v>
      </c>
      <c r="BE32" s="208">
        <f t="shared" si="20"/>
        <v>0</v>
      </c>
      <c r="BF32" s="208">
        <f t="shared" si="20"/>
        <v>0</v>
      </c>
      <c r="BG32" s="208">
        <f t="shared" si="20"/>
        <v>0</v>
      </c>
      <c r="BH32" s="208">
        <f t="shared" si="20"/>
        <v>0</v>
      </c>
      <c r="BI32" s="208">
        <f t="shared" si="20"/>
        <v>0</v>
      </c>
      <c r="BJ32" s="208">
        <f t="shared" si="20"/>
        <v>0</v>
      </c>
      <c r="BK32" s="208">
        <f t="shared" si="20"/>
        <v>0</v>
      </c>
      <c r="BL32" s="208">
        <f t="shared" si="20"/>
        <v>0</v>
      </c>
      <c r="BM32" s="208">
        <f t="shared" si="20"/>
        <v>0</v>
      </c>
      <c r="BN32" s="208">
        <f t="shared" si="20"/>
        <v>0</v>
      </c>
      <c r="BO32" s="208">
        <f t="shared" si="20"/>
        <v>0</v>
      </c>
      <c r="BP32" s="208">
        <f t="shared" si="20"/>
        <v>0</v>
      </c>
      <c r="BQ32" s="208">
        <f t="shared" si="20"/>
        <v>0</v>
      </c>
      <c r="BR32" s="208">
        <f t="shared" si="20"/>
        <v>0</v>
      </c>
      <c r="BS32" s="208">
        <f t="shared" si="20"/>
        <v>0</v>
      </c>
      <c r="BT32" s="208">
        <f t="shared" ref="BT32:CT32" si="21">BT28+BT31</f>
        <v>0</v>
      </c>
      <c r="BU32" s="208">
        <f t="shared" si="21"/>
        <v>0</v>
      </c>
      <c r="BV32" s="208">
        <f t="shared" si="21"/>
        <v>0</v>
      </c>
      <c r="BW32" s="208">
        <f t="shared" si="21"/>
        <v>0</v>
      </c>
      <c r="BX32" s="208">
        <f t="shared" si="21"/>
        <v>0</v>
      </c>
      <c r="BY32" s="208">
        <f t="shared" si="21"/>
        <v>0</v>
      </c>
      <c r="BZ32" s="208">
        <f t="shared" si="21"/>
        <v>0</v>
      </c>
      <c r="CA32" s="208">
        <f t="shared" si="21"/>
        <v>0</v>
      </c>
      <c r="CB32" s="208">
        <f t="shared" si="21"/>
        <v>0</v>
      </c>
      <c r="CC32" s="208">
        <f t="shared" si="21"/>
        <v>0</v>
      </c>
      <c r="CD32" s="208">
        <f t="shared" si="21"/>
        <v>0</v>
      </c>
      <c r="CE32" s="208">
        <f t="shared" si="21"/>
        <v>0</v>
      </c>
      <c r="CF32" s="208">
        <f t="shared" si="21"/>
        <v>0</v>
      </c>
      <c r="CG32" s="208">
        <f t="shared" si="21"/>
        <v>0</v>
      </c>
      <c r="CH32" s="208">
        <f t="shared" si="21"/>
        <v>0</v>
      </c>
      <c r="CI32" s="208">
        <f t="shared" si="21"/>
        <v>0</v>
      </c>
      <c r="CJ32" s="208">
        <f t="shared" si="21"/>
        <v>0</v>
      </c>
      <c r="CK32" s="208">
        <f t="shared" si="21"/>
        <v>0</v>
      </c>
      <c r="CL32" s="208">
        <f t="shared" si="21"/>
        <v>0</v>
      </c>
      <c r="CM32" s="208">
        <f t="shared" si="21"/>
        <v>0</v>
      </c>
      <c r="CN32" s="208">
        <f t="shared" si="21"/>
        <v>0</v>
      </c>
      <c r="CO32" s="208">
        <f t="shared" si="21"/>
        <v>0</v>
      </c>
      <c r="CP32" s="208">
        <f t="shared" si="21"/>
        <v>0</v>
      </c>
      <c r="CQ32" s="208">
        <f t="shared" si="21"/>
        <v>0</v>
      </c>
      <c r="CR32" s="208">
        <f t="shared" si="21"/>
        <v>0</v>
      </c>
      <c r="CS32" s="208">
        <f t="shared" si="21"/>
        <v>0</v>
      </c>
      <c r="CT32" s="208">
        <f t="shared" si="21"/>
        <v>0</v>
      </c>
    </row>
    <row r="33" spans="1:99" s="37" customFormat="1" ht="16.5" customHeight="1">
      <c r="A33" s="214" t="s">
        <v>551</v>
      </c>
      <c r="B33" s="208">
        <f>B28+B31</f>
        <v>0</v>
      </c>
      <c r="C33" s="208">
        <f>C32</f>
        <v>0</v>
      </c>
      <c r="D33" s="208">
        <f t="shared" ref="D33:AI33" si="22">C33+D32</f>
        <v>0</v>
      </c>
      <c r="E33" s="208">
        <f t="shared" si="22"/>
        <v>0</v>
      </c>
      <c r="F33" s="208">
        <f t="shared" si="22"/>
        <v>139604.4</v>
      </c>
      <c r="G33" s="208">
        <f t="shared" si="22"/>
        <v>139604.4</v>
      </c>
      <c r="H33" s="208">
        <f t="shared" si="22"/>
        <v>139604.4</v>
      </c>
      <c r="I33" s="208">
        <f t="shared" si="22"/>
        <v>139604.4</v>
      </c>
      <c r="J33" s="208">
        <f t="shared" si="22"/>
        <v>139604.4</v>
      </c>
      <c r="K33" s="208">
        <f t="shared" si="22"/>
        <v>139604.4</v>
      </c>
      <c r="L33" s="208">
        <f t="shared" si="22"/>
        <v>139604.4</v>
      </c>
      <c r="M33" s="208">
        <f t="shared" si="22"/>
        <v>111683.51999999999</v>
      </c>
      <c r="N33" s="208">
        <f t="shared" si="22"/>
        <v>111683.51999999999</v>
      </c>
      <c r="O33" s="208">
        <f t="shared" si="22"/>
        <v>111683.51999999999</v>
      </c>
      <c r="P33" s="208">
        <f t="shared" si="22"/>
        <v>111683.51999999999</v>
      </c>
      <c r="Q33" s="208">
        <f t="shared" si="22"/>
        <v>111683.51999999999</v>
      </c>
      <c r="R33" s="208">
        <f t="shared" si="22"/>
        <v>111683.51999999999</v>
      </c>
      <c r="S33" s="208">
        <f t="shared" si="22"/>
        <v>111683.51999999999</v>
      </c>
      <c r="T33" s="208">
        <f t="shared" si="22"/>
        <v>111683.51999999999</v>
      </c>
      <c r="U33" s="208">
        <f t="shared" si="22"/>
        <v>111683.51999999999</v>
      </c>
      <c r="V33" s="208">
        <f t="shared" si="22"/>
        <v>111683.51999999999</v>
      </c>
      <c r="W33" s="208">
        <f t="shared" si="22"/>
        <v>111683.51999999999</v>
      </c>
      <c r="X33" s="208">
        <f t="shared" si="22"/>
        <v>111683.51999999999</v>
      </c>
      <c r="Y33" s="208">
        <f t="shared" si="22"/>
        <v>111683.51999999999</v>
      </c>
      <c r="Z33" s="208">
        <f t="shared" si="22"/>
        <v>111683.51999999999</v>
      </c>
      <c r="AA33" s="208">
        <f t="shared" si="22"/>
        <v>111683.51999999999</v>
      </c>
      <c r="AB33" s="208">
        <f t="shared" si="22"/>
        <v>0</v>
      </c>
      <c r="AC33" s="208">
        <f t="shared" si="22"/>
        <v>0</v>
      </c>
      <c r="AD33" s="208">
        <f t="shared" si="22"/>
        <v>0</v>
      </c>
      <c r="AE33" s="208">
        <f t="shared" si="22"/>
        <v>0</v>
      </c>
      <c r="AF33" s="208">
        <f t="shared" si="22"/>
        <v>0</v>
      </c>
      <c r="AG33" s="208">
        <f t="shared" si="22"/>
        <v>0</v>
      </c>
      <c r="AH33" s="208">
        <f t="shared" si="22"/>
        <v>0</v>
      </c>
      <c r="AI33" s="208">
        <f t="shared" si="22"/>
        <v>0</v>
      </c>
      <c r="AJ33" s="208">
        <f t="shared" ref="AJ33:BO33" si="23">AI33+AJ32</f>
        <v>0</v>
      </c>
      <c r="AK33" s="208">
        <f t="shared" si="23"/>
        <v>0</v>
      </c>
      <c r="AL33" s="208">
        <f t="shared" si="23"/>
        <v>0</v>
      </c>
      <c r="AM33" s="208">
        <f t="shared" si="23"/>
        <v>0</v>
      </c>
      <c r="AN33" s="208">
        <f t="shared" si="23"/>
        <v>0</v>
      </c>
      <c r="AO33" s="208">
        <f t="shared" si="23"/>
        <v>0</v>
      </c>
      <c r="AP33" s="208">
        <f t="shared" si="23"/>
        <v>0</v>
      </c>
      <c r="AQ33" s="208">
        <f t="shared" si="23"/>
        <v>0</v>
      </c>
      <c r="AR33" s="208">
        <f t="shared" si="23"/>
        <v>0</v>
      </c>
      <c r="AS33" s="208">
        <f t="shared" si="23"/>
        <v>0</v>
      </c>
      <c r="AT33" s="208">
        <f t="shared" si="23"/>
        <v>0</v>
      </c>
      <c r="AU33" s="208">
        <f t="shared" si="23"/>
        <v>0</v>
      </c>
      <c r="AV33" s="208">
        <f t="shared" si="23"/>
        <v>0</v>
      </c>
      <c r="AW33" s="208">
        <f t="shared" si="23"/>
        <v>0</v>
      </c>
      <c r="AX33" s="208">
        <f t="shared" si="23"/>
        <v>0</v>
      </c>
      <c r="AY33" s="208">
        <f t="shared" si="23"/>
        <v>0</v>
      </c>
      <c r="AZ33" s="208">
        <f t="shared" si="23"/>
        <v>0</v>
      </c>
      <c r="BA33" s="208">
        <f t="shared" si="23"/>
        <v>0</v>
      </c>
      <c r="BB33" s="208">
        <f t="shared" si="23"/>
        <v>0</v>
      </c>
      <c r="BC33" s="208">
        <f t="shared" si="23"/>
        <v>0</v>
      </c>
      <c r="BD33" s="208">
        <f t="shared" si="23"/>
        <v>0</v>
      </c>
      <c r="BE33" s="208">
        <f t="shared" si="23"/>
        <v>0</v>
      </c>
      <c r="BF33" s="208">
        <f t="shared" si="23"/>
        <v>0</v>
      </c>
      <c r="BG33" s="208">
        <f t="shared" si="23"/>
        <v>0</v>
      </c>
      <c r="BH33" s="208">
        <f t="shared" si="23"/>
        <v>0</v>
      </c>
      <c r="BI33" s="208">
        <f t="shared" si="23"/>
        <v>0</v>
      </c>
      <c r="BJ33" s="208">
        <f t="shared" si="23"/>
        <v>0</v>
      </c>
      <c r="BK33" s="208">
        <f t="shared" si="23"/>
        <v>0</v>
      </c>
      <c r="BL33" s="208">
        <f t="shared" si="23"/>
        <v>0</v>
      </c>
      <c r="BM33" s="208">
        <f t="shared" si="23"/>
        <v>0</v>
      </c>
      <c r="BN33" s="208">
        <f t="shared" si="23"/>
        <v>0</v>
      </c>
      <c r="BO33" s="208">
        <f t="shared" si="23"/>
        <v>0</v>
      </c>
      <c r="BP33" s="208">
        <f t="shared" ref="BP33:CT33" si="24">BO33+BP32</f>
        <v>0</v>
      </c>
      <c r="BQ33" s="208">
        <f t="shared" si="24"/>
        <v>0</v>
      </c>
      <c r="BR33" s="208">
        <f t="shared" si="24"/>
        <v>0</v>
      </c>
      <c r="BS33" s="208">
        <f t="shared" si="24"/>
        <v>0</v>
      </c>
      <c r="BT33" s="208">
        <f t="shared" si="24"/>
        <v>0</v>
      </c>
      <c r="BU33" s="208">
        <f t="shared" si="24"/>
        <v>0</v>
      </c>
      <c r="BV33" s="208">
        <f t="shared" si="24"/>
        <v>0</v>
      </c>
      <c r="BW33" s="208">
        <f t="shared" si="24"/>
        <v>0</v>
      </c>
      <c r="BX33" s="208">
        <f t="shared" si="24"/>
        <v>0</v>
      </c>
      <c r="BY33" s="208">
        <f t="shared" si="24"/>
        <v>0</v>
      </c>
      <c r="BZ33" s="208">
        <f t="shared" si="24"/>
        <v>0</v>
      </c>
      <c r="CA33" s="208">
        <f t="shared" si="24"/>
        <v>0</v>
      </c>
      <c r="CB33" s="208">
        <f t="shared" si="24"/>
        <v>0</v>
      </c>
      <c r="CC33" s="208">
        <f t="shared" si="24"/>
        <v>0</v>
      </c>
      <c r="CD33" s="208">
        <f t="shared" si="24"/>
        <v>0</v>
      </c>
      <c r="CE33" s="208">
        <f t="shared" si="24"/>
        <v>0</v>
      </c>
      <c r="CF33" s="208">
        <f t="shared" si="24"/>
        <v>0</v>
      </c>
      <c r="CG33" s="208">
        <f t="shared" si="24"/>
        <v>0</v>
      </c>
      <c r="CH33" s="208">
        <f t="shared" si="24"/>
        <v>0</v>
      </c>
      <c r="CI33" s="208">
        <f t="shared" si="24"/>
        <v>0</v>
      </c>
      <c r="CJ33" s="208">
        <f t="shared" si="24"/>
        <v>0</v>
      </c>
      <c r="CK33" s="208">
        <f t="shared" si="24"/>
        <v>0</v>
      </c>
      <c r="CL33" s="208">
        <f t="shared" si="24"/>
        <v>0</v>
      </c>
      <c r="CM33" s="208">
        <f t="shared" si="24"/>
        <v>0</v>
      </c>
      <c r="CN33" s="208">
        <f t="shared" si="24"/>
        <v>0</v>
      </c>
      <c r="CO33" s="208">
        <f t="shared" si="24"/>
        <v>0</v>
      </c>
      <c r="CP33" s="208">
        <f t="shared" si="24"/>
        <v>0</v>
      </c>
      <c r="CQ33" s="208">
        <f t="shared" si="24"/>
        <v>0</v>
      </c>
      <c r="CR33" s="208">
        <f t="shared" si="24"/>
        <v>0</v>
      </c>
      <c r="CS33" s="208">
        <f t="shared" si="24"/>
        <v>0</v>
      </c>
      <c r="CT33" s="208">
        <f t="shared" si="24"/>
        <v>0</v>
      </c>
    </row>
    <row r="34" spans="1:99" s="190" customFormat="1" ht="16.5" customHeight="1">
      <c r="B34" s="190" t="s">
        <v>544</v>
      </c>
      <c r="C34" s="215">
        <f>C28+C31-C69-C70-C93-C94-C117-C118-C141-C142</f>
        <v>0</v>
      </c>
      <c r="D34" s="215">
        <f t="shared" ref="D34:BO34" si="25">D28+D31-D69-D70-D93-D94-D117-D118-D141-D142</f>
        <v>0</v>
      </c>
      <c r="E34" s="215">
        <f t="shared" si="25"/>
        <v>0</v>
      </c>
      <c r="F34" s="215">
        <f t="shared" si="25"/>
        <v>0</v>
      </c>
      <c r="G34" s="215">
        <f t="shared" si="25"/>
        <v>0</v>
      </c>
      <c r="H34" s="215">
        <f t="shared" si="25"/>
        <v>0</v>
      </c>
      <c r="I34" s="215">
        <f t="shared" si="25"/>
        <v>0</v>
      </c>
      <c r="J34" s="215">
        <f t="shared" si="25"/>
        <v>0</v>
      </c>
      <c r="K34" s="215">
        <f t="shared" si="25"/>
        <v>0</v>
      </c>
      <c r="L34" s="215">
        <f t="shared" si="25"/>
        <v>0</v>
      </c>
      <c r="M34" s="215">
        <f t="shared" si="25"/>
        <v>0</v>
      </c>
      <c r="N34" s="215">
        <f t="shared" si="25"/>
        <v>0</v>
      </c>
      <c r="O34" s="215">
        <f t="shared" si="25"/>
        <v>0</v>
      </c>
      <c r="P34" s="215">
        <f t="shared" si="25"/>
        <v>0</v>
      </c>
      <c r="Q34" s="215">
        <f t="shared" si="25"/>
        <v>0</v>
      </c>
      <c r="R34" s="215">
        <f t="shared" si="25"/>
        <v>0</v>
      </c>
      <c r="S34" s="215">
        <f t="shared" si="25"/>
        <v>0</v>
      </c>
      <c r="T34" s="215">
        <f t="shared" si="25"/>
        <v>0</v>
      </c>
      <c r="U34" s="215">
        <f t="shared" si="25"/>
        <v>0</v>
      </c>
      <c r="V34" s="215">
        <f t="shared" si="25"/>
        <v>0</v>
      </c>
      <c r="W34" s="215">
        <f t="shared" si="25"/>
        <v>0</v>
      </c>
      <c r="X34" s="215">
        <f t="shared" si="25"/>
        <v>0</v>
      </c>
      <c r="Y34" s="215">
        <f t="shared" si="25"/>
        <v>0</v>
      </c>
      <c r="Z34" s="215">
        <f t="shared" si="25"/>
        <v>0</v>
      </c>
      <c r="AA34" s="215">
        <f t="shared" si="25"/>
        <v>0</v>
      </c>
      <c r="AB34" s="215">
        <f t="shared" si="25"/>
        <v>0</v>
      </c>
      <c r="AC34" s="215">
        <f t="shared" si="25"/>
        <v>0</v>
      </c>
      <c r="AD34" s="215">
        <f t="shared" si="25"/>
        <v>0</v>
      </c>
      <c r="AE34" s="215">
        <f t="shared" si="25"/>
        <v>0</v>
      </c>
      <c r="AF34" s="215">
        <f t="shared" si="25"/>
        <v>0</v>
      </c>
      <c r="AG34" s="215">
        <f t="shared" si="25"/>
        <v>0</v>
      </c>
      <c r="AH34" s="215">
        <f t="shared" si="25"/>
        <v>0</v>
      </c>
      <c r="AI34" s="215">
        <f t="shared" si="25"/>
        <v>0</v>
      </c>
      <c r="AJ34" s="215">
        <f t="shared" si="25"/>
        <v>0</v>
      </c>
      <c r="AK34" s="215">
        <f t="shared" si="25"/>
        <v>0</v>
      </c>
      <c r="AL34" s="215">
        <f t="shared" si="25"/>
        <v>0</v>
      </c>
      <c r="AM34" s="215">
        <f t="shared" si="25"/>
        <v>0</v>
      </c>
      <c r="AN34" s="215">
        <f t="shared" si="25"/>
        <v>0</v>
      </c>
      <c r="AO34" s="215">
        <f t="shared" si="25"/>
        <v>0</v>
      </c>
      <c r="AP34" s="215">
        <f t="shared" si="25"/>
        <v>0</v>
      </c>
      <c r="AQ34" s="215">
        <f t="shared" si="25"/>
        <v>0</v>
      </c>
      <c r="AR34" s="215">
        <f t="shared" si="25"/>
        <v>0</v>
      </c>
      <c r="AS34" s="215">
        <f t="shared" si="25"/>
        <v>0</v>
      </c>
      <c r="AT34" s="215">
        <f t="shared" si="25"/>
        <v>0</v>
      </c>
      <c r="AU34" s="215">
        <f t="shared" si="25"/>
        <v>0</v>
      </c>
      <c r="AV34" s="215">
        <f t="shared" si="25"/>
        <v>0</v>
      </c>
      <c r="AW34" s="215">
        <f t="shared" si="25"/>
        <v>0</v>
      </c>
      <c r="AX34" s="215">
        <f t="shared" si="25"/>
        <v>0</v>
      </c>
      <c r="AY34" s="215">
        <f t="shared" si="25"/>
        <v>0</v>
      </c>
      <c r="AZ34" s="215">
        <f t="shared" si="25"/>
        <v>0</v>
      </c>
      <c r="BA34" s="215">
        <f t="shared" si="25"/>
        <v>0</v>
      </c>
      <c r="BB34" s="215">
        <f t="shared" si="25"/>
        <v>0</v>
      </c>
      <c r="BC34" s="215">
        <f t="shared" si="25"/>
        <v>0</v>
      </c>
      <c r="BD34" s="215">
        <f t="shared" si="25"/>
        <v>0</v>
      </c>
      <c r="BE34" s="215">
        <f t="shared" si="25"/>
        <v>0</v>
      </c>
      <c r="BF34" s="215">
        <f t="shared" si="25"/>
        <v>0</v>
      </c>
      <c r="BG34" s="215">
        <f t="shared" si="25"/>
        <v>0</v>
      </c>
      <c r="BH34" s="215">
        <f t="shared" si="25"/>
        <v>0</v>
      </c>
      <c r="BI34" s="215">
        <f t="shared" si="25"/>
        <v>0</v>
      </c>
      <c r="BJ34" s="215">
        <f t="shared" si="25"/>
        <v>0</v>
      </c>
      <c r="BK34" s="215">
        <f t="shared" si="25"/>
        <v>0</v>
      </c>
      <c r="BL34" s="215">
        <f t="shared" si="25"/>
        <v>0</v>
      </c>
      <c r="BM34" s="215">
        <f t="shared" si="25"/>
        <v>0</v>
      </c>
      <c r="BN34" s="215">
        <f t="shared" si="25"/>
        <v>0</v>
      </c>
      <c r="BO34" s="215">
        <f t="shared" si="25"/>
        <v>0</v>
      </c>
      <c r="BP34" s="215">
        <f t="shared" ref="BP34:CT34" si="26">BP28+BP31-BP69-BP70-BP93-BP94-BP117-BP118-BP141-BP142</f>
        <v>0</v>
      </c>
      <c r="BQ34" s="215">
        <f t="shared" si="26"/>
        <v>0</v>
      </c>
      <c r="BR34" s="215">
        <f t="shared" si="26"/>
        <v>0</v>
      </c>
      <c r="BS34" s="215">
        <f t="shared" si="26"/>
        <v>0</v>
      </c>
      <c r="BT34" s="215">
        <f t="shared" si="26"/>
        <v>0</v>
      </c>
      <c r="BU34" s="215">
        <f t="shared" si="26"/>
        <v>0</v>
      </c>
      <c r="BV34" s="215">
        <f t="shared" si="26"/>
        <v>0</v>
      </c>
      <c r="BW34" s="215">
        <f t="shared" si="26"/>
        <v>0</v>
      </c>
      <c r="BX34" s="215">
        <f t="shared" si="26"/>
        <v>0</v>
      </c>
      <c r="BY34" s="215">
        <f t="shared" si="26"/>
        <v>0</v>
      </c>
      <c r="BZ34" s="215">
        <f t="shared" si="26"/>
        <v>0</v>
      </c>
      <c r="CA34" s="215">
        <f t="shared" si="26"/>
        <v>0</v>
      </c>
      <c r="CB34" s="215">
        <f t="shared" si="26"/>
        <v>0</v>
      </c>
      <c r="CC34" s="215">
        <f t="shared" si="26"/>
        <v>0</v>
      </c>
      <c r="CD34" s="215">
        <f t="shared" si="26"/>
        <v>0</v>
      </c>
      <c r="CE34" s="215">
        <f t="shared" si="26"/>
        <v>0</v>
      </c>
      <c r="CF34" s="215">
        <f t="shared" si="26"/>
        <v>0</v>
      </c>
      <c r="CG34" s="215">
        <f t="shared" si="26"/>
        <v>0</v>
      </c>
      <c r="CH34" s="215">
        <f t="shared" si="26"/>
        <v>0</v>
      </c>
      <c r="CI34" s="215">
        <f t="shared" si="26"/>
        <v>0</v>
      </c>
      <c r="CJ34" s="215">
        <f t="shared" si="26"/>
        <v>0</v>
      </c>
      <c r="CK34" s="215">
        <f t="shared" si="26"/>
        <v>0</v>
      </c>
      <c r="CL34" s="215">
        <f t="shared" si="26"/>
        <v>0</v>
      </c>
      <c r="CM34" s="215">
        <f t="shared" si="26"/>
        <v>0</v>
      </c>
      <c r="CN34" s="215">
        <f t="shared" si="26"/>
        <v>0</v>
      </c>
      <c r="CO34" s="215">
        <f t="shared" si="26"/>
        <v>0</v>
      </c>
      <c r="CP34" s="215">
        <f t="shared" si="26"/>
        <v>0</v>
      </c>
      <c r="CQ34" s="215">
        <f t="shared" si="26"/>
        <v>0</v>
      </c>
      <c r="CR34" s="215">
        <f t="shared" si="26"/>
        <v>0</v>
      </c>
      <c r="CS34" s="215">
        <f t="shared" si="26"/>
        <v>0</v>
      </c>
      <c r="CT34" s="215">
        <f t="shared" si="26"/>
        <v>0</v>
      </c>
    </row>
    <row r="35" spans="1:99" s="35" customFormat="1" ht="16.5" customHeight="1">
      <c r="A35" s="41" t="s">
        <v>552</v>
      </c>
      <c r="B35" s="208">
        <f>SUM(C35:CT35)</f>
        <v>-59843.080193681599</v>
      </c>
      <c r="C35" s="216">
        <f t="shared" ref="C35:G35" si="27">C74+C98+C122+C146</f>
        <v>170956.99154444656</v>
      </c>
      <c r="D35" s="216">
        <f t="shared" si="27"/>
        <v>341.61575987261608</v>
      </c>
      <c r="E35" s="216">
        <f t="shared" si="27"/>
        <v>780.29348671113382</v>
      </c>
      <c r="F35" s="216">
        <f t="shared" si="27"/>
        <v>-20393.715262668491</v>
      </c>
      <c r="G35" s="216">
        <f t="shared" si="27"/>
        <v>1820.7649924123216</v>
      </c>
      <c r="H35" s="216">
        <f t="shared" ref="H35:BS35" si="28">H74+H98+H122+H146</f>
        <v>1851.8593897364344</v>
      </c>
      <c r="I35" s="216">
        <f t="shared" si="28"/>
        <v>2281.9839548318319</v>
      </c>
      <c r="J35" s="216">
        <f t="shared" si="28"/>
        <v>-19666.727377894167</v>
      </c>
      <c r="K35" s="216">
        <f t="shared" si="28"/>
        <v>-7209.6621971986806</v>
      </c>
      <c r="L35" s="216">
        <f t="shared" si="28"/>
        <v>1629.0163481353602</v>
      </c>
      <c r="M35" s="216">
        <f t="shared" si="28"/>
        <v>9592.3976078503729</v>
      </c>
      <c r="N35" s="216">
        <f t="shared" si="28"/>
        <v>-19145.228187480156</v>
      </c>
      <c r="O35" s="216">
        <f t="shared" si="28"/>
        <v>-26662.003471001059</v>
      </c>
      <c r="P35" s="216">
        <f t="shared" si="28"/>
        <v>-38040.293146709228</v>
      </c>
      <c r="Q35" s="216">
        <f t="shared" si="28"/>
        <v>-38974.017438782634</v>
      </c>
      <c r="R35" s="216">
        <f t="shared" si="28"/>
        <v>-24027.220397443496</v>
      </c>
      <c r="S35" s="216">
        <f t="shared" si="28"/>
        <v>-14278.538788136384</v>
      </c>
      <c r="T35" s="216">
        <f t="shared" si="28"/>
        <v>-31734.78452286018</v>
      </c>
      <c r="U35" s="216">
        <f t="shared" si="28"/>
        <v>-38052.694299570576</v>
      </c>
      <c r="V35" s="216">
        <f t="shared" si="28"/>
        <v>-39751.026327822408</v>
      </c>
      <c r="W35" s="216">
        <f t="shared" si="28"/>
        <v>-44461.295111189924</v>
      </c>
      <c r="X35" s="216">
        <f t="shared" si="28"/>
        <v>-26489.431141961901</v>
      </c>
      <c r="Y35" s="216">
        <f t="shared" si="28"/>
        <v>-18175.481658353616</v>
      </c>
      <c r="Z35" s="216">
        <f t="shared" si="28"/>
        <v>-3540.6512784074957</v>
      </c>
      <c r="AA35" s="216">
        <f t="shared" si="28"/>
        <v>-1899.8228692010509</v>
      </c>
      <c r="AB35" s="216">
        <f t="shared" si="28"/>
        <v>156817.72886058874</v>
      </c>
      <c r="AC35" s="216">
        <f t="shared" si="28"/>
        <v>-315.88531816529746</v>
      </c>
      <c r="AD35" s="216">
        <f t="shared" si="28"/>
        <v>-391.95652484421998</v>
      </c>
      <c r="AE35" s="216">
        <f t="shared" si="28"/>
        <v>-847.49327645344044</v>
      </c>
      <c r="AF35" s="216">
        <f t="shared" si="28"/>
        <v>273.67296928941977</v>
      </c>
      <c r="AG35" s="216">
        <f t="shared" si="28"/>
        <v>253.24009481432574</v>
      </c>
      <c r="AH35" s="216">
        <f t="shared" si="28"/>
        <v>1693.4736049351991</v>
      </c>
      <c r="AI35" s="216">
        <f t="shared" si="28"/>
        <v>286.94656753388949</v>
      </c>
      <c r="AJ35" s="216">
        <f t="shared" si="28"/>
        <v>280.48879934515509</v>
      </c>
      <c r="AK35" s="216">
        <f t="shared" si="28"/>
        <v>11899.349141826351</v>
      </c>
      <c r="AL35" s="216">
        <f t="shared" si="28"/>
        <v>-5064.6017880748441</v>
      </c>
      <c r="AM35" s="216">
        <f t="shared" si="28"/>
        <v>-891.08827456133065</v>
      </c>
      <c r="AN35" s="216">
        <f t="shared" si="28"/>
        <v>-924.68286915592523</v>
      </c>
      <c r="AO35" s="216">
        <f t="shared" si="28"/>
        <v>335.39821192515592</v>
      </c>
      <c r="AP35" s="216">
        <f t="shared" si="28"/>
        <v>0</v>
      </c>
      <c r="AQ35" s="216">
        <f t="shared" si="28"/>
        <v>0</v>
      </c>
      <c r="AR35" s="216">
        <f t="shared" si="28"/>
        <v>0</v>
      </c>
      <c r="AS35" s="216">
        <f t="shared" si="28"/>
        <v>0</v>
      </c>
      <c r="AT35" s="216">
        <f t="shared" si="28"/>
        <v>0</v>
      </c>
      <c r="AU35" s="216">
        <f t="shared" si="28"/>
        <v>0</v>
      </c>
      <c r="AV35" s="216">
        <f t="shared" si="28"/>
        <v>0</v>
      </c>
      <c r="AW35" s="216">
        <f t="shared" si="28"/>
        <v>0</v>
      </c>
      <c r="AX35" s="216">
        <f t="shared" si="28"/>
        <v>0</v>
      </c>
      <c r="AY35" s="216">
        <f t="shared" si="28"/>
        <v>0</v>
      </c>
      <c r="AZ35" s="216">
        <f t="shared" si="28"/>
        <v>0</v>
      </c>
      <c r="BA35" s="216">
        <f t="shared" si="28"/>
        <v>0</v>
      </c>
      <c r="BB35" s="216">
        <f t="shared" si="28"/>
        <v>0</v>
      </c>
      <c r="BC35" s="216">
        <f t="shared" si="28"/>
        <v>0</v>
      </c>
      <c r="BD35" s="216">
        <f t="shared" si="28"/>
        <v>0</v>
      </c>
      <c r="BE35" s="216">
        <f t="shared" si="28"/>
        <v>0</v>
      </c>
      <c r="BF35" s="216">
        <f t="shared" si="28"/>
        <v>0</v>
      </c>
      <c r="BG35" s="216">
        <f t="shared" si="28"/>
        <v>0</v>
      </c>
      <c r="BH35" s="216">
        <f t="shared" si="28"/>
        <v>0</v>
      </c>
      <c r="BI35" s="216">
        <f t="shared" si="28"/>
        <v>0</v>
      </c>
      <c r="BJ35" s="216">
        <f t="shared" si="28"/>
        <v>0</v>
      </c>
      <c r="BK35" s="216">
        <f t="shared" si="28"/>
        <v>0</v>
      </c>
      <c r="BL35" s="216">
        <f t="shared" si="28"/>
        <v>0</v>
      </c>
      <c r="BM35" s="216">
        <f t="shared" si="28"/>
        <v>0</v>
      </c>
      <c r="BN35" s="216">
        <f t="shared" si="28"/>
        <v>0</v>
      </c>
      <c r="BO35" s="216">
        <f t="shared" si="28"/>
        <v>0</v>
      </c>
      <c r="BP35" s="216">
        <f t="shared" si="28"/>
        <v>0</v>
      </c>
      <c r="BQ35" s="216">
        <f t="shared" si="28"/>
        <v>0</v>
      </c>
      <c r="BR35" s="216">
        <f t="shared" si="28"/>
        <v>0</v>
      </c>
      <c r="BS35" s="216">
        <f t="shared" si="28"/>
        <v>0</v>
      </c>
      <c r="BT35" s="216">
        <f t="shared" ref="BT35:CT35" si="29">BT74+BT98+BT122+BT146</f>
        <v>0</v>
      </c>
      <c r="BU35" s="216">
        <f t="shared" si="29"/>
        <v>0</v>
      </c>
      <c r="BV35" s="216">
        <f t="shared" si="29"/>
        <v>0</v>
      </c>
      <c r="BW35" s="216">
        <f t="shared" si="29"/>
        <v>0</v>
      </c>
      <c r="BX35" s="216">
        <f t="shared" si="29"/>
        <v>0</v>
      </c>
      <c r="BY35" s="216">
        <f t="shared" si="29"/>
        <v>0</v>
      </c>
      <c r="BZ35" s="216">
        <f t="shared" si="29"/>
        <v>0</v>
      </c>
      <c r="CA35" s="216">
        <f t="shared" si="29"/>
        <v>0</v>
      </c>
      <c r="CB35" s="216">
        <f t="shared" si="29"/>
        <v>0</v>
      </c>
      <c r="CC35" s="216">
        <f t="shared" si="29"/>
        <v>0</v>
      </c>
      <c r="CD35" s="216">
        <f t="shared" si="29"/>
        <v>0</v>
      </c>
      <c r="CE35" s="216">
        <f t="shared" si="29"/>
        <v>0</v>
      </c>
      <c r="CF35" s="216">
        <f t="shared" si="29"/>
        <v>0</v>
      </c>
      <c r="CG35" s="216">
        <f t="shared" si="29"/>
        <v>0</v>
      </c>
      <c r="CH35" s="216">
        <f t="shared" si="29"/>
        <v>0</v>
      </c>
      <c r="CI35" s="216">
        <f t="shared" si="29"/>
        <v>0</v>
      </c>
      <c r="CJ35" s="216">
        <f t="shared" si="29"/>
        <v>0</v>
      </c>
      <c r="CK35" s="216">
        <f t="shared" si="29"/>
        <v>0</v>
      </c>
      <c r="CL35" s="216">
        <f t="shared" si="29"/>
        <v>0</v>
      </c>
      <c r="CM35" s="216">
        <f t="shared" si="29"/>
        <v>0</v>
      </c>
      <c r="CN35" s="216">
        <f t="shared" si="29"/>
        <v>0</v>
      </c>
      <c r="CO35" s="216">
        <f t="shared" si="29"/>
        <v>0</v>
      </c>
      <c r="CP35" s="216">
        <f t="shared" si="29"/>
        <v>0</v>
      </c>
      <c r="CQ35" s="216">
        <f t="shared" si="29"/>
        <v>0</v>
      </c>
      <c r="CR35" s="216">
        <f t="shared" si="29"/>
        <v>0</v>
      </c>
      <c r="CS35" s="216">
        <f t="shared" si="29"/>
        <v>0</v>
      </c>
      <c r="CT35" s="216">
        <f t="shared" si="29"/>
        <v>0</v>
      </c>
    </row>
    <row r="36" spans="1:99" s="35" customFormat="1" ht="16.5" customHeight="1">
      <c r="A36" s="217" t="s">
        <v>553</v>
      </c>
      <c r="B36" s="218">
        <f>CT36</f>
        <v>-59843.080193681599</v>
      </c>
      <c r="C36" s="218">
        <f>C35</f>
        <v>170956.99154444656</v>
      </c>
      <c r="D36" s="218">
        <f t="shared" ref="D36:AI36" si="30">C36+D35</f>
        <v>171298.60730431919</v>
      </c>
      <c r="E36" s="218">
        <f t="shared" si="30"/>
        <v>172078.90079103032</v>
      </c>
      <c r="F36" s="218">
        <f t="shared" si="30"/>
        <v>151685.18552836182</v>
      </c>
      <c r="G36" s="218">
        <f t="shared" si="30"/>
        <v>153505.95052077415</v>
      </c>
      <c r="H36" s="218">
        <f t="shared" si="30"/>
        <v>155357.80991051058</v>
      </c>
      <c r="I36" s="218">
        <f t="shared" si="30"/>
        <v>157639.79386534242</v>
      </c>
      <c r="J36" s="218">
        <f t="shared" si="30"/>
        <v>137973.06648744826</v>
      </c>
      <c r="K36" s="218">
        <f t="shared" si="30"/>
        <v>130763.40429024959</v>
      </c>
      <c r="L36" s="218">
        <f t="shared" si="30"/>
        <v>132392.42063838494</v>
      </c>
      <c r="M36" s="218">
        <f t="shared" si="30"/>
        <v>141984.81824623531</v>
      </c>
      <c r="N36" s="218">
        <f t="shared" si="30"/>
        <v>122839.59005875516</v>
      </c>
      <c r="O36" s="218">
        <f t="shared" si="30"/>
        <v>96177.586587754107</v>
      </c>
      <c r="P36" s="218">
        <f t="shared" si="30"/>
        <v>58137.29344104488</v>
      </c>
      <c r="Q36" s="218">
        <f t="shared" si="30"/>
        <v>19163.276002262246</v>
      </c>
      <c r="R36" s="218">
        <f t="shared" si="30"/>
        <v>-4863.94439518125</v>
      </c>
      <c r="S36" s="218">
        <f t="shared" si="30"/>
        <v>-19142.483183317636</v>
      </c>
      <c r="T36" s="218">
        <f t="shared" si="30"/>
        <v>-50877.267706177816</v>
      </c>
      <c r="U36" s="218">
        <f t="shared" si="30"/>
        <v>-88929.962005748384</v>
      </c>
      <c r="V36" s="218">
        <f t="shared" si="30"/>
        <v>-128680.9883335708</v>
      </c>
      <c r="W36" s="218">
        <f t="shared" si="30"/>
        <v>-173142.28344476072</v>
      </c>
      <c r="X36" s="218">
        <f t="shared" si="30"/>
        <v>-199631.71458672261</v>
      </c>
      <c r="Y36" s="218">
        <f t="shared" si="30"/>
        <v>-217807.19624507622</v>
      </c>
      <c r="Z36" s="218">
        <f t="shared" si="30"/>
        <v>-221347.84752348371</v>
      </c>
      <c r="AA36" s="218">
        <f t="shared" si="30"/>
        <v>-223247.67039268475</v>
      </c>
      <c r="AB36" s="218">
        <f t="shared" si="30"/>
        <v>-66429.941532096011</v>
      </c>
      <c r="AC36" s="218">
        <f t="shared" si="30"/>
        <v>-66745.826850261306</v>
      </c>
      <c r="AD36" s="218">
        <f t="shared" si="30"/>
        <v>-67137.78337510553</v>
      </c>
      <c r="AE36" s="218">
        <f t="shared" si="30"/>
        <v>-67985.276651558976</v>
      </c>
      <c r="AF36" s="218">
        <f t="shared" si="30"/>
        <v>-67711.603682269561</v>
      </c>
      <c r="AG36" s="218">
        <f t="shared" si="30"/>
        <v>-67458.363587455242</v>
      </c>
      <c r="AH36" s="218">
        <f t="shared" si="30"/>
        <v>-65764.88998252005</v>
      </c>
      <c r="AI36" s="218">
        <f t="shared" si="30"/>
        <v>-65477.943414986163</v>
      </c>
      <c r="AJ36" s="218">
        <f t="shared" ref="AJ36:BO36" si="31">AI36+AJ35</f>
        <v>-65197.454615641007</v>
      </c>
      <c r="AK36" s="218">
        <f t="shared" si="31"/>
        <v>-53298.105473814656</v>
      </c>
      <c r="AL36" s="218">
        <f t="shared" si="31"/>
        <v>-58362.707261889504</v>
      </c>
      <c r="AM36" s="218">
        <f t="shared" si="31"/>
        <v>-59253.795536450831</v>
      </c>
      <c r="AN36" s="218">
        <f t="shared" si="31"/>
        <v>-60178.478405606758</v>
      </c>
      <c r="AO36" s="218">
        <f t="shared" si="31"/>
        <v>-59843.080193681599</v>
      </c>
      <c r="AP36" s="218">
        <f t="shared" si="31"/>
        <v>-59843.080193681599</v>
      </c>
      <c r="AQ36" s="218">
        <f t="shared" si="31"/>
        <v>-59843.080193681599</v>
      </c>
      <c r="AR36" s="218">
        <f t="shared" si="31"/>
        <v>-59843.080193681599</v>
      </c>
      <c r="AS36" s="218">
        <f t="shared" si="31"/>
        <v>-59843.080193681599</v>
      </c>
      <c r="AT36" s="218">
        <f t="shared" si="31"/>
        <v>-59843.080193681599</v>
      </c>
      <c r="AU36" s="218">
        <f t="shared" si="31"/>
        <v>-59843.080193681599</v>
      </c>
      <c r="AV36" s="218">
        <f t="shared" si="31"/>
        <v>-59843.080193681599</v>
      </c>
      <c r="AW36" s="218">
        <f t="shared" si="31"/>
        <v>-59843.080193681599</v>
      </c>
      <c r="AX36" s="218">
        <f t="shared" si="31"/>
        <v>-59843.080193681599</v>
      </c>
      <c r="AY36" s="218">
        <f t="shared" si="31"/>
        <v>-59843.080193681599</v>
      </c>
      <c r="AZ36" s="218">
        <f t="shared" si="31"/>
        <v>-59843.080193681599</v>
      </c>
      <c r="BA36" s="218">
        <f t="shared" si="31"/>
        <v>-59843.080193681599</v>
      </c>
      <c r="BB36" s="218">
        <f t="shared" si="31"/>
        <v>-59843.080193681599</v>
      </c>
      <c r="BC36" s="218">
        <f t="shared" si="31"/>
        <v>-59843.080193681599</v>
      </c>
      <c r="BD36" s="218">
        <f t="shared" si="31"/>
        <v>-59843.080193681599</v>
      </c>
      <c r="BE36" s="218">
        <f t="shared" si="31"/>
        <v>-59843.080193681599</v>
      </c>
      <c r="BF36" s="218">
        <f t="shared" si="31"/>
        <v>-59843.080193681599</v>
      </c>
      <c r="BG36" s="218">
        <f t="shared" si="31"/>
        <v>-59843.080193681599</v>
      </c>
      <c r="BH36" s="218">
        <f t="shared" si="31"/>
        <v>-59843.080193681599</v>
      </c>
      <c r="BI36" s="218">
        <f t="shared" si="31"/>
        <v>-59843.080193681599</v>
      </c>
      <c r="BJ36" s="218">
        <f t="shared" si="31"/>
        <v>-59843.080193681599</v>
      </c>
      <c r="BK36" s="218">
        <f t="shared" si="31"/>
        <v>-59843.080193681599</v>
      </c>
      <c r="BL36" s="218">
        <f t="shared" si="31"/>
        <v>-59843.080193681599</v>
      </c>
      <c r="BM36" s="218">
        <f t="shared" si="31"/>
        <v>-59843.080193681599</v>
      </c>
      <c r="BN36" s="218">
        <f t="shared" si="31"/>
        <v>-59843.080193681599</v>
      </c>
      <c r="BO36" s="218">
        <f t="shared" si="31"/>
        <v>-59843.080193681599</v>
      </c>
      <c r="BP36" s="218">
        <f t="shared" ref="BP36:CT36" si="32">BO36+BP35</f>
        <v>-59843.080193681599</v>
      </c>
      <c r="BQ36" s="218">
        <f t="shared" si="32"/>
        <v>-59843.080193681599</v>
      </c>
      <c r="BR36" s="218">
        <f t="shared" si="32"/>
        <v>-59843.080193681599</v>
      </c>
      <c r="BS36" s="218">
        <f t="shared" si="32"/>
        <v>-59843.080193681599</v>
      </c>
      <c r="BT36" s="218">
        <f t="shared" si="32"/>
        <v>-59843.080193681599</v>
      </c>
      <c r="BU36" s="218">
        <f t="shared" si="32"/>
        <v>-59843.080193681599</v>
      </c>
      <c r="BV36" s="218">
        <f t="shared" si="32"/>
        <v>-59843.080193681599</v>
      </c>
      <c r="BW36" s="218">
        <f t="shared" si="32"/>
        <v>-59843.080193681599</v>
      </c>
      <c r="BX36" s="218">
        <f t="shared" si="32"/>
        <v>-59843.080193681599</v>
      </c>
      <c r="BY36" s="218">
        <f t="shared" si="32"/>
        <v>-59843.080193681599</v>
      </c>
      <c r="BZ36" s="218">
        <f t="shared" si="32"/>
        <v>-59843.080193681599</v>
      </c>
      <c r="CA36" s="218">
        <f t="shared" si="32"/>
        <v>-59843.080193681599</v>
      </c>
      <c r="CB36" s="218">
        <f t="shared" si="32"/>
        <v>-59843.080193681599</v>
      </c>
      <c r="CC36" s="218">
        <f t="shared" si="32"/>
        <v>-59843.080193681599</v>
      </c>
      <c r="CD36" s="218">
        <f t="shared" si="32"/>
        <v>-59843.080193681599</v>
      </c>
      <c r="CE36" s="218">
        <f t="shared" si="32"/>
        <v>-59843.080193681599</v>
      </c>
      <c r="CF36" s="218">
        <f t="shared" si="32"/>
        <v>-59843.080193681599</v>
      </c>
      <c r="CG36" s="218">
        <f t="shared" si="32"/>
        <v>-59843.080193681599</v>
      </c>
      <c r="CH36" s="218">
        <f t="shared" si="32"/>
        <v>-59843.080193681599</v>
      </c>
      <c r="CI36" s="218">
        <f t="shared" si="32"/>
        <v>-59843.080193681599</v>
      </c>
      <c r="CJ36" s="218">
        <f t="shared" si="32"/>
        <v>-59843.080193681599</v>
      </c>
      <c r="CK36" s="218">
        <f t="shared" si="32"/>
        <v>-59843.080193681599</v>
      </c>
      <c r="CL36" s="218">
        <f t="shared" si="32"/>
        <v>-59843.080193681599</v>
      </c>
      <c r="CM36" s="218">
        <f t="shared" si="32"/>
        <v>-59843.080193681599</v>
      </c>
      <c r="CN36" s="218">
        <f t="shared" si="32"/>
        <v>-59843.080193681599</v>
      </c>
      <c r="CO36" s="218">
        <f t="shared" si="32"/>
        <v>-59843.080193681599</v>
      </c>
      <c r="CP36" s="218">
        <f t="shared" si="32"/>
        <v>-59843.080193681599</v>
      </c>
      <c r="CQ36" s="218">
        <f t="shared" si="32"/>
        <v>-59843.080193681599</v>
      </c>
      <c r="CR36" s="218">
        <f t="shared" si="32"/>
        <v>-59843.080193681599</v>
      </c>
      <c r="CS36" s="218">
        <f t="shared" si="32"/>
        <v>-59843.080193681599</v>
      </c>
      <c r="CT36" s="218">
        <f t="shared" si="32"/>
        <v>-59843.080193681599</v>
      </c>
    </row>
    <row r="37" spans="1:99" s="35" customFormat="1" ht="16.5" customHeight="1">
      <c r="A37" s="219"/>
      <c r="B37" s="220"/>
      <c r="C37" s="220"/>
      <c r="D37" s="220"/>
      <c r="E37" s="220"/>
      <c r="F37" s="220"/>
      <c r="G37" s="220"/>
      <c r="H37" s="220"/>
      <c r="I37" s="220"/>
      <c r="J37" s="220"/>
      <c r="K37" s="220"/>
      <c r="L37" s="220"/>
      <c r="M37" s="220"/>
      <c r="N37" s="220"/>
      <c r="O37" s="220"/>
      <c r="P37" s="220"/>
      <c r="Q37" s="220"/>
      <c r="R37" s="220"/>
      <c r="S37" s="220"/>
      <c r="T37" s="220"/>
      <c r="U37" s="220"/>
      <c r="V37" s="220"/>
      <c r="W37" s="220"/>
      <c r="X37" s="220"/>
      <c r="Y37" s="220"/>
      <c r="Z37" s="220"/>
      <c r="AA37" s="220"/>
      <c r="AB37" s="220"/>
      <c r="AC37" s="220"/>
      <c r="AD37" s="220"/>
      <c r="AE37" s="220"/>
      <c r="AF37" s="220"/>
      <c r="AG37" s="220"/>
      <c r="AH37" s="220"/>
      <c r="AI37" s="220"/>
      <c r="AJ37" s="220"/>
      <c r="AK37" s="220"/>
      <c r="AL37" s="220"/>
      <c r="AM37" s="220"/>
      <c r="AN37" s="220"/>
      <c r="AO37" s="220"/>
      <c r="AP37" s="220"/>
      <c r="AQ37" s="220"/>
      <c r="AR37" s="220"/>
      <c r="AS37" s="220"/>
      <c r="AT37" s="220"/>
      <c r="AU37" s="220"/>
      <c r="AV37" s="220"/>
      <c r="AW37" s="220"/>
      <c r="AX37" s="220"/>
      <c r="AY37" s="220"/>
      <c r="AZ37" s="220"/>
      <c r="BA37" s="220"/>
      <c r="BB37" s="220"/>
      <c r="BC37" s="220"/>
      <c r="BD37" s="220"/>
      <c r="BE37" s="220"/>
      <c r="BF37" s="220"/>
      <c r="BG37" s="220"/>
      <c r="BH37" s="220"/>
      <c r="BI37" s="220"/>
      <c r="BJ37" s="220"/>
      <c r="BK37" s="220"/>
      <c r="BL37" s="220"/>
      <c r="BM37" s="220"/>
      <c r="BN37" s="220"/>
      <c r="BO37" s="220"/>
      <c r="BP37" s="220"/>
      <c r="BQ37" s="220"/>
      <c r="BR37" s="220"/>
      <c r="BS37" s="220"/>
      <c r="BT37" s="220"/>
      <c r="BU37" s="220"/>
      <c r="BV37" s="220"/>
      <c r="BW37" s="220"/>
      <c r="BX37" s="220"/>
      <c r="BY37" s="220"/>
      <c r="BZ37" s="220"/>
      <c r="CA37" s="220"/>
      <c r="CB37" s="220"/>
      <c r="CC37" s="220"/>
      <c r="CD37" s="220"/>
      <c r="CE37" s="220"/>
      <c r="CF37" s="220"/>
      <c r="CG37" s="220"/>
      <c r="CH37" s="220"/>
      <c r="CI37" s="220"/>
      <c r="CJ37" s="220"/>
      <c r="CK37" s="220"/>
      <c r="CL37" s="220"/>
      <c r="CM37" s="220"/>
      <c r="CN37" s="220"/>
      <c r="CO37" s="220"/>
      <c r="CP37" s="220"/>
      <c r="CQ37" s="220"/>
      <c r="CR37" s="220"/>
      <c r="CS37" s="220"/>
      <c r="CT37" s="220"/>
    </row>
    <row r="38" spans="1:99" ht="16.5" customHeight="1">
      <c r="A38" s="788" t="s">
        <v>554</v>
      </c>
      <c r="B38" s="788"/>
      <c r="C38" s="788"/>
      <c r="D38" s="788"/>
      <c r="E38" s="788"/>
      <c r="F38" s="788"/>
      <c r="G38" s="788"/>
      <c r="H38" s="788"/>
      <c r="I38" s="788"/>
      <c r="J38" s="788"/>
      <c r="K38" s="788"/>
      <c r="L38" s="788"/>
      <c r="M38" s="788"/>
      <c r="N38" s="788"/>
      <c r="O38" s="788"/>
      <c r="P38" s="788"/>
      <c r="Q38" s="788"/>
      <c r="R38" s="788"/>
      <c r="S38" s="788"/>
      <c r="T38" s="788"/>
      <c r="U38" s="788"/>
      <c r="V38" s="788"/>
      <c r="W38" s="788"/>
      <c r="X38" s="788"/>
      <c r="Y38" s="788"/>
      <c r="Z38" s="788"/>
      <c r="AA38" s="788"/>
      <c r="AB38" s="788"/>
      <c r="AC38" s="788"/>
      <c r="AD38" s="788"/>
      <c r="AE38" s="788"/>
      <c r="AF38" s="788"/>
      <c r="AG38" s="788"/>
      <c r="AH38" s="788"/>
      <c r="AI38" s="788"/>
      <c r="AJ38" s="788"/>
      <c r="AK38" s="788"/>
      <c r="AL38" s="788"/>
      <c r="AM38" s="788"/>
      <c r="AN38" s="788"/>
      <c r="AO38" s="788"/>
      <c r="AP38" s="788"/>
      <c r="AQ38" s="788"/>
      <c r="AR38" s="788"/>
      <c r="AS38" s="788"/>
      <c r="AT38" s="788"/>
      <c r="AU38" s="788"/>
      <c r="AV38" s="788"/>
      <c r="AW38" s="788"/>
      <c r="AX38" s="788"/>
      <c r="AY38" s="788"/>
      <c r="AZ38" s="788"/>
      <c r="BA38" s="788"/>
      <c r="BB38" s="788"/>
      <c r="BC38" s="788"/>
      <c r="BD38" s="788"/>
      <c r="BE38" s="788"/>
      <c r="BF38" s="788"/>
      <c r="BG38" s="788"/>
      <c r="BH38" s="788"/>
      <c r="BI38" s="788"/>
      <c r="BJ38" s="788"/>
      <c r="BK38" s="788"/>
      <c r="BL38" s="788"/>
      <c r="BM38" s="788"/>
      <c r="BN38" s="788"/>
      <c r="BO38" s="788"/>
      <c r="BP38" s="788"/>
      <c r="BQ38" s="788"/>
      <c r="BR38" s="788"/>
      <c r="BS38" s="788"/>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row>
    <row r="39" spans="1:99" ht="16.5" customHeight="1">
      <c r="A39" s="807" t="s">
        <v>4</v>
      </c>
      <c r="B39" s="809" t="s">
        <v>239</v>
      </c>
      <c r="C39" s="206">
        <f>主要假设阐述!$B$5</f>
        <v>42491</v>
      </c>
      <c r="D39" s="206">
        <f>C39+31</f>
        <v>42522</v>
      </c>
      <c r="E39" s="206">
        <f t="shared" ref="E39:BP39" si="33">D39+31</f>
        <v>42553</v>
      </c>
      <c r="F39" s="206">
        <f t="shared" si="33"/>
        <v>42584</v>
      </c>
      <c r="G39" s="206">
        <f t="shared" si="33"/>
        <v>42615</v>
      </c>
      <c r="H39" s="206">
        <f t="shared" si="33"/>
        <v>42646</v>
      </c>
      <c r="I39" s="206">
        <f t="shared" si="33"/>
        <v>42677</v>
      </c>
      <c r="J39" s="206">
        <f t="shared" si="33"/>
        <v>42708</v>
      </c>
      <c r="K39" s="206">
        <f t="shared" si="33"/>
        <v>42739</v>
      </c>
      <c r="L39" s="206">
        <f t="shared" si="33"/>
        <v>42770</v>
      </c>
      <c r="M39" s="206">
        <f t="shared" si="33"/>
        <v>42801</v>
      </c>
      <c r="N39" s="206">
        <f t="shared" si="33"/>
        <v>42832</v>
      </c>
      <c r="O39" s="206">
        <f t="shared" si="33"/>
        <v>42863</v>
      </c>
      <c r="P39" s="206">
        <f t="shared" si="33"/>
        <v>42894</v>
      </c>
      <c r="Q39" s="206">
        <f t="shared" si="33"/>
        <v>42925</v>
      </c>
      <c r="R39" s="206">
        <f t="shared" si="33"/>
        <v>42956</v>
      </c>
      <c r="S39" s="206">
        <f t="shared" si="33"/>
        <v>42987</v>
      </c>
      <c r="T39" s="206">
        <f t="shared" si="33"/>
        <v>43018</v>
      </c>
      <c r="U39" s="206">
        <f t="shared" si="33"/>
        <v>43049</v>
      </c>
      <c r="V39" s="206">
        <f t="shared" si="33"/>
        <v>43080</v>
      </c>
      <c r="W39" s="206">
        <f t="shared" si="33"/>
        <v>43111</v>
      </c>
      <c r="X39" s="206">
        <f t="shared" si="33"/>
        <v>43142</v>
      </c>
      <c r="Y39" s="206">
        <f t="shared" si="33"/>
        <v>43173</v>
      </c>
      <c r="Z39" s="206">
        <f t="shared" si="33"/>
        <v>43204</v>
      </c>
      <c r="AA39" s="206">
        <f t="shared" si="33"/>
        <v>43235</v>
      </c>
      <c r="AB39" s="206">
        <f t="shared" si="33"/>
        <v>43266</v>
      </c>
      <c r="AC39" s="206">
        <f t="shared" si="33"/>
        <v>43297</v>
      </c>
      <c r="AD39" s="206">
        <f t="shared" si="33"/>
        <v>43328</v>
      </c>
      <c r="AE39" s="206">
        <f t="shared" si="33"/>
        <v>43359</v>
      </c>
      <c r="AF39" s="206">
        <f t="shared" si="33"/>
        <v>43390</v>
      </c>
      <c r="AG39" s="206">
        <f t="shared" si="33"/>
        <v>43421</v>
      </c>
      <c r="AH39" s="206">
        <f t="shared" si="33"/>
        <v>43452</v>
      </c>
      <c r="AI39" s="206">
        <f t="shared" si="33"/>
        <v>43483</v>
      </c>
      <c r="AJ39" s="206">
        <f t="shared" si="33"/>
        <v>43514</v>
      </c>
      <c r="AK39" s="206">
        <f t="shared" si="33"/>
        <v>43545</v>
      </c>
      <c r="AL39" s="206">
        <f t="shared" si="33"/>
        <v>43576</v>
      </c>
      <c r="AM39" s="206">
        <f t="shared" si="33"/>
        <v>43607</v>
      </c>
      <c r="AN39" s="206">
        <f t="shared" si="33"/>
        <v>43638</v>
      </c>
      <c r="AO39" s="206">
        <f t="shared" si="33"/>
        <v>43669</v>
      </c>
      <c r="AP39" s="206">
        <f t="shared" si="33"/>
        <v>43700</v>
      </c>
      <c r="AQ39" s="206">
        <f t="shared" si="33"/>
        <v>43731</v>
      </c>
      <c r="AR39" s="206">
        <f t="shared" si="33"/>
        <v>43762</v>
      </c>
      <c r="AS39" s="206">
        <f t="shared" si="33"/>
        <v>43793</v>
      </c>
      <c r="AT39" s="206">
        <f t="shared" si="33"/>
        <v>43824</v>
      </c>
      <c r="AU39" s="206">
        <f t="shared" si="33"/>
        <v>43855</v>
      </c>
      <c r="AV39" s="206">
        <f t="shared" si="33"/>
        <v>43886</v>
      </c>
      <c r="AW39" s="206">
        <f t="shared" si="33"/>
        <v>43917</v>
      </c>
      <c r="AX39" s="206">
        <f t="shared" si="33"/>
        <v>43948</v>
      </c>
      <c r="AY39" s="206">
        <f t="shared" si="33"/>
        <v>43979</v>
      </c>
      <c r="AZ39" s="206">
        <f t="shared" si="33"/>
        <v>44010</v>
      </c>
      <c r="BA39" s="206">
        <f t="shared" si="33"/>
        <v>44041</v>
      </c>
      <c r="BB39" s="206">
        <f t="shared" si="33"/>
        <v>44072</v>
      </c>
      <c r="BC39" s="206">
        <f t="shared" si="33"/>
        <v>44103</v>
      </c>
      <c r="BD39" s="206">
        <f t="shared" si="33"/>
        <v>44134</v>
      </c>
      <c r="BE39" s="206">
        <f t="shared" si="33"/>
        <v>44165</v>
      </c>
      <c r="BF39" s="206">
        <f t="shared" si="33"/>
        <v>44196</v>
      </c>
      <c r="BG39" s="206">
        <f t="shared" si="33"/>
        <v>44227</v>
      </c>
      <c r="BH39" s="206">
        <f t="shared" si="33"/>
        <v>44258</v>
      </c>
      <c r="BI39" s="206">
        <f t="shared" si="33"/>
        <v>44289</v>
      </c>
      <c r="BJ39" s="206">
        <f t="shared" si="33"/>
        <v>44320</v>
      </c>
      <c r="BK39" s="206">
        <f t="shared" si="33"/>
        <v>44351</v>
      </c>
      <c r="BL39" s="206">
        <f t="shared" si="33"/>
        <v>44382</v>
      </c>
      <c r="BM39" s="206">
        <f t="shared" si="33"/>
        <v>44413</v>
      </c>
      <c r="BN39" s="206">
        <f t="shared" si="33"/>
        <v>44444</v>
      </c>
      <c r="BO39" s="206">
        <f t="shared" si="33"/>
        <v>44475</v>
      </c>
      <c r="BP39" s="206">
        <f t="shared" si="33"/>
        <v>44506</v>
      </c>
      <c r="BQ39" s="206">
        <f t="shared" ref="BQ39:CT39" si="34">BP39+31</f>
        <v>44537</v>
      </c>
      <c r="BR39" s="206">
        <f t="shared" si="34"/>
        <v>44568</v>
      </c>
      <c r="BS39" s="206">
        <f t="shared" si="34"/>
        <v>44599</v>
      </c>
      <c r="BT39" s="206">
        <f t="shared" si="34"/>
        <v>44630</v>
      </c>
      <c r="BU39" s="206">
        <f t="shared" si="34"/>
        <v>44661</v>
      </c>
      <c r="BV39" s="206">
        <f t="shared" si="34"/>
        <v>44692</v>
      </c>
      <c r="BW39" s="206">
        <f t="shared" si="34"/>
        <v>44723</v>
      </c>
      <c r="BX39" s="206">
        <f t="shared" si="34"/>
        <v>44754</v>
      </c>
      <c r="BY39" s="206">
        <f t="shared" si="34"/>
        <v>44785</v>
      </c>
      <c r="BZ39" s="206">
        <f t="shared" si="34"/>
        <v>44816</v>
      </c>
      <c r="CA39" s="206">
        <f t="shared" si="34"/>
        <v>44847</v>
      </c>
      <c r="CB39" s="206">
        <f t="shared" si="34"/>
        <v>44878</v>
      </c>
      <c r="CC39" s="206">
        <f t="shared" si="34"/>
        <v>44909</v>
      </c>
      <c r="CD39" s="206">
        <f t="shared" si="34"/>
        <v>44940</v>
      </c>
      <c r="CE39" s="206">
        <f t="shared" si="34"/>
        <v>44971</v>
      </c>
      <c r="CF39" s="206">
        <f t="shared" si="34"/>
        <v>45002</v>
      </c>
      <c r="CG39" s="206">
        <f t="shared" si="34"/>
        <v>45033</v>
      </c>
      <c r="CH39" s="206">
        <f t="shared" si="34"/>
        <v>45064</v>
      </c>
      <c r="CI39" s="206">
        <f t="shared" si="34"/>
        <v>45095</v>
      </c>
      <c r="CJ39" s="206">
        <f t="shared" si="34"/>
        <v>45126</v>
      </c>
      <c r="CK39" s="206">
        <f t="shared" si="34"/>
        <v>45157</v>
      </c>
      <c r="CL39" s="206">
        <f t="shared" si="34"/>
        <v>45188</v>
      </c>
      <c r="CM39" s="206">
        <f t="shared" si="34"/>
        <v>45219</v>
      </c>
      <c r="CN39" s="206">
        <f t="shared" si="34"/>
        <v>45250</v>
      </c>
      <c r="CO39" s="206">
        <f t="shared" si="34"/>
        <v>45281</v>
      </c>
      <c r="CP39" s="206">
        <f t="shared" si="34"/>
        <v>45312</v>
      </c>
      <c r="CQ39" s="206">
        <f t="shared" si="34"/>
        <v>45343</v>
      </c>
      <c r="CR39" s="206">
        <f t="shared" si="34"/>
        <v>45374</v>
      </c>
      <c r="CS39" s="206">
        <f t="shared" si="34"/>
        <v>45405</v>
      </c>
      <c r="CT39" s="206">
        <f t="shared" si="34"/>
        <v>45436</v>
      </c>
      <c r="CU39" s="193"/>
    </row>
    <row r="40" spans="1:99" ht="16.5" customHeight="1">
      <c r="A40" s="808" t="s">
        <v>4</v>
      </c>
      <c r="B40" s="810" t="s">
        <v>239</v>
      </c>
      <c r="C40" s="207">
        <v>1</v>
      </c>
      <c r="D40" s="207">
        <v>2</v>
      </c>
      <c r="E40" s="207">
        <v>3</v>
      </c>
      <c r="F40" s="207">
        <v>4</v>
      </c>
      <c r="G40" s="207">
        <v>5</v>
      </c>
      <c r="H40" s="207">
        <v>6</v>
      </c>
      <c r="I40" s="207">
        <v>7</v>
      </c>
      <c r="J40" s="207">
        <v>8</v>
      </c>
      <c r="K40" s="207">
        <v>9</v>
      </c>
      <c r="L40" s="207">
        <v>10</v>
      </c>
      <c r="M40" s="207">
        <v>11</v>
      </c>
      <c r="N40" s="207">
        <v>12</v>
      </c>
      <c r="O40" s="207">
        <v>13</v>
      </c>
      <c r="P40" s="207">
        <v>14</v>
      </c>
      <c r="Q40" s="207">
        <v>15</v>
      </c>
      <c r="R40" s="207">
        <v>16</v>
      </c>
      <c r="S40" s="207">
        <v>17</v>
      </c>
      <c r="T40" s="207">
        <v>18</v>
      </c>
      <c r="U40" s="207">
        <v>19</v>
      </c>
      <c r="V40" s="207">
        <v>20</v>
      </c>
      <c r="W40" s="207">
        <v>21</v>
      </c>
      <c r="X40" s="207">
        <v>22</v>
      </c>
      <c r="Y40" s="207">
        <v>23</v>
      </c>
      <c r="Z40" s="207">
        <v>24</v>
      </c>
      <c r="AA40" s="207">
        <v>25</v>
      </c>
      <c r="AB40" s="207">
        <v>26</v>
      </c>
      <c r="AC40" s="207">
        <v>27</v>
      </c>
      <c r="AD40" s="207">
        <v>28</v>
      </c>
      <c r="AE40" s="207">
        <v>29</v>
      </c>
      <c r="AF40" s="207">
        <v>30</v>
      </c>
      <c r="AG40" s="207">
        <v>31</v>
      </c>
      <c r="AH40" s="207">
        <v>32</v>
      </c>
      <c r="AI40" s="207">
        <v>33</v>
      </c>
      <c r="AJ40" s="207">
        <v>34</v>
      </c>
      <c r="AK40" s="207">
        <v>35</v>
      </c>
      <c r="AL40" s="207">
        <v>36</v>
      </c>
      <c r="AM40" s="207">
        <v>37</v>
      </c>
      <c r="AN40" s="207">
        <v>38</v>
      </c>
      <c r="AO40" s="207">
        <v>39</v>
      </c>
      <c r="AP40" s="207">
        <v>40</v>
      </c>
      <c r="AQ40" s="207">
        <v>41</v>
      </c>
      <c r="AR40" s="207">
        <v>42</v>
      </c>
      <c r="AS40" s="207">
        <v>43</v>
      </c>
      <c r="AT40" s="207">
        <v>44</v>
      </c>
      <c r="AU40" s="207">
        <v>45</v>
      </c>
      <c r="AV40" s="207">
        <v>46</v>
      </c>
      <c r="AW40" s="207">
        <v>47</v>
      </c>
      <c r="AX40" s="207">
        <v>48</v>
      </c>
      <c r="AY40" s="207">
        <v>49</v>
      </c>
      <c r="AZ40" s="207">
        <v>50</v>
      </c>
      <c r="BA40" s="207">
        <v>51</v>
      </c>
      <c r="BB40" s="207">
        <v>52</v>
      </c>
      <c r="BC40" s="207">
        <v>53</v>
      </c>
      <c r="BD40" s="207">
        <v>54</v>
      </c>
      <c r="BE40" s="207">
        <v>55</v>
      </c>
      <c r="BF40" s="207">
        <v>56</v>
      </c>
      <c r="BG40" s="207">
        <v>57</v>
      </c>
      <c r="BH40" s="207">
        <v>58</v>
      </c>
      <c r="BI40" s="207">
        <v>59</v>
      </c>
      <c r="BJ40" s="207">
        <v>60</v>
      </c>
      <c r="BK40" s="207">
        <v>61</v>
      </c>
      <c r="BL40" s="207">
        <v>62</v>
      </c>
      <c r="BM40" s="207">
        <v>63</v>
      </c>
      <c r="BN40" s="207">
        <v>64</v>
      </c>
      <c r="BO40" s="207">
        <v>65</v>
      </c>
      <c r="BP40" s="207">
        <v>66</v>
      </c>
      <c r="BQ40" s="207">
        <v>67</v>
      </c>
      <c r="BR40" s="207">
        <v>68</v>
      </c>
      <c r="BS40" s="207">
        <v>69</v>
      </c>
      <c r="BT40" s="207">
        <v>70</v>
      </c>
      <c r="BU40" s="207">
        <v>71</v>
      </c>
      <c r="BV40" s="207">
        <v>72</v>
      </c>
      <c r="BW40" s="207">
        <v>73</v>
      </c>
      <c r="BX40" s="207">
        <v>74</v>
      </c>
      <c r="BY40" s="207">
        <v>75</v>
      </c>
      <c r="BZ40" s="207">
        <v>76</v>
      </c>
      <c r="CA40" s="207">
        <v>77</v>
      </c>
      <c r="CB40" s="207">
        <v>78</v>
      </c>
      <c r="CC40" s="207">
        <v>79</v>
      </c>
      <c r="CD40" s="207">
        <v>80</v>
      </c>
      <c r="CE40" s="207">
        <v>81</v>
      </c>
      <c r="CF40" s="207">
        <v>82</v>
      </c>
      <c r="CG40" s="207">
        <v>83</v>
      </c>
      <c r="CH40" s="207">
        <v>84</v>
      </c>
      <c r="CI40" s="207">
        <v>85</v>
      </c>
      <c r="CJ40" s="207">
        <v>86</v>
      </c>
      <c r="CK40" s="207">
        <v>87</v>
      </c>
      <c r="CL40" s="207">
        <v>88</v>
      </c>
      <c r="CM40" s="207">
        <v>89</v>
      </c>
      <c r="CN40" s="207">
        <v>90</v>
      </c>
      <c r="CO40" s="207">
        <v>91</v>
      </c>
      <c r="CP40" s="207">
        <v>92</v>
      </c>
      <c r="CQ40" s="207">
        <v>93</v>
      </c>
      <c r="CR40" s="207">
        <v>94</v>
      </c>
      <c r="CS40" s="207">
        <v>95</v>
      </c>
      <c r="CT40" s="207">
        <v>96</v>
      </c>
      <c r="CU40" s="193"/>
    </row>
    <row r="41" spans="1:99" s="37" customFormat="1" ht="16.5" customHeight="1">
      <c r="A41" s="214" t="s">
        <v>555</v>
      </c>
      <c r="B41" s="208">
        <f t="shared" ref="B41:B43" si="35">SUM(C41:CT41)</f>
        <v>3921.133982036155</v>
      </c>
      <c r="C41" s="221">
        <f>C24*$B$10/12</f>
        <v>0</v>
      </c>
      <c r="D41" s="221">
        <f t="shared" ref="D41:BO41" si="36">D24*$B$10/12</f>
        <v>0</v>
      </c>
      <c r="E41" s="221">
        <f t="shared" si="36"/>
        <v>0</v>
      </c>
      <c r="F41" s="221">
        <f t="shared" si="36"/>
        <v>0</v>
      </c>
      <c r="G41" s="221">
        <f t="shared" si="36"/>
        <v>0</v>
      </c>
      <c r="H41" s="221">
        <f t="shared" si="36"/>
        <v>0</v>
      </c>
      <c r="I41" s="221">
        <f t="shared" si="36"/>
        <v>0</v>
      </c>
      <c r="J41" s="221">
        <f t="shared" si="36"/>
        <v>101.06648149484708</v>
      </c>
      <c r="K41" s="221">
        <f t="shared" si="36"/>
        <v>151.59972224227064</v>
      </c>
      <c r="L41" s="221">
        <f t="shared" si="36"/>
        <v>151.59972224227064</v>
      </c>
      <c r="M41" s="221">
        <f t="shared" si="36"/>
        <v>252.66620373711774</v>
      </c>
      <c r="N41" s="221">
        <f t="shared" si="36"/>
        <v>252.66620373711774</v>
      </c>
      <c r="O41" s="221">
        <f t="shared" si="36"/>
        <v>252.66620373711774</v>
      </c>
      <c r="P41" s="221">
        <f t="shared" si="36"/>
        <v>252.66620373711774</v>
      </c>
      <c r="Q41" s="221">
        <f t="shared" si="36"/>
        <v>252.66620373711774</v>
      </c>
      <c r="R41" s="221">
        <f t="shared" si="36"/>
        <v>252.66620373711774</v>
      </c>
      <c r="S41" s="221">
        <f t="shared" si="36"/>
        <v>252.66620373711774</v>
      </c>
      <c r="T41" s="221">
        <f t="shared" si="36"/>
        <v>252.66620373711774</v>
      </c>
      <c r="U41" s="221">
        <f t="shared" si="36"/>
        <v>252.66620373711774</v>
      </c>
      <c r="V41" s="221">
        <f t="shared" si="36"/>
        <v>207.14537040378443</v>
      </c>
      <c r="W41" s="221">
        <f t="shared" si="36"/>
        <v>207.14537040378443</v>
      </c>
      <c r="X41" s="221">
        <f t="shared" si="36"/>
        <v>207.14537040378443</v>
      </c>
      <c r="Y41" s="221">
        <f t="shared" si="36"/>
        <v>207.14537040378443</v>
      </c>
      <c r="Z41" s="221">
        <f t="shared" si="36"/>
        <v>207.14537040378443</v>
      </c>
      <c r="AA41" s="221">
        <f t="shared" si="36"/>
        <v>207.14537040378443</v>
      </c>
      <c r="AB41" s="221">
        <f t="shared" si="36"/>
        <v>0</v>
      </c>
      <c r="AC41" s="221">
        <f t="shared" si="36"/>
        <v>0</v>
      </c>
      <c r="AD41" s="221">
        <f t="shared" si="36"/>
        <v>0</v>
      </c>
      <c r="AE41" s="221">
        <f t="shared" si="36"/>
        <v>0</v>
      </c>
      <c r="AF41" s="221">
        <f t="shared" si="36"/>
        <v>0</v>
      </c>
      <c r="AG41" s="221">
        <f t="shared" si="36"/>
        <v>0</v>
      </c>
      <c r="AH41" s="221">
        <f t="shared" si="36"/>
        <v>0</v>
      </c>
      <c r="AI41" s="221">
        <f t="shared" si="36"/>
        <v>0</v>
      </c>
      <c r="AJ41" s="221">
        <f t="shared" si="36"/>
        <v>0</v>
      </c>
      <c r="AK41" s="221">
        <f t="shared" si="36"/>
        <v>0</v>
      </c>
      <c r="AL41" s="221">
        <f t="shared" si="36"/>
        <v>0</v>
      </c>
      <c r="AM41" s="221">
        <f t="shared" si="36"/>
        <v>0</v>
      </c>
      <c r="AN41" s="221">
        <f t="shared" si="36"/>
        <v>0</v>
      </c>
      <c r="AO41" s="221">
        <f t="shared" si="36"/>
        <v>0</v>
      </c>
      <c r="AP41" s="221">
        <f t="shared" si="36"/>
        <v>0</v>
      </c>
      <c r="AQ41" s="221">
        <f t="shared" si="36"/>
        <v>0</v>
      </c>
      <c r="AR41" s="221">
        <f t="shared" si="36"/>
        <v>0</v>
      </c>
      <c r="AS41" s="221">
        <f t="shared" si="36"/>
        <v>0</v>
      </c>
      <c r="AT41" s="221">
        <f t="shared" si="36"/>
        <v>0</v>
      </c>
      <c r="AU41" s="221">
        <f t="shared" si="36"/>
        <v>0</v>
      </c>
      <c r="AV41" s="221">
        <f t="shared" si="36"/>
        <v>0</v>
      </c>
      <c r="AW41" s="221">
        <f t="shared" si="36"/>
        <v>0</v>
      </c>
      <c r="AX41" s="221">
        <f t="shared" si="36"/>
        <v>0</v>
      </c>
      <c r="AY41" s="221">
        <f t="shared" si="36"/>
        <v>0</v>
      </c>
      <c r="AZ41" s="221">
        <f t="shared" si="36"/>
        <v>0</v>
      </c>
      <c r="BA41" s="221">
        <f t="shared" si="36"/>
        <v>0</v>
      </c>
      <c r="BB41" s="221">
        <f t="shared" si="36"/>
        <v>0</v>
      </c>
      <c r="BC41" s="221">
        <f t="shared" si="36"/>
        <v>0</v>
      </c>
      <c r="BD41" s="221">
        <f t="shared" si="36"/>
        <v>0</v>
      </c>
      <c r="BE41" s="221">
        <f t="shared" si="36"/>
        <v>0</v>
      </c>
      <c r="BF41" s="221">
        <f t="shared" si="36"/>
        <v>0</v>
      </c>
      <c r="BG41" s="221">
        <f t="shared" si="36"/>
        <v>0</v>
      </c>
      <c r="BH41" s="221">
        <f t="shared" si="36"/>
        <v>0</v>
      </c>
      <c r="BI41" s="221">
        <f t="shared" si="36"/>
        <v>0</v>
      </c>
      <c r="BJ41" s="221">
        <f t="shared" si="36"/>
        <v>0</v>
      </c>
      <c r="BK41" s="221">
        <f t="shared" si="36"/>
        <v>0</v>
      </c>
      <c r="BL41" s="221">
        <f t="shared" si="36"/>
        <v>0</v>
      </c>
      <c r="BM41" s="221">
        <f t="shared" si="36"/>
        <v>0</v>
      </c>
      <c r="BN41" s="221">
        <f t="shared" si="36"/>
        <v>0</v>
      </c>
      <c r="BO41" s="221">
        <f t="shared" si="36"/>
        <v>0</v>
      </c>
      <c r="BP41" s="221">
        <f t="shared" ref="BP41:CT41" si="37">BP24*$B$10/12</f>
        <v>0</v>
      </c>
      <c r="BQ41" s="221">
        <f t="shared" si="37"/>
        <v>0</v>
      </c>
      <c r="BR41" s="221">
        <f t="shared" si="37"/>
        <v>0</v>
      </c>
      <c r="BS41" s="221">
        <f t="shared" si="37"/>
        <v>0</v>
      </c>
      <c r="BT41" s="221">
        <f t="shared" si="37"/>
        <v>0</v>
      </c>
      <c r="BU41" s="221">
        <f t="shared" si="37"/>
        <v>0</v>
      </c>
      <c r="BV41" s="221">
        <f t="shared" si="37"/>
        <v>0</v>
      </c>
      <c r="BW41" s="221">
        <f t="shared" si="37"/>
        <v>0</v>
      </c>
      <c r="BX41" s="221">
        <f t="shared" si="37"/>
        <v>0</v>
      </c>
      <c r="BY41" s="221">
        <f t="shared" si="37"/>
        <v>0</v>
      </c>
      <c r="BZ41" s="221">
        <f t="shared" si="37"/>
        <v>0</v>
      </c>
      <c r="CA41" s="221">
        <f t="shared" si="37"/>
        <v>0</v>
      </c>
      <c r="CB41" s="221">
        <f t="shared" si="37"/>
        <v>0</v>
      </c>
      <c r="CC41" s="221">
        <f t="shared" si="37"/>
        <v>0</v>
      </c>
      <c r="CD41" s="221">
        <f t="shared" si="37"/>
        <v>0</v>
      </c>
      <c r="CE41" s="221">
        <f t="shared" si="37"/>
        <v>0</v>
      </c>
      <c r="CF41" s="221">
        <f t="shared" si="37"/>
        <v>0</v>
      </c>
      <c r="CG41" s="221">
        <f t="shared" si="37"/>
        <v>0</v>
      </c>
      <c r="CH41" s="221">
        <f t="shared" si="37"/>
        <v>0</v>
      </c>
      <c r="CI41" s="221">
        <f t="shared" si="37"/>
        <v>0</v>
      </c>
      <c r="CJ41" s="221">
        <f t="shared" si="37"/>
        <v>0</v>
      </c>
      <c r="CK41" s="221">
        <f t="shared" si="37"/>
        <v>0</v>
      </c>
      <c r="CL41" s="221">
        <f t="shared" si="37"/>
        <v>0</v>
      </c>
      <c r="CM41" s="221">
        <f t="shared" si="37"/>
        <v>0</v>
      </c>
      <c r="CN41" s="221">
        <f t="shared" si="37"/>
        <v>0</v>
      </c>
      <c r="CO41" s="221">
        <f t="shared" si="37"/>
        <v>0</v>
      </c>
      <c r="CP41" s="221">
        <f t="shared" si="37"/>
        <v>0</v>
      </c>
      <c r="CQ41" s="221">
        <f t="shared" si="37"/>
        <v>0</v>
      </c>
      <c r="CR41" s="221">
        <f t="shared" si="37"/>
        <v>0</v>
      </c>
      <c r="CS41" s="221">
        <f t="shared" si="37"/>
        <v>0</v>
      </c>
      <c r="CT41" s="221">
        <f t="shared" si="37"/>
        <v>0</v>
      </c>
      <c r="CU41" s="194"/>
    </row>
    <row r="42" spans="1:99" s="37" customFormat="1" ht="16.5" customHeight="1">
      <c r="A42" s="214" t="s">
        <v>556</v>
      </c>
      <c r="B42" s="208">
        <f t="shared" si="35"/>
        <v>15472.820999999994</v>
      </c>
      <c r="C42" s="221">
        <f>C33*$B$12/12</f>
        <v>0</v>
      </c>
      <c r="D42" s="221">
        <f t="shared" ref="D42:BO42" si="38">D33*$B$12/12</f>
        <v>0</v>
      </c>
      <c r="E42" s="221">
        <f t="shared" si="38"/>
        <v>0</v>
      </c>
      <c r="F42" s="221">
        <f t="shared" si="38"/>
        <v>814.35900000000004</v>
      </c>
      <c r="G42" s="221">
        <f t="shared" si="38"/>
        <v>814.35900000000004</v>
      </c>
      <c r="H42" s="221">
        <f t="shared" si="38"/>
        <v>814.35900000000004</v>
      </c>
      <c r="I42" s="221">
        <f t="shared" si="38"/>
        <v>814.35900000000004</v>
      </c>
      <c r="J42" s="221">
        <f t="shared" si="38"/>
        <v>814.35900000000004</v>
      </c>
      <c r="K42" s="221">
        <f t="shared" si="38"/>
        <v>814.35900000000004</v>
      </c>
      <c r="L42" s="221">
        <f t="shared" si="38"/>
        <v>814.35900000000004</v>
      </c>
      <c r="M42" s="221">
        <f t="shared" si="38"/>
        <v>651.48720000000003</v>
      </c>
      <c r="N42" s="221">
        <f t="shared" si="38"/>
        <v>651.48720000000003</v>
      </c>
      <c r="O42" s="221">
        <f t="shared" si="38"/>
        <v>651.48720000000003</v>
      </c>
      <c r="P42" s="221">
        <f t="shared" si="38"/>
        <v>651.48720000000003</v>
      </c>
      <c r="Q42" s="221">
        <f t="shared" si="38"/>
        <v>651.48720000000003</v>
      </c>
      <c r="R42" s="221">
        <f t="shared" si="38"/>
        <v>651.48720000000003</v>
      </c>
      <c r="S42" s="221">
        <f t="shared" si="38"/>
        <v>651.48720000000003</v>
      </c>
      <c r="T42" s="221">
        <f t="shared" si="38"/>
        <v>651.48720000000003</v>
      </c>
      <c r="U42" s="221">
        <f t="shared" si="38"/>
        <v>651.48720000000003</v>
      </c>
      <c r="V42" s="221">
        <f t="shared" si="38"/>
        <v>651.48720000000003</v>
      </c>
      <c r="W42" s="221">
        <f t="shared" si="38"/>
        <v>651.48720000000003</v>
      </c>
      <c r="X42" s="221">
        <f t="shared" si="38"/>
        <v>651.48720000000003</v>
      </c>
      <c r="Y42" s="221">
        <f t="shared" si="38"/>
        <v>651.48720000000003</v>
      </c>
      <c r="Z42" s="221">
        <f t="shared" si="38"/>
        <v>651.48720000000003</v>
      </c>
      <c r="AA42" s="221">
        <f t="shared" si="38"/>
        <v>651.48720000000003</v>
      </c>
      <c r="AB42" s="221">
        <f t="shared" si="38"/>
        <v>0</v>
      </c>
      <c r="AC42" s="221">
        <f t="shared" si="38"/>
        <v>0</v>
      </c>
      <c r="AD42" s="221">
        <f t="shared" si="38"/>
        <v>0</v>
      </c>
      <c r="AE42" s="221">
        <f t="shared" si="38"/>
        <v>0</v>
      </c>
      <c r="AF42" s="221">
        <f t="shared" si="38"/>
        <v>0</v>
      </c>
      <c r="AG42" s="221">
        <f t="shared" si="38"/>
        <v>0</v>
      </c>
      <c r="AH42" s="221">
        <f t="shared" si="38"/>
        <v>0</v>
      </c>
      <c r="AI42" s="221">
        <f t="shared" si="38"/>
        <v>0</v>
      </c>
      <c r="AJ42" s="221">
        <f t="shared" si="38"/>
        <v>0</v>
      </c>
      <c r="AK42" s="221">
        <f t="shared" si="38"/>
        <v>0</v>
      </c>
      <c r="AL42" s="221">
        <f t="shared" si="38"/>
        <v>0</v>
      </c>
      <c r="AM42" s="221">
        <f t="shared" si="38"/>
        <v>0</v>
      </c>
      <c r="AN42" s="221">
        <f t="shared" si="38"/>
        <v>0</v>
      </c>
      <c r="AO42" s="221">
        <f t="shared" si="38"/>
        <v>0</v>
      </c>
      <c r="AP42" s="221">
        <f t="shared" si="38"/>
        <v>0</v>
      </c>
      <c r="AQ42" s="221">
        <f t="shared" si="38"/>
        <v>0</v>
      </c>
      <c r="AR42" s="221">
        <f t="shared" si="38"/>
        <v>0</v>
      </c>
      <c r="AS42" s="221">
        <f t="shared" si="38"/>
        <v>0</v>
      </c>
      <c r="AT42" s="221">
        <f t="shared" si="38"/>
        <v>0</v>
      </c>
      <c r="AU42" s="221">
        <f t="shared" si="38"/>
        <v>0</v>
      </c>
      <c r="AV42" s="221">
        <f t="shared" si="38"/>
        <v>0</v>
      </c>
      <c r="AW42" s="221">
        <f t="shared" si="38"/>
        <v>0</v>
      </c>
      <c r="AX42" s="221">
        <f t="shared" si="38"/>
        <v>0</v>
      </c>
      <c r="AY42" s="221">
        <f t="shared" si="38"/>
        <v>0</v>
      </c>
      <c r="AZ42" s="221">
        <f t="shared" si="38"/>
        <v>0</v>
      </c>
      <c r="BA42" s="221">
        <f t="shared" si="38"/>
        <v>0</v>
      </c>
      <c r="BB42" s="221">
        <f t="shared" si="38"/>
        <v>0</v>
      </c>
      <c r="BC42" s="221">
        <f t="shared" si="38"/>
        <v>0</v>
      </c>
      <c r="BD42" s="221">
        <f t="shared" si="38"/>
        <v>0</v>
      </c>
      <c r="BE42" s="221">
        <f t="shared" si="38"/>
        <v>0</v>
      </c>
      <c r="BF42" s="221">
        <f t="shared" si="38"/>
        <v>0</v>
      </c>
      <c r="BG42" s="221">
        <f t="shared" si="38"/>
        <v>0</v>
      </c>
      <c r="BH42" s="221">
        <f t="shared" si="38"/>
        <v>0</v>
      </c>
      <c r="BI42" s="221">
        <f t="shared" si="38"/>
        <v>0</v>
      </c>
      <c r="BJ42" s="221">
        <f t="shared" si="38"/>
        <v>0</v>
      </c>
      <c r="BK42" s="221">
        <f t="shared" si="38"/>
        <v>0</v>
      </c>
      <c r="BL42" s="221">
        <f t="shared" si="38"/>
        <v>0</v>
      </c>
      <c r="BM42" s="221">
        <f t="shared" si="38"/>
        <v>0</v>
      </c>
      <c r="BN42" s="221">
        <f t="shared" si="38"/>
        <v>0</v>
      </c>
      <c r="BO42" s="221">
        <f t="shared" si="38"/>
        <v>0</v>
      </c>
      <c r="BP42" s="221">
        <f t="shared" ref="BP42:CT42" si="39">BP33*$B$12/12</f>
        <v>0</v>
      </c>
      <c r="BQ42" s="221">
        <f t="shared" si="39"/>
        <v>0</v>
      </c>
      <c r="BR42" s="221">
        <f t="shared" si="39"/>
        <v>0</v>
      </c>
      <c r="BS42" s="221">
        <f t="shared" si="39"/>
        <v>0</v>
      </c>
      <c r="BT42" s="221">
        <f t="shared" si="39"/>
        <v>0</v>
      </c>
      <c r="BU42" s="221">
        <f t="shared" si="39"/>
        <v>0</v>
      </c>
      <c r="BV42" s="221">
        <f t="shared" si="39"/>
        <v>0</v>
      </c>
      <c r="BW42" s="221">
        <f t="shared" si="39"/>
        <v>0</v>
      </c>
      <c r="BX42" s="221">
        <f t="shared" si="39"/>
        <v>0</v>
      </c>
      <c r="BY42" s="221">
        <f t="shared" si="39"/>
        <v>0</v>
      </c>
      <c r="BZ42" s="221">
        <f t="shared" si="39"/>
        <v>0</v>
      </c>
      <c r="CA42" s="221">
        <f t="shared" si="39"/>
        <v>0</v>
      </c>
      <c r="CB42" s="221">
        <f t="shared" si="39"/>
        <v>0</v>
      </c>
      <c r="CC42" s="221">
        <f t="shared" si="39"/>
        <v>0</v>
      </c>
      <c r="CD42" s="221">
        <f t="shared" si="39"/>
        <v>0</v>
      </c>
      <c r="CE42" s="221">
        <f t="shared" si="39"/>
        <v>0</v>
      </c>
      <c r="CF42" s="221">
        <f t="shared" si="39"/>
        <v>0</v>
      </c>
      <c r="CG42" s="221">
        <f t="shared" si="39"/>
        <v>0</v>
      </c>
      <c r="CH42" s="221">
        <f t="shared" si="39"/>
        <v>0</v>
      </c>
      <c r="CI42" s="221">
        <f t="shared" si="39"/>
        <v>0</v>
      </c>
      <c r="CJ42" s="221">
        <f t="shared" si="39"/>
        <v>0</v>
      </c>
      <c r="CK42" s="221">
        <f t="shared" si="39"/>
        <v>0</v>
      </c>
      <c r="CL42" s="221">
        <f t="shared" si="39"/>
        <v>0</v>
      </c>
      <c r="CM42" s="221">
        <f t="shared" si="39"/>
        <v>0</v>
      </c>
      <c r="CN42" s="221">
        <f t="shared" si="39"/>
        <v>0</v>
      </c>
      <c r="CO42" s="221">
        <f t="shared" si="39"/>
        <v>0</v>
      </c>
      <c r="CP42" s="221">
        <f t="shared" si="39"/>
        <v>0</v>
      </c>
      <c r="CQ42" s="221">
        <f t="shared" si="39"/>
        <v>0</v>
      </c>
      <c r="CR42" s="221">
        <f t="shared" si="39"/>
        <v>0</v>
      </c>
      <c r="CS42" s="221">
        <f t="shared" si="39"/>
        <v>0</v>
      </c>
      <c r="CT42" s="221">
        <f t="shared" si="39"/>
        <v>0</v>
      </c>
      <c r="CU42" s="194"/>
    </row>
    <row r="43" spans="1:99" s="37" customFormat="1" ht="16.5" customHeight="1">
      <c r="A43" s="214" t="s">
        <v>557</v>
      </c>
      <c r="B43" s="208">
        <f t="shared" si="35"/>
        <v>6585.1000627776148</v>
      </c>
      <c r="C43" s="221">
        <f>C80+C104+C128+C152</f>
        <v>1424.6415962037213</v>
      </c>
      <c r="D43" s="221">
        <f t="shared" ref="D43:BO43" si="40">D80+D104+D128+D152</f>
        <v>1427.4883942026595</v>
      </c>
      <c r="E43" s="221">
        <f t="shared" si="40"/>
        <v>1433.9908399252527</v>
      </c>
      <c r="F43" s="221">
        <f t="shared" si="40"/>
        <v>1264.0432127363483</v>
      </c>
      <c r="G43" s="221">
        <f t="shared" si="40"/>
        <v>1279.2162543397844</v>
      </c>
      <c r="H43" s="221">
        <f t="shared" si="40"/>
        <v>1294.6484159209213</v>
      </c>
      <c r="I43" s="221">
        <f t="shared" si="40"/>
        <v>1313.664948877853</v>
      </c>
      <c r="J43" s="221">
        <f t="shared" si="40"/>
        <v>1149.7755540620683</v>
      </c>
      <c r="K43" s="221">
        <f t="shared" si="40"/>
        <v>1089.6950357520795</v>
      </c>
      <c r="L43" s="221">
        <f t="shared" si="40"/>
        <v>1103.2701719865408</v>
      </c>
      <c r="M43" s="221">
        <f t="shared" si="40"/>
        <v>1183.2068187186273</v>
      </c>
      <c r="N43" s="221">
        <f t="shared" si="40"/>
        <v>1023.6632504896259</v>
      </c>
      <c r="O43" s="221">
        <f t="shared" si="40"/>
        <v>801.47988823128367</v>
      </c>
      <c r="P43" s="221">
        <f t="shared" si="40"/>
        <v>527.13826677240706</v>
      </c>
      <c r="Q43" s="221">
        <f t="shared" si="40"/>
        <v>335.9060948021891</v>
      </c>
      <c r="R43" s="221">
        <f t="shared" si="40"/>
        <v>220.16943615464521</v>
      </c>
      <c r="S43" s="221">
        <f t="shared" si="40"/>
        <v>162.88521986684447</v>
      </c>
      <c r="T43" s="221">
        <f t="shared" si="40"/>
        <v>-82.451485278761254</v>
      </c>
      <c r="U43" s="221">
        <f t="shared" si="40"/>
        <v>-393.03249650669488</v>
      </c>
      <c r="V43" s="221">
        <f t="shared" si="40"/>
        <v>-643.40494166785436</v>
      </c>
      <c r="W43" s="221">
        <f t="shared" si="40"/>
        <v>-865.71141722380389</v>
      </c>
      <c r="X43" s="221">
        <f t="shared" si="40"/>
        <v>-998.15857293361353</v>
      </c>
      <c r="Y43" s="221">
        <f t="shared" si="40"/>
        <v>-1089.0359812253816</v>
      </c>
      <c r="Z43" s="221">
        <f t="shared" si="40"/>
        <v>-1106.7392376174191</v>
      </c>
      <c r="AA43" s="221">
        <f t="shared" si="40"/>
        <v>-1116.2383519634245</v>
      </c>
      <c r="AB43" s="221">
        <f t="shared" si="40"/>
        <v>-332.14970766048089</v>
      </c>
      <c r="AC43" s="221">
        <f t="shared" si="40"/>
        <v>-333.72913425130736</v>
      </c>
      <c r="AD43" s="221">
        <f t="shared" si="40"/>
        <v>-335.68891687552843</v>
      </c>
      <c r="AE43" s="221">
        <f t="shared" si="40"/>
        <v>-339.92638325779564</v>
      </c>
      <c r="AF43" s="221">
        <f t="shared" si="40"/>
        <v>-338.55801841134848</v>
      </c>
      <c r="AG43" s="221">
        <f t="shared" si="40"/>
        <v>-337.2918179372769</v>
      </c>
      <c r="AH43" s="221">
        <f t="shared" si="40"/>
        <v>-328.82444991260093</v>
      </c>
      <c r="AI43" s="221">
        <f t="shared" si="40"/>
        <v>-327.38971707493147</v>
      </c>
      <c r="AJ43" s="221">
        <f t="shared" si="40"/>
        <v>-325.9872730782057</v>
      </c>
      <c r="AK43" s="221">
        <f t="shared" si="40"/>
        <v>-266.4905273690739</v>
      </c>
      <c r="AL43" s="221">
        <f t="shared" si="40"/>
        <v>-291.81353630944818</v>
      </c>
      <c r="AM43" s="221">
        <f t="shared" si="40"/>
        <v>-296.26897768225479</v>
      </c>
      <c r="AN43" s="221">
        <f t="shared" si="40"/>
        <v>-300.89239202803441</v>
      </c>
      <c r="AO43" s="221">
        <f t="shared" si="40"/>
        <v>0</v>
      </c>
      <c r="AP43" s="221">
        <f t="shared" si="40"/>
        <v>0</v>
      </c>
      <c r="AQ43" s="221">
        <f t="shared" si="40"/>
        <v>0</v>
      </c>
      <c r="AR43" s="221">
        <f t="shared" si="40"/>
        <v>0</v>
      </c>
      <c r="AS43" s="221">
        <f t="shared" si="40"/>
        <v>0</v>
      </c>
      <c r="AT43" s="221">
        <f t="shared" si="40"/>
        <v>0</v>
      </c>
      <c r="AU43" s="221">
        <f t="shared" si="40"/>
        <v>0</v>
      </c>
      <c r="AV43" s="221">
        <f t="shared" si="40"/>
        <v>0</v>
      </c>
      <c r="AW43" s="221">
        <f t="shared" si="40"/>
        <v>0</v>
      </c>
      <c r="AX43" s="221">
        <f t="shared" si="40"/>
        <v>0</v>
      </c>
      <c r="AY43" s="221">
        <f t="shared" si="40"/>
        <v>0</v>
      </c>
      <c r="AZ43" s="221">
        <f t="shared" si="40"/>
        <v>0</v>
      </c>
      <c r="BA43" s="221">
        <f t="shared" si="40"/>
        <v>0</v>
      </c>
      <c r="BB43" s="221">
        <f t="shared" si="40"/>
        <v>0</v>
      </c>
      <c r="BC43" s="221">
        <f t="shared" si="40"/>
        <v>0</v>
      </c>
      <c r="BD43" s="221">
        <f t="shared" si="40"/>
        <v>0</v>
      </c>
      <c r="BE43" s="221">
        <f t="shared" si="40"/>
        <v>0</v>
      </c>
      <c r="BF43" s="221">
        <f t="shared" si="40"/>
        <v>0</v>
      </c>
      <c r="BG43" s="221">
        <f t="shared" si="40"/>
        <v>0</v>
      </c>
      <c r="BH43" s="221">
        <f t="shared" si="40"/>
        <v>0</v>
      </c>
      <c r="BI43" s="221">
        <f t="shared" si="40"/>
        <v>0</v>
      </c>
      <c r="BJ43" s="221">
        <f t="shared" si="40"/>
        <v>0</v>
      </c>
      <c r="BK43" s="221">
        <f t="shared" si="40"/>
        <v>0</v>
      </c>
      <c r="BL43" s="221">
        <f t="shared" si="40"/>
        <v>0</v>
      </c>
      <c r="BM43" s="221">
        <f t="shared" si="40"/>
        <v>0</v>
      </c>
      <c r="BN43" s="221">
        <f t="shared" si="40"/>
        <v>0</v>
      </c>
      <c r="BO43" s="221">
        <f t="shared" si="40"/>
        <v>0</v>
      </c>
      <c r="BP43" s="221">
        <f t="shared" ref="BP43:CT43" si="41">BP80+BP104+BP128+BP152</f>
        <v>0</v>
      </c>
      <c r="BQ43" s="221">
        <f t="shared" si="41"/>
        <v>0</v>
      </c>
      <c r="BR43" s="221">
        <f t="shared" si="41"/>
        <v>0</v>
      </c>
      <c r="BS43" s="221">
        <f t="shared" si="41"/>
        <v>0</v>
      </c>
      <c r="BT43" s="221">
        <f t="shared" si="41"/>
        <v>0</v>
      </c>
      <c r="BU43" s="221">
        <f t="shared" si="41"/>
        <v>0</v>
      </c>
      <c r="BV43" s="221">
        <f t="shared" si="41"/>
        <v>0</v>
      </c>
      <c r="BW43" s="221">
        <f t="shared" si="41"/>
        <v>0</v>
      </c>
      <c r="BX43" s="221">
        <f t="shared" si="41"/>
        <v>0</v>
      </c>
      <c r="BY43" s="221">
        <f t="shared" si="41"/>
        <v>0</v>
      </c>
      <c r="BZ43" s="221">
        <f t="shared" si="41"/>
        <v>0</v>
      </c>
      <c r="CA43" s="221">
        <f t="shared" si="41"/>
        <v>0</v>
      </c>
      <c r="CB43" s="221">
        <f t="shared" si="41"/>
        <v>0</v>
      </c>
      <c r="CC43" s="221">
        <f t="shared" si="41"/>
        <v>0</v>
      </c>
      <c r="CD43" s="221">
        <f t="shared" si="41"/>
        <v>0</v>
      </c>
      <c r="CE43" s="221">
        <f t="shared" si="41"/>
        <v>0</v>
      </c>
      <c r="CF43" s="221">
        <f t="shared" si="41"/>
        <v>0</v>
      </c>
      <c r="CG43" s="221">
        <f t="shared" si="41"/>
        <v>0</v>
      </c>
      <c r="CH43" s="221">
        <f t="shared" si="41"/>
        <v>0</v>
      </c>
      <c r="CI43" s="221">
        <f t="shared" si="41"/>
        <v>0</v>
      </c>
      <c r="CJ43" s="221">
        <f t="shared" si="41"/>
        <v>0</v>
      </c>
      <c r="CK43" s="221">
        <f t="shared" si="41"/>
        <v>0</v>
      </c>
      <c r="CL43" s="221">
        <f t="shared" si="41"/>
        <v>0</v>
      </c>
      <c r="CM43" s="221">
        <f t="shared" si="41"/>
        <v>0</v>
      </c>
      <c r="CN43" s="221">
        <f t="shared" si="41"/>
        <v>0</v>
      </c>
      <c r="CO43" s="221">
        <f t="shared" si="41"/>
        <v>0</v>
      </c>
      <c r="CP43" s="221">
        <f t="shared" si="41"/>
        <v>0</v>
      </c>
      <c r="CQ43" s="221">
        <f t="shared" si="41"/>
        <v>0</v>
      </c>
      <c r="CR43" s="221">
        <f t="shared" si="41"/>
        <v>0</v>
      </c>
      <c r="CS43" s="221">
        <f t="shared" si="41"/>
        <v>0</v>
      </c>
      <c r="CT43" s="221">
        <f t="shared" si="41"/>
        <v>0</v>
      </c>
      <c r="CU43" s="194"/>
    </row>
    <row r="44" spans="1:99" s="37" customFormat="1" ht="16.5" customHeight="1">
      <c r="A44" s="41" t="s">
        <v>558</v>
      </c>
      <c r="B44" s="222">
        <f>SUM(B41:B43)</f>
        <v>25979.055044813766</v>
      </c>
      <c r="C44" s="222">
        <f>SUM(C41:C43)</f>
        <v>1424.6415962037213</v>
      </c>
      <c r="D44" s="222">
        <f t="shared" ref="D44:BO44" si="42">SUM(D41:D43)</f>
        <v>1427.4883942026595</v>
      </c>
      <c r="E44" s="222">
        <f t="shared" si="42"/>
        <v>1433.9908399252527</v>
      </c>
      <c r="F44" s="222">
        <f t="shared" si="42"/>
        <v>2078.4022127363482</v>
      </c>
      <c r="G44" s="222">
        <f t="shared" si="42"/>
        <v>2093.5752543397844</v>
      </c>
      <c r="H44" s="222">
        <f t="shared" si="42"/>
        <v>2109.0074159209212</v>
      </c>
      <c r="I44" s="222">
        <f t="shared" si="42"/>
        <v>2128.0239488778529</v>
      </c>
      <c r="J44" s="222">
        <f t="shared" si="42"/>
        <v>2065.2010355569155</v>
      </c>
      <c r="K44" s="222">
        <f t="shared" si="42"/>
        <v>2055.6537579943501</v>
      </c>
      <c r="L44" s="222">
        <f t="shared" si="42"/>
        <v>2069.2288942288114</v>
      </c>
      <c r="M44" s="222">
        <f t="shared" si="42"/>
        <v>2087.3602224557453</v>
      </c>
      <c r="N44" s="222">
        <f t="shared" si="42"/>
        <v>1927.8166542267436</v>
      </c>
      <c r="O44" s="222">
        <f t="shared" si="42"/>
        <v>1705.6332919684014</v>
      </c>
      <c r="P44" s="222">
        <f t="shared" si="42"/>
        <v>1431.2916705095249</v>
      </c>
      <c r="Q44" s="222">
        <f t="shared" si="42"/>
        <v>1240.0594985393068</v>
      </c>
      <c r="R44" s="222">
        <f t="shared" si="42"/>
        <v>1124.3228398917629</v>
      </c>
      <c r="S44" s="222">
        <f t="shared" si="42"/>
        <v>1067.0386236039622</v>
      </c>
      <c r="T44" s="222">
        <f t="shared" si="42"/>
        <v>821.70191845835643</v>
      </c>
      <c r="U44" s="222">
        <f t="shared" si="42"/>
        <v>511.12090723042286</v>
      </c>
      <c r="V44" s="222">
        <f t="shared" si="42"/>
        <v>215.22762873593013</v>
      </c>
      <c r="W44" s="222">
        <f t="shared" si="42"/>
        <v>-7.0788468200194075</v>
      </c>
      <c r="X44" s="222">
        <f t="shared" si="42"/>
        <v>-139.52600252982904</v>
      </c>
      <c r="Y44" s="222">
        <f t="shared" si="42"/>
        <v>-230.40341082159716</v>
      </c>
      <c r="Z44" s="222">
        <f t="shared" si="42"/>
        <v>-248.10666721363464</v>
      </c>
      <c r="AA44" s="222">
        <f t="shared" si="42"/>
        <v>-257.60578155964004</v>
      </c>
      <c r="AB44" s="222">
        <f t="shared" si="42"/>
        <v>-332.14970766048089</v>
      </c>
      <c r="AC44" s="222">
        <f t="shared" si="42"/>
        <v>-333.72913425130736</v>
      </c>
      <c r="AD44" s="222">
        <f t="shared" si="42"/>
        <v>-335.68891687552843</v>
      </c>
      <c r="AE44" s="222">
        <f t="shared" si="42"/>
        <v>-339.92638325779564</v>
      </c>
      <c r="AF44" s="222">
        <f t="shared" si="42"/>
        <v>-338.55801841134848</v>
      </c>
      <c r="AG44" s="222">
        <f t="shared" si="42"/>
        <v>-337.2918179372769</v>
      </c>
      <c r="AH44" s="222">
        <f t="shared" si="42"/>
        <v>-328.82444991260093</v>
      </c>
      <c r="AI44" s="222">
        <f t="shared" si="42"/>
        <v>-327.38971707493147</v>
      </c>
      <c r="AJ44" s="222">
        <f t="shared" si="42"/>
        <v>-325.9872730782057</v>
      </c>
      <c r="AK44" s="222">
        <f t="shared" si="42"/>
        <v>-266.4905273690739</v>
      </c>
      <c r="AL44" s="222">
        <f t="shared" si="42"/>
        <v>-291.81353630944818</v>
      </c>
      <c r="AM44" s="222">
        <f t="shared" si="42"/>
        <v>-296.26897768225479</v>
      </c>
      <c r="AN44" s="222">
        <f t="shared" si="42"/>
        <v>-300.89239202803441</v>
      </c>
      <c r="AO44" s="222">
        <f t="shared" si="42"/>
        <v>0</v>
      </c>
      <c r="AP44" s="222">
        <f t="shared" si="42"/>
        <v>0</v>
      </c>
      <c r="AQ44" s="222">
        <f t="shared" si="42"/>
        <v>0</v>
      </c>
      <c r="AR44" s="222">
        <f t="shared" si="42"/>
        <v>0</v>
      </c>
      <c r="AS44" s="222">
        <f t="shared" si="42"/>
        <v>0</v>
      </c>
      <c r="AT44" s="222">
        <f t="shared" si="42"/>
        <v>0</v>
      </c>
      <c r="AU44" s="222">
        <f t="shared" si="42"/>
        <v>0</v>
      </c>
      <c r="AV44" s="222">
        <f t="shared" si="42"/>
        <v>0</v>
      </c>
      <c r="AW44" s="222">
        <f t="shared" si="42"/>
        <v>0</v>
      </c>
      <c r="AX44" s="222">
        <f t="shared" si="42"/>
        <v>0</v>
      </c>
      <c r="AY44" s="222">
        <f t="shared" si="42"/>
        <v>0</v>
      </c>
      <c r="AZ44" s="222">
        <f t="shared" si="42"/>
        <v>0</v>
      </c>
      <c r="BA44" s="222">
        <f t="shared" si="42"/>
        <v>0</v>
      </c>
      <c r="BB44" s="222">
        <f t="shared" si="42"/>
        <v>0</v>
      </c>
      <c r="BC44" s="222">
        <f t="shared" si="42"/>
        <v>0</v>
      </c>
      <c r="BD44" s="222">
        <f t="shared" si="42"/>
        <v>0</v>
      </c>
      <c r="BE44" s="222">
        <f t="shared" si="42"/>
        <v>0</v>
      </c>
      <c r="BF44" s="222">
        <f t="shared" si="42"/>
        <v>0</v>
      </c>
      <c r="BG44" s="222">
        <f t="shared" si="42"/>
        <v>0</v>
      </c>
      <c r="BH44" s="222">
        <f t="shared" si="42"/>
        <v>0</v>
      </c>
      <c r="BI44" s="222">
        <f t="shared" si="42"/>
        <v>0</v>
      </c>
      <c r="BJ44" s="222">
        <f t="shared" si="42"/>
        <v>0</v>
      </c>
      <c r="BK44" s="222">
        <f t="shared" si="42"/>
        <v>0</v>
      </c>
      <c r="BL44" s="222">
        <f t="shared" si="42"/>
        <v>0</v>
      </c>
      <c r="BM44" s="222">
        <f t="shared" si="42"/>
        <v>0</v>
      </c>
      <c r="BN44" s="222">
        <f t="shared" si="42"/>
        <v>0</v>
      </c>
      <c r="BO44" s="222">
        <f t="shared" si="42"/>
        <v>0</v>
      </c>
      <c r="BP44" s="222">
        <f t="shared" ref="BP44:CT44" si="43">SUM(BP41:BP43)</f>
        <v>0</v>
      </c>
      <c r="BQ44" s="222">
        <f t="shared" si="43"/>
        <v>0</v>
      </c>
      <c r="BR44" s="222">
        <f t="shared" si="43"/>
        <v>0</v>
      </c>
      <c r="BS44" s="222">
        <f t="shared" si="43"/>
        <v>0</v>
      </c>
      <c r="BT44" s="222">
        <f t="shared" si="43"/>
        <v>0</v>
      </c>
      <c r="BU44" s="222">
        <f t="shared" si="43"/>
        <v>0</v>
      </c>
      <c r="BV44" s="222">
        <f t="shared" si="43"/>
        <v>0</v>
      </c>
      <c r="BW44" s="222">
        <f t="shared" si="43"/>
        <v>0</v>
      </c>
      <c r="BX44" s="222">
        <f t="shared" si="43"/>
        <v>0</v>
      </c>
      <c r="BY44" s="222">
        <f t="shared" si="43"/>
        <v>0</v>
      </c>
      <c r="BZ44" s="222">
        <f t="shared" si="43"/>
        <v>0</v>
      </c>
      <c r="CA44" s="222">
        <f t="shared" si="43"/>
        <v>0</v>
      </c>
      <c r="CB44" s="222">
        <f t="shared" si="43"/>
        <v>0</v>
      </c>
      <c r="CC44" s="222">
        <f t="shared" si="43"/>
        <v>0</v>
      </c>
      <c r="CD44" s="222">
        <f t="shared" si="43"/>
        <v>0</v>
      </c>
      <c r="CE44" s="222">
        <f t="shared" si="43"/>
        <v>0</v>
      </c>
      <c r="CF44" s="222">
        <f t="shared" si="43"/>
        <v>0</v>
      </c>
      <c r="CG44" s="222">
        <f t="shared" si="43"/>
        <v>0</v>
      </c>
      <c r="CH44" s="222">
        <f t="shared" si="43"/>
        <v>0</v>
      </c>
      <c r="CI44" s="222">
        <f t="shared" si="43"/>
        <v>0</v>
      </c>
      <c r="CJ44" s="222">
        <f t="shared" si="43"/>
        <v>0</v>
      </c>
      <c r="CK44" s="222">
        <f t="shared" si="43"/>
        <v>0</v>
      </c>
      <c r="CL44" s="222">
        <f t="shared" si="43"/>
        <v>0</v>
      </c>
      <c r="CM44" s="222">
        <f t="shared" si="43"/>
        <v>0</v>
      </c>
      <c r="CN44" s="222">
        <f t="shared" si="43"/>
        <v>0</v>
      </c>
      <c r="CO44" s="222">
        <f t="shared" si="43"/>
        <v>0</v>
      </c>
      <c r="CP44" s="222">
        <f t="shared" si="43"/>
        <v>0</v>
      </c>
      <c r="CQ44" s="222">
        <f t="shared" si="43"/>
        <v>0</v>
      </c>
      <c r="CR44" s="222">
        <f t="shared" si="43"/>
        <v>0</v>
      </c>
      <c r="CS44" s="222">
        <f t="shared" si="43"/>
        <v>0</v>
      </c>
      <c r="CT44" s="222">
        <f t="shared" si="43"/>
        <v>0</v>
      </c>
      <c r="CU44" s="194"/>
    </row>
    <row r="45" spans="1:99" s="37" customFormat="1" ht="16.5" customHeight="1">
      <c r="A45" s="223" t="s">
        <v>77</v>
      </c>
      <c r="B45" s="223">
        <f>B44-B81-B105-B129-B153</f>
        <v>-9.0949470177292824E-12</v>
      </c>
      <c r="C45" s="223">
        <f t="shared" ref="C45:BN45" si="44">C44-C81-C105-C129-C153</f>
        <v>0</v>
      </c>
      <c r="D45" s="223">
        <f t="shared" si="44"/>
        <v>-1.1368683772161603E-13</v>
      </c>
      <c r="E45" s="223">
        <f t="shared" si="44"/>
        <v>1.1368683772161603E-13</v>
      </c>
      <c r="F45" s="223">
        <f t="shared" si="44"/>
        <v>-2.2737367544323206E-13</v>
      </c>
      <c r="G45" s="223">
        <f t="shared" si="44"/>
        <v>0</v>
      </c>
      <c r="H45" s="223">
        <f t="shared" si="44"/>
        <v>0</v>
      </c>
      <c r="I45" s="223">
        <f t="shared" si="44"/>
        <v>-2.2737367544323206E-13</v>
      </c>
      <c r="J45" s="223">
        <f t="shared" si="44"/>
        <v>-2.2737367544323206E-13</v>
      </c>
      <c r="K45" s="223">
        <f t="shared" si="44"/>
        <v>1.1368683772161603E-13</v>
      </c>
      <c r="L45" s="223">
        <f t="shared" si="44"/>
        <v>0</v>
      </c>
      <c r="M45" s="223">
        <f t="shared" si="44"/>
        <v>2.2737367544323206E-13</v>
      </c>
      <c r="N45" s="223">
        <f t="shared" si="44"/>
        <v>0</v>
      </c>
      <c r="O45" s="223">
        <f t="shared" si="44"/>
        <v>0</v>
      </c>
      <c r="P45" s="223">
        <f t="shared" si="44"/>
        <v>0</v>
      </c>
      <c r="Q45" s="223">
        <f t="shared" si="44"/>
        <v>0</v>
      </c>
      <c r="R45" s="223">
        <f t="shared" si="44"/>
        <v>0</v>
      </c>
      <c r="S45" s="223">
        <f t="shared" si="44"/>
        <v>0</v>
      </c>
      <c r="T45" s="223">
        <f t="shared" si="44"/>
        <v>-1.1368683772161603E-13</v>
      </c>
      <c r="U45" s="223">
        <f t="shared" si="44"/>
        <v>0</v>
      </c>
      <c r="V45" s="223">
        <f t="shared" si="44"/>
        <v>5.6843418860808015E-14</v>
      </c>
      <c r="W45" s="223">
        <f t="shared" si="44"/>
        <v>1.1368683772161603E-13</v>
      </c>
      <c r="X45" s="223">
        <f t="shared" si="44"/>
        <v>5.6843418860808015E-14</v>
      </c>
      <c r="Y45" s="223">
        <f t="shared" si="44"/>
        <v>1.1368683772161603E-13</v>
      </c>
      <c r="Z45" s="223">
        <f t="shared" si="44"/>
        <v>0</v>
      </c>
      <c r="AA45" s="223">
        <f t="shared" si="44"/>
        <v>-5.6843418860808015E-14</v>
      </c>
      <c r="AB45" s="223">
        <f t="shared" si="44"/>
        <v>-2.8421709430404007E-14</v>
      </c>
      <c r="AC45" s="223">
        <f t="shared" si="44"/>
        <v>-2.8421709430404007E-14</v>
      </c>
      <c r="AD45" s="223">
        <f t="shared" si="44"/>
        <v>-2.8421709430404007E-14</v>
      </c>
      <c r="AE45" s="223">
        <f t="shared" si="44"/>
        <v>-2.8421709430404007E-14</v>
      </c>
      <c r="AF45" s="223">
        <f t="shared" si="44"/>
        <v>2.8421709430404007E-14</v>
      </c>
      <c r="AG45" s="223">
        <f t="shared" si="44"/>
        <v>-2.8421709430404007E-14</v>
      </c>
      <c r="AH45" s="223">
        <f t="shared" si="44"/>
        <v>2.8421709430404007E-14</v>
      </c>
      <c r="AI45" s="223">
        <f t="shared" si="44"/>
        <v>-2.8421709430404007E-14</v>
      </c>
      <c r="AJ45" s="223">
        <f t="shared" si="44"/>
        <v>-2.8421709430404007E-14</v>
      </c>
      <c r="AK45" s="223">
        <f t="shared" si="44"/>
        <v>0</v>
      </c>
      <c r="AL45" s="223">
        <f t="shared" si="44"/>
        <v>-2.8421709430404007E-14</v>
      </c>
      <c r="AM45" s="223">
        <f t="shared" si="44"/>
        <v>-2.8421709430404007E-14</v>
      </c>
      <c r="AN45" s="223">
        <f t="shared" si="44"/>
        <v>-2.8421709430404007E-14</v>
      </c>
      <c r="AO45" s="223">
        <f t="shared" si="44"/>
        <v>0</v>
      </c>
      <c r="AP45" s="223">
        <f t="shared" si="44"/>
        <v>0</v>
      </c>
      <c r="AQ45" s="223">
        <f t="shared" si="44"/>
        <v>0</v>
      </c>
      <c r="AR45" s="223">
        <f t="shared" si="44"/>
        <v>0</v>
      </c>
      <c r="AS45" s="223">
        <f t="shared" si="44"/>
        <v>0</v>
      </c>
      <c r="AT45" s="223">
        <f t="shared" si="44"/>
        <v>0</v>
      </c>
      <c r="AU45" s="223">
        <f t="shared" si="44"/>
        <v>0</v>
      </c>
      <c r="AV45" s="223">
        <f t="shared" si="44"/>
        <v>0</v>
      </c>
      <c r="AW45" s="223">
        <f t="shared" si="44"/>
        <v>0</v>
      </c>
      <c r="AX45" s="223">
        <f t="shared" si="44"/>
        <v>0</v>
      </c>
      <c r="AY45" s="223">
        <f t="shared" si="44"/>
        <v>0</v>
      </c>
      <c r="AZ45" s="223">
        <f t="shared" si="44"/>
        <v>0</v>
      </c>
      <c r="BA45" s="223">
        <f t="shared" si="44"/>
        <v>0</v>
      </c>
      <c r="BB45" s="223">
        <f t="shared" si="44"/>
        <v>0</v>
      </c>
      <c r="BC45" s="223">
        <f t="shared" si="44"/>
        <v>0</v>
      </c>
      <c r="BD45" s="223">
        <f t="shared" si="44"/>
        <v>0</v>
      </c>
      <c r="BE45" s="223">
        <f t="shared" si="44"/>
        <v>0</v>
      </c>
      <c r="BF45" s="223">
        <f t="shared" si="44"/>
        <v>0</v>
      </c>
      <c r="BG45" s="223">
        <f t="shared" si="44"/>
        <v>0</v>
      </c>
      <c r="BH45" s="223">
        <f t="shared" si="44"/>
        <v>0</v>
      </c>
      <c r="BI45" s="223">
        <f t="shared" si="44"/>
        <v>0</v>
      </c>
      <c r="BJ45" s="223">
        <f t="shared" si="44"/>
        <v>0</v>
      </c>
      <c r="BK45" s="223">
        <f t="shared" si="44"/>
        <v>0</v>
      </c>
      <c r="BL45" s="223">
        <f t="shared" si="44"/>
        <v>0</v>
      </c>
      <c r="BM45" s="223">
        <f t="shared" si="44"/>
        <v>0</v>
      </c>
      <c r="BN45" s="223">
        <f t="shared" si="44"/>
        <v>0</v>
      </c>
      <c r="BO45" s="223">
        <f t="shared" ref="BO45:CT45" si="45">BO44-BO81-BO105-BO129-BO153</f>
        <v>0</v>
      </c>
      <c r="BP45" s="223">
        <f t="shared" si="45"/>
        <v>0</v>
      </c>
      <c r="BQ45" s="223">
        <f t="shared" si="45"/>
        <v>0</v>
      </c>
      <c r="BR45" s="223">
        <f t="shared" si="45"/>
        <v>0</v>
      </c>
      <c r="BS45" s="223">
        <f t="shared" si="45"/>
        <v>0</v>
      </c>
      <c r="BT45" s="223">
        <f t="shared" si="45"/>
        <v>0</v>
      </c>
      <c r="BU45" s="223">
        <f t="shared" si="45"/>
        <v>0</v>
      </c>
      <c r="BV45" s="223">
        <f t="shared" si="45"/>
        <v>0</v>
      </c>
      <c r="BW45" s="223">
        <f t="shared" si="45"/>
        <v>0</v>
      </c>
      <c r="BX45" s="223">
        <f t="shared" si="45"/>
        <v>0</v>
      </c>
      <c r="BY45" s="223">
        <f t="shared" si="45"/>
        <v>0</v>
      </c>
      <c r="BZ45" s="223">
        <f t="shared" si="45"/>
        <v>0</v>
      </c>
      <c r="CA45" s="223">
        <f t="shared" si="45"/>
        <v>0</v>
      </c>
      <c r="CB45" s="223">
        <f t="shared" si="45"/>
        <v>0</v>
      </c>
      <c r="CC45" s="223">
        <f t="shared" si="45"/>
        <v>0</v>
      </c>
      <c r="CD45" s="223">
        <f t="shared" si="45"/>
        <v>0</v>
      </c>
      <c r="CE45" s="223">
        <f t="shared" si="45"/>
        <v>0</v>
      </c>
      <c r="CF45" s="223">
        <f t="shared" si="45"/>
        <v>0</v>
      </c>
      <c r="CG45" s="223">
        <f t="shared" si="45"/>
        <v>0</v>
      </c>
      <c r="CH45" s="223">
        <f t="shared" si="45"/>
        <v>0</v>
      </c>
      <c r="CI45" s="223">
        <f t="shared" si="45"/>
        <v>0</v>
      </c>
      <c r="CJ45" s="223">
        <f t="shared" si="45"/>
        <v>0</v>
      </c>
      <c r="CK45" s="223">
        <f t="shared" si="45"/>
        <v>0</v>
      </c>
      <c r="CL45" s="223">
        <f t="shared" si="45"/>
        <v>0</v>
      </c>
      <c r="CM45" s="223">
        <f t="shared" si="45"/>
        <v>0</v>
      </c>
      <c r="CN45" s="223">
        <f t="shared" si="45"/>
        <v>0</v>
      </c>
      <c r="CO45" s="223">
        <f t="shared" si="45"/>
        <v>0</v>
      </c>
      <c r="CP45" s="223">
        <f t="shared" si="45"/>
        <v>0</v>
      </c>
      <c r="CQ45" s="223">
        <f t="shared" si="45"/>
        <v>0</v>
      </c>
      <c r="CR45" s="223">
        <f t="shared" si="45"/>
        <v>0</v>
      </c>
      <c r="CS45" s="223">
        <f t="shared" si="45"/>
        <v>0</v>
      </c>
      <c r="CT45" s="223">
        <f t="shared" si="45"/>
        <v>0</v>
      </c>
    </row>
    <row r="46" spans="1:99" ht="16.5" customHeight="1">
      <c r="A46" s="224"/>
      <c r="B46" s="225"/>
    </row>
    <row r="47" spans="1:99" ht="16.5" customHeight="1">
      <c r="A47" s="226" t="s">
        <v>559</v>
      </c>
      <c r="B47" s="227"/>
      <c r="C47" s="227"/>
      <c r="D47" s="227"/>
      <c r="E47" s="227"/>
      <c r="F47" s="228"/>
      <c r="G47" s="228"/>
      <c r="H47" s="228"/>
      <c r="I47" s="228"/>
      <c r="J47" s="228"/>
      <c r="K47" s="228"/>
      <c r="L47" s="228"/>
      <c r="M47" s="228"/>
      <c r="N47" s="228"/>
      <c r="O47" s="228"/>
      <c r="P47" s="228"/>
      <c r="Q47" s="228"/>
      <c r="R47" s="228"/>
      <c r="S47" s="228"/>
      <c r="T47" s="228"/>
      <c r="U47" s="228"/>
      <c r="V47" s="228"/>
      <c r="W47" s="228"/>
      <c r="X47" s="228"/>
      <c r="Y47" s="228"/>
      <c r="Z47" s="228"/>
      <c r="AA47" s="228"/>
      <c r="AB47" s="228"/>
      <c r="AC47" s="228"/>
      <c r="AD47" s="228"/>
      <c r="AE47" s="228"/>
      <c r="AF47" s="228"/>
      <c r="AG47" s="228"/>
      <c r="AH47" s="228"/>
      <c r="AI47" s="228"/>
      <c r="AJ47" s="228"/>
      <c r="AK47" s="228"/>
      <c r="AL47" s="228"/>
      <c r="AM47" s="228"/>
      <c r="AN47" s="228"/>
      <c r="AO47" s="228"/>
      <c r="AP47" s="228"/>
      <c r="AQ47" s="228"/>
      <c r="AR47" s="228"/>
      <c r="AS47" s="228"/>
      <c r="AT47" s="228"/>
      <c r="AU47" s="228"/>
      <c r="AV47" s="228"/>
      <c r="AW47" s="228"/>
      <c r="AX47" s="228"/>
      <c r="AY47" s="228"/>
      <c r="AZ47" s="228"/>
      <c r="BA47" s="228"/>
      <c r="BB47" s="228"/>
      <c r="BC47" s="228"/>
      <c r="BD47" s="228"/>
      <c r="BE47" s="228"/>
      <c r="BF47" s="228"/>
      <c r="BG47" s="228"/>
      <c r="BH47" s="228"/>
      <c r="BI47" s="228"/>
      <c r="BJ47" s="228"/>
      <c r="BK47" s="228"/>
      <c r="BL47" s="228"/>
      <c r="BM47" s="228"/>
      <c r="BN47" s="228"/>
      <c r="BO47" s="228"/>
      <c r="BP47" s="228"/>
      <c r="BQ47" s="228"/>
      <c r="BR47" s="228"/>
      <c r="BS47" s="228"/>
      <c r="BT47" s="228"/>
      <c r="BU47" s="228"/>
      <c r="BV47" s="228"/>
      <c r="BW47" s="228"/>
      <c r="BX47" s="228"/>
      <c r="BY47" s="228"/>
      <c r="BZ47" s="228"/>
      <c r="CA47" s="228"/>
      <c r="CB47" s="228"/>
      <c r="CC47" s="228"/>
      <c r="CD47" s="228"/>
      <c r="CE47" s="228"/>
      <c r="CF47" s="228"/>
      <c r="CG47" s="228"/>
      <c r="CH47" s="228"/>
      <c r="CI47" s="228"/>
      <c r="CJ47" s="228"/>
      <c r="CK47" s="228"/>
      <c r="CL47" s="228"/>
      <c r="CM47" s="228"/>
      <c r="CN47" s="228"/>
      <c r="CO47" s="228"/>
      <c r="CP47" s="228"/>
      <c r="CQ47" s="228"/>
      <c r="CR47" s="228"/>
      <c r="CS47" s="228"/>
      <c r="CT47" s="228"/>
    </row>
    <row r="48" spans="1:99" ht="16.5" customHeight="1">
      <c r="A48" s="229" t="s">
        <v>560</v>
      </c>
      <c r="B48" s="193"/>
      <c r="C48" s="193"/>
      <c r="D48" s="193"/>
      <c r="E48" s="193"/>
    </row>
    <row r="49" spans="1:98" ht="16.5" customHeight="1">
      <c r="A49" s="230" t="s">
        <v>561</v>
      </c>
      <c r="B49" s="231" t="s">
        <v>562</v>
      </c>
      <c r="C49" s="231" t="s">
        <v>257</v>
      </c>
      <c r="D49" s="232" t="s">
        <v>563</v>
      </c>
      <c r="E49" s="232" t="s">
        <v>564</v>
      </c>
    </row>
    <row r="50" spans="1:98" ht="16.5" customHeight="1">
      <c r="A50" s="230" t="s">
        <v>34</v>
      </c>
      <c r="B50" s="233">
        <f t="shared" ref="B50:B53" si="46">$B$9*E50</f>
        <v>27453.168963124648</v>
      </c>
      <c r="C50" s="233">
        <f t="shared" ref="C50:C53" si="47">$B$11*E50</f>
        <v>69048.561955226731</v>
      </c>
      <c r="D50" s="234">
        <f>SUM('利润表（汇总）'!AE32:AE33)</f>
        <v>167200.90492506948</v>
      </c>
      <c r="E50" s="235">
        <f t="shared" ref="E50:E53" si="48">IF($D$54=0,0,D50/$D$54)</f>
        <v>0.49460161682029169</v>
      </c>
    </row>
    <row r="51" spans="1:98" ht="16.5" customHeight="1">
      <c r="A51" s="230" t="s">
        <v>35</v>
      </c>
      <c r="B51" s="233">
        <f t="shared" si="46"/>
        <v>28052.450164480164</v>
      </c>
      <c r="C51" s="233">
        <f t="shared" si="47"/>
        <v>70555.838044773263</v>
      </c>
      <c r="D51" s="234">
        <f>SUM('利润表（汇总）'!AE53:AE54)</f>
        <v>170850.76987529855</v>
      </c>
      <c r="E51" s="235">
        <f t="shared" si="48"/>
        <v>0.50539838317970831</v>
      </c>
    </row>
    <row r="52" spans="1:98" ht="16.5" customHeight="1">
      <c r="A52" s="230" t="s">
        <v>36</v>
      </c>
      <c r="B52" s="233">
        <f t="shared" si="46"/>
        <v>0</v>
      </c>
      <c r="C52" s="233">
        <f t="shared" si="47"/>
        <v>0</v>
      </c>
      <c r="D52" s="234">
        <f>SUM('利润表（汇总）'!AE74:AE75)</f>
        <v>0</v>
      </c>
      <c r="E52" s="235">
        <f t="shared" si="48"/>
        <v>0</v>
      </c>
    </row>
    <row r="53" spans="1:98" ht="16.5" customHeight="1">
      <c r="A53" s="230" t="s">
        <v>37</v>
      </c>
      <c r="B53" s="233">
        <f t="shared" si="46"/>
        <v>0</v>
      </c>
      <c r="C53" s="233">
        <f t="shared" si="47"/>
        <v>0</v>
      </c>
      <c r="D53" s="234">
        <f>SUM('利润表（汇总）'!AE95:AE96)</f>
        <v>0</v>
      </c>
      <c r="E53" s="235">
        <f t="shared" si="48"/>
        <v>0</v>
      </c>
    </row>
    <row r="54" spans="1:98" ht="16.5" customHeight="1">
      <c r="A54" s="230" t="s">
        <v>565</v>
      </c>
      <c r="B54" s="236">
        <f>SUM(B50:B53)</f>
        <v>55505.619127604812</v>
      </c>
      <c r="C54" s="236">
        <f>SUM(C50:C53)</f>
        <v>139604.4</v>
      </c>
      <c r="D54" s="231">
        <f>SUM(D50:D53)</f>
        <v>338051.67480036803</v>
      </c>
      <c r="E54" s="237">
        <f>SUM(E50:E53)</f>
        <v>1</v>
      </c>
    </row>
    <row r="55" spans="1:98" ht="16.5" customHeight="1"/>
    <row r="56" spans="1:98" ht="16.5" customHeight="1"/>
    <row r="57" spans="1:98" ht="16.5" customHeight="1">
      <c r="A57" s="196" t="s">
        <v>566</v>
      </c>
    </row>
    <row r="58" spans="1:98" ht="16.5" customHeight="1">
      <c r="A58" s="196"/>
    </row>
    <row r="59" spans="1:98" ht="19.5" customHeight="1">
      <c r="A59" s="196" t="s">
        <v>567</v>
      </c>
    </row>
    <row r="60" spans="1:98" ht="16.5" customHeight="1">
      <c r="A60" s="807" t="s">
        <v>568</v>
      </c>
      <c r="B60" s="809" t="s">
        <v>239</v>
      </c>
      <c r="C60" s="206">
        <f>主要假设阐述!$B$5</f>
        <v>42491</v>
      </c>
      <c r="D60" s="206">
        <f>C60+31</f>
        <v>42522</v>
      </c>
      <c r="E60" s="206">
        <f t="shared" ref="E60:BP60" si="49">D60+31</f>
        <v>42553</v>
      </c>
      <c r="F60" s="206">
        <f t="shared" si="49"/>
        <v>42584</v>
      </c>
      <c r="G60" s="206">
        <f t="shared" si="49"/>
        <v>42615</v>
      </c>
      <c r="H60" s="206">
        <f t="shared" si="49"/>
        <v>42646</v>
      </c>
      <c r="I60" s="206">
        <f t="shared" si="49"/>
        <v>42677</v>
      </c>
      <c r="J60" s="206">
        <f t="shared" si="49"/>
        <v>42708</v>
      </c>
      <c r="K60" s="206">
        <f t="shared" si="49"/>
        <v>42739</v>
      </c>
      <c r="L60" s="206">
        <f t="shared" si="49"/>
        <v>42770</v>
      </c>
      <c r="M60" s="206">
        <f t="shared" si="49"/>
        <v>42801</v>
      </c>
      <c r="N60" s="206">
        <f t="shared" si="49"/>
        <v>42832</v>
      </c>
      <c r="O60" s="206">
        <f t="shared" si="49"/>
        <v>42863</v>
      </c>
      <c r="P60" s="206">
        <f t="shared" si="49"/>
        <v>42894</v>
      </c>
      <c r="Q60" s="206">
        <f t="shared" si="49"/>
        <v>42925</v>
      </c>
      <c r="R60" s="206">
        <f t="shared" si="49"/>
        <v>42956</v>
      </c>
      <c r="S60" s="206">
        <f t="shared" si="49"/>
        <v>42987</v>
      </c>
      <c r="T60" s="206">
        <f t="shared" si="49"/>
        <v>43018</v>
      </c>
      <c r="U60" s="206">
        <f t="shared" si="49"/>
        <v>43049</v>
      </c>
      <c r="V60" s="206">
        <f t="shared" si="49"/>
        <v>43080</v>
      </c>
      <c r="W60" s="206">
        <f t="shared" si="49"/>
        <v>43111</v>
      </c>
      <c r="X60" s="206">
        <f t="shared" si="49"/>
        <v>43142</v>
      </c>
      <c r="Y60" s="206">
        <f t="shared" si="49"/>
        <v>43173</v>
      </c>
      <c r="Z60" s="206">
        <f t="shared" si="49"/>
        <v>43204</v>
      </c>
      <c r="AA60" s="206">
        <f t="shared" si="49"/>
        <v>43235</v>
      </c>
      <c r="AB60" s="206">
        <f t="shared" si="49"/>
        <v>43266</v>
      </c>
      <c r="AC60" s="206">
        <f t="shared" si="49"/>
        <v>43297</v>
      </c>
      <c r="AD60" s="206">
        <f t="shared" si="49"/>
        <v>43328</v>
      </c>
      <c r="AE60" s="206">
        <f t="shared" si="49"/>
        <v>43359</v>
      </c>
      <c r="AF60" s="206">
        <f t="shared" si="49"/>
        <v>43390</v>
      </c>
      <c r="AG60" s="206">
        <f t="shared" si="49"/>
        <v>43421</v>
      </c>
      <c r="AH60" s="206">
        <f t="shared" si="49"/>
        <v>43452</v>
      </c>
      <c r="AI60" s="206">
        <f t="shared" si="49"/>
        <v>43483</v>
      </c>
      <c r="AJ60" s="206">
        <f t="shared" si="49"/>
        <v>43514</v>
      </c>
      <c r="AK60" s="206">
        <f t="shared" si="49"/>
        <v>43545</v>
      </c>
      <c r="AL60" s="206">
        <f t="shared" si="49"/>
        <v>43576</v>
      </c>
      <c r="AM60" s="206">
        <f t="shared" si="49"/>
        <v>43607</v>
      </c>
      <c r="AN60" s="206">
        <f t="shared" si="49"/>
        <v>43638</v>
      </c>
      <c r="AO60" s="206">
        <f t="shared" si="49"/>
        <v>43669</v>
      </c>
      <c r="AP60" s="206">
        <f t="shared" si="49"/>
        <v>43700</v>
      </c>
      <c r="AQ60" s="206">
        <f t="shared" si="49"/>
        <v>43731</v>
      </c>
      <c r="AR60" s="206">
        <f t="shared" si="49"/>
        <v>43762</v>
      </c>
      <c r="AS60" s="206">
        <f t="shared" si="49"/>
        <v>43793</v>
      </c>
      <c r="AT60" s="206">
        <f t="shared" si="49"/>
        <v>43824</v>
      </c>
      <c r="AU60" s="206">
        <f t="shared" si="49"/>
        <v>43855</v>
      </c>
      <c r="AV60" s="206">
        <f t="shared" si="49"/>
        <v>43886</v>
      </c>
      <c r="AW60" s="206">
        <f t="shared" si="49"/>
        <v>43917</v>
      </c>
      <c r="AX60" s="206">
        <f t="shared" si="49"/>
        <v>43948</v>
      </c>
      <c r="AY60" s="206">
        <f t="shared" si="49"/>
        <v>43979</v>
      </c>
      <c r="AZ60" s="206">
        <f t="shared" si="49"/>
        <v>44010</v>
      </c>
      <c r="BA60" s="206">
        <f t="shared" si="49"/>
        <v>44041</v>
      </c>
      <c r="BB60" s="206">
        <f t="shared" si="49"/>
        <v>44072</v>
      </c>
      <c r="BC60" s="206">
        <f t="shared" si="49"/>
        <v>44103</v>
      </c>
      <c r="BD60" s="206">
        <f t="shared" si="49"/>
        <v>44134</v>
      </c>
      <c r="BE60" s="206">
        <f t="shared" si="49"/>
        <v>44165</v>
      </c>
      <c r="BF60" s="206">
        <f t="shared" si="49"/>
        <v>44196</v>
      </c>
      <c r="BG60" s="206">
        <f t="shared" si="49"/>
        <v>44227</v>
      </c>
      <c r="BH60" s="206">
        <f t="shared" si="49"/>
        <v>44258</v>
      </c>
      <c r="BI60" s="206">
        <f t="shared" si="49"/>
        <v>44289</v>
      </c>
      <c r="BJ60" s="206">
        <f t="shared" si="49"/>
        <v>44320</v>
      </c>
      <c r="BK60" s="206">
        <f t="shared" si="49"/>
        <v>44351</v>
      </c>
      <c r="BL60" s="206">
        <f t="shared" si="49"/>
        <v>44382</v>
      </c>
      <c r="BM60" s="206">
        <f t="shared" si="49"/>
        <v>44413</v>
      </c>
      <c r="BN60" s="206">
        <f t="shared" si="49"/>
        <v>44444</v>
      </c>
      <c r="BO60" s="206">
        <f t="shared" si="49"/>
        <v>44475</v>
      </c>
      <c r="BP60" s="206">
        <f t="shared" si="49"/>
        <v>44506</v>
      </c>
      <c r="BQ60" s="206">
        <f t="shared" ref="BQ60:CT60" si="50">BP60+31</f>
        <v>44537</v>
      </c>
      <c r="BR60" s="206">
        <f t="shared" si="50"/>
        <v>44568</v>
      </c>
      <c r="BS60" s="206">
        <f t="shared" si="50"/>
        <v>44599</v>
      </c>
      <c r="BT60" s="206">
        <f t="shared" si="50"/>
        <v>44630</v>
      </c>
      <c r="BU60" s="206">
        <f t="shared" si="50"/>
        <v>44661</v>
      </c>
      <c r="BV60" s="206">
        <f t="shared" si="50"/>
        <v>44692</v>
      </c>
      <c r="BW60" s="206">
        <f t="shared" si="50"/>
        <v>44723</v>
      </c>
      <c r="BX60" s="206">
        <f t="shared" si="50"/>
        <v>44754</v>
      </c>
      <c r="BY60" s="206">
        <f t="shared" si="50"/>
        <v>44785</v>
      </c>
      <c r="BZ60" s="206">
        <f t="shared" si="50"/>
        <v>44816</v>
      </c>
      <c r="CA60" s="206">
        <f t="shared" si="50"/>
        <v>44847</v>
      </c>
      <c r="CB60" s="206">
        <f t="shared" si="50"/>
        <v>44878</v>
      </c>
      <c r="CC60" s="206">
        <f t="shared" si="50"/>
        <v>44909</v>
      </c>
      <c r="CD60" s="206">
        <f t="shared" si="50"/>
        <v>44940</v>
      </c>
      <c r="CE60" s="206">
        <f t="shared" si="50"/>
        <v>44971</v>
      </c>
      <c r="CF60" s="206">
        <f t="shared" si="50"/>
        <v>45002</v>
      </c>
      <c r="CG60" s="206">
        <f t="shared" si="50"/>
        <v>45033</v>
      </c>
      <c r="CH60" s="206">
        <f t="shared" si="50"/>
        <v>45064</v>
      </c>
      <c r="CI60" s="206">
        <f t="shared" si="50"/>
        <v>45095</v>
      </c>
      <c r="CJ60" s="206">
        <f t="shared" si="50"/>
        <v>45126</v>
      </c>
      <c r="CK60" s="206">
        <f t="shared" si="50"/>
        <v>45157</v>
      </c>
      <c r="CL60" s="206">
        <f t="shared" si="50"/>
        <v>45188</v>
      </c>
      <c r="CM60" s="206">
        <f t="shared" si="50"/>
        <v>45219</v>
      </c>
      <c r="CN60" s="206">
        <f t="shared" si="50"/>
        <v>45250</v>
      </c>
      <c r="CO60" s="206">
        <f t="shared" si="50"/>
        <v>45281</v>
      </c>
      <c r="CP60" s="206">
        <f t="shared" si="50"/>
        <v>45312</v>
      </c>
      <c r="CQ60" s="206">
        <f t="shared" si="50"/>
        <v>45343</v>
      </c>
      <c r="CR60" s="206">
        <f t="shared" si="50"/>
        <v>45374</v>
      </c>
      <c r="CS60" s="206">
        <f t="shared" si="50"/>
        <v>45405</v>
      </c>
      <c r="CT60" s="206">
        <f t="shared" si="50"/>
        <v>45436</v>
      </c>
    </row>
    <row r="61" spans="1:98" ht="16.5" customHeight="1">
      <c r="A61" s="808"/>
      <c r="B61" s="810"/>
      <c r="C61" s="207">
        <v>1</v>
      </c>
      <c r="D61" s="207">
        <v>2</v>
      </c>
      <c r="E61" s="207">
        <v>3</v>
      </c>
      <c r="F61" s="207">
        <v>4</v>
      </c>
      <c r="G61" s="207">
        <v>5</v>
      </c>
      <c r="H61" s="207">
        <v>6</v>
      </c>
      <c r="I61" s="207">
        <v>7</v>
      </c>
      <c r="J61" s="207">
        <v>8</v>
      </c>
      <c r="K61" s="207">
        <v>9</v>
      </c>
      <c r="L61" s="207">
        <v>10</v>
      </c>
      <c r="M61" s="207">
        <v>11</v>
      </c>
      <c r="N61" s="207">
        <v>12</v>
      </c>
      <c r="O61" s="207">
        <v>13</v>
      </c>
      <c r="P61" s="207">
        <v>14</v>
      </c>
      <c r="Q61" s="207">
        <v>15</v>
      </c>
      <c r="R61" s="207">
        <v>16</v>
      </c>
      <c r="S61" s="207">
        <v>17</v>
      </c>
      <c r="T61" s="207">
        <v>18</v>
      </c>
      <c r="U61" s="207">
        <v>19</v>
      </c>
      <c r="V61" s="207">
        <v>20</v>
      </c>
      <c r="W61" s="207">
        <v>21</v>
      </c>
      <c r="X61" s="207">
        <v>22</v>
      </c>
      <c r="Y61" s="207">
        <v>23</v>
      </c>
      <c r="Z61" s="207">
        <v>24</v>
      </c>
      <c r="AA61" s="207">
        <v>25</v>
      </c>
      <c r="AB61" s="207">
        <v>26</v>
      </c>
      <c r="AC61" s="207">
        <v>27</v>
      </c>
      <c r="AD61" s="207">
        <v>28</v>
      </c>
      <c r="AE61" s="207">
        <v>29</v>
      </c>
      <c r="AF61" s="207">
        <v>30</v>
      </c>
      <c r="AG61" s="207">
        <v>31</v>
      </c>
      <c r="AH61" s="207">
        <v>32</v>
      </c>
      <c r="AI61" s="207">
        <v>33</v>
      </c>
      <c r="AJ61" s="207">
        <v>34</v>
      </c>
      <c r="AK61" s="207">
        <v>35</v>
      </c>
      <c r="AL61" s="207">
        <v>36</v>
      </c>
      <c r="AM61" s="207">
        <v>37</v>
      </c>
      <c r="AN61" s="207">
        <v>38</v>
      </c>
      <c r="AO61" s="207">
        <v>39</v>
      </c>
      <c r="AP61" s="207">
        <v>40</v>
      </c>
      <c r="AQ61" s="207">
        <v>41</v>
      </c>
      <c r="AR61" s="207">
        <v>42</v>
      </c>
      <c r="AS61" s="207">
        <v>43</v>
      </c>
      <c r="AT61" s="207">
        <v>44</v>
      </c>
      <c r="AU61" s="207">
        <v>45</v>
      </c>
      <c r="AV61" s="207">
        <v>46</v>
      </c>
      <c r="AW61" s="207">
        <v>47</v>
      </c>
      <c r="AX61" s="207">
        <v>48</v>
      </c>
      <c r="AY61" s="207">
        <v>49</v>
      </c>
      <c r="AZ61" s="207">
        <v>50</v>
      </c>
      <c r="BA61" s="207">
        <v>51</v>
      </c>
      <c r="BB61" s="207">
        <v>52</v>
      </c>
      <c r="BC61" s="207">
        <v>53</v>
      </c>
      <c r="BD61" s="207">
        <v>54</v>
      </c>
      <c r="BE61" s="207">
        <v>55</v>
      </c>
      <c r="BF61" s="207">
        <v>56</v>
      </c>
      <c r="BG61" s="207">
        <v>57</v>
      </c>
      <c r="BH61" s="207">
        <v>58</v>
      </c>
      <c r="BI61" s="207">
        <v>59</v>
      </c>
      <c r="BJ61" s="207">
        <v>60</v>
      </c>
      <c r="BK61" s="207">
        <v>61</v>
      </c>
      <c r="BL61" s="207">
        <v>62</v>
      </c>
      <c r="BM61" s="207">
        <v>63</v>
      </c>
      <c r="BN61" s="207">
        <v>64</v>
      </c>
      <c r="BO61" s="207">
        <v>65</v>
      </c>
      <c r="BP61" s="207">
        <v>66</v>
      </c>
      <c r="BQ61" s="207">
        <v>67</v>
      </c>
      <c r="BR61" s="207">
        <v>68</v>
      </c>
      <c r="BS61" s="207">
        <v>69</v>
      </c>
      <c r="BT61" s="207">
        <v>70</v>
      </c>
      <c r="BU61" s="207">
        <v>71</v>
      </c>
      <c r="BV61" s="207">
        <v>72</v>
      </c>
      <c r="BW61" s="207">
        <v>73</v>
      </c>
      <c r="BX61" s="207">
        <v>74</v>
      </c>
      <c r="BY61" s="207">
        <v>75</v>
      </c>
      <c r="BZ61" s="207">
        <v>76</v>
      </c>
      <c r="CA61" s="207">
        <v>77</v>
      </c>
      <c r="CB61" s="207">
        <v>78</v>
      </c>
      <c r="CC61" s="207">
        <v>79</v>
      </c>
      <c r="CD61" s="207">
        <v>80</v>
      </c>
      <c r="CE61" s="207">
        <v>81</v>
      </c>
      <c r="CF61" s="207">
        <v>82</v>
      </c>
      <c r="CG61" s="207">
        <v>83</v>
      </c>
      <c r="CH61" s="207">
        <v>84</v>
      </c>
      <c r="CI61" s="207">
        <v>85</v>
      </c>
      <c r="CJ61" s="207">
        <v>86</v>
      </c>
      <c r="CK61" s="207">
        <v>87</v>
      </c>
      <c r="CL61" s="207">
        <v>88</v>
      </c>
      <c r="CM61" s="207">
        <v>89</v>
      </c>
      <c r="CN61" s="207">
        <v>90</v>
      </c>
      <c r="CO61" s="207">
        <v>91</v>
      </c>
      <c r="CP61" s="207">
        <v>92</v>
      </c>
      <c r="CQ61" s="207">
        <v>93</v>
      </c>
      <c r="CR61" s="207">
        <v>94</v>
      </c>
      <c r="CS61" s="207">
        <v>95</v>
      </c>
      <c r="CT61" s="207">
        <v>96</v>
      </c>
    </row>
    <row r="62" spans="1:98" s="37" customFormat="1" ht="16.5" customHeight="1">
      <c r="A62" s="214" t="s">
        <v>538</v>
      </c>
      <c r="B62" s="208">
        <f t="shared" ref="B62:B64" si="51">SUM(C62:CT62)</f>
        <v>27453.168963124648</v>
      </c>
      <c r="C62" s="209">
        <f>C19*$E$50</f>
        <v>0</v>
      </c>
      <c r="D62" s="209">
        <f t="shared" ref="D62:AI62" si="52">D19*$E$50</f>
        <v>0</v>
      </c>
      <c r="E62" s="209">
        <f t="shared" si="52"/>
        <v>0</v>
      </c>
      <c r="F62" s="209">
        <f t="shared" si="52"/>
        <v>0</v>
      </c>
      <c r="G62" s="209">
        <f t="shared" si="52"/>
        <v>0</v>
      </c>
      <c r="H62" s="209">
        <f t="shared" si="52"/>
        <v>0</v>
      </c>
      <c r="I62" s="209">
        <f t="shared" si="52"/>
        <v>0</v>
      </c>
      <c r="J62" s="209">
        <f t="shared" si="52"/>
        <v>10981.26758524986</v>
      </c>
      <c r="K62" s="209">
        <f t="shared" si="52"/>
        <v>5490.6337926249298</v>
      </c>
      <c r="L62" s="209">
        <f t="shared" si="52"/>
        <v>0</v>
      </c>
      <c r="M62" s="209">
        <f t="shared" si="52"/>
        <v>10981.26758524986</v>
      </c>
      <c r="N62" s="209">
        <f t="shared" si="52"/>
        <v>0</v>
      </c>
      <c r="O62" s="209">
        <f t="shared" si="52"/>
        <v>0</v>
      </c>
      <c r="P62" s="209">
        <f t="shared" si="52"/>
        <v>0</v>
      </c>
      <c r="Q62" s="209">
        <f t="shared" si="52"/>
        <v>0</v>
      </c>
      <c r="R62" s="209">
        <f t="shared" si="52"/>
        <v>0</v>
      </c>
      <c r="S62" s="209">
        <f t="shared" si="52"/>
        <v>0</v>
      </c>
      <c r="T62" s="209">
        <f t="shared" si="52"/>
        <v>0</v>
      </c>
      <c r="U62" s="209">
        <f t="shared" si="52"/>
        <v>0</v>
      </c>
      <c r="V62" s="209">
        <f t="shared" si="52"/>
        <v>0</v>
      </c>
      <c r="W62" s="209">
        <f t="shared" si="52"/>
        <v>0</v>
      </c>
      <c r="X62" s="209">
        <f t="shared" si="52"/>
        <v>0</v>
      </c>
      <c r="Y62" s="209">
        <f t="shared" si="52"/>
        <v>0</v>
      </c>
      <c r="Z62" s="209">
        <f t="shared" si="52"/>
        <v>0</v>
      </c>
      <c r="AA62" s="209">
        <f t="shared" si="52"/>
        <v>0</v>
      </c>
      <c r="AB62" s="209">
        <f t="shared" si="52"/>
        <v>0</v>
      </c>
      <c r="AC62" s="209">
        <f t="shared" si="52"/>
        <v>0</v>
      </c>
      <c r="AD62" s="209">
        <f t="shared" si="52"/>
        <v>0</v>
      </c>
      <c r="AE62" s="209">
        <f t="shared" si="52"/>
        <v>0</v>
      </c>
      <c r="AF62" s="209">
        <f t="shared" si="52"/>
        <v>0</v>
      </c>
      <c r="AG62" s="209">
        <f t="shared" si="52"/>
        <v>0</v>
      </c>
      <c r="AH62" s="209">
        <f t="shared" si="52"/>
        <v>0</v>
      </c>
      <c r="AI62" s="209">
        <f t="shared" si="52"/>
        <v>0</v>
      </c>
      <c r="AJ62" s="209">
        <f t="shared" ref="AJ62:BO62" si="53">AJ19*$E$50</f>
        <v>0</v>
      </c>
      <c r="AK62" s="209">
        <f t="shared" si="53"/>
        <v>0</v>
      </c>
      <c r="AL62" s="209">
        <f t="shared" si="53"/>
        <v>0</v>
      </c>
      <c r="AM62" s="209">
        <f t="shared" si="53"/>
        <v>0</v>
      </c>
      <c r="AN62" s="209">
        <f t="shared" si="53"/>
        <v>0</v>
      </c>
      <c r="AO62" s="209">
        <f t="shared" si="53"/>
        <v>0</v>
      </c>
      <c r="AP62" s="209">
        <f t="shared" si="53"/>
        <v>0</v>
      </c>
      <c r="AQ62" s="209">
        <f t="shared" si="53"/>
        <v>0</v>
      </c>
      <c r="AR62" s="209">
        <f t="shared" si="53"/>
        <v>0</v>
      </c>
      <c r="AS62" s="209">
        <f t="shared" si="53"/>
        <v>0</v>
      </c>
      <c r="AT62" s="209">
        <f t="shared" si="53"/>
        <v>0</v>
      </c>
      <c r="AU62" s="209">
        <f t="shared" si="53"/>
        <v>0</v>
      </c>
      <c r="AV62" s="209">
        <f t="shared" si="53"/>
        <v>0</v>
      </c>
      <c r="AW62" s="209">
        <f t="shared" si="53"/>
        <v>0</v>
      </c>
      <c r="AX62" s="209">
        <f t="shared" si="53"/>
        <v>0</v>
      </c>
      <c r="AY62" s="209">
        <f t="shared" si="53"/>
        <v>0</v>
      </c>
      <c r="AZ62" s="209">
        <f t="shared" si="53"/>
        <v>0</v>
      </c>
      <c r="BA62" s="209">
        <f t="shared" si="53"/>
        <v>0</v>
      </c>
      <c r="BB62" s="209">
        <f t="shared" si="53"/>
        <v>0</v>
      </c>
      <c r="BC62" s="209">
        <f t="shared" si="53"/>
        <v>0</v>
      </c>
      <c r="BD62" s="209">
        <f t="shared" si="53"/>
        <v>0</v>
      </c>
      <c r="BE62" s="209">
        <f t="shared" si="53"/>
        <v>0</v>
      </c>
      <c r="BF62" s="209">
        <f t="shared" si="53"/>
        <v>0</v>
      </c>
      <c r="BG62" s="209">
        <f t="shared" si="53"/>
        <v>0</v>
      </c>
      <c r="BH62" s="209">
        <f t="shared" si="53"/>
        <v>0</v>
      </c>
      <c r="BI62" s="209">
        <f t="shared" si="53"/>
        <v>0</v>
      </c>
      <c r="BJ62" s="209">
        <f t="shared" si="53"/>
        <v>0</v>
      </c>
      <c r="BK62" s="209">
        <f t="shared" si="53"/>
        <v>0</v>
      </c>
      <c r="BL62" s="209">
        <f t="shared" si="53"/>
        <v>0</v>
      </c>
      <c r="BM62" s="209">
        <f t="shared" si="53"/>
        <v>0</v>
      </c>
      <c r="BN62" s="209">
        <f t="shared" si="53"/>
        <v>0</v>
      </c>
      <c r="BO62" s="209">
        <f t="shared" si="53"/>
        <v>0</v>
      </c>
      <c r="BP62" s="209">
        <f t="shared" ref="BP62:CT62" si="54">BP19*$E$50</f>
        <v>0</v>
      </c>
      <c r="BQ62" s="209">
        <f t="shared" si="54"/>
        <v>0</v>
      </c>
      <c r="BR62" s="209">
        <f t="shared" si="54"/>
        <v>0</v>
      </c>
      <c r="BS62" s="209">
        <f t="shared" si="54"/>
        <v>0</v>
      </c>
      <c r="BT62" s="209">
        <f t="shared" si="54"/>
        <v>0</v>
      </c>
      <c r="BU62" s="209">
        <f t="shared" si="54"/>
        <v>0</v>
      </c>
      <c r="BV62" s="209">
        <f t="shared" si="54"/>
        <v>0</v>
      </c>
      <c r="BW62" s="209">
        <f t="shared" si="54"/>
        <v>0</v>
      </c>
      <c r="BX62" s="209">
        <f t="shared" si="54"/>
        <v>0</v>
      </c>
      <c r="BY62" s="209">
        <f t="shared" si="54"/>
        <v>0</v>
      </c>
      <c r="BZ62" s="209">
        <f t="shared" si="54"/>
        <v>0</v>
      </c>
      <c r="CA62" s="209">
        <f t="shared" si="54"/>
        <v>0</v>
      </c>
      <c r="CB62" s="209">
        <f t="shared" si="54"/>
        <v>0</v>
      </c>
      <c r="CC62" s="209">
        <f t="shared" si="54"/>
        <v>0</v>
      </c>
      <c r="CD62" s="209">
        <f t="shared" si="54"/>
        <v>0</v>
      </c>
      <c r="CE62" s="209">
        <f t="shared" si="54"/>
        <v>0</v>
      </c>
      <c r="CF62" s="209">
        <f t="shared" si="54"/>
        <v>0</v>
      </c>
      <c r="CG62" s="209">
        <f t="shared" si="54"/>
        <v>0</v>
      </c>
      <c r="CH62" s="209">
        <f t="shared" si="54"/>
        <v>0</v>
      </c>
      <c r="CI62" s="209">
        <f t="shared" si="54"/>
        <v>0</v>
      </c>
      <c r="CJ62" s="209">
        <f t="shared" si="54"/>
        <v>0</v>
      </c>
      <c r="CK62" s="209">
        <f t="shared" si="54"/>
        <v>0</v>
      </c>
      <c r="CL62" s="209">
        <f t="shared" si="54"/>
        <v>0</v>
      </c>
      <c r="CM62" s="209">
        <f t="shared" si="54"/>
        <v>0</v>
      </c>
      <c r="CN62" s="209">
        <f t="shared" si="54"/>
        <v>0</v>
      </c>
      <c r="CO62" s="209">
        <f t="shared" si="54"/>
        <v>0</v>
      </c>
      <c r="CP62" s="209">
        <f t="shared" si="54"/>
        <v>0</v>
      </c>
      <c r="CQ62" s="209">
        <f t="shared" si="54"/>
        <v>0</v>
      </c>
      <c r="CR62" s="209">
        <f t="shared" si="54"/>
        <v>0</v>
      </c>
      <c r="CS62" s="209">
        <f t="shared" si="54"/>
        <v>0</v>
      </c>
      <c r="CT62" s="209">
        <f t="shared" si="54"/>
        <v>0</v>
      </c>
    </row>
    <row r="63" spans="1:98" s="37" customFormat="1" ht="16.5" customHeight="1">
      <c r="A63" s="214" t="s">
        <v>569</v>
      </c>
      <c r="B63" s="208">
        <f t="shared" si="51"/>
        <v>-27453.168963124648</v>
      </c>
      <c r="C63" s="209">
        <f>C22*$E$50</f>
        <v>0</v>
      </c>
      <c r="D63" s="209">
        <f t="shared" ref="D63:AI63" si="55">D22*$E$50</f>
        <v>0</v>
      </c>
      <c r="E63" s="209">
        <f t="shared" si="55"/>
        <v>0</v>
      </c>
      <c r="F63" s="209">
        <f t="shared" si="55"/>
        <v>0</v>
      </c>
      <c r="G63" s="209">
        <f t="shared" si="55"/>
        <v>0</v>
      </c>
      <c r="H63" s="209">
        <f t="shared" si="55"/>
        <v>0</v>
      </c>
      <c r="I63" s="209">
        <f t="shared" si="55"/>
        <v>0</v>
      </c>
      <c r="J63" s="209">
        <f t="shared" si="55"/>
        <v>0</v>
      </c>
      <c r="K63" s="209">
        <f t="shared" si="55"/>
        <v>0</v>
      </c>
      <c r="L63" s="209">
        <f t="shared" si="55"/>
        <v>0</v>
      </c>
      <c r="M63" s="209">
        <f t="shared" si="55"/>
        <v>0</v>
      </c>
      <c r="N63" s="209">
        <f t="shared" si="55"/>
        <v>0</v>
      </c>
      <c r="O63" s="209">
        <f t="shared" si="55"/>
        <v>0</v>
      </c>
      <c r="P63" s="209">
        <f t="shared" si="55"/>
        <v>0</v>
      </c>
      <c r="Q63" s="209">
        <f t="shared" si="55"/>
        <v>0</v>
      </c>
      <c r="R63" s="209">
        <f t="shared" si="55"/>
        <v>0</v>
      </c>
      <c r="S63" s="209">
        <f t="shared" si="55"/>
        <v>0</v>
      </c>
      <c r="T63" s="209">
        <f t="shared" si="55"/>
        <v>0</v>
      </c>
      <c r="U63" s="209">
        <f t="shared" si="55"/>
        <v>0</v>
      </c>
      <c r="V63" s="209">
        <f t="shared" si="55"/>
        <v>-4946.0161682029166</v>
      </c>
      <c r="W63" s="209">
        <f t="shared" si="55"/>
        <v>0</v>
      </c>
      <c r="X63" s="209">
        <f t="shared" si="55"/>
        <v>0</v>
      </c>
      <c r="Y63" s="209">
        <f t="shared" si="55"/>
        <v>0</v>
      </c>
      <c r="Z63" s="209">
        <f t="shared" si="55"/>
        <v>0</v>
      </c>
      <c r="AA63" s="209">
        <f t="shared" si="55"/>
        <v>0</v>
      </c>
      <c r="AB63" s="209">
        <f t="shared" si="55"/>
        <v>-22507.152794921731</v>
      </c>
      <c r="AC63" s="209">
        <f t="shared" si="55"/>
        <v>0</v>
      </c>
      <c r="AD63" s="209">
        <f t="shared" si="55"/>
        <v>0</v>
      </c>
      <c r="AE63" s="209">
        <f t="shared" si="55"/>
        <v>0</v>
      </c>
      <c r="AF63" s="209">
        <f t="shared" si="55"/>
        <v>0</v>
      </c>
      <c r="AG63" s="209">
        <f t="shared" si="55"/>
        <v>0</v>
      </c>
      <c r="AH63" s="209">
        <f t="shared" si="55"/>
        <v>0</v>
      </c>
      <c r="AI63" s="209">
        <f t="shared" si="55"/>
        <v>0</v>
      </c>
      <c r="AJ63" s="209">
        <f t="shared" ref="AJ63:BO63" si="56">AJ22*$E$50</f>
        <v>0</v>
      </c>
      <c r="AK63" s="209">
        <f t="shared" si="56"/>
        <v>0</v>
      </c>
      <c r="AL63" s="209">
        <f t="shared" si="56"/>
        <v>0</v>
      </c>
      <c r="AM63" s="209">
        <f t="shared" si="56"/>
        <v>0</v>
      </c>
      <c r="AN63" s="209">
        <f t="shared" si="56"/>
        <v>0</v>
      </c>
      <c r="AO63" s="209">
        <f t="shared" si="56"/>
        <v>0</v>
      </c>
      <c r="AP63" s="209">
        <f t="shared" si="56"/>
        <v>0</v>
      </c>
      <c r="AQ63" s="209">
        <f t="shared" si="56"/>
        <v>0</v>
      </c>
      <c r="AR63" s="209">
        <f t="shared" si="56"/>
        <v>0</v>
      </c>
      <c r="AS63" s="209">
        <f t="shared" si="56"/>
        <v>0</v>
      </c>
      <c r="AT63" s="209">
        <f t="shared" si="56"/>
        <v>0</v>
      </c>
      <c r="AU63" s="209">
        <f t="shared" si="56"/>
        <v>0</v>
      </c>
      <c r="AV63" s="209">
        <f t="shared" si="56"/>
        <v>0</v>
      </c>
      <c r="AW63" s="209">
        <f t="shared" si="56"/>
        <v>0</v>
      </c>
      <c r="AX63" s="209">
        <f t="shared" si="56"/>
        <v>0</v>
      </c>
      <c r="AY63" s="209">
        <f t="shared" si="56"/>
        <v>0</v>
      </c>
      <c r="AZ63" s="209">
        <f t="shared" si="56"/>
        <v>0</v>
      </c>
      <c r="BA63" s="209">
        <f t="shared" si="56"/>
        <v>0</v>
      </c>
      <c r="BB63" s="209">
        <f t="shared" si="56"/>
        <v>0</v>
      </c>
      <c r="BC63" s="209">
        <f t="shared" si="56"/>
        <v>0</v>
      </c>
      <c r="BD63" s="209">
        <f t="shared" si="56"/>
        <v>0</v>
      </c>
      <c r="BE63" s="209">
        <f t="shared" si="56"/>
        <v>0</v>
      </c>
      <c r="BF63" s="209">
        <f t="shared" si="56"/>
        <v>0</v>
      </c>
      <c r="BG63" s="209">
        <f t="shared" si="56"/>
        <v>0</v>
      </c>
      <c r="BH63" s="209">
        <f t="shared" si="56"/>
        <v>0</v>
      </c>
      <c r="BI63" s="209">
        <f t="shared" si="56"/>
        <v>0</v>
      </c>
      <c r="BJ63" s="209">
        <f t="shared" si="56"/>
        <v>0</v>
      </c>
      <c r="BK63" s="209">
        <f t="shared" si="56"/>
        <v>0</v>
      </c>
      <c r="BL63" s="209">
        <f t="shared" si="56"/>
        <v>0</v>
      </c>
      <c r="BM63" s="209">
        <f t="shared" si="56"/>
        <v>0</v>
      </c>
      <c r="BN63" s="209">
        <f t="shared" si="56"/>
        <v>0</v>
      </c>
      <c r="BO63" s="209">
        <f t="shared" si="56"/>
        <v>0</v>
      </c>
      <c r="BP63" s="209">
        <f t="shared" ref="BP63:CT63" si="57">BP22*$E$50</f>
        <v>0</v>
      </c>
      <c r="BQ63" s="209">
        <f t="shared" si="57"/>
        <v>0</v>
      </c>
      <c r="BR63" s="209">
        <f t="shared" si="57"/>
        <v>0</v>
      </c>
      <c r="BS63" s="209">
        <f t="shared" si="57"/>
        <v>0</v>
      </c>
      <c r="BT63" s="209">
        <f t="shared" si="57"/>
        <v>0</v>
      </c>
      <c r="BU63" s="209">
        <f t="shared" si="57"/>
        <v>0</v>
      </c>
      <c r="BV63" s="209">
        <f t="shared" si="57"/>
        <v>0</v>
      </c>
      <c r="BW63" s="209">
        <f t="shared" si="57"/>
        <v>0</v>
      </c>
      <c r="BX63" s="209">
        <f t="shared" si="57"/>
        <v>0</v>
      </c>
      <c r="BY63" s="209">
        <f t="shared" si="57"/>
        <v>0</v>
      </c>
      <c r="BZ63" s="209">
        <f t="shared" si="57"/>
        <v>0</v>
      </c>
      <c r="CA63" s="209">
        <f t="shared" si="57"/>
        <v>0</v>
      </c>
      <c r="CB63" s="209">
        <f t="shared" si="57"/>
        <v>0</v>
      </c>
      <c r="CC63" s="209">
        <f t="shared" si="57"/>
        <v>0</v>
      </c>
      <c r="CD63" s="209">
        <f t="shared" si="57"/>
        <v>0</v>
      </c>
      <c r="CE63" s="209">
        <f t="shared" si="57"/>
        <v>0</v>
      </c>
      <c r="CF63" s="209">
        <f t="shared" si="57"/>
        <v>0</v>
      </c>
      <c r="CG63" s="209">
        <f t="shared" si="57"/>
        <v>0</v>
      </c>
      <c r="CH63" s="209">
        <f t="shared" si="57"/>
        <v>0</v>
      </c>
      <c r="CI63" s="209">
        <f t="shared" si="57"/>
        <v>0</v>
      </c>
      <c r="CJ63" s="209">
        <f t="shared" si="57"/>
        <v>0</v>
      </c>
      <c r="CK63" s="209">
        <f t="shared" si="57"/>
        <v>0</v>
      </c>
      <c r="CL63" s="209">
        <f t="shared" si="57"/>
        <v>0</v>
      </c>
      <c r="CM63" s="209">
        <f t="shared" si="57"/>
        <v>0</v>
      </c>
      <c r="CN63" s="209">
        <f t="shared" si="57"/>
        <v>0</v>
      </c>
      <c r="CO63" s="209">
        <f t="shared" si="57"/>
        <v>0</v>
      </c>
      <c r="CP63" s="209">
        <f t="shared" si="57"/>
        <v>0</v>
      </c>
      <c r="CQ63" s="209">
        <f t="shared" si="57"/>
        <v>0</v>
      </c>
      <c r="CR63" s="209">
        <f t="shared" si="57"/>
        <v>0</v>
      </c>
      <c r="CS63" s="209">
        <f t="shared" si="57"/>
        <v>0</v>
      </c>
      <c r="CT63" s="209">
        <f t="shared" si="57"/>
        <v>0</v>
      </c>
    </row>
    <row r="64" spans="1:98" s="35" customFormat="1" ht="16.5" customHeight="1">
      <c r="A64" s="41" t="s">
        <v>570</v>
      </c>
      <c r="B64" s="208">
        <f t="shared" si="51"/>
        <v>0</v>
      </c>
      <c r="C64" s="208">
        <f t="shared" ref="C64:F64" si="58">C62+C63</f>
        <v>0</v>
      </c>
      <c r="D64" s="208">
        <f t="shared" si="58"/>
        <v>0</v>
      </c>
      <c r="E64" s="208">
        <f t="shared" si="58"/>
        <v>0</v>
      </c>
      <c r="F64" s="208">
        <f t="shared" si="58"/>
        <v>0</v>
      </c>
      <c r="G64" s="208">
        <f t="shared" ref="G64:BR64" si="59">G62+G63</f>
        <v>0</v>
      </c>
      <c r="H64" s="208">
        <f t="shared" si="59"/>
        <v>0</v>
      </c>
      <c r="I64" s="208">
        <f t="shared" si="59"/>
        <v>0</v>
      </c>
      <c r="J64" s="208">
        <f t="shared" si="59"/>
        <v>10981.26758524986</v>
      </c>
      <c r="K64" s="208">
        <f t="shared" si="59"/>
        <v>5490.6337926249298</v>
      </c>
      <c r="L64" s="208">
        <f t="shared" si="59"/>
        <v>0</v>
      </c>
      <c r="M64" s="208">
        <f t="shared" si="59"/>
        <v>10981.26758524986</v>
      </c>
      <c r="N64" s="208">
        <f t="shared" si="59"/>
        <v>0</v>
      </c>
      <c r="O64" s="208">
        <f t="shared" si="59"/>
        <v>0</v>
      </c>
      <c r="P64" s="208">
        <f t="shared" si="59"/>
        <v>0</v>
      </c>
      <c r="Q64" s="208">
        <f t="shared" si="59"/>
        <v>0</v>
      </c>
      <c r="R64" s="208">
        <f t="shared" si="59"/>
        <v>0</v>
      </c>
      <c r="S64" s="208">
        <f t="shared" si="59"/>
        <v>0</v>
      </c>
      <c r="T64" s="208">
        <f t="shared" si="59"/>
        <v>0</v>
      </c>
      <c r="U64" s="208">
        <f t="shared" si="59"/>
        <v>0</v>
      </c>
      <c r="V64" s="208">
        <f t="shared" si="59"/>
        <v>-4946.0161682029166</v>
      </c>
      <c r="W64" s="208">
        <f t="shared" si="59"/>
        <v>0</v>
      </c>
      <c r="X64" s="208">
        <f t="shared" si="59"/>
        <v>0</v>
      </c>
      <c r="Y64" s="208">
        <f t="shared" si="59"/>
        <v>0</v>
      </c>
      <c r="Z64" s="208">
        <f t="shared" si="59"/>
        <v>0</v>
      </c>
      <c r="AA64" s="208">
        <f t="shared" si="59"/>
        <v>0</v>
      </c>
      <c r="AB64" s="208">
        <f t="shared" si="59"/>
        <v>-22507.152794921731</v>
      </c>
      <c r="AC64" s="208">
        <f t="shared" si="59"/>
        <v>0</v>
      </c>
      <c r="AD64" s="208">
        <f t="shared" si="59"/>
        <v>0</v>
      </c>
      <c r="AE64" s="208">
        <f t="shared" si="59"/>
        <v>0</v>
      </c>
      <c r="AF64" s="208">
        <f t="shared" si="59"/>
        <v>0</v>
      </c>
      <c r="AG64" s="208">
        <f t="shared" si="59"/>
        <v>0</v>
      </c>
      <c r="AH64" s="208">
        <f t="shared" si="59"/>
        <v>0</v>
      </c>
      <c r="AI64" s="208">
        <f t="shared" si="59"/>
        <v>0</v>
      </c>
      <c r="AJ64" s="208">
        <f t="shared" si="59"/>
        <v>0</v>
      </c>
      <c r="AK64" s="208">
        <f t="shared" si="59"/>
        <v>0</v>
      </c>
      <c r="AL64" s="208">
        <f t="shared" si="59"/>
        <v>0</v>
      </c>
      <c r="AM64" s="208">
        <f t="shared" si="59"/>
        <v>0</v>
      </c>
      <c r="AN64" s="208">
        <f t="shared" si="59"/>
        <v>0</v>
      </c>
      <c r="AO64" s="208">
        <f t="shared" si="59"/>
        <v>0</v>
      </c>
      <c r="AP64" s="208">
        <f t="shared" si="59"/>
        <v>0</v>
      </c>
      <c r="AQ64" s="208">
        <f t="shared" si="59"/>
        <v>0</v>
      </c>
      <c r="AR64" s="208">
        <f t="shared" si="59"/>
        <v>0</v>
      </c>
      <c r="AS64" s="208">
        <f t="shared" si="59"/>
        <v>0</v>
      </c>
      <c r="AT64" s="208">
        <f t="shared" si="59"/>
        <v>0</v>
      </c>
      <c r="AU64" s="208">
        <f t="shared" si="59"/>
        <v>0</v>
      </c>
      <c r="AV64" s="208">
        <f t="shared" si="59"/>
        <v>0</v>
      </c>
      <c r="AW64" s="208">
        <f t="shared" si="59"/>
        <v>0</v>
      </c>
      <c r="AX64" s="208">
        <f t="shared" si="59"/>
        <v>0</v>
      </c>
      <c r="AY64" s="208">
        <f t="shared" si="59"/>
        <v>0</v>
      </c>
      <c r="AZ64" s="208">
        <f t="shared" si="59"/>
        <v>0</v>
      </c>
      <c r="BA64" s="208">
        <f t="shared" si="59"/>
        <v>0</v>
      </c>
      <c r="BB64" s="208">
        <f t="shared" si="59"/>
        <v>0</v>
      </c>
      <c r="BC64" s="208">
        <f t="shared" si="59"/>
        <v>0</v>
      </c>
      <c r="BD64" s="208">
        <f t="shared" si="59"/>
        <v>0</v>
      </c>
      <c r="BE64" s="208">
        <f t="shared" si="59"/>
        <v>0</v>
      </c>
      <c r="BF64" s="208">
        <f t="shared" si="59"/>
        <v>0</v>
      </c>
      <c r="BG64" s="208">
        <f t="shared" si="59"/>
        <v>0</v>
      </c>
      <c r="BH64" s="208">
        <f t="shared" si="59"/>
        <v>0</v>
      </c>
      <c r="BI64" s="208">
        <f t="shared" si="59"/>
        <v>0</v>
      </c>
      <c r="BJ64" s="208">
        <f t="shared" si="59"/>
        <v>0</v>
      </c>
      <c r="BK64" s="208">
        <f t="shared" si="59"/>
        <v>0</v>
      </c>
      <c r="BL64" s="208">
        <f t="shared" si="59"/>
        <v>0</v>
      </c>
      <c r="BM64" s="208">
        <f t="shared" si="59"/>
        <v>0</v>
      </c>
      <c r="BN64" s="208">
        <f t="shared" si="59"/>
        <v>0</v>
      </c>
      <c r="BO64" s="208">
        <f t="shared" si="59"/>
        <v>0</v>
      </c>
      <c r="BP64" s="208">
        <f t="shared" si="59"/>
        <v>0</v>
      </c>
      <c r="BQ64" s="208">
        <f t="shared" si="59"/>
        <v>0</v>
      </c>
      <c r="BR64" s="208">
        <f t="shared" si="59"/>
        <v>0</v>
      </c>
      <c r="BS64" s="208">
        <f t="shared" ref="BS64:CT64" si="60">BS62+BS63</f>
        <v>0</v>
      </c>
      <c r="BT64" s="208">
        <f t="shared" si="60"/>
        <v>0</v>
      </c>
      <c r="BU64" s="208">
        <f t="shared" si="60"/>
        <v>0</v>
      </c>
      <c r="BV64" s="208">
        <f t="shared" si="60"/>
        <v>0</v>
      </c>
      <c r="BW64" s="208">
        <f t="shared" si="60"/>
        <v>0</v>
      </c>
      <c r="BX64" s="208">
        <f t="shared" si="60"/>
        <v>0</v>
      </c>
      <c r="BY64" s="208">
        <f t="shared" si="60"/>
        <v>0</v>
      </c>
      <c r="BZ64" s="208">
        <f t="shared" si="60"/>
        <v>0</v>
      </c>
      <c r="CA64" s="208">
        <f t="shared" si="60"/>
        <v>0</v>
      </c>
      <c r="CB64" s="208">
        <f t="shared" si="60"/>
        <v>0</v>
      </c>
      <c r="CC64" s="208">
        <f t="shared" si="60"/>
        <v>0</v>
      </c>
      <c r="CD64" s="208">
        <f t="shared" si="60"/>
        <v>0</v>
      </c>
      <c r="CE64" s="208">
        <f t="shared" si="60"/>
        <v>0</v>
      </c>
      <c r="CF64" s="208">
        <f t="shared" si="60"/>
        <v>0</v>
      </c>
      <c r="CG64" s="208">
        <f t="shared" si="60"/>
        <v>0</v>
      </c>
      <c r="CH64" s="208">
        <f t="shared" si="60"/>
        <v>0</v>
      </c>
      <c r="CI64" s="208">
        <f t="shared" si="60"/>
        <v>0</v>
      </c>
      <c r="CJ64" s="208">
        <f t="shared" si="60"/>
        <v>0</v>
      </c>
      <c r="CK64" s="208">
        <f t="shared" si="60"/>
        <v>0</v>
      </c>
      <c r="CL64" s="208">
        <f t="shared" si="60"/>
        <v>0</v>
      </c>
      <c r="CM64" s="208">
        <f t="shared" si="60"/>
        <v>0</v>
      </c>
      <c r="CN64" s="208">
        <f t="shared" si="60"/>
        <v>0</v>
      </c>
      <c r="CO64" s="208">
        <f t="shared" si="60"/>
        <v>0</v>
      </c>
      <c r="CP64" s="208">
        <f t="shared" si="60"/>
        <v>0</v>
      </c>
      <c r="CQ64" s="208">
        <f t="shared" si="60"/>
        <v>0</v>
      </c>
      <c r="CR64" s="208">
        <f t="shared" si="60"/>
        <v>0</v>
      </c>
      <c r="CS64" s="208">
        <f t="shared" si="60"/>
        <v>0</v>
      </c>
      <c r="CT64" s="208">
        <f t="shared" si="60"/>
        <v>0</v>
      </c>
    </row>
    <row r="65" spans="1:98" s="37" customFormat="1" ht="16.5" customHeight="1">
      <c r="A65" s="41" t="s">
        <v>571</v>
      </c>
      <c r="B65" s="208">
        <f>CT65</f>
        <v>0</v>
      </c>
      <c r="C65" s="208">
        <f>C64</f>
        <v>0</v>
      </c>
      <c r="D65" s="208">
        <f t="shared" ref="D65:AI65" si="61">C65+D64</f>
        <v>0</v>
      </c>
      <c r="E65" s="208">
        <f t="shared" si="61"/>
        <v>0</v>
      </c>
      <c r="F65" s="208">
        <f t="shared" si="61"/>
        <v>0</v>
      </c>
      <c r="G65" s="208">
        <f t="shared" si="61"/>
        <v>0</v>
      </c>
      <c r="H65" s="208">
        <f t="shared" si="61"/>
        <v>0</v>
      </c>
      <c r="I65" s="208">
        <f t="shared" si="61"/>
        <v>0</v>
      </c>
      <c r="J65" s="208">
        <f t="shared" si="61"/>
        <v>10981.26758524986</v>
      </c>
      <c r="K65" s="208">
        <f t="shared" si="61"/>
        <v>16471.90137787479</v>
      </c>
      <c r="L65" s="208">
        <f t="shared" si="61"/>
        <v>16471.90137787479</v>
      </c>
      <c r="M65" s="208">
        <f t="shared" si="61"/>
        <v>27453.168963124648</v>
      </c>
      <c r="N65" s="208">
        <f t="shared" si="61"/>
        <v>27453.168963124648</v>
      </c>
      <c r="O65" s="208">
        <f t="shared" si="61"/>
        <v>27453.168963124648</v>
      </c>
      <c r="P65" s="208">
        <f t="shared" si="61"/>
        <v>27453.168963124648</v>
      </c>
      <c r="Q65" s="208">
        <f t="shared" si="61"/>
        <v>27453.168963124648</v>
      </c>
      <c r="R65" s="208">
        <f t="shared" si="61"/>
        <v>27453.168963124648</v>
      </c>
      <c r="S65" s="208">
        <f t="shared" si="61"/>
        <v>27453.168963124648</v>
      </c>
      <c r="T65" s="208">
        <f t="shared" si="61"/>
        <v>27453.168963124648</v>
      </c>
      <c r="U65" s="208">
        <f t="shared" si="61"/>
        <v>27453.168963124648</v>
      </c>
      <c r="V65" s="208">
        <f t="shared" si="61"/>
        <v>22507.152794921731</v>
      </c>
      <c r="W65" s="208">
        <f t="shared" si="61"/>
        <v>22507.152794921731</v>
      </c>
      <c r="X65" s="208">
        <f t="shared" si="61"/>
        <v>22507.152794921731</v>
      </c>
      <c r="Y65" s="208">
        <f t="shared" si="61"/>
        <v>22507.152794921731</v>
      </c>
      <c r="Z65" s="208">
        <f t="shared" si="61"/>
        <v>22507.152794921731</v>
      </c>
      <c r="AA65" s="208">
        <f t="shared" si="61"/>
        <v>22507.152794921731</v>
      </c>
      <c r="AB65" s="208">
        <f t="shared" si="61"/>
        <v>0</v>
      </c>
      <c r="AC65" s="208">
        <f t="shared" si="61"/>
        <v>0</v>
      </c>
      <c r="AD65" s="208">
        <f t="shared" si="61"/>
        <v>0</v>
      </c>
      <c r="AE65" s="208">
        <f t="shared" si="61"/>
        <v>0</v>
      </c>
      <c r="AF65" s="208">
        <f t="shared" si="61"/>
        <v>0</v>
      </c>
      <c r="AG65" s="208">
        <f t="shared" si="61"/>
        <v>0</v>
      </c>
      <c r="AH65" s="208">
        <f t="shared" si="61"/>
        <v>0</v>
      </c>
      <c r="AI65" s="208">
        <f t="shared" si="61"/>
        <v>0</v>
      </c>
      <c r="AJ65" s="208">
        <f t="shared" ref="AJ65:BO65" si="62">AI65+AJ64</f>
        <v>0</v>
      </c>
      <c r="AK65" s="208">
        <f t="shared" si="62"/>
        <v>0</v>
      </c>
      <c r="AL65" s="208">
        <f t="shared" si="62"/>
        <v>0</v>
      </c>
      <c r="AM65" s="208">
        <f t="shared" si="62"/>
        <v>0</v>
      </c>
      <c r="AN65" s="208">
        <f t="shared" si="62"/>
        <v>0</v>
      </c>
      <c r="AO65" s="208">
        <f t="shared" si="62"/>
        <v>0</v>
      </c>
      <c r="AP65" s="208">
        <f t="shared" si="62"/>
        <v>0</v>
      </c>
      <c r="AQ65" s="208">
        <f t="shared" si="62"/>
        <v>0</v>
      </c>
      <c r="AR65" s="208">
        <f t="shared" si="62"/>
        <v>0</v>
      </c>
      <c r="AS65" s="208">
        <f t="shared" si="62"/>
        <v>0</v>
      </c>
      <c r="AT65" s="208">
        <f t="shared" si="62"/>
        <v>0</v>
      </c>
      <c r="AU65" s="208">
        <f t="shared" si="62"/>
        <v>0</v>
      </c>
      <c r="AV65" s="208">
        <f t="shared" si="62"/>
        <v>0</v>
      </c>
      <c r="AW65" s="208">
        <f t="shared" si="62"/>
        <v>0</v>
      </c>
      <c r="AX65" s="208">
        <f t="shared" si="62"/>
        <v>0</v>
      </c>
      <c r="AY65" s="208">
        <f t="shared" si="62"/>
        <v>0</v>
      </c>
      <c r="AZ65" s="208">
        <f t="shared" si="62"/>
        <v>0</v>
      </c>
      <c r="BA65" s="208">
        <f t="shared" si="62"/>
        <v>0</v>
      </c>
      <c r="BB65" s="208">
        <f t="shared" si="62"/>
        <v>0</v>
      </c>
      <c r="BC65" s="208">
        <f t="shared" si="62"/>
        <v>0</v>
      </c>
      <c r="BD65" s="208">
        <f t="shared" si="62"/>
        <v>0</v>
      </c>
      <c r="BE65" s="208">
        <f t="shared" si="62"/>
        <v>0</v>
      </c>
      <c r="BF65" s="208">
        <f t="shared" si="62"/>
        <v>0</v>
      </c>
      <c r="BG65" s="208">
        <f t="shared" si="62"/>
        <v>0</v>
      </c>
      <c r="BH65" s="208">
        <f t="shared" si="62"/>
        <v>0</v>
      </c>
      <c r="BI65" s="208">
        <f t="shared" si="62"/>
        <v>0</v>
      </c>
      <c r="BJ65" s="208">
        <f t="shared" si="62"/>
        <v>0</v>
      </c>
      <c r="BK65" s="208">
        <f t="shared" si="62"/>
        <v>0</v>
      </c>
      <c r="BL65" s="208">
        <f t="shared" si="62"/>
        <v>0</v>
      </c>
      <c r="BM65" s="208">
        <f t="shared" si="62"/>
        <v>0</v>
      </c>
      <c r="BN65" s="208">
        <f t="shared" si="62"/>
        <v>0</v>
      </c>
      <c r="BO65" s="208">
        <f t="shared" si="62"/>
        <v>0</v>
      </c>
      <c r="BP65" s="208">
        <f t="shared" ref="BP65:CT65" si="63">BO65+BP64</f>
        <v>0</v>
      </c>
      <c r="BQ65" s="208">
        <f t="shared" si="63"/>
        <v>0</v>
      </c>
      <c r="BR65" s="208">
        <f t="shared" si="63"/>
        <v>0</v>
      </c>
      <c r="BS65" s="208">
        <f t="shared" si="63"/>
        <v>0</v>
      </c>
      <c r="BT65" s="208">
        <f t="shared" si="63"/>
        <v>0</v>
      </c>
      <c r="BU65" s="208">
        <f t="shared" si="63"/>
        <v>0</v>
      </c>
      <c r="BV65" s="208">
        <f t="shared" si="63"/>
        <v>0</v>
      </c>
      <c r="BW65" s="208">
        <f t="shared" si="63"/>
        <v>0</v>
      </c>
      <c r="BX65" s="208">
        <f t="shared" si="63"/>
        <v>0</v>
      </c>
      <c r="BY65" s="208">
        <f t="shared" si="63"/>
        <v>0</v>
      </c>
      <c r="BZ65" s="208">
        <f t="shared" si="63"/>
        <v>0</v>
      </c>
      <c r="CA65" s="208">
        <f t="shared" si="63"/>
        <v>0</v>
      </c>
      <c r="CB65" s="208">
        <f t="shared" si="63"/>
        <v>0</v>
      </c>
      <c r="CC65" s="208">
        <f t="shared" si="63"/>
        <v>0</v>
      </c>
      <c r="CD65" s="208">
        <f t="shared" si="63"/>
        <v>0</v>
      </c>
      <c r="CE65" s="208">
        <f t="shared" si="63"/>
        <v>0</v>
      </c>
      <c r="CF65" s="208">
        <f t="shared" si="63"/>
        <v>0</v>
      </c>
      <c r="CG65" s="208">
        <f t="shared" si="63"/>
        <v>0</v>
      </c>
      <c r="CH65" s="208">
        <f t="shared" si="63"/>
        <v>0</v>
      </c>
      <c r="CI65" s="208">
        <f t="shared" si="63"/>
        <v>0</v>
      </c>
      <c r="CJ65" s="208">
        <f t="shared" si="63"/>
        <v>0</v>
      </c>
      <c r="CK65" s="208">
        <f t="shared" si="63"/>
        <v>0</v>
      </c>
      <c r="CL65" s="208">
        <f t="shared" si="63"/>
        <v>0</v>
      </c>
      <c r="CM65" s="208">
        <f t="shared" si="63"/>
        <v>0</v>
      </c>
      <c r="CN65" s="208">
        <f t="shared" si="63"/>
        <v>0</v>
      </c>
      <c r="CO65" s="208">
        <f t="shared" si="63"/>
        <v>0</v>
      </c>
      <c r="CP65" s="208">
        <f t="shared" si="63"/>
        <v>0</v>
      </c>
      <c r="CQ65" s="208">
        <f t="shared" si="63"/>
        <v>0</v>
      </c>
      <c r="CR65" s="208">
        <f t="shared" si="63"/>
        <v>0</v>
      </c>
      <c r="CS65" s="208">
        <f t="shared" si="63"/>
        <v>0</v>
      </c>
      <c r="CT65" s="208">
        <f t="shared" si="63"/>
        <v>0</v>
      </c>
    </row>
    <row r="66" spans="1:98" s="35" customFormat="1" ht="16.5" customHeight="1">
      <c r="A66" s="240"/>
      <c r="B66" s="241"/>
      <c r="C66" s="241"/>
      <c r="D66" s="241"/>
      <c r="E66" s="241"/>
      <c r="F66" s="241"/>
      <c r="G66" s="241"/>
      <c r="H66" s="241"/>
      <c r="I66" s="241"/>
      <c r="J66" s="241"/>
      <c r="K66" s="241"/>
      <c r="L66" s="241"/>
      <c r="M66" s="241"/>
      <c r="N66" s="241"/>
      <c r="O66" s="241"/>
      <c r="P66" s="241"/>
      <c r="Q66" s="241"/>
      <c r="R66" s="241"/>
      <c r="S66" s="241"/>
      <c r="T66" s="241"/>
      <c r="U66" s="241"/>
      <c r="V66" s="241"/>
      <c r="W66" s="241"/>
      <c r="X66" s="241"/>
      <c r="Y66" s="241"/>
      <c r="Z66" s="241"/>
      <c r="AA66" s="241"/>
      <c r="AB66" s="241"/>
      <c r="AC66" s="241"/>
      <c r="AD66" s="241"/>
      <c r="AE66" s="241"/>
      <c r="AF66" s="241"/>
      <c r="AG66" s="241"/>
      <c r="AH66" s="241"/>
      <c r="AI66" s="241"/>
      <c r="AJ66" s="241"/>
      <c r="AK66" s="241"/>
      <c r="AL66" s="241"/>
      <c r="AM66" s="241"/>
      <c r="AN66" s="241"/>
      <c r="AO66" s="241"/>
      <c r="AP66" s="241"/>
      <c r="AQ66" s="241"/>
      <c r="AR66" s="241"/>
      <c r="AS66" s="241"/>
      <c r="AT66" s="241"/>
      <c r="AU66" s="241"/>
      <c r="AV66" s="241"/>
      <c r="AW66" s="241"/>
      <c r="AX66" s="241"/>
      <c r="AY66" s="241"/>
      <c r="AZ66" s="241"/>
      <c r="BA66" s="241"/>
      <c r="BB66" s="241"/>
      <c r="BC66" s="241"/>
      <c r="BD66" s="241"/>
      <c r="BE66" s="241"/>
      <c r="BF66" s="241"/>
      <c r="BG66" s="241"/>
      <c r="BH66" s="241"/>
      <c r="BI66" s="241"/>
      <c r="BJ66" s="241"/>
      <c r="BK66" s="241"/>
      <c r="BL66" s="241"/>
      <c r="BM66" s="241"/>
      <c r="BN66" s="241"/>
      <c r="BO66" s="241"/>
      <c r="BP66" s="241"/>
      <c r="BQ66" s="241"/>
      <c r="BR66" s="241"/>
      <c r="BS66" s="241"/>
      <c r="BT66" s="241"/>
      <c r="BU66" s="241"/>
      <c r="BV66" s="241"/>
      <c r="BW66" s="241"/>
      <c r="BX66" s="241"/>
      <c r="BY66" s="241"/>
      <c r="BZ66" s="241"/>
      <c r="CA66" s="241"/>
      <c r="CB66" s="241"/>
      <c r="CC66" s="241"/>
      <c r="CD66" s="241"/>
      <c r="CE66" s="241"/>
      <c r="CF66" s="241"/>
      <c r="CG66" s="241"/>
      <c r="CH66" s="241"/>
      <c r="CI66" s="241"/>
      <c r="CJ66" s="241"/>
      <c r="CK66" s="241"/>
      <c r="CL66" s="241"/>
      <c r="CM66" s="241"/>
      <c r="CN66" s="241"/>
      <c r="CO66" s="241"/>
      <c r="CP66" s="241"/>
      <c r="CQ66" s="241"/>
      <c r="CR66" s="241"/>
      <c r="CS66" s="241"/>
      <c r="CT66" s="241"/>
    </row>
    <row r="67" spans="1:98" ht="16.5" customHeight="1">
      <c r="A67" s="807" t="s">
        <v>572</v>
      </c>
      <c r="B67" s="809" t="s">
        <v>239</v>
      </c>
      <c r="C67" s="206">
        <f>主要假设阐述!$B$5</f>
        <v>42491</v>
      </c>
      <c r="D67" s="206">
        <f>C67+31</f>
        <v>42522</v>
      </c>
      <c r="E67" s="206">
        <f t="shared" ref="E67:BP67" si="64">D67+31</f>
        <v>42553</v>
      </c>
      <c r="F67" s="206">
        <f t="shared" si="64"/>
        <v>42584</v>
      </c>
      <c r="G67" s="206">
        <f t="shared" si="64"/>
        <v>42615</v>
      </c>
      <c r="H67" s="206">
        <f t="shared" si="64"/>
        <v>42646</v>
      </c>
      <c r="I67" s="206">
        <f t="shared" si="64"/>
        <v>42677</v>
      </c>
      <c r="J67" s="206">
        <f t="shared" si="64"/>
        <v>42708</v>
      </c>
      <c r="K67" s="206">
        <f t="shared" si="64"/>
        <v>42739</v>
      </c>
      <c r="L67" s="206">
        <f t="shared" si="64"/>
        <v>42770</v>
      </c>
      <c r="M67" s="206">
        <f t="shared" si="64"/>
        <v>42801</v>
      </c>
      <c r="N67" s="206">
        <f t="shared" si="64"/>
        <v>42832</v>
      </c>
      <c r="O67" s="206">
        <f t="shared" si="64"/>
        <v>42863</v>
      </c>
      <c r="P67" s="206">
        <f t="shared" si="64"/>
        <v>42894</v>
      </c>
      <c r="Q67" s="206">
        <f t="shared" si="64"/>
        <v>42925</v>
      </c>
      <c r="R67" s="206">
        <f t="shared" si="64"/>
        <v>42956</v>
      </c>
      <c r="S67" s="206">
        <f t="shared" si="64"/>
        <v>42987</v>
      </c>
      <c r="T67" s="206">
        <f t="shared" si="64"/>
        <v>43018</v>
      </c>
      <c r="U67" s="206">
        <f t="shared" si="64"/>
        <v>43049</v>
      </c>
      <c r="V67" s="206">
        <f t="shared" si="64"/>
        <v>43080</v>
      </c>
      <c r="W67" s="206">
        <f t="shared" si="64"/>
        <v>43111</v>
      </c>
      <c r="X67" s="206">
        <f t="shared" si="64"/>
        <v>43142</v>
      </c>
      <c r="Y67" s="206">
        <f t="shared" si="64"/>
        <v>43173</v>
      </c>
      <c r="Z67" s="206">
        <f t="shared" si="64"/>
        <v>43204</v>
      </c>
      <c r="AA67" s="206">
        <f t="shared" si="64"/>
        <v>43235</v>
      </c>
      <c r="AB67" s="206">
        <f t="shared" si="64"/>
        <v>43266</v>
      </c>
      <c r="AC67" s="206">
        <f t="shared" si="64"/>
        <v>43297</v>
      </c>
      <c r="AD67" s="206">
        <f t="shared" si="64"/>
        <v>43328</v>
      </c>
      <c r="AE67" s="206">
        <f t="shared" si="64"/>
        <v>43359</v>
      </c>
      <c r="AF67" s="206">
        <f t="shared" si="64"/>
        <v>43390</v>
      </c>
      <c r="AG67" s="206">
        <f t="shared" si="64"/>
        <v>43421</v>
      </c>
      <c r="AH67" s="206">
        <f t="shared" si="64"/>
        <v>43452</v>
      </c>
      <c r="AI67" s="206">
        <f t="shared" si="64"/>
        <v>43483</v>
      </c>
      <c r="AJ67" s="206">
        <f t="shared" si="64"/>
        <v>43514</v>
      </c>
      <c r="AK67" s="206">
        <f t="shared" si="64"/>
        <v>43545</v>
      </c>
      <c r="AL67" s="206">
        <f t="shared" si="64"/>
        <v>43576</v>
      </c>
      <c r="AM67" s="206">
        <f t="shared" si="64"/>
        <v>43607</v>
      </c>
      <c r="AN67" s="206">
        <f t="shared" si="64"/>
        <v>43638</v>
      </c>
      <c r="AO67" s="206">
        <f t="shared" si="64"/>
        <v>43669</v>
      </c>
      <c r="AP67" s="206">
        <f t="shared" si="64"/>
        <v>43700</v>
      </c>
      <c r="AQ67" s="206">
        <f t="shared" si="64"/>
        <v>43731</v>
      </c>
      <c r="AR67" s="206">
        <f t="shared" si="64"/>
        <v>43762</v>
      </c>
      <c r="AS67" s="206">
        <f t="shared" si="64"/>
        <v>43793</v>
      </c>
      <c r="AT67" s="206">
        <f t="shared" si="64"/>
        <v>43824</v>
      </c>
      <c r="AU67" s="206">
        <f t="shared" si="64"/>
        <v>43855</v>
      </c>
      <c r="AV67" s="206">
        <f t="shared" si="64"/>
        <v>43886</v>
      </c>
      <c r="AW67" s="206">
        <f t="shared" si="64"/>
        <v>43917</v>
      </c>
      <c r="AX67" s="206">
        <f t="shared" si="64"/>
        <v>43948</v>
      </c>
      <c r="AY67" s="206">
        <f t="shared" si="64"/>
        <v>43979</v>
      </c>
      <c r="AZ67" s="206">
        <f t="shared" si="64"/>
        <v>44010</v>
      </c>
      <c r="BA67" s="206">
        <f t="shared" si="64"/>
        <v>44041</v>
      </c>
      <c r="BB67" s="206">
        <f t="shared" si="64"/>
        <v>44072</v>
      </c>
      <c r="BC67" s="206">
        <f t="shared" si="64"/>
        <v>44103</v>
      </c>
      <c r="BD67" s="206">
        <f t="shared" si="64"/>
        <v>44134</v>
      </c>
      <c r="BE67" s="206">
        <f t="shared" si="64"/>
        <v>44165</v>
      </c>
      <c r="BF67" s="206">
        <f t="shared" si="64"/>
        <v>44196</v>
      </c>
      <c r="BG67" s="206">
        <f t="shared" si="64"/>
        <v>44227</v>
      </c>
      <c r="BH67" s="206">
        <f t="shared" si="64"/>
        <v>44258</v>
      </c>
      <c r="BI67" s="206">
        <f t="shared" si="64"/>
        <v>44289</v>
      </c>
      <c r="BJ67" s="206">
        <f t="shared" si="64"/>
        <v>44320</v>
      </c>
      <c r="BK67" s="206">
        <f t="shared" si="64"/>
        <v>44351</v>
      </c>
      <c r="BL67" s="206">
        <f t="shared" si="64"/>
        <v>44382</v>
      </c>
      <c r="BM67" s="206">
        <f t="shared" si="64"/>
        <v>44413</v>
      </c>
      <c r="BN67" s="206">
        <f t="shared" si="64"/>
        <v>44444</v>
      </c>
      <c r="BO67" s="206">
        <f t="shared" si="64"/>
        <v>44475</v>
      </c>
      <c r="BP67" s="206">
        <f t="shared" si="64"/>
        <v>44506</v>
      </c>
      <c r="BQ67" s="206">
        <f t="shared" ref="BQ67:CT67" si="65">BP67+31</f>
        <v>44537</v>
      </c>
      <c r="BR67" s="206">
        <f t="shared" si="65"/>
        <v>44568</v>
      </c>
      <c r="BS67" s="206">
        <f t="shared" si="65"/>
        <v>44599</v>
      </c>
      <c r="BT67" s="206">
        <f t="shared" si="65"/>
        <v>44630</v>
      </c>
      <c r="BU67" s="206">
        <f t="shared" si="65"/>
        <v>44661</v>
      </c>
      <c r="BV67" s="206">
        <f t="shared" si="65"/>
        <v>44692</v>
      </c>
      <c r="BW67" s="206">
        <f t="shared" si="65"/>
        <v>44723</v>
      </c>
      <c r="BX67" s="206">
        <f t="shared" si="65"/>
        <v>44754</v>
      </c>
      <c r="BY67" s="206">
        <f t="shared" si="65"/>
        <v>44785</v>
      </c>
      <c r="BZ67" s="206">
        <f t="shared" si="65"/>
        <v>44816</v>
      </c>
      <c r="CA67" s="206">
        <f t="shared" si="65"/>
        <v>44847</v>
      </c>
      <c r="CB67" s="206">
        <f t="shared" si="65"/>
        <v>44878</v>
      </c>
      <c r="CC67" s="206">
        <f t="shared" si="65"/>
        <v>44909</v>
      </c>
      <c r="CD67" s="206">
        <f t="shared" si="65"/>
        <v>44940</v>
      </c>
      <c r="CE67" s="206">
        <f t="shared" si="65"/>
        <v>44971</v>
      </c>
      <c r="CF67" s="206">
        <f t="shared" si="65"/>
        <v>45002</v>
      </c>
      <c r="CG67" s="206">
        <f t="shared" si="65"/>
        <v>45033</v>
      </c>
      <c r="CH67" s="206">
        <f t="shared" si="65"/>
        <v>45064</v>
      </c>
      <c r="CI67" s="206">
        <f t="shared" si="65"/>
        <v>45095</v>
      </c>
      <c r="CJ67" s="206">
        <f t="shared" si="65"/>
        <v>45126</v>
      </c>
      <c r="CK67" s="206">
        <f t="shared" si="65"/>
        <v>45157</v>
      </c>
      <c r="CL67" s="206">
        <f t="shared" si="65"/>
        <v>45188</v>
      </c>
      <c r="CM67" s="206">
        <f t="shared" si="65"/>
        <v>45219</v>
      </c>
      <c r="CN67" s="206">
        <f t="shared" si="65"/>
        <v>45250</v>
      </c>
      <c r="CO67" s="206">
        <f t="shared" si="65"/>
        <v>45281</v>
      </c>
      <c r="CP67" s="206">
        <f t="shared" si="65"/>
        <v>45312</v>
      </c>
      <c r="CQ67" s="206">
        <f t="shared" si="65"/>
        <v>45343</v>
      </c>
      <c r="CR67" s="206">
        <f t="shared" si="65"/>
        <v>45374</v>
      </c>
      <c r="CS67" s="206">
        <f t="shared" si="65"/>
        <v>45405</v>
      </c>
      <c r="CT67" s="206">
        <f t="shared" si="65"/>
        <v>45436</v>
      </c>
    </row>
    <row r="68" spans="1:98" ht="16.5" customHeight="1">
      <c r="A68" s="808"/>
      <c r="B68" s="810"/>
      <c r="C68" s="207">
        <v>1</v>
      </c>
      <c r="D68" s="207">
        <v>2</v>
      </c>
      <c r="E68" s="207">
        <v>3</v>
      </c>
      <c r="F68" s="207">
        <v>4</v>
      </c>
      <c r="G68" s="207">
        <v>5</v>
      </c>
      <c r="H68" s="207">
        <v>6</v>
      </c>
      <c r="I68" s="207">
        <v>7</v>
      </c>
      <c r="J68" s="207">
        <v>8</v>
      </c>
      <c r="K68" s="207">
        <v>9</v>
      </c>
      <c r="L68" s="207">
        <v>10</v>
      </c>
      <c r="M68" s="207">
        <v>11</v>
      </c>
      <c r="N68" s="207">
        <v>12</v>
      </c>
      <c r="O68" s="207">
        <v>13</v>
      </c>
      <c r="P68" s="207">
        <v>14</v>
      </c>
      <c r="Q68" s="207">
        <v>15</v>
      </c>
      <c r="R68" s="207">
        <v>16</v>
      </c>
      <c r="S68" s="207">
        <v>17</v>
      </c>
      <c r="T68" s="207">
        <v>18</v>
      </c>
      <c r="U68" s="207">
        <v>19</v>
      </c>
      <c r="V68" s="207">
        <v>20</v>
      </c>
      <c r="W68" s="207">
        <v>21</v>
      </c>
      <c r="X68" s="207">
        <v>22</v>
      </c>
      <c r="Y68" s="207">
        <v>23</v>
      </c>
      <c r="Z68" s="207">
        <v>24</v>
      </c>
      <c r="AA68" s="207">
        <v>25</v>
      </c>
      <c r="AB68" s="207">
        <v>26</v>
      </c>
      <c r="AC68" s="207">
        <v>27</v>
      </c>
      <c r="AD68" s="207">
        <v>28</v>
      </c>
      <c r="AE68" s="207">
        <v>29</v>
      </c>
      <c r="AF68" s="207">
        <v>30</v>
      </c>
      <c r="AG68" s="207">
        <v>31</v>
      </c>
      <c r="AH68" s="207">
        <v>32</v>
      </c>
      <c r="AI68" s="207">
        <v>33</v>
      </c>
      <c r="AJ68" s="207">
        <v>34</v>
      </c>
      <c r="AK68" s="207">
        <v>35</v>
      </c>
      <c r="AL68" s="207">
        <v>36</v>
      </c>
      <c r="AM68" s="207">
        <v>37</v>
      </c>
      <c r="AN68" s="207">
        <v>38</v>
      </c>
      <c r="AO68" s="207">
        <v>39</v>
      </c>
      <c r="AP68" s="207">
        <v>40</v>
      </c>
      <c r="AQ68" s="207">
        <v>41</v>
      </c>
      <c r="AR68" s="207">
        <v>42</v>
      </c>
      <c r="AS68" s="207">
        <v>43</v>
      </c>
      <c r="AT68" s="207">
        <v>44</v>
      </c>
      <c r="AU68" s="207">
        <v>45</v>
      </c>
      <c r="AV68" s="207">
        <v>46</v>
      </c>
      <c r="AW68" s="207">
        <v>47</v>
      </c>
      <c r="AX68" s="207">
        <v>48</v>
      </c>
      <c r="AY68" s="207">
        <v>49</v>
      </c>
      <c r="AZ68" s="207">
        <v>50</v>
      </c>
      <c r="BA68" s="207">
        <v>51</v>
      </c>
      <c r="BB68" s="207">
        <v>52</v>
      </c>
      <c r="BC68" s="207">
        <v>53</v>
      </c>
      <c r="BD68" s="207">
        <v>54</v>
      </c>
      <c r="BE68" s="207">
        <v>55</v>
      </c>
      <c r="BF68" s="207">
        <v>56</v>
      </c>
      <c r="BG68" s="207">
        <v>57</v>
      </c>
      <c r="BH68" s="207">
        <v>58</v>
      </c>
      <c r="BI68" s="207">
        <v>59</v>
      </c>
      <c r="BJ68" s="207">
        <v>60</v>
      </c>
      <c r="BK68" s="207">
        <v>61</v>
      </c>
      <c r="BL68" s="207">
        <v>62</v>
      </c>
      <c r="BM68" s="207">
        <v>63</v>
      </c>
      <c r="BN68" s="207">
        <v>64</v>
      </c>
      <c r="BO68" s="207">
        <v>65</v>
      </c>
      <c r="BP68" s="207">
        <v>66</v>
      </c>
      <c r="BQ68" s="207">
        <v>67</v>
      </c>
      <c r="BR68" s="207">
        <v>68</v>
      </c>
      <c r="BS68" s="207">
        <v>69</v>
      </c>
      <c r="BT68" s="207">
        <v>70</v>
      </c>
      <c r="BU68" s="207">
        <v>71</v>
      </c>
      <c r="BV68" s="207">
        <v>72</v>
      </c>
      <c r="BW68" s="207">
        <v>73</v>
      </c>
      <c r="BX68" s="207">
        <v>74</v>
      </c>
      <c r="BY68" s="207">
        <v>75</v>
      </c>
      <c r="BZ68" s="207">
        <v>76</v>
      </c>
      <c r="CA68" s="207">
        <v>77</v>
      </c>
      <c r="CB68" s="207">
        <v>78</v>
      </c>
      <c r="CC68" s="207">
        <v>79</v>
      </c>
      <c r="CD68" s="207">
        <v>80</v>
      </c>
      <c r="CE68" s="207">
        <v>81</v>
      </c>
      <c r="CF68" s="207">
        <v>82</v>
      </c>
      <c r="CG68" s="207">
        <v>83</v>
      </c>
      <c r="CH68" s="207">
        <v>84</v>
      </c>
      <c r="CI68" s="207">
        <v>85</v>
      </c>
      <c r="CJ68" s="207">
        <v>86</v>
      </c>
      <c r="CK68" s="207">
        <v>87</v>
      </c>
      <c r="CL68" s="207">
        <v>88</v>
      </c>
      <c r="CM68" s="207">
        <v>89</v>
      </c>
      <c r="CN68" s="207">
        <v>90</v>
      </c>
      <c r="CO68" s="207">
        <v>91</v>
      </c>
      <c r="CP68" s="207">
        <v>92</v>
      </c>
      <c r="CQ68" s="207">
        <v>93</v>
      </c>
      <c r="CR68" s="207">
        <v>94</v>
      </c>
      <c r="CS68" s="207">
        <v>95</v>
      </c>
      <c r="CT68" s="207">
        <v>96</v>
      </c>
    </row>
    <row r="69" spans="1:98" s="37" customFormat="1" ht="16.5" customHeight="1">
      <c r="A69" s="214" t="s">
        <v>546</v>
      </c>
      <c r="B69" s="208">
        <f t="shared" ref="B69:B71" si="66">SUM(C69:CT69)</f>
        <v>69048.561955226731</v>
      </c>
      <c r="C69" s="209">
        <f>C28*$E$50</f>
        <v>0</v>
      </c>
      <c r="D69" s="209">
        <f t="shared" ref="D69:AI69" si="67">D28*$E$50</f>
        <v>0</v>
      </c>
      <c r="E69" s="209">
        <f t="shared" si="67"/>
        <v>0</v>
      </c>
      <c r="F69" s="209">
        <f t="shared" si="67"/>
        <v>69048.561955226731</v>
      </c>
      <c r="G69" s="209">
        <f t="shared" si="67"/>
        <v>0</v>
      </c>
      <c r="H69" s="209">
        <f t="shared" si="67"/>
        <v>0</v>
      </c>
      <c r="I69" s="209">
        <f t="shared" si="67"/>
        <v>0</v>
      </c>
      <c r="J69" s="209">
        <f t="shared" si="67"/>
        <v>0</v>
      </c>
      <c r="K69" s="209">
        <f t="shared" si="67"/>
        <v>0</v>
      </c>
      <c r="L69" s="209">
        <f t="shared" si="67"/>
        <v>0</v>
      </c>
      <c r="M69" s="209">
        <f t="shared" si="67"/>
        <v>0</v>
      </c>
      <c r="N69" s="209">
        <f t="shared" si="67"/>
        <v>0</v>
      </c>
      <c r="O69" s="209">
        <f t="shared" si="67"/>
        <v>0</v>
      </c>
      <c r="P69" s="209">
        <f t="shared" si="67"/>
        <v>0</v>
      </c>
      <c r="Q69" s="209">
        <f t="shared" si="67"/>
        <v>0</v>
      </c>
      <c r="R69" s="209">
        <f t="shared" si="67"/>
        <v>0</v>
      </c>
      <c r="S69" s="209">
        <f t="shared" si="67"/>
        <v>0</v>
      </c>
      <c r="T69" s="209">
        <f t="shared" si="67"/>
        <v>0</v>
      </c>
      <c r="U69" s="209">
        <f t="shared" si="67"/>
        <v>0</v>
      </c>
      <c r="V69" s="209">
        <f t="shared" si="67"/>
        <v>0</v>
      </c>
      <c r="W69" s="209">
        <f t="shared" si="67"/>
        <v>0</v>
      </c>
      <c r="X69" s="209">
        <f t="shared" si="67"/>
        <v>0</v>
      </c>
      <c r="Y69" s="209">
        <f t="shared" si="67"/>
        <v>0</v>
      </c>
      <c r="Z69" s="209">
        <f t="shared" si="67"/>
        <v>0</v>
      </c>
      <c r="AA69" s="209">
        <f t="shared" si="67"/>
        <v>0</v>
      </c>
      <c r="AB69" s="209">
        <f t="shared" si="67"/>
        <v>0</v>
      </c>
      <c r="AC69" s="209">
        <f t="shared" si="67"/>
        <v>0</v>
      </c>
      <c r="AD69" s="209">
        <f t="shared" si="67"/>
        <v>0</v>
      </c>
      <c r="AE69" s="209">
        <f t="shared" si="67"/>
        <v>0</v>
      </c>
      <c r="AF69" s="209">
        <f t="shared" si="67"/>
        <v>0</v>
      </c>
      <c r="AG69" s="209">
        <f t="shared" si="67"/>
        <v>0</v>
      </c>
      <c r="AH69" s="209">
        <f t="shared" si="67"/>
        <v>0</v>
      </c>
      <c r="AI69" s="209">
        <f t="shared" si="67"/>
        <v>0</v>
      </c>
      <c r="AJ69" s="209">
        <f t="shared" ref="AJ69:BO69" si="68">AJ28*$E$50</f>
        <v>0</v>
      </c>
      <c r="AK69" s="209">
        <f t="shared" si="68"/>
        <v>0</v>
      </c>
      <c r="AL69" s="209">
        <f t="shared" si="68"/>
        <v>0</v>
      </c>
      <c r="AM69" s="209">
        <f t="shared" si="68"/>
        <v>0</v>
      </c>
      <c r="AN69" s="209">
        <f t="shared" si="68"/>
        <v>0</v>
      </c>
      <c r="AO69" s="209">
        <f t="shared" si="68"/>
        <v>0</v>
      </c>
      <c r="AP69" s="209">
        <f t="shared" si="68"/>
        <v>0</v>
      </c>
      <c r="AQ69" s="209">
        <f t="shared" si="68"/>
        <v>0</v>
      </c>
      <c r="AR69" s="209">
        <f t="shared" si="68"/>
        <v>0</v>
      </c>
      <c r="AS69" s="209">
        <f t="shared" si="68"/>
        <v>0</v>
      </c>
      <c r="AT69" s="209">
        <f t="shared" si="68"/>
        <v>0</v>
      </c>
      <c r="AU69" s="209">
        <f t="shared" si="68"/>
        <v>0</v>
      </c>
      <c r="AV69" s="209">
        <f t="shared" si="68"/>
        <v>0</v>
      </c>
      <c r="AW69" s="209">
        <f t="shared" si="68"/>
        <v>0</v>
      </c>
      <c r="AX69" s="209">
        <f t="shared" si="68"/>
        <v>0</v>
      </c>
      <c r="AY69" s="209">
        <f t="shared" si="68"/>
        <v>0</v>
      </c>
      <c r="AZ69" s="209">
        <f t="shared" si="68"/>
        <v>0</v>
      </c>
      <c r="BA69" s="209">
        <f t="shared" si="68"/>
        <v>0</v>
      </c>
      <c r="BB69" s="209">
        <f t="shared" si="68"/>
        <v>0</v>
      </c>
      <c r="BC69" s="209">
        <f t="shared" si="68"/>
        <v>0</v>
      </c>
      <c r="BD69" s="209">
        <f t="shared" si="68"/>
        <v>0</v>
      </c>
      <c r="BE69" s="209">
        <f t="shared" si="68"/>
        <v>0</v>
      </c>
      <c r="BF69" s="209">
        <f t="shared" si="68"/>
        <v>0</v>
      </c>
      <c r="BG69" s="209">
        <f t="shared" si="68"/>
        <v>0</v>
      </c>
      <c r="BH69" s="209">
        <f t="shared" si="68"/>
        <v>0</v>
      </c>
      <c r="BI69" s="209">
        <f t="shared" si="68"/>
        <v>0</v>
      </c>
      <c r="BJ69" s="209">
        <f t="shared" si="68"/>
        <v>0</v>
      </c>
      <c r="BK69" s="209">
        <f t="shared" si="68"/>
        <v>0</v>
      </c>
      <c r="BL69" s="209">
        <f t="shared" si="68"/>
        <v>0</v>
      </c>
      <c r="BM69" s="209">
        <f t="shared" si="68"/>
        <v>0</v>
      </c>
      <c r="BN69" s="209">
        <f t="shared" si="68"/>
        <v>0</v>
      </c>
      <c r="BO69" s="209">
        <f t="shared" si="68"/>
        <v>0</v>
      </c>
      <c r="BP69" s="209">
        <f t="shared" ref="BP69:CT69" si="69">BP28*$E$50</f>
        <v>0</v>
      </c>
      <c r="BQ69" s="209">
        <f t="shared" si="69"/>
        <v>0</v>
      </c>
      <c r="BR69" s="209">
        <f t="shared" si="69"/>
        <v>0</v>
      </c>
      <c r="BS69" s="209">
        <f t="shared" si="69"/>
        <v>0</v>
      </c>
      <c r="BT69" s="209">
        <f t="shared" si="69"/>
        <v>0</v>
      </c>
      <c r="BU69" s="209">
        <f t="shared" si="69"/>
        <v>0</v>
      </c>
      <c r="BV69" s="209">
        <f t="shared" si="69"/>
        <v>0</v>
      </c>
      <c r="BW69" s="209">
        <f t="shared" si="69"/>
        <v>0</v>
      </c>
      <c r="BX69" s="209">
        <f t="shared" si="69"/>
        <v>0</v>
      </c>
      <c r="BY69" s="209">
        <f t="shared" si="69"/>
        <v>0</v>
      </c>
      <c r="BZ69" s="209">
        <f t="shared" si="69"/>
        <v>0</v>
      </c>
      <c r="CA69" s="209">
        <f t="shared" si="69"/>
        <v>0</v>
      </c>
      <c r="CB69" s="209">
        <f t="shared" si="69"/>
        <v>0</v>
      </c>
      <c r="CC69" s="209">
        <f t="shared" si="69"/>
        <v>0</v>
      </c>
      <c r="CD69" s="209">
        <f t="shared" si="69"/>
        <v>0</v>
      </c>
      <c r="CE69" s="209">
        <f t="shared" si="69"/>
        <v>0</v>
      </c>
      <c r="CF69" s="209">
        <f t="shared" si="69"/>
        <v>0</v>
      </c>
      <c r="CG69" s="209">
        <f t="shared" si="69"/>
        <v>0</v>
      </c>
      <c r="CH69" s="209">
        <f t="shared" si="69"/>
        <v>0</v>
      </c>
      <c r="CI69" s="209">
        <f t="shared" si="69"/>
        <v>0</v>
      </c>
      <c r="CJ69" s="209">
        <f t="shared" si="69"/>
        <v>0</v>
      </c>
      <c r="CK69" s="209">
        <f t="shared" si="69"/>
        <v>0</v>
      </c>
      <c r="CL69" s="209">
        <f t="shared" si="69"/>
        <v>0</v>
      </c>
      <c r="CM69" s="209">
        <f t="shared" si="69"/>
        <v>0</v>
      </c>
      <c r="CN69" s="209">
        <f t="shared" si="69"/>
        <v>0</v>
      </c>
      <c r="CO69" s="209">
        <f t="shared" si="69"/>
        <v>0</v>
      </c>
      <c r="CP69" s="209">
        <f t="shared" si="69"/>
        <v>0</v>
      </c>
      <c r="CQ69" s="209">
        <f t="shared" si="69"/>
        <v>0</v>
      </c>
      <c r="CR69" s="209">
        <f t="shared" si="69"/>
        <v>0</v>
      </c>
      <c r="CS69" s="209">
        <f t="shared" si="69"/>
        <v>0</v>
      </c>
      <c r="CT69" s="209">
        <f t="shared" si="69"/>
        <v>0</v>
      </c>
    </row>
    <row r="70" spans="1:98" s="37" customFormat="1" ht="16.5" customHeight="1">
      <c r="A70" s="214" t="s">
        <v>549</v>
      </c>
      <c r="B70" s="208">
        <f t="shared" si="66"/>
        <v>-69048.561955226731</v>
      </c>
      <c r="C70" s="209">
        <f>C31*$E$50</f>
        <v>0</v>
      </c>
      <c r="D70" s="209">
        <f t="shared" ref="D70:AI70" si="70">D31*$E$50</f>
        <v>0</v>
      </c>
      <c r="E70" s="209">
        <f t="shared" si="70"/>
        <v>0</v>
      </c>
      <c r="F70" s="209">
        <f t="shared" si="70"/>
        <v>0</v>
      </c>
      <c r="G70" s="209">
        <f t="shared" si="70"/>
        <v>0</v>
      </c>
      <c r="H70" s="209">
        <f t="shared" si="70"/>
        <v>0</v>
      </c>
      <c r="I70" s="209">
        <f t="shared" si="70"/>
        <v>0</v>
      </c>
      <c r="J70" s="209">
        <f t="shared" si="70"/>
        <v>0</v>
      </c>
      <c r="K70" s="209">
        <f t="shared" si="70"/>
        <v>0</v>
      </c>
      <c r="L70" s="209">
        <f t="shared" si="70"/>
        <v>0</v>
      </c>
      <c r="M70" s="209">
        <f t="shared" si="70"/>
        <v>-13809.712391045347</v>
      </c>
      <c r="N70" s="209">
        <f t="shared" si="70"/>
        <v>0</v>
      </c>
      <c r="O70" s="209">
        <f t="shared" si="70"/>
        <v>0</v>
      </c>
      <c r="P70" s="209">
        <f t="shared" si="70"/>
        <v>0</v>
      </c>
      <c r="Q70" s="209">
        <f t="shared" si="70"/>
        <v>0</v>
      </c>
      <c r="R70" s="209">
        <f t="shared" si="70"/>
        <v>0</v>
      </c>
      <c r="S70" s="209">
        <f t="shared" si="70"/>
        <v>0</v>
      </c>
      <c r="T70" s="209">
        <f t="shared" si="70"/>
        <v>0</v>
      </c>
      <c r="U70" s="209">
        <f t="shared" si="70"/>
        <v>0</v>
      </c>
      <c r="V70" s="209">
        <f t="shared" si="70"/>
        <v>0</v>
      </c>
      <c r="W70" s="209">
        <f t="shared" si="70"/>
        <v>0</v>
      </c>
      <c r="X70" s="209">
        <f t="shared" si="70"/>
        <v>0</v>
      </c>
      <c r="Y70" s="209">
        <f t="shared" si="70"/>
        <v>0</v>
      </c>
      <c r="Z70" s="209">
        <f t="shared" si="70"/>
        <v>0</v>
      </c>
      <c r="AA70" s="209">
        <f t="shared" si="70"/>
        <v>0</v>
      </c>
      <c r="AB70" s="209">
        <f t="shared" si="70"/>
        <v>-55238.849564181386</v>
      </c>
      <c r="AC70" s="209">
        <f t="shared" si="70"/>
        <v>0</v>
      </c>
      <c r="AD70" s="209">
        <f t="shared" si="70"/>
        <v>0</v>
      </c>
      <c r="AE70" s="209">
        <f t="shared" si="70"/>
        <v>0</v>
      </c>
      <c r="AF70" s="209">
        <f t="shared" si="70"/>
        <v>0</v>
      </c>
      <c r="AG70" s="209">
        <f t="shared" si="70"/>
        <v>0</v>
      </c>
      <c r="AH70" s="209">
        <f t="shared" si="70"/>
        <v>0</v>
      </c>
      <c r="AI70" s="209">
        <f t="shared" si="70"/>
        <v>0</v>
      </c>
      <c r="AJ70" s="209">
        <f t="shared" ref="AJ70:BO70" si="71">AJ31*$E$50</f>
        <v>0</v>
      </c>
      <c r="AK70" s="209">
        <f t="shared" si="71"/>
        <v>0</v>
      </c>
      <c r="AL70" s="209">
        <f t="shared" si="71"/>
        <v>0</v>
      </c>
      <c r="AM70" s="209">
        <f t="shared" si="71"/>
        <v>0</v>
      </c>
      <c r="AN70" s="209">
        <f t="shared" si="71"/>
        <v>0</v>
      </c>
      <c r="AO70" s="209">
        <f t="shared" si="71"/>
        <v>0</v>
      </c>
      <c r="AP70" s="209">
        <f t="shared" si="71"/>
        <v>0</v>
      </c>
      <c r="AQ70" s="209">
        <f t="shared" si="71"/>
        <v>0</v>
      </c>
      <c r="AR70" s="209">
        <f t="shared" si="71"/>
        <v>0</v>
      </c>
      <c r="AS70" s="209">
        <f t="shared" si="71"/>
        <v>0</v>
      </c>
      <c r="AT70" s="209">
        <f t="shared" si="71"/>
        <v>0</v>
      </c>
      <c r="AU70" s="209">
        <f t="shared" si="71"/>
        <v>0</v>
      </c>
      <c r="AV70" s="209">
        <f t="shared" si="71"/>
        <v>0</v>
      </c>
      <c r="AW70" s="209">
        <f t="shared" si="71"/>
        <v>0</v>
      </c>
      <c r="AX70" s="209">
        <f t="shared" si="71"/>
        <v>0</v>
      </c>
      <c r="AY70" s="209">
        <f t="shared" si="71"/>
        <v>0</v>
      </c>
      <c r="AZ70" s="209">
        <f t="shared" si="71"/>
        <v>0</v>
      </c>
      <c r="BA70" s="209">
        <f t="shared" si="71"/>
        <v>0</v>
      </c>
      <c r="BB70" s="209">
        <f t="shared" si="71"/>
        <v>0</v>
      </c>
      <c r="BC70" s="209">
        <f t="shared" si="71"/>
        <v>0</v>
      </c>
      <c r="BD70" s="209">
        <f t="shared" si="71"/>
        <v>0</v>
      </c>
      <c r="BE70" s="209">
        <f t="shared" si="71"/>
        <v>0</v>
      </c>
      <c r="BF70" s="209">
        <f t="shared" si="71"/>
        <v>0</v>
      </c>
      <c r="BG70" s="209">
        <f t="shared" si="71"/>
        <v>0</v>
      </c>
      <c r="BH70" s="209">
        <f t="shared" si="71"/>
        <v>0</v>
      </c>
      <c r="BI70" s="209">
        <f t="shared" si="71"/>
        <v>0</v>
      </c>
      <c r="BJ70" s="209">
        <f t="shared" si="71"/>
        <v>0</v>
      </c>
      <c r="BK70" s="209">
        <f t="shared" si="71"/>
        <v>0</v>
      </c>
      <c r="BL70" s="209">
        <f t="shared" si="71"/>
        <v>0</v>
      </c>
      <c r="BM70" s="209">
        <f t="shared" si="71"/>
        <v>0</v>
      </c>
      <c r="BN70" s="209">
        <f t="shared" si="71"/>
        <v>0</v>
      </c>
      <c r="BO70" s="209">
        <f t="shared" si="71"/>
        <v>0</v>
      </c>
      <c r="BP70" s="209">
        <f t="shared" ref="BP70:CT70" si="72">BP31*$E$50</f>
        <v>0</v>
      </c>
      <c r="BQ70" s="209">
        <f t="shared" si="72"/>
        <v>0</v>
      </c>
      <c r="BR70" s="209">
        <f t="shared" si="72"/>
        <v>0</v>
      </c>
      <c r="BS70" s="209">
        <f t="shared" si="72"/>
        <v>0</v>
      </c>
      <c r="BT70" s="209">
        <f t="shared" si="72"/>
        <v>0</v>
      </c>
      <c r="BU70" s="209">
        <f t="shared" si="72"/>
        <v>0</v>
      </c>
      <c r="BV70" s="209">
        <f t="shared" si="72"/>
        <v>0</v>
      </c>
      <c r="BW70" s="209">
        <f t="shared" si="72"/>
        <v>0</v>
      </c>
      <c r="BX70" s="209">
        <f t="shared" si="72"/>
        <v>0</v>
      </c>
      <c r="BY70" s="209">
        <f t="shared" si="72"/>
        <v>0</v>
      </c>
      <c r="BZ70" s="209">
        <f t="shared" si="72"/>
        <v>0</v>
      </c>
      <c r="CA70" s="209">
        <f t="shared" si="72"/>
        <v>0</v>
      </c>
      <c r="CB70" s="209">
        <f t="shared" si="72"/>
        <v>0</v>
      </c>
      <c r="CC70" s="209">
        <f t="shared" si="72"/>
        <v>0</v>
      </c>
      <c r="CD70" s="209">
        <f t="shared" si="72"/>
        <v>0</v>
      </c>
      <c r="CE70" s="209">
        <f t="shared" si="72"/>
        <v>0</v>
      </c>
      <c r="CF70" s="209">
        <f t="shared" si="72"/>
        <v>0</v>
      </c>
      <c r="CG70" s="209">
        <f t="shared" si="72"/>
        <v>0</v>
      </c>
      <c r="CH70" s="209">
        <f t="shared" si="72"/>
        <v>0</v>
      </c>
      <c r="CI70" s="209">
        <f t="shared" si="72"/>
        <v>0</v>
      </c>
      <c r="CJ70" s="209">
        <f t="shared" si="72"/>
        <v>0</v>
      </c>
      <c r="CK70" s="209">
        <f t="shared" si="72"/>
        <v>0</v>
      </c>
      <c r="CL70" s="209">
        <f t="shared" si="72"/>
        <v>0</v>
      </c>
      <c r="CM70" s="209">
        <f t="shared" si="72"/>
        <v>0</v>
      </c>
      <c r="CN70" s="209">
        <f t="shared" si="72"/>
        <v>0</v>
      </c>
      <c r="CO70" s="209">
        <f t="shared" si="72"/>
        <v>0</v>
      </c>
      <c r="CP70" s="209">
        <f t="shared" si="72"/>
        <v>0</v>
      </c>
      <c r="CQ70" s="209">
        <f t="shared" si="72"/>
        <v>0</v>
      </c>
      <c r="CR70" s="209">
        <f t="shared" si="72"/>
        <v>0</v>
      </c>
      <c r="CS70" s="209">
        <f t="shared" si="72"/>
        <v>0</v>
      </c>
      <c r="CT70" s="209">
        <f t="shared" si="72"/>
        <v>0</v>
      </c>
    </row>
    <row r="71" spans="1:98" s="35" customFormat="1" ht="16.5" customHeight="1">
      <c r="A71" s="41" t="s">
        <v>550</v>
      </c>
      <c r="B71" s="208">
        <f t="shared" si="66"/>
        <v>0</v>
      </c>
      <c r="C71" s="208">
        <f>C69+C70</f>
        <v>0</v>
      </c>
      <c r="D71" s="208">
        <f t="shared" ref="D71:BO71" si="73">D69+D70</f>
        <v>0</v>
      </c>
      <c r="E71" s="208">
        <f t="shared" si="73"/>
        <v>0</v>
      </c>
      <c r="F71" s="208">
        <f t="shared" si="73"/>
        <v>69048.561955226731</v>
      </c>
      <c r="G71" s="208">
        <f t="shared" si="73"/>
        <v>0</v>
      </c>
      <c r="H71" s="208">
        <f t="shared" si="73"/>
        <v>0</v>
      </c>
      <c r="I71" s="208">
        <f t="shared" si="73"/>
        <v>0</v>
      </c>
      <c r="J71" s="208">
        <f t="shared" si="73"/>
        <v>0</v>
      </c>
      <c r="K71" s="208">
        <f t="shared" si="73"/>
        <v>0</v>
      </c>
      <c r="L71" s="208">
        <f t="shared" si="73"/>
        <v>0</v>
      </c>
      <c r="M71" s="208">
        <f t="shared" si="73"/>
        <v>-13809.712391045347</v>
      </c>
      <c r="N71" s="208">
        <f t="shared" si="73"/>
        <v>0</v>
      </c>
      <c r="O71" s="208">
        <f t="shared" si="73"/>
        <v>0</v>
      </c>
      <c r="P71" s="208">
        <f t="shared" si="73"/>
        <v>0</v>
      </c>
      <c r="Q71" s="208">
        <f t="shared" si="73"/>
        <v>0</v>
      </c>
      <c r="R71" s="208">
        <f t="shared" si="73"/>
        <v>0</v>
      </c>
      <c r="S71" s="208">
        <f t="shared" si="73"/>
        <v>0</v>
      </c>
      <c r="T71" s="208">
        <f t="shared" si="73"/>
        <v>0</v>
      </c>
      <c r="U71" s="208">
        <f t="shared" si="73"/>
        <v>0</v>
      </c>
      <c r="V71" s="208">
        <f t="shared" si="73"/>
        <v>0</v>
      </c>
      <c r="W71" s="208">
        <f t="shared" si="73"/>
        <v>0</v>
      </c>
      <c r="X71" s="208">
        <f t="shared" si="73"/>
        <v>0</v>
      </c>
      <c r="Y71" s="208">
        <f t="shared" si="73"/>
        <v>0</v>
      </c>
      <c r="Z71" s="208">
        <f t="shared" si="73"/>
        <v>0</v>
      </c>
      <c r="AA71" s="208">
        <f t="shared" si="73"/>
        <v>0</v>
      </c>
      <c r="AB71" s="208">
        <f t="shared" si="73"/>
        <v>-55238.849564181386</v>
      </c>
      <c r="AC71" s="208">
        <f t="shared" si="73"/>
        <v>0</v>
      </c>
      <c r="AD71" s="208">
        <f t="shared" si="73"/>
        <v>0</v>
      </c>
      <c r="AE71" s="208">
        <f t="shared" si="73"/>
        <v>0</v>
      </c>
      <c r="AF71" s="208">
        <f t="shared" si="73"/>
        <v>0</v>
      </c>
      <c r="AG71" s="208">
        <f t="shared" si="73"/>
        <v>0</v>
      </c>
      <c r="AH71" s="208">
        <f t="shared" si="73"/>
        <v>0</v>
      </c>
      <c r="AI71" s="208">
        <f t="shared" si="73"/>
        <v>0</v>
      </c>
      <c r="AJ71" s="208">
        <f t="shared" si="73"/>
        <v>0</v>
      </c>
      <c r="AK71" s="208">
        <f t="shared" si="73"/>
        <v>0</v>
      </c>
      <c r="AL71" s="208">
        <f t="shared" si="73"/>
        <v>0</v>
      </c>
      <c r="AM71" s="208">
        <f t="shared" si="73"/>
        <v>0</v>
      </c>
      <c r="AN71" s="208">
        <f t="shared" si="73"/>
        <v>0</v>
      </c>
      <c r="AO71" s="208">
        <f t="shared" si="73"/>
        <v>0</v>
      </c>
      <c r="AP71" s="208">
        <f t="shared" si="73"/>
        <v>0</v>
      </c>
      <c r="AQ71" s="208">
        <f t="shared" si="73"/>
        <v>0</v>
      </c>
      <c r="AR71" s="208">
        <f t="shared" si="73"/>
        <v>0</v>
      </c>
      <c r="AS71" s="208">
        <f t="shared" si="73"/>
        <v>0</v>
      </c>
      <c r="AT71" s="208">
        <f t="shared" si="73"/>
        <v>0</v>
      </c>
      <c r="AU71" s="208">
        <f t="shared" si="73"/>
        <v>0</v>
      </c>
      <c r="AV71" s="208">
        <f t="shared" si="73"/>
        <v>0</v>
      </c>
      <c r="AW71" s="208">
        <f t="shared" si="73"/>
        <v>0</v>
      </c>
      <c r="AX71" s="208">
        <f t="shared" si="73"/>
        <v>0</v>
      </c>
      <c r="AY71" s="208">
        <f t="shared" si="73"/>
        <v>0</v>
      </c>
      <c r="AZ71" s="208">
        <f t="shared" si="73"/>
        <v>0</v>
      </c>
      <c r="BA71" s="208">
        <f t="shared" si="73"/>
        <v>0</v>
      </c>
      <c r="BB71" s="208">
        <f t="shared" si="73"/>
        <v>0</v>
      </c>
      <c r="BC71" s="208">
        <f t="shared" si="73"/>
        <v>0</v>
      </c>
      <c r="BD71" s="208">
        <f t="shared" si="73"/>
        <v>0</v>
      </c>
      <c r="BE71" s="208">
        <f t="shared" si="73"/>
        <v>0</v>
      </c>
      <c r="BF71" s="208">
        <f t="shared" si="73"/>
        <v>0</v>
      </c>
      <c r="BG71" s="208">
        <f t="shared" si="73"/>
        <v>0</v>
      </c>
      <c r="BH71" s="208">
        <f t="shared" si="73"/>
        <v>0</v>
      </c>
      <c r="BI71" s="208">
        <f t="shared" si="73"/>
        <v>0</v>
      </c>
      <c r="BJ71" s="208">
        <f t="shared" si="73"/>
        <v>0</v>
      </c>
      <c r="BK71" s="208">
        <f t="shared" si="73"/>
        <v>0</v>
      </c>
      <c r="BL71" s="208">
        <f t="shared" si="73"/>
        <v>0</v>
      </c>
      <c r="BM71" s="208">
        <f t="shared" si="73"/>
        <v>0</v>
      </c>
      <c r="BN71" s="208">
        <f t="shared" si="73"/>
        <v>0</v>
      </c>
      <c r="BO71" s="208">
        <f t="shared" si="73"/>
        <v>0</v>
      </c>
      <c r="BP71" s="208">
        <f t="shared" ref="BP71:CT71" si="74">BP69+BP70</f>
        <v>0</v>
      </c>
      <c r="BQ71" s="208">
        <f t="shared" si="74"/>
        <v>0</v>
      </c>
      <c r="BR71" s="208">
        <f t="shared" si="74"/>
        <v>0</v>
      </c>
      <c r="BS71" s="208">
        <f t="shared" si="74"/>
        <v>0</v>
      </c>
      <c r="BT71" s="208">
        <f t="shared" si="74"/>
        <v>0</v>
      </c>
      <c r="BU71" s="208">
        <f t="shared" si="74"/>
        <v>0</v>
      </c>
      <c r="BV71" s="208">
        <f t="shared" si="74"/>
        <v>0</v>
      </c>
      <c r="BW71" s="208">
        <f t="shared" si="74"/>
        <v>0</v>
      </c>
      <c r="BX71" s="208">
        <f t="shared" si="74"/>
        <v>0</v>
      </c>
      <c r="BY71" s="208">
        <f t="shared" si="74"/>
        <v>0</v>
      </c>
      <c r="BZ71" s="208">
        <f t="shared" si="74"/>
        <v>0</v>
      </c>
      <c r="CA71" s="208">
        <f t="shared" si="74"/>
        <v>0</v>
      </c>
      <c r="CB71" s="208">
        <f t="shared" si="74"/>
        <v>0</v>
      </c>
      <c r="CC71" s="208">
        <f t="shared" si="74"/>
        <v>0</v>
      </c>
      <c r="CD71" s="208">
        <f t="shared" si="74"/>
        <v>0</v>
      </c>
      <c r="CE71" s="208">
        <f t="shared" si="74"/>
        <v>0</v>
      </c>
      <c r="CF71" s="208">
        <f t="shared" si="74"/>
        <v>0</v>
      </c>
      <c r="CG71" s="208">
        <f t="shared" si="74"/>
        <v>0</v>
      </c>
      <c r="CH71" s="208">
        <f t="shared" si="74"/>
        <v>0</v>
      </c>
      <c r="CI71" s="208">
        <f t="shared" si="74"/>
        <v>0</v>
      </c>
      <c r="CJ71" s="208">
        <f t="shared" si="74"/>
        <v>0</v>
      </c>
      <c r="CK71" s="208">
        <f t="shared" si="74"/>
        <v>0</v>
      </c>
      <c r="CL71" s="208">
        <f t="shared" si="74"/>
        <v>0</v>
      </c>
      <c r="CM71" s="208">
        <f t="shared" si="74"/>
        <v>0</v>
      </c>
      <c r="CN71" s="208">
        <f t="shared" si="74"/>
        <v>0</v>
      </c>
      <c r="CO71" s="208">
        <f t="shared" si="74"/>
        <v>0</v>
      </c>
      <c r="CP71" s="208">
        <f t="shared" si="74"/>
        <v>0</v>
      </c>
      <c r="CQ71" s="208">
        <f t="shared" si="74"/>
        <v>0</v>
      </c>
      <c r="CR71" s="208">
        <f t="shared" si="74"/>
        <v>0</v>
      </c>
      <c r="CS71" s="208">
        <f t="shared" si="74"/>
        <v>0</v>
      </c>
      <c r="CT71" s="208">
        <f t="shared" si="74"/>
        <v>0</v>
      </c>
    </row>
    <row r="72" spans="1:98" s="37" customFormat="1" ht="16.5" customHeight="1">
      <c r="A72" s="41" t="s">
        <v>551</v>
      </c>
      <c r="B72" s="208">
        <f>CT72</f>
        <v>0</v>
      </c>
      <c r="C72" s="208">
        <f>C71</f>
        <v>0</v>
      </c>
      <c r="D72" s="208">
        <f t="shared" ref="D72:AI72" si="75">C72+D71</f>
        <v>0</v>
      </c>
      <c r="E72" s="208">
        <f t="shared" si="75"/>
        <v>0</v>
      </c>
      <c r="F72" s="208">
        <f t="shared" si="75"/>
        <v>69048.561955226731</v>
      </c>
      <c r="G72" s="208">
        <f t="shared" si="75"/>
        <v>69048.561955226731</v>
      </c>
      <c r="H72" s="208">
        <f t="shared" si="75"/>
        <v>69048.561955226731</v>
      </c>
      <c r="I72" s="208">
        <f t="shared" si="75"/>
        <v>69048.561955226731</v>
      </c>
      <c r="J72" s="208">
        <f t="shared" si="75"/>
        <v>69048.561955226731</v>
      </c>
      <c r="K72" s="208">
        <f t="shared" si="75"/>
        <v>69048.561955226731</v>
      </c>
      <c r="L72" s="208">
        <f t="shared" si="75"/>
        <v>69048.561955226731</v>
      </c>
      <c r="M72" s="208">
        <f t="shared" si="75"/>
        <v>55238.849564181386</v>
      </c>
      <c r="N72" s="208">
        <f t="shared" si="75"/>
        <v>55238.849564181386</v>
      </c>
      <c r="O72" s="208">
        <f t="shared" si="75"/>
        <v>55238.849564181386</v>
      </c>
      <c r="P72" s="208">
        <f t="shared" si="75"/>
        <v>55238.849564181386</v>
      </c>
      <c r="Q72" s="208">
        <f t="shared" si="75"/>
        <v>55238.849564181386</v>
      </c>
      <c r="R72" s="208">
        <f t="shared" si="75"/>
        <v>55238.849564181386</v>
      </c>
      <c r="S72" s="208">
        <f t="shared" si="75"/>
        <v>55238.849564181386</v>
      </c>
      <c r="T72" s="208">
        <f t="shared" si="75"/>
        <v>55238.849564181386</v>
      </c>
      <c r="U72" s="208">
        <f t="shared" si="75"/>
        <v>55238.849564181386</v>
      </c>
      <c r="V72" s="208">
        <f t="shared" si="75"/>
        <v>55238.849564181386</v>
      </c>
      <c r="W72" s="208">
        <f t="shared" si="75"/>
        <v>55238.849564181386</v>
      </c>
      <c r="X72" s="208">
        <f t="shared" si="75"/>
        <v>55238.849564181386</v>
      </c>
      <c r="Y72" s="208">
        <f t="shared" si="75"/>
        <v>55238.849564181386</v>
      </c>
      <c r="Z72" s="208">
        <f t="shared" si="75"/>
        <v>55238.849564181386</v>
      </c>
      <c r="AA72" s="208">
        <f t="shared" si="75"/>
        <v>55238.849564181386</v>
      </c>
      <c r="AB72" s="208">
        <f t="shared" si="75"/>
        <v>0</v>
      </c>
      <c r="AC72" s="208">
        <f t="shared" si="75"/>
        <v>0</v>
      </c>
      <c r="AD72" s="208">
        <f t="shared" si="75"/>
        <v>0</v>
      </c>
      <c r="AE72" s="208">
        <f t="shared" si="75"/>
        <v>0</v>
      </c>
      <c r="AF72" s="208">
        <f t="shared" si="75"/>
        <v>0</v>
      </c>
      <c r="AG72" s="208">
        <f t="shared" si="75"/>
        <v>0</v>
      </c>
      <c r="AH72" s="208">
        <f t="shared" si="75"/>
        <v>0</v>
      </c>
      <c r="AI72" s="208">
        <f t="shared" si="75"/>
        <v>0</v>
      </c>
      <c r="AJ72" s="208">
        <f t="shared" ref="AJ72:BO72" si="76">AI72+AJ71</f>
        <v>0</v>
      </c>
      <c r="AK72" s="208">
        <f t="shared" si="76"/>
        <v>0</v>
      </c>
      <c r="AL72" s="208">
        <f t="shared" si="76"/>
        <v>0</v>
      </c>
      <c r="AM72" s="208">
        <f t="shared" si="76"/>
        <v>0</v>
      </c>
      <c r="AN72" s="208">
        <f t="shared" si="76"/>
        <v>0</v>
      </c>
      <c r="AO72" s="208">
        <f t="shared" si="76"/>
        <v>0</v>
      </c>
      <c r="AP72" s="208">
        <f t="shared" si="76"/>
        <v>0</v>
      </c>
      <c r="AQ72" s="208">
        <f t="shared" si="76"/>
        <v>0</v>
      </c>
      <c r="AR72" s="208">
        <f t="shared" si="76"/>
        <v>0</v>
      </c>
      <c r="AS72" s="208">
        <f t="shared" si="76"/>
        <v>0</v>
      </c>
      <c r="AT72" s="208">
        <f t="shared" si="76"/>
        <v>0</v>
      </c>
      <c r="AU72" s="208">
        <f t="shared" si="76"/>
        <v>0</v>
      </c>
      <c r="AV72" s="208">
        <f t="shared" si="76"/>
        <v>0</v>
      </c>
      <c r="AW72" s="208">
        <f t="shared" si="76"/>
        <v>0</v>
      </c>
      <c r="AX72" s="208">
        <f t="shared" si="76"/>
        <v>0</v>
      </c>
      <c r="AY72" s="208">
        <f t="shared" si="76"/>
        <v>0</v>
      </c>
      <c r="AZ72" s="208">
        <f t="shared" si="76"/>
        <v>0</v>
      </c>
      <c r="BA72" s="208">
        <f t="shared" si="76"/>
        <v>0</v>
      </c>
      <c r="BB72" s="208">
        <f t="shared" si="76"/>
        <v>0</v>
      </c>
      <c r="BC72" s="208">
        <f t="shared" si="76"/>
        <v>0</v>
      </c>
      <c r="BD72" s="208">
        <f t="shared" si="76"/>
        <v>0</v>
      </c>
      <c r="BE72" s="208">
        <f t="shared" si="76"/>
        <v>0</v>
      </c>
      <c r="BF72" s="208">
        <f t="shared" si="76"/>
        <v>0</v>
      </c>
      <c r="BG72" s="208">
        <f t="shared" si="76"/>
        <v>0</v>
      </c>
      <c r="BH72" s="208">
        <f t="shared" si="76"/>
        <v>0</v>
      </c>
      <c r="BI72" s="208">
        <f t="shared" si="76"/>
        <v>0</v>
      </c>
      <c r="BJ72" s="208">
        <f t="shared" si="76"/>
        <v>0</v>
      </c>
      <c r="BK72" s="208">
        <f t="shared" si="76"/>
        <v>0</v>
      </c>
      <c r="BL72" s="208">
        <f t="shared" si="76"/>
        <v>0</v>
      </c>
      <c r="BM72" s="208">
        <f t="shared" si="76"/>
        <v>0</v>
      </c>
      <c r="BN72" s="208">
        <f t="shared" si="76"/>
        <v>0</v>
      </c>
      <c r="BO72" s="208">
        <f t="shared" si="76"/>
        <v>0</v>
      </c>
      <c r="BP72" s="208">
        <f t="shared" ref="BP72:CT72" si="77">BO72+BP71</f>
        <v>0</v>
      </c>
      <c r="BQ72" s="208">
        <f t="shared" si="77"/>
        <v>0</v>
      </c>
      <c r="BR72" s="208">
        <f t="shared" si="77"/>
        <v>0</v>
      </c>
      <c r="BS72" s="208">
        <f t="shared" si="77"/>
        <v>0</v>
      </c>
      <c r="BT72" s="208">
        <f t="shared" si="77"/>
        <v>0</v>
      </c>
      <c r="BU72" s="208">
        <f t="shared" si="77"/>
        <v>0</v>
      </c>
      <c r="BV72" s="208">
        <f t="shared" si="77"/>
        <v>0</v>
      </c>
      <c r="BW72" s="208">
        <f t="shared" si="77"/>
        <v>0</v>
      </c>
      <c r="BX72" s="208">
        <f t="shared" si="77"/>
        <v>0</v>
      </c>
      <c r="BY72" s="208">
        <f t="shared" si="77"/>
        <v>0</v>
      </c>
      <c r="BZ72" s="208">
        <f t="shared" si="77"/>
        <v>0</v>
      </c>
      <c r="CA72" s="208">
        <f t="shared" si="77"/>
        <v>0</v>
      </c>
      <c r="CB72" s="208">
        <f t="shared" si="77"/>
        <v>0</v>
      </c>
      <c r="CC72" s="208">
        <f t="shared" si="77"/>
        <v>0</v>
      </c>
      <c r="CD72" s="208">
        <f t="shared" si="77"/>
        <v>0</v>
      </c>
      <c r="CE72" s="208">
        <f t="shared" si="77"/>
        <v>0</v>
      </c>
      <c r="CF72" s="208">
        <f t="shared" si="77"/>
        <v>0</v>
      </c>
      <c r="CG72" s="208">
        <f t="shared" si="77"/>
        <v>0</v>
      </c>
      <c r="CH72" s="208">
        <f t="shared" si="77"/>
        <v>0</v>
      </c>
      <c r="CI72" s="208">
        <f t="shared" si="77"/>
        <v>0</v>
      </c>
      <c r="CJ72" s="208">
        <f t="shared" si="77"/>
        <v>0</v>
      </c>
      <c r="CK72" s="208">
        <f t="shared" si="77"/>
        <v>0</v>
      </c>
      <c r="CL72" s="208">
        <f t="shared" si="77"/>
        <v>0</v>
      </c>
      <c r="CM72" s="208">
        <f t="shared" si="77"/>
        <v>0</v>
      </c>
      <c r="CN72" s="208">
        <f t="shared" si="77"/>
        <v>0</v>
      </c>
      <c r="CO72" s="208">
        <f t="shared" si="77"/>
        <v>0</v>
      </c>
      <c r="CP72" s="208">
        <f t="shared" si="77"/>
        <v>0</v>
      </c>
      <c r="CQ72" s="208">
        <f t="shared" si="77"/>
        <v>0</v>
      </c>
      <c r="CR72" s="208">
        <f t="shared" si="77"/>
        <v>0</v>
      </c>
      <c r="CS72" s="208">
        <f t="shared" si="77"/>
        <v>0</v>
      </c>
      <c r="CT72" s="208">
        <f t="shared" si="77"/>
        <v>0</v>
      </c>
    </row>
    <row r="73" spans="1:98" ht="16.5" customHeight="1">
      <c r="A73" s="191"/>
    </row>
    <row r="74" spans="1:98" s="35" customFormat="1" ht="16.5" customHeight="1">
      <c r="A74" s="41" t="s">
        <v>552</v>
      </c>
      <c r="B74" s="208">
        <f t="shared" ref="B74:B80" si="78">SUM(C74:CT74)</f>
        <v>-19677.454147575852</v>
      </c>
      <c r="C74" s="242">
        <f>-'附表 现金流（一期）'!E28</f>
        <v>84791.813212065434</v>
      </c>
      <c r="D74" s="242">
        <f>-'附表 现金流（一期）'!F28</f>
        <v>208.88030387261608</v>
      </c>
      <c r="E74" s="242">
        <f>-'附表 现金流（一期）'!G28</f>
        <v>647.55803071113382</v>
      </c>
      <c r="F74" s="242">
        <f>-'附表 现金流（一期）'!H28</f>
        <v>-9346.6943580131119</v>
      </c>
      <c r="G74" s="242">
        <f>-'附表 现金流（一期）'!I28</f>
        <v>1240.4440323937797</v>
      </c>
      <c r="H74" s="242">
        <f>-'附表 现金流（一期）'!J28</f>
        <v>1240.4440323937797</v>
      </c>
      <c r="I74" s="242">
        <f>-'附表 现金流（一期）'!K28</f>
        <v>1223.2163946591288</v>
      </c>
      <c r="J74" s="242">
        <f>-'附表 现金流（一期）'!L28</f>
        <v>-9615.221514709292</v>
      </c>
      <c r="K74" s="242">
        <f>-'附表 现金流（一期）'!M28</f>
        <v>-3697.7028322791648</v>
      </c>
      <c r="L74" s="242">
        <f>-'附表 现金流（一期）'!N28</f>
        <v>1057.9423320358965</v>
      </c>
      <c r="M74" s="242">
        <f>-'附表 现金流（一期）'!O28</f>
        <v>6090.4677273706411</v>
      </c>
      <c r="N74" s="242">
        <f>-'附表 现金流（一期）'!P28</f>
        <v>-19782.096647715458</v>
      </c>
      <c r="O74" s="242">
        <f>-'附表 现金流（一期）'!Q28</f>
        <v>-27739.503733093643</v>
      </c>
      <c r="P74" s="242">
        <f>-'附表 现金流（一期）'!R28</f>
        <v>-39117.793408801816</v>
      </c>
      <c r="Q74" s="242">
        <f>-'附表 现金流（一期）'!S28</f>
        <v>-40065.392005891212</v>
      </c>
      <c r="R74" s="242">
        <f>-'附表 现金流（一期）'!T28</f>
        <v>-25347.053399345572</v>
      </c>
      <c r="S74" s="242">
        <f>-'附表 现金流（一期）'!U28</f>
        <v>-18511.082084000736</v>
      </c>
      <c r="T74" s="242">
        <f>-'附表 现金流（一期）'!V28</f>
        <v>-5735.9497634687432</v>
      </c>
      <c r="U74" s="242">
        <f>-'附表 现金流（一期）'!W28</f>
        <v>-1957.4323805463482</v>
      </c>
      <c r="V74" s="242">
        <f>-'附表 现金流（一期）'!X28</f>
        <v>4771.7307974584619</v>
      </c>
      <c r="W74" s="242">
        <f>-'附表 现金流（一期）'!Y28</f>
        <v>360.95763008246456</v>
      </c>
      <c r="X74" s="242">
        <f>-'附表 现金流（一期）'!Z28</f>
        <v>446.97685335172366</v>
      </c>
      <c r="Y74" s="242">
        <f>-'附表 现金流（一期）'!AA28</f>
        <v>414.85943894359627</v>
      </c>
      <c r="Z74" s="242">
        <f>-'附表 现金流（一期）'!AB28</f>
        <v>414.85943894359627</v>
      </c>
      <c r="AA74" s="242">
        <f>-'附表 现金流（一期）'!AC28</f>
        <v>-185.56513276896317</v>
      </c>
      <c r="AB74" s="242">
        <f>-'附表 现金流（一期）'!AD28</f>
        <v>76850.447796420762</v>
      </c>
      <c r="AC74" s="242">
        <f>-'附表 现金流（一期）'!AE28</f>
        <v>-625.05131615320329</v>
      </c>
      <c r="AD74" s="242">
        <f>-'附表 现金流（一期）'!AF28</f>
        <v>-647.22278461538474</v>
      </c>
      <c r="AE74" s="242">
        <f>-'附表 现金流（一期）'!AG28</f>
        <v>-647.22278461538474</v>
      </c>
      <c r="AF74" s="242">
        <f>-'附表 现金流（一期）'!AH28</f>
        <v>118.12221538461537</v>
      </c>
      <c r="AG74" s="242">
        <f>-'附表 现金流（一期）'!AI28</f>
        <v>118.12221538461537</v>
      </c>
      <c r="AH74" s="242">
        <f>-'附表 现金流（一期）'!AJ28</f>
        <v>1431.1381489351991</v>
      </c>
      <c r="AI74" s="242">
        <f>-'附表 现金流（一期）'!AK28</f>
        <v>-510.28954932126726</v>
      </c>
      <c r="AJ74" s="242">
        <f>-'附表 现金流（一期）'!AL28</f>
        <v>142.83041888223067</v>
      </c>
      <c r="AK74" s="242">
        <f>-'附表 现金流（一期）'!AM28</f>
        <v>5578.2169642326498</v>
      </c>
      <c r="AL74" s="242">
        <f>-'附表 现金流（一期）'!AN28</f>
        <v>-2540.1048116424122</v>
      </c>
      <c r="AM74" s="242">
        <f>-'附表 现金流（一期）'!AO28</f>
        <v>-452.85075758835762</v>
      </c>
      <c r="AN74" s="242">
        <f>-'附表 现金流（一期）'!AP28</f>
        <v>-462.14805488565491</v>
      </c>
      <c r="AO74" s="242">
        <f>-'附表 现金流（一期）'!AQ28</f>
        <v>159.89518835758832</v>
      </c>
      <c r="AP74" s="242">
        <f>-'附表 现金流（一期）'!AR28</f>
        <v>0</v>
      </c>
      <c r="AQ74" s="242">
        <f>-'附表 现金流（一期）'!AS28</f>
        <v>0</v>
      </c>
      <c r="AR74" s="242">
        <f>-'附表 现金流（一期）'!AT28</f>
        <v>0</v>
      </c>
      <c r="AS74" s="242">
        <f>-'附表 现金流（一期）'!AU28</f>
        <v>0</v>
      </c>
      <c r="AT74" s="242">
        <f>-'附表 现金流（一期）'!AV28</f>
        <v>0</v>
      </c>
      <c r="AU74" s="242">
        <f>-'附表 现金流（一期）'!AW28</f>
        <v>0</v>
      </c>
      <c r="AV74" s="242">
        <f>-'附表 现金流（一期）'!AX28</f>
        <v>0</v>
      </c>
      <c r="AW74" s="242">
        <f>-'附表 现金流（一期）'!AY28</f>
        <v>0</v>
      </c>
      <c r="AX74" s="242">
        <f>-'附表 现金流（一期）'!AZ28</f>
        <v>0</v>
      </c>
      <c r="AY74" s="242">
        <f>-'附表 现金流（一期）'!BA28</f>
        <v>0</v>
      </c>
      <c r="AZ74" s="242">
        <f>-'附表 现金流（一期）'!BB28</f>
        <v>0</v>
      </c>
      <c r="BA74" s="242">
        <f>-'附表 现金流（一期）'!BC28</f>
        <v>0</v>
      </c>
      <c r="BB74" s="242">
        <f>-'附表 现金流（一期）'!BD28</f>
        <v>0</v>
      </c>
      <c r="BC74" s="242">
        <f>-'附表 现金流（一期）'!BE28</f>
        <v>0</v>
      </c>
      <c r="BD74" s="242">
        <f>-'附表 现金流（一期）'!BF28</f>
        <v>0</v>
      </c>
      <c r="BE74" s="242">
        <f>-'附表 现金流（一期）'!BG28</f>
        <v>0</v>
      </c>
      <c r="BF74" s="242">
        <f>-'附表 现金流（一期）'!BH28</f>
        <v>0</v>
      </c>
      <c r="BG74" s="242">
        <f>-'附表 现金流（一期）'!BI28</f>
        <v>0</v>
      </c>
      <c r="BH74" s="242">
        <f>-'附表 现金流（一期）'!BJ28</f>
        <v>0</v>
      </c>
      <c r="BI74" s="242">
        <f>-'附表 现金流（一期）'!BK28</f>
        <v>0</v>
      </c>
      <c r="BJ74" s="242">
        <f>-'附表 现金流（一期）'!BL28</f>
        <v>0</v>
      </c>
      <c r="BK74" s="242">
        <f>-'附表 现金流（一期）'!BM28</f>
        <v>0</v>
      </c>
      <c r="BL74" s="242">
        <f>-'附表 现金流（一期）'!BN28</f>
        <v>0</v>
      </c>
      <c r="BM74" s="242">
        <f>-'附表 现金流（一期）'!BO28</f>
        <v>0</v>
      </c>
      <c r="BN74" s="242">
        <f>-'附表 现金流（一期）'!BP28</f>
        <v>0</v>
      </c>
      <c r="BO74" s="242">
        <f>-'附表 现金流（一期）'!BQ28</f>
        <v>0</v>
      </c>
      <c r="BP74" s="242">
        <f>-'附表 现金流（一期）'!BR28</f>
        <v>0</v>
      </c>
      <c r="BQ74" s="242">
        <f>-'附表 现金流（一期）'!BS28</f>
        <v>0</v>
      </c>
      <c r="BR74" s="242">
        <f>-'附表 现金流（一期）'!BT28</f>
        <v>0</v>
      </c>
      <c r="BS74" s="242">
        <f>-'附表 现金流（一期）'!BU28</f>
        <v>0</v>
      </c>
      <c r="BT74" s="242">
        <f>-'附表 现金流（一期）'!BV28</f>
        <v>0</v>
      </c>
      <c r="BU74" s="242">
        <f>-'附表 现金流（一期）'!BW28</f>
        <v>0</v>
      </c>
      <c r="BV74" s="242">
        <f>-'附表 现金流（一期）'!BX28</f>
        <v>0</v>
      </c>
      <c r="BW74" s="242">
        <f>-'附表 现金流（一期）'!BY28</f>
        <v>0</v>
      </c>
      <c r="BX74" s="242">
        <f>-'附表 现金流（一期）'!BZ28</f>
        <v>0</v>
      </c>
      <c r="BY74" s="242">
        <f>-'附表 现金流（一期）'!CA28</f>
        <v>0</v>
      </c>
      <c r="BZ74" s="242">
        <f>-'附表 现金流（一期）'!CB28</f>
        <v>0</v>
      </c>
      <c r="CA74" s="242">
        <f>-'附表 现金流（一期）'!CC28</f>
        <v>0</v>
      </c>
      <c r="CB74" s="242">
        <f>-'附表 现金流（一期）'!CD28</f>
        <v>0</v>
      </c>
      <c r="CC74" s="242">
        <f>-'附表 现金流（一期）'!CE28</f>
        <v>0</v>
      </c>
      <c r="CD74" s="242">
        <f>-'附表 现金流（一期）'!CF28</f>
        <v>0</v>
      </c>
      <c r="CE74" s="242">
        <f>-'附表 现金流（一期）'!CG28</f>
        <v>0</v>
      </c>
      <c r="CF74" s="242">
        <f>-'附表 现金流（一期）'!CH28</f>
        <v>0</v>
      </c>
      <c r="CG74" s="242">
        <f>-'附表 现金流（一期）'!CI28</f>
        <v>0</v>
      </c>
      <c r="CH74" s="242">
        <f>-'附表 现金流（一期）'!CJ28</f>
        <v>0</v>
      </c>
      <c r="CI74" s="242">
        <f>-'附表 现金流（一期）'!CK28</f>
        <v>0</v>
      </c>
      <c r="CJ74" s="242">
        <f>-'附表 现金流（一期）'!CL28</f>
        <v>0</v>
      </c>
      <c r="CK74" s="242">
        <f>-'附表 现金流（一期）'!CM28</f>
        <v>0</v>
      </c>
      <c r="CL74" s="242">
        <f>-'附表 现金流（一期）'!CN28</f>
        <v>0</v>
      </c>
      <c r="CM74" s="242">
        <f>-'附表 现金流（一期）'!CO28</f>
        <v>0</v>
      </c>
      <c r="CN74" s="242">
        <f>-'附表 现金流（一期）'!CP28</f>
        <v>0</v>
      </c>
      <c r="CO74" s="242">
        <f>-'附表 现金流（一期）'!CQ28</f>
        <v>0</v>
      </c>
      <c r="CP74" s="242">
        <f>-'附表 现金流（一期）'!CR28</f>
        <v>0</v>
      </c>
      <c r="CQ74" s="242">
        <f>-'附表 现金流（一期）'!CS28</f>
        <v>0</v>
      </c>
      <c r="CR74" s="242">
        <f>-'附表 现金流（一期）'!CT28</f>
        <v>0</v>
      </c>
      <c r="CS74" s="242">
        <f>-'附表 现金流（一期）'!CU28</f>
        <v>0</v>
      </c>
      <c r="CT74" s="242">
        <f>-'附表 现金流（一期）'!CV28</f>
        <v>0</v>
      </c>
    </row>
    <row r="75" spans="1:98" s="35" customFormat="1" ht="16.5" customHeight="1">
      <c r="A75" s="217" t="s">
        <v>553</v>
      </c>
      <c r="B75" s="218">
        <f>CT75</f>
        <v>-19677.454147575852</v>
      </c>
      <c r="C75" s="218">
        <f>C74</f>
        <v>84791.813212065434</v>
      </c>
      <c r="D75" s="218">
        <f t="shared" ref="D75:AI75" si="79">C75+D74</f>
        <v>85000.693515938052</v>
      </c>
      <c r="E75" s="218">
        <f t="shared" si="79"/>
        <v>85648.25154664919</v>
      </c>
      <c r="F75" s="218">
        <f t="shared" si="79"/>
        <v>76301.55718863607</v>
      </c>
      <c r="G75" s="218">
        <f t="shared" si="79"/>
        <v>77542.001221029845</v>
      </c>
      <c r="H75" s="218">
        <f t="shared" si="79"/>
        <v>78782.445253423619</v>
      </c>
      <c r="I75" s="218">
        <f t="shared" si="79"/>
        <v>80005.661648082751</v>
      </c>
      <c r="J75" s="218">
        <f t="shared" si="79"/>
        <v>70390.440133373457</v>
      </c>
      <c r="K75" s="218">
        <f t="shared" si="79"/>
        <v>66692.737301094297</v>
      </c>
      <c r="L75" s="218">
        <f t="shared" si="79"/>
        <v>67750.679633130188</v>
      </c>
      <c r="M75" s="218">
        <f t="shared" si="79"/>
        <v>73841.147360500836</v>
      </c>
      <c r="N75" s="218">
        <f t="shared" si="79"/>
        <v>54059.050712785378</v>
      </c>
      <c r="O75" s="218">
        <f t="shared" si="79"/>
        <v>26319.546979691735</v>
      </c>
      <c r="P75" s="218">
        <f t="shared" si="79"/>
        <v>-12798.24642911008</v>
      </c>
      <c r="Q75" s="218">
        <f t="shared" si="79"/>
        <v>-52863.638435001296</v>
      </c>
      <c r="R75" s="218">
        <f t="shared" si="79"/>
        <v>-78210.691834346871</v>
      </c>
      <c r="S75" s="218">
        <f t="shared" si="79"/>
        <v>-96721.773918347608</v>
      </c>
      <c r="T75" s="218">
        <f t="shared" si="79"/>
        <v>-102457.72368181635</v>
      </c>
      <c r="U75" s="218">
        <f t="shared" si="79"/>
        <v>-104415.1560623627</v>
      </c>
      <c r="V75" s="218">
        <f t="shared" si="79"/>
        <v>-99643.425264904246</v>
      </c>
      <c r="W75" s="218">
        <f t="shared" si="79"/>
        <v>-99282.467634821776</v>
      </c>
      <c r="X75" s="218">
        <f t="shared" si="79"/>
        <v>-98835.490781470056</v>
      </c>
      <c r="Y75" s="218">
        <f t="shared" si="79"/>
        <v>-98420.631342526467</v>
      </c>
      <c r="Z75" s="218">
        <f t="shared" si="79"/>
        <v>-98005.771903582878</v>
      </c>
      <c r="AA75" s="218">
        <f t="shared" si="79"/>
        <v>-98191.337036351848</v>
      </c>
      <c r="AB75" s="218">
        <f t="shared" si="79"/>
        <v>-21340.889239931086</v>
      </c>
      <c r="AC75" s="218">
        <f t="shared" si="79"/>
        <v>-21965.94055608429</v>
      </c>
      <c r="AD75" s="218">
        <f t="shared" si="79"/>
        <v>-22613.163340699673</v>
      </c>
      <c r="AE75" s="218">
        <f t="shared" si="79"/>
        <v>-23260.386125315057</v>
      </c>
      <c r="AF75" s="218">
        <f t="shared" si="79"/>
        <v>-23142.263909930443</v>
      </c>
      <c r="AG75" s="218">
        <f t="shared" si="79"/>
        <v>-23024.14169454583</v>
      </c>
      <c r="AH75" s="218">
        <f t="shared" si="79"/>
        <v>-21593.003545610631</v>
      </c>
      <c r="AI75" s="218">
        <f t="shared" si="79"/>
        <v>-22103.293094931898</v>
      </c>
      <c r="AJ75" s="218">
        <f t="shared" ref="AJ75:BO75" si="80">AI75+AJ74</f>
        <v>-21960.462676049669</v>
      </c>
      <c r="AK75" s="218">
        <f t="shared" si="80"/>
        <v>-16382.245711817019</v>
      </c>
      <c r="AL75" s="218">
        <f t="shared" si="80"/>
        <v>-18922.35052345943</v>
      </c>
      <c r="AM75" s="218">
        <f t="shared" si="80"/>
        <v>-19375.201281047786</v>
      </c>
      <c r="AN75" s="218">
        <f t="shared" si="80"/>
        <v>-19837.349335933442</v>
      </c>
      <c r="AO75" s="218">
        <f t="shared" si="80"/>
        <v>-19677.454147575852</v>
      </c>
      <c r="AP75" s="218">
        <f t="shared" si="80"/>
        <v>-19677.454147575852</v>
      </c>
      <c r="AQ75" s="218">
        <f t="shared" si="80"/>
        <v>-19677.454147575852</v>
      </c>
      <c r="AR75" s="218">
        <f t="shared" si="80"/>
        <v>-19677.454147575852</v>
      </c>
      <c r="AS75" s="218">
        <f t="shared" si="80"/>
        <v>-19677.454147575852</v>
      </c>
      <c r="AT75" s="218">
        <f t="shared" si="80"/>
        <v>-19677.454147575852</v>
      </c>
      <c r="AU75" s="218">
        <f t="shared" si="80"/>
        <v>-19677.454147575852</v>
      </c>
      <c r="AV75" s="218">
        <f t="shared" si="80"/>
        <v>-19677.454147575852</v>
      </c>
      <c r="AW75" s="218">
        <f t="shared" si="80"/>
        <v>-19677.454147575852</v>
      </c>
      <c r="AX75" s="218">
        <f t="shared" si="80"/>
        <v>-19677.454147575852</v>
      </c>
      <c r="AY75" s="218">
        <f t="shared" si="80"/>
        <v>-19677.454147575852</v>
      </c>
      <c r="AZ75" s="218">
        <f t="shared" si="80"/>
        <v>-19677.454147575852</v>
      </c>
      <c r="BA75" s="218">
        <f t="shared" si="80"/>
        <v>-19677.454147575852</v>
      </c>
      <c r="BB75" s="218">
        <f t="shared" si="80"/>
        <v>-19677.454147575852</v>
      </c>
      <c r="BC75" s="218">
        <f t="shared" si="80"/>
        <v>-19677.454147575852</v>
      </c>
      <c r="BD75" s="218">
        <f t="shared" si="80"/>
        <v>-19677.454147575852</v>
      </c>
      <c r="BE75" s="218">
        <f t="shared" si="80"/>
        <v>-19677.454147575852</v>
      </c>
      <c r="BF75" s="218">
        <f t="shared" si="80"/>
        <v>-19677.454147575852</v>
      </c>
      <c r="BG75" s="218">
        <f t="shared" si="80"/>
        <v>-19677.454147575852</v>
      </c>
      <c r="BH75" s="218">
        <f t="shared" si="80"/>
        <v>-19677.454147575852</v>
      </c>
      <c r="BI75" s="218">
        <f t="shared" si="80"/>
        <v>-19677.454147575852</v>
      </c>
      <c r="BJ75" s="218">
        <f t="shared" si="80"/>
        <v>-19677.454147575852</v>
      </c>
      <c r="BK75" s="218">
        <f t="shared" si="80"/>
        <v>-19677.454147575852</v>
      </c>
      <c r="BL75" s="218">
        <f t="shared" si="80"/>
        <v>-19677.454147575852</v>
      </c>
      <c r="BM75" s="218">
        <f t="shared" si="80"/>
        <v>-19677.454147575852</v>
      </c>
      <c r="BN75" s="218">
        <f t="shared" si="80"/>
        <v>-19677.454147575852</v>
      </c>
      <c r="BO75" s="218">
        <f t="shared" si="80"/>
        <v>-19677.454147575852</v>
      </c>
      <c r="BP75" s="218">
        <f t="shared" ref="BP75:CT75" si="81">BO75+BP74</f>
        <v>-19677.454147575852</v>
      </c>
      <c r="BQ75" s="218">
        <f t="shared" si="81"/>
        <v>-19677.454147575852</v>
      </c>
      <c r="BR75" s="218">
        <f t="shared" si="81"/>
        <v>-19677.454147575852</v>
      </c>
      <c r="BS75" s="218">
        <f t="shared" si="81"/>
        <v>-19677.454147575852</v>
      </c>
      <c r="BT75" s="218">
        <f t="shared" si="81"/>
        <v>-19677.454147575852</v>
      </c>
      <c r="BU75" s="218">
        <f t="shared" si="81"/>
        <v>-19677.454147575852</v>
      </c>
      <c r="BV75" s="218">
        <f t="shared" si="81"/>
        <v>-19677.454147575852</v>
      </c>
      <c r="BW75" s="218">
        <f t="shared" si="81"/>
        <v>-19677.454147575852</v>
      </c>
      <c r="BX75" s="218">
        <f t="shared" si="81"/>
        <v>-19677.454147575852</v>
      </c>
      <c r="BY75" s="218">
        <f t="shared" si="81"/>
        <v>-19677.454147575852</v>
      </c>
      <c r="BZ75" s="218">
        <f t="shared" si="81"/>
        <v>-19677.454147575852</v>
      </c>
      <c r="CA75" s="218">
        <f t="shared" si="81"/>
        <v>-19677.454147575852</v>
      </c>
      <c r="CB75" s="218">
        <f t="shared" si="81"/>
        <v>-19677.454147575852</v>
      </c>
      <c r="CC75" s="218">
        <f t="shared" si="81"/>
        <v>-19677.454147575852</v>
      </c>
      <c r="CD75" s="218">
        <f t="shared" si="81"/>
        <v>-19677.454147575852</v>
      </c>
      <c r="CE75" s="218">
        <f t="shared" si="81"/>
        <v>-19677.454147575852</v>
      </c>
      <c r="CF75" s="218">
        <f t="shared" si="81"/>
        <v>-19677.454147575852</v>
      </c>
      <c r="CG75" s="218">
        <f t="shared" si="81"/>
        <v>-19677.454147575852</v>
      </c>
      <c r="CH75" s="218">
        <f t="shared" si="81"/>
        <v>-19677.454147575852</v>
      </c>
      <c r="CI75" s="218">
        <f t="shared" si="81"/>
        <v>-19677.454147575852</v>
      </c>
      <c r="CJ75" s="218">
        <f t="shared" si="81"/>
        <v>-19677.454147575852</v>
      </c>
      <c r="CK75" s="218">
        <f t="shared" si="81"/>
        <v>-19677.454147575852</v>
      </c>
      <c r="CL75" s="218">
        <f t="shared" si="81"/>
        <v>-19677.454147575852</v>
      </c>
      <c r="CM75" s="218">
        <f t="shared" si="81"/>
        <v>-19677.454147575852</v>
      </c>
      <c r="CN75" s="218">
        <f t="shared" si="81"/>
        <v>-19677.454147575852</v>
      </c>
      <c r="CO75" s="218">
        <f t="shared" si="81"/>
        <v>-19677.454147575852</v>
      </c>
      <c r="CP75" s="218">
        <f t="shared" si="81"/>
        <v>-19677.454147575852</v>
      </c>
      <c r="CQ75" s="218">
        <f t="shared" si="81"/>
        <v>-19677.454147575852</v>
      </c>
      <c r="CR75" s="218">
        <f t="shared" si="81"/>
        <v>-19677.454147575852</v>
      </c>
      <c r="CS75" s="218">
        <f t="shared" si="81"/>
        <v>-19677.454147575852</v>
      </c>
      <c r="CT75" s="218">
        <f t="shared" si="81"/>
        <v>-19677.454147575852</v>
      </c>
    </row>
    <row r="76" spans="1:98" ht="16.5" customHeight="1">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row>
    <row r="77" spans="1:98" ht="16.5" customHeight="1">
      <c r="A77" s="230" t="s">
        <v>573</v>
      </c>
      <c r="B77" s="232" t="s">
        <v>239</v>
      </c>
      <c r="C77" s="207">
        <v>1</v>
      </c>
      <c r="D77" s="207">
        <v>2</v>
      </c>
      <c r="E77" s="207">
        <v>3</v>
      </c>
      <c r="F77" s="207">
        <v>4</v>
      </c>
      <c r="G77" s="207">
        <v>5</v>
      </c>
      <c r="H77" s="207">
        <v>6</v>
      </c>
      <c r="I77" s="207">
        <v>7</v>
      </c>
      <c r="J77" s="207">
        <v>8</v>
      </c>
      <c r="K77" s="207">
        <v>9</v>
      </c>
      <c r="L77" s="207">
        <v>10</v>
      </c>
      <c r="M77" s="207">
        <v>11</v>
      </c>
      <c r="N77" s="207">
        <v>12</v>
      </c>
      <c r="O77" s="207">
        <v>13</v>
      </c>
      <c r="P77" s="207">
        <v>14</v>
      </c>
      <c r="Q77" s="207">
        <v>15</v>
      </c>
      <c r="R77" s="207">
        <v>16</v>
      </c>
      <c r="S77" s="207">
        <v>17</v>
      </c>
      <c r="T77" s="207">
        <v>18</v>
      </c>
      <c r="U77" s="207">
        <v>19</v>
      </c>
      <c r="V77" s="207">
        <v>20</v>
      </c>
      <c r="W77" s="207">
        <v>21</v>
      </c>
      <c r="X77" s="207">
        <v>22</v>
      </c>
      <c r="Y77" s="207">
        <v>23</v>
      </c>
      <c r="Z77" s="207">
        <v>24</v>
      </c>
      <c r="AA77" s="207">
        <v>25</v>
      </c>
      <c r="AB77" s="207">
        <v>26</v>
      </c>
      <c r="AC77" s="207">
        <v>27</v>
      </c>
      <c r="AD77" s="207">
        <v>28</v>
      </c>
      <c r="AE77" s="207">
        <v>29</v>
      </c>
      <c r="AF77" s="207">
        <v>30</v>
      </c>
      <c r="AG77" s="207">
        <v>31</v>
      </c>
      <c r="AH77" s="207">
        <v>32</v>
      </c>
      <c r="AI77" s="207">
        <v>33</v>
      </c>
      <c r="AJ77" s="207">
        <v>34</v>
      </c>
      <c r="AK77" s="207">
        <v>35</v>
      </c>
      <c r="AL77" s="207">
        <v>36</v>
      </c>
      <c r="AM77" s="207">
        <v>37</v>
      </c>
      <c r="AN77" s="207">
        <v>38</v>
      </c>
      <c r="AO77" s="207">
        <v>39</v>
      </c>
      <c r="AP77" s="207">
        <v>40</v>
      </c>
      <c r="AQ77" s="207">
        <v>41</v>
      </c>
      <c r="AR77" s="207">
        <v>42</v>
      </c>
      <c r="AS77" s="207">
        <v>43</v>
      </c>
      <c r="AT77" s="207">
        <v>44</v>
      </c>
      <c r="AU77" s="207">
        <v>45</v>
      </c>
      <c r="AV77" s="207">
        <v>46</v>
      </c>
      <c r="AW77" s="207">
        <v>47</v>
      </c>
      <c r="AX77" s="207">
        <v>48</v>
      </c>
      <c r="AY77" s="207">
        <v>49</v>
      </c>
      <c r="AZ77" s="207">
        <v>50</v>
      </c>
      <c r="BA77" s="207">
        <v>51</v>
      </c>
      <c r="BB77" s="207">
        <v>52</v>
      </c>
      <c r="BC77" s="207">
        <v>53</v>
      </c>
      <c r="BD77" s="207">
        <v>54</v>
      </c>
      <c r="BE77" s="207">
        <v>55</v>
      </c>
      <c r="BF77" s="207">
        <v>56</v>
      </c>
      <c r="BG77" s="207">
        <v>57</v>
      </c>
      <c r="BH77" s="207">
        <v>58</v>
      </c>
      <c r="BI77" s="207">
        <v>59</v>
      </c>
      <c r="BJ77" s="207">
        <v>60</v>
      </c>
      <c r="BK77" s="207">
        <v>61</v>
      </c>
      <c r="BL77" s="207">
        <v>62</v>
      </c>
      <c r="BM77" s="207">
        <v>63</v>
      </c>
      <c r="BN77" s="207">
        <v>64</v>
      </c>
      <c r="BO77" s="207">
        <v>65</v>
      </c>
      <c r="BP77" s="207">
        <v>66</v>
      </c>
      <c r="BQ77" s="207">
        <v>67</v>
      </c>
      <c r="BR77" s="207">
        <v>68</v>
      </c>
      <c r="BS77" s="207">
        <v>69</v>
      </c>
      <c r="BT77" s="207">
        <v>70</v>
      </c>
      <c r="BU77" s="207">
        <v>71</v>
      </c>
      <c r="BV77" s="207">
        <v>72</v>
      </c>
      <c r="BW77" s="207">
        <v>73</v>
      </c>
      <c r="BX77" s="207">
        <v>74</v>
      </c>
      <c r="BY77" s="207">
        <v>75</v>
      </c>
      <c r="BZ77" s="207">
        <v>76</v>
      </c>
      <c r="CA77" s="207">
        <v>77</v>
      </c>
      <c r="CB77" s="207">
        <v>78</v>
      </c>
      <c r="CC77" s="207">
        <v>79</v>
      </c>
      <c r="CD77" s="207">
        <v>80</v>
      </c>
      <c r="CE77" s="207">
        <v>81</v>
      </c>
      <c r="CF77" s="207">
        <v>82</v>
      </c>
      <c r="CG77" s="207">
        <v>83</v>
      </c>
      <c r="CH77" s="207">
        <v>84</v>
      </c>
      <c r="CI77" s="207">
        <v>85</v>
      </c>
      <c r="CJ77" s="207">
        <v>86</v>
      </c>
      <c r="CK77" s="207">
        <v>87</v>
      </c>
      <c r="CL77" s="207">
        <v>88</v>
      </c>
      <c r="CM77" s="207">
        <v>89</v>
      </c>
      <c r="CN77" s="207">
        <v>90</v>
      </c>
      <c r="CO77" s="207">
        <v>91</v>
      </c>
      <c r="CP77" s="207">
        <v>92</v>
      </c>
      <c r="CQ77" s="207">
        <v>93</v>
      </c>
      <c r="CR77" s="207">
        <v>94</v>
      </c>
      <c r="CS77" s="207">
        <v>95</v>
      </c>
      <c r="CT77" s="207">
        <v>96</v>
      </c>
    </row>
    <row r="78" spans="1:98" s="37" customFormat="1" ht="16.5" customHeight="1">
      <c r="A78" s="214" t="s">
        <v>555</v>
      </c>
      <c r="B78" s="208">
        <f t="shared" si="78"/>
        <v>1939.3992072840711</v>
      </c>
      <c r="C78" s="221">
        <f t="shared" ref="C78:I78" si="82">C65*$B$10/12</f>
        <v>0</v>
      </c>
      <c r="D78" s="221">
        <f t="shared" si="82"/>
        <v>0</v>
      </c>
      <c r="E78" s="221">
        <f t="shared" si="82"/>
        <v>0</v>
      </c>
      <c r="F78" s="221">
        <f t="shared" si="82"/>
        <v>0</v>
      </c>
      <c r="G78" s="221">
        <f t="shared" si="82"/>
        <v>0</v>
      </c>
      <c r="H78" s="221">
        <f t="shared" si="82"/>
        <v>0</v>
      </c>
      <c r="I78" s="221">
        <f t="shared" si="82"/>
        <v>0</v>
      </c>
      <c r="J78" s="221">
        <f t="shared" ref="J78:BU78" si="83">J65*$B$10/12</f>
        <v>49.987645153689463</v>
      </c>
      <c r="K78" s="221">
        <f t="shared" si="83"/>
        <v>74.981467730534192</v>
      </c>
      <c r="L78" s="221">
        <f t="shared" si="83"/>
        <v>74.981467730534192</v>
      </c>
      <c r="M78" s="221">
        <f t="shared" si="83"/>
        <v>124.96911288422365</v>
      </c>
      <c r="N78" s="221">
        <f t="shared" si="83"/>
        <v>124.96911288422365</v>
      </c>
      <c r="O78" s="221">
        <f t="shared" si="83"/>
        <v>124.96911288422365</v>
      </c>
      <c r="P78" s="221">
        <f t="shared" si="83"/>
        <v>124.96911288422365</v>
      </c>
      <c r="Q78" s="221">
        <f t="shared" si="83"/>
        <v>124.96911288422365</v>
      </c>
      <c r="R78" s="221">
        <f t="shared" si="83"/>
        <v>124.96911288422365</v>
      </c>
      <c r="S78" s="221">
        <f t="shared" si="83"/>
        <v>124.96911288422365</v>
      </c>
      <c r="T78" s="221">
        <f t="shared" si="83"/>
        <v>124.96911288422365</v>
      </c>
      <c r="U78" s="221">
        <f t="shared" si="83"/>
        <v>124.96911288422365</v>
      </c>
      <c r="V78" s="221">
        <f t="shared" si="83"/>
        <v>102.45443511854995</v>
      </c>
      <c r="W78" s="221">
        <f t="shared" si="83"/>
        <v>102.45443511854995</v>
      </c>
      <c r="X78" s="221">
        <f t="shared" si="83"/>
        <v>102.45443511854995</v>
      </c>
      <c r="Y78" s="221">
        <f t="shared" si="83"/>
        <v>102.45443511854995</v>
      </c>
      <c r="Z78" s="221">
        <f t="shared" si="83"/>
        <v>102.45443511854995</v>
      </c>
      <c r="AA78" s="221">
        <f t="shared" si="83"/>
        <v>102.45443511854995</v>
      </c>
      <c r="AB78" s="221">
        <f t="shared" si="83"/>
        <v>0</v>
      </c>
      <c r="AC78" s="221">
        <f t="shared" si="83"/>
        <v>0</v>
      </c>
      <c r="AD78" s="221">
        <f t="shared" si="83"/>
        <v>0</v>
      </c>
      <c r="AE78" s="221">
        <f t="shared" si="83"/>
        <v>0</v>
      </c>
      <c r="AF78" s="221">
        <f t="shared" si="83"/>
        <v>0</v>
      </c>
      <c r="AG78" s="221">
        <f t="shared" si="83"/>
        <v>0</v>
      </c>
      <c r="AH78" s="221">
        <f t="shared" si="83"/>
        <v>0</v>
      </c>
      <c r="AI78" s="221">
        <f t="shared" si="83"/>
        <v>0</v>
      </c>
      <c r="AJ78" s="221">
        <f t="shared" si="83"/>
        <v>0</v>
      </c>
      <c r="AK78" s="221">
        <f t="shared" si="83"/>
        <v>0</v>
      </c>
      <c r="AL78" s="221">
        <f t="shared" si="83"/>
        <v>0</v>
      </c>
      <c r="AM78" s="221">
        <f t="shared" si="83"/>
        <v>0</v>
      </c>
      <c r="AN78" s="221">
        <f t="shared" si="83"/>
        <v>0</v>
      </c>
      <c r="AO78" s="221">
        <f t="shared" si="83"/>
        <v>0</v>
      </c>
      <c r="AP78" s="221">
        <f t="shared" si="83"/>
        <v>0</v>
      </c>
      <c r="AQ78" s="221">
        <f t="shared" si="83"/>
        <v>0</v>
      </c>
      <c r="AR78" s="221">
        <f t="shared" si="83"/>
        <v>0</v>
      </c>
      <c r="AS78" s="221">
        <f t="shared" si="83"/>
        <v>0</v>
      </c>
      <c r="AT78" s="221">
        <f t="shared" si="83"/>
        <v>0</v>
      </c>
      <c r="AU78" s="221">
        <f t="shared" si="83"/>
        <v>0</v>
      </c>
      <c r="AV78" s="221">
        <f t="shared" si="83"/>
        <v>0</v>
      </c>
      <c r="AW78" s="221">
        <f t="shared" si="83"/>
        <v>0</v>
      </c>
      <c r="AX78" s="221">
        <f t="shared" si="83"/>
        <v>0</v>
      </c>
      <c r="AY78" s="221">
        <f t="shared" si="83"/>
        <v>0</v>
      </c>
      <c r="AZ78" s="221">
        <f t="shared" si="83"/>
        <v>0</v>
      </c>
      <c r="BA78" s="221">
        <f t="shared" si="83"/>
        <v>0</v>
      </c>
      <c r="BB78" s="221">
        <f t="shared" si="83"/>
        <v>0</v>
      </c>
      <c r="BC78" s="221">
        <f t="shared" si="83"/>
        <v>0</v>
      </c>
      <c r="BD78" s="221">
        <f t="shared" si="83"/>
        <v>0</v>
      </c>
      <c r="BE78" s="221">
        <f t="shared" si="83"/>
        <v>0</v>
      </c>
      <c r="BF78" s="221">
        <f t="shared" si="83"/>
        <v>0</v>
      </c>
      <c r="BG78" s="221">
        <f t="shared" si="83"/>
        <v>0</v>
      </c>
      <c r="BH78" s="221">
        <f t="shared" si="83"/>
        <v>0</v>
      </c>
      <c r="BI78" s="221">
        <f t="shared" si="83"/>
        <v>0</v>
      </c>
      <c r="BJ78" s="221">
        <f t="shared" si="83"/>
        <v>0</v>
      </c>
      <c r="BK78" s="221">
        <f t="shared" si="83"/>
        <v>0</v>
      </c>
      <c r="BL78" s="221">
        <f t="shared" si="83"/>
        <v>0</v>
      </c>
      <c r="BM78" s="221">
        <f t="shared" si="83"/>
        <v>0</v>
      </c>
      <c r="BN78" s="221">
        <f t="shared" si="83"/>
        <v>0</v>
      </c>
      <c r="BO78" s="221">
        <f t="shared" si="83"/>
        <v>0</v>
      </c>
      <c r="BP78" s="221">
        <f t="shared" si="83"/>
        <v>0</v>
      </c>
      <c r="BQ78" s="221">
        <f t="shared" si="83"/>
        <v>0</v>
      </c>
      <c r="BR78" s="221">
        <f t="shared" si="83"/>
        <v>0</v>
      </c>
      <c r="BS78" s="221">
        <f t="shared" si="83"/>
        <v>0</v>
      </c>
      <c r="BT78" s="221">
        <f t="shared" si="83"/>
        <v>0</v>
      </c>
      <c r="BU78" s="221">
        <f t="shared" si="83"/>
        <v>0</v>
      </c>
      <c r="BV78" s="221">
        <f t="shared" ref="BV78:CT78" si="84">BV65*$B$10/12</f>
        <v>0</v>
      </c>
      <c r="BW78" s="221">
        <f t="shared" si="84"/>
        <v>0</v>
      </c>
      <c r="BX78" s="221">
        <f t="shared" si="84"/>
        <v>0</v>
      </c>
      <c r="BY78" s="221">
        <f t="shared" si="84"/>
        <v>0</v>
      </c>
      <c r="BZ78" s="221">
        <f t="shared" si="84"/>
        <v>0</v>
      </c>
      <c r="CA78" s="221">
        <f t="shared" si="84"/>
        <v>0</v>
      </c>
      <c r="CB78" s="221">
        <f t="shared" si="84"/>
        <v>0</v>
      </c>
      <c r="CC78" s="221">
        <f t="shared" si="84"/>
        <v>0</v>
      </c>
      <c r="CD78" s="221">
        <f t="shared" si="84"/>
        <v>0</v>
      </c>
      <c r="CE78" s="221">
        <f t="shared" si="84"/>
        <v>0</v>
      </c>
      <c r="CF78" s="221">
        <f t="shared" si="84"/>
        <v>0</v>
      </c>
      <c r="CG78" s="221">
        <f t="shared" si="84"/>
        <v>0</v>
      </c>
      <c r="CH78" s="221">
        <f t="shared" si="84"/>
        <v>0</v>
      </c>
      <c r="CI78" s="221">
        <f t="shared" si="84"/>
        <v>0</v>
      </c>
      <c r="CJ78" s="221">
        <f t="shared" si="84"/>
        <v>0</v>
      </c>
      <c r="CK78" s="221">
        <f t="shared" si="84"/>
        <v>0</v>
      </c>
      <c r="CL78" s="221">
        <f t="shared" si="84"/>
        <v>0</v>
      </c>
      <c r="CM78" s="221">
        <f t="shared" si="84"/>
        <v>0</v>
      </c>
      <c r="CN78" s="221">
        <f t="shared" si="84"/>
        <v>0</v>
      </c>
      <c r="CO78" s="221">
        <f t="shared" si="84"/>
        <v>0</v>
      </c>
      <c r="CP78" s="221">
        <f t="shared" si="84"/>
        <v>0</v>
      </c>
      <c r="CQ78" s="221">
        <f t="shared" si="84"/>
        <v>0</v>
      </c>
      <c r="CR78" s="221">
        <f t="shared" si="84"/>
        <v>0</v>
      </c>
      <c r="CS78" s="221">
        <f t="shared" si="84"/>
        <v>0</v>
      </c>
      <c r="CT78" s="221">
        <f t="shared" si="84"/>
        <v>0</v>
      </c>
    </row>
    <row r="79" spans="1:98" s="37" customFormat="1" ht="16.5" customHeight="1">
      <c r="A79" s="214" t="s">
        <v>556</v>
      </c>
      <c r="B79" s="208">
        <f t="shared" si="78"/>
        <v>7652.8822833709673</v>
      </c>
      <c r="C79" s="221">
        <f t="shared" ref="C79:I79" si="85">C72*$B$12/12</f>
        <v>0</v>
      </c>
      <c r="D79" s="221">
        <f t="shared" si="85"/>
        <v>0</v>
      </c>
      <c r="E79" s="221">
        <f t="shared" si="85"/>
        <v>0</v>
      </c>
      <c r="F79" s="221">
        <f t="shared" si="85"/>
        <v>402.78327807215595</v>
      </c>
      <c r="G79" s="221">
        <f t="shared" si="85"/>
        <v>402.78327807215595</v>
      </c>
      <c r="H79" s="221">
        <f t="shared" si="85"/>
        <v>402.78327807215595</v>
      </c>
      <c r="I79" s="221">
        <f t="shared" si="85"/>
        <v>402.78327807215595</v>
      </c>
      <c r="J79" s="221">
        <f t="shared" ref="J79:BU79" si="86">J72*$B$12/12</f>
        <v>402.78327807215595</v>
      </c>
      <c r="K79" s="221">
        <f t="shared" si="86"/>
        <v>402.78327807215595</v>
      </c>
      <c r="L79" s="221">
        <f t="shared" si="86"/>
        <v>402.78327807215595</v>
      </c>
      <c r="M79" s="221">
        <f t="shared" si="86"/>
        <v>322.22662245772477</v>
      </c>
      <c r="N79" s="221">
        <f t="shared" si="86"/>
        <v>322.22662245772477</v>
      </c>
      <c r="O79" s="221">
        <f t="shared" si="86"/>
        <v>322.22662245772477</v>
      </c>
      <c r="P79" s="221">
        <f t="shared" si="86"/>
        <v>322.22662245772477</v>
      </c>
      <c r="Q79" s="221">
        <f t="shared" si="86"/>
        <v>322.22662245772477</v>
      </c>
      <c r="R79" s="221">
        <f t="shared" si="86"/>
        <v>322.22662245772477</v>
      </c>
      <c r="S79" s="221">
        <f t="shared" si="86"/>
        <v>322.22662245772477</v>
      </c>
      <c r="T79" s="221">
        <f t="shared" si="86"/>
        <v>322.22662245772477</v>
      </c>
      <c r="U79" s="221">
        <f t="shared" si="86"/>
        <v>322.22662245772477</v>
      </c>
      <c r="V79" s="221">
        <f t="shared" si="86"/>
        <v>322.22662245772477</v>
      </c>
      <c r="W79" s="221">
        <f t="shared" si="86"/>
        <v>322.22662245772477</v>
      </c>
      <c r="X79" s="221">
        <f t="shared" si="86"/>
        <v>322.22662245772477</v>
      </c>
      <c r="Y79" s="221">
        <f t="shared" si="86"/>
        <v>322.22662245772477</v>
      </c>
      <c r="Z79" s="221">
        <f t="shared" si="86"/>
        <v>322.22662245772477</v>
      </c>
      <c r="AA79" s="221">
        <f t="shared" si="86"/>
        <v>322.22662245772477</v>
      </c>
      <c r="AB79" s="221">
        <f t="shared" si="86"/>
        <v>0</v>
      </c>
      <c r="AC79" s="221">
        <f t="shared" si="86"/>
        <v>0</v>
      </c>
      <c r="AD79" s="221">
        <f t="shared" si="86"/>
        <v>0</v>
      </c>
      <c r="AE79" s="221">
        <f t="shared" si="86"/>
        <v>0</v>
      </c>
      <c r="AF79" s="221">
        <f t="shared" si="86"/>
        <v>0</v>
      </c>
      <c r="AG79" s="221">
        <f t="shared" si="86"/>
        <v>0</v>
      </c>
      <c r="AH79" s="221">
        <f t="shared" si="86"/>
        <v>0</v>
      </c>
      <c r="AI79" s="221">
        <f t="shared" si="86"/>
        <v>0</v>
      </c>
      <c r="AJ79" s="221">
        <f t="shared" si="86"/>
        <v>0</v>
      </c>
      <c r="AK79" s="221">
        <f t="shared" si="86"/>
        <v>0</v>
      </c>
      <c r="AL79" s="221">
        <f t="shared" si="86"/>
        <v>0</v>
      </c>
      <c r="AM79" s="221">
        <f t="shared" si="86"/>
        <v>0</v>
      </c>
      <c r="AN79" s="221">
        <f t="shared" si="86"/>
        <v>0</v>
      </c>
      <c r="AO79" s="221">
        <f t="shared" si="86"/>
        <v>0</v>
      </c>
      <c r="AP79" s="221">
        <f t="shared" si="86"/>
        <v>0</v>
      </c>
      <c r="AQ79" s="221">
        <f t="shared" si="86"/>
        <v>0</v>
      </c>
      <c r="AR79" s="221">
        <f t="shared" si="86"/>
        <v>0</v>
      </c>
      <c r="AS79" s="221">
        <f t="shared" si="86"/>
        <v>0</v>
      </c>
      <c r="AT79" s="221">
        <f t="shared" si="86"/>
        <v>0</v>
      </c>
      <c r="AU79" s="221">
        <f t="shared" si="86"/>
        <v>0</v>
      </c>
      <c r="AV79" s="221">
        <f t="shared" si="86"/>
        <v>0</v>
      </c>
      <c r="AW79" s="221">
        <f t="shared" si="86"/>
        <v>0</v>
      </c>
      <c r="AX79" s="221">
        <f t="shared" si="86"/>
        <v>0</v>
      </c>
      <c r="AY79" s="221">
        <f t="shared" si="86"/>
        <v>0</v>
      </c>
      <c r="AZ79" s="221">
        <f t="shared" si="86"/>
        <v>0</v>
      </c>
      <c r="BA79" s="221">
        <f t="shared" si="86"/>
        <v>0</v>
      </c>
      <c r="BB79" s="221">
        <f t="shared" si="86"/>
        <v>0</v>
      </c>
      <c r="BC79" s="221">
        <f t="shared" si="86"/>
        <v>0</v>
      </c>
      <c r="BD79" s="221">
        <f t="shared" si="86"/>
        <v>0</v>
      </c>
      <c r="BE79" s="221">
        <f t="shared" si="86"/>
        <v>0</v>
      </c>
      <c r="BF79" s="221">
        <f t="shared" si="86"/>
        <v>0</v>
      </c>
      <c r="BG79" s="221">
        <f t="shared" si="86"/>
        <v>0</v>
      </c>
      <c r="BH79" s="221">
        <f t="shared" si="86"/>
        <v>0</v>
      </c>
      <c r="BI79" s="221">
        <f t="shared" si="86"/>
        <v>0</v>
      </c>
      <c r="BJ79" s="221">
        <f t="shared" si="86"/>
        <v>0</v>
      </c>
      <c r="BK79" s="221">
        <f t="shared" si="86"/>
        <v>0</v>
      </c>
      <c r="BL79" s="221">
        <f t="shared" si="86"/>
        <v>0</v>
      </c>
      <c r="BM79" s="221">
        <f t="shared" si="86"/>
        <v>0</v>
      </c>
      <c r="BN79" s="221">
        <f t="shared" si="86"/>
        <v>0</v>
      </c>
      <c r="BO79" s="221">
        <f t="shared" si="86"/>
        <v>0</v>
      </c>
      <c r="BP79" s="221">
        <f t="shared" si="86"/>
        <v>0</v>
      </c>
      <c r="BQ79" s="221">
        <f t="shared" si="86"/>
        <v>0</v>
      </c>
      <c r="BR79" s="221">
        <f t="shared" si="86"/>
        <v>0</v>
      </c>
      <c r="BS79" s="221">
        <f t="shared" si="86"/>
        <v>0</v>
      </c>
      <c r="BT79" s="221">
        <f t="shared" si="86"/>
        <v>0</v>
      </c>
      <c r="BU79" s="221">
        <f t="shared" si="86"/>
        <v>0</v>
      </c>
      <c r="BV79" s="221">
        <f t="shared" ref="BV79:CT79" si="87">BV72*$B$12/12</f>
        <v>0</v>
      </c>
      <c r="BW79" s="221">
        <f t="shared" si="87"/>
        <v>0</v>
      </c>
      <c r="BX79" s="221">
        <f t="shared" si="87"/>
        <v>0</v>
      </c>
      <c r="BY79" s="221">
        <f t="shared" si="87"/>
        <v>0</v>
      </c>
      <c r="BZ79" s="221">
        <f t="shared" si="87"/>
        <v>0</v>
      </c>
      <c r="CA79" s="221">
        <f t="shared" si="87"/>
        <v>0</v>
      </c>
      <c r="CB79" s="221">
        <f t="shared" si="87"/>
        <v>0</v>
      </c>
      <c r="CC79" s="221">
        <f t="shared" si="87"/>
        <v>0</v>
      </c>
      <c r="CD79" s="221">
        <f t="shared" si="87"/>
        <v>0</v>
      </c>
      <c r="CE79" s="221">
        <f t="shared" si="87"/>
        <v>0</v>
      </c>
      <c r="CF79" s="221">
        <f t="shared" si="87"/>
        <v>0</v>
      </c>
      <c r="CG79" s="221">
        <f t="shared" si="87"/>
        <v>0</v>
      </c>
      <c r="CH79" s="221">
        <f t="shared" si="87"/>
        <v>0</v>
      </c>
      <c r="CI79" s="221">
        <f t="shared" si="87"/>
        <v>0</v>
      </c>
      <c r="CJ79" s="221">
        <f t="shared" si="87"/>
        <v>0</v>
      </c>
      <c r="CK79" s="221">
        <f t="shared" si="87"/>
        <v>0</v>
      </c>
      <c r="CL79" s="221">
        <f t="shared" si="87"/>
        <v>0</v>
      </c>
      <c r="CM79" s="221">
        <f t="shared" si="87"/>
        <v>0</v>
      </c>
      <c r="CN79" s="221">
        <f t="shared" si="87"/>
        <v>0</v>
      </c>
      <c r="CO79" s="221">
        <f t="shared" si="87"/>
        <v>0</v>
      </c>
      <c r="CP79" s="221">
        <f t="shared" si="87"/>
        <v>0</v>
      </c>
      <c r="CQ79" s="221">
        <f t="shared" si="87"/>
        <v>0</v>
      </c>
      <c r="CR79" s="221">
        <f t="shared" si="87"/>
        <v>0</v>
      </c>
      <c r="CS79" s="221">
        <f t="shared" si="87"/>
        <v>0</v>
      </c>
      <c r="CT79" s="221">
        <f t="shared" si="87"/>
        <v>0</v>
      </c>
    </row>
    <row r="80" spans="1:98" s="37" customFormat="1" ht="16.5" customHeight="1">
      <c r="A80" s="214" t="s">
        <v>574</v>
      </c>
      <c r="B80" s="208">
        <f t="shared" si="78"/>
        <v>1149.2149874200161</v>
      </c>
      <c r="C80" s="243">
        <f>IF(((YEAR(主要假设阐述!$B$15)-YEAR(主要假设阐述!$B$5))*12+MONTH(主要假设阐述!$B$15)-MONTH(主要假设阐述!$B$5)+1)=C77,IF((C75+'附表 现金流（一期）'!$D$29)&gt;0,(C75+'附表 现金流（一期）'!$D$29)*$B$14/12,(C75+'附表 现金流（一期）'!$D$29)*6%/12),IF(((YEAR(主要假设阐述!$B$15)-YEAR(主要假设阐述!$B$5))*12+MONTH(主要假设阐述!$B$15)-MONTH(主要假设阐述!$B$5)+1)&gt;C77,IF(C75&gt;0,C75*$B$14/12,C75*6%/12),0))</f>
        <v>706.59844343387874</v>
      </c>
      <c r="D80" s="243">
        <f>IF(((YEAR(主要假设阐述!$B$15)-YEAR(主要假设阐述!$B$5))*12+MONTH(主要假设阐述!$B$15)-MONTH(主要假设阐述!$B$5)+1)=D77,IF((D75+'附表 现金流（一期）'!$D$29)&gt;0,(D75+'附表 现金流（一期）'!$D$29)*$B$14/12,(D75+'附表 现金流（一期）'!$D$29)*6%/12),IF(((YEAR(主要假设阐述!$B$15)-YEAR(主要假设阐述!$B$5))*12+MONTH(主要假设阐述!$B$15)-MONTH(主要假设阐述!$B$5)+1)&gt;D77,IF(D75&gt;0,D75*$B$14/12,D75*6%/12),0))</f>
        <v>708.33911263281709</v>
      </c>
      <c r="E80" s="243">
        <f>IF(((YEAR(主要假设阐述!$B$15)-YEAR(主要假设阐述!$B$5))*12+MONTH(主要假设阐述!$B$15)-MONTH(主要假设阐述!$B$5)+1)=E77,IF((E75+'附表 现金流（一期）'!$D$29)&gt;0,(E75+'附表 现金流（一期）'!$D$29)*$B$14/12,(E75+'附表 现金流（一期）'!$D$29)*6%/12),IF(((YEAR(主要假设阐述!$B$15)-YEAR(主要假设阐述!$B$5))*12+MONTH(主要假设阐述!$B$15)-MONTH(主要假设阐述!$B$5)+1)&gt;E77,IF(E75&gt;0,E75*$B$14/12,E75*6%/12),0))</f>
        <v>713.73542955540995</v>
      </c>
      <c r="F80" s="243">
        <f>IF(((YEAR(主要假设阐述!$B$15)-YEAR(主要假设阐述!$B$5))*12+MONTH(主要假设阐述!$B$15)-MONTH(主要假设阐述!$B$5)+1)=F77,IF((F75+'附表 现金流（一期）'!$D$29)&gt;0,(F75+'附表 现金流（一期）'!$D$29)*$B$14/12,(F75+'附表 现金流（一期）'!$D$29)*6%/12),IF(((YEAR(主要假设阐述!$B$15)-YEAR(主要假设阐述!$B$5))*12+MONTH(主要假设阐述!$B$15)-MONTH(主要假设阐述!$B$5)+1)&gt;F77,IF(F75&gt;0,F75*$B$14/12,F75*6%/12),0))</f>
        <v>635.84630990530059</v>
      </c>
      <c r="G80" s="243">
        <f>IF(((YEAR(主要假设阐述!$B$15)-YEAR(主要假设阐述!$B$5))*12+MONTH(主要假设阐述!$B$15)-MONTH(主要假设阐述!$B$5)+1)=G77,IF((G75+'附表 现金流（一期）'!$D$29)&gt;0,(G75+'附表 现金流（一期）'!$D$29)*$B$14/12,(G75+'附表 现金流（一期）'!$D$29)*6%/12),IF(((YEAR(主要假设阐述!$B$15)-YEAR(主要假设阐述!$B$5))*12+MONTH(主要假设阐述!$B$15)-MONTH(主要假设阐述!$B$5)+1)&gt;G77,IF(G75&gt;0,G75*$B$14/12,G75*6%/12),0))</f>
        <v>646.18334350858208</v>
      </c>
      <c r="H80" s="243">
        <f>IF(((YEAR(主要假设阐述!$B$15)-YEAR(主要假设阐述!$B$5))*12+MONTH(主要假设阐述!$B$15)-MONTH(主要假设阐述!$B$5)+1)=H77,IF((H75+'附表 现金流（一期）'!$D$29)&gt;0,(H75+'附表 现金流（一期）'!$D$29)*$B$14/12,(H75+'附表 现金流（一期）'!$D$29)*6%/12),IF(((YEAR(主要假设阐述!$B$15)-YEAR(主要假设阐述!$B$5))*12+MONTH(主要假设阐述!$B$15)-MONTH(主要假设阐述!$B$5)+1)&gt;H77,IF(H75&gt;0,H75*$B$14/12,H75*6%/12),0))</f>
        <v>656.52037711186347</v>
      </c>
      <c r="I80" s="243">
        <f>IF(((YEAR(主要假设阐述!$B$15)-YEAR(主要假设阐述!$B$5))*12+MONTH(主要假设阐述!$B$15)-MONTH(主要假设阐述!$B$5)+1)=I77,IF((I75+'附表 现金流（一期）'!$D$29)&gt;0,(I75+'附表 现金流（一期）'!$D$29)*$B$14/12,(I75+'附表 现金流（一期）'!$D$29)*6%/12),IF(((YEAR(主要假设阐述!$B$15)-YEAR(主要假设阐述!$B$5))*12+MONTH(主要假设阐述!$B$15)-MONTH(主要假设阐述!$B$5)+1)&gt;I77,IF(I75&gt;0,I75*$B$14/12,I75*6%/12),0))</f>
        <v>666.71384706735626</v>
      </c>
      <c r="J80" s="243">
        <f>IF(((YEAR(主要假设阐述!$B$15)-YEAR(主要假设阐述!$B$5))*12+MONTH(主要假设阐述!$B$15)-MONTH(主要假设阐述!$B$5)+1)=J77,IF((J75+'附表 现金流（一期）'!$D$29)&gt;0,(J75+'附表 现金流（一期）'!$D$29)*$B$14/12,(J75+'附表 现金流（一期）'!$D$29)*6%/12),IF(((YEAR(主要假设阐述!$B$15)-YEAR(主要假设阐述!$B$5))*12+MONTH(主要假设阐述!$B$15)-MONTH(主要假设阐述!$B$5)+1)&gt;J77,IF(J75&gt;0,J75*$B$14/12,J75*6%/12),0))</f>
        <v>586.58700111144549</v>
      </c>
      <c r="K80" s="243">
        <f>IF(((YEAR(主要假设阐述!$B$15)-YEAR(主要假设阐述!$B$5))*12+MONTH(主要假设阐述!$B$15)-MONTH(主要假设阐述!$B$5)+1)=K77,IF((K75+'附表 现金流（一期）'!$D$29)&gt;0,(K75+'附表 现金流（一期）'!$D$29)*$B$14/12,(K75+'附表 现金流（一期）'!$D$29)*6%/12),IF(((YEAR(主要假设阐述!$B$15)-YEAR(主要假设阐述!$B$5))*12+MONTH(主要假设阐述!$B$15)-MONTH(主要假设阐述!$B$5)+1)&gt;K77,IF(K75&gt;0,K75*$B$14/12,K75*6%/12),0))</f>
        <v>555.77281084245249</v>
      </c>
      <c r="L80" s="243">
        <f>IF(((YEAR(主要假设阐述!$B$15)-YEAR(主要假设阐述!$B$5))*12+MONTH(主要假设阐述!$B$15)-MONTH(主要假设阐述!$B$5)+1)=L77,IF((L75+'附表 现金流（一期）'!$D$29)&gt;0,(L75+'附表 现金流（一期）'!$D$29)*$B$14/12,(L75+'附表 现金流（一期）'!$D$29)*6%/12),IF(((YEAR(主要假设阐述!$B$15)-YEAR(主要假设阐述!$B$5))*12+MONTH(主要假设阐述!$B$15)-MONTH(主要假设阐述!$B$5)+1)&gt;L77,IF(L75&gt;0,L75*$B$14/12,L75*6%/12),0))</f>
        <v>564.58899694275158</v>
      </c>
      <c r="M80" s="243">
        <f>IF(((YEAR(主要假设阐述!$B$15)-YEAR(主要假设阐述!$B$5))*12+MONTH(主要假设阐述!$B$15)-MONTH(主要假设阐述!$B$5)+1)=M77,IF((M75+'附表 现金流（一期）'!$D$29)&gt;0,(M75+'附表 现金流（一期）'!$D$29)*$B$14/12,(M75+'附表 现金流（一期）'!$D$29)*6%/12),IF(((YEAR(主要假设阐述!$B$15)-YEAR(主要假设阐述!$B$5))*12+MONTH(主要假设阐述!$B$15)-MONTH(主要假设阐述!$B$5)+1)&gt;M77,IF(M75&gt;0,M75*$B$14/12,M75*6%/12),0))</f>
        <v>615.34289467084034</v>
      </c>
      <c r="N80" s="243">
        <f>IF(((YEAR(主要假设阐述!$B$15)-YEAR(主要假设阐述!$B$5))*12+MONTH(主要假设阐述!$B$15)-MONTH(主要假设阐述!$B$5)+1)=N77,IF((N75+'附表 现金流（一期）'!$D$29)&gt;0,(N75+'附表 现金流（一期）'!$D$29)*$B$14/12,(N75+'附表 现金流（一期）'!$D$29)*6%/12),IF(((YEAR(主要假设阐述!$B$15)-YEAR(主要假设阐述!$B$5))*12+MONTH(主要假设阐述!$B$15)-MONTH(主要假设阐述!$B$5)+1)&gt;N77,IF(N75&gt;0,N75*$B$14/12,N75*6%/12),0))</f>
        <v>450.49208927321155</v>
      </c>
      <c r="O80" s="243">
        <f>IF(((YEAR(主要假设阐述!$B$15)-YEAR(主要假设阐述!$B$5))*12+MONTH(主要假设阐述!$B$15)-MONTH(主要假设阐述!$B$5)+1)=O77,IF((O75+'附表 现金流（一期）'!$D$29)&gt;0,(O75+'附表 现金流（一期）'!$D$29)*$B$14/12,(O75+'附表 现金流（一期）'!$D$29)*6%/12),IF(((YEAR(主要假设阐述!$B$15)-YEAR(主要假设阐述!$B$5))*12+MONTH(主要假设阐述!$B$15)-MONTH(主要假设阐述!$B$5)+1)&gt;O77,IF(O75&gt;0,O75*$B$14/12,O75*6%/12),0))</f>
        <v>219.32955816409779</v>
      </c>
      <c r="P80" s="243">
        <f>IF(((YEAR(主要假设阐述!$B$15)-YEAR(主要假设阐述!$B$5))*12+MONTH(主要假设阐述!$B$15)-MONTH(主要假设阐述!$B$5)+1)=P77,IF((P75+'附表 现金流（一期）'!$D$29)&gt;0,(P75+'附表 现金流（一期）'!$D$29)*$B$14/12,(P75+'附表 现金流（一期）'!$D$29)*6%/12),IF(((YEAR(主要假设阐述!$B$15)-YEAR(主要假设阐述!$B$5))*12+MONTH(主要假设阐述!$B$15)-MONTH(主要假设阐述!$B$5)+1)&gt;P77,IF(P75&gt;0,P75*$B$14/12,P75*6%/12),0))</f>
        <v>-63.991232145550406</v>
      </c>
      <c r="Q80" s="243">
        <f>IF(((YEAR(主要假设阐述!$B$15)-YEAR(主要假设阐述!$B$5))*12+MONTH(主要假设阐述!$B$15)-MONTH(主要假设阐述!$B$5)+1)=Q77,IF((Q75+'附表 现金流（一期）'!$D$29)&gt;0,(Q75+'附表 现金流（一期）'!$D$29)*$B$14/12,(Q75+'附表 现金流（一期）'!$D$29)*6%/12),IF(((YEAR(主要假设阐述!$B$15)-YEAR(主要假设阐述!$B$5))*12+MONTH(主要假设阐述!$B$15)-MONTH(主要假设阐述!$B$5)+1)&gt;Q77,IF(Q75&gt;0,Q75*$B$14/12,Q75*6%/12),0))</f>
        <v>-264.31819217500646</v>
      </c>
      <c r="R80" s="243">
        <f>IF(((YEAR(主要假设阐述!$B$15)-YEAR(主要假设阐述!$B$5))*12+MONTH(主要假设阐述!$B$15)-MONTH(主要假设阐述!$B$5)+1)=R77,IF((R75+'附表 现金流（一期）'!$D$29)&gt;0,(R75+'附表 现金流（一期）'!$D$29)*$B$14/12,(R75+'附表 现金流（一期）'!$D$29)*6%/12),IF(((YEAR(主要假设阐述!$B$15)-YEAR(主要假设阐述!$B$5))*12+MONTH(主要假设阐述!$B$15)-MONTH(主要假设阐述!$B$5)+1)&gt;R77,IF(R75&gt;0,R75*$B$14/12,R75*6%/12),0))</f>
        <v>-391.05345917173435</v>
      </c>
      <c r="S80" s="243">
        <f>IF(((YEAR(主要假设阐述!$B$15)-YEAR(主要假设阐述!$B$5))*12+MONTH(主要假设阐述!$B$15)-MONTH(主要假设阐述!$B$5)+1)=S77,IF((S75+'附表 现金流（一期）'!$D$29)&gt;0,(S75+'附表 现金流（一期）'!$D$29)*$B$14/12,(S75+'附表 现金流（一期）'!$D$29)*6%/12),IF(((YEAR(主要假设阐述!$B$15)-YEAR(主要假设阐述!$B$5))*12+MONTH(主要假设阐述!$B$15)-MONTH(主要假设阐述!$B$5)+1)&gt;S77,IF(S75&gt;0,S75*$B$14/12,S75*6%/12),0))</f>
        <v>-483.60886959173803</v>
      </c>
      <c r="T80" s="243">
        <f>IF(((YEAR(主要假设阐述!$B$15)-YEAR(主要假设阐述!$B$5))*12+MONTH(主要假设阐述!$B$15)-MONTH(主要假设阐述!$B$5)+1)=T77,IF((T75+'附表 现金流（一期）'!$D$29)&gt;0,(T75+'附表 现金流（一期）'!$D$29)*$B$14/12,(T75+'附表 现金流（一期）'!$D$29)*6%/12),IF(((YEAR(主要假设阐述!$B$15)-YEAR(主要假设阐述!$B$5))*12+MONTH(主要假设阐述!$B$15)-MONTH(主要假设阐述!$B$5)+1)&gt;T77,IF(T75&gt;0,T75*$B$14/12,T75*6%/12),0))</f>
        <v>-512.28861840908178</v>
      </c>
      <c r="U80" s="243">
        <f>IF(((YEAR(主要假设阐述!$B$15)-YEAR(主要假设阐述!$B$5))*12+MONTH(主要假设阐述!$B$15)-MONTH(主要假设阐述!$B$5)+1)=U77,IF((U75+'附表 现金流（一期）'!$D$29)&gt;0,(U75+'附表 现金流（一期）'!$D$29)*$B$14/12,(U75+'附表 现金流（一期）'!$D$29)*6%/12),IF(((YEAR(主要假设阐述!$B$15)-YEAR(主要假设阐述!$B$5))*12+MONTH(主要假设阐述!$B$15)-MONTH(主要假设阐述!$B$5)+1)&gt;U77,IF(U75&gt;0,U75*$B$14/12,U75*6%/12),0))</f>
        <v>-522.07578031181345</v>
      </c>
      <c r="V80" s="243">
        <f>IF(((YEAR(主要假设阐述!$B$15)-YEAR(主要假设阐述!$B$5))*12+MONTH(主要假设阐述!$B$15)-MONTH(主要假设阐述!$B$5)+1)=V77,IF((V75+'附表 现金流（一期）'!$D$29)&gt;0,(V75+'附表 现金流（一期）'!$D$29)*$B$14/12,(V75+'附表 现金流（一期）'!$D$29)*6%/12),IF(((YEAR(主要假设阐述!$B$15)-YEAR(主要假设阐述!$B$5))*12+MONTH(主要假设阐述!$B$15)-MONTH(主要假设阐述!$B$5)+1)&gt;V77,IF(V75&gt;0,V75*$B$14/12,V75*6%/12),0))</f>
        <v>-498.21712632452119</v>
      </c>
      <c r="W80" s="243">
        <f>IF(((YEAR(主要假设阐述!$B$15)-YEAR(主要假设阐述!$B$5))*12+MONTH(主要假设阐述!$B$15)-MONTH(主要假设阐述!$B$5)+1)=W77,IF((W75+'附表 现金流（一期）'!$D$29)&gt;0,(W75+'附表 现金流（一期）'!$D$29)*$B$14/12,(W75+'附表 现金流（一期）'!$D$29)*6%/12),IF(((YEAR(主要假设阐述!$B$15)-YEAR(主要假设阐述!$B$5))*12+MONTH(主要假设阐述!$B$15)-MONTH(主要假设阐述!$B$5)+1)&gt;W77,IF(W75&gt;0,W75*$B$14/12,W75*6%/12),0))</f>
        <v>-496.41233817410881</v>
      </c>
      <c r="X80" s="243">
        <f>IF(((YEAR(主要假设阐述!$B$15)-YEAR(主要假设阐述!$B$5))*12+MONTH(主要假设阐述!$B$15)-MONTH(主要假设阐述!$B$5)+1)=X77,IF((X75+'附表 现金流（一期）'!$D$29)&gt;0,(X75+'附表 现金流（一期）'!$D$29)*$B$14/12,(X75+'附表 现金流（一期）'!$D$29)*6%/12),IF(((YEAR(主要假设阐述!$B$15)-YEAR(主要假设阐述!$B$5))*12+MONTH(主要假设阐述!$B$15)-MONTH(主要假设阐述!$B$5)+1)&gt;X77,IF(X75&gt;0,X75*$B$14/12,X75*6%/12),0))</f>
        <v>-494.1774539073503</v>
      </c>
      <c r="Y80" s="243">
        <f>IF(((YEAR(主要假设阐述!$B$15)-YEAR(主要假设阐述!$B$5))*12+MONTH(主要假设阐述!$B$15)-MONTH(主要假设阐述!$B$5)+1)=Y77,IF((Y75+'附表 现金流（一期）'!$D$29)&gt;0,(Y75+'附表 现金流（一期）'!$D$29)*$B$14/12,(Y75+'附表 现金流（一期）'!$D$29)*6%/12),IF(((YEAR(主要假设阐述!$B$15)-YEAR(主要假设阐述!$B$5))*12+MONTH(主要假设阐述!$B$15)-MONTH(主要假设阐述!$B$5)+1)&gt;Y77,IF(Y75&gt;0,Y75*$B$14/12,Y75*6%/12),0))</f>
        <v>-492.10315671263237</v>
      </c>
      <c r="Z80" s="243">
        <f>IF(((YEAR(主要假设阐述!$B$15)-YEAR(主要假设阐述!$B$5))*12+MONTH(主要假设阐述!$B$15)-MONTH(主要假设阐述!$B$5)+1)=Z77,IF((Z75+'附表 现金流（一期）'!$D$29)&gt;0,(Z75+'附表 现金流（一期）'!$D$29)*$B$14/12,(Z75+'附表 现金流（一期）'!$D$29)*6%/12),IF(((YEAR(主要假设阐述!$B$15)-YEAR(主要假设阐述!$B$5))*12+MONTH(主要假设阐述!$B$15)-MONTH(主要假设阐述!$B$5)+1)&gt;Z77,IF(Z75&gt;0,Z75*$B$14/12,Z75*6%/12),0))</f>
        <v>-490.02885951791433</v>
      </c>
      <c r="AA80" s="243">
        <f>IF(((YEAR(主要假设阐述!$B$15)-YEAR(主要假设阐述!$B$5))*12+MONTH(主要假设阐述!$B$15)-MONTH(主要假设阐述!$B$5)+1)=AA77,IF((AA75+'附表 现金流（一期）'!$D$29)&gt;0,(AA75+'附表 现金流（一期）'!$D$29)*$B$14/12,(AA75+'附表 现金流（一期）'!$D$29)*6%/12),IF(((YEAR(主要假设阐述!$B$15)-YEAR(主要假设阐述!$B$5))*12+MONTH(主要假设阐述!$B$15)-MONTH(主要假设阐述!$B$5)+1)&gt;AA77,IF(AA75&gt;0,AA75*$B$14/12,AA75*6%/12),0))</f>
        <v>-490.95668518175921</v>
      </c>
      <c r="AB80" s="243">
        <f>IF(((YEAR(主要假设阐述!$B$15)-YEAR(主要假设阐述!$B$5))*12+MONTH(主要假设阐述!$B$15)-MONTH(主要假设阐述!$B$5)+1)=AB77,IF((AB75+'附表 现金流（一期）'!$D$29)&gt;0,(AB75+'附表 现金流（一期）'!$D$29)*$B$14/12,(AB75+'附表 现金流（一期）'!$D$29)*6%/12),IF(((YEAR(主要假设阐述!$B$15)-YEAR(主要假设阐述!$B$5))*12+MONTH(主要假设阐述!$B$15)-MONTH(主要假设阐述!$B$5)+1)&gt;AB77,IF(AB75&gt;0,AB75*$B$14/12,AB75*6%/12),0))</f>
        <v>-106.70444619965542</v>
      </c>
      <c r="AC80" s="243">
        <f>IF(((YEAR(主要假设阐述!$B$15)-YEAR(主要假设阐述!$B$5))*12+MONTH(主要假设阐述!$B$15)-MONTH(主要假设阐述!$B$5)+1)=AC77,IF((AC75+'附表 现金流（一期）'!$D$29)&gt;0,(AC75+'附表 现金流（一期）'!$D$29)*$B$14/12,(AC75+'附表 现金流（一期）'!$D$29)*6%/12),IF(((YEAR(主要假设阐述!$B$15)-YEAR(主要假设阐述!$B$5))*12+MONTH(主要假设阐述!$B$15)-MONTH(主要假设阐述!$B$5)+1)&gt;AC77,IF(AC75&gt;0,AC75*$B$14/12,AC75*6%/12),0))</f>
        <v>-109.82970278042144</v>
      </c>
      <c r="AD80" s="243">
        <f>IF(((YEAR(主要假设阐述!$B$15)-YEAR(主要假设阐述!$B$5))*12+MONTH(主要假设阐述!$B$15)-MONTH(主要假设阐述!$B$5)+1)=AD77,IF((AD75+'附表 现金流（一期）'!$D$29)&gt;0,(AD75+'附表 现金流（一期）'!$D$29)*$B$14/12,(AD75+'附表 现金流（一期）'!$D$29)*6%/12),IF(((YEAR(主要假设阐述!$B$15)-YEAR(主要假设阐述!$B$5))*12+MONTH(主要假设阐述!$B$15)-MONTH(主要假设阐述!$B$5)+1)&gt;AD77,IF(AD75&gt;0,AD75*$B$14/12,AD75*6%/12),0))</f>
        <v>-113.06581670349836</v>
      </c>
      <c r="AE80" s="243">
        <f>IF(((YEAR(主要假设阐述!$B$15)-YEAR(主要假设阐述!$B$5))*12+MONTH(主要假设阐述!$B$15)-MONTH(主要假设阐述!$B$5)+1)=AE77,IF((AE75+'附表 现金流（一期）'!$D$29)&gt;0,(AE75+'附表 现金流（一期）'!$D$29)*$B$14/12,(AE75+'附表 现金流（一期）'!$D$29)*6%/12),IF(((YEAR(主要假设阐述!$B$15)-YEAR(主要假设阐述!$B$5))*12+MONTH(主要假设阐述!$B$15)-MONTH(主要假设阐述!$B$5)+1)&gt;AE77,IF(AE75&gt;0,AE75*$B$14/12,AE75*6%/12),0))</f>
        <v>-116.30193062657527</v>
      </c>
      <c r="AF80" s="243">
        <f>IF(((YEAR(主要假设阐述!$B$15)-YEAR(主要假设阐述!$B$5))*12+MONTH(主要假设阐述!$B$15)-MONTH(主要假设阐述!$B$5)+1)=AF77,IF((AF75+'附表 现金流（一期）'!$D$29)&gt;0,(AF75+'附表 现金流（一期）'!$D$29)*$B$14/12,(AF75+'附表 现金流（一期）'!$D$29)*6%/12),IF(((YEAR(主要假设阐述!$B$15)-YEAR(主要假设阐述!$B$5))*12+MONTH(主要假设阐述!$B$15)-MONTH(主要假设阐述!$B$5)+1)&gt;AF77,IF(AF75&gt;0,AF75*$B$14/12,AF75*6%/12),0))</f>
        <v>-115.71131954965222</v>
      </c>
      <c r="AG80" s="243">
        <f>IF(((YEAR(主要假设阐述!$B$15)-YEAR(主要假设阐述!$B$5))*12+MONTH(主要假设阐述!$B$15)-MONTH(主要假设阐述!$B$5)+1)=AG77,IF((AG75+'附表 现金流（一期）'!$D$29)&gt;0,(AG75+'附表 现金流（一期）'!$D$29)*$B$14/12,(AG75+'附表 现金流（一期）'!$D$29)*6%/12),IF(((YEAR(主要假设阐述!$B$15)-YEAR(主要假设阐述!$B$5))*12+MONTH(主要假设阐述!$B$15)-MONTH(主要假设阐述!$B$5)+1)&gt;AG77,IF(AG75&gt;0,AG75*$B$14/12,AG75*6%/12),0))</f>
        <v>-115.12070847272913</v>
      </c>
      <c r="AH80" s="243">
        <f>IF(((YEAR(主要假设阐述!$B$15)-YEAR(主要假设阐述!$B$5))*12+MONTH(主要假设阐述!$B$15)-MONTH(主要假设阐述!$B$5)+1)=AH77,IF((AH75+'附表 现金流（一期）'!$D$29)&gt;0,(AH75+'附表 现金流（一期）'!$D$29)*$B$14/12,(AH75+'附表 现金流（一期）'!$D$29)*6%/12),IF(((YEAR(主要假设阐述!$B$15)-YEAR(主要假设阐述!$B$5))*12+MONTH(主要假设阐述!$B$15)-MONTH(主要假设阐述!$B$5)+1)&gt;AH77,IF(AH75&gt;0,AH75*$B$14/12,AH75*6%/12),0))</f>
        <v>-107.96501772805316</v>
      </c>
      <c r="AI80" s="243">
        <f>IF(((YEAR(主要假设阐述!$B$15)-YEAR(主要假设阐述!$B$5))*12+MONTH(主要假设阐述!$B$15)-MONTH(主要假设阐述!$B$5)+1)=AI77,IF((AI75+'附表 现金流（一期）'!$D$29)&gt;0,(AI75+'附表 现金流（一期）'!$D$29)*$B$14/12,(AI75+'附表 现金流（一期）'!$D$29)*6%/12),IF(((YEAR(主要假设阐述!$B$15)-YEAR(主要假设阐述!$B$5))*12+MONTH(主要假设阐述!$B$15)-MONTH(主要假设阐述!$B$5)+1)&gt;AI77,IF(AI75&gt;0,AI75*$B$14/12,AI75*6%/12),0))</f>
        <v>-110.51646547465948</v>
      </c>
      <c r="AJ80" s="243">
        <f>IF(((YEAR(主要假设阐述!$B$15)-YEAR(主要假设阐述!$B$5))*12+MONTH(主要假设阐述!$B$15)-MONTH(主要假设阐述!$B$5)+1)=AJ77,IF((AJ75+'附表 现金流（一期）'!$D$29)&gt;0,(AJ75+'附表 现金流（一期）'!$D$29)*$B$14/12,(AJ75+'附表 现金流（一期）'!$D$29)*6%/12),IF(((YEAR(主要假设阐述!$B$15)-YEAR(主要假设阐述!$B$5))*12+MONTH(主要假设阐述!$B$15)-MONTH(主要假设阐述!$B$5)+1)&gt;AJ77,IF(AJ75&gt;0,AJ75*$B$14/12,AJ75*6%/12),0))</f>
        <v>-109.80231338024834</v>
      </c>
      <c r="AK80" s="243">
        <f>IF(((YEAR(主要假设阐述!$B$15)-YEAR(主要假设阐述!$B$5))*12+MONTH(主要假设阐述!$B$15)-MONTH(主要假设阐述!$B$5)+1)=AK77,IF((AK75+'附表 现金流（一期）'!$D$29)&gt;0,(AK75+'附表 现金流（一期）'!$D$29)*$B$14/12,(AK75+'附表 现金流（一期）'!$D$29)*6%/12),IF(((YEAR(主要假设阐述!$B$15)-YEAR(主要假设阐述!$B$5))*12+MONTH(主要假设阐述!$B$15)-MONTH(主要假设阐述!$B$5)+1)&gt;AK77,IF(AK75&gt;0,AK75*$B$14/12,AK75*6%/12),0))</f>
        <v>-81.911228559085089</v>
      </c>
      <c r="AL80" s="243">
        <f>IF(((YEAR(主要假设阐述!$B$15)-YEAR(主要假设阐述!$B$5))*12+MONTH(主要假设阐述!$B$15)-MONTH(主要假设阐述!$B$5)+1)=AL77,IF((AL75+'附表 现金流（一期）'!$D$29)&gt;0,(AL75+'附表 现金流（一期）'!$D$29)*$B$14/12,(AL75+'附表 现金流（一期）'!$D$29)*6%/12),IF(((YEAR(主要假设阐述!$B$15)-YEAR(主要假设阐述!$B$5))*12+MONTH(主要假设阐述!$B$15)-MONTH(主要假设阐述!$B$5)+1)&gt;AL77,IF(AL75&gt;0,AL75*$B$14/12,AL75*6%/12),0))</f>
        <v>-94.611752617297157</v>
      </c>
      <c r="AM80" s="243">
        <f>IF(((YEAR(主要假设阐述!$B$15)-YEAR(主要假设阐述!$B$5))*12+MONTH(主要假设阐述!$B$15)-MONTH(主要假设阐述!$B$5)+1)=AM77,IF((AM75+'附表 现金流（一期）'!$D$29)&gt;0,(AM75+'附表 现金流（一期）'!$D$29)*$B$14/12,(AM75+'附表 现金流（一期）'!$D$29)*6%/12),IF(((YEAR(主要假设阐述!$B$15)-YEAR(主要假设阐述!$B$5))*12+MONTH(主要假设阐述!$B$15)-MONTH(主要假设阐述!$B$5)+1)&gt;AM77,IF(AM75&gt;0,AM75*$B$14/12,AM75*6%/12),0))</f>
        <v>-96.876006405238925</v>
      </c>
      <c r="AN80" s="243">
        <f>IF(((YEAR(主要假设阐述!$B$15)-YEAR(主要假设阐述!$B$5))*12+MONTH(主要假设阐述!$B$15)-MONTH(主要假设阐述!$B$5)+1)=AN77,IF((AN75+'附表 现金流（一期）'!$D$29)&gt;0,(AN75+'附表 现金流（一期）'!$D$29)*$B$14/12,(AN75+'附表 现金流（一期）'!$D$29)*6%/12),IF(((YEAR(主要假设阐述!$B$15)-YEAR(主要假设阐述!$B$5))*12+MONTH(主要假设阐述!$B$15)-MONTH(主要假设阐述!$B$5)+1)&gt;AN77,IF(AN75&gt;0,AN75*$B$14/12,AN75*6%/12),0))</f>
        <v>-99.186746679667195</v>
      </c>
      <c r="AO80" s="243">
        <f>IF(((YEAR(主要假设阐述!$B$15)-YEAR(主要假设阐述!$B$5))*12+MONTH(主要假设阐述!$B$15)-MONTH(主要假设阐述!$B$5)+1)=AO77,IF((AO75+'附表 现金流（一期）'!$D$29)&gt;0,(AO75+'附表 现金流（一期）'!$D$29)*$B$14/12,(AO75+'附表 现金流（一期）'!$D$29)*6%/12),IF(((YEAR(主要假设阐述!$B$15)-YEAR(主要假设阐述!$B$5))*12+MONTH(主要假设阐述!$B$15)-MONTH(主要假设阐述!$B$5)+1)&gt;AO77,IF(AO75&gt;0,AO75*$B$14/12,AO75*6%/12),0))</f>
        <v>0</v>
      </c>
      <c r="AP80" s="243">
        <f>IF(((YEAR(主要假设阐述!$B$15)-YEAR(主要假设阐述!$B$5))*12+MONTH(主要假设阐述!$B$15)-MONTH(主要假设阐述!$B$5)+1)=AP77,IF((AP75+'附表 现金流（一期）'!$D$29)&gt;0,(AP75+'附表 现金流（一期）'!$D$29)*$B$14/12,(AP75+'附表 现金流（一期）'!$D$29)*6%/12),IF(((YEAR(主要假设阐述!$B$15)-YEAR(主要假设阐述!$B$5))*12+MONTH(主要假设阐述!$B$15)-MONTH(主要假设阐述!$B$5)+1)&gt;AP77,IF(AP75&gt;0,AP75*$B$14/12,AP75*6%/12),0))</f>
        <v>0</v>
      </c>
      <c r="AQ80" s="243">
        <f>IF(((YEAR(主要假设阐述!$B$15)-YEAR(主要假设阐述!$B$5))*12+MONTH(主要假设阐述!$B$15)-MONTH(主要假设阐述!$B$5)+1)=AQ77,IF((AQ75+'附表 现金流（一期）'!$D$29)&gt;0,(AQ75+'附表 现金流（一期）'!$D$29)*$B$14/12,(AQ75+'附表 现金流（一期）'!$D$29)*6%/12),IF(((YEAR(主要假设阐述!$B$15)-YEAR(主要假设阐述!$B$5))*12+MONTH(主要假设阐述!$B$15)-MONTH(主要假设阐述!$B$5)+1)&gt;AQ77,IF(AQ75&gt;0,AQ75*$B$14/12,AQ75*6%/12),0))</f>
        <v>0</v>
      </c>
      <c r="AR80" s="243">
        <f>IF(((YEAR(主要假设阐述!$B$15)-YEAR(主要假设阐述!$B$5))*12+MONTH(主要假设阐述!$B$15)-MONTH(主要假设阐述!$B$5)+1)=AR77,IF((AR75+'附表 现金流（一期）'!$D$29)&gt;0,(AR75+'附表 现金流（一期）'!$D$29)*$B$14/12,(AR75+'附表 现金流（一期）'!$D$29)*6%/12),IF(((YEAR(主要假设阐述!$B$15)-YEAR(主要假设阐述!$B$5))*12+MONTH(主要假设阐述!$B$15)-MONTH(主要假设阐述!$B$5)+1)&gt;AR77,IF(AR75&gt;0,AR75*$B$14/12,AR75*6%/12),0))</f>
        <v>0</v>
      </c>
      <c r="AS80" s="243">
        <f>IF(((YEAR(主要假设阐述!$B$15)-YEAR(主要假设阐述!$B$5))*12+MONTH(主要假设阐述!$B$15)-MONTH(主要假设阐述!$B$5)+1)=AS77,IF((AS75+'附表 现金流（一期）'!$D$29)&gt;0,(AS75+'附表 现金流（一期）'!$D$29)*$B$14/12,(AS75+'附表 现金流（一期）'!$D$29)*6%/12),IF(((YEAR(主要假设阐述!$B$15)-YEAR(主要假设阐述!$B$5))*12+MONTH(主要假设阐述!$B$15)-MONTH(主要假设阐述!$B$5)+1)&gt;AS77,IF(AS75&gt;0,AS75*$B$14/12,AS75*6%/12),0))</f>
        <v>0</v>
      </c>
      <c r="AT80" s="243">
        <f>IF(((YEAR(主要假设阐述!$B$15)-YEAR(主要假设阐述!$B$5))*12+MONTH(主要假设阐述!$B$15)-MONTH(主要假设阐述!$B$5)+1)=AT77,IF((AT75+'附表 现金流（一期）'!$D$29)&gt;0,(AT75+'附表 现金流（一期）'!$D$29)*$B$14/12,(AT75+'附表 现金流（一期）'!$D$29)*6%/12),IF(((YEAR(主要假设阐述!$B$15)-YEAR(主要假设阐述!$B$5))*12+MONTH(主要假设阐述!$B$15)-MONTH(主要假设阐述!$B$5)+1)&gt;AT77,IF(AT75&gt;0,AT75*$B$14/12,AT75*6%/12),0))</f>
        <v>0</v>
      </c>
      <c r="AU80" s="243">
        <f>IF(((YEAR(主要假设阐述!$B$15)-YEAR(主要假设阐述!$B$5))*12+MONTH(主要假设阐述!$B$15)-MONTH(主要假设阐述!$B$5)+1)=AU77,IF((AU75+'附表 现金流（一期）'!$D$29)&gt;0,(AU75+'附表 现金流（一期）'!$D$29)*$B$14/12,(AU75+'附表 现金流（一期）'!$D$29)*6%/12),IF(((YEAR(主要假设阐述!$B$15)-YEAR(主要假设阐述!$B$5))*12+MONTH(主要假设阐述!$B$15)-MONTH(主要假设阐述!$B$5)+1)&gt;AU77,IF(AU75&gt;0,AU75*$B$14/12,AU75*6%/12),0))</f>
        <v>0</v>
      </c>
      <c r="AV80" s="243">
        <f>IF(((YEAR(主要假设阐述!$B$15)-YEAR(主要假设阐述!$B$5))*12+MONTH(主要假设阐述!$B$15)-MONTH(主要假设阐述!$B$5)+1)=AV77,IF((AV75+'附表 现金流（一期）'!$D$29)&gt;0,(AV75+'附表 现金流（一期）'!$D$29)*$B$14/12,(AV75+'附表 现金流（一期）'!$D$29)*6%/12),IF(((YEAR(主要假设阐述!$B$15)-YEAR(主要假设阐述!$B$5))*12+MONTH(主要假设阐述!$B$15)-MONTH(主要假设阐述!$B$5)+1)&gt;AV77,IF(AV75&gt;0,AV75*$B$14/12,AV75*6%/12),0))</f>
        <v>0</v>
      </c>
      <c r="AW80" s="243">
        <f>IF(((YEAR(主要假设阐述!$B$15)-YEAR(主要假设阐述!$B$5))*12+MONTH(主要假设阐述!$B$15)-MONTH(主要假设阐述!$B$5)+1)=AW77,IF((AW75+'附表 现金流（一期）'!$D$29)&gt;0,(AW75+'附表 现金流（一期）'!$D$29)*$B$14/12,(AW75+'附表 现金流（一期）'!$D$29)*6%/12),IF(((YEAR(主要假设阐述!$B$15)-YEAR(主要假设阐述!$B$5))*12+MONTH(主要假设阐述!$B$15)-MONTH(主要假设阐述!$B$5)+1)&gt;AW77,IF(AW75&gt;0,AW75*$B$14/12,AW75*6%/12),0))</f>
        <v>0</v>
      </c>
      <c r="AX80" s="243">
        <f>IF(((YEAR(主要假设阐述!$B$15)-YEAR(主要假设阐述!$B$5))*12+MONTH(主要假设阐述!$B$15)-MONTH(主要假设阐述!$B$5)+1)=AX77,IF((AX75+'附表 现金流（一期）'!$D$29)&gt;0,(AX75+'附表 现金流（一期）'!$D$29)*$B$14/12,(AX75+'附表 现金流（一期）'!$D$29)*6%/12),IF(((YEAR(主要假设阐述!$B$15)-YEAR(主要假设阐述!$B$5))*12+MONTH(主要假设阐述!$B$15)-MONTH(主要假设阐述!$B$5)+1)&gt;AX77,IF(AX75&gt;0,AX75*$B$14/12,AX75*6%/12),0))</f>
        <v>0</v>
      </c>
      <c r="AY80" s="243">
        <f>IF(((YEAR(主要假设阐述!$B$15)-YEAR(主要假设阐述!$B$5))*12+MONTH(主要假设阐述!$B$15)-MONTH(主要假设阐述!$B$5)+1)=AY77,IF((AY75+'附表 现金流（一期）'!$D$29)&gt;0,(AY75+'附表 现金流（一期）'!$D$29)*$B$14/12,(AY75+'附表 现金流（一期）'!$D$29)*6%/12),IF(((YEAR(主要假设阐述!$B$15)-YEAR(主要假设阐述!$B$5))*12+MONTH(主要假设阐述!$B$15)-MONTH(主要假设阐述!$B$5)+1)&gt;AY77,IF(AY75&gt;0,AY75*$B$14/12,AY75*6%/12),0))</f>
        <v>0</v>
      </c>
      <c r="AZ80" s="243">
        <f>IF(((YEAR(主要假设阐述!$B$15)-YEAR(主要假设阐述!$B$5))*12+MONTH(主要假设阐述!$B$15)-MONTH(主要假设阐述!$B$5)+1)=AZ77,IF((AZ75+'附表 现金流（一期）'!$D$29)&gt;0,(AZ75+'附表 现金流（一期）'!$D$29)*$B$14/12,(AZ75+'附表 现金流（一期）'!$D$29)*6%/12),IF(((YEAR(主要假设阐述!$B$15)-YEAR(主要假设阐述!$B$5))*12+MONTH(主要假设阐述!$B$15)-MONTH(主要假设阐述!$B$5)+1)&gt;AZ77,IF(AZ75&gt;0,AZ75*$B$14/12,AZ75*6%/12),0))</f>
        <v>0</v>
      </c>
      <c r="BA80" s="243">
        <f>IF(((YEAR(主要假设阐述!$B$15)-YEAR(主要假设阐述!$B$5))*12+MONTH(主要假设阐述!$B$15)-MONTH(主要假设阐述!$B$5)+1)=BA77,IF((BA75+'附表 现金流（一期）'!$D$29)&gt;0,(BA75+'附表 现金流（一期）'!$D$29)*$B$14/12,(BA75+'附表 现金流（一期）'!$D$29)*6%/12),IF(((YEAR(主要假设阐述!$B$15)-YEAR(主要假设阐述!$B$5))*12+MONTH(主要假设阐述!$B$15)-MONTH(主要假设阐述!$B$5)+1)&gt;BA77,IF(BA75&gt;0,BA75*$B$14/12,BA75*6%/12),0))</f>
        <v>0</v>
      </c>
      <c r="BB80" s="243">
        <f>IF(((YEAR(主要假设阐述!$B$15)-YEAR(主要假设阐述!$B$5))*12+MONTH(主要假设阐述!$B$15)-MONTH(主要假设阐述!$B$5)+1)=BB77,IF((BB75+'附表 现金流（一期）'!$D$29)&gt;0,(BB75+'附表 现金流（一期）'!$D$29)*$B$14/12,(BB75+'附表 现金流（一期）'!$D$29)*6%/12),IF(((YEAR(主要假设阐述!$B$15)-YEAR(主要假设阐述!$B$5))*12+MONTH(主要假设阐述!$B$15)-MONTH(主要假设阐述!$B$5)+1)&gt;BB77,IF(BB75&gt;0,BB75*$B$14/12,BB75*6%/12),0))</f>
        <v>0</v>
      </c>
      <c r="BC80" s="243">
        <f>IF(((YEAR(主要假设阐述!$B$15)-YEAR(主要假设阐述!$B$5))*12+MONTH(主要假设阐述!$B$15)-MONTH(主要假设阐述!$B$5)+1)=BC77,IF((BC75+'附表 现金流（一期）'!$D$29)&gt;0,(BC75+'附表 现金流（一期）'!$D$29)*$B$14/12,(BC75+'附表 现金流（一期）'!$D$29)*6%/12),IF(((YEAR(主要假设阐述!$B$15)-YEAR(主要假设阐述!$B$5))*12+MONTH(主要假设阐述!$B$15)-MONTH(主要假设阐述!$B$5)+1)&gt;BC77,IF(BC75&gt;0,BC75*$B$14/12,BC75*6%/12),0))</f>
        <v>0</v>
      </c>
      <c r="BD80" s="243">
        <f>IF(((YEAR(主要假设阐述!$B$15)-YEAR(主要假设阐述!$B$5))*12+MONTH(主要假设阐述!$B$15)-MONTH(主要假设阐述!$B$5)+1)=BD77,IF((BD75+'附表 现金流（一期）'!$D$29)&gt;0,(BD75+'附表 现金流（一期）'!$D$29)*$B$14/12,(BD75+'附表 现金流（一期）'!$D$29)*6%/12),IF(((YEAR(主要假设阐述!$B$15)-YEAR(主要假设阐述!$B$5))*12+MONTH(主要假设阐述!$B$15)-MONTH(主要假设阐述!$B$5)+1)&gt;BD77,IF(BD75&gt;0,BD75*$B$14/12,BD75*6%/12),0))</f>
        <v>0</v>
      </c>
      <c r="BE80" s="243">
        <f>IF(((YEAR(主要假设阐述!$B$15)-YEAR(主要假设阐述!$B$5))*12+MONTH(主要假设阐述!$B$15)-MONTH(主要假设阐述!$B$5)+1)=BE77,IF((BE75+'附表 现金流（一期）'!$D$29)&gt;0,(BE75+'附表 现金流（一期）'!$D$29)*$B$14/12,(BE75+'附表 现金流（一期）'!$D$29)*6%/12),IF(((YEAR(主要假设阐述!$B$15)-YEAR(主要假设阐述!$B$5))*12+MONTH(主要假设阐述!$B$15)-MONTH(主要假设阐述!$B$5)+1)&gt;BE77,IF(BE75&gt;0,BE75*$B$14/12,BE75*6%/12),0))</f>
        <v>0</v>
      </c>
      <c r="BF80" s="243">
        <f>IF(((YEAR(主要假设阐述!$B$15)-YEAR(主要假设阐述!$B$5))*12+MONTH(主要假设阐述!$B$15)-MONTH(主要假设阐述!$B$5)+1)=BF77,IF((BF75+'附表 现金流（一期）'!$D$29)&gt;0,(BF75+'附表 现金流（一期）'!$D$29)*$B$14/12,(BF75+'附表 现金流（一期）'!$D$29)*6%/12),IF(((YEAR(主要假设阐述!$B$15)-YEAR(主要假设阐述!$B$5))*12+MONTH(主要假设阐述!$B$15)-MONTH(主要假设阐述!$B$5)+1)&gt;BF77,IF(BF75&gt;0,BF75*$B$14/12,BF75*6%/12),0))</f>
        <v>0</v>
      </c>
      <c r="BG80" s="243">
        <f>IF(((YEAR(主要假设阐述!$B$15)-YEAR(主要假设阐述!$B$5))*12+MONTH(主要假设阐述!$B$15)-MONTH(主要假设阐述!$B$5)+1)=BG77,IF((BG75+'附表 现金流（一期）'!$D$29)&gt;0,(BG75+'附表 现金流（一期）'!$D$29)*$B$14/12,(BG75+'附表 现金流（一期）'!$D$29)*6%/12),IF(((YEAR(主要假设阐述!$B$15)-YEAR(主要假设阐述!$B$5))*12+MONTH(主要假设阐述!$B$15)-MONTH(主要假设阐述!$B$5)+1)&gt;BG77,IF(BG75&gt;0,BG75*$B$14/12,BG75*6%/12),0))</f>
        <v>0</v>
      </c>
      <c r="BH80" s="243">
        <f>IF(((YEAR(主要假设阐述!$B$15)-YEAR(主要假设阐述!$B$5))*12+MONTH(主要假设阐述!$B$15)-MONTH(主要假设阐述!$B$5)+1)=BH77,IF((BH75+'附表 现金流（一期）'!$D$29)&gt;0,(BH75+'附表 现金流（一期）'!$D$29)*$B$14/12,(BH75+'附表 现金流（一期）'!$D$29)*6%/12),IF(((YEAR(主要假设阐述!$B$15)-YEAR(主要假设阐述!$B$5))*12+MONTH(主要假设阐述!$B$15)-MONTH(主要假设阐述!$B$5)+1)&gt;BH77,IF(BH75&gt;0,BH75*$B$14/12,BH75*6%/12),0))</f>
        <v>0</v>
      </c>
      <c r="BI80" s="243">
        <f>IF(((YEAR(主要假设阐述!$B$15)-YEAR(主要假设阐述!$B$5))*12+MONTH(主要假设阐述!$B$15)-MONTH(主要假设阐述!$B$5)+1)=BI77,IF((BI75+'附表 现金流（一期）'!$D$29)&gt;0,(BI75+'附表 现金流（一期）'!$D$29)*$B$14/12,(BI75+'附表 现金流（一期）'!$D$29)*6%/12),IF(((YEAR(主要假设阐述!$B$15)-YEAR(主要假设阐述!$B$5))*12+MONTH(主要假设阐述!$B$15)-MONTH(主要假设阐述!$B$5)+1)&gt;BI77,IF(BI75&gt;0,BI75*$B$14/12,BI75*6%/12),0))</f>
        <v>0</v>
      </c>
      <c r="BJ80" s="243">
        <f>IF(((YEAR(主要假设阐述!$B$15)-YEAR(主要假设阐述!$B$5))*12+MONTH(主要假设阐述!$B$15)-MONTH(主要假设阐述!$B$5)+1)=BJ77,IF((BJ75+'附表 现金流（一期）'!$D$29)&gt;0,(BJ75+'附表 现金流（一期）'!$D$29)*$B$14/12,(BJ75+'附表 现金流（一期）'!$D$29)*6%/12),IF(((YEAR(主要假设阐述!$B$15)-YEAR(主要假设阐述!$B$5))*12+MONTH(主要假设阐述!$B$15)-MONTH(主要假设阐述!$B$5)+1)&gt;BJ77,IF(BJ75&gt;0,BJ75*$B$14/12,BJ75*6%/12),0))</f>
        <v>0</v>
      </c>
      <c r="BK80" s="243">
        <f>IF(((YEAR(主要假设阐述!$B$15)-YEAR(主要假设阐述!$B$5))*12+MONTH(主要假设阐述!$B$15)-MONTH(主要假设阐述!$B$5)+1)=BK77,IF((BK75+'附表 现金流（一期）'!$D$29)&gt;0,(BK75+'附表 现金流（一期）'!$D$29)*$B$14/12,(BK75+'附表 现金流（一期）'!$D$29)*6%/12),IF(((YEAR(主要假设阐述!$B$15)-YEAR(主要假设阐述!$B$5))*12+MONTH(主要假设阐述!$B$15)-MONTH(主要假设阐述!$B$5)+1)&gt;BK77,IF(BK75&gt;0,BK75*$B$14/12,BK75*6%/12),0))</f>
        <v>0</v>
      </c>
      <c r="BL80" s="243">
        <f>IF(((YEAR(主要假设阐述!$B$15)-YEAR(主要假设阐述!$B$5))*12+MONTH(主要假设阐述!$B$15)-MONTH(主要假设阐述!$B$5)+1)=BL77,IF((BL75+'附表 现金流（一期）'!$D$29)&gt;0,(BL75+'附表 现金流（一期）'!$D$29)*$B$14/12,(BL75+'附表 现金流（一期）'!$D$29)*6%/12),IF(((YEAR(主要假设阐述!$B$15)-YEAR(主要假设阐述!$B$5))*12+MONTH(主要假设阐述!$B$15)-MONTH(主要假设阐述!$B$5)+1)&gt;BL77,IF(BL75&gt;0,BL75*$B$14/12,BL75*6%/12),0))</f>
        <v>0</v>
      </c>
      <c r="BM80" s="243">
        <f>IF(((YEAR(主要假设阐述!$B$15)-YEAR(主要假设阐述!$B$5))*12+MONTH(主要假设阐述!$B$15)-MONTH(主要假设阐述!$B$5)+1)=BM77,IF((BM75+'附表 现金流（一期）'!$D$29)&gt;0,(BM75+'附表 现金流（一期）'!$D$29)*$B$14/12,(BM75+'附表 现金流（一期）'!$D$29)*6%/12),IF(((YEAR(主要假设阐述!$B$15)-YEAR(主要假设阐述!$B$5))*12+MONTH(主要假设阐述!$B$15)-MONTH(主要假设阐述!$B$5)+1)&gt;BM77,IF(BM75&gt;0,BM75*$B$14/12,BM75*6%/12),0))</f>
        <v>0</v>
      </c>
      <c r="BN80" s="243">
        <f>IF(((YEAR(主要假设阐述!$B$15)-YEAR(主要假设阐述!$B$5))*12+MONTH(主要假设阐述!$B$15)-MONTH(主要假设阐述!$B$5)+1)=BN77,IF((BN75+'附表 现金流（一期）'!$D$29)&gt;0,(BN75+'附表 现金流（一期）'!$D$29)*$B$14/12,(BN75+'附表 现金流（一期）'!$D$29)*6%/12),IF(((YEAR(主要假设阐述!$B$15)-YEAR(主要假设阐述!$B$5))*12+MONTH(主要假设阐述!$B$15)-MONTH(主要假设阐述!$B$5)+1)&gt;BN77,IF(BN75&gt;0,BN75*$B$14/12,BN75*6%/12),0))</f>
        <v>0</v>
      </c>
      <c r="BO80" s="243">
        <f>IF(((YEAR(主要假设阐述!$B$15)-YEAR(主要假设阐述!$B$5))*12+MONTH(主要假设阐述!$B$15)-MONTH(主要假设阐述!$B$5)+1)=BO77,IF((BO75+'附表 现金流（一期）'!$D$29)&gt;0,(BO75+'附表 现金流（一期）'!$D$29)*$B$14/12,(BO75+'附表 现金流（一期）'!$D$29)*6%/12),IF(((YEAR(主要假设阐述!$B$15)-YEAR(主要假设阐述!$B$5))*12+MONTH(主要假设阐述!$B$15)-MONTH(主要假设阐述!$B$5)+1)&gt;BO77,IF(BO75&gt;0,BO75*$B$14/12,BO75*6%/12),0))</f>
        <v>0</v>
      </c>
      <c r="BP80" s="243">
        <f>IF(((YEAR(主要假设阐述!$B$15)-YEAR(主要假设阐述!$B$5))*12+MONTH(主要假设阐述!$B$15)-MONTH(主要假设阐述!$B$5)+1)=BP77,IF((BP75+'附表 现金流（一期）'!$D$29)&gt;0,(BP75+'附表 现金流（一期）'!$D$29)*$B$14/12,(BP75+'附表 现金流（一期）'!$D$29)*6%/12),IF(((YEAR(主要假设阐述!$B$15)-YEAR(主要假设阐述!$B$5))*12+MONTH(主要假设阐述!$B$15)-MONTH(主要假设阐述!$B$5)+1)&gt;BP77,IF(BP75&gt;0,BP75*$B$14/12,BP75*6%/12),0))</f>
        <v>0</v>
      </c>
      <c r="BQ80" s="243">
        <f>IF(((YEAR(主要假设阐述!$B$15)-YEAR(主要假设阐述!$B$5))*12+MONTH(主要假设阐述!$B$15)-MONTH(主要假设阐述!$B$5)+1)=BQ77,IF((BQ75+'附表 现金流（一期）'!$D$29)&gt;0,(BQ75+'附表 现金流（一期）'!$D$29)*$B$14/12,(BQ75+'附表 现金流（一期）'!$D$29)*6%/12),IF(((YEAR(主要假设阐述!$B$15)-YEAR(主要假设阐述!$B$5))*12+MONTH(主要假设阐述!$B$15)-MONTH(主要假设阐述!$B$5)+1)&gt;BQ77,IF(BQ75&gt;0,BQ75*$B$14/12,BQ75*6%/12),0))</f>
        <v>0</v>
      </c>
      <c r="BR80" s="243">
        <f>IF(((YEAR(主要假设阐述!$B$15)-YEAR(主要假设阐述!$B$5))*12+MONTH(主要假设阐述!$B$15)-MONTH(主要假设阐述!$B$5)+1)=BR77,IF((BR75+'附表 现金流（一期）'!$D$29)&gt;0,(BR75+'附表 现金流（一期）'!$D$29)*$B$14/12,(BR75+'附表 现金流（一期）'!$D$29)*6%/12),IF(((YEAR(主要假设阐述!$B$15)-YEAR(主要假设阐述!$B$5))*12+MONTH(主要假设阐述!$B$15)-MONTH(主要假设阐述!$B$5)+1)&gt;BR77,IF(BR75&gt;0,BR75*$B$14/12,BR75*6%/12),0))</f>
        <v>0</v>
      </c>
      <c r="BS80" s="243">
        <f>IF(((YEAR(主要假设阐述!$B$15)-YEAR(主要假设阐述!$B$5))*12+MONTH(主要假设阐述!$B$15)-MONTH(主要假设阐述!$B$5)+1)=BS77,IF((BS75+'附表 现金流（一期）'!$D$29)&gt;0,(BS75+'附表 现金流（一期）'!$D$29)*$B$14/12,(BS75+'附表 现金流（一期）'!$D$29)*6%/12),IF(((YEAR(主要假设阐述!$B$15)-YEAR(主要假设阐述!$B$5))*12+MONTH(主要假设阐述!$B$15)-MONTH(主要假设阐述!$B$5)+1)&gt;BS77,IF(BS75&gt;0,BS75*$B$14/12,BS75*6%/12),0))</f>
        <v>0</v>
      </c>
      <c r="BT80" s="243">
        <f>IF(((YEAR(主要假设阐述!$B$15)-YEAR(主要假设阐述!$B$5))*12+MONTH(主要假设阐述!$B$15)-MONTH(主要假设阐述!$B$5)+1)=BT77,IF((BT75+'附表 现金流（一期）'!$D$29)&gt;0,(BT75+'附表 现金流（一期）'!$D$29)*$B$14/12,(BT75+'附表 现金流（一期）'!$D$29)*6%/12),IF(((YEAR(主要假设阐述!$B$15)-YEAR(主要假设阐述!$B$5))*12+MONTH(主要假设阐述!$B$15)-MONTH(主要假设阐述!$B$5)+1)&gt;BT77,IF(BT75&gt;0,BT75*$B$14/12,BT75*6%/12),0))</f>
        <v>0</v>
      </c>
      <c r="BU80" s="243">
        <f>IF(((YEAR(主要假设阐述!$B$15)-YEAR(主要假设阐述!$B$5))*12+MONTH(主要假设阐述!$B$15)-MONTH(主要假设阐述!$B$5)+1)=BU77,IF((BU75+'附表 现金流（一期）'!$D$29)&gt;0,(BU75+'附表 现金流（一期）'!$D$29)*$B$14/12,(BU75+'附表 现金流（一期）'!$D$29)*6%/12),IF(((YEAR(主要假设阐述!$B$15)-YEAR(主要假设阐述!$B$5))*12+MONTH(主要假设阐述!$B$15)-MONTH(主要假设阐述!$B$5)+1)&gt;BU77,IF(BU75&gt;0,BU75*$B$14/12,BU75*6%/12),0))</f>
        <v>0</v>
      </c>
      <c r="BV80" s="243">
        <f>IF(((YEAR(主要假设阐述!$B$15)-YEAR(主要假设阐述!$B$5))*12+MONTH(主要假设阐述!$B$15)-MONTH(主要假设阐述!$B$5)+1)=BV77,IF((BV75+'附表 现金流（一期）'!$D$29)&gt;0,(BV75+'附表 现金流（一期）'!$D$29)*$B$14/12,(BV75+'附表 现金流（一期）'!$D$29)*6%/12),IF(((YEAR(主要假设阐述!$B$15)-YEAR(主要假设阐述!$B$5))*12+MONTH(主要假设阐述!$B$15)-MONTH(主要假设阐述!$B$5)+1)&gt;BV77,IF(BV75&gt;0,BV75*$B$14/12,BV75*6%/12),0))</f>
        <v>0</v>
      </c>
      <c r="BW80" s="243">
        <f>IF(((YEAR(主要假设阐述!$B$15)-YEAR(主要假设阐述!$B$5))*12+MONTH(主要假设阐述!$B$15)-MONTH(主要假设阐述!$B$5)+1)=BW77,IF((BW75+'附表 现金流（一期）'!$D$29)&gt;0,(BW75+'附表 现金流（一期）'!$D$29)*$B$14/12,(BW75+'附表 现金流（一期）'!$D$29)*6%/12),IF(((YEAR(主要假设阐述!$B$15)-YEAR(主要假设阐述!$B$5))*12+MONTH(主要假设阐述!$B$15)-MONTH(主要假设阐述!$B$5)+1)&gt;BW77,IF(BW75&gt;0,BW75*$B$14/12,BW75*6%/12),0))</f>
        <v>0</v>
      </c>
      <c r="BX80" s="243">
        <f>IF(((YEAR(主要假设阐述!$B$15)-YEAR(主要假设阐述!$B$5))*12+MONTH(主要假设阐述!$B$15)-MONTH(主要假设阐述!$B$5)+1)=BX77,IF((BX75+'附表 现金流（一期）'!$D$29)&gt;0,(BX75+'附表 现金流（一期）'!$D$29)*$B$14/12,(BX75+'附表 现金流（一期）'!$D$29)*6%/12),IF(((YEAR(主要假设阐述!$B$15)-YEAR(主要假设阐述!$B$5))*12+MONTH(主要假设阐述!$B$15)-MONTH(主要假设阐述!$B$5)+1)&gt;BX77,IF(BX75&gt;0,BX75*$B$14/12,BX75*6%/12),0))</f>
        <v>0</v>
      </c>
      <c r="BY80" s="243">
        <f>IF(((YEAR(主要假设阐述!$B$15)-YEAR(主要假设阐述!$B$5))*12+MONTH(主要假设阐述!$B$15)-MONTH(主要假设阐述!$B$5)+1)=BY77,IF((BY75+'附表 现金流（一期）'!$D$29)&gt;0,(BY75+'附表 现金流（一期）'!$D$29)*$B$14/12,(BY75+'附表 现金流（一期）'!$D$29)*6%/12),IF(((YEAR(主要假设阐述!$B$15)-YEAR(主要假设阐述!$B$5))*12+MONTH(主要假设阐述!$B$15)-MONTH(主要假设阐述!$B$5)+1)&gt;BY77,IF(BY75&gt;0,BY75*$B$14/12,BY75*6%/12),0))</f>
        <v>0</v>
      </c>
      <c r="BZ80" s="243">
        <f>IF(((YEAR(主要假设阐述!$B$15)-YEAR(主要假设阐述!$B$5))*12+MONTH(主要假设阐述!$B$15)-MONTH(主要假设阐述!$B$5)+1)=BZ77,IF((BZ75+'附表 现金流（一期）'!$D$29)&gt;0,(BZ75+'附表 现金流（一期）'!$D$29)*$B$14/12,(BZ75+'附表 现金流（一期）'!$D$29)*6%/12),IF(((YEAR(主要假设阐述!$B$15)-YEAR(主要假设阐述!$B$5))*12+MONTH(主要假设阐述!$B$15)-MONTH(主要假设阐述!$B$5)+1)&gt;BZ77,IF(BZ75&gt;0,BZ75*$B$14/12,BZ75*6%/12),0))</f>
        <v>0</v>
      </c>
      <c r="CA80" s="243">
        <f>IF(((YEAR(主要假设阐述!$B$15)-YEAR(主要假设阐述!$B$5))*12+MONTH(主要假设阐述!$B$15)-MONTH(主要假设阐述!$B$5)+1)=CA77,IF((CA75+'附表 现金流（一期）'!$D$29)&gt;0,(CA75+'附表 现金流（一期）'!$D$29)*$B$14/12,(CA75+'附表 现金流（一期）'!$D$29)*6%/12),IF(((YEAR(主要假设阐述!$B$15)-YEAR(主要假设阐述!$B$5))*12+MONTH(主要假设阐述!$B$15)-MONTH(主要假设阐述!$B$5)+1)&gt;CA77,IF(CA75&gt;0,CA75*$B$14/12,CA75*6%/12),0))</f>
        <v>0</v>
      </c>
      <c r="CB80" s="243">
        <f>IF(((YEAR(主要假设阐述!$B$15)-YEAR(主要假设阐述!$B$5))*12+MONTH(主要假设阐述!$B$15)-MONTH(主要假设阐述!$B$5)+1)=CB77,IF((CB75+'附表 现金流（一期）'!$D$29)&gt;0,(CB75+'附表 现金流（一期）'!$D$29)*$B$14/12,(CB75+'附表 现金流（一期）'!$D$29)*6%/12),IF(((YEAR(主要假设阐述!$B$15)-YEAR(主要假设阐述!$B$5))*12+MONTH(主要假设阐述!$B$15)-MONTH(主要假设阐述!$B$5)+1)&gt;CB77,IF(CB75&gt;0,CB75*$B$14/12,CB75*6%/12),0))</f>
        <v>0</v>
      </c>
      <c r="CC80" s="243">
        <f>IF(((YEAR(主要假设阐述!$B$15)-YEAR(主要假设阐述!$B$5))*12+MONTH(主要假设阐述!$B$15)-MONTH(主要假设阐述!$B$5)+1)=CC77,IF((CC75+'附表 现金流（一期）'!$D$29)&gt;0,(CC75+'附表 现金流（一期）'!$D$29)*$B$14/12,(CC75+'附表 现金流（一期）'!$D$29)*6%/12),IF(((YEAR(主要假设阐述!$B$15)-YEAR(主要假设阐述!$B$5))*12+MONTH(主要假设阐述!$B$15)-MONTH(主要假设阐述!$B$5)+1)&gt;CC77,IF(CC75&gt;0,CC75*$B$14/12,CC75*6%/12),0))</f>
        <v>0</v>
      </c>
      <c r="CD80" s="243">
        <f>IF(((YEAR(主要假设阐述!$B$15)-YEAR(主要假设阐述!$B$5))*12+MONTH(主要假设阐述!$B$15)-MONTH(主要假设阐述!$B$5)+1)=CD77,IF((CD75+'附表 现金流（一期）'!$D$29)&gt;0,(CD75+'附表 现金流（一期）'!$D$29)*$B$14/12,(CD75+'附表 现金流（一期）'!$D$29)*6%/12),IF(((YEAR(主要假设阐述!$B$15)-YEAR(主要假设阐述!$B$5))*12+MONTH(主要假设阐述!$B$15)-MONTH(主要假设阐述!$B$5)+1)&gt;CD77,IF(CD75&gt;0,CD75*$B$14/12,CD75*6%/12),0))</f>
        <v>0</v>
      </c>
      <c r="CE80" s="243">
        <f>IF(((YEAR(主要假设阐述!$B$15)-YEAR(主要假设阐述!$B$5))*12+MONTH(主要假设阐述!$B$15)-MONTH(主要假设阐述!$B$5)+1)=CE77,IF((CE75+'附表 现金流（一期）'!$D$29)&gt;0,(CE75+'附表 现金流（一期）'!$D$29)*$B$14/12,(CE75+'附表 现金流（一期）'!$D$29)*6%/12),IF(((YEAR(主要假设阐述!$B$15)-YEAR(主要假设阐述!$B$5))*12+MONTH(主要假设阐述!$B$15)-MONTH(主要假设阐述!$B$5)+1)&gt;CE77,IF(CE75&gt;0,CE75*$B$14/12,CE75*6%/12),0))</f>
        <v>0</v>
      </c>
      <c r="CF80" s="243">
        <f>IF(((YEAR(主要假设阐述!$B$15)-YEAR(主要假设阐述!$B$5))*12+MONTH(主要假设阐述!$B$15)-MONTH(主要假设阐述!$B$5)+1)=CF77,IF((CF75+'附表 现金流（一期）'!$D$29)&gt;0,(CF75+'附表 现金流（一期）'!$D$29)*$B$14/12,(CF75+'附表 现金流（一期）'!$D$29)*6%/12),IF(((YEAR(主要假设阐述!$B$15)-YEAR(主要假设阐述!$B$5))*12+MONTH(主要假设阐述!$B$15)-MONTH(主要假设阐述!$B$5)+1)&gt;CF77,IF(CF75&gt;0,CF75*$B$14/12,CF75*6%/12),0))</f>
        <v>0</v>
      </c>
      <c r="CG80" s="243">
        <f>IF(((YEAR(主要假设阐述!$B$15)-YEAR(主要假设阐述!$B$5))*12+MONTH(主要假设阐述!$B$15)-MONTH(主要假设阐述!$B$5)+1)=CG77,IF((CG75+'附表 现金流（一期）'!$D$29)&gt;0,(CG75+'附表 现金流（一期）'!$D$29)*$B$14/12,(CG75+'附表 现金流（一期）'!$D$29)*6%/12),IF(((YEAR(主要假设阐述!$B$15)-YEAR(主要假设阐述!$B$5))*12+MONTH(主要假设阐述!$B$15)-MONTH(主要假设阐述!$B$5)+1)&gt;CG77,IF(CG75&gt;0,CG75*$B$14/12,CG75*6%/12),0))</f>
        <v>0</v>
      </c>
      <c r="CH80" s="243">
        <f>IF(((YEAR(主要假设阐述!$B$15)-YEAR(主要假设阐述!$B$5))*12+MONTH(主要假设阐述!$B$15)-MONTH(主要假设阐述!$B$5)+1)=CH77,IF((CH75+'附表 现金流（一期）'!$D$29)&gt;0,(CH75+'附表 现金流（一期）'!$D$29)*$B$14/12,(CH75+'附表 现金流（一期）'!$D$29)*6%/12),IF(((YEAR(主要假设阐述!$B$15)-YEAR(主要假设阐述!$B$5))*12+MONTH(主要假设阐述!$B$15)-MONTH(主要假设阐述!$B$5)+1)&gt;CH77,IF(CH75&gt;0,CH75*$B$14/12,CH75*6%/12),0))</f>
        <v>0</v>
      </c>
      <c r="CI80" s="243">
        <f>IF(((YEAR(主要假设阐述!$B$15)-YEAR(主要假设阐述!$B$5))*12+MONTH(主要假设阐述!$B$15)-MONTH(主要假设阐述!$B$5)+1)=CI77,IF((CI75+'附表 现金流（一期）'!$D$29)&gt;0,(CI75+'附表 现金流（一期）'!$D$29)*$B$14/12,(CI75+'附表 现金流（一期）'!$D$29)*6%/12),IF(((YEAR(主要假设阐述!$B$15)-YEAR(主要假设阐述!$B$5))*12+MONTH(主要假设阐述!$B$15)-MONTH(主要假设阐述!$B$5)+1)&gt;CI77,IF(CI75&gt;0,CI75*$B$14/12,CI75*6%/12),0))</f>
        <v>0</v>
      </c>
      <c r="CJ80" s="243">
        <f>IF(((YEAR(主要假设阐述!$B$15)-YEAR(主要假设阐述!$B$5))*12+MONTH(主要假设阐述!$B$15)-MONTH(主要假设阐述!$B$5)+1)=CJ77,IF((CJ75+'附表 现金流（一期）'!$D$29)&gt;0,(CJ75+'附表 现金流（一期）'!$D$29)*$B$14/12,(CJ75+'附表 现金流（一期）'!$D$29)*6%/12),IF(((YEAR(主要假设阐述!$B$15)-YEAR(主要假设阐述!$B$5))*12+MONTH(主要假设阐述!$B$15)-MONTH(主要假设阐述!$B$5)+1)&gt;CJ77,IF(CJ75&gt;0,CJ75*$B$14/12,CJ75*6%/12),0))</f>
        <v>0</v>
      </c>
      <c r="CK80" s="243">
        <f>IF(((YEAR(主要假设阐述!$B$15)-YEAR(主要假设阐述!$B$5))*12+MONTH(主要假设阐述!$B$15)-MONTH(主要假设阐述!$B$5)+1)=CK77,IF((CK75+'附表 现金流（一期）'!$D$29)&gt;0,(CK75+'附表 现金流（一期）'!$D$29)*$B$14/12,(CK75+'附表 现金流（一期）'!$D$29)*6%/12),IF(((YEAR(主要假设阐述!$B$15)-YEAR(主要假设阐述!$B$5))*12+MONTH(主要假设阐述!$B$15)-MONTH(主要假设阐述!$B$5)+1)&gt;CK77,IF(CK75&gt;0,CK75*$B$14/12,CK75*6%/12),0))</f>
        <v>0</v>
      </c>
      <c r="CL80" s="243">
        <f>IF(((YEAR(主要假设阐述!$B$15)-YEAR(主要假设阐述!$B$5))*12+MONTH(主要假设阐述!$B$15)-MONTH(主要假设阐述!$B$5)+1)=CL77,IF((CL75+'附表 现金流（一期）'!$D$29)&gt;0,(CL75+'附表 现金流（一期）'!$D$29)*$B$14/12,(CL75+'附表 现金流（一期）'!$D$29)*6%/12),IF(((YEAR(主要假设阐述!$B$15)-YEAR(主要假设阐述!$B$5))*12+MONTH(主要假设阐述!$B$15)-MONTH(主要假设阐述!$B$5)+1)&gt;CL77,IF(CL75&gt;0,CL75*$B$14/12,CL75*6%/12),0))</f>
        <v>0</v>
      </c>
      <c r="CM80" s="243">
        <f>IF(((YEAR(主要假设阐述!$B$15)-YEAR(主要假设阐述!$B$5))*12+MONTH(主要假设阐述!$B$15)-MONTH(主要假设阐述!$B$5)+1)=CM77,IF((CM75+'附表 现金流（一期）'!$D$29)&gt;0,(CM75+'附表 现金流（一期）'!$D$29)*$B$14/12,(CM75+'附表 现金流（一期）'!$D$29)*6%/12),IF(((YEAR(主要假设阐述!$B$15)-YEAR(主要假设阐述!$B$5))*12+MONTH(主要假设阐述!$B$15)-MONTH(主要假设阐述!$B$5)+1)&gt;CM77,IF(CM75&gt;0,CM75*$B$14/12,CM75*6%/12),0))</f>
        <v>0</v>
      </c>
      <c r="CN80" s="243">
        <f>IF(((YEAR(主要假设阐述!$B$15)-YEAR(主要假设阐述!$B$5))*12+MONTH(主要假设阐述!$B$15)-MONTH(主要假设阐述!$B$5)+1)=CN77,IF((CN75+'附表 现金流（一期）'!$D$29)&gt;0,(CN75+'附表 现金流（一期）'!$D$29)*$B$14/12,(CN75+'附表 现金流（一期）'!$D$29)*6%/12),IF(((YEAR(主要假设阐述!$B$15)-YEAR(主要假设阐述!$B$5))*12+MONTH(主要假设阐述!$B$15)-MONTH(主要假设阐述!$B$5)+1)&gt;CN77,IF(CN75&gt;0,CN75*$B$14/12,CN75*6%/12),0))</f>
        <v>0</v>
      </c>
      <c r="CO80" s="243">
        <f>IF(((YEAR(主要假设阐述!$B$15)-YEAR(主要假设阐述!$B$5))*12+MONTH(主要假设阐述!$B$15)-MONTH(主要假设阐述!$B$5)+1)=CO77,IF((CO75+'附表 现金流（一期）'!$D$29)&gt;0,(CO75+'附表 现金流（一期）'!$D$29)*$B$14/12,(CO75+'附表 现金流（一期）'!$D$29)*6%/12),IF(((YEAR(主要假设阐述!$B$15)-YEAR(主要假设阐述!$B$5))*12+MONTH(主要假设阐述!$B$15)-MONTH(主要假设阐述!$B$5)+1)&gt;CO77,IF(CO75&gt;0,CO75*$B$14/12,CO75*6%/12),0))</f>
        <v>0</v>
      </c>
      <c r="CP80" s="243">
        <f>IF(((YEAR(主要假设阐述!$B$15)-YEAR(主要假设阐述!$B$5))*12+MONTH(主要假设阐述!$B$15)-MONTH(主要假设阐述!$B$5)+1)=CP77,IF((CP75+'附表 现金流（一期）'!$D$29)&gt;0,(CP75+'附表 现金流（一期）'!$D$29)*$B$14/12,(CP75+'附表 现金流（一期）'!$D$29)*6%/12),IF(((YEAR(主要假设阐述!$B$15)-YEAR(主要假设阐述!$B$5))*12+MONTH(主要假设阐述!$B$15)-MONTH(主要假设阐述!$B$5)+1)&gt;CP77,IF(CP75&gt;0,CP75*$B$14/12,CP75*6%/12),0))</f>
        <v>0</v>
      </c>
      <c r="CQ80" s="243">
        <f>IF(((YEAR(主要假设阐述!$B$15)-YEAR(主要假设阐述!$B$5))*12+MONTH(主要假设阐述!$B$15)-MONTH(主要假设阐述!$B$5)+1)=CQ77,IF((CQ75+'附表 现金流（一期）'!$D$29)&gt;0,(CQ75+'附表 现金流（一期）'!$D$29)*$B$14/12,(CQ75+'附表 现金流（一期）'!$D$29)*6%/12),IF(((YEAR(主要假设阐述!$B$15)-YEAR(主要假设阐述!$B$5))*12+MONTH(主要假设阐述!$B$15)-MONTH(主要假设阐述!$B$5)+1)&gt;CQ77,IF(CQ75&gt;0,CQ75*$B$14/12,CQ75*6%/12),0))</f>
        <v>0</v>
      </c>
      <c r="CR80" s="243">
        <f>IF(((YEAR(主要假设阐述!$B$15)-YEAR(主要假设阐述!$B$5))*12+MONTH(主要假设阐述!$B$15)-MONTH(主要假设阐述!$B$5)+1)=CR77,IF((CR75+'附表 现金流（一期）'!$D$29)&gt;0,(CR75+'附表 现金流（一期）'!$D$29)*$B$14/12,(CR75+'附表 现金流（一期）'!$D$29)*6%/12),IF(((YEAR(主要假设阐述!$B$15)-YEAR(主要假设阐述!$B$5))*12+MONTH(主要假设阐述!$B$15)-MONTH(主要假设阐述!$B$5)+1)&gt;CR77,IF(CR75&gt;0,CR75*$B$14/12,CR75*6%/12),0))</f>
        <v>0</v>
      </c>
      <c r="CS80" s="243">
        <f>IF(((YEAR(主要假设阐述!$B$15)-YEAR(主要假设阐述!$B$5))*12+MONTH(主要假设阐述!$B$15)-MONTH(主要假设阐述!$B$5)+1)=CS77,IF((CS75+'附表 现金流（一期）'!$D$29)&gt;0,(CS75+'附表 现金流（一期）'!$D$29)*$B$14/12,(CS75+'附表 现金流（一期）'!$D$29)*6%/12),IF(((YEAR(主要假设阐述!$B$15)-YEAR(主要假设阐述!$B$5))*12+MONTH(主要假设阐述!$B$15)-MONTH(主要假设阐述!$B$5)+1)&gt;CS77,IF(CS75&gt;0,CS75*$B$14/12,CS75*6%/12),0))</f>
        <v>0</v>
      </c>
      <c r="CT80" s="243">
        <f>IF(((YEAR(主要假设阐述!$B$15)-YEAR(主要假设阐述!$B$5))*12+MONTH(主要假设阐述!$B$15)-MONTH(主要假设阐述!$B$5)+1)=CT77,IF((CT75+'附表 现金流（一期）'!$D$29)&gt;0,(CT75+'附表 现金流（一期）'!$D$29)*$B$14/12,(CT75+'附表 现金流（一期）'!$D$29)*6%/12),IF(((YEAR(主要假设阐述!$B$15)-YEAR(主要假设阐述!$B$5))*12+MONTH(主要假设阐述!$B$15)-MONTH(主要假设阐述!$B$5)+1)&gt;CT77,IF(CT75&gt;0,CT75*$B$14/12,CT75*6%/12),0))</f>
        <v>0</v>
      </c>
    </row>
    <row r="81" spans="1:98" s="37" customFormat="1" ht="16.5" customHeight="1">
      <c r="A81" s="41" t="s">
        <v>558</v>
      </c>
      <c r="B81" s="222">
        <f t="shared" ref="B81:I81" si="88">SUM(B78:B80)</f>
        <v>10741.496478075054</v>
      </c>
      <c r="C81" s="222">
        <f t="shared" si="88"/>
        <v>706.59844343387874</v>
      </c>
      <c r="D81" s="222">
        <f t="shared" si="88"/>
        <v>708.33911263281709</v>
      </c>
      <c r="E81" s="222">
        <f t="shared" si="88"/>
        <v>713.73542955540995</v>
      </c>
      <c r="F81" s="222">
        <f t="shared" si="88"/>
        <v>1038.6295879774566</v>
      </c>
      <c r="G81" s="222">
        <f t="shared" si="88"/>
        <v>1048.9666215807381</v>
      </c>
      <c r="H81" s="222">
        <f t="shared" si="88"/>
        <v>1059.3036551840194</v>
      </c>
      <c r="I81" s="222">
        <f t="shared" si="88"/>
        <v>1069.4971251395123</v>
      </c>
      <c r="J81" s="222">
        <f t="shared" ref="J81:BU81" si="89">SUM(J78:J80)</f>
        <v>1039.357924337291</v>
      </c>
      <c r="K81" s="222">
        <f t="shared" si="89"/>
        <v>1033.5375566451426</v>
      </c>
      <c r="L81" s="222">
        <f t="shared" si="89"/>
        <v>1042.3537427454417</v>
      </c>
      <c r="M81" s="222">
        <f t="shared" si="89"/>
        <v>1062.5386300127889</v>
      </c>
      <c r="N81" s="222">
        <f t="shared" si="89"/>
        <v>897.68782461516003</v>
      </c>
      <c r="O81" s="222">
        <f t="shared" si="89"/>
        <v>666.52529350604618</v>
      </c>
      <c r="P81" s="222">
        <f t="shared" si="89"/>
        <v>383.20450319639804</v>
      </c>
      <c r="Q81" s="222">
        <f t="shared" si="89"/>
        <v>182.87754316694196</v>
      </c>
      <c r="R81" s="222">
        <f t="shared" si="89"/>
        <v>56.142276170214075</v>
      </c>
      <c r="S81" s="222">
        <f t="shared" si="89"/>
        <v>-36.413134249789607</v>
      </c>
      <c r="T81" s="222">
        <f t="shared" si="89"/>
        <v>-65.092883067133357</v>
      </c>
      <c r="U81" s="222">
        <f t="shared" si="89"/>
        <v>-74.880044969865025</v>
      </c>
      <c r="V81" s="222">
        <f t="shared" si="89"/>
        <v>-73.536068748246464</v>
      </c>
      <c r="W81" s="222">
        <f t="shared" si="89"/>
        <v>-71.731280597834086</v>
      </c>
      <c r="X81" s="222">
        <f t="shared" si="89"/>
        <v>-69.496396331075573</v>
      </c>
      <c r="Y81" s="222">
        <f t="shared" si="89"/>
        <v>-67.422099136357645</v>
      </c>
      <c r="Z81" s="222">
        <f t="shared" si="89"/>
        <v>-65.347801941639602</v>
      </c>
      <c r="AA81" s="222">
        <f t="shared" si="89"/>
        <v>-66.275627605484488</v>
      </c>
      <c r="AB81" s="222">
        <f t="shared" si="89"/>
        <v>-106.70444619965542</v>
      </c>
      <c r="AC81" s="222">
        <f t="shared" si="89"/>
        <v>-109.82970278042144</v>
      </c>
      <c r="AD81" s="222">
        <f t="shared" si="89"/>
        <v>-113.06581670349836</v>
      </c>
      <c r="AE81" s="222">
        <f t="shared" si="89"/>
        <v>-116.30193062657527</v>
      </c>
      <c r="AF81" s="222">
        <f t="shared" si="89"/>
        <v>-115.71131954965222</v>
      </c>
      <c r="AG81" s="222">
        <f t="shared" si="89"/>
        <v>-115.12070847272913</v>
      </c>
      <c r="AH81" s="222">
        <f t="shared" si="89"/>
        <v>-107.96501772805316</v>
      </c>
      <c r="AI81" s="222">
        <f t="shared" si="89"/>
        <v>-110.51646547465948</v>
      </c>
      <c r="AJ81" s="222">
        <f t="shared" si="89"/>
        <v>-109.80231338024834</v>
      </c>
      <c r="AK81" s="222">
        <f t="shared" si="89"/>
        <v>-81.911228559085089</v>
      </c>
      <c r="AL81" s="222">
        <f t="shared" si="89"/>
        <v>-94.611752617297157</v>
      </c>
      <c r="AM81" s="222">
        <f t="shared" si="89"/>
        <v>-96.876006405238925</v>
      </c>
      <c r="AN81" s="222">
        <f t="shared" si="89"/>
        <v>-99.186746679667195</v>
      </c>
      <c r="AO81" s="222">
        <f t="shared" si="89"/>
        <v>0</v>
      </c>
      <c r="AP81" s="222">
        <f t="shared" si="89"/>
        <v>0</v>
      </c>
      <c r="AQ81" s="222">
        <f t="shared" si="89"/>
        <v>0</v>
      </c>
      <c r="AR81" s="222">
        <f t="shared" si="89"/>
        <v>0</v>
      </c>
      <c r="AS81" s="222">
        <f t="shared" si="89"/>
        <v>0</v>
      </c>
      <c r="AT81" s="222">
        <f t="shared" si="89"/>
        <v>0</v>
      </c>
      <c r="AU81" s="222">
        <f t="shared" si="89"/>
        <v>0</v>
      </c>
      <c r="AV81" s="222">
        <f t="shared" si="89"/>
        <v>0</v>
      </c>
      <c r="AW81" s="222">
        <f t="shared" si="89"/>
        <v>0</v>
      </c>
      <c r="AX81" s="222">
        <f t="shared" si="89"/>
        <v>0</v>
      </c>
      <c r="AY81" s="222">
        <f t="shared" si="89"/>
        <v>0</v>
      </c>
      <c r="AZ81" s="222">
        <f t="shared" si="89"/>
        <v>0</v>
      </c>
      <c r="BA81" s="222">
        <f t="shared" si="89"/>
        <v>0</v>
      </c>
      <c r="BB81" s="222">
        <f t="shared" si="89"/>
        <v>0</v>
      </c>
      <c r="BC81" s="222">
        <f t="shared" si="89"/>
        <v>0</v>
      </c>
      <c r="BD81" s="222">
        <f t="shared" si="89"/>
        <v>0</v>
      </c>
      <c r="BE81" s="222">
        <f t="shared" si="89"/>
        <v>0</v>
      </c>
      <c r="BF81" s="222">
        <f t="shared" si="89"/>
        <v>0</v>
      </c>
      <c r="BG81" s="222">
        <f t="shared" si="89"/>
        <v>0</v>
      </c>
      <c r="BH81" s="222">
        <f t="shared" si="89"/>
        <v>0</v>
      </c>
      <c r="BI81" s="222">
        <f t="shared" si="89"/>
        <v>0</v>
      </c>
      <c r="BJ81" s="222">
        <f t="shared" si="89"/>
        <v>0</v>
      </c>
      <c r="BK81" s="222">
        <f t="shared" si="89"/>
        <v>0</v>
      </c>
      <c r="BL81" s="222">
        <f t="shared" si="89"/>
        <v>0</v>
      </c>
      <c r="BM81" s="222">
        <f t="shared" si="89"/>
        <v>0</v>
      </c>
      <c r="BN81" s="222">
        <f t="shared" si="89"/>
        <v>0</v>
      </c>
      <c r="BO81" s="222">
        <f t="shared" si="89"/>
        <v>0</v>
      </c>
      <c r="BP81" s="222">
        <f t="shared" si="89"/>
        <v>0</v>
      </c>
      <c r="BQ81" s="222">
        <f t="shared" si="89"/>
        <v>0</v>
      </c>
      <c r="BR81" s="222">
        <f t="shared" si="89"/>
        <v>0</v>
      </c>
      <c r="BS81" s="222">
        <f t="shared" si="89"/>
        <v>0</v>
      </c>
      <c r="BT81" s="222">
        <f t="shared" si="89"/>
        <v>0</v>
      </c>
      <c r="BU81" s="222">
        <f t="shared" si="89"/>
        <v>0</v>
      </c>
      <c r="BV81" s="222">
        <f t="shared" ref="BV81:CT81" si="90">SUM(BV78:BV80)</f>
        <v>0</v>
      </c>
      <c r="BW81" s="222">
        <f t="shared" si="90"/>
        <v>0</v>
      </c>
      <c r="BX81" s="222">
        <f t="shared" si="90"/>
        <v>0</v>
      </c>
      <c r="BY81" s="222">
        <f t="shared" si="90"/>
        <v>0</v>
      </c>
      <c r="BZ81" s="222">
        <f t="shared" si="90"/>
        <v>0</v>
      </c>
      <c r="CA81" s="222">
        <f t="shared" si="90"/>
        <v>0</v>
      </c>
      <c r="CB81" s="222">
        <f t="shared" si="90"/>
        <v>0</v>
      </c>
      <c r="CC81" s="222">
        <f t="shared" si="90"/>
        <v>0</v>
      </c>
      <c r="CD81" s="222">
        <f t="shared" si="90"/>
        <v>0</v>
      </c>
      <c r="CE81" s="222">
        <f t="shared" si="90"/>
        <v>0</v>
      </c>
      <c r="CF81" s="222">
        <f t="shared" si="90"/>
        <v>0</v>
      </c>
      <c r="CG81" s="222">
        <f t="shared" si="90"/>
        <v>0</v>
      </c>
      <c r="CH81" s="222">
        <f t="shared" si="90"/>
        <v>0</v>
      </c>
      <c r="CI81" s="222">
        <f t="shared" si="90"/>
        <v>0</v>
      </c>
      <c r="CJ81" s="222">
        <f t="shared" si="90"/>
        <v>0</v>
      </c>
      <c r="CK81" s="222">
        <f t="shared" si="90"/>
        <v>0</v>
      </c>
      <c r="CL81" s="222">
        <f t="shared" si="90"/>
        <v>0</v>
      </c>
      <c r="CM81" s="222">
        <f t="shared" si="90"/>
        <v>0</v>
      </c>
      <c r="CN81" s="222">
        <f t="shared" si="90"/>
        <v>0</v>
      </c>
      <c r="CO81" s="222">
        <f t="shared" si="90"/>
        <v>0</v>
      </c>
      <c r="CP81" s="222">
        <f t="shared" si="90"/>
        <v>0</v>
      </c>
      <c r="CQ81" s="222">
        <f t="shared" si="90"/>
        <v>0</v>
      </c>
      <c r="CR81" s="222">
        <f t="shared" si="90"/>
        <v>0</v>
      </c>
      <c r="CS81" s="222">
        <f t="shared" si="90"/>
        <v>0</v>
      </c>
      <c r="CT81" s="222">
        <f t="shared" si="90"/>
        <v>0</v>
      </c>
    </row>
    <row r="82" spans="1:98" ht="16.5" customHeight="1"/>
    <row r="83" spans="1:98" ht="16.5" customHeight="1"/>
    <row r="84" spans="1:98" ht="16.5" customHeight="1">
      <c r="A84" s="196" t="s">
        <v>575</v>
      </c>
    </row>
    <row r="85" spans="1:98" ht="16.5" customHeight="1">
      <c r="A85" s="807" t="s">
        <v>576</v>
      </c>
      <c r="B85" s="809" t="s">
        <v>239</v>
      </c>
      <c r="C85" s="206">
        <f>主要假设阐述!$B$5</f>
        <v>42491</v>
      </c>
      <c r="D85" s="206">
        <f>C85+31</f>
        <v>42522</v>
      </c>
      <c r="E85" s="206">
        <f t="shared" ref="E85:BP85" si="91">D85+31</f>
        <v>42553</v>
      </c>
      <c r="F85" s="206">
        <f t="shared" si="91"/>
        <v>42584</v>
      </c>
      <c r="G85" s="206">
        <f t="shared" si="91"/>
        <v>42615</v>
      </c>
      <c r="H85" s="206">
        <f t="shared" si="91"/>
        <v>42646</v>
      </c>
      <c r="I85" s="206">
        <f t="shared" si="91"/>
        <v>42677</v>
      </c>
      <c r="J85" s="206">
        <f t="shared" si="91"/>
        <v>42708</v>
      </c>
      <c r="K85" s="206">
        <f t="shared" si="91"/>
        <v>42739</v>
      </c>
      <c r="L85" s="206">
        <f t="shared" si="91"/>
        <v>42770</v>
      </c>
      <c r="M85" s="206">
        <f t="shared" si="91"/>
        <v>42801</v>
      </c>
      <c r="N85" s="206">
        <f t="shared" si="91"/>
        <v>42832</v>
      </c>
      <c r="O85" s="206">
        <f t="shared" si="91"/>
        <v>42863</v>
      </c>
      <c r="P85" s="206">
        <f t="shared" si="91"/>
        <v>42894</v>
      </c>
      <c r="Q85" s="206">
        <f t="shared" si="91"/>
        <v>42925</v>
      </c>
      <c r="R85" s="206">
        <f t="shared" si="91"/>
        <v>42956</v>
      </c>
      <c r="S85" s="206">
        <f t="shared" si="91"/>
        <v>42987</v>
      </c>
      <c r="T85" s="206">
        <f t="shared" si="91"/>
        <v>43018</v>
      </c>
      <c r="U85" s="206">
        <f t="shared" si="91"/>
        <v>43049</v>
      </c>
      <c r="V85" s="206">
        <f t="shared" si="91"/>
        <v>43080</v>
      </c>
      <c r="W85" s="206">
        <f t="shared" si="91"/>
        <v>43111</v>
      </c>
      <c r="X85" s="206">
        <f t="shared" si="91"/>
        <v>43142</v>
      </c>
      <c r="Y85" s="206">
        <f t="shared" si="91"/>
        <v>43173</v>
      </c>
      <c r="Z85" s="206">
        <f t="shared" si="91"/>
        <v>43204</v>
      </c>
      <c r="AA85" s="206">
        <f t="shared" si="91"/>
        <v>43235</v>
      </c>
      <c r="AB85" s="206">
        <f t="shared" si="91"/>
        <v>43266</v>
      </c>
      <c r="AC85" s="206">
        <f t="shared" si="91"/>
        <v>43297</v>
      </c>
      <c r="AD85" s="206">
        <f t="shared" si="91"/>
        <v>43328</v>
      </c>
      <c r="AE85" s="206">
        <f t="shared" si="91"/>
        <v>43359</v>
      </c>
      <c r="AF85" s="206">
        <f t="shared" si="91"/>
        <v>43390</v>
      </c>
      <c r="AG85" s="206">
        <f t="shared" si="91"/>
        <v>43421</v>
      </c>
      <c r="AH85" s="206">
        <f t="shared" si="91"/>
        <v>43452</v>
      </c>
      <c r="AI85" s="206">
        <f t="shared" si="91"/>
        <v>43483</v>
      </c>
      <c r="AJ85" s="206">
        <f t="shared" si="91"/>
        <v>43514</v>
      </c>
      <c r="AK85" s="206">
        <f t="shared" si="91"/>
        <v>43545</v>
      </c>
      <c r="AL85" s="206">
        <f t="shared" si="91"/>
        <v>43576</v>
      </c>
      <c r="AM85" s="206">
        <f t="shared" si="91"/>
        <v>43607</v>
      </c>
      <c r="AN85" s="206">
        <f t="shared" si="91"/>
        <v>43638</v>
      </c>
      <c r="AO85" s="206">
        <f t="shared" si="91"/>
        <v>43669</v>
      </c>
      <c r="AP85" s="206">
        <f t="shared" si="91"/>
        <v>43700</v>
      </c>
      <c r="AQ85" s="206">
        <f t="shared" si="91"/>
        <v>43731</v>
      </c>
      <c r="AR85" s="206">
        <f t="shared" si="91"/>
        <v>43762</v>
      </c>
      <c r="AS85" s="206">
        <f t="shared" si="91"/>
        <v>43793</v>
      </c>
      <c r="AT85" s="206">
        <f t="shared" si="91"/>
        <v>43824</v>
      </c>
      <c r="AU85" s="206">
        <f t="shared" si="91"/>
        <v>43855</v>
      </c>
      <c r="AV85" s="206">
        <f t="shared" si="91"/>
        <v>43886</v>
      </c>
      <c r="AW85" s="206">
        <f t="shared" si="91"/>
        <v>43917</v>
      </c>
      <c r="AX85" s="206">
        <f t="shared" si="91"/>
        <v>43948</v>
      </c>
      <c r="AY85" s="206">
        <f t="shared" si="91"/>
        <v>43979</v>
      </c>
      <c r="AZ85" s="206">
        <f t="shared" si="91"/>
        <v>44010</v>
      </c>
      <c r="BA85" s="206">
        <f t="shared" si="91"/>
        <v>44041</v>
      </c>
      <c r="BB85" s="206">
        <f t="shared" si="91"/>
        <v>44072</v>
      </c>
      <c r="BC85" s="206">
        <f t="shared" si="91"/>
        <v>44103</v>
      </c>
      <c r="BD85" s="206">
        <f t="shared" si="91"/>
        <v>44134</v>
      </c>
      <c r="BE85" s="206">
        <f t="shared" si="91"/>
        <v>44165</v>
      </c>
      <c r="BF85" s="206">
        <f t="shared" si="91"/>
        <v>44196</v>
      </c>
      <c r="BG85" s="206">
        <f t="shared" si="91"/>
        <v>44227</v>
      </c>
      <c r="BH85" s="206">
        <f t="shared" si="91"/>
        <v>44258</v>
      </c>
      <c r="BI85" s="206">
        <f t="shared" si="91"/>
        <v>44289</v>
      </c>
      <c r="BJ85" s="206">
        <f t="shared" si="91"/>
        <v>44320</v>
      </c>
      <c r="BK85" s="206">
        <f t="shared" si="91"/>
        <v>44351</v>
      </c>
      <c r="BL85" s="206">
        <f t="shared" si="91"/>
        <v>44382</v>
      </c>
      <c r="BM85" s="206">
        <f t="shared" si="91"/>
        <v>44413</v>
      </c>
      <c r="BN85" s="206">
        <f t="shared" si="91"/>
        <v>44444</v>
      </c>
      <c r="BO85" s="206">
        <f t="shared" si="91"/>
        <v>44475</v>
      </c>
      <c r="BP85" s="206">
        <f t="shared" si="91"/>
        <v>44506</v>
      </c>
      <c r="BQ85" s="206">
        <f t="shared" ref="BQ85:CT85" si="92">BP85+31</f>
        <v>44537</v>
      </c>
      <c r="BR85" s="206">
        <f t="shared" si="92"/>
        <v>44568</v>
      </c>
      <c r="BS85" s="206">
        <f t="shared" si="92"/>
        <v>44599</v>
      </c>
      <c r="BT85" s="206">
        <f t="shared" si="92"/>
        <v>44630</v>
      </c>
      <c r="BU85" s="206">
        <f t="shared" si="92"/>
        <v>44661</v>
      </c>
      <c r="BV85" s="206">
        <f t="shared" si="92"/>
        <v>44692</v>
      </c>
      <c r="BW85" s="206">
        <f t="shared" si="92"/>
        <v>44723</v>
      </c>
      <c r="BX85" s="206">
        <f t="shared" si="92"/>
        <v>44754</v>
      </c>
      <c r="BY85" s="206">
        <f t="shared" si="92"/>
        <v>44785</v>
      </c>
      <c r="BZ85" s="206">
        <f t="shared" si="92"/>
        <v>44816</v>
      </c>
      <c r="CA85" s="206">
        <f t="shared" si="92"/>
        <v>44847</v>
      </c>
      <c r="CB85" s="206">
        <f t="shared" si="92"/>
        <v>44878</v>
      </c>
      <c r="CC85" s="206">
        <f t="shared" si="92"/>
        <v>44909</v>
      </c>
      <c r="CD85" s="206">
        <f t="shared" si="92"/>
        <v>44940</v>
      </c>
      <c r="CE85" s="206">
        <f t="shared" si="92"/>
        <v>44971</v>
      </c>
      <c r="CF85" s="206">
        <f t="shared" si="92"/>
        <v>45002</v>
      </c>
      <c r="CG85" s="206">
        <f t="shared" si="92"/>
        <v>45033</v>
      </c>
      <c r="CH85" s="206">
        <f t="shared" si="92"/>
        <v>45064</v>
      </c>
      <c r="CI85" s="206">
        <f t="shared" si="92"/>
        <v>45095</v>
      </c>
      <c r="CJ85" s="206">
        <f t="shared" si="92"/>
        <v>45126</v>
      </c>
      <c r="CK85" s="206">
        <f t="shared" si="92"/>
        <v>45157</v>
      </c>
      <c r="CL85" s="206">
        <f t="shared" si="92"/>
        <v>45188</v>
      </c>
      <c r="CM85" s="206">
        <f t="shared" si="92"/>
        <v>45219</v>
      </c>
      <c r="CN85" s="206">
        <f t="shared" si="92"/>
        <v>45250</v>
      </c>
      <c r="CO85" s="206">
        <f t="shared" si="92"/>
        <v>45281</v>
      </c>
      <c r="CP85" s="206">
        <f t="shared" si="92"/>
        <v>45312</v>
      </c>
      <c r="CQ85" s="206">
        <f t="shared" si="92"/>
        <v>45343</v>
      </c>
      <c r="CR85" s="206">
        <f t="shared" si="92"/>
        <v>45374</v>
      </c>
      <c r="CS85" s="206">
        <f t="shared" si="92"/>
        <v>45405</v>
      </c>
      <c r="CT85" s="206">
        <f t="shared" si="92"/>
        <v>45436</v>
      </c>
    </row>
    <row r="86" spans="1:98" ht="16.5" customHeight="1">
      <c r="A86" s="808"/>
      <c r="B86" s="810"/>
      <c r="C86" s="207">
        <v>1</v>
      </c>
      <c r="D86" s="207">
        <v>2</v>
      </c>
      <c r="E86" s="207">
        <v>3</v>
      </c>
      <c r="F86" s="207">
        <v>4</v>
      </c>
      <c r="G86" s="207">
        <v>5</v>
      </c>
      <c r="H86" s="207">
        <v>6</v>
      </c>
      <c r="I86" s="207">
        <v>7</v>
      </c>
      <c r="J86" s="207">
        <v>8</v>
      </c>
      <c r="K86" s="207">
        <v>9</v>
      </c>
      <c r="L86" s="207">
        <v>10</v>
      </c>
      <c r="M86" s="207">
        <v>11</v>
      </c>
      <c r="N86" s="207">
        <v>12</v>
      </c>
      <c r="O86" s="207">
        <v>13</v>
      </c>
      <c r="P86" s="207">
        <v>14</v>
      </c>
      <c r="Q86" s="207">
        <v>15</v>
      </c>
      <c r="R86" s="207">
        <v>16</v>
      </c>
      <c r="S86" s="207">
        <v>17</v>
      </c>
      <c r="T86" s="207">
        <v>18</v>
      </c>
      <c r="U86" s="207">
        <v>19</v>
      </c>
      <c r="V86" s="207">
        <v>20</v>
      </c>
      <c r="W86" s="207">
        <v>21</v>
      </c>
      <c r="X86" s="207">
        <v>22</v>
      </c>
      <c r="Y86" s="207">
        <v>23</v>
      </c>
      <c r="Z86" s="207">
        <v>24</v>
      </c>
      <c r="AA86" s="207">
        <v>25</v>
      </c>
      <c r="AB86" s="207">
        <v>26</v>
      </c>
      <c r="AC86" s="207">
        <v>27</v>
      </c>
      <c r="AD86" s="207">
        <v>28</v>
      </c>
      <c r="AE86" s="207">
        <v>29</v>
      </c>
      <c r="AF86" s="207">
        <v>30</v>
      </c>
      <c r="AG86" s="207">
        <v>31</v>
      </c>
      <c r="AH86" s="207">
        <v>32</v>
      </c>
      <c r="AI86" s="207">
        <v>33</v>
      </c>
      <c r="AJ86" s="207">
        <v>34</v>
      </c>
      <c r="AK86" s="207">
        <v>35</v>
      </c>
      <c r="AL86" s="207">
        <v>36</v>
      </c>
      <c r="AM86" s="207">
        <v>37</v>
      </c>
      <c r="AN86" s="207">
        <v>38</v>
      </c>
      <c r="AO86" s="207">
        <v>39</v>
      </c>
      <c r="AP86" s="207">
        <v>40</v>
      </c>
      <c r="AQ86" s="207">
        <v>41</v>
      </c>
      <c r="AR86" s="207">
        <v>42</v>
      </c>
      <c r="AS86" s="207">
        <v>43</v>
      </c>
      <c r="AT86" s="207">
        <v>44</v>
      </c>
      <c r="AU86" s="207">
        <v>45</v>
      </c>
      <c r="AV86" s="207">
        <v>46</v>
      </c>
      <c r="AW86" s="207">
        <v>47</v>
      </c>
      <c r="AX86" s="207">
        <v>48</v>
      </c>
      <c r="AY86" s="207">
        <v>49</v>
      </c>
      <c r="AZ86" s="207">
        <v>50</v>
      </c>
      <c r="BA86" s="207">
        <v>51</v>
      </c>
      <c r="BB86" s="207">
        <v>52</v>
      </c>
      <c r="BC86" s="207">
        <v>53</v>
      </c>
      <c r="BD86" s="207">
        <v>54</v>
      </c>
      <c r="BE86" s="207">
        <v>55</v>
      </c>
      <c r="BF86" s="207">
        <v>56</v>
      </c>
      <c r="BG86" s="207">
        <v>57</v>
      </c>
      <c r="BH86" s="207">
        <v>58</v>
      </c>
      <c r="BI86" s="207">
        <v>59</v>
      </c>
      <c r="BJ86" s="207">
        <v>60</v>
      </c>
      <c r="BK86" s="207">
        <v>61</v>
      </c>
      <c r="BL86" s="207">
        <v>62</v>
      </c>
      <c r="BM86" s="207">
        <v>63</v>
      </c>
      <c r="BN86" s="207">
        <v>64</v>
      </c>
      <c r="BO86" s="207">
        <v>65</v>
      </c>
      <c r="BP86" s="207">
        <v>66</v>
      </c>
      <c r="BQ86" s="207">
        <v>67</v>
      </c>
      <c r="BR86" s="207">
        <v>68</v>
      </c>
      <c r="BS86" s="207">
        <v>69</v>
      </c>
      <c r="BT86" s="207">
        <v>70</v>
      </c>
      <c r="BU86" s="207">
        <v>71</v>
      </c>
      <c r="BV86" s="207">
        <v>72</v>
      </c>
      <c r="BW86" s="207">
        <v>73</v>
      </c>
      <c r="BX86" s="207">
        <v>74</v>
      </c>
      <c r="BY86" s="207">
        <v>75</v>
      </c>
      <c r="BZ86" s="207">
        <v>76</v>
      </c>
      <c r="CA86" s="207">
        <v>77</v>
      </c>
      <c r="CB86" s="207">
        <v>78</v>
      </c>
      <c r="CC86" s="207">
        <v>79</v>
      </c>
      <c r="CD86" s="207">
        <v>80</v>
      </c>
      <c r="CE86" s="207">
        <v>81</v>
      </c>
      <c r="CF86" s="207">
        <v>82</v>
      </c>
      <c r="CG86" s="207">
        <v>83</v>
      </c>
      <c r="CH86" s="207">
        <v>84</v>
      </c>
      <c r="CI86" s="207">
        <v>85</v>
      </c>
      <c r="CJ86" s="207">
        <v>86</v>
      </c>
      <c r="CK86" s="207">
        <v>87</v>
      </c>
      <c r="CL86" s="207">
        <v>88</v>
      </c>
      <c r="CM86" s="207">
        <v>89</v>
      </c>
      <c r="CN86" s="207">
        <v>90</v>
      </c>
      <c r="CO86" s="207">
        <v>91</v>
      </c>
      <c r="CP86" s="207">
        <v>92</v>
      </c>
      <c r="CQ86" s="207">
        <v>93</v>
      </c>
      <c r="CR86" s="207">
        <v>94</v>
      </c>
      <c r="CS86" s="207">
        <v>95</v>
      </c>
      <c r="CT86" s="207">
        <v>96</v>
      </c>
    </row>
    <row r="87" spans="1:98" s="37" customFormat="1" ht="16.5" customHeight="1">
      <c r="A87" s="214" t="s">
        <v>538</v>
      </c>
      <c r="B87" s="208">
        <f t="shared" ref="B87:B89" si="93">SUM(C87:CT87)</f>
        <v>28052.450164480164</v>
      </c>
      <c r="C87" s="209">
        <f>C19*$E$51</f>
        <v>0</v>
      </c>
      <c r="D87" s="209">
        <f t="shared" ref="D87:AI87" si="94">D19*$E$51</f>
        <v>0</v>
      </c>
      <c r="E87" s="209">
        <f t="shared" si="94"/>
        <v>0</v>
      </c>
      <c r="F87" s="209">
        <f t="shared" si="94"/>
        <v>0</v>
      </c>
      <c r="G87" s="209">
        <f t="shared" si="94"/>
        <v>0</v>
      </c>
      <c r="H87" s="209">
        <f t="shared" si="94"/>
        <v>0</v>
      </c>
      <c r="I87" s="209">
        <f t="shared" si="94"/>
        <v>0</v>
      </c>
      <c r="J87" s="209">
        <f t="shared" si="94"/>
        <v>11220.980065792066</v>
      </c>
      <c r="K87" s="209">
        <f t="shared" si="94"/>
        <v>5610.490032896033</v>
      </c>
      <c r="L87" s="209">
        <f t="shared" si="94"/>
        <v>0</v>
      </c>
      <c r="M87" s="209">
        <f t="shared" si="94"/>
        <v>11220.980065792066</v>
      </c>
      <c r="N87" s="209">
        <f t="shared" si="94"/>
        <v>0</v>
      </c>
      <c r="O87" s="209">
        <f t="shared" si="94"/>
        <v>0</v>
      </c>
      <c r="P87" s="209">
        <f t="shared" si="94"/>
        <v>0</v>
      </c>
      <c r="Q87" s="209">
        <f t="shared" si="94"/>
        <v>0</v>
      </c>
      <c r="R87" s="209">
        <f t="shared" si="94"/>
        <v>0</v>
      </c>
      <c r="S87" s="209">
        <f t="shared" si="94"/>
        <v>0</v>
      </c>
      <c r="T87" s="209">
        <f t="shared" si="94"/>
        <v>0</v>
      </c>
      <c r="U87" s="209">
        <f t="shared" si="94"/>
        <v>0</v>
      </c>
      <c r="V87" s="209">
        <f t="shared" si="94"/>
        <v>0</v>
      </c>
      <c r="W87" s="209">
        <f t="shared" si="94"/>
        <v>0</v>
      </c>
      <c r="X87" s="209">
        <f t="shared" si="94"/>
        <v>0</v>
      </c>
      <c r="Y87" s="209">
        <f t="shared" si="94"/>
        <v>0</v>
      </c>
      <c r="Z87" s="209">
        <f t="shared" si="94"/>
        <v>0</v>
      </c>
      <c r="AA87" s="209">
        <f t="shared" si="94"/>
        <v>0</v>
      </c>
      <c r="AB87" s="209">
        <f t="shared" si="94"/>
        <v>0</v>
      </c>
      <c r="AC87" s="209">
        <f t="shared" si="94"/>
        <v>0</v>
      </c>
      <c r="AD87" s="209">
        <f t="shared" si="94"/>
        <v>0</v>
      </c>
      <c r="AE87" s="209">
        <f t="shared" si="94"/>
        <v>0</v>
      </c>
      <c r="AF87" s="209">
        <f t="shared" si="94"/>
        <v>0</v>
      </c>
      <c r="AG87" s="209">
        <f t="shared" si="94"/>
        <v>0</v>
      </c>
      <c r="AH87" s="209">
        <f t="shared" si="94"/>
        <v>0</v>
      </c>
      <c r="AI87" s="209">
        <f t="shared" si="94"/>
        <v>0</v>
      </c>
      <c r="AJ87" s="209">
        <f t="shared" ref="AJ87:BO87" si="95">AJ19*$E$51</f>
        <v>0</v>
      </c>
      <c r="AK87" s="209">
        <f t="shared" si="95"/>
        <v>0</v>
      </c>
      <c r="AL87" s="209">
        <f t="shared" si="95"/>
        <v>0</v>
      </c>
      <c r="AM87" s="209">
        <f t="shared" si="95"/>
        <v>0</v>
      </c>
      <c r="AN87" s="209">
        <f t="shared" si="95"/>
        <v>0</v>
      </c>
      <c r="AO87" s="209">
        <f t="shared" si="95"/>
        <v>0</v>
      </c>
      <c r="AP87" s="209">
        <f t="shared" si="95"/>
        <v>0</v>
      </c>
      <c r="AQ87" s="209">
        <f t="shared" si="95"/>
        <v>0</v>
      </c>
      <c r="AR87" s="209">
        <f t="shared" si="95"/>
        <v>0</v>
      </c>
      <c r="AS87" s="209">
        <f t="shared" si="95"/>
        <v>0</v>
      </c>
      <c r="AT87" s="209">
        <f t="shared" si="95"/>
        <v>0</v>
      </c>
      <c r="AU87" s="209">
        <f t="shared" si="95"/>
        <v>0</v>
      </c>
      <c r="AV87" s="209">
        <f t="shared" si="95"/>
        <v>0</v>
      </c>
      <c r="AW87" s="209">
        <f t="shared" si="95"/>
        <v>0</v>
      </c>
      <c r="AX87" s="209">
        <f t="shared" si="95"/>
        <v>0</v>
      </c>
      <c r="AY87" s="209">
        <f t="shared" si="95"/>
        <v>0</v>
      </c>
      <c r="AZ87" s="209">
        <f t="shared" si="95"/>
        <v>0</v>
      </c>
      <c r="BA87" s="209">
        <f t="shared" si="95"/>
        <v>0</v>
      </c>
      <c r="BB87" s="209">
        <f t="shared" si="95"/>
        <v>0</v>
      </c>
      <c r="BC87" s="209">
        <f t="shared" si="95"/>
        <v>0</v>
      </c>
      <c r="BD87" s="209">
        <f t="shared" si="95"/>
        <v>0</v>
      </c>
      <c r="BE87" s="209">
        <f t="shared" si="95"/>
        <v>0</v>
      </c>
      <c r="BF87" s="209">
        <f t="shared" si="95"/>
        <v>0</v>
      </c>
      <c r="BG87" s="209">
        <f t="shared" si="95"/>
        <v>0</v>
      </c>
      <c r="BH87" s="209">
        <f t="shared" si="95"/>
        <v>0</v>
      </c>
      <c r="BI87" s="209">
        <f t="shared" si="95"/>
        <v>0</v>
      </c>
      <c r="BJ87" s="209">
        <f t="shared" si="95"/>
        <v>0</v>
      </c>
      <c r="BK87" s="209">
        <f t="shared" si="95"/>
        <v>0</v>
      </c>
      <c r="BL87" s="209">
        <f t="shared" si="95"/>
        <v>0</v>
      </c>
      <c r="BM87" s="209">
        <f t="shared" si="95"/>
        <v>0</v>
      </c>
      <c r="BN87" s="209">
        <f t="shared" si="95"/>
        <v>0</v>
      </c>
      <c r="BO87" s="209">
        <f t="shared" si="95"/>
        <v>0</v>
      </c>
      <c r="BP87" s="209">
        <f t="shared" ref="BP87:CT87" si="96">BP19*$E$51</f>
        <v>0</v>
      </c>
      <c r="BQ87" s="209">
        <f t="shared" si="96"/>
        <v>0</v>
      </c>
      <c r="BR87" s="209">
        <f t="shared" si="96"/>
        <v>0</v>
      </c>
      <c r="BS87" s="209">
        <f t="shared" si="96"/>
        <v>0</v>
      </c>
      <c r="BT87" s="209">
        <f t="shared" si="96"/>
        <v>0</v>
      </c>
      <c r="BU87" s="209">
        <f t="shared" si="96"/>
        <v>0</v>
      </c>
      <c r="BV87" s="209">
        <f t="shared" si="96"/>
        <v>0</v>
      </c>
      <c r="BW87" s="209">
        <f t="shared" si="96"/>
        <v>0</v>
      </c>
      <c r="BX87" s="209">
        <f t="shared" si="96"/>
        <v>0</v>
      </c>
      <c r="BY87" s="209">
        <f t="shared" si="96"/>
        <v>0</v>
      </c>
      <c r="BZ87" s="209">
        <f t="shared" si="96"/>
        <v>0</v>
      </c>
      <c r="CA87" s="209">
        <f t="shared" si="96"/>
        <v>0</v>
      </c>
      <c r="CB87" s="209">
        <f t="shared" si="96"/>
        <v>0</v>
      </c>
      <c r="CC87" s="209">
        <f t="shared" si="96"/>
        <v>0</v>
      </c>
      <c r="CD87" s="209">
        <f t="shared" si="96"/>
        <v>0</v>
      </c>
      <c r="CE87" s="209">
        <f t="shared" si="96"/>
        <v>0</v>
      </c>
      <c r="CF87" s="209">
        <f t="shared" si="96"/>
        <v>0</v>
      </c>
      <c r="CG87" s="209">
        <f t="shared" si="96"/>
        <v>0</v>
      </c>
      <c r="CH87" s="209">
        <f t="shared" si="96"/>
        <v>0</v>
      </c>
      <c r="CI87" s="209">
        <f t="shared" si="96"/>
        <v>0</v>
      </c>
      <c r="CJ87" s="209">
        <f t="shared" si="96"/>
        <v>0</v>
      </c>
      <c r="CK87" s="209">
        <f t="shared" si="96"/>
        <v>0</v>
      </c>
      <c r="CL87" s="209">
        <f t="shared" si="96"/>
        <v>0</v>
      </c>
      <c r="CM87" s="209">
        <f t="shared" si="96"/>
        <v>0</v>
      </c>
      <c r="CN87" s="209">
        <f t="shared" si="96"/>
        <v>0</v>
      </c>
      <c r="CO87" s="209">
        <f t="shared" si="96"/>
        <v>0</v>
      </c>
      <c r="CP87" s="209">
        <f t="shared" si="96"/>
        <v>0</v>
      </c>
      <c r="CQ87" s="209">
        <f t="shared" si="96"/>
        <v>0</v>
      </c>
      <c r="CR87" s="209">
        <f t="shared" si="96"/>
        <v>0</v>
      </c>
      <c r="CS87" s="209">
        <f t="shared" si="96"/>
        <v>0</v>
      </c>
      <c r="CT87" s="209">
        <f t="shared" si="96"/>
        <v>0</v>
      </c>
    </row>
    <row r="88" spans="1:98" s="37" customFormat="1" ht="16.5" customHeight="1">
      <c r="A88" s="214" t="s">
        <v>569</v>
      </c>
      <c r="B88" s="208">
        <f t="shared" si="93"/>
        <v>-28052.450164480164</v>
      </c>
      <c r="C88" s="209">
        <f>C22*$E$51</f>
        <v>0</v>
      </c>
      <c r="D88" s="209">
        <f t="shared" ref="D88:AI88" si="97">D22*$E$51</f>
        <v>0</v>
      </c>
      <c r="E88" s="209">
        <f t="shared" si="97"/>
        <v>0</v>
      </c>
      <c r="F88" s="209">
        <f t="shared" si="97"/>
        <v>0</v>
      </c>
      <c r="G88" s="209">
        <f t="shared" si="97"/>
        <v>0</v>
      </c>
      <c r="H88" s="209">
        <f t="shared" si="97"/>
        <v>0</v>
      </c>
      <c r="I88" s="209">
        <f t="shared" si="97"/>
        <v>0</v>
      </c>
      <c r="J88" s="209">
        <f t="shared" si="97"/>
        <v>0</v>
      </c>
      <c r="K88" s="209">
        <f t="shared" si="97"/>
        <v>0</v>
      </c>
      <c r="L88" s="209">
        <f t="shared" si="97"/>
        <v>0</v>
      </c>
      <c r="M88" s="209">
        <f t="shared" si="97"/>
        <v>0</v>
      </c>
      <c r="N88" s="209">
        <f t="shared" si="97"/>
        <v>0</v>
      </c>
      <c r="O88" s="209">
        <f t="shared" si="97"/>
        <v>0</v>
      </c>
      <c r="P88" s="209">
        <f t="shared" si="97"/>
        <v>0</v>
      </c>
      <c r="Q88" s="209">
        <f t="shared" si="97"/>
        <v>0</v>
      </c>
      <c r="R88" s="209">
        <f t="shared" si="97"/>
        <v>0</v>
      </c>
      <c r="S88" s="209">
        <f t="shared" si="97"/>
        <v>0</v>
      </c>
      <c r="T88" s="209">
        <f t="shared" si="97"/>
        <v>0</v>
      </c>
      <c r="U88" s="209">
        <f t="shared" si="97"/>
        <v>0</v>
      </c>
      <c r="V88" s="209">
        <f t="shared" si="97"/>
        <v>-5053.9838317970834</v>
      </c>
      <c r="W88" s="209">
        <f t="shared" si="97"/>
        <v>0</v>
      </c>
      <c r="X88" s="209">
        <f t="shared" si="97"/>
        <v>0</v>
      </c>
      <c r="Y88" s="209">
        <f t="shared" si="97"/>
        <v>0</v>
      </c>
      <c r="Z88" s="209">
        <f t="shared" si="97"/>
        <v>0</v>
      </c>
      <c r="AA88" s="209">
        <f t="shared" si="97"/>
        <v>0</v>
      </c>
      <c r="AB88" s="209">
        <f t="shared" si="97"/>
        <v>-22998.466332683081</v>
      </c>
      <c r="AC88" s="209">
        <f t="shared" si="97"/>
        <v>0</v>
      </c>
      <c r="AD88" s="209">
        <f t="shared" si="97"/>
        <v>0</v>
      </c>
      <c r="AE88" s="209">
        <f t="shared" si="97"/>
        <v>0</v>
      </c>
      <c r="AF88" s="209">
        <f t="shared" si="97"/>
        <v>0</v>
      </c>
      <c r="AG88" s="209">
        <f t="shared" si="97"/>
        <v>0</v>
      </c>
      <c r="AH88" s="209">
        <f t="shared" si="97"/>
        <v>0</v>
      </c>
      <c r="AI88" s="209">
        <f t="shared" si="97"/>
        <v>0</v>
      </c>
      <c r="AJ88" s="209">
        <f t="shared" ref="AJ88:BO88" si="98">AJ22*$E$51</f>
        <v>0</v>
      </c>
      <c r="AK88" s="209">
        <f t="shared" si="98"/>
        <v>0</v>
      </c>
      <c r="AL88" s="209">
        <f t="shared" si="98"/>
        <v>0</v>
      </c>
      <c r="AM88" s="209">
        <f t="shared" si="98"/>
        <v>0</v>
      </c>
      <c r="AN88" s="209">
        <f t="shared" si="98"/>
        <v>0</v>
      </c>
      <c r="AO88" s="209">
        <f t="shared" si="98"/>
        <v>0</v>
      </c>
      <c r="AP88" s="209">
        <f t="shared" si="98"/>
        <v>0</v>
      </c>
      <c r="AQ88" s="209">
        <f t="shared" si="98"/>
        <v>0</v>
      </c>
      <c r="AR88" s="209">
        <f t="shared" si="98"/>
        <v>0</v>
      </c>
      <c r="AS88" s="209">
        <f t="shared" si="98"/>
        <v>0</v>
      </c>
      <c r="AT88" s="209">
        <f t="shared" si="98"/>
        <v>0</v>
      </c>
      <c r="AU88" s="209">
        <f t="shared" si="98"/>
        <v>0</v>
      </c>
      <c r="AV88" s="209">
        <f t="shared" si="98"/>
        <v>0</v>
      </c>
      <c r="AW88" s="209">
        <f t="shared" si="98"/>
        <v>0</v>
      </c>
      <c r="AX88" s="209">
        <f t="shared" si="98"/>
        <v>0</v>
      </c>
      <c r="AY88" s="209">
        <f t="shared" si="98"/>
        <v>0</v>
      </c>
      <c r="AZ88" s="209">
        <f t="shared" si="98"/>
        <v>0</v>
      </c>
      <c r="BA88" s="209">
        <f t="shared" si="98"/>
        <v>0</v>
      </c>
      <c r="BB88" s="209">
        <f t="shared" si="98"/>
        <v>0</v>
      </c>
      <c r="BC88" s="209">
        <f t="shared" si="98"/>
        <v>0</v>
      </c>
      <c r="BD88" s="209">
        <f t="shared" si="98"/>
        <v>0</v>
      </c>
      <c r="BE88" s="209">
        <f t="shared" si="98"/>
        <v>0</v>
      </c>
      <c r="BF88" s="209">
        <f t="shared" si="98"/>
        <v>0</v>
      </c>
      <c r="BG88" s="209">
        <f t="shared" si="98"/>
        <v>0</v>
      </c>
      <c r="BH88" s="209">
        <f t="shared" si="98"/>
        <v>0</v>
      </c>
      <c r="BI88" s="209">
        <f t="shared" si="98"/>
        <v>0</v>
      </c>
      <c r="BJ88" s="209">
        <f t="shared" si="98"/>
        <v>0</v>
      </c>
      <c r="BK88" s="209">
        <f t="shared" si="98"/>
        <v>0</v>
      </c>
      <c r="BL88" s="209">
        <f t="shared" si="98"/>
        <v>0</v>
      </c>
      <c r="BM88" s="209">
        <f t="shared" si="98"/>
        <v>0</v>
      </c>
      <c r="BN88" s="209">
        <f t="shared" si="98"/>
        <v>0</v>
      </c>
      <c r="BO88" s="209">
        <f t="shared" si="98"/>
        <v>0</v>
      </c>
      <c r="BP88" s="209">
        <f t="shared" ref="BP88:CT88" si="99">BP22*$E$51</f>
        <v>0</v>
      </c>
      <c r="BQ88" s="209">
        <f t="shared" si="99"/>
        <v>0</v>
      </c>
      <c r="BR88" s="209">
        <f t="shared" si="99"/>
        <v>0</v>
      </c>
      <c r="BS88" s="209">
        <f t="shared" si="99"/>
        <v>0</v>
      </c>
      <c r="BT88" s="209">
        <f t="shared" si="99"/>
        <v>0</v>
      </c>
      <c r="BU88" s="209">
        <f t="shared" si="99"/>
        <v>0</v>
      </c>
      <c r="BV88" s="209">
        <f t="shared" si="99"/>
        <v>0</v>
      </c>
      <c r="BW88" s="209">
        <f t="shared" si="99"/>
        <v>0</v>
      </c>
      <c r="BX88" s="209">
        <f t="shared" si="99"/>
        <v>0</v>
      </c>
      <c r="BY88" s="209">
        <f t="shared" si="99"/>
        <v>0</v>
      </c>
      <c r="BZ88" s="209">
        <f t="shared" si="99"/>
        <v>0</v>
      </c>
      <c r="CA88" s="209">
        <f t="shared" si="99"/>
        <v>0</v>
      </c>
      <c r="CB88" s="209">
        <f t="shared" si="99"/>
        <v>0</v>
      </c>
      <c r="CC88" s="209">
        <f t="shared" si="99"/>
        <v>0</v>
      </c>
      <c r="CD88" s="209">
        <f t="shared" si="99"/>
        <v>0</v>
      </c>
      <c r="CE88" s="209">
        <f t="shared" si="99"/>
        <v>0</v>
      </c>
      <c r="CF88" s="209">
        <f t="shared" si="99"/>
        <v>0</v>
      </c>
      <c r="CG88" s="209">
        <f t="shared" si="99"/>
        <v>0</v>
      </c>
      <c r="CH88" s="209">
        <f t="shared" si="99"/>
        <v>0</v>
      </c>
      <c r="CI88" s="209">
        <f t="shared" si="99"/>
        <v>0</v>
      </c>
      <c r="CJ88" s="209">
        <f t="shared" si="99"/>
        <v>0</v>
      </c>
      <c r="CK88" s="209">
        <f t="shared" si="99"/>
        <v>0</v>
      </c>
      <c r="CL88" s="209">
        <f t="shared" si="99"/>
        <v>0</v>
      </c>
      <c r="CM88" s="209">
        <f t="shared" si="99"/>
        <v>0</v>
      </c>
      <c r="CN88" s="209">
        <f t="shared" si="99"/>
        <v>0</v>
      </c>
      <c r="CO88" s="209">
        <f t="shared" si="99"/>
        <v>0</v>
      </c>
      <c r="CP88" s="209">
        <f t="shared" si="99"/>
        <v>0</v>
      </c>
      <c r="CQ88" s="209">
        <f t="shared" si="99"/>
        <v>0</v>
      </c>
      <c r="CR88" s="209">
        <f t="shared" si="99"/>
        <v>0</v>
      </c>
      <c r="CS88" s="209">
        <f t="shared" si="99"/>
        <v>0</v>
      </c>
      <c r="CT88" s="209">
        <f t="shared" si="99"/>
        <v>0</v>
      </c>
    </row>
    <row r="89" spans="1:98" s="35" customFormat="1" ht="16.5" customHeight="1">
      <c r="A89" s="41" t="s">
        <v>570</v>
      </c>
      <c r="B89" s="208">
        <f t="shared" si="93"/>
        <v>0</v>
      </c>
      <c r="C89" s="208">
        <f t="shared" ref="C89:G89" si="100">C87+C88</f>
        <v>0</v>
      </c>
      <c r="D89" s="208">
        <f t="shared" si="100"/>
        <v>0</v>
      </c>
      <c r="E89" s="208">
        <f t="shared" si="100"/>
        <v>0</v>
      </c>
      <c r="F89" s="208">
        <f t="shared" si="100"/>
        <v>0</v>
      </c>
      <c r="G89" s="208">
        <f t="shared" si="100"/>
        <v>0</v>
      </c>
      <c r="H89" s="208">
        <f t="shared" ref="H89:BS89" si="101">H87+H88</f>
        <v>0</v>
      </c>
      <c r="I89" s="208">
        <f t="shared" si="101"/>
        <v>0</v>
      </c>
      <c r="J89" s="208">
        <f t="shared" si="101"/>
        <v>11220.980065792066</v>
      </c>
      <c r="K89" s="208">
        <f t="shared" si="101"/>
        <v>5610.490032896033</v>
      </c>
      <c r="L89" s="208">
        <f t="shared" si="101"/>
        <v>0</v>
      </c>
      <c r="M89" s="208">
        <f t="shared" si="101"/>
        <v>11220.980065792066</v>
      </c>
      <c r="N89" s="208">
        <f t="shared" si="101"/>
        <v>0</v>
      </c>
      <c r="O89" s="208">
        <f t="shared" si="101"/>
        <v>0</v>
      </c>
      <c r="P89" s="208">
        <f t="shared" si="101"/>
        <v>0</v>
      </c>
      <c r="Q89" s="208">
        <f t="shared" si="101"/>
        <v>0</v>
      </c>
      <c r="R89" s="208">
        <f t="shared" si="101"/>
        <v>0</v>
      </c>
      <c r="S89" s="208">
        <f t="shared" si="101"/>
        <v>0</v>
      </c>
      <c r="T89" s="208">
        <f t="shared" si="101"/>
        <v>0</v>
      </c>
      <c r="U89" s="208">
        <f t="shared" si="101"/>
        <v>0</v>
      </c>
      <c r="V89" s="208">
        <f t="shared" si="101"/>
        <v>-5053.9838317970834</v>
      </c>
      <c r="W89" s="208">
        <f t="shared" si="101"/>
        <v>0</v>
      </c>
      <c r="X89" s="208">
        <f t="shared" si="101"/>
        <v>0</v>
      </c>
      <c r="Y89" s="208">
        <f t="shared" si="101"/>
        <v>0</v>
      </c>
      <c r="Z89" s="208">
        <f t="shared" si="101"/>
        <v>0</v>
      </c>
      <c r="AA89" s="208">
        <f t="shared" si="101"/>
        <v>0</v>
      </c>
      <c r="AB89" s="208">
        <f t="shared" si="101"/>
        <v>-22998.466332683081</v>
      </c>
      <c r="AC89" s="208">
        <f t="shared" si="101"/>
        <v>0</v>
      </c>
      <c r="AD89" s="208">
        <f t="shared" si="101"/>
        <v>0</v>
      </c>
      <c r="AE89" s="208">
        <f t="shared" si="101"/>
        <v>0</v>
      </c>
      <c r="AF89" s="208">
        <f t="shared" si="101"/>
        <v>0</v>
      </c>
      <c r="AG89" s="208">
        <f t="shared" si="101"/>
        <v>0</v>
      </c>
      <c r="AH89" s="208">
        <f t="shared" si="101"/>
        <v>0</v>
      </c>
      <c r="AI89" s="208">
        <f t="shared" si="101"/>
        <v>0</v>
      </c>
      <c r="AJ89" s="208">
        <f t="shared" si="101"/>
        <v>0</v>
      </c>
      <c r="AK89" s="208">
        <f t="shared" si="101"/>
        <v>0</v>
      </c>
      <c r="AL89" s="208">
        <f t="shared" si="101"/>
        <v>0</v>
      </c>
      <c r="AM89" s="208">
        <f t="shared" si="101"/>
        <v>0</v>
      </c>
      <c r="AN89" s="208">
        <f t="shared" si="101"/>
        <v>0</v>
      </c>
      <c r="AO89" s="208">
        <f t="shared" si="101"/>
        <v>0</v>
      </c>
      <c r="AP89" s="208">
        <f t="shared" si="101"/>
        <v>0</v>
      </c>
      <c r="AQ89" s="208">
        <f t="shared" si="101"/>
        <v>0</v>
      </c>
      <c r="AR89" s="208">
        <f t="shared" si="101"/>
        <v>0</v>
      </c>
      <c r="AS89" s="208">
        <f t="shared" si="101"/>
        <v>0</v>
      </c>
      <c r="AT89" s="208">
        <f t="shared" si="101"/>
        <v>0</v>
      </c>
      <c r="AU89" s="208">
        <f t="shared" si="101"/>
        <v>0</v>
      </c>
      <c r="AV89" s="208">
        <f t="shared" si="101"/>
        <v>0</v>
      </c>
      <c r="AW89" s="208">
        <f t="shared" si="101"/>
        <v>0</v>
      </c>
      <c r="AX89" s="208">
        <f t="shared" si="101"/>
        <v>0</v>
      </c>
      <c r="AY89" s="208">
        <f t="shared" si="101"/>
        <v>0</v>
      </c>
      <c r="AZ89" s="208">
        <f t="shared" si="101"/>
        <v>0</v>
      </c>
      <c r="BA89" s="208">
        <f t="shared" si="101"/>
        <v>0</v>
      </c>
      <c r="BB89" s="208">
        <f t="shared" si="101"/>
        <v>0</v>
      </c>
      <c r="BC89" s="208">
        <f t="shared" si="101"/>
        <v>0</v>
      </c>
      <c r="BD89" s="208">
        <f t="shared" si="101"/>
        <v>0</v>
      </c>
      <c r="BE89" s="208">
        <f t="shared" si="101"/>
        <v>0</v>
      </c>
      <c r="BF89" s="208">
        <f t="shared" si="101"/>
        <v>0</v>
      </c>
      <c r="BG89" s="208">
        <f t="shared" si="101"/>
        <v>0</v>
      </c>
      <c r="BH89" s="208">
        <f t="shared" si="101"/>
        <v>0</v>
      </c>
      <c r="BI89" s="208">
        <f t="shared" si="101"/>
        <v>0</v>
      </c>
      <c r="BJ89" s="208">
        <f t="shared" si="101"/>
        <v>0</v>
      </c>
      <c r="BK89" s="208">
        <f t="shared" si="101"/>
        <v>0</v>
      </c>
      <c r="BL89" s="208">
        <f t="shared" si="101"/>
        <v>0</v>
      </c>
      <c r="BM89" s="208">
        <f t="shared" si="101"/>
        <v>0</v>
      </c>
      <c r="BN89" s="208">
        <f t="shared" si="101"/>
        <v>0</v>
      </c>
      <c r="BO89" s="208">
        <f t="shared" si="101"/>
        <v>0</v>
      </c>
      <c r="BP89" s="208">
        <f t="shared" si="101"/>
        <v>0</v>
      </c>
      <c r="BQ89" s="208">
        <f t="shared" si="101"/>
        <v>0</v>
      </c>
      <c r="BR89" s="208">
        <f t="shared" si="101"/>
        <v>0</v>
      </c>
      <c r="BS89" s="208">
        <f t="shared" si="101"/>
        <v>0</v>
      </c>
      <c r="BT89" s="208">
        <f t="shared" ref="BT89:CC89" si="102">BT87+BT88</f>
        <v>0</v>
      </c>
      <c r="BU89" s="208">
        <f t="shared" si="102"/>
        <v>0</v>
      </c>
      <c r="BV89" s="208">
        <f t="shared" si="102"/>
        <v>0</v>
      </c>
      <c r="BW89" s="208">
        <f t="shared" si="102"/>
        <v>0</v>
      </c>
      <c r="BX89" s="208">
        <f t="shared" si="102"/>
        <v>0</v>
      </c>
      <c r="BY89" s="208">
        <f t="shared" si="102"/>
        <v>0</v>
      </c>
      <c r="BZ89" s="208">
        <f t="shared" si="102"/>
        <v>0</v>
      </c>
      <c r="CA89" s="208">
        <f t="shared" si="102"/>
        <v>0</v>
      </c>
      <c r="CB89" s="208">
        <f t="shared" si="102"/>
        <v>0</v>
      </c>
      <c r="CC89" s="208">
        <f t="shared" si="102"/>
        <v>0</v>
      </c>
      <c r="CD89" s="208">
        <f t="shared" ref="CD89:CT89" si="103">CD87+CD88</f>
        <v>0</v>
      </c>
      <c r="CE89" s="208">
        <f t="shared" si="103"/>
        <v>0</v>
      </c>
      <c r="CF89" s="208">
        <f t="shared" si="103"/>
        <v>0</v>
      </c>
      <c r="CG89" s="208">
        <f t="shared" si="103"/>
        <v>0</v>
      </c>
      <c r="CH89" s="208">
        <f t="shared" si="103"/>
        <v>0</v>
      </c>
      <c r="CI89" s="208">
        <f t="shared" si="103"/>
        <v>0</v>
      </c>
      <c r="CJ89" s="208">
        <f t="shared" si="103"/>
        <v>0</v>
      </c>
      <c r="CK89" s="208">
        <f t="shared" si="103"/>
        <v>0</v>
      </c>
      <c r="CL89" s="208">
        <f t="shared" si="103"/>
        <v>0</v>
      </c>
      <c r="CM89" s="208">
        <f t="shared" si="103"/>
        <v>0</v>
      </c>
      <c r="CN89" s="208">
        <f t="shared" si="103"/>
        <v>0</v>
      </c>
      <c r="CO89" s="208">
        <f t="shared" si="103"/>
        <v>0</v>
      </c>
      <c r="CP89" s="208">
        <f t="shared" si="103"/>
        <v>0</v>
      </c>
      <c r="CQ89" s="208">
        <f t="shared" si="103"/>
        <v>0</v>
      </c>
      <c r="CR89" s="208">
        <f t="shared" si="103"/>
        <v>0</v>
      </c>
      <c r="CS89" s="208">
        <f t="shared" si="103"/>
        <v>0</v>
      </c>
      <c r="CT89" s="208">
        <f t="shared" si="103"/>
        <v>0</v>
      </c>
    </row>
    <row r="90" spans="1:98" s="37" customFormat="1" ht="16.5" customHeight="1">
      <c r="A90" s="41" t="s">
        <v>571</v>
      </c>
      <c r="B90" s="208">
        <f>CT90</f>
        <v>0</v>
      </c>
      <c r="C90" s="208">
        <f>C89</f>
        <v>0</v>
      </c>
      <c r="D90" s="208">
        <f t="shared" ref="D90:AI90" si="104">C90+D89</f>
        <v>0</v>
      </c>
      <c r="E90" s="208">
        <f t="shared" si="104"/>
        <v>0</v>
      </c>
      <c r="F90" s="208">
        <f t="shared" si="104"/>
        <v>0</v>
      </c>
      <c r="G90" s="208">
        <f t="shared" si="104"/>
        <v>0</v>
      </c>
      <c r="H90" s="208">
        <f t="shared" si="104"/>
        <v>0</v>
      </c>
      <c r="I90" s="208">
        <f t="shared" si="104"/>
        <v>0</v>
      </c>
      <c r="J90" s="208">
        <f t="shared" si="104"/>
        <v>11220.980065792066</v>
      </c>
      <c r="K90" s="208">
        <f t="shared" si="104"/>
        <v>16831.4700986881</v>
      </c>
      <c r="L90" s="208">
        <f t="shared" si="104"/>
        <v>16831.4700986881</v>
      </c>
      <c r="M90" s="208">
        <f t="shared" si="104"/>
        <v>28052.450164480164</v>
      </c>
      <c r="N90" s="208">
        <f t="shared" si="104"/>
        <v>28052.450164480164</v>
      </c>
      <c r="O90" s="208">
        <f t="shared" si="104"/>
        <v>28052.450164480164</v>
      </c>
      <c r="P90" s="208">
        <f t="shared" si="104"/>
        <v>28052.450164480164</v>
      </c>
      <c r="Q90" s="208">
        <f t="shared" si="104"/>
        <v>28052.450164480164</v>
      </c>
      <c r="R90" s="208">
        <f t="shared" si="104"/>
        <v>28052.450164480164</v>
      </c>
      <c r="S90" s="208">
        <f t="shared" si="104"/>
        <v>28052.450164480164</v>
      </c>
      <c r="T90" s="208">
        <f t="shared" si="104"/>
        <v>28052.450164480164</v>
      </c>
      <c r="U90" s="208">
        <f t="shared" si="104"/>
        <v>28052.450164480164</v>
      </c>
      <c r="V90" s="208">
        <f t="shared" si="104"/>
        <v>22998.466332683081</v>
      </c>
      <c r="W90" s="208">
        <f t="shared" si="104"/>
        <v>22998.466332683081</v>
      </c>
      <c r="X90" s="208">
        <f t="shared" si="104"/>
        <v>22998.466332683081</v>
      </c>
      <c r="Y90" s="208">
        <f t="shared" si="104"/>
        <v>22998.466332683081</v>
      </c>
      <c r="Z90" s="208">
        <f t="shared" si="104"/>
        <v>22998.466332683081</v>
      </c>
      <c r="AA90" s="208">
        <f t="shared" si="104"/>
        <v>22998.466332683081</v>
      </c>
      <c r="AB90" s="208">
        <f t="shared" si="104"/>
        <v>0</v>
      </c>
      <c r="AC90" s="208">
        <f t="shared" si="104"/>
        <v>0</v>
      </c>
      <c r="AD90" s="208">
        <f t="shared" si="104"/>
        <v>0</v>
      </c>
      <c r="AE90" s="208">
        <f t="shared" si="104"/>
        <v>0</v>
      </c>
      <c r="AF90" s="208">
        <f t="shared" si="104"/>
        <v>0</v>
      </c>
      <c r="AG90" s="208">
        <f t="shared" si="104"/>
        <v>0</v>
      </c>
      <c r="AH90" s="208">
        <f t="shared" si="104"/>
        <v>0</v>
      </c>
      <c r="AI90" s="208">
        <f t="shared" si="104"/>
        <v>0</v>
      </c>
      <c r="AJ90" s="208">
        <f t="shared" ref="AJ90:BO90" si="105">AI90+AJ89</f>
        <v>0</v>
      </c>
      <c r="AK90" s="208">
        <f t="shared" si="105"/>
        <v>0</v>
      </c>
      <c r="AL90" s="208">
        <f t="shared" si="105"/>
        <v>0</v>
      </c>
      <c r="AM90" s="208">
        <f t="shared" si="105"/>
        <v>0</v>
      </c>
      <c r="AN90" s="208">
        <f t="shared" si="105"/>
        <v>0</v>
      </c>
      <c r="AO90" s="208">
        <f t="shared" si="105"/>
        <v>0</v>
      </c>
      <c r="AP90" s="208">
        <f t="shared" si="105"/>
        <v>0</v>
      </c>
      <c r="AQ90" s="208">
        <f t="shared" si="105"/>
        <v>0</v>
      </c>
      <c r="AR90" s="208">
        <f t="shared" si="105"/>
        <v>0</v>
      </c>
      <c r="AS90" s="208">
        <f t="shared" si="105"/>
        <v>0</v>
      </c>
      <c r="AT90" s="208">
        <f t="shared" si="105"/>
        <v>0</v>
      </c>
      <c r="AU90" s="208">
        <f t="shared" si="105"/>
        <v>0</v>
      </c>
      <c r="AV90" s="208">
        <f t="shared" si="105"/>
        <v>0</v>
      </c>
      <c r="AW90" s="208">
        <f t="shared" si="105"/>
        <v>0</v>
      </c>
      <c r="AX90" s="208">
        <f t="shared" si="105"/>
        <v>0</v>
      </c>
      <c r="AY90" s="208">
        <f t="shared" si="105"/>
        <v>0</v>
      </c>
      <c r="AZ90" s="208">
        <f t="shared" si="105"/>
        <v>0</v>
      </c>
      <c r="BA90" s="208">
        <f t="shared" si="105"/>
        <v>0</v>
      </c>
      <c r="BB90" s="208">
        <f t="shared" si="105"/>
        <v>0</v>
      </c>
      <c r="BC90" s="208">
        <f t="shared" si="105"/>
        <v>0</v>
      </c>
      <c r="BD90" s="208">
        <f t="shared" si="105"/>
        <v>0</v>
      </c>
      <c r="BE90" s="208">
        <f t="shared" si="105"/>
        <v>0</v>
      </c>
      <c r="BF90" s="208">
        <f t="shared" si="105"/>
        <v>0</v>
      </c>
      <c r="BG90" s="208">
        <f t="shared" si="105"/>
        <v>0</v>
      </c>
      <c r="BH90" s="208">
        <f t="shared" si="105"/>
        <v>0</v>
      </c>
      <c r="BI90" s="208">
        <f t="shared" si="105"/>
        <v>0</v>
      </c>
      <c r="BJ90" s="208">
        <f t="shared" si="105"/>
        <v>0</v>
      </c>
      <c r="BK90" s="208">
        <f t="shared" si="105"/>
        <v>0</v>
      </c>
      <c r="BL90" s="208">
        <f t="shared" si="105"/>
        <v>0</v>
      </c>
      <c r="BM90" s="208">
        <f t="shared" si="105"/>
        <v>0</v>
      </c>
      <c r="BN90" s="208">
        <f t="shared" si="105"/>
        <v>0</v>
      </c>
      <c r="BO90" s="208">
        <f t="shared" si="105"/>
        <v>0</v>
      </c>
      <c r="BP90" s="208">
        <f t="shared" ref="BP90:CT90" si="106">BO90+BP89</f>
        <v>0</v>
      </c>
      <c r="BQ90" s="208">
        <f t="shared" si="106"/>
        <v>0</v>
      </c>
      <c r="BR90" s="208">
        <f t="shared" si="106"/>
        <v>0</v>
      </c>
      <c r="BS90" s="208">
        <f t="shared" si="106"/>
        <v>0</v>
      </c>
      <c r="BT90" s="208">
        <f t="shared" si="106"/>
        <v>0</v>
      </c>
      <c r="BU90" s="208">
        <f t="shared" si="106"/>
        <v>0</v>
      </c>
      <c r="BV90" s="208">
        <f t="shared" si="106"/>
        <v>0</v>
      </c>
      <c r="BW90" s="208">
        <f t="shared" si="106"/>
        <v>0</v>
      </c>
      <c r="BX90" s="208">
        <f t="shared" si="106"/>
        <v>0</v>
      </c>
      <c r="BY90" s="208">
        <f t="shared" si="106"/>
        <v>0</v>
      </c>
      <c r="BZ90" s="208">
        <f t="shared" si="106"/>
        <v>0</v>
      </c>
      <c r="CA90" s="208">
        <f t="shared" si="106"/>
        <v>0</v>
      </c>
      <c r="CB90" s="208">
        <f t="shared" si="106"/>
        <v>0</v>
      </c>
      <c r="CC90" s="208">
        <f t="shared" si="106"/>
        <v>0</v>
      </c>
      <c r="CD90" s="208">
        <f t="shared" si="106"/>
        <v>0</v>
      </c>
      <c r="CE90" s="208">
        <f t="shared" si="106"/>
        <v>0</v>
      </c>
      <c r="CF90" s="208">
        <f t="shared" si="106"/>
        <v>0</v>
      </c>
      <c r="CG90" s="208">
        <f t="shared" si="106"/>
        <v>0</v>
      </c>
      <c r="CH90" s="208">
        <f t="shared" si="106"/>
        <v>0</v>
      </c>
      <c r="CI90" s="208">
        <f t="shared" si="106"/>
        <v>0</v>
      </c>
      <c r="CJ90" s="208">
        <f t="shared" si="106"/>
        <v>0</v>
      </c>
      <c r="CK90" s="208">
        <f t="shared" si="106"/>
        <v>0</v>
      </c>
      <c r="CL90" s="208">
        <f t="shared" si="106"/>
        <v>0</v>
      </c>
      <c r="CM90" s="208">
        <f t="shared" si="106"/>
        <v>0</v>
      </c>
      <c r="CN90" s="208">
        <f t="shared" si="106"/>
        <v>0</v>
      </c>
      <c r="CO90" s="208">
        <f t="shared" si="106"/>
        <v>0</v>
      </c>
      <c r="CP90" s="208">
        <f t="shared" si="106"/>
        <v>0</v>
      </c>
      <c r="CQ90" s="208">
        <f t="shared" si="106"/>
        <v>0</v>
      </c>
      <c r="CR90" s="208">
        <f t="shared" si="106"/>
        <v>0</v>
      </c>
      <c r="CS90" s="208">
        <f t="shared" si="106"/>
        <v>0</v>
      </c>
      <c r="CT90" s="208">
        <f t="shared" si="106"/>
        <v>0</v>
      </c>
    </row>
    <row r="91" spans="1:98" ht="16.5" customHeight="1">
      <c r="A91" s="191"/>
    </row>
    <row r="92" spans="1:98" s="191" customFormat="1" ht="16.5" customHeight="1">
      <c r="A92" s="244" t="s">
        <v>577</v>
      </c>
      <c r="B92" s="232" t="s">
        <v>239</v>
      </c>
      <c r="C92" s="68">
        <v>1</v>
      </c>
      <c r="D92" s="68">
        <v>2</v>
      </c>
      <c r="E92" s="68">
        <v>3</v>
      </c>
      <c r="F92" s="68">
        <v>4</v>
      </c>
      <c r="G92" s="68">
        <v>5</v>
      </c>
      <c r="H92" s="68">
        <v>6</v>
      </c>
      <c r="I92" s="68">
        <v>7</v>
      </c>
      <c r="J92" s="68">
        <v>8</v>
      </c>
      <c r="K92" s="68">
        <v>9</v>
      </c>
      <c r="L92" s="68">
        <v>10</v>
      </c>
      <c r="M92" s="68">
        <v>11</v>
      </c>
      <c r="N92" s="68">
        <v>12</v>
      </c>
      <c r="O92" s="68">
        <v>13</v>
      </c>
      <c r="P92" s="68">
        <v>14</v>
      </c>
      <c r="Q92" s="68">
        <v>15</v>
      </c>
      <c r="R92" s="68">
        <v>16</v>
      </c>
      <c r="S92" s="68">
        <v>17</v>
      </c>
      <c r="T92" s="68">
        <v>18</v>
      </c>
      <c r="U92" s="68">
        <v>19</v>
      </c>
      <c r="V92" s="68">
        <v>20</v>
      </c>
      <c r="W92" s="68">
        <v>21</v>
      </c>
      <c r="X92" s="68">
        <v>22</v>
      </c>
      <c r="Y92" s="68">
        <v>23</v>
      </c>
      <c r="Z92" s="68">
        <v>24</v>
      </c>
      <c r="AA92" s="68">
        <v>25</v>
      </c>
      <c r="AB92" s="68">
        <v>26</v>
      </c>
      <c r="AC92" s="68">
        <v>27</v>
      </c>
      <c r="AD92" s="68">
        <v>28</v>
      </c>
      <c r="AE92" s="68">
        <v>29</v>
      </c>
      <c r="AF92" s="68">
        <v>30</v>
      </c>
      <c r="AG92" s="68">
        <v>31</v>
      </c>
      <c r="AH92" s="68">
        <v>32</v>
      </c>
      <c r="AI92" s="68">
        <v>33</v>
      </c>
      <c r="AJ92" s="68">
        <v>34</v>
      </c>
      <c r="AK92" s="68">
        <v>35</v>
      </c>
      <c r="AL92" s="68">
        <v>36</v>
      </c>
      <c r="AM92" s="68">
        <v>37</v>
      </c>
      <c r="AN92" s="68">
        <v>38</v>
      </c>
      <c r="AO92" s="68">
        <v>39</v>
      </c>
      <c r="AP92" s="68">
        <v>40</v>
      </c>
      <c r="AQ92" s="68">
        <v>41</v>
      </c>
      <c r="AR92" s="68">
        <v>42</v>
      </c>
      <c r="AS92" s="68">
        <v>43</v>
      </c>
      <c r="AT92" s="68">
        <v>44</v>
      </c>
      <c r="AU92" s="68">
        <v>45</v>
      </c>
      <c r="AV92" s="68">
        <v>46</v>
      </c>
      <c r="AW92" s="68">
        <v>47</v>
      </c>
      <c r="AX92" s="68">
        <v>48</v>
      </c>
      <c r="AY92" s="68">
        <v>49</v>
      </c>
      <c r="AZ92" s="68">
        <v>50</v>
      </c>
      <c r="BA92" s="68">
        <v>51</v>
      </c>
      <c r="BB92" s="68">
        <v>52</v>
      </c>
      <c r="BC92" s="68">
        <v>53</v>
      </c>
      <c r="BD92" s="68">
        <v>54</v>
      </c>
      <c r="BE92" s="68">
        <v>55</v>
      </c>
      <c r="BF92" s="68">
        <v>56</v>
      </c>
      <c r="BG92" s="68">
        <v>57</v>
      </c>
      <c r="BH92" s="68">
        <v>58</v>
      </c>
      <c r="BI92" s="68">
        <v>59</v>
      </c>
      <c r="BJ92" s="68">
        <v>60</v>
      </c>
      <c r="BK92" s="68">
        <v>61</v>
      </c>
      <c r="BL92" s="68">
        <v>62</v>
      </c>
      <c r="BM92" s="68">
        <v>63</v>
      </c>
      <c r="BN92" s="68">
        <v>64</v>
      </c>
      <c r="BO92" s="68">
        <v>65</v>
      </c>
      <c r="BP92" s="68">
        <v>66</v>
      </c>
      <c r="BQ92" s="68">
        <v>67</v>
      </c>
      <c r="BR92" s="68">
        <v>68</v>
      </c>
      <c r="BS92" s="68">
        <v>69</v>
      </c>
      <c r="BT92" s="68">
        <v>70</v>
      </c>
      <c r="BU92" s="68">
        <v>71</v>
      </c>
      <c r="BV92" s="68">
        <v>72</v>
      </c>
      <c r="BW92" s="68">
        <v>73</v>
      </c>
      <c r="BX92" s="68">
        <v>74</v>
      </c>
      <c r="BY92" s="68">
        <v>75</v>
      </c>
      <c r="BZ92" s="68">
        <v>76</v>
      </c>
      <c r="CA92" s="68">
        <v>77</v>
      </c>
      <c r="CB92" s="68">
        <v>78</v>
      </c>
      <c r="CC92" s="68">
        <v>79</v>
      </c>
      <c r="CD92" s="68">
        <v>80</v>
      </c>
      <c r="CE92" s="68">
        <v>81</v>
      </c>
      <c r="CF92" s="68">
        <v>82</v>
      </c>
      <c r="CG92" s="68">
        <v>83</v>
      </c>
      <c r="CH92" s="68">
        <v>84</v>
      </c>
      <c r="CI92" s="68">
        <v>85</v>
      </c>
      <c r="CJ92" s="68">
        <v>86</v>
      </c>
      <c r="CK92" s="68">
        <v>87</v>
      </c>
      <c r="CL92" s="68">
        <v>88</v>
      </c>
      <c r="CM92" s="68">
        <v>89</v>
      </c>
      <c r="CN92" s="68">
        <v>90</v>
      </c>
      <c r="CO92" s="68">
        <v>91</v>
      </c>
      <c r="CP92" s="68">
        <v>92</v>
      </c>
      <c r="CQ92" s="68">
        <v>93</v>
      </c>
      <c r="CR92" s="68">
        <v>94</v>
      </c>
      <c r="CS92" s="68">
        <v>95</v>
      </c>
      <c r="CT92" s="68">
        <v>96</v>
      </c>
    </row>
    <row r="93" spans="1:98" s="37" customFormat="1" ht="16.5" customHeight="1">
      <c r="A93" s="214" t="s">
        <v>546</v>
      </c>
      <c r="B93" s="208">
        <f t="shared" ref="B93:B95" si="107">SUM(C93:CT93)</f>
        <v>70555.838044773263</v>
      </c>
      <c r="C93" s="209">
        <f>C28*$E$51</f>
        <v>0</v>
      </c>
      <c r="D93" s="209">
        <f t="shared" ref="D93:AI93" si="108">D28*$E$51</f>
        <v>0</v>
      </c>
      <c r="E93" s="209">
        <f t="shared" si="108"/>
        <v>0</v>
      </c>
      <c r="F93" s="209">
        <f t="shared" si="108"/>
        <v>70555.838044773263</v>
      </c>
      <c r="G93" s="209">
        <f t="shared" si="108"/>
        <v>0</v>
      </c>
      <c r="H93" s="209">
        <f t="shared" si="108"/>
        <v>0</v>
      </c>
      <c r="I93" s="209">
        <f t="shared" si="108"/>
        <v>0</v>
      </c>
      <c r="J93" s="209">
        <f t="shared" si="108"/>
        <v>0</v>
      </c>
      <c r="K93" s="209">
        <f t="shared" si="108"/>
        <v>0</v>
      </c>
      <c r="L93" s="209">
        <f t="shared" si="108"/>
        <v>0</v>
      </c>
      <c r="M93" s="209">
        <f t="shared" si="108"/>
        <v>0</v>
      </c>
      <c r="N93" s="209">
        <f t="shared" si="108"/>
        <v>0</v>
      </c>
      <c r="O93" s="209">
        <f t="shared" si="108"/>
        <v>0</v>
      </c>
      <c r="P93" s="209">
        <f t="shared" si="108"/>
        <v>0</v>
      </c>
      <c r="Q93" s="209">
        <f t="shared" si="108"/>
        <v>0</v>
      </c>
      <c r="R93" s="209">
        <f t="shared" si="108"/>
        <v>0</v>
      </c>
      <c r="S93" s="209">
        <f t="shared" si="108"/>
        <v>0</v>
      </c>
      <c r="T93" s="209">
        <f t="shared" si="108"/>
        <v>0</v>
      </c>
      <c r="U93" s="209">
        <f t="shared" si="108"/>
        <v>0</v>
      </c>
      <c r="V93" s="209">
        <f t="shared" si="108"/>
        <v>0</v>
      </c>
      <c r="W93" s="209">
        <f t="shared" si="108"/>
        <v>0</v>
      </c>
      <c r="X93" s="209">
        <f t="shared" si="108"/>
        <v>0</v>
      </c>
      <c r="Y93" s="209">
        <f t="shared" si="108"/>
        <v>0</v>
      </c>
      <c r="Z93" s="209">
        <f t="shared" si="108"/>
        <v>0</v>
      </c>
      <c r="AA93" s="209">
        <f t="shared" si="108"/>
        <v>0</v>
      </c>
      <c r="AB93" s="209">
        <f t="shared" si="108"/>
        <v>0</v>
      </c>
      <c r="AC93" s="209">
        <f t="shared" si="108"/>
        <v>0</v>
      </c>
      <c r="AD93" s="209">
        <f t="shared" si="108"/>
        <v>0</v>
      </c>
      <c r="AE93" s="209">
        <f t="shared" si="108"/>
        <v>0</v>
      </c>
      <c r="AF93" s="209">
        <f t="shared" si="108"/>
        <v>0</v>
      </c>
      <c r="AG93" s="209">
        <f t="shared" si="108"/>
        <v>0</v>
      </c>
      <c r="AH93" s="209">
        <f t="shared" si="108"/>
        <v>0</v>
      </c>
      <c r="AI93" s="209">
        <f t="shared" si="108"/>
        <v>0</v>
      </c>
      <c r="AJ93" s="209">
        <f t="shared" ref="AJ93:BO93" si="109">AJ28*$E$51</f>
        <v>0</v>
      </c>
      <c r="AK93" s="209">
        <f t="shared" si="109"/>
        <v>0</v>
      </c>
      <c r="AL93" s="209">
        <f t="shared" si="109"/>
        <v>0</v>
      </c>
      <c r="AM93" s="209">
        <f t="shared" si="109"/>
        <v>0</v>
      </c>
      <c r="AN93" s="209">
        <f t="shared" si="109"/>
        <v>0</v>
      </c>
      <c r="AO93" s="209">
        <f t="shared" si="109"/>
        <v>0</v>
      </c>
      <c r="AP93" s="209">
        <f t="shared" si="109"/>
        <v>0</v>
      </c>
      <c r="AQ93" s="209">
        <f t="shared" si="109"/>
        <v>0</v>
      </c>
      <c r="AR93" s="209">
        <f t="shared" si="109"/>
        <v>0</v>
      </c>
      <c r="AS93" s="209">
        <f t="shared" si="109"/>
        <v>0</v>
      </c>
      <c r="AT93" s="209">
        <f t="shared" si="109"/>
        <v>0</v>
      </c>
      <c r="AU93" s="209">
        <f t="shared" si="109"/>
        <v>0</v>
      </c>
      <c r="AV93" s="209">
        <f t="shared" si="109"/>
        <v>0</v>
      </c>
      <c r="AW93" s="209">
        <f t="shared" si="109"/>
        <v>0</v>
      </c>
      <c r="AX93" s="209">
        <f t="shared" si="109"/>
        <v>0</v>
      </c>
      <c r="AY93" s="209">
        <f t="shared" si="109"/>
        <v>0</v>
      </c>
      <c r="AZ93" s="209">
        <f t="shared" si="109"/>
        <v>0</v>
      </c>
      <c r="BA93" s="209">
        <f t="shared" si="109"/>
        <v>0</v>
      </c>
      <c r="BB93" s="209">
        <f t="shared" si="109"/>
        <v>0</v>
      </c>
      <c r="BC93" s="209">
        <f t="shared" si="109"/>
        <v>0</v>
      </c>
      <c r="BD93" s="209">
        <f t="shared" si="109"/>
        <v>0</v>
      </c>
      <c r="BE93" s="209">
        <f t="shared" si="109"/>
        <v>0</v>
      </c>
      <c r="BF93" s="209">
        <f t="shared" si="109"/>
        <v>0</v>
      </c>
      <c r="BG93" s="209">
        <f t="shared" si="109"/>
        <v>0</v>
      </c>
      <c r="BH93" s="209">
        <f t="shared" si="109"/>
        <v>0</v>
      </c>
      <c r="BI93" s="209">
        <f t="shared" si="109"/>
        <v>0</v>
      </c>
      <c r="BJ93" s="209">
        <f t="shared" si="109"/>
        <v>0</v>
      </c>
      <c r="BK93" s="209">
        <f t="shared" si="109"/>
        <v>0</v>
      </c>
      <c r="BL93" s="209">
        <f t="shared" si="109"/>
        <v>0</v>
      </c>
      <c r="BM93" s="209">
        <f t="shared" si="109"/>
        <v>0</v>
      </c>
      <c r="BN93" s="209">
        <f t="shared" si="109"/>
        <v>0</v>
      </c>
      <c r="BO93" s="209">
        <f t="shared" si="109"/>
        <v>0</v>
      </c>
      <c r="BP93" s="209">
        <f t="shared" ref="BP93:CT93" si="110">BP28*$E$51</f>
        <v>0</v>
      </c>
      <c r="BQ93" s="209">
        <f t="shared" si="110"/>
        <v>0</v>
      </c>
      <c r="BR93" s="209">
        <f t="shared" si="110"/>
        <v>0</v>
      </c>
      <c r="BS93" s="209">
        <f t="shared" si="110"/>
        <v>0</v>
      </c>
      <c r="BT93" s="209">
        <f t="shared" si="110"/>
        <v>0</v>
      </c>
      <c r="BU93" s="209">
        <f t="shared" si="110"/>
        <v>0</v>
      </c>
      <c r="BV93" s="209">
        <f t="shared" si="110"/>
        <v>0</v>
      </c>
      <c r="BW93" s="209">
        <f t="shared" si="110"/>
        <v>0</v>
      </c>
      <c r="BX93" s="209">
        <f t="shared" si="110"/>
        <v>0</v>
      </c>
      <c r="BY93" s="209">
        <f t="shared" si="110"/>
        <v>0</v>
      </c>
      <c r="BZ93" s="209">
        <f t="shared" si="110"/>
        <v>0</v>
      </c>
      <c r="CA93" s="209">
        <f t="shared" si="110"/>
        <v>0</v>
      </c>
      <c r="CB93" s="209">
        <f t="shared" si="110"/>
        <v>0</v>
      </c>
      <c r="CC93" s="209">
        <f t="shared" si="110"/>
        <v>0</v>
      </c>
      <c r="CD93" s="209">
        <f t="shared" si="110"/>
        <v>0</v>
      </c>
      <c r="CE93" s="209">
        <f t="shared" si="110"/>
        <v>0</v>
      </c>
      <c r="CF93" s="209">
        <f t="shared" si="110"/>
        <v>0</v>
      </c>
      <c r="CG93" s="209">
        <f t="shared" si="110"/>
        <v>0</v>
      </c>
      <c r="CH93" s="209">
        <f t="shared" si="110"/>
        <v>0</v>
      </c>
      <c r="CI93" s="209">
        <f t="shared" si="110"/>
        <v>0</v>
      </c>
      <c r="CJ93" s="209">
        <f t="shared" si="110"/>
        <v>0</v>
      </c>
      <c r="CK93" s="209">
        <f t="shared" si="110"/>
        <v>0</v>
      </c>
      <c r="CL93" s="209">
        <f t="shared" si="110"/>
        <v>0</v>
      </c>
      <c r="CM93" s="209">
        <f t="shared" si="110"/>
        <v>0</v>
      </c>
      <c r="CN93" s="209">
        <f t="shared" si="110"/>
        <v>0</v>
      </c>
      <c r="CO93" s="209">
        <f t="shared" si="110"/>
        <v>0</v>
      </c>
      <c r="CP93" s="209">
        <f t="shared" si="110"/>
        <v>0</v>
      </c>
      <c r="CQ93" s="209">
        <f t="shared" si="110"/>
        <v>0</v>
      </c>
      <c r="CR93" s="209">
        <f t="shared" si="110"/>
        <v>0</v>
      </c>
      <c r="CS93" s="209">
        <f t="shared" si="110"/>
        <v>0</v>
      </c>
      <c r="CT93" s="209">
        <f t="shared" si="110"/>
        <v>0</v>
      </c>
    </row>
    <row r="94" spans="1:98" s="37" customFormat="1" ht="16.5" customHeight="1">
      <c r="A94" s="214" t="s">
        <v>549</v>
      </c>
      <c r="B94" s="208">
        <f t="shared" si="107"/>
        <v>-70555.838044773278</v>
      </c>
      <c r="C94" s="209">
        <f>C31*$E$51</f>
        <v>0</v>
      </c>
      <c r="D94" s="209">
        <f t="shared" ref="D94:AI94" si="111">D31*$E$51</f>
        <v>0</v>
      </c>
      <c r="E94" s="209">
        <f t="shared" si="111"/>
        <v>0</v>
      </c>
      <c r="F94" s="209">
        <f t="shared" si="111"/>
        <v>0</v>
      </c>
      <c r="G94" s="209">
        <f t="shared" si="111"/>
        <v>0</v>
      </c>
      <c r="H94" s="209">
        <f t="shared" si="111"/>
        <v>0</v>
      </c>
      <c r="I94" s="209">
        <f t="shared" si="111"/>
        <v>0</v>
      </c>
      <c r="J94" s="209">
        <f t="shared" si="111"/>
        <v>0</v>
      </c>
      <c r="K94" s="209">
        <f t="shared" si="111"/>
        <v>0</v>
      </c>
      <c r="L94" s="209">
        <f t="shared" si="111"/>
        <v>0</v>
      </c>
      <c r="M94" s="209">
        <f t="shared" si="111"/>
        <v>-14111.167608954654</v>
      </c>
      <c r="N94" s="209">
        <f t="shared" si="111"/>
        <v>0</v>
      </c>
      <c r="O94" s="209">
        <f t="shared" si="111"/>
        <v>0</v>
      </c>
      <c r="P94" s="209">
        <f t="shared" si="111"/>
        <v>0</v>
      </c>
      <c r="Q94" s="209">
        <f t="shared" si="111"/>
        <v>0</v>
      </c>
      <c r="R94" s="209">
        <f t="shared" si="111"/>
        <v>0</v>
      </c>
      <c r="S94" s="209">
        <f t="shared" si="111"/>
        <v>0</v>
      </c>
      <c r="T94" s="209">
        <f t="shared" si="111"/>
        <v>0</v>
      </c>
      <c r="U94" s="209">
        <f t="shared" si="111"/>
        <v>0</v>
      </c>
      <c r="V94" s="209">
        <f t="shared" si="111"/>
        <v>0</v>
      </c>
      <c r="W94" s="209">
        <f t="shared" si="111"/>
        <v>0</v>
      </c>
      <c r="X94" s="209">
        <f t="shared" si="111"/>
        <v>0</v>
      </c>
      <c r="Y94" s="209">
        <f t="shared" si="111"/>
        <v>0</v>
      </c>
      <c r="Z94" s="209">
        <f t="shared" si="111"/>
        <v>0</v>
      </c>
      <c r="AA94" s="209">
        <f t="shared" si="111"/>
        <v>0</v>
      </c>
      <c r="AB94" s="209">
        <f t="shared" si="111"/>
        <v>-56444.670435818618</v>
      </c>
      <c r="AC94" s="209">
        <f t="shared" si="111"/>
        <v>0</v>
      </c>
      <c r="AD94" s="209">
        <f t="shared" si="111"/>
        <v>0</v>
      </c>
      <c r="AE94" s="209">
        <f t="shared" si="111"/>
        <v>0</v>
      </c>
      <c r="AF94" s="209">
        <f t="shared" si="111"/>
        <v>0</v>
      </c>
      <c r="AG94" s="209">
        <f t="shared" si="111"/>
        <v>0</v>
      </c>
      <c r="AH94" s="209">
        <f t="shared" si="111"/>
        <v>0</v>
      </c>
      <c r="AI94" s="209">
        <f t="shared" si="111"/>
        <v>0</v>
      </c>
      <c r="AJ94" s="209">
        <f t="shared" ref="AJ94:BO94" si="112">AJ31*$E$51</f>
        <v>0</v>
      </c>
      <c r="AK94" s="209">
        <f t="shared" si="112"/>
        <v>0</v>
      </c>
      <c r="AL94" s="209">
        <f t="shared" si="112"/>
        <v>0</v>
      </c>
      <c r="AM94" s="209">
        <f t="shared" si="112"/>
        <v>0</v>
      </c>
      <c r="AN94" s="209">
        <f t="shared" si="112"/>
        <v>0</v>
      </c>
      <c r="AO94" s="209">
        <f t="shared" si="112"/>
        <v>0</v>
      </c>
      <c r="AP94" s="209">
        <f t="shared" si="112"/>
        <v>0</v>
      </c>
      <c r="AQ94" s="209">
        <f t="shared" si="112"/>
        <v>0</v>
      </c>
      <c r="AR94" s="209">
        <f t="shared" si="112"/>
        <v>0</v>
      </c>
      <c r="AS94" s="209">
        <f t="shared" si="112"/>
        <v>0</v>
      </c>
      <c r="AT94" s="209">
        <f t="shared" si="112"/>
        <v>0</v>
      </c>
      <c r="AU94" s="209">
        <f t="shared" si="112"/>
        <v>0</v>
      </c>
      <c r="AV94" s="209">
        <f t="shared" si="112"/>
        <v>0</v>
      </c>
      <c r="AW94" s="209">
        <f t="shared" si="112"/>
        <v>0</v>
      </c>
      <c r="AX94" s="209">
        <f t="shared" si="112"/>
        <v>0</v>
      </c>
      <c r="AY94" s="209">
        <f t="shared" si="112"/>
        <v>0</v>
      </c>
      <c r="AZ94" s="209">
        <f t="shared" si="112"/>
        <v>0</v>
      </c>
      <c r="BA94" s="209">
        <f t="shared" si="112"/>
        <v>0</v>
      </c>
      <c r="BB94" s="209">
        <f t="shared" si="112"/>
        <v>0</v>
      </c>
      <c r="BC94" s="209">
        <f t="shared" si="112"/>
        <v>0</v>
      </c>
      <c r="BD94" s="209">
        <f t="shared" si="112"/>
        <v>0</v>
      </c>
      <c r="BE94" s="209">
        <f t="shared" si="112"/>
        <v>0</v>
      </c>
      <c r="BF94" s="209">
        <f t="shared" si="112"/>
        <v>0</v>
      </c>
      <c r="BG94" s="209">
        <f t="shared" si="112"/>
        <v>0</v>
      </c>
      <c r="BH94" s="209">
        <f t="shared" si="112"/>
        <v>0</v>
      </c>
      <c r="BI94" s="209">
        <f t="shared" si="112"/>
        <v>0</v>
      </c>
      <c r="BJ94" s="209">
        <f t="shared" si="112"/>
        <v>0</v>
      </c>
      <c r="BK94" s="209">
        <f t="shared" si="112"/>
        <v>0</v>
      </c>
      <c r="BL94" s="209">
        <f t="shared" si="112"/>
        <v>0</v>
      </c>
      <c r="BM94" s="209">
        <f t="shared" si="112"/>
        <v>0</v>
      </c>
      <c r="BN94" s="209">
        <f t="shared" si="112"/>
        <v>0</v>
      </c>
      <c r="BO94" s="209">
        <f t="shared" si="112"/>
        <v>0</v>
      </c>
      <c r="BP94" s="209">
        <f t="shared" ref="BP94:CT94" si="113">BP31*$E$51</f>
        <v>0</v>
      </c>
      <c r="BQ94" s="209">
        <f t="shared" si="113"/>
        <v>0</v>
      </c>
      <c r="BR94" s="209">
        <f t="shared" si="113"/>
        <v>0</v>
      </c>
      <c r="BS94" s="209">
        <f t="shared" si="113"/>
        <v>0</v>
      </c>
      <c r="BT94" s="209">
        <f t="shared" si="113"/>
        <v>0</v>
      </c>
      <c r="BU94" s="209">
        <f t="shared" si="113"/>
        <v>0</v>
      </c>
      <c r="BV94" s="209">
        <f t="shared" si="113"/>
        <v>0</v>
      </c>
      <c r="BW94" s="209">
        <f t="shared" si="113"/>
        <v>0</v>
      </c>
      <c r="BX94" s="209">
        <f t="shared" si="113"/>
        <v>0</v>
      </c>
      <c r="BY94" s="209">
        <f t="shared" si="113"/>
        <v>0</v>
      </c>
      <c r="BZ94" s="209">
        <f t="shared" si="113"/>
        <v>0</v>
      </c>
      <c r="CA94" s="209">
        <f t="shared" si="113"/>
        <v>0</v>
      </c>
      <c r="CB94" s="209">
        <f t="shared" si="113"/>
        <v>0</v>
      </c>
      <c r="CC94" s="209">
        <f t="shared" si="113"/>
        <v>0</v>
      </c>
      <c r="CD94" s="209">
        <f t="shared" si="113"/>
        <v>0</v>
      </c>
      <c r="CE94" s="209">
        <f t="shared" si="113"/>
        <v>0</v>
      </c>
      <c r="CF94" s="209">
        <f t="shared" si="113"/>
        <v>0</v>
      </c>
      <c r="CG94" s="209">
        <f t="shared" si="113"/>
        <v>0</v>
      </c>
      <c r="CH94" s="209">
        <f t="shared" si="113"/>
        <v>0</v>
      </c>
      <c r="CI94" s="209">
        <f t="shared" si="113"/>
        <v>0</v>
      </c>
      <c r="CJ94" s="209">
        <f t="shared" si="113"/>
        <v>0</v>
      </c>
      <c r="CK94" s="209">
        <f t="shared" si="113"/>
        <v>0</v>
      </c>
      <c r="CL94" s="209">
        <f t="shared" si="113"/>
        <v>0</v>
      </c>
      <c r="CM94" s="209">
        <f t="shared" si="113"/>
        <v>0</v>
      </c>
      <c r="CN94" s="209">
        <f t="shared" si="113"/>
        <v>0</v>
      </c>
      <c r="CO94" s="209">
        <f t="shared" si="113"/>
        <v>0</v>
      </c>
      <c r="CP94" s="209">
        <f t="shared" si="113"/>
        <v>0</v>
      </c>
      <c r="CQ94" s="209">
        <f t="shared" si="113"/>
        <v>0</v>
      </c>
      <c r="CR94" s="209">
        <f t="shared" si="113"/>
        <v>0</v>
      </c>
      <c r="CS94" s="209">
        <f t="shared" si="113"/>
        <v>0</v>
      </c>
      <c r="CT94" s="209">
        <f t="shared" si="113"/>
        <v>0</v>
      </c>
    </row>
    <row r="95" spans="1:98" s="35" customFormat="1" ht="16.5" customHeight="1">
      <c r="A95" s="41" t="s">
        <v>550</v>
      </c>
      <c r="B95" s="208">
        <f t="shared" si="107"/>
        <v>-7.2759576141834259E-12</v>
      </c>
      <c r="C95" s="208">
        <f>C93+C94</f>
        <v>0</v>
      </c>
      <c r="D95" s="208">
        <f t="shared" ref="D95:BO95" si="114">D93+D94</f>
        <v>0</v>
      </c>
      <c r="E95" s="208">
        <f t="shared" si="114"/>
        <v>0</v>
      </c>
      <c r="F95" s="208">
        <f t="shared" si="114"/>
        <v>70555.838044773263</v>
      </c>
      <c r="G95" s="208">
        <f t="shared" si="114"/>
        <v>0</v>
      </c>
      <c r="H95" s="208">
        <f t="shared" si="114"/>
        <v>0</v>
      </c>
      <c r="I95" s="208">
        <f t="shared" si="114"/>
        <v>0</v>
      </c>
      <c r="J95" s="208">
        <f t="shared" si="114"/>
        <v>0</v>
      </c>
      <c r="K95" s="208">
        <f t="shared" si="114"/>
        <v>0</v>
      </c>
      <c r="L95" s="208">
        <f t="shared" si="114"/>
        <v>0</v>
      </c>
      <c r="M95" s="208">
        <f t="shared" si="114"/>
        <v>-14111.167608954654</v>
      </c>
      <c r="N95" s="208">
        <f t="shared" si="114"/>
        <v>0</v>
      </c>
      <c r="O95" s="208">
        <f t="shared" si="114"/>
        <v>0</v>
      </c>
      <c r="P95" s="208">
        <f t="shared" si="114"/>
        <v>0</v>
      </c>
      <c r="Q95" s="208">
        <f t="shared" si="114"/>
        <v>0</v>
      </c>
      <c r="R95" s="208">
        <f t="shared" si="114"/>
        <v>0</v>
      </c>
      <c r="S95" s="208">
        <f t="shared" si="114"/>
        <v>0</v>
      </c>
      <c r="T95" s="208">
        <f t="shared" si="114"/>
        <v>0</v>
      </c>
      <c r="U95" s="208">
        <f t="shared" si="114"/>
        <v>0</v>
      </c>
      <c r="V95" s="208">
        <f t="shared" si="114"/>
        <v>0</v>
      </c>
      <c r="W95" s="208">
        <f t="shared" si="114"/>
        <v>0</v>
      </c>
      <c r="X95" s="208">
        <f t="shared" si="114"/>
        <v>0</v>
      </c>
      <c r="Y95" s="208">
        <f t="shared" si="114"/>
        <v>0</v>
      </c>
      <c r="Z95" s="208">
        <f t="shared" si="114"/>
        <v>0</v>
      </c>
      <c r="AA95" s="208">
        <f t="shared" si="114"/>
        <v>0</v>
      </c>
      <c r="AB95" s="208">
        <f t="shared" si="114"/>
        <v>-56444.670435818618</v>
      </c>
      <c r="AC95" s="208">
        <f t="shared" si="114"/>
        <v>0</v>
      </c>
      <c r="AD95" s="208">
        <f t="shared" si="114"/>
        <v>0</v>
      </c>
      <c r="AE95" s="208">
        <f t="shared" si="114"/>
        <v>0</v>
      </c>
      <c r="AF95" s="208">
        <f t="shared" si="114"/>
        <v>0</v>
      </c>
      <c r="AG95" s="208">
        <f t="shared" si="114"/>
        <v>0</v>
      </c>
      <c r="AH95" s="208">
        <f t="shared" si="114"/>
        <v>0</v>
      </c>
      <c r="AI95" s="208">
        <f t="shared" si="114"/>
        <v>0</v>
      </c>
      <c r="AJ95" s="208">
        <f t="shared" si="114"/>
        <v>0</v>
      </c>
      <c r="AK95" s="208">
        <f t="shared" si="114"/>
        <v>0</v>
      </c>
      <c r="AL95" s="208">
        <f t="shared" si="114"/>
        <v>0</v>
      </c>
      <c r="AM95" s="208">
        <f t="shared" si="114"/>
        <v>0</v>
      </c>
      <c r="AN95" s="208">
        <f t="shared" si="114"/>
        <v>0</v>
      </c>
      <c r="AO95" s="208">
        <f t="shared" si="114"/>
        <v>0</v>
      </c>
      <c r="AP95" s="208">
        <f t="shared" si="114"/>
        <v>0</v>
      </c>
      <c r="AQ95" s="208">
        <f t="shared" si="114"/>
        <v>0</v>
      </c>
      <c r="AR95" s="208">
        <f t="shared" si="114"/>
        <v>0</v>
      </c>
      <c r="AS95" s="208">
        <f t="shared" si="114"/>
        <v>0</v>
      </c>
      <c r="AT95" s="208">
        <f t="shared" si="114"/>
        <v>0</v>
      </c>
      <c r="AU95" s="208">
        <f t="shared" si="114"/>
        <v>0</v>
      </c>
      <c r="AV95" s="208">
        <f t="shared" si="114"/>
        <v>0</v>
      </c>
      <c r="AW95" s="208">
        <f t="shared" si="114"/>
        <v>0</v>
      </c>
      <c r="AX95" s="208">
        <f t="shared" si="114"/>
        <v>0</v>
      </c>
      <c r="AY95" s="208">
        <f t="shared" si="114"/>
        <v>0</v>
      </c>
      <c r="AZ95" s="208">
        <f t="shared" si="114"/>
        <v>0</v>
      </c>
      <c r="BA95" s="208">
        <f t="shared" si="114"/>
        <v>0</v>
      </c>
      <c r="BB95" s="208">
        <f t="shared" si="114"/>
        <v>0</v>
      </c>
      <c r="BC95" s="208">
        <f t="shared" si="114"/>
        <v>0</v>
      </c>
      <c r="BD95" s="208">
        <f t="shared" si="114"/>
        <v>0</v>
      </c>
      <c r="BE95" s="208">
        <f t="shared" si="114"/>
        <v>0</v>
      </c>
      <c r="BF95" s="208">
        <f t="shared" si="114"/>
        <v>0</v>
      </c>
      <c r="BG95" s="208">
        <f t="shared" si="114"/>
        <v>0</v>
      </c>
      <c r="BH95" s="208">
        <f t="shared" si="114"/>
        <v>0</v>
      </c>
      <c r="BI95" s="208">
        <f t="shared" si="114"/>
        <v>0</v>
      </c>
      <c r="BJ95" s="208">
        <f t="shared" si="114"/>
        <v>0</v>
      </c>
      <c r="BK95" s="208">
        <f t="shared" si="114"/>
        <v>0</v>
      </c>
      <c r="BL95" s="208">
        <f t="shared" si="114"/>
        <v>0</v>
      </c>
      <c r="BM95" s="208">
        <f t="shared" si="114"/>
        <v>0</v>
      </c>
      <c r="BN95" s="208">
        <f t="shared" si="114"/>
        <v>0</v>
      </c>
      <c r="BO95" s="208">
        <f t="shared" si="114"/>
        <v>0</v>
      </c>
      <c r="BP95" s="208">
        <f t="shared" ref="BP95:CT95" si="115">BP93+BP94</f>
        <v>0</v>
      </c>
      <c r="BQ95" s="208">
        <f t="shared" si="115"/>
        <v>0</v>
      </c>
      <c r="BR95" s="208">
        <f t="shared" si="115"/>
        <v>0</v>
      </c>
      <c r="BS95" s="208">
        <f t="shared" si="115"/>
        <v>0</v>
      </c>
      <c r="BT95" s="208">
        <f t="shared" si="115"/>
        <v>0</v>
      </c>
      <c r="BU95" s="208">
        <f t="shared" si="115"/>
        <v>0</v>
      </c>
      <c r="BV95" s="208">
        <f t="shared" si="115"/>
        <v>0</v>
      </c>
      <c r="BW95" s="208">
        <f t="shared" si="115"/>
        <v>0</v>
      </c>
      <c r="BX95" s="208">
        <f t="shared" si="115"/>
        <v>0</v>
      </c>
      <c r="BY95" s="208">
        <f t="shared" si="115"/>
        <v>0</v>
      </c>
      <c r="BZ95" s="208">
        <f t="shared" si="115"/>
        <v>0</v>
      </c>
      <c r="CA95" s="208">
        <f t="shared" si="115"/>
        <v>0</v>
      </c>
      <c r="CB95" s="208">
        <f t="shared" si="115"/>
        <v>0</v>
      </c>
      <c r="CC95" s="208">
        <f t="shared" si="115"/>
        <v>0</v>
      </c>
      <c r="CD95" s="208">
        <f t="shared" si="115"/>
        <v>0</v>
      </c>
      <c r="CE95" s="208">
        <f t="shared" si="115"/>
        <v>0</v>
      </c>
      <c r="CF95" s="208">
        <f t="shared" si="115"/>
        <v>0</v>
      </c>
      <c r="CG95" s="208">
        <f t="shared" si="115"/>
        <v>0</v>
      </c>
      <c r="CH95" s="208">
        <f t="shared" si="115"/>
        <v>0</v>
      </c>
      <c r="CI95" s="208">
        <f t="shared" si="115"/>
        <v>0</v>
      </c>
      <c r="CJ95" s="208">
        <f t="shared" si="115"/>
        <v>0</v>
      </c>
      <c r="CK95" s="208">
        <f t="shared" si="115"/>
        <v>0</v>
      </c>
      <c r="CL95" s="208">
        <f t="shared" si="115"/>
        <v>0</v>
      </c>
      <c r="CM95" s="208">
        <f t="shared" si="115"/>
        <v>0</v>
      </c>
      <c r="CN95" s="208">
        <f t="shared" si="115"/>
        <v>0</v>
      </c>
      <c r="CO95" s="208">
        <f t="shared" si="115"/>
        <v>0</v>
      </c>
      <c r="CP95" s="208">
        <f t="shared" si="115"/>
        <v>0</v>
      </c>
      <c r="CQ95" s="208">
        <f t="shared" si="115"/>
        <v>0</v>
      </c>
      <c r="CR95" s="208">
        <f t="shared" si="115"/>
        <v>0</v>
      </c>
      <c r="CS95" s="208">
        <f t="shared" si="115"/>
        <v>0</v>
      </c>
      <c r="CT95" s="208">
        <f t="shared" si="115"/>
        <v>0</v>
      </c>
    </row>
    <row r="96" spans="1:98" s="37" customFormat="1" ht="16.5" customHeight="1">
      <c r="A96" s="41" t="s">
        <v>551</v>
      </c>
      <c r="B96" s="208">
        <f>CT96</f>
        <v>0</v>
      </c>
      <c r="C96" s="208">
        <f>C95</f>
        <v>0</v>
      </c>
      <c r="D96" s="208">
        <f t="shared" ref="D96:AI96" si="116">C96+D95</f>
        <v>0</v>
      </c>
      <c r="E96" s="208">
        <f t="shared" si="116"/>
        <v>0</v>
      </c>
      <c r="F96" s="208">
        <f t="shared" si="116"/>
        <v>70555.838044773263</v>
      </c>
      <c r="G96" s="208">
        <f t="shared" si="116"/>
        <v>70555.838044773263</v>
      </c>
      <c r="H96" s="208">
        <f t="shared" si="116"/>
        <v>70555.838044773263</v>
      </c>
      <c r="I96" s="208">
        <f t="shared" si="116"/>
        <v>70555.838044773263</v>
      </c>
      <c r="J96" s="208">
        <f t="shared" si="116"/>
        <v>70555.838044773263</v>
      </c>
      <c r="K96" s="208">
        <f t="shared" si="116"/>
        <v>70555.838044773263</v>
      </c>
      <c r="L96" s="208">
        <f t="shared" si="116"/>
        <v>70555.838044773263</v>
      </c>
      <c r="M96" s="208">
        <f t="shared" si="116"/>
        <v>56444.670435818611</v>
      </c>
      <c r="N96" s="208">
        <f t="shared" si="116"/>
        <v>56444.670435818611</v>
      </c>
      <c r="O96" s="208">
        <f t="shared" si="116"/>
        <v>56444.670435818611</v>
      </c>
      <c r="P96" s="208">
        <f t="shared" si="116"/>
        <v>56444.670435818611</v>
      </c>
      <c r="Q96" s="208">
        <f t="shared" si="116"/>
        <v>56444.670435818611</v>
      </c>
      <c r="R96" s="208">
        <f t="shared" si="116"/>
        <v>56444.670435818611</v>
      </c>
      <c r="S96" s="208">
        <f t="shared" si="116"/>
        <v>56444.670435818611</v>
      </c>
      <c r="T96" s="208">
        <f t="shared" si="116"/>
        <v>56444.670435818611</v>
      </c>
      <c r="U96" s="208">
        <f t="shared" si="116"/>
        <v>56444.670435818611</v>
      </c>
      <c r="V96" s="208">
        <f t="shared" si="116"/>
        <v>56444.670435818611</v>
      </c>
      <c r="W96" s="208">
        <f t="shared" si="116"/>
        <v>56444.670435818611</v>
      </c>
      <c r="X96" s="208">
        <f t="shared" si="116"/>
        <v>56444.670435818611</v>
      </c>
      <c r="Y96" s="208">
        <f t="shared" si="116"/>
        <v>56444.670435818611</v>
      </c>
      <c r="Z96" s="208">
        <f t="shared" si="116"/>
        <v>56444.670435818611</v>
      </c>
      <c r="AA96" s="208">
        <f t="shared" si="116"/>
        <v>56444.670435818611</v>
      </c>
      <c r="AB96" s="208">
        <f t="shared" si="116"/>
        <v>0</v>
      </c>
      <c r="AC96" s="208">
        <f t="shared" si="116"/>
        <v>0</v>
      </c>
      <c r="AD96" s="208">
        <f t="shared" si="116"/>
        <v>0</v>
      </c>
      <c r="AE96" s="208">
        <f t="shared" si="116"/>
        <v>0</v>
      </c>
      <c r="AF96" s="208">
        <f t="shared" si="116"/>
        <v>0</v>
      </c>
      <c r="AG96" s="208">
        <f t="shared" si="116"/>
        <v>0</v>
      </c>
      <c r="AH96" s="208">
        <f t="shared" si="116"/>
        <v>0</v>
      </c>
      <c r="AI96" s="208">
        <f t="shared" si="116"/>
        <v>0</v>
      </c>
      <c r="AJ96" s="208">
        <f t="shared" ref="AJ96:BO96" si="117">AI96+AJ95</f>
        <v>0</v>
      </c>
      <c r="AK96" s="208">
        <f t="shared" si="117"/>
        <v>0</v>
      </c>
      <c r="AL96" s="208">
        <f t="shared" si="117"/>
        <v>0</v>
      </c>
      <c r="AM96" s="208">
        <f t="shared" si="117"/>
        <v>0</v>
      </c>
      <c r="AN96" s="208">
        <f t="shared" si="117"/>
        <v>0</v>
      </c>
      <c r="AO96" s="208">
        <f t="shared" si="117"/>
        <v>0</v>
      </c>
      <c r="AP96" s="208">
        <f t="shared" si="117"/>
        <v>0</v>
      </c>
      <c r="AQ96" s="208">
        <f t="shared" si="117"/>
        <v>0</v>
      </c>
      <c r="AR96" s="208">
        <f t="shared" si="117"/>
        <v>0</v>
      </c>
      <c r="AS96" s="208">
        <f t="shared" si="117"/>
        <v>0</v>
      </c>
      <c r="AT96" s="208">
        <f t="shared" si="117"/>
        <v>0</v>
      </c>
      <c r="AU96" s="208">
        <f t="shared" si="117"/>
        <v>0</v>
      </c>
      <c r="AV96" s="208">
        <f t="shared" si="117"/>
        <v>0</v>
      </c>
      <c r="AW96" s="208">
        <f t="shared" si="117"/>
        <v>0</v>
      </c>
      <c r="AX96" s="208">
        <f t="shared" si="117"/>
        <v>0</v>
      </c>
      <c r="AY96" s="208">
        <f t="shared" si="117"/>
        <v>0</v>
      </c>
      <c r="AZ96" s="208">
        <f t="shared" si="117"/>
        <v>0</v>
      </c>
      <c r="BA96" s="208">
        <f t="shared" si="117"/>
        <v>0</v>
      </c>
      <c r="BB96" s="208">
        <f t="shared" si="117"/>
        <v>0</v>
      </c>
      <c r="BC96" s="208">
        <f t="shared" si="117"/>
        <v>0</v>
      </c>
      <c r="BD96" s="208">
        <f t="shared" si="117"/>
        <v>0</v>
      </c>
      <c r="BE96" s="208">
        <f t="shared" si="117"/>
        <v>0</v>
      </c>
      <c r="BF96" s="208">
        <f t="shared" si="117"/>
        <v>0</v>
      </c>
      <c r="BG96" s="208">
        <f t="shared" si="117"/>
        <v>0</v>
      </c>
      <c r="BH96" s="208">
        <f t="shared" si="117"/>
        <v>0</v>
      </c>
      <c r="BI96" s="208">
        <f t="shared" si="117"/>
        <v>0</v>
      </c>
      <c r="BJ96" s="208">
        <f t="shared" si="117"/>
        <v>0</v>
      </c>
      <c r="BK96" s="208">
        <f t="shared" si="117"/>
        <v>0</v>
      </c>
      <c r="BL96" s="208">
        <f t="shared" si="117"/>
        <v>0</v>
      </c>
      <c r="BM96" s="208">
        <f t="shared" si="117"/>
        <v>0</v>
      </c>
      <c r="BN96" s="208">
        <f t="shared" si="117"/>
        <v>0</v>
      </c>
      <c r="BO96" s="208">
        <f t="shared" si="117"/>
        <v>0</v>
      </c>
      <c r="BP96" s="208">
        <f t="shared" ref="BP96:CT96" si="118">BO96+BP95</f>
        <v>0</v>
      </c>
      <c r="BQ96" s="208">
        <f t="shared" si="118"/>
        <v>0</v>
      </c>
      <c r="BR96" s="208">
        <f t="shared" si="118"/>
        <v>0</v>
      </c>
      <c r="BS96" s="208">
        <f t="shared" si="118"/>
        <v>0</v>
      </c>
      <c r="BT96" s="208">
        <f t="shared" si="118"/>
        <v>0</v>
      </c>
      <c r="BU96" s="208">
        <f t="shared" si="118"/>
        <v>0</v>
      </c>
      <c r="BV96" s="208">
        <f t="shared" si="118"/>
        <v>0</v>
      </c>
      <c r="BW96" s="208">
        <f t="shared" si="118"/>
        <v>0</v>
      </c>
      <c r="BX96" s="208">
        <f t="shared" si="118"/>
        <v>0</v>
      </c>
      <c r="BY96" s="208">
        <f t="shared" si="118"/>
        <v>0</v>
      </c>
      <c r="BZ96" s="208">
        <f t="shared" si="118"/>
        <v>0</v>
      </c>
      <c r="CA96" s="208">
        <f t="shared" si="118"/>
        <v>0</v>
      </c>
      <c r="CB96" s="208">
        <f t="shared" si="118"/>
        <v>0</v>
      </c>
      <c r="CC96" s="208">
        <f t="shared" si="118"/>
        <v>0</v>
      </c>
      <c r="CD96" s="208">
        <f t="shared" si="118"/>
        <v>0</v>
      </c>
      <c r="CE96" s="208">
        <f t="shared" si="118"/>
        <v>0</v>
      </c>
      <c r="CF96" s="208">
        <f t="shared" si="118"/>
        <v>0</v>
      </c>
      <c r="CG96" s="208">
        <f t="shared" si="118"/>
        <v>0</v>
      </c>
      <c r="CH96" s="208">
        <f t="shared" si="118"/>
        <v>0</v>
      </c>
      <c r="CI96" s="208">
        <f t="shared" si="118"/>
        <v>0</v>
      </c>
      <c r="CJ96" s="208">
        <f t="shared" si="118"/>
        <v>0</v>
      </c>
      <c r="CK96" s="208">
        <f t="shared" si="118"/>
        <v>0</v>
      </c>
      <c r="CL96" s="208">
        <f t="shared" si="118"/>
        <v>0</v>
      </c>
      <c r="CM96" s="208">
        <f t="shared" si="118"/>
        <v>0</v>
      </c>
      <c r="CN96" s="208">
        <f t="shared" si="118"/>
        <v>0</v>
      </c>
      <c r="CO96" s="208">
        <f t="shared" si="118"/>
        <v>0</v>
      </c>
      <c r="CP96" s="208">
        <f t="shared" si="118"/>
        <v>0</v>
      </c>
      <c r="CQ96" s="208">
        <f t="shared" si="118"/>
        <v>0</v>
      </c>
      <c r="CR96" s="208">
        <f t="shared" si="118"/>
        <v>0</v>
      </c>
      <c r="CS96" s="208">
        <f t="shared" si="118"/>
        <v>0</v>
      </c>
      <c r="CT96" s="208">
        <f t="shared" si="118"/>
        <v>0</v>
      </c>
    </row>
    <row r="97" spans="1:98" ht="16.5" customHeight="1">
      <c r="A97" s="191"/>
    </row>
    <row r="98" spans="1:98" s="192" customFormat="1" ht="16.5" customHeight="1">
      <c r="A98" s="217" t="s">
        <v>552</v>
      </c>
      <c r="B98" s="208">
        <f t="shared" ref="B98:B104" si="119">SUM(C98:CT98)</f>
        <v>-40165.626046105877</v>
      </c>
      <c r="C98" s="242">
        <f>-'附表 现金流（二期）'!E$28</f>
        <v>86165.178332381111</v>
      </c>
      <c r="D98" s="242">
        <f>-'附表 现金流（二期）'!F$28</f>
        <v>132.735456</v>
      </c>
      <c r="E98" s="242">
        <f>-'附表 现金流（二期）'!G$28</f>
        <v>132.735456</v>
      </c>
      <c r="F98" s="242">
        <f>-'附表 现金流（二期）'!H$28</f>
        <v>-11047.020904655379</v>
      </c>
      <c r="G98" s="242">
        <f>-'附表 现金流（二期）'!I$28</f>
        <v>580.320960018542</v>
      </c>
      <c r="H98" s="242">
        <f>-'附表 现金流（二期）'!J$28</f>
        <v>611.41535734265483</v>
      </c>
      <c r="I98" s="242">
        <f>-'附表 现金流（二期）'!K$28</f>
        <v>1058.767560172703</v>
      </c>
      <c r="J98" s="242">
        <f>-'附表 现金流（二期）'!L$28</f>
        <v>-10051.505863184873</v>
      </c>
      <c r="K98" s="242">
        <f>-'附表 现金流（二期）'!M$28</f>
        <v>-3511.9593649195162</v>
      </c>
      <c r="L98" s="242">
        <f>-'附表 现金流（二期）'!N$28</f>
        <v>571.07401609946362</v>
      </c>
      <c r="M98" s="242">
        <f>-'附表 现金流（二期）'!O$28</f>
        <v>3501.9298804797318</v>
      </c>
      <c r="N98" s="242">
        <f>-'附表 现金流（二期）'!P$28</f>
        <v>636.86846023530313</v>
      </c>
      <c r="O98" s="242">
        <f>-'附表 现金流（二期）'!Q$28</f>
        <v>1077.5002620925852</v>
      </c>
      <c r="P98" s="242">
        <f>-'附表 现金流（二期）'!R$28</f>
        <v>1077.5002620925852</v>
      </c>
      <c r="Q98" s="242">
        <f>-'附表 现金流（二期）'!S$28</f>
        <v>1091.3745671085794</v>
      </c>
      <c r="R98" s="242">
        <f>-'附表 现金流（二期）'!T$28</f>
        <v>1319.8330019020768</v>
      </c>
      <c r="S98" s="242">
        <f>-'附表 现金流（二期）'!U$28</f>
        <v>4232.5432958643523</v>
      </c>
      <c r="T98" s="242">
        <f>-'附表 现金流（二期）'!V$28</f>
        <v>-25998.834759391437</v>
      </c>
      <c r="U98" s="242">
        <f>-'附表 现金流（二期）'!W$28</f>
        <v>-36095.261919024226</v>
      </c>
      <c r="V98" s="242">
        <f>-'附表 现金流（二期）'!X$28</f>
        <v>-44522.75712528087</v>
      </c>
      <c r="W98" s="242">
        <f>-'附表 现金流（二期）'!Y$28</f>
        <v>-44822.252741272387</v>
      </c>
      <c r="X98" s="242">
        <f>-'附表 现金流（二期）'!Z$28</f>
        <v>-26936.407995313624</v>
      </c>
      <c r="Y98" s="242">
        <f>-'附表 现金流（二期）'!AA$28</f>
        <v>-18590.341097297212</v>
      </c>
      <c r="Z98" s="242">
        <f>-'附表 现金流（二期）'!AB$28</f>
        <v>-3955.5107173510919</v>
      </c>
      <c r="AA98" s="242">
        <f>-'附表 现金流（二期）'!AC$28</f>
        <v>-1714.2577364320878</v>
      </c>
      <c r="AB98" s="242">
        <f>-'附表 现金流（二期）'!AD$28</f>
        <v>79967.281064167968</v>
      </c>
      <c r="AC98" s="242">
        <f>-'附表 现金流（二期）'!AE$28</f>
        <v>309.16599798790583</v>
      </c>
      <c r="AD98" s="242">
        <f>-'附表 现金流（二期）'!AF$28</f>
        <v>255.26625977116475</v>
      </c>
      <c r="AE98" s="242">
        <f>-'附表 现金流（二期）'!AG$28</f>
        <v>-200.2704918380557</v>
      </c>
      <c r="AF98" s="242">
        <f>-'附表 现金流（二期）'!AH$28</f>
        <v>155.5507539048044</v>
      </c>
      <c r="AG98" s="242">
        <f>-'附表 现金流（二期）'!AI$28</f>
        <v>135.11787942971037</v>
      </c>
      <c r="AH98" s="242">
        <f>-'附表 现金流（二期）'!AJ$28</f>
        <v>262.33545600000002</v>
      </c>
      <c r="AI98" s="242">
        <f>-'附表 现金流（二期）'!AK$28</f>
        <v>797.23611685515675</v>
      </c>
      <c r="AJ98" s="242">
        <f>-'附表 现金流（二期）'!AL$28</f>
        <v>137.65838046292441</v>
      </c>
      <c r="AK98" s="242">
        <f>-'附表 现金流（二期）'!AM$28</f>
        <v>6321.1321775937022</v>
      </c>
      <c r="AL98" s="242">
        <f>-'附表 现金流（二期）'!AN$28</f>
        <v>-2524.4969764324323</v>
      </c>
      <c r="AM98" s="242">
        <f>-'附表 现金流（二期）'!AO$28</f>
        <v>-438.23751697297303</v>
      </c>
      <c r="AN98" s="242">
        <f>-'附表 现金流（二期）'!AP$28</f>
        <v>-462.53481427027032</v>
      </c>
      <c r="AO98" s="242">
        <f>-'附表 现金流（二期）'!AQ$28</f>
        <v>175.50302356756757</v>
      </c>
      <c r="AP98" s="242">
        <f>-'附表 现金流（二期）'!AR$28</f>
        <v>0</v>
      </c>
      <c r="AQ98" s="242">
        <f>-'附表 现金流（二期）'!AS$28</f>
        <v>0</v>
      </c>
      <c r="AR98" s="242">
        <f>-'附表 现金流（二期）'!AT$28</f>
        <v>0</v>
      </c>
      <c r="AS98" s="242">
        <f>-'附表 现金流（二期）'!AU$28</f>
        <v>0</v>
      </c>
      <c r="AT98" s="242">
        <f>-'附表 现金流（二期）'!AV$28</f>
        <v>0</v>
      </c>
      <c r="AU98" s="242">
        <f>-'附表 现金流（二期）'!AW$28</f>
        <v>0</v>
      </c>
      <c r="AV98" s="242">
        <f>-'附表 现金流（二期）'!AX$28</f>
        <v>0</v>
      </c>
      <c r="AW98" s="242">
        <f>-'附表 现金流（二期）'!AY$28</f>
        <v>0</v>
      </c>
      <c r="AX98" s="242">
        <f>-'附表 现金流（二期）'!AZ$28</f>
        <v>0</v>
      </c>
      <c r="AY98" s="242">
        <f>-'附表 现金流（二期）'!BA$28</f>
        <v>0</v>
      </c>
      <c r="AZ98" s="242">
        <f>-'附表 现金流（二期）'!BB$28</f>
        <v>0</v>
      </c>
      <c r="BA98" s="242">
        <f>-'附表 现金流（二期）'!BC$28</f>
        <v>0</v>
      </c>
      <c r="BB98" s="242">
        <f>-'附表 现金流（二期）'!BD$28</f>
        <v>0</v>
      </c>
      <c r="BC98" s="242">
        <f>-'附表 现金流（二期）'!BE$28</f>
        <v>0</v>
      </c>
      <c r="BD98" s="242">
        <f>-'附表 现金流（二期）'!BF$28</f>
        <v>0</v>
      </c>
      <c r="BE98" s="242">
        <f>-'附表 现金流（二期）'!BG$28</f>
        <v>0</v>
      </c>
      <c r="BF98" s="242">
        <f>-'附表 现金流（二期）'!BH$28</f>
        <v>0</v>
      </c>
      <c r="BG98" s="242">
        <f>-'附表 现金流（二期）'!BI$28</f>
        <v>0</v>
      </c>
      <c r="BH98" s="242">
        <f>-'附表 现金流（二期）'!BJ$28</f>
        <v>0</v>
      </c>
      <c r="BI98" s="242">
        <f>-'附表 现金流（二期）'!BK$28</f>
        <v>0</v>
      </c>
      <c r="BJ98" s="242">
        <f>-'附表 现金流（二期）'!BL$28</f>
        <v>0</v>
      </c>
      <c r="BK98" s="242">
        <f>-'附表 现金流（二期）'!BM$28</f>
        <v>0</v>
      </c>
      <c r="BL98" s="242">
        <f>-'附表 现金流（二期）'!BN$28</f>
        <v>0</v>
      </c>
      <c r="BM98" s="242">
        <f>-'附表 现金流（二期）'!BO$28</f>
        <v>0</v>
      </c>
      <c r="BN98" s="242">
        <f>-'附表 现金流（二期）'!BP$28</f>
        <v>0</v>
      </c>
      <c r="BO98" s="242">
        <f>-'附表 现金流（二期）'!BQ$28</f>
        <v>0</v>
      </c>
      <c r="BP98" s="242">
        <f>-'附表 现金流（二期）'!BR$28</f>
        <v>0</v>
      </c>
      <c r="BQ98" s="242">
        <f>-'附表 现金流（二期）'!BS$28</f>
        <v>0</v>
      </c>
      <c r="BR98" s="242">
        <f>-'附表 现金流（二期）'!BT$28</f>
        <v>0</v>
      </c>
      <c r="BS98" s="242">
        <f>-'附表 现金流（二期）'!BU$28</f>
        <v>0</v>
      </c>
      <c r="BT98" s="242">
        <f>-'附表 现金流（二期）'!BV$28</f>
        <v>0</v>
      </c>
      <c r="BU98" s="242">
        <f>-'附表 现金流（二期）'!BW$28</f>
        <v>0</v>
      </c>
      <c r="BV98" s="242">
        <f>-'附表 现金流（二期）'!BX$28</f>
        <v>0</v>
      </c>
      <c r="BW98" s="242">
        <f>-'附表 现金流（二期）'!BY$28</f>
        <v>0</v>
      </c>
      <c r="BX98" s="242">
        <f>-'附表 现金流（二期）'!BZ$28</f>
        <v>0</v>
      </c>
      <c r="BY98" s="242">
        <f>-'附表 现金流（二期）'!CA$28</f>
        <v>0</v>
      </c>
      <c r="BZ98" s="242">
        <f>-'附表 现金流（二期）'!CB$28</f>
        <v>0</v>
      </c>
      <c r="CA98" s="242">
        <f>-'附表 现金流（二期）'!CC$28</f>
        <v>0</v>
      </c>
      <c r="CB98" s="242">
        <f>-'附表 现金流（二期）'!CD$28</f>
        <v>0</v>
      </c>
      <c r="CC98" s="242">
        <f>-'附表 现金流（二期）'!CE$28</f>
        <v>0</v>
      </c>
      <c r="CD98" s="242">
        <f>-'附表 现金流（二期）'!CF$28</f>
        <v>0</v>
      </c>
      <c r="CE98" s="242">
        <f>-'附表 现金流（二期）'!CG$28</f>
        <v>0</v>
      </c>
      <c r="CF98" s="242">
        <f>-'附表 现金流（二期）'!CH$28</f>
        <v>0</v>
      </c>
      <c r="CG98" s="242">
        <f>-'附表 现金流（二期）'!CI$28</f>
        <v>0</v>
      </c>
      <c r="CH98" s="242">
        <f>-'附表 现金流（二期）'!CJ$28</f>
        <v>0</v>
      </c>
      <c r="CI98" s="242">
        <f>-'附表 现金流（二期）'!CK$28</f>
        <v>0</v>
      </c>
      <c r="CJ98" s="242">
        <f>-'附表 现金流（二期）'!CL$28</f>
        <v>0</v>
      </c>
      <c r="CK98" s="242">
        <f>-'附表 现金流（二期）'!CM$28</f>
        <v>0</v>
      </c>
      <c r="CL98" s="242">
        <f>-'附表 现金流（二期）'!CN$28</f>
        <v>0</v>
      </c>
      <c r="CM98" s="242">
        <f>-'附表 现金流（二期）'!CO$28</f>
        <v>0</v>
      </c>
      <c r="CN98" s="242">
        <f>-'附表 现金流（二期）'!CP$28</f>
        <v>0</v>
      </c>
      <c r="CO98" s="242">
        <f>-'附表 现金流（二期）'!CQ$28</f>
        <v>0</v>
      </c>
      <c r="CP98" s="242">
        <f>-'附表 现金流（二期）'!CR$28</f>
        <v>0</v>
      </c>
      <c r="CQ98" s="242">
        <f>-'附表 现金流（二期）'!CS$28</f>
        <v>0</v>
      </c>
      <c r="CR98" s="242">
        <f>-'附表 现金流（二期）'!CT$28</f>
        <v>0</v>
      </c>
      <c r="CS98" s="242">
        <f>-'附表 现金流（二期）'!CU$28</f>
        <v>0</v>
      </c>
      <c r="CT98" s="242">
        <f>-'附表 现金流（二期）'!CV$28</f>
        <v>0</v>
      </c>
    </row>
    <row r="99" spans="1:98" s="192" customFormat="1" ht="16.5" customHeight="1">
      <c r="A99" s="217" t="s">
        <v>553</v>
      </c>
      <c r="B99" s="218">
        <f>CT99</f>
        <v>-40165.626046105877</v>
      </c>
      <c r="C99" s="218">
        <f>C98</f>
        <v>86165.178332381111</v>
      </c>
      <c r="D99" s="218">
        <f t="shared" ref="D99:AI99" si="120">C99+D98</f>
        <v>86297.913788381105</v>
      </c>
      <c r="E99" s="218">
        <f t="shared" si="120"/>
        <v>86430.6492443811</v>
      </c>
      <c r="F99" s="218">
        <f t="shared" si="120"/>
        <v>75383.628339725721</v>
      </c>
      <c r="G99" s="218">
        <f t="shared" si="120"/>
        <v>75963.949299744258</v>
      </c>
      <c r="H99" s="218">
        <f t="shared" si="120"/>
        <v>76575.364657086917</v>
      </c>
      <c r="I99" s="218">
        <f t="shared" si="120"/>
        <v>77634.132217259626</v>
      </c>
      <c r="J99" s="218">
        <f t="shared" si="120"/>
        <v>67582.626354074746</v>
      </c>
      <c r="K99" s="218">
        <f t="shared" si="120"/>
        <v>64070.66698915523</v>
      </c>
      <c r="L99" s="218">
        <f t="shared" si="120"/>
        <v>64641.741005254691</v>
      </c>
      <c r="M99" s="218">
        <f t="shared" si="120"/>
        <v>68143.67088573442</v>
      </c>
      <c r="N99" s="218">
        <f t="shared" si="120"/>
        <v>68780.539345969722</v>
      </c>
      <c r="O99" s="218">
        <f t="shared" si="120"/>
        <v>69858.039608062303</v>
      </c>
      <c r="P99" s="218">
        <f t="shared" si="120"/>
        <v>70935.539870154884</v>
      </c>
      <c r="Q99" s="218">
        <f t="shared" si="120"/>
        <v>72026.914437263462</v>
      </c>
      <c r="R99" s="218">
        <f t="shared" si="120"/>
        <v>73346.747439165541</v>
      </c>
      <c r="S99" s="218">
        <f t="shared" si="120"/>
        <v>77579.290735029892</v>
      </c>
      <c r="T99" s="218">
        <f t="shared" si="120"/>
        <v>51580.455975638455</v>
      </c>
      <c r="U99" s="218">
        <f t="shared" si="120"/>
        <v>15485.194056614229</v>
      </c>
      <c r="V99" s="218">
        <f t="shared" si="120"/>
        <v>-29037.563068666641</v>
      </c>
      <c r="W99" s="218">
        <f t="shared" si="120"/>
        <v>-73859.815809939028</v>
      </c>
      <c r="X99" s="218">
        <f t="shared" si="120"/>
        <v>-100796.22380525265</v>
      </c>
      <c r="Y99" s="218">
        <f t="shared" si="120"/>
        <v>-119386.56490254987</v>
      </c>
      <c r="Z99" s="218">
        <f t="shared" si="120"/>
        <v>-123342.07561990096</v>
      </c>
      <c r="AA99" s="218">
        <f t="shared" si="120"/>
        <v>-125056.33335633305</v>
      </c>
      <c r="AB99" s="218">
        <f t="shared" si="120"/>
        <v>-45089.052292165085</v>
      </c>
      <c r="AC99" s="218">
        <f t="shared" si="120"/>
        <v>-44779.88629417718</v>
      </c>
      <c r="AD99" s="218">
        <f t="shared" si="120"/>
        <v>-44524.620034406013</v>
      </c>
      <c r="AE99" s="218">
        <f t="shared" si="120"/>
        <v>-44724.890526244068</v>
      </c>
      <c r="AF99" s="218">
        <f t="shared" si="120"/>
        <v>-44569.339772339263</v>
      </c>
      <c r="AG99" s="218">
        <f t="shared" si="120"/>
        <v>-44434.221892909554</v>
      </c>
      <c r="AH99" s="218">
        <f t="shared" si="120"/>
        <v>-44171.886436909554</v>
      </c>
      <c r="AI99" s="218">
        <f t="shared" si="120"/>
        <v>-43374.650320054396</v>
      </c>
      <c r="AJ99" s="218">
        <f t="shared" ref="AJ99:BO99" si="121">AI99+AJ98</f>
        <v>-43236.991939591469</v>
      </c>
      <c r="AK99" s="218">
        <f t="shared" si="121"/>
        <v>-36915.859761997766</v>
      </c>
      <c r="AL99" s="218">
        <f t="shared" si="121"/>
        <v>-39440.3567384302</v>
      </c>
      <c r="AM99" s="218">
        <f t="shared" si="121"/>
        <v>-39878.594255403172</v>
      </c>
      <c r="AN99" s="218">
        <f t="shared" si="121"/>
        <v>-40341.129069673443</v>
      </c>
      <c r="AO99" s="218">
        <f t="shared" si="121"/>
        <v>-40165.626046105877</v>
      </c>
      <c r="AP99" s="218">
        <f t="shared" si="121"/>
        <v>-40165.626046105877</v>
      </c>
      <c r="AQ99" s="218">
        <f t="shared" si="121"/>
        <v>-40165.626046105877</v>
      </c>
      <c r="AR99" s="218">
        <f t="shared" si="121"/>
        <v>-40165.626046105877</v>
      </c>
      <c r="AS99" s="218">
        <f t="shared" si="121"/>
        <v>-40165.626046105877</v>
      </c>
      <c r="AT99" s="218">
        <f t="shared" si="121"/>
        <v>-40165.626046105877</v>
      </c>
      <c r="AU99" s="218">
        <f t="shared" si="121"/>
        <v>-40165.626046105877</v>
      </c>
      <c r="AV99" s="218">
        <f t="shared" si="121"/>
        <v>-40165.626046105877</v>
      </c>
      <c r="AW99" s="218">
        <f t="shared" si="121"/>
        <v>-40165.626046105877</v>
      </c>
      <c r="AX99" s="218">
        <f t="shared" si="121"/>
        <v>-40165.626046105877</v>
      </c>
      <c r="AY99" s="218">
        <f t="shared" si="121"/>
        <v>-40165.626046105877</v>
      </c>
      <c r="AZ99" s="218">
        <f t="shared" si="121"/>
        <v>-40165.626046105877</v>
      </c>
      <c r="BA99" s="218">
        <f t="shared" si="121"/>
        <v>-40165.626046105877</v>
      </c>
      <c r="BB99" s="218">
        <f t="shared" si="121"/>
        <v>-40165.626046105877</v>
      </c>
      <c r="BC99" s="218">
        <f t="shared" si="121"/>
        <v>-40165.626046105877</v>
      </c>
      <c r="BD99" s="218">
        <f t="shared" si="121"/>
        <v>-40165.626046105877</v>
      </c>
      <c r="BE99" s="218">
        <f t="shared" si="121"/>
        <v>-40165.626046105877</v>
      </c>
      <c r="BF99" s="218">
        <f t="shared" si="121"/>
        <v>-40165.626046105877</v>
      </c>
      <c r="BG99" s="218">
        <f t="shared" si="121"/>
        <v>-40165.626046105877</v>
      </c>
      <c r="BH99" s="218">
        <f t="shared" si="121"/>
        <v>-40165.626046105877</v>
      </c>
      <c r="BI99" s="218">
        <f t="shared" si="121"/>
        <v>-40165.626046105877</v>
      </c>
      <c r="BJ99" s="218">
        <f t="shared" si="121"/>
        <v>-40165.626046105877</v>
      </c>
      <c r="BK99" s="218">
        <f t="shared" si="121"/>
        <v>-40165.626046105877</v>
      </c>
      <c r="BL99" s="218">
        <f t="shared" si="121"/>
        <v>-40165.626046105877</v>
      </c>
      <c r="BM99" s="218">
        <f t="shared" si="121"/>
        <v>-40165.626046105877</v>
      </c>
      <c r="BN99" s="218">
        <f t="shared" si="121"/>
        <v>-40165.626046105877</v>
      </c>
      <c r="BO99" s="218">
        <f t="shared" si="121"/>
        <v>-40165.626046105877</v>
      </c>
      <c r="BP99" s="218">
        <f t="shared" ref="BP99:CT99" si="122">BO99+BP98</f>
        <v>-40165.626046105877</v>
      </c>
      <c r="BQ99" s="218">
        <f t="shared" si="122"/>
        <v>-40165.626046105877</v>
      </c>
      <c r="BR99" s="218">
        <f t="shared" si="122"/>
        <v>-40165.626046105877</v>
      </c>
      <c r="BS99" s="218">
        <f t="shared" si="122"/>
        <v>-40165.626046105877</v>
      </c>
      <c r="BT99" s="218">
        <f t="shared" si="122"/>
        <v>-40165.626046105877</v>
      </c>
      <c r="BU99" s="218">
        <f t="shared" si="122"/>
        <v>-40165.626046105877</v>
      </c>
      <c r="BV99" s="218">
        <f t="shared" si="122"/>
        <v>-40165.626046105877</v>
      </c>
      <c r="BW99" s="218">
        <f t="shared" si="122"/>
        <v>-40165.626046105877</v>
      </c>
      <c r="BX99" s="218">
        <f t="shared" si="122"/>
        <v>-40165.626046105877</v>
      </c>
      <c r="BY99" s="218">
        <f t="shared" si="122"/>
        <v>-40165.626046105877</v>
      </c>
      <c r="BZ99" s="218">
        <f t="shared" si="122"/>
        <v>-40165.626046105877</v>
      </c>
      <c r="CA99" s="218">
        <f t="shared" si="122"/>
        <v>-40165.626046105877</v>
      </c>
      <c r="CB99" s="218">
        <f t="shared" si="122"/>
        <v>-40165.626046105877</v>
      </c>
      <c r="CC99" s="218">
        <f t="shared" si="122"/>
        <v>-40165.626046105877</v>
      </c>
      <c r="CD99" s="218">
        <f t="shared" si="122"/>
        <v>-40165.626046105877</v>
      </c>
      <c r="CE99" s="218">
        <f t="shared" si="122"/>
        <v>-40165.626046105877</v>
      </c>
      <c r="CF99" s="218">
        <f t="shared" si="122"/>
        <v>-40165.626046105877</v>
      </c>
      <c r="CG99" s="218">
        <f t="shared" si="122"/>
        <v>-40165.626046105877</v>
      </c>
      <c r="CH99" s="218">
        <f t="shared" si="122"/>
        <v>-40165.626046105877</v>
      </c>
      <c r="CI99" s="218">
        <f t="shared" si="122"/>
        <v>-40165.626046105877</v>
      </c>
      <c r="CJ99" s="218">
        <f t="shared" si="122"/>
        <v>-40165.626046105877</v>
      </c>
      <c r="CK99" s="218">
        <f t="shared" si="122"/>
        <v>-40165.626046105877</v>
      </c>
      <c r="CL99" s="218">
        <f t="shared" si="122"/>
        <v>-40165.626046105877</v>
      </c>
      <c r="CM99" s="218">
        <f t="shared" si="122"/>
        <v>-40165.626046105877</v>
      </c>
      <c r="CN99" s="218">
        <f t="shared" si="122"/>
        <v>-40165.626046105877</v>
      </c>
      <c r="CO99" s="218">
        <f t="shared" si="122"/>
        <v>-40165.626046105877</v>
      </c>
      <c r="CP99" s="218">
        <f t="shared" si="122"/>
        <v>-40165.626046105877</v>
      </c>
      <c r="CQ99" s="218">
        <f t="shared" si="122"/>
        <v>-40165.626046105877</v>
      </c>
      <c r="CR99" s="218">
        <f t="shared" si="122"/>
        <v>-40165.626046105877</v>
      </c>
      <c r="CS99" s="218">
        <f t="shared" si="122"/>
        <v>-40165.626046105877</v>
      </c>
      <c r="CT99" s="218">
        <f t="shared" si="122"/>
        <v>-40165.626046105877</v>
      </c>
    </row>
    <row r="100" spans="1:98" ht="16.5" customHeight="1"/>
    <row r="101" spans="1:98" s="193" customFormat="1" ht="16.5" customHeight="1">
      <c r="A101" s="230" t="s">
        <v>578</v>
      </c>
      <c r="B101" s="232" t="s">
        <v>239</v>
      </c>
      <c r="C101" s="245">
        <v>1</v>
      </c>
      <c r="D101" s="245">
        <v>2</v>
      </c>
      <c r="E101" s="245">
        <v>3</v>
      </c>
      <c r="F101" s="245">
        <v>4</v>
      </c>
      <c r="G101" s="245">
        <v>5</v>
      </c>
      <c r="H101" s="245">
        <v>6</v>
      </c>
      <c r="I101" s="245">
        <v>7</v>
      </c>
      <c r="J101" s="245">
        <v>8</v>
      </c>
      <c r="K101" s="245">
        <v>9</v>
      </c>
      <c r="L101" s="245">
        <v>10</v>
      </c>
      <c r="M101" s="245">
        <v>11</v>
      </c>
      <c r="N101" s="245">
        <v>12</v>
      </c>
      <c r="O101" s="245">
        <v>13</v>
      </c>
      <c r="P101" s="245">
        <v>14</v>
      </c>
      <c r="Q101" s="245">
        <v>15</v>
      </c>
      <c r="R101" s="245">
        <v>16</v>
      </c>
      <c r="S101" s="245">
        <v>17</v>
      </c>
      <c r="T101" s="245">
        <v>18</v>
      </c>
      <c r="U101" s="245">
        <v>19</v>
      </c>
      <c r="V101" s="245">
        <v>20</v>
      </c>
      <c r="W101" s="245">
        <v>21</v>
      </c>
      <c r="X101" s="245">
        <v>22</v>
      </c>
      <c r="Y101" s="245">
        <v>23</v>
      </c>
      <c r="Z101" s="245">
        <v>24</v>
      </c>
      <c r="AA101" s="245">
        <v>25</v>
      </c>
      <c r="AB101" s="245">
        <v>26</v>
      </c>
      <c r="AC101" s="245">
        <v>27</v>
      </c>
      <c r="AD101" s="245">
        <v>28</v>
      </c>
      <c r="AE101" s="245">
        <v>29</v>
      </c>
      <c r="AF101" s="245">
        <v>30</v>
      </c>
      <c r="AG101" s="245">
        <v>31</v>
      </c>
      <c r="AH101" s="245">
        <v>32</v>
      </c>
      <c r="AI101" s="245">
        <v>33</v>
      </c>
      <c r="AJ101" s="245">
        <v>34</v>
      </c>
      <c r="AK101" s="245">
        <v>35</v>
      </c>
      <c r="AL101" s="245">
        <v>36</v>
      </c>
      <c r="AM101" s="245">
        <v>37</v>
      </c>
      <c r="AN101" s="245">
        <v>38</v>
      </c>
      <c r="AO101" s="245">
        <v>39</v>
      </c>
      <c r="AP101" s="245">
        <v>40</v>
      </c>
      <c r="AQ101" s="245">
        <v>41</v>
      </c>
      <c r="AR101" s="245">
        <v>42</v>
      </c>
      <c r="AS101" s="245">
        <v>43</v>
      </c>
      <c r="AT101" s="245">
        <v>44</v>
      </c>
      <c r="AU101" s="245">
        <v>45</v>
      </c>
      <c r="AV101" s="245">
        <v>46</v>
      </c>
      <c r="AW101" s="245">
        <v>47</v>
      </c>
      <c r="AX101" s="245">
        <v>48</v>
      </c>
      <c r="AY101" s="245">
        <v>49</v>
      </c>
      <c r="AZ101" s="245">
        <v>50</v>
      </c>
      <c r="BA101" s="245">
        <v>51</v>
      </c>
      <c r="BB101" s="245">
        <v>52</v>
      </c>
      <c r="BC101" s="245">
        <v>53</v>
      </c>
      <c r="BD101" s="245">
        <v>54</v>
      </c>
      <c r="BE101" s="245">
        <v>55</v>
      </c>
      <c r="BF101" s="245">
        <v>56</v>
      </c>
      <c r="BG101" s="245">
        <v>57</v>
      </c>
      <c r="BH101" s="245">
        <v>58</v>
      </c>
      <c r="BI101" s="245">
        <v>59</v>
      </c>
      <c r="BJ101" s="245">
        <v>60</v>
      </c>
      <c r="BK101" s="245">
        <v>61</v>
      </c>
      <c r="BL101" s="245">
        <v>62</v>
      </c>
      <c r="BM101" s="245">
        <v>63</v>
      </c>
      <c r="BN101" s="245">
        <v>64</v>
      </c>
      <c r="BO101" s="245">
        <v>65</v>
      </c>
      <c r="BP101" s="245">
        <v>66</v>
      </c>
      <c r="BQ101" s="245">
        <v>67</v>
      </c>
      <c r="BR101" s="245">
        <v>68</v>
      </c>
      <c r="BS101" s="245">
        <v>69</v>
      </c>
      <c r="BT101" s="245">
        <v>70</v>
      </c>
      <c r="BU101" s="245">
        <v>71</v>
      </c>
      <c r="BV101" s="245">
        <v>72</v>
      </c>
      <c r="BW101" s="245">
        <v>73</v>
      </c>
      <c r="BX101" s="245">
        <v>74</v>
      </c>
      <c r="BY101" s="245">
        <v>75</v>
      </c>
      <c r="BZ101" s="245">
        <v>76</v>
      </c>
      <c r="CA101" s="245">
        <v>77</v>
      </c>
      <c r="CB101" s="245">
        <v>78</v>
      </c>
      <c r="CC101" s="245">
        <v>79</v>
      </c>
      <c r="CD101" s="245">
        <v>80</v>
      </c>
      <c r="CE101" s="245">
        <v>81</v>
      </c>
      <c r="CF101" s="245">
        <v>82</v>
      </c>
      <c r="CG101" s="245">
        <v>83</v>
      </c>
      <c r="CH101" s="245">
        <v>84</v>
      </c>
      <c r="CI101" s="245">
        <v>85</v>
      </c>
      <c r="CJ101" s="245">
        <v>86</v>
      </c>
      <c r="CK101" s="245">
        <v>87</v>
      </c>
      <c r="CL101" s="245">
        <v>88</v>
      </c>
      <c r="CM101" s="245">
        <v>89</v>
      </c>
      <c r="CN101" s="245">
        <v>90</v>
      </c>
      <c r="CO101" s="245">
        <v>91</v>
      </c>
      <c r="CP101" s="245">
        <v>92</v>
      </c>
      <c r="CQ101" s="245">
        <v>93</v>
      </c>
      <c r="CR101" s="245">
        <v>94</v>
      </c>
      <c r="CS101" s="245">
        <v>95</v>
      </c>
      <c r="CT101" s="245">
        <v>96</v>
      </c>
    </row>
    <row r="102" spans="1:98" s="194" customFormat="1" ht="16.5" customHeight="1">
      <c r="A102" s="246" t="s">
        <v>579</v>
      </c>
      <c r="B102" s="208">
        <f t="shared" si="119"/>
        <v>1981.7347747520835</v>
      </c>
      <c r="C102" s="247">
        <f>C90*$B$10/12</f>
        <v>0</v>
      </c>
      <c r="D102" s="247">
        <f>D90*$B$10/12</f>
        <v>0</v>
      </c>
      <c r="E102" s="247">
        <f>E90*$B$10/12</f>
        <v>0</v>
      </c>
      <c r="F102" s="247">
        <f>F90*$B$10/12</f>
        <v>0</v>
      </c>
      <c r="G102" s="247">
        <f>G90*$B$10/12</f>
        <v>0</v>
      </c>
      <c r="H102" s="247">
        <f t="shared" ref="H102:BS102" si="123">H90*$B$10/12</f>
        <v>0</v>
      </c>
      <c r="I102" s="247">
        <f t="shared" si="123"/>
        <v>0</v>
      </c>
      <c r="J102" s="247">
        <f t="shared" si="123"/>
        <v>51.078836341157626</v>
      </c>
      <c r="K102" s="247">
        <f t="shared" si="123"/>
        <v>76.618254511736453</v>
      </c>
      <c r="L102" s="247">
        <f t="shared" si="123"/>
        <v>76.618254511736453</v>
      </c>
      <c r="M102" s="247">
        <f t="shared" si="123"/>
        <v>127.69709085289406</v>
      </c>
      <c r="N102" s="247">
        <f t="shared" si="123"/>
        <v>127.69709085289406</v>
      </c>
      <c r="O102" s="247">
        <f t="shared" si="123"/>
        <v>127.69709085289406</v>
      </c>
      <c r="P102" s="247">
        <f t="shared" si="123"/>
        <v>127.69709085289406</v>
      </c>
      <c r="Q102" s="247">
        <f t="shared" si="123"/>
        <v>127.69709085289406</v>
      </c>
      <c r="R102" s="247">
        <f t="shared" si="123"/>
        <v>127.69709085289406</v>
      </c>
      <c r="S102" s="247">
        <f t="shared" si="123"/>
        <v>127.69709085289406</v>
      </c>
      <c r="T102" s="247">
        <f t="shared" si="123"/>
        <v>127.69709085289406</v>
      </c>
      <c r="U102" s="247">
        <f t="shared" si="123"/>
        <v>127.69709085289406</v>
      </c>
      <c r="V102" s="247">
        <f t="shared" si="123"/>
        <v>104.69093528523443</v>
      </c>
      <c r="W102" s="247">
        <f t="shared" si="123"/>
        <v>104.69093528523443</v>
      </c>
      <c r="X102" s="247">
        <f t="shared" si="123"/>
        <v>104.69093528523443</v>
      </c>
      <c r="Y102" s="247">
        <f t="shared" si="123"/>
        <v>104.69093528523443</v>
      </c>
      <c r="Z102" s="247">
        <f t="shared" si="123"/>
        <v>104.69093528523443</v>
      </c>
      <c r="AA102" s="247">
        <f t="shared" si="123"/>
        <v>104.69093528523443</v>
      </c>
      <c r="AB102" s="247">
        <f t="shared" si="123"/>
        <v>0</v>
      </c>
      <c r="AC102" s="247">
        <f t="shared" si="123"/>
        <v>0</v>
      </c>
      <c r="AD102" s="247">
        <f t="shared" si="123"/>
        <v>0</v>
      </c>
      <c r="AE102" s="247">
        <f t="shared" si="123"/>
        <v>0</v>
      </c>
      <c r="AF102" s="247">
        <f t="shared" si="123"/>
        <v>0</v>
      </c>
      <c r="AG102" s="247">
        <f t="shared" si="123"/>
        <v>0</v>
      </c>
      <c r="AH102" s="247">
        <f t="shared" si="123"/>
        <v>0</v>
      </c>
      <c r="AI102" s="247">
        <f t="shared" si="123"/>
        <v>0</v>
      </c>
      <c r="AJ102" s="247">
        <f t="shared" si="123"/>
        <v>0</v>
      </c>
      <c r="AK102" s="247">
        <f t="shared" si="123"/>
        <v>0</v>
      </c>
      <c r="AL102" s="247">
        <f t="shared" si="123"/>
        <v>0</v>
      </c>
      <c r="AM102" s="247">
        <f t="shared" si="123"/>
        <v>0</v>
      </c>
      <c r="AN102" s="247">
        <f t="shared" si="123"/>
        <v>0</v>
      </c>
      <c r="AO102" s="247">
        <f t="shared" si="123"/>
        <v>0</v>
      </c>
      <c r="AP102" s="247">
        <f t="shared" si="123"/>
        <v>0</v>
      </c>
      <c r="AQ102" s="247">
        <f t="shared" si="123"/>
        <v>0</v>
      </c>
      <c r="AR102" s="247">
        <f t="shared" si="123"/>
        <v>0</v>
      </c>
      <c r="AS102" s="247">
        <f t="shared" si="123"/>
        <v>0</v>
      </c>
      <c r="AT102" s="247">
        <f t="shared" si="123"/>
        <v>0</v>
      </c>
      <c r="AU102" s="247">
        <f t="shared" si="123"/>
        <v>0</v>
      </c>
      <c r="AV102" s="247">
        <f t="shared" si="123"/>
        <v>0</v>
      </c>
      <c r="AW102" s="247">
        <f t="shared" si="123"/>
        <v>0</v>
      </c>
      <c r="AX102" s="247">
        <f t="shared" si="123"/>
        <v>0</v>
      </c>
      <c r="AY102" s="247">
        <f t="shared" si="123"/>
        <v>0</v>
      </c>
      <c r="AZ102" s="247">
        <f t="shared" si="123"/>
        <v>0</v>
      </c>
      <c r="BA102" s="247">
        <f t="shared" si="123"/>
        <v>0</v>
      </c>
      <c r="BB102" s="247">
        <f t="shared" si="123"/>
        <v>0</v>
      </c>
      <c r="BC102" s="247">
        <f t="shared" si="123"/>
        <v>0</v>
      </c>
      <c r="BD102" s="247">
        <f t="shared" si="123"/>
        <v>0</v>
      </c>
      <c r="BE102" s="247">
        <f t="shared" si="123"/>
        <v>0</v>
      </c>
      <c r="BF102" s="247">
        <f t="shared" si="123"/>
        <v>0</v>
      </c>
      <c r="BG102" s="247">
        <f t="shared" si="123"/>
        <v>0</v>
      </c>
      <c r="BH102" s="247">
        <f t="shared" si="123"/>
        <v>0</v>
      </c>
      <c r="BI102" s="247">
        <f t="shared" si="123"/>
        <v>0</v>
      </c>
      <c r="BJ102" s="247">
        <f t="shared" si="123"/>
        <v>0</v>
      </c>
      <c r="BK102" s="247">
        <f t="shared" si="123"/>
        <v>0</v>
      </c>
      <c r="BL102" s="247">
        <f t="shared" si="123"/>
        <v>0</v>
      </c>
      <c r="BM102" s="247">
        <f t="shared" si="123"/>
        <v>0</v>
      </c>
      <c r="BN102" s="247">
        <f t="shared" si="123"/>
        <v>0</v>
      </c>
      <c r="BO102" s="247">
        <f t="shared" si="123"/>
        <v>0</v>
      </c>
      <c r="BP102" s="247">
        <f t="shared" si="123"/>
        <v>0</v>
      </c>
      <c r="BQ102" s="247">
        <f t="shared" si="123"/>
        <v>0</v>
      </c>
      <c r="BR102" s="247">
        <f t="shared" si="123"/>
        <v>0</v>
      </c>
      <c r="BS102" s="247">
        <f t="shared" si="123"/>
        <v>0</v>
      </c>
      <c r="BT102" s="247">
        <f t="shared" ref="BT102:CT102" si="124">BT90*$B$10/12</f>
        <v>0</v>
      </c>
      <c r="BU102" s="247">
        <f t="shared" si="124"/>
        <v>0</v>
      </c>
      <c r="BV102" s="247">
        <f t="shared" si="124"/>
        <v>0</v>
      </c>
      <c r="BW102" s="247">
        <f t="shared" si="124"/>
        <v>0</v>
      </c>
      <c r="BX102" s="247">
        <f t="shared" si="124"/>
        <v>0</v>
      </c>
      <c r="BY102" s="247">
        <f t="shared" si="124"/>
        <v>0</v>
      </c>
      <c r="BZ102" s="247">
        <f t="shared" si="124"/>
        <v>0</v>
      </c>
      <c r="CA102" s="247">
        <f t="shared" si="124"/>
        <v>0</v>
      </c>
      <c r="CB102" s="247">
        <f t="shared" si="124"/>
        <v>0</v>
      </c>
      <c r="CC102" s="247">
        <f t="shared" si="124"/>
        <v>0</v>
      </c>
      <c r="CD102" s="247">
        <f t="shared" si="124"/>
        <v>0</v>
      </c>
      <c r="CE102" s="247">
        <f t="shared" si="124"/>
        <v>0</v>
      </c>
      <c r="CF102" s="247">
        <f t="shared" si="124"/>
        <v>0</v>
      </c>
      <c r="CG102" s="247">
        <f t="shared" si="124"/>
        <v>0</v>
      </c>
      <c r="CH102" s="247">
        <f t="shared" si="124"/>
        <v>0</v>
      </c>
      <c r="CI102" s="247">
        <f t="shared" si="124"/>
        <v>0</v>
      </c>
      <c r="CJ102" s="247">
        <f t="shared" si="124"/>
        <v>0</v>
      </c>
      <c r="CK102" s="247">
        <f t="shared" si="124"/>
        <v>0</v>
      </c>
      <c r="CL102" s="247">
        <f t="shared" si="124"/>
        <v>0</v>
      </c>
      <c r="CM102" s="247">
        <f t="shared" si="124"/>
        <v>0</v>
      </c>
      <c r="CN102" s="247">
        <f t="shared" si="124"/>
        <v>0</v>
      </c>
      <c r="CO102" s="247">
        <f t="shared" si="124"/>
        <v>0</v>
      </c>
      <c r="CP102" s="247">
        <f t="shared" si="124"/>
        <v>0</v>
      </c>
      <c r="CQ102" s="247">
        <f t="shared" si="124"/>
        <v>0</v>
      </c>
      <c r="CR102" s="247">
        <f t="shared" si="124"/>
        <v>0</v>
      </c>
      <c r="CS102" s="247">
        <f t="shared" si="124"/>
        <v>0</v>
      </c>
      <c r="CT102" s="247">
        <f t="shared" si="124"/>
        <v>0</v>
      </c>
    </row>
    <row r="103" spans="1:98" s="194" customFormat="1" ht="16.5" customHeight="1">
      <c r="A103" s="214" t="s">
        <v>556</v>
      </c>
      <c r="B103" s="208">
        <f t="shared" si="119"/>
        <v>7819.938716629038</v>
      </c>
      <c r="C103" s="221">
        <f>C96*$B$12/12</f>
        <v>0</v>
      </c>
      <c r="D103" s="221">
        <f t="shared" ref="D103:BO103" si="125">D96*$B$12/12</f>
        <v>0</v>
      </c>
      <c r="E103" s="221">
        <f t="shared" si="125"/>
        <v>0</v>
      </c>
      <c r="F103" s="221">
        <f t="shared" si="125"/>
        <v>411.57572192784409</v>
      </c>
      <c r="G103" s="221">
        <f t="shared" si="125"/>
        <v>411.57572192784409</v>
      </c>
      <c r="H103" s="221">
        <f t="shared" si="125"/>
        <v>411.57572192784409</v>
      </c>
      <c r="I103" s="221">
        <f t="shared" si="125"/>
        <v>411.57572192784409</v>
      </c>
      <c r="J103" s="221">
        <f t="shared" si="125"/>
        <v>411.57572192784409</v>
      </c>
      <c r="K103" s="221">
        <f t="shared" si="125"/>
        <v>411.57572192784409</v>
      </c>
      <c r="L103" s="221">
        <f t="shared" si="125"/>
        <v>411.57572192784409</v>
      </c>
      <c r="M103" s="221">
        <f t="shared" si="125"/>
        <v>329.26057754227526</v>
      </c>
      <c r="N103" s="221">
        <f t="shared" si="125"/>
        <v>329.26057754227526</v>
      </c>
      <c r="O103" s="221">
        <f t="shared" si="125"/>
        <v>329.26057754227526</v>
      </c>
      <c r="P103" s="221">
        <f t="shared" si="125"/>
        <v>329.26057754227526</v>
      </c>
      <c r="Q103" s="221">
        <f t="shared" si="125"/>
        <v>329.26057754227526</v>
      </c>
      <c r="R103" s="221">
        <f t="shared" si="125"/>
        <v>329.26057754227526</v>
      </c>
      <c r="S103" s="221">
        <f t="shared" si="125"/>
        <v>329.26057754227526</v>
      </c>
      <c r="T103" s="221">
        <f t="shared" si="125"/>
        <v>329.26057754227526</v>
      </c>
      <c r="U103" s="221">
        <f t="shared" si="125"/>
        <v>329.26057754227526</v>
      </c>
      <c r="V103" s="221">
        <f t="shared" si="125"/>
        <v>329.26057754227526</v>
      </c>
      <c r="W103" s="221">
        <f t="shared" si="125"/>
        <v>329.26057754227526</v>
      </c>
      <c r="X103" s="221">
        <f t="shared" si="125"/>
        <v>329.26057754227526</v>
      </c>
      <c r="Y103" s="221">
        <f t="shared" si="125"/>
        <v>329.26057754227526</v>
      </c>
      <c r="Z103" s="221">
        <f t="shared" si="125"/>
        <v>329.26057754227526</v>
      </c>
      <c r="AA103" s="221">
        <f t="shared" si="125"/>
        <v>329.26057754227526</v>
      </c>
      <c r="AB103" s="221">
        <f t="shared" si="125"/>
        <v>0</v>
      </c>
      <c r="AC103" s="221">
        <f t="shared" si="125"/>
        <v>0</v>
      </c>
      <c r="AD103" s="221">
        <f t="shared" si="125"/>
        <v>0</v>
      </c>
      <c r="AE103" s="221">
        <f t="shared" si="125"/>
        <v>0</v>
      </c>
      <c r="AF103" s="221">
        <f t="shared" si="125"/>
        <v>0</v>
      </c>
      <c r="AG103" s="221">
        <f t="shared" si="125"/>
        <v>0</v>
      </c>
      <c r="AH103" s="221">
        <f t="shared" si="125"/>
        <v>0</v>
      </c>
      <c r="AI103" s="221">
        <f t="shared" si="125"/>
        <v>0</v>
      </c>
      <c r="AJ103" s="221">
        <f t="shared" si="125"/>
        <v>0</v>
      </c>
      <c r="AK103" s="221">
        <f t="shared" si="125"/>
        <v>0</v>
      </c>
      <c r="AL103" s="221">
        <f t="shared" si="125"/>
        <v>0</v>
      </c>
      <c r="AM103" s="221">
        <f t="shared" si="125"/>
        <v>0</v>
      </c>
      <c r="AN103" s="221">
        <f t="shared" si="125"/>
        <v>0</v>
      </c>
      <c r="AO103" s="221">
        <f t="shared" si="125"/>
        <v>0</v>
      </c>
      <c r="AP103" s="221">
        <f t="shared" si="125"/>
        <v>0</v>
      </c>
      <c r="AQ103" s="221">
        <f t="shared" si="125"/>
        <v>0</v>
      </c>
      <c r="AR103" s="221">
        <f t="shared" si="125"/>
        <v>0</v>
      </c>
      <c r="AS103" s="221">
        <f t="shared" si="125"/>
        <v>0</v>
      </c>
      <c r="AT103" s="221">
        <f t="shared" si="125"/>
        <v>0</v>
      </c>
      <c r="AU103" s="221">
        <f t="shared" si="125"/>
        <v>0</v>
      </c>
      <c r="AV103" s="221">
        <f t="shared" si="125"/>
        <v>0</v>
      </c>
      <c r="AW103" s="221">
        <f t="shared" si="125"/>
        <v>0</v>
      </c>
      <c r="AX103" s="221">
        <f t="shared" si="125"/>
        <v>0</v>
      </c>
      <c r="AY103" s="221">
        <f t="shared" si="125"/>
        <v>0</v>
      </c>
      <c r="AZ103" s="221">
        <f t="shared" si="125"/>
        <v>0</v>
      </c>
      <c r="BA103" s="221">
        <f t="shared" si="125"/>
        <v>0</v>
      </c>
      <c r="BB103" s="221">
        <f t="shared" si="125"/>
        <v>0</v>
      </c>
      <c r="BC103" s="221">
        <f t="shared" si="125"/>
        <v>0</v>
      </c>
      <c r="BD103" s="221">
        <f t="shared" si="125"/>
        <v>0</v>
      </c>
      <c r="BE103" s="221">
        <f t="shared" si="125"/>
        <v>0</v>
      </c>
      <c r="BF103" s="221">
        <f t="shared" si="125"/>
        <v>0</v>
      </c>
      <c r="BG103" s="221">
        <f t="shared" si="125"/>
        <v>0</v>
      </c>
      <c r="BH103" s="221">
        <f t="shared" si="125"/>
        <v>0</v>
      </c>
      <c r="BI103" s="221">
        <f t="shared" si="125"/>
        <v>0</v>
      </c>
      <c r="BJ103" s="221">
        <f t="shared" si="125"/>
        <v>0</v>
      </c>
      <c r="BK103" s="221">
        <f t="shared" si="125"/>
        <v>0</v>
      </c>
      <c r="BL103" s="221">
        <f t="shared" si="125"/>
        <v>0</v>
      </c>
      <c r="BM103" s="221">
        <f t="shared" si="125"/>
        <v>0</v>
      </c>
      <c r="BN103" s="221">
        <f t="shared" si="125"/>
        <v>0</v>
      </c>
      <c r="BO103" s="221">
        <f t="shared" si="125"/>
        <v>0</v>
      </c>
      <c r="BP103" s="221">
        <f t="shared" ref="BP103:CT103" si="126">BP96*$B$12/12</f>
        <v>0</v>
      </c>
      <c r="BQ103" s="221">
        <f t="shared" si="126"/>
        <v>0</v>
      </c>
      <c r="BR103" s="221">
        <f t="shared" si="126"/>
        <v>0</v>
      </c>
      <c r="BS103" s="221">
        <f t="shared" si="126"/>
        <v>0</v>
      </c>
      <c r="BT103" s="221">
        <f t="shared" si="126"/>
        <v>0</v>
      </c>
      <c r="BU103" s="221">
        <f t="shared" si="126"/>
        <v>0</v>
      </c>
      <c r="BV103" s="221">
        <f t="shared" si="126"/>
        <v>0</v>
      </c>
      <c r="BW103" s="221">
        <f t="shared" si="126"/>
        <v>0</v>
      </c>
      <c r="BX103" s="221">
        <f t="shared" si="126"/>
        <v>0</v>
      </c>
      <c r="BY103" s="221">
        <f t="shared" si="126"/>
        <v>0</v>
      </c>
      <c r="BZ103" s="221">
        <f t="shared" si="126"/>
        <v>0</v>
      </c>
      <c r="CA103" s="221">
        <f t="shared" si="126"/>
        <v>0</v>
      </c>
      <c r="CB103" s="221">
        <f t="shared" si="126"/>
        <v>0</v>
      </c>
      <c r="CC103" s="221">
        <f t="shared" si="126"/>
        <v>0</v>
      </c>
      <c r="CD103" s="221">
        <f t="shared" si="126"/>
        <v>0</v>
      </c>
      <c r="CE103" s="221">
        <f t="shared" si="126"/>
        <v>0</v>
      </c>
      <c r="CF103" s="221">
        <f t="shared" si="126"/>
        <v>0</v>
      </c>
      <c r="CG103" s="221">
        <f t="shared" si="126"/>
        <v>0</v>
      </c>
      <c r="CH103" s="221">
        <f t="shared" si="126"/>
        <v>0</v>
      </c>
      <c r="CI103" s="221">
        <f t="shared" si="126"/>
        <v>0</v>
      </c>
      <c r="CJ103" s="221">
        <f t="shared" si="126"/>
        <v>0</v>
      </c>
      <c r="CK103" s="221">
        <f t="shared" si="126"/>
        <v>0</v>
      </c>
      <c r="CL103" s="221">
        <f t="shared" si="126"/>
        <v>0</v>
      </c>
      <c r="CM103" s="221">
        <f t="shared" si="126"/>
        <v>0</v>
      </c>
      <c r="CN103" s="221">
        <f t="shared" si="126"/>
        <v>0</v>
      </c>
      <c r="CO103" s="221">
        <f t="shared" si="126"/>
        <v>0</v>
      </c>
      <c r="CP103" s="221">
        <f t="shared" si="126"/>
        <v>0</v>
      </c>
      <c r="CQ103" s="221">
        <f t="shared" si="126"/>
        <v>0</v>
      </c>
      <c r="CR103" s="221">
        <f t="shared" si="126"/>
        <v>0</v>
      </c>
      <c r="CS103" s="221">
        <f t="shared" si="126"/>
        <v>0</v>
      </c>
      <c r="CT103" s="221">
        <f t="shared" si="126"/>
        <v>0</v>
      </c>
    </row>
    <row r="104" spans="1:98" s="194" customFormat="1" ht="16.5" customHeight="1">
      <c r="A104" s="246" t="s">
        <v>574</v>
      </c>
      <c r="B104" s="208">
        <f t="shared" si="119"/>
        <v>5435.885075357598</v>
      </c>
      <c r="C104" s="243">
        <f>IF(((YEAR(主要假设阐述!$C$15)-YEAR(主要假设阐述!$B$5))*12+MONTH(主要假设阐述!$C$15)-MONTH(主要假设阐述!$B$5)+1)=C101,IF((C99+'附表 现金流（二期）'!$D$29)&gt;0,(C99+'附表 现金流（二期）'!$D$29)*$B$14/12,(C99+'附表 现金流（二期）'!$D$29)*6%/12),IF(((YEAR(主要假设阐述!$C$15)-YEAR(主要假设阐述!$B$5))*12+MONTH(主要假设阐述!$C$15)-MONTH(主要假设阐述!$B$5)+1)&gt;C101,IF(C99&gt;0,C99*$B$14/12,C99*6%/12),0))</f>
        <v>718.04315276984255</v>
      </c>
      <c r="D104" s="243">
        <f>IF(((YEAR(主要假设阐述!$C$15)-YEAR(主要假设阐述!$B$5))*12+MONTH(主要假设阐述!$C$15)-MONTH(主要假设阐述!$B$5)+1)=D101,IF((D99+'附表 现金流（二期）'!$D$29)&gt;0,(D99+'附表 现金流（二期）'!$D$29)*$B$14/12,(D99+'附表 现金流（二期）'!$D$29)*6%/12),IF(((YEAR(主要假设阐述!$C$15)-YEAR(主要假设阐述!$B$5))*12+MONTH(主要假设阐述!$C$15)-MONTH(主要假设阐述!$B$5)+1)&gt;D101,IF(D99&gt;0,D99*$B$14/12,D99*6%/12),0))</f>
        <v>719.14928156984251</v>
      </c>
      <c r="E104" s="243">
        <f>IF(((YEAR(主要假设阐述!$C$15)-YEAR(主要假设阐述!$B$5))*12+MONTH(主要假设阐述!$C$15)-MONTH(主要假设阐述!$B$5)+1)=E101,IF((E99+'附表 现金流（二期）'!$D$29)&gt;0,(E99+'附表 现金流（二期）'!$D$29)*$B$14/12,(E99+'附表 现金流（二期）'!$D$29)*6%/12),IF(((YEAR(主要假设阐述!$C$15)-YEAR(主要假设阐述!$B$5))*12+MONTH(主要假设阐述!$C$15)-MONTH(主要假设阐述!$B$5)+1)&gt;E101,IF(E99&gt;0,E99*$B$14/12,E99*6%/12),0))</f>
        <v>720.25541036984259</v>
      </c>
      <c r="F104" s="243">
        <f>IF(((YEAR(主要假设阐述!$C$15)-YEAR(主要假设阐述!$B$5))*12+MONTH(主要假设阐述!$C$15)-MONTH(主要假设阐述!$B$5)+1)=F101,IF((F99+'附表 现金流（二期）'!$D$29)&gt;0,(F99+'附表 现金流（二期）'!$D$29)*$B$14/12,(F99+'附表 现金流（二期）'!$D$29)*6%/12),IF(((YEAR(主要假设阐述!$C$15)-YEAR(主要假设阐述!$B$5))*12+MONTH(主要假设阐述!$C$15)-MONTH(主要假设阐述!$B$5)+1)&gt;F101,IF(F99&gt;0,F99*$B$14/12,F99*6%/12),0))</f>
        <v>628.19690283104774</v>
      </c>
      <c r="G104" s="243">
        <f>IF(((YEAR(主要假设阐述!$C$15)-YEAR(主要假设阐述!$B$5))*12+MONTH(主要假设阐述!$C$15)-MONTH(主要假设阐述!$B$5)+1)=G101,IF((G99+'附表 现金流（二期）'!$D$29)&gt;0,(G99+'附表 现金流（二期）'!$D$29)*$B$14/12,(G99+'附表 现金流（二期）'!$D$29)*6%/12),IF(((YEAR(主要假设阐述!$C$15)-YEAR(主要假设阐述!$B$5))*12+MONTH(主要假设阐述!$C$15)-MONTH(主要假设阐述!$B$5)+1)&gt;G101,IF(G99&gt;0,G99*$B$14/12,G99*6%/12),0))</f>
        <v>633.03291083120223</v>
      </c>
      <c r="H104" s="243">
        <f>IF(((YEAR(主要假设阐述!$C$15)-YEAR(主要假设阐述!$B$5))*12+MONTH(主要假设阐述!$C$15)-MONTH(主要假设阐述!$B$5)+1)=H101,IF((H99+'附表 现金流（二期）'!$D$29)&gt;0,(H99+'附表 现金流（二期）'!$D$29)*$B$14/12,(H99+'附表 现金流（二期）'!$D$29)*6%/12),IF(((YEAR(主要假设阐述!$C$15)-YEAR(主要假设阐述!$B$5))*12+MONTH(主要假设阐述!$C$15)-MONTH(主要假设阐述!$B$5)+1)&gt;H101,IF(H99&gt;0,H99*$B$14/12,H99*6%/12),0))</f>
        <v>638.12803880905767</v>
      </c>
      <c r="I104" s="243">
        <f>IF(((YEAR(主要假设阐述!$C$15)-YEAR(主要假设阐述!$B$5))*12+MONTH(主要假设阐述!$C$15)-MONTH(主要假设阐述!$B$5)+1)=I101,IF((I99+'附表 现金流（二期）'!$D$29)&gt;0,(I99+'附表 现金流（二期）'!$D$29)*$B$14/12,(I99+'附表 现金流（二期）'!$D$29)*6%/12),IF(((YEAR(主要假设阐述!$C$15)-YEAR(主要假设阐述!$B$5))*12+MONTH(主要假设阐述!$C$15)-MONTH(主要假设阐述!$B$5)+1)&gt;I101,IF(I99&gt;0,I99*$B$14/12,I99*6%/12),0))</f>
        <v>646.95110181049688</v>
      </c>
      <c r="J104" s="243">
        <f>IF(((YEAR(主要假设阐述!$C$15)-YEAR(主要假设阐述!$B$5))*12+MONTH(主要假设阐述!$C$15)-MONTH(主要假设阐述!$B$5)+1)=J101,IF((J99+'附表 现金流（二期）'!$D$29)&gt;0,(J99+'附表 现金流（二期）'!$D$29)*$B$14/12,(J99+'附表 现金流（二期）'!$D$29)*6%/12),IF(((YEAR(主要假设阐述!$C$15)-YEAR(主要假设阐述!$B$5))*12+MONTH(主要假设阐述!$C$15)-MONTH(主要假设阐述!$B$5)+1)&gt;J101,IF(J99&gt;0,J99*$B$14/12,J99*6%/12),0))</f>
        <v>563.18855295062292</v>
      </c>
      <c r="K104" s="243">
        <f>IF(((YEAR(主要假设阐述!$C$15)-YEAR(主要假设阐述!$B$5))*12+MONTH(主要假设阐述!$C$15)-MONTH(主要假设阐述!$B$5)+1)=K101,IF((K99+'附表 现金流（二期）'!$D$29)&gt;0,(K99+'附表 现金流（二期）'!$D$29)*$B$14/12,(K99+'附表 现金流（二期）'!$D$29)*6%/12),IF(((YEAR(主要假设阐述!$C$15)-YEAR(主要假设阐述!$B$5))*12+MONTH(主要假设阐述!$C$15)-MONTH(主要假设阐述!$B$5)+1)&gt;K101,IF(K99&gt;0,K99*$B$14/12,K99*6%/12),0))</f>
        <v>533.92222490962695</v>
      </c>
      <c r="L104" s="243">
        <f>IF(((YEAR(主要假设阐述!$C$15)-YEAR(主要假设阐述!$B$5))*12+MONTH(主要假设阐述!$C$15)-MONTH(主要假设阐述!$B$5)+1)=L101,IF((L99+'附表 现金流（二期）'!$D$29)&gt;0,(L99+'附表 现金流（二期）'!$D$29)*$B$14/12,(L99+'附表 现金流（二期）'!$D$29)*6%/12),IF(((YEAR(主要假设阐述!$C$15)-YEAR(主要假设阐述!$B$5))*12+MONTH(主要假设阐述!$C$15)-MONTH(主要假设阐述!$B$5)+1)&gt;L101,IF(L99&gt;0,L99*$B$14/12,L99*6%/12),0))</f>
        <v>538.68117504378915</v>
      </c>
      <c r="M104" s="243">
        <f>IF(((YEAR(主要假设阐述!$C$15)-YEAR(主要假设阐述!$B$5))*12+MONTH(主要假设阐述!$C$15)-MONTH(主要假设阐述!$B$5)+1)=M101,IF((M99+'附表 现金流（二期）'!$D$29)&gt;0,(M99+'附表 现金流（二期）'!$D$29)*$B$14/12,(M99+'附表 现金流（二期）'!$D$29)*6%/12),IF(((YEAR(主要假设阐述!$C$15)-YEAR(主要假设阐述!$B$5))*12+MONTH(主要假设阐述!$C$15)-MONTH(主要假设阐述!$B$5)+1)&gt;M101,IF(M99&gt;0,M99*$B$14/12,M99*6%/12),0))</f>
        <v>567.8639240477869</v>
      </c>
      <c r="N104" s="243">
        <f>IF(((YEAR(主要假设阐述!$C$15)-YEAR(主要假设阐述!$B$5))*12+MONTH(主要假设阐述!$C$15)-MONTH(主要假设阐述!$B$5)+1)=N101,IF((N99+'附表 现金流（二期）'!$D$29)&gt;0,(N99+'附表 现金流（二期）'!$D$29)*$B$14/12,(N99+'附表 现金流（二期）'!$D$29)*6%/12),IF(((YEAR(主要假设阐述!$C$15)-YEAR(主要假设阐述!$B$5))*12+MONTH(主要假设阐述!$C$15)-MONTH(主要假设阐述!$B$5)+1)&gt;N101,IF(N99&gt;0,N99*$B$14/12,N99*6%/12),0))</f>
        <v>573.17116121641436</v>
      </c>
      <c r="O104" s="243">
        <f>IF(((YEAR(主要假设阐述!$C$15)-YEAR(主要假设阐述!$B$5))*12+MONTH(主要假设阐述!$C$15)-MONTH(主要假设阐述!$B$5)+1)=O101,IF((O99+'附表 现金流（二期）'!$D$29)&gt;0,(O99+'附表 现金流（二期）'!$D$29)*$B$14/12,(O99+'附表 现金流（二期）'!$D$29)*6%/12),IF(((YEAR(主要假设阐述!$C$15)-YEAR(主要假设阐述!$B$5))*12+MONTH(主要假设阐述!$C$15)-MONTH(主要假设阐述!$B$5)+1)&gt;O101,IF(O99&gt;0,O99*$B$14/12,O99*6%/12),0))</f>
        <v>582.15033006718591</v>
      </c>
      <c r="P104" s="243">
        <f>IF(((YEAR(主要假设阐述!$C$15)-YEAR(主要假设阐述!$B$5))*12+MONTH(主要假设阐述!$C$15)-MONTH(主要假设阐述!$B$5)+1)=P101,IF((P99+'附表 现金流（二期）'!$D$29)&gt;0,(P99+'附表 现金流（二期）'!$D$29)*$B$14/12,(P99+'附表 现金流（二期）'!$D$29)*6%/12),IF(((YEAR(主要假设阐述!$C$15)-YEAR(主要假设阐述!$B$5))*12+MONTH(主要假设阐述!$C$15)-MONTH(主要假设阐述!$B$5)+1)&gt;P101,IF(P99&gt;0,P99*$B$14/12,P99*6%/12),0))</f>
        <v>591.12949891795745</v>
      </c>
      <c r="Q104" s="243">
        <f>IF(((YEAR(主要假设阐述!$C$15)-YEAR(主要假设阐述!$B$5))*12+MONTH(主要假设阐述!$C$15)-MONTH(主要假设阐述!$B$5)+1)=Q101,IF((Q99+'附表 现金流（二期）'!$D$29)&gt;0,(Q99+'附表 现金流（二期）'!$D$29)*$B$14/12,(Q99+'附表 现金流（二期）'!$D$29)*6%/12),IF(((YEAR(主要假设阐述!$C$15)-YEAR(主要假设阐述!$B$5))*12+MONTH(主要假设阐述!$C$15)-MONTH(主要假设阐述!$B$5)+1)&gt;Q101,IF(Q99&gt;0,Q99*$B$14/12,Q99*6%/12),0))</f>
        <v>600.22428697719556</v>
      </c>
      <c r="R104" s="243">
        <f>IF(((YEAR(主要假设阐述!$C$15)-YEAR(主要假设阐述!$B$5))*12+MONTH(主要假设阐述!$C$15)-MONTH(主要假设阐述!$B$5)+1)=R101,IF((R99+'附表 现金流（二期）'!$D$29)&gt;0,(R99+'附表 现金流（二期）'!$D$29)*$B$14/12,(R99+'附表 现金流（二期）'!$D$29)*6%/12),IF(((YEAR(主要假设阐述!$C$15)-YEAR(主要假设阐述!$B$5))*12+MONTH(主要假设阐述!$C$15)-MONTH(主要假设阐述!$B$5)+1)&gt;R101,IF(R99&gt;0,R99*$B$14/12,R99*6%/12),0))</f>
        <v>611.22289532637956</v>
      </c>
      <c r="S104" s="243">
        <f>IF(((YEAR(主要假设阐述!$C$15)-YEAR(主要假设阐述!$B$5))*12+MONTH(主要假设阐述!$C$15)-MONTH(主要假设阐述!$B$5)+1)=S101,IF((S99+'附表 现金流（二期）'!$D$29)&gt;0,(S99+'附表 现金流（二期）'!$D$29)*$B$14/12,(S99+'附表 现金流（二期）'!$D$29)*6%/12),IF(((YEAR(主要假设阐述!$C$15)-YEAR(主要假设阐述!$B$5))*12+MONTH(主要假设阐述!$C$15)-MONTH(主要假设阐述!$B$5)+1)&gt;S101,IF(S99&gt;0,S99*$B$14/12,S99*6%/12),0))</f>
        <v>646.49408945858249</v>
      </c>
      <c r="T104" s="243">
        <f>IF(((YEAR(主要假设阐述!$C$15)-YEAR(主要假设阐述!$B$5))*12+MONTH(主要假设阐述!$C$15)-MONTH(主要假设阐述!$B$5)+1)=T101,IF((T99+'附表 现金流（二期）'!$D$29)&gt;0,(T99+'附表 现金流（二期）'!$D$29)*$B$14/12,(T99+'附表 现金流（二期）'!$D$29)*6%/12),IF(((YEAR(主要假设阐述!$C$15)-YEAR(主要假设阐述!$B$5))*12+MONTH(主要假设阐述!$C$15)-MONTH(主要假设阐述!$B$5)+1)&gt;T101,IF(T99&gt;0,T99*$B$14/12,T99*6%/12),0))</f>
        <v>429.83713313032052</v>
      </c>
      <c r="U104" s="243">
        <f>IF(((YEAR(主要假设阐述!$C$15)-YEAR(主要假设阐述!$B$5))*12+MONTH(主要假设阐述!$C$15)-MONTH(主要假设阐述!$B$5)+1)=U101,IF((U99+'附表 现金流（二期）'!$D$29)&gt;0,(U99+'附表 现金流（二期）'!$D$29)*$B$14/12,(U99+'附表 现金流（二期）'!$D$29)*6%/12),IF(((YEAR(主要假设阐述!$C$15)-YEAR(主要假设阐述!$B$5))*12+MONTH(主要假设阐述!$C$15)-MONTH(主要假设阐述!$B$5)+1)&gt;U101,IF(U99&gt;0,U99*$B$14/12,U99*6%/12),0))</f>
        <v>129.04328380511859</v>
      </c>
      <c r="V104" s="243">
        <f>IF(((YEAR(主要假设阐述!$C$15)-YEAR(主要假设阐述!$B$5))*12+MONTH(主要假设阐述!$C$15)-MONTH(主要假设阐述!$B$5)+1)=V101,IF((V99+'附表 现金流（二期）'!$D$29)&gt;0,(V99+'附表 现金流（二期）'!$D$29)*$B$14/12,(V99+'附表 现金流（二期）'!$D$29)*6%/12),IF(((YEAR(主要假设阐述!$C$15)-YEAR(主要假设阐述!$B$5))*12+MONTH(主要假设阐述!$C$15)-MONTH(主要假设阐述!$B$5)+1)&gt;V101,IF(V99&gt;0,V99*$B$14/12,V99*6%/12),0))</f>
        <v>-145.1878153433332</v>
      </c>
      <c r="W104" s="243">
        <f>IF(((YEAR(主要假设阐述!$C$15)-YEAR(主要假设阐述!$B$5))*12+MONTH(主要假设阐述!$C$15)-MONTH(主要假设阐述!$B$5)+1)=W101,IF((W99+'附表 现金流（二期）'!$D$29)&gt;0,(W99+'附表 现金流（二期）'!$D$29)*$B$14/12,(W99+'附表 现金流（二期）'!$D$29)*6%/12),IF(((YEAR(主要假设阐述!$C$15)-YEAR(主要假设阐述!$B$5))*12+MONTH(主要假设阐述!$C$15)-MONTH(主要假设阐述!$B$5)+1)&gt;W101,IF(W99&gt;0,W99*$B$14/12,W99*6%/12),0))</f>
        <v>-369.29907904969514</v>
      </c>
      <c r="X104" s="243">
        <f>IF(((YEAR(主要假设阐述!$C$15)-YEAR(主要假设阐述!$B$5))*12+MONTH(主要假设阐述!$C$15)-MONTH(主要假设阐述!$B$5)+1)=X101,IF((X99+'附表 现金流（二期）'!$D$29)&gt;0,(X99+'附表 现金流（二期）'!$D$29)*$B$14/12,(X99+'附表 现金流（二期）'!$D$29)*6%/12),IF(((YEAR(主要假设阐述!$C$15)-YEAR(主要假设阐述!$B$5))*12+MONTH(主要假设阐述!$C$15)-MONTH(主要假设阐述!$B$5)+1)&gt;X101,IF(X99&gt;0,X99*$B$14/12,X99*6%/12),0))</f>
        <v>-503.98111902626323</v>
      </c>
      <c r="Y104" s="243">
        <f>IF(((YEAR(主要假设阐述!$C$15)-YEAR(主要假设阐述!$B$5))*12+MONTH(主要假设阐述!$C$15)-MONTH(主要假设阐述!$B$5)+1)=Y101,IF((Y99+'附表 现金流（二期）'!$D$29)&gt;0,(Y99+'附表 现金流（二期）'!$D$29)*$B$14/12,(Y99+'附表 现金流（二期）'!$D$29)*6%/12),IF(((YEAR(主要假设阐述!$C$15)-YEAR(主要假设阐述!$B$5))*12+MONTH(主要假设阐述!$C$15)-MONTH(主要假设阐述!$B$5)+1)&gt;Y101,IF(Y99&gt;0,Y99*$B$14/12,Y99*6%/12),0))</f>
        <v>-596.93282451274933</v>
      </c>
      <c r="Z104" s="243">
        <f>IF(((YEAR(主要假设阐述!$C$15)-YEAR(主要假设阐述!$B$5))*12+MONTH(主要假设阐述!$C$15)-MONTH(主要假设阐述!$B$5)+1)=Z101,IF((Z99+'附表 现金流（二期）'!$D$29)&gt;0,(Z99+'附表 现金流（二期）'!$D$29)*$B$14/12,(Z99+'附表 现金流（二期）'!$D$29)*6%/12),IF(((YEAR(主要假设阐述!$C$15)-YEAR(主要假设阐述!$B$5))*12+MONTH(主要假设阐述!$C$15)-MONTH(主要假设阐述!$B$5)+1)&gt;Z101,IF(Z99&gt;0,Z99*$B$14/12,Z99*6%/12),0))</f>
        <v>-616.71037809950474</v>
      </c>
      <c r="AA104" s="243">
        <f>IF(((YEAR(主要假设阐述!$C$15)-YEAR(主要假设阐述!$B$5))*12+MONTH(主要假设阐述!$C$15)-MONTH(主要假设阐述!$B$5)+1)=AA101,IF((AA99+'附表 现金流（二期）'!$D$29)&gt;0,(AA99+'附表 现金流（二期）'!$D$29)*$B$14/12,(AA99+'附表 现金流（二期）'!$D$29)*6%/12),IF(((YEAR(主要假设阐述!$C$15)-YEAR(主要假设阐述!$B$5))*12+MONTH(主要假设阐述!$C$15)-MONTH(主要假设阐述!$B$5)+1)&gt;AA101,IF(AA99&gt;0,AA99*$B$14/12,AA99*6%/12),0))</f>
        <v>-625.28166678166519</v>
      </c>
      <c r="AB104" s="243">
        <f>IF(((YEAR(主要假设阐述!$C$15)-YEAR(主要假设阐述!$B$5))*12+MONTH(主要假设阐述!$C$15)-MONTH(主要假设阐述!$B$5)+1)=AB101,IF((AB99+'附表 现金流（二期）'!$D$29)&gt;0,(AB99+'附表 现金流（二期）'!$D$29)*$B$14/12,(AB99+'附表 现金流（二期）'!$D$29)*6%/12),IF(((YEAR(主要假设阐述!$C$15)-YEAR(主要假设阐述!$B$5))*12+MONTH(主要假设阐述!$C$15)-MONTH(主要假设阐述!$B$5)+1)&gt;AB101,IF(AB99&gt;0,AB99*$B$14/12,AB99*6%/12),0))</f>
        <v>-225.44526146082544</v>
      </c>
      <c r="AC104" s="243">
        <f>IF(((YEAR(主要假设阐述!$C$15)-YEAR(主要假设阐述!$B$5))*12+MONTH(主要假设阐述!$C$15)-MONTH(主要假设阐述!$B$5)+1)=AC101,IF((AC99+'附表 现金流（二期）'!$D$29)&gt;0,(AC99+'附表 现金流（二期）'!$D$29)*$B$14/12,(AC99+'附表 现金流（二期）'!$D$29)*6%/12),IF(((YEAR(主要假设阐述!$C$15)-YEAR(主要假设阐述!$B$5))*12+MONTH(主要假设阐述!$C$15)-MONTH(主要假设阐述!$B$5)+1)&gt;AC101,IF(AC99&gt;0,AC99*$B$14/12,AC99*6%/12),0))</f>
        <v>-223.8994314708859</v>
      </c>
      <c r="AD104" s="243">
        <f>IF(((YEAR(主要假设阐述!$C$15)-YEAR(主要假设阐述!$B$5))*12+MONTH(主要假设阐述!$C$15)-MONTH(主要假设阐述!$B$5)+1)=AD101,IF((AD99+'附表 现金流（二期）'!$D$29)&gt;0,(AD99+'附表 现金流（二期）'!$D$29)*$B$14/12,(AD99+'附表 现金流（二期）'!$D$29)*6%/12),IF(((YEAR(主要假设阐述!$C$15)-YEAR(主要假设阐述!$B$5))*12+MONTH(主要假设阐述!$C$15)-MONTH(主要假设阐述!$B$5)+1)&gt;AD101,IF(AD99&gt;0,AD99*$B$14/12,AD99*6%/12),0))</f>
        <v>-222.62310017203006</v>
      </c>
      <c r="AE104" s="243">
        <f>IF(((YEAR(主要假设阐述!$C$15)-YEAR(主要假设阐述!$B$5))*12+MONTH(主要假设阐述!$C$15)-MONTH(主要假设阐述!$B$5)+1)=AE101,IF((AE99+'附表 现金流（二期）'!$D$29)&gt;0,(AE99+'附表 现金流（二期）'!$D$29)*$B$14/12,(AE99+'附表 现金流（二期）'!$D$29)*6%/12),IF(((YEAR(主要假设阐述!$C$15)-YEAR(主要假设阐述!$B$5))*12+MONTH(主要假设阐述!$C$15)-MONTH(主要假设阐述!$B$5)+1)&gt;AE101,IF(AE99&gt;0,AE99*$B$14/12,AE99*6%/12),0))</f>
        <v>-223.62445263122035</v>
      </c>
      <c r="AF104" s="243">
        <f>IF(((YEAR(主要假设阐述!$C$15)-YEAR(主要假设阐述!$B$5))*12+MONTH(主要假设阐述!$C$15)-MONTH(主要假设阐述!$B$5)+1)=AF101,IF((AF99+'附表 现金流（二期）'!$D$29)&gt;0,(AF99+'附表 现金流（二期）'!$D$29)*$B$14/12,(AF99+'附表 现金流（二期）'!$D$29)*6%/12),IF(((YEAR(主要假设阐述!$C$15)-YEAR(主要假设阐述!$B$5))*12+MONTH(主要假设阐述!$C$15)-MONTH(主要假设阐述!$B$5)+1)&gt;AF101,IF(AF99&gt;0,AF99*$B$14/12,AF99*6%/12),0))</f>
        <v>-222.8466988616963</v>
      </c>
      <c r="AG104" s="243">
        <f>IF(((YEAR(主要假设阐述!$C$15)-YEAR(主要假设阐述!$B$5))*12+MONTH(主要假设阐述!$C$15)-MONTH(主要假设阐述!$B$5)+1)=AG101,IF((AG99+'附表 现金流（二期）'!$D$29)&gt;0,(AG99+'附表 现金流（二期）'!$D$29)*$B$14/12,(AG99+'附表 现金流（二期）'!$D$29)*6%/12),IF(((YEAR(主要假设阐述!$C$15)-YEAR(主要假设阐述!$B$5))*12+MONTH(主要假设阐述!$C$15)-MONTH(主要假设阐述!$B$5)+1)&gt;AG101,IF(AG99&gt;0,AG99*$B$14/12,AG99*6%/12),0))</f>
        <v>-222.17110946454775</v>
      </c>
      <c r="AH104" s="243">
        <f>IF(((YEAR(主要假设阐述!$C$15)-YEAR(主要假设阐述!$B$5))*12+MONTH(主要假设阐述!$C$15)-MONTH(主要假设阐述!$B$5)+1)=AH101,IF((AH99+'附表 现金流（二期）'!$D$29)&gt;0,(AH99+'附表 现金流（二期）'!$D$29)*$B$14/12,(AH99+'附表 现金流（二期）'!$D$29)*6%/12),IF(((YEAR(主要假设阐述!$C$15)-YEAR(主要假设阐述!$B$5))*12+MONTH(主要假设阐述!$C$15)-MONTH(主要假设阐述!$B$5)+1)&gt;AH101,IF(AH99&gt;0,AH99*$B$14/12,AH99*6%/12),0))</f>
        <v>-220.85943218454779</v>
      </c>
      <c r="AI104" s="243">
        <f>IF(((YEAR(主要假设阐述!$C$15)-YEAR(主要假设阐述!$B$5))*12+MONTH(主要假设阐述!$C$15)-MONTH(主要假设阐述!$B$5)+1)=AI101,IF((AI99+'附表 现金流（二期）'!$D$29)&gt;0,(AI99+'附表 现金流（二期）'!$D$29)*$B$14/12,(AI99+'附表 现金流（二期）'!$D$29)*6%/12),IF(((YEAR(主要假设阐述!$C$15)-YEAR(主要假设阐述!$B$5))*12+MONTH(主要假设阐述!$C$15)-MONTH(主要假设阐述!$B$5)+1)&gt;AI101,IF(AI99&gt;0,AI99*$B$14/12,AI99*6%/12),0))</f>
        <v>-216.87325160027197</v>
      </c>
      <c r="AJ104" s="243">
        <f>IF(((YEAR(主要假设阐述!$C$15)-YEAR(主要假设阐述!$B$5))*12+MONTH(主要假设阐述!$C$15)-MONTH(主要假设阐述!$B$5)+1)=AJ101,IF((AJ99+'附表 现金流（二期）'!$D$29)&gt;0,(AJ99+'附表 现金流（二期）'!$D$29)*$B$14/12,(AJ99+'附表 现金流（二期）'!$D$29)*6%/12),IF(((YEAR(主要假设阐述!$C$15)-YEAR(主要假设阐述!$B$5))*12+MONTH(主要假设阐述!$C$15)-MONTH(主要假设阐述!$B$5)+1)&gt;AJ101,IF(AJ99&gt;0,AJ99*$B$14/12,AJ99*6%/12),0))</f>
        <v>-216.18495969795734</v>
      </c>
      <c r="AK104" s="243">
        <f>IF(((YEAR(主要假设阐述!$C$15)-YEAR(主要假设阐述!$B$5))*12+MONTH(主要假设阐述!$C$15)-MONTH(主要假设阐述!$B$5)+1)=AK101,IF((AK99+'附表 现金流（二期）'!$D$29)&gt;0,(AK99+'附表 现金流（二期）'!$D$29)*$B$14/12,(AK99+'附表 现金流（二期）'!$D$29)*6%/12),IF(((YEAR(主要假设阐述!$C$15)-YEAR(主要假设阐述!$B$5))*12+MONTH(主要假设阐述!$C$15)-MONTH(主要假设阐述!$B$5)+1)&gt;AK101,IF(AK99&gt;0,AK99*$B$14/12,AK99*6%/12),0))</f>
        <v>-184.57929880998881</v>
      </c>
      <c r="AL104" s="243">
        <f>IF(((YEAR(主要假设阐述!$C$15)-YEAR(主要假设阐述!$B$5))*12+MONTH(主要假设阐述!$C$15)-MONTH(主要假设阐述!$B$5)+1)=AL101,IF((AL99+'附表 现金流（二期）'!$D$29)&gt;0,(AL99+'附表 现金流（二期）'!$D$29)*$B$14/12,(AL99+'附表 现金流（二期）'!$D$29)*6%/12),IF(((YEAR(主要假设阐述!$C$15)-YEAR(主要假设阐述!$B$5))*12+MONTH(主要假设阐述!$C$15)-MONTH(主要假设阐述!$B$5)+1)&gt;AL101,IF(AL99&gt;0,AL99*$B$14/12,AL99*6%/12),0))</f>
        <v>-197.201783692151</v>
      </c>
      <c r="AM104" s="243">
        <f>IF(((YEAR(主要假设阐述!$C$15)-YEAR(主要假设阐述!$B$5))*12+MONTH(主要假设阐述!$C$15)-MONTH(主要假设阐述!$B$5)+1)=AM101,IF((AM99+'附表 现金流（二期）'!$D$29)&gt;0,(AM99+'附表 现金流（二期）'!$D$29)*$B$14/12,(AM99+'附表 现金流（二期）'!$D$29)*6%/12),IF(((YEAR(主要假设阐述!$C$15)-YEAR(主要假设阐述!$B$5))*12+MONTH(主要假设阐述!$C$15)-MONTH(主要假设阐述!$B$5)+1)&gt;AM101,IF(AM99&gt;0,AM99*$B$14/12,AM99*6%/12),0))</f>
        <v>-199.39297127701585</v>
      </c>
      <c r="AN104" s="243">
        <f>IF(((YEAR(主要假设阐述!$C$15)-YEAR(主要假设阐述!$B$5))*12+MONTH(主要假设阐述!$C$15)-MONTH(主要假设阐述!$B$5)+1)=AN101,IF((AN99+'附表 现金流（二期）'!$D$29)&gt;0,(AN99+'附表 现金流（二期）'!$D$29)*$B$14/12,(AN99+'附表 现金流（二期）'!$D$29)*6%/12),IF(((YEAR(主要假设阐述!$C$15)-YEAR(主要假设阐述!$B$5))*12+MONTH(主要假设阐述!$C$15)-MONTH(主要假设阐述!$B$5)+1)&gt;AN101,IF(AN99&gt;0,AN99*$B$14/12,AN99*6%/12),0))</f>
        <v>-201.7056453483672</v>
      </c>
      <c r="AO104" s="243">
        <f>IF(((YEAR(主要假设阐述!$C$15)-YEAR(主要假设阐述!$B$5))*12+MONTH(主要假设阐述!$C$15)-MONTH(主要假设阐述!$B$5)+1)=AO101,IF((AO99+'附表 现金流（二期）'!$D$29)&gt;0,(AO99+'附表 现金流（二期）'!$D$29)*$B$14/12,(AO99+'附表 现金流（二期）'!$D$29)*6%/12),IF(((YEAR(主要假设阐述!$C$15)-YEAR(主要假设阐述!$B$5))*12+MONTH(主要假设阐述!$C$15)-MONTH(主要假设阐述!$B$5)+1)&gt;AO101,IF(AO99&gt;0,AO99*$B$14/12,AO99*6%/12),0))</f>
        <v>0</v>
      </c>
      <c r="AP104" s="243">
        <f>IF(((YEAR(主要假设阐述!$C$15)-YEAR(主要假设阐述!$B$5))*12+MONTH(主要假设阐述!$C$15)-MONTH(主要假设阐述!$B$5)+1)=AP101,IF((AP99+'附表 现金流（二期）'!$D$29)&gt;0,(AP99+'附表 现金流（二期）'!$D$29)*$B$14/12,(AP99+'附表 现金流（二期）'!$D$29)*6%/12),IF(((YEAR(主要假设阐述!$C$15)-YEAR(主要假设阐述!$B$5))*12+MONTH(主要假设阐述!$C$15)-MONTH(主要假设阐述!$B$5)+1)&gt;AP101,IF(AP99&gt;0,AP99*$B$14/12,AP99*6%/12),0))</f>
        <v>0</v>
      </c>
      <c r="AQ104" s="243">
        <f>IF(((YEAR(主要假设阐述!$C$15)-YEAR(主要假设阐述!$B$5))*12+MONTH(主要假设阐述!$C$15)-MONTH(主要假设阐述!$B$5)+1)=AQ101,IF((AQ99+'附表 现金流（二期）'!$D$29)&gt;0,(AQ99+'附表 现金流（二期）'!$D$29)*$B$14/12,(AQ99+'附表 现金流（二期）'!$D$29)*6%/12),IF(((YEAR(主要假设阐述!$C$15)-YEAR(主要假设阐述!$B$5))*12+MONTH(主要假设阐述!$C$15)-MONTH(主要假设阐述!$B$5)+1)&gt;AQ101,IF(AQ99&gt;0,AQ99*$B$14/12,AQ99*6%/12),0))</f>
        <v>0</v>
      </c>
      <c r="AR104" s="243">
        <f>IF(((YEAR(主要假设阐述!$C$15)-YEAR(主要假设阐述!$B$5))*12+MONTH(主要假设阐述!$C$15)-MONTH(主要假设阐述!$B$5)+1)=AR101,IF((AR99+'附表 现金流（二期）'!$D$29)&gt;0,(AR99+'附表 现金流（二期）'!$D$29)*$B$14/12,(AR99+'附表 现金流（二期）'!$D$29)*6%/12),IF(((YEAR(主要假设阐述!$C$15)-YEAR(主要假设阐述!$B$5))*12+MONTH(主要假设阐述!$C$15)-MONTH(主要假设阐述!$B$5)+1)&gt;AR101,IF(AR99&gt;0,AR99*$B$14/12,AR99*6%/12),0))</f>
        <v>0</v>
      </c>
      <c r="AS104" s="243">
        <f>IF(((YEAR(主要假设阐述!$C$15)-YEAR(主要假设阐述!$B$5))*12+MONTH(主要假设阐述!$C$15)-MONTH(主要假设阐述!$B$5)+1)=AS101,IF((AS99+'附表 现金流（二期）'!$D$29)&gt;0,(AS99+'附表 现金流（二期）'!$D$29)*$B$14/12,(AS99+'附表 现金流（二期）'!$D$29)*6%/12),IF(((YEAR(主要假设阐述!$C$15)-YEAR(主要假设阐述!$B$5))*12+MONTH(主要假设阐述!$C$15)-MONTH(主要假设阐述!$B$5)+1)&gt;AS101,IF(AS99&gt;0,AS99*$B$14/12,AS99*6%/12),0))</f>
        <v>0</v>
      </c>
      <c r="AT104" s="243">
        <f>IF(((YEAR(主要假设阐述!$C$15)-YEAR(主要假设阐述!$B$5))*12+MONTH(主要假设阐述!$C$15)-MONTH(主要假设阐述!$B$5)+1)=AT101,IF((AT99+'附表 现金流（二期）'!$D$29)&gt;0,(AT99+'附表 现金流（二期）'!$D$29)*$B$14/12,(AT99+'附表 现金流（二期）'!$D$29)*6%/12),IF(((YEAR(主要假设阐述!$C$15)-YEAR(主要假设阐述!$B$5))*12+MONTH(主要假设阐述!$C$15)-MONTH(主要假设阐述!$B$5)+1)&gt;AT101,IF(AT99&gt;0,AT99*$B$14/12,AT99*6%/12),0))</f>
        <v>0</v>
      </c>
      <c r="AU104" s="243">
        <f>IF(((YEAR(主要假设阐述!$C$15)-YEAR(主要假设阐述!$B$5))*12+MONTH(主要假设阐述!$C$15)-MONTH(主要假设阐述!$B$5)+1)=AU101,IF((AU99+'附表 现金流（二期）'!$D$29)&gt;0,(AU99+'附表 现金流（二期）'!$D$29)*$B$14/12,(AU99+'附表 现金流（二期）'!$D$29)*6%/12),IF(((YEAR(主要假设阐述!$C$15)-YEAR(主要假设阐述!$B$5))*12+MONTH(主要假设阐述!$C$15)-MONTH(主要假设阐述!$B$5)+1)&gt;AU101,IF(AU99&gt;0,AU99*$B$14/12,AU99*6%/12),0))</f>
        <v>0</v>
      </c>
      <c r="AV104" s="243">
        <f>IF(((YEAR(主要假设阐述!$C$15)-YEAR(主要假设阐述!$B$5))*12+MONTH(主要假设阐述!$C$15)-MONTH(主要假设阐述!$B$5)+1)=AV101,IF((AV99+'附表 现金流（二期）'!$D$29)&gt;0,(AV99+'附表 现金流（二期）'!$D$29)*$B$14/12,(AV99+'附表 现金流（二期）'!$D$29)*6%/12),IF(((YEAR(主要假设阐述!$C$15)-YEAR(主要假设阐述!$B$5))*12+MONTH(主要假设阐述!$C$15)-MONTH(主要假设阐述!$B$5)+1)&gt;AV101,IF(AV99&gt;0,AV99*$B$14/12,AV99*6%/12),0))</f>
        <v>0</v>
      </c>
      <c r="AW104" s="243">
        <f>IF(((YEAR(主要假设阐述!$C$15)-YEAR(主要假设阐述!$B$5))*12+MONTH(主要假设阐述!$C$15)-MONTH(主要假设阐述!$B$5)+1)=AW101,IF((AW99+'附表 现金流（二期）'!$D$29)&gt;0,(AW99+'附表 现金流（二期）'!$D$29)*$B$14/12,(AW99+'附表 现金流（二期）'!$D$29)*6%/12),IF(((YEAR(主要假设阐述!$C$15)-YEAR(主要假设阐述!$B$5))*12+MONTH(主要假设阐述!$C$15)-MONTH(主要假设阐述!$B$5)+1)&gt;AW101,IF(AW99&gt;0,AW99*$B$14/12,AW99*6%/12),0))</f>
        <v>0</v>
      </c>
      <c r="AX104" s="243">
        <f>IF(((YEAR(主要假设阐述!$C$15)-YEAR(主要假设阐述!$B$5))*12+MONTH(主要假设阐述!$C$15)-MONTH(主要假设阐述!$B$5)+1)=AX101,IF((AX99+'附表 现金流（二期）'!$D$29)&gt;0,(AX99+'附表 现金流（二期）'!$D$29)*$B$14/12,(AX99+'附表 现金流（二期）'!$D$29)*6%/12),IF(((YEAR(主要假设阐述!$C$15)-YEAR(主要假设阐述!$B$5))*12+MONTH(主要假设阐述!$C$15)-MONTH(主要假设阐述!$B$5)+1)&gt;AX101,IF(AX99&gt;0,AX99*$B$14/12,AX99*6%/12),0))</f>
        <v>0</v>
      </c>
      <c r="AY104" s="243">
        <f>IF(((YEAR(主要假设阐述!$C$15)-YEAR(主要假设阐述!$B$5))*12+MONTH(主要假设阐述!$C$15)-MONTH(主要假设阐述!$B$5)+1)=AY101,IF((AY99+'附表 现金流（二期）'!$D$29)&gt;0,(AY99+'附表 现金流（二期）'!$D$29)*$B$14/12,(AY99+'附表 现金流（二期）'!$D$29)*6%/12),IF(((YEAR(主要假设阐述!$C$15)-YEAR(主要假设阐述!$B$5))*12+MONTH(主要假设阐述!$C$15)-MONTH(主要假设阐述!$B$5)+1)&gt;AY101,IF(AY99&gt;0,AY99*$B$14/12,AY99*6%/12),0))</f>
        <v>0</v>
      </c>
      <c r="AZ104" s="243">
        <f>IF(((YEAR(主要假设阐述!$C$15)-YEAR(主要假设阐述!$B$5))*12+MONTH(主要假设阐述!$C$15)-MONTH(主要假设阐述!$B$5)+1)=AZ101,IF((AZ99+'附表 现金流（二期）'!$D$29)&gt;0,(AZ99+'附表 现金流（二期）'!$D$29)*$B$14/12,(AZ99+'附表 现金流（二期）'!$D$29)*6%/12),IF(((YEAR(主要假设阐述!$C$15)-YEAR(主要假设阐述!$B$5))*12+MONTH(主要假设阐述!$C$15)-MONTH(主要假设阐述!$B$5)+1)&gt;AZ101,IF(AZ99&gt;0,AZ99*$B$14/12,AZ99*6%/12),0))</f>
        <v>0</v>
      </c>
      <c r="BA104" s="243">
        <f>IF(((YEAR(主要假设阐述!$C$15)-YEAR(主要假设阐述!$B$5))*12+MONTH(主要假设阐述!$C$15)-MONTH(主要假设阐述!$B$5)+1)=BA101,IF((BA99+'附表 现金流（二期）'!$D$29)&gt;0,(BA99+'附表 现金流（二期）'!$D$29)*$B$14/12,(BA99+'附表 现金流（二期）'!$D$29)*6%/12),IF(((YEAR(主要假设阐述!$C$15)-YEAR(主要假设阐述!$B$5))*12+MONTH(主要假设阐述!$C$15)-MONTH(主要假设阐述!$B$5)+1)&gt;BA101,IF(BA99&gt;0,BA99*$B$14/12,BA99*6%/12),0))</f>
        <v>0</v>
      </c>
      <c r="BB104" s="243">
        <f>IF(((YEAR(主要假设阐述!$C$15)-YEAR(主要假设阐述!$B$5))*12+MONTH(主要假设阐述!$C$15)-MONTH(主要假设阐述!$B$5)+1)=BB101,IF((BB99+'附表 现金流（二期）'!$D$29)&gt;0,(BB99+'附表 现金流（二期）'!$D$29)*$B$14/12,(BB99+'附表 现金流（二期）'!$D$29)*6%/12),IF(((YEAR(主要假设阐述!$C$15)-YEAR(主要假设阐述!$B$5))*12+MONTH(主要假设阐述!$C$15)-MONTH(主要假设阐述!$B$5)+1)&gt;BB101,IF(BB99&gt;0,BB99*$B$14/12,BB99*6%/12),0))</f>
        <v>0</v>
      </c>
      <c r="BC104" s="243">
        <f>IF(((YEAR(主要假设阐述!$C$15)-YEAR(主要假设阐述!$B$5))*12+MONTH(主要假设阐述!$C$15)-MONTH(主要假设阐述!$B$5)+1)=BC101,IF((BC99+'附表 现金流（二期）'!$D$29)&gt;0,(BC99+'附表 现金流（二期）'!$D$29)*$B$14/12,(BC99+'附表 现金流（二期）'!$D$29)*6%/12),IF(((YEAR(主要假设阐述!$C$15)-YEAR(主要假设阐述!$B$5))*12+MONTH(主要假设阐述!$C$15)-MONTH(主要假设阐述!$B$5)+1)&gt;BC101,IF(BC99&gt;0,BC99*$B$14/12,BC99*6%/12),0))</f>
        <v>0</v>
      </c>
      <c r="BD104" s="243">
        <f>IF(((YEAR(主要假设阐述!$C$15)-YEAR(主要假设阐述!$B$5))*12+MONTH(主要假设阐述!$C$15)-MONTH(主要假设阐述!$B$5)+1)=BD101,IF((BD99+'附表 现金流（二期）'!$D$29)&gt;0,(BD99+'附表 现金流（二期）'!$D$29)*$B$14/12,(BD99+'附表 现金流（二期）'!$D$29)*6%/12),IF(((YEAR(主要假设阐述!$C$15)-YEAR(主要假设阐述!$B$5))*12+MONTH(主要假设阐述!$C$15)-MONTH(主要假设阐述!$B$5)+1)&gt;BD101,IF(BD99&gt;0,BD99*$B$14/12,BD99*6%/12),0))</f>
        <v>0</v>
      </c>
      <c r="BE104" s="243">
        <f>IF(((YEAR(主要假设阐述!$C$15)-YEAR(主要假设阐述!$B$5))*12+MONTH(主要假设阐述!$C$15)-MONTH(主要假设阐述!$B$5)+1)=BE101,IF((BE99+'附表 现金流（二期）'!$D$29)&gt;0,(BE99+'附表 现金流（二期）'!$D$29)*$B$14/12,(BE99+'附表 现金流（二期）'!$D$29)*6%/12),IF(((YEAR(主要假设阐述!$C$15)-YEAR(主要假设阐述!$B$5))*12+MONTH(主要假设阐述!$C$15)-MONTH(主要假设阐述!$B$5)+1)&gt;BE101,IF(BE99&gt;0,BE99*$B$14/12,BE99*6%/12),0))</f>
        <v>0</v>
      </c>
      <c r="BF104" s="243">
        <f>IF(((YEAR(主要假设阐述!$C$15)-YEAR(主要假设阐述!$B$5))*12+MONTH(主要假设阐述!$C$15)-MONTH(主要假设阐述!$B$5)+1)=BF101,IF((BF99+'附表 现金流（二期）'!$D$29)&gt;0,(BF99+'附表 现金流（二期）'!$D$29)*$B$14/12,(BF99+'附表 现金流（二期）'!$D$29)*6%/12),IF(((YEAR(主要假设阐述!$C$15)-YEAR(主要假设阐述!$B$5))*12+MONTH(主要假设阐述!$C$15)-MONTH(主要假设阐述!$B$5)+1)&gt;BF101,IF(BF99&gt;0,BF99*$B$14/12,BF99*6%/12),0))</f>
        <v>0</v>
      </c>
      <c r="BG104" s="243">
        <f>IF(((YEAR(主要假设阐述!$C$15)-YEAR(主要假设阐述!$B$5))*12+MONTH(主要假设阐述!$C$15)-MONTH(主要假设阐述!$B$5)+1)=BG101,IF((BG99+'附表 现金流（二期）'!$D$29)&gt;0,(BG99+'附表 现金流（二期）'!$D$29)*$B$14/12,(BG99+'附表 现金流（二期）'!$D$29)*6%/12),IF(((YEAR(主要假设阐述!$C$15)-YEAR(主要假设阐述!$B$5))*12+MONTH(主要假设阐述!$C$15)-MONTH(主要假设阐述!$B$5)+1)&gt;BG101,IF(BG99&gt;0,BG99*$B$14/12,BG99*6%/12),0))</f>
        <v>0</v>
      </c>
      <c r="BH104" s="243">
        <f>IF(((YEAR(主要假设阐述!$C$15)-YEAR(主要假设阐述!$B$5))*12+MONTH(主要假设阐述!$C$15)-MONTH(主要假设阐述!$B$5)+1)=BH101,IF((BH99+'附表 现金流（二期）'!$D$29)&gt;0,(BH99+'附表 现金流（二期）'!$D$29)*$B$14/12,(BH99+'附表 现金流（二期）'!$D$29)*6%/12),IF(((YEAR(主要假设阐述!$C$15)-YEAR(主要假设阐述!$B$5))*12+MONTH(主要假设阐述!$C$15)-MONTH(主要假设阐述!$B$5)+1)&gt;BH101,IF(BH99&gt;0,BH99*$B$14/12,BH99*6%/12),0))</f>
        <v>0</v>
      </c>
      <c r="BI104" s="243">
        <f>IF(((YEAR(主要假设阐述!$C$15)-YEAR(主要假设阐述!$B$5))*12+MONTH(主要假设阐述!$C$15)-MONTH(主要假设阐述!$B$5)+1)=BI101,IF((BI99+'附表 现金流（二期）'!$D$29)&gt;0,(BI99+'附表 现金流（二期）'!$D$29)*$B$14/12,(BI99+'附表 现金流（二期）'!$D$29)*6%/12),IF(((YEAR(主要假设阐述!$C$15)-YEAR(主要假设阐述!$B$5))*12+MONTH(主要假设阐述!$C$15)-MONTH(主要假设阐述!$B$5)+1)&gt;BI101,IF(BI99&gt;0,BI99*$B$14/12,BI99*6%/12),0))</f>
        <v>0</v>
      </c>
      <c r="BJ104" s="243">
        <f>IF(((YEAR(主要假设阐述!$C$15)-YEAR(主要假设阐述!$B$5))*12+MONTH(主要假设阐述!$C$15)-MONTH(主要假设阐述!$B$5)+1)=BJ101,IF((BJ99+'附表 现金流（二期）'!$D$29)&gt;0,(BJ99+'附表 现金流（二期）'!$D$29)*$B$14/12,(BJ99+'附表 现金流（二期）'!$D$29)*6%/12),IF(((YEAR(主要假设阐述!$C$15)-YEAR(主要假设阐述!$B$5))*12+MONTH(主要假设阐述!$C$15)-MONTH(主要假设阐述!$B$5)+1)&gt;BJ101,IF(BJ99&gt;0,BJ99*$B$14/12,BJ99*6%/12),0))</f>
        <v>0</v>
      </c>
      <c r="BK104" s="243">
        <f>IF(((YEAR(主要假设阐述!$C$15)-YEAR(主要假设阐述!$B$5))*12+MONTH(主要假设阐述!$C$15)-MONTH(主要假设阐述!$B$5)+1)=BK101,IF((BK99+'附表 现金流（二期）'!$D$29)&gt;0,(BK99+'附表 现金流（二期）'!$D$29)*$B$14/12,(BK99+'附表 现金流（二期）'!$D$29)*6%/12),IF(((YEAR(主要假设阐述!$C$15)-YEAR(主要假设阐述!$B$5))*12+MONTH(主要假设阐述!$C$15)-MONTH(主要假设阐述!$B$5)+1)&gt;BK101,IF(BK99&gt;0,BK99*$B$14/12,BK99*6%/12),0))</f>
        <v>0</v>
      </c>
      <c r="BL104" s="243">
        <f>IF(((YEAR(主要假设阐述!$C$15)-YEAR(主要假设阐述!$B$5))*12+MONTH(主要假设阐述!$C$15)-MONTH(主要假设阐述!$B$5)+1)=BL101,IF((BL99+'附表 现金流（二期）'!$D$29)&gt;0,(BL99+'附表 现金流（二期）'!$D$29)*$B$14/12,(BL99+'附表 现金流（二期）'!$D$29)*6%/12),IF(((YEAR(主要假设阐述!$C$15)-YEAR(主要假设阐述!$B$5))*12+MONTH(主要假设阐述!$C$15)-MONTH(主要假设阐述!$B$5)+1)&gt;BL101,IF(BL99&gt;0,BL99*$B$14/12,BL99*6%/12),0))</f>
        <v>0</v>
      </c>
      <c r="BM104" s="243">
        <f>IF(((YEAR(主要假设阐述!$C$15)-YEAR(主要假设阐述!$B$5))*12+MONTH(主要假设阐述!$C$15)-MONTH(主要假设阐述!$B$5)+1)=BM101,IF((BM99+'附表 现金流（二期）'!$D$29)&gt;0,(BM99+'附表 现金流（二期）'!$D$29)*$B$14/12,(BM99+'附表 现金流（二期）'!$D$29)*6%/12),IF(((YEAR(主要假设阐述!$C$15)-YEAR(主要假设阐述!$B$5))*12+MONTH(主要假设阐述!$C$15)-MONTH(主要假设阐述!$B$5)+1)&gt;BM101,IF(BM99&gt;0,BM99*$B$14/12,BM99*6%/12),0))</f>
        <v>0</v>
      </c>
      <c r="BN104" s="243">
        <f>IF(((YEAR(主要假设阐述!$C$15)-YEAR(主要假设阐述!$B$5))*12+MONTH(主要假设阐述!$C$15)-MONTH(主要假设阐述!$B$5)+1)=BN101,IF((BN99+'附表 现金流（二期）'!$D$29)&gt;0,(BN99+'附表 现金流（二期）'!$D$29)*$B$14/12,(BN99+'附表 现金流（二期）'!$D$29)*6%/12),IF(((YEAR(主要假设阐述!$C$15)-YEAR(主要假设阐述!$B$5))*12+MONTH(主要假设阐述!$C$15)-MONTH(主要假设阐述!$B$5)+1)&gt;BN101,IF(BN99&gt;0,BN99*$B$14/12,BN99*6%/12),0))</f>
        <v>0</v>
      </c>
      <c r="BO104" s="243">
        <f>IF(((YEAR(主要假设阐述!$C$15)-YEAR(主要假设阐述!$B$5))*12+MONTH(主要假设阐述!$C$15)-MONTH(主要假设阐述!$B$5)+1)=BO101,IF((BO99+'附表 现金流（二期）'!$D$29)&gt;0,(BO99+'附表 现金流（二期）'!$D$29)*$B$14/12,(BO99+'附表 现金流（二期）'!$D$29)*6%/12),IF(((YEAR(主要假设阐述!$C$15)-YEAR(主要假设阐述!$B$5))*12+MONTH(主要假设阐述!$C$15)-MONTH(主要假设阐述!$B$5)+1)&gt;BO101,IF(BO99&gt;0,BO99*$B$14/12,BO99*6%/12),0))</f>
        <v>0</v>
      </c>
      <c r="BP104" s="243">
        <f>IF(((YEAR(主要假设阐述!$C$15)-YEAR(主要假设阐述!$B$5))*12+MONTH(主要假设阐述!$C$15)-MONTH(主要假设阐述!$B$5)+1)=BP101,IF((BP99+'附表 现金流（二期）'!$D$29)&gt;0,(BP99+'附表 现金流（二期）'!$D$29)*$B$14/12,(BP99+'附表 现金流（二期）'!$D$29)*6%/12),IF(((YEAR(主要假设阐述!$C$15)-YEAR(主要假设阐述!$B$5))*12+MONTH(主要假设阐述!$C$15)-MONTH(主要假设阐述!$B$5)+1)&gt;BP101,IF(BP99&gt;0,BP99*$B$14/12,BP99*6%/12),0))</f>
        <v>0</v>
      </c>
      <c r="BQ104" s="243">
        <f>IF(((YEAR(主要假设阐述!$C$15)-YEAR(主要假设阐述!$B$5))*12+MONTH(主要假设阐述!$C$15)-MONTH(主要假设阐述!$B$5)+1)=BQ101,IF((BQ99+'附表 现金流（二期）'!$D$29)&gt;0,(BQ99+'附表 现金流（二期）'!$D$29)*$B$14/12,(BQ99+'附表 现金流（二期）'!$D$29)*6%/12),IF(((YEAR(主要假设阐述!$C$15)-YEAR(主要假设阐述!$B$5))*12+MONTH(主要假设阐述!$C$15)-MONTH(主要假设阐述!$B$5)+1)&gt;BQ101,IF(BQ99&gt;0,BQ99*$B$14/12,BQ99*6%/12),0))</f>
        <v>0</v>
      </c>
      <c r="BR104" s="243">
        <f>IF(((YEAR(主要假设阐述!$C$15)-YEAR(主要假设阐述!$B$5))*12+MONTH(主要假设阐述!$C$15)-MONTH(主要假设阐述!$B$5)+1)=BR101,IF((BR99+'附表 现金流（二期）'!$D$29)&gt;0,(BR99+'附表 现金流（二期）'!$D$29)*$B$14/12,(BR99+'附表 现金流（二期）'!$D$29)*6%/12),IF(((YEAR(主要假设阐述!$C$15)-YEAR(主要假设阐述!$B$5))*12+MONTH(主要假设阐述!$C$15)-MONTH(主要假设阐述!$B$5)+1)&gt;BR101,IF(BR99&gt;0,BR99*$B$14/12,BR99*6%/12),0))</f>
        <v>0</v>
      </c>
      <c r="BS104" s="243">
        <f>IF(((YEAR(主要假设阐述!$C$15)-YEAR(主要假设阐述!$B$5))*12+MONTH(主要假设阐述!$C$15)-MONTH(主要假设阐述!$B$5)+1)=BS101,IF((BS99+'附表 现金流（二期）'!$D$29)&gt;0,(BS99+'附表 现金流（二期）'!$D$29)*$B$14/12,(BS99+'附表 现金流（二期）'!$D$29)*6%/12),IF(((YEAR(主要假设阐述!$C$15)-YEAR(主要假设阐述!$B$5))*12+MONTH(主要假设阐述!$C$15)-MONTH(主要假设阐述!$B$5)+1)&gt;BS101,IF(BS99&gt;0,BS99*$B$14/12,BS99*6%/12),0))</f>
        <v>0</v>
      </c>
      <c r="BT104" s="243">
        <f>IF(((YEAR(主要假设阐述!$C$15)-YEAR(主要假设阐述!$B$5))*12+MONTH(主要假设阐述!$C$15)-MONTH(主要假设阐述!$B$5)+1)=BT101,IF((BT99+'附表 现金流（二期）'!$D$29)&gt;0,(BT99+'附表 现金流（二期）'!$D$29)*$B$14/12,(BT99+'附表 现金流（二期）'!$D$29)*6%/12),IF(((YEAR(主要假设阐述!$C$15)-YEAR(主要假设阐述!$B$5))*12+MONTH(主要假设阐述!$C$15)-MONTH(主要假设阐述!$B$5)+1)&gt;BT101,IF(BT99&gt;0,BT99*$B$14/12,BT99*6%/12),0))</f>
        <v>0</v>
      </c>
      <c r="BU104" s="243">
        <f>IF(((YEAR(主要假设阐述!$C$15)-YEAR(主要假设阐述!$B$5))*12+MONTH(主要假设阐述!$C$15)-MONTH(主要假设阐述!$B$5)+1)=BU101,IF((BU99+'附表 现金流（二期）'!$D$29)&gt;0,(BU99+'附表 现金流（二期）'!$D$29)*$B$14/12,(BU99+'附表 现金流（二期）'!$D$29)*6%/12),IF(((YEAR(主要假设阐述!$C$15)-YEAR(主要假设阐述!$B$5))*12+MONTH(主要假设阐述!$C$15)-MONTH(主要假设阐述!$B$5)+1)&gt;BU101,IF(BU99&gt;0,BU99*$B$14/12,BU99*6%/12),0))</f>
        <v>0</v>
      </c>
      <c r="BV104" s="243">
        <f>IF(((YEAR(主要假设阐述!$C$15)-YEAR(主要假设阐述!$B$5))*12+MONTH(主要假设阐述!$C$15)-MONTH(主要假设阐述!$B$5)+1)=BV101,IF((BV99+'附表 现金流（二期）'!$D$29)&gt;0,(BV99+'附表 现金流（二期）'!$D$29)*$B$14/12,(BV99+'附表 现金流（二期）'!$D$29)*6%/12),IF(((YEAR(主要假设阐述!$C$15)-YEAR(主要假设阐述!$B$5))*12+MONTH(主要假设阐述!$C$15)-MONTH(主要假设阐述!$B$5)+1)&gt;BV101,IF(BV99&gt;0,BV99*$B$14/12,BV99*6%/12),0))</f>
        <v>0</v>
      </c>
      <c r="BW104" s="243">
        <f>IF(((YEAR(主要假设阐述!$C$15)-YEAR(主要假设阐述!$B$5))*12+MONTH(主要假设阐述!$C$15)-MONTH(主要假设阐述!$B$5)+1)=BW101,IF((BW99+'附表 现金流（二期）'!$D$29)&gt;0,(BW99+'附表 现金流（二期）'!$D$29)*$B$14/12,(BW99+'附表 现金流（二期）'!$D$29)*6%/12),IF(((YEAR(主要假设阐述!$C$15)-YEAR(主要假设阐述!$B$5))*12+MONTH(主要假设阐述!$C$15)-MONTH(主要假设阐述!$B$5)+1)&gt;BW101,IF(BW99&gt;0,BW99*$B$14/12,BW99*6%/12),0))</f>
        <v>0</v>
      </c>
      <c r="BX104" s="243">
        <f>IF(((YEAR(主要假设阐述!$C$15)-YEAR(主要假设阐述!$B$5))*12+MONTH(主要假设阐述!$C$15)-MONTH(主要假设阐述!$B$5)+1)=BX101,IF((BX99+'附表 现金流（二期）'!$D$29)&gt;0,(BX99+'附表 现金流（二期）'!$D$29)*$B$14/12,(BX99+'附表 现金流（二期）'!$D$29)*6%/12),IF(((YEAR(主要假设阐述!$C$15)-YEAR(主要假设阐述!$B$5))*12+MONTH(主要假设阐述!$C$15)-MONTH(主要假设阐述!$B$5)+1)&gt;BX101,IF(BX99&gt;0,BX99*$B$14/12,BX99*6%/12),0))</f>
        <v>0</v>
      </c>
      <c r="BY104" s="243">
        <f>IF(((YEAR(主要假设阐述!$C$15)-YEAR(主要假设阐述!$B$5))*12+MONTH(主要假设阐述!$C$15)-MONTH(主要假设阐述!$B$5)+1)=BY101,IF((BY99+'附表 现金流（二期）'!$D$29)&gt;0,(BY99+'附表 现金流（二期）'!$D$29)*$B$14/12,(BY99+'附表 现金流（二期）'!$D$29)*6%/12),IF(((YEAR(主要假设阐述!$C$15)-YEAR(主要假设阐述!$B$5))*12+MONTH(主要假设阐述!$C$15)-MONTH(主要假设阐述!$B$5)+1)&gt;BY101,IF(BY99&gt;0,BY99*$B$14/12,BY99*6%/12),0))</f>
        <v>0</v>
      </c>
      <c r="BZ104" s="243">
        <f>IF(((YEAR(主要假设阐述!$C$15)-YEAR(主要假设阐述!$B$5))*12+MONTH(主要假设阐述!$C$15)-MONTH(主要假设阐述!$B$5)+1)=BZ101,IF((BZ99+'附表 现金流（二期）'!$D$29)&gt;0,(BZ99+'附表 现金流（二期）'!$D$29)*$B$14/12,(BZ99+'附表 现金流（二期）'!$D$29)*6%/12),IF(((YEAR(主要假设阐述!$C$15)-YEAR(主要假设阐述!$B$5))*12+MONTH(主要假设阐述!$C$15)-MONTH(主要假设阐述!$B$5)+1)&gt;BZ101,IF(BZ99&gt;0,BZ99*$B$14/12,BZ99*6%/12),0))</f>
        <v>0</v>
      </c>
      <c r="CA104" s="243">
        <f>IF(((YEAR(主要假设阐述!$C$15)-YEAR(主要假设阐述!$B$5))*12+MONTH(主要假设阐述!$C$15)-MONTH(主要假设阐述!$B$5)+1)=CA101,IF((CA99+'附表 现金流（二期）'!$D$29)&gt;0,(CA99+'附表 现金流（二期）'!$D$29)*$B$14/12,(CA99+'附表 现金流（二期）'!$D$29)*6%/12),IF(((YEAR(主要假设阐述!$C$15)-YEAR(主要假设阐述!$B$5))*12+MONTH(主要假设阐述!$C$15)-MONTH(主要假设阐述!$B$5)+1)&gt;CA101,IF(CA99&gt;0,CA99*$B$14/12,CA99*6%/12),0))</f>
        <v>0</v>
      </c>
      <c r="CB104" s="243">
        <f>IF(((YEAR(主要假设阐述!$C$15)-YEAR(主要假设阐述!$B$5))*12+MONTH(主要假设阐述!$C$15)-MONTH(主要假设阐述!$B$5)+1)=CB101,IF((CB99+'附表 现金流（二期）'!$D$29)&gt;0,(CB99+'附表 现金流（二期）'!$D$29)*$B$14/12,(CB99+'附表 现金流（二期）'!$D$29)*6%/12),IF(((YEAR(主要假设阐述!$C$15)-YEAR(主要假设阐述!$B$5))*12+MONTH(主要假设阐述!$C$15)-MONTH(主要假设阐述!$B$5)+1)&gt;CB101,IF(CB99&gt;0,CB99*$B$14/12,CB99*6%/12),0))</f>
        <v>0</v>
      </c>
      <c r="CC104" s="243">
        <f>IF(((YEAR(主要假设阐述!$C$15)-YEAR(主要假设阐述!$B$5))*12+MONTH(主要假设阐述!$C$15)-MONTH(主要假设阐述!$B$5)+1)=CC101,IF((CC99+'附表 现金流（二期）'!$D$29)&gt;0,(CC99+'附表 现金流（二期）'!$D$29)*$B$14/12,(CC99+'附表 现金流（二期）'!$D$29)*6%/12),IF(((YEAR(主要假设阐述!$C$15)-YEAR(主要假设阐述!$B$5))*12+MONTH(主要假设阐述!$C$15)-MONTH(主要假设阐述!$B$5)+1)&gt;CC101,IF(CC99&gt;0,CC99*$B$14/12,CC99*6%/12),0))</f>
        <v>0</v>
      </c>
      <c r="CD104" s="243">
        <f>IF(((YEAR(主要假设阐述!$C$15)-YEAR(主要假设阐述!$B$5))*12+MONTH(主要假设阐述!$C$15)-MONTH(主要假设阐述!$B$5)+1)=CD101,IF((CD99+'附表 现金流（二期）'!$D$29)&gt;0,(CD99+'附表 现金流（二期）'!$D$29)*$B$14/12,(CD99+'附表 现金流（二期）'!$D$29)*6%/12),IF(((YEAR(主要假设阐述!$C$15)-YEAR(主要假设阐述!$B$5))*12+MONTH(主要假设阐述!$C$15)-MONTH(主要假设阐述!$B$5)+1)&gt;CD101,IF(CD99&gt;0,CD99*$B$14/12,CD99*6%/12),0))</f>
        <v>0</v>
      </c>
      <c r="CE104" s="243">
        <f>IF(((YEAR(主要假设阐述!$C$15)-YEAR(主要假设阐述!$B$5))*12+MONTH(主要假设阐述!$C$15)-MONTH(主要假设阐述!$B$5)+1)=CE101,IF((CE99+'附表 现金流（二期）'!$D$29)&gt;0,(CE99+'附表 现金流（二期）'!$D$29)*$B$14/12,(CE99+'附表 现金流（二期）'!$D$29)*6%/12),IF(((YEAR(主要假设阐述!$C$15)-YEAR(主要假设阐述!$B$5))*12+MONTH(主要假设阐述!$C$15)-MONTH(主要假设阐述!$B$5)+1)&gt;CE101,IF(CE99&gt;0,CE99*$B$14/12,CE99*6%/12),0))</f>
        <v>0</v>
      </c>
      <c r="CF104" s="243">
        <f>IF(((YEAR(主要假设阐述!$C$15)-YEAR(主要假设阐述!$B$5))*12+MONTH(主要假设阐述!$C$15)-MONTH(主要假设阐述!$B$5)+1)=CF101,IF((CF99+'附表 现金流（二期）'!$D$29)&gt;0,(CF99+'附表 现金流（二期）'!$D$29)*$B$14/12,(CF99+'附表 现金流（二期）'!$D$29)*6%/12),IF(((YEAR(主要假设阐述!$C$15)-YEAR(主要假设阐述!$B$5))*12+MONTH(主要假设阐述!$C$15)-MONTH(主要假设阐述!$B$5)+1)&gt;CF101,IF(CF99&gt;0,CF99*$B$14/12,CF99*6%/12),0))</f>
        <v>0</v>
      </c>
      <c r="CG104" s="243">
        <f>IF(((YEAR(主要假设阐述!$C$15)-YEAR(主要假设阐述!$B$5))*12+MONTH(主要假设阐述!$C$15)-MONTH(主要假设阐述!$B$5)+1)=CG101,IF((CG99+'附表 现金流（二期）'!$D$29)&gt;0,(CG99+'附表 现金流（二期）'!$D$29)*$B$14/12,(CG99+'附表 现金流（二期）'!$D$29)*6%/12),IF(((YEAR(主要假设阐述!$C$15)-YEAR(主要假设阐述!$B$5))*12+MONTH(主要假设阐述!$C$15)-MONTH(主要假设阐述!$B$5)+1)&gt;CG101,IF(CG99&gt;0,CG99*$B$14/12,CG99*6%/12),0))</f>
        <v>0</v>
      </c>
      <c r="CH104" s="243">
        <f>IF(((YEAR(主要假设阐述!$C$15)-YEAR(主要假设阐述!$B$5))*12+MONTH(主要假设阐述!$C$15)-MONTH(主要假设阐述!$B$5)+1)=CH101,IF((CH99+'附表 现金流（二期）'!$D$29)&gt;0,(CH99+'附表 现金流（二期）'!$D$29)*$B$14/12,(CH99+'附表 现金流（二期）'!$D$29)*6%/12),IF(((YEAR(主要假设阐述!$C$15)-YEAR(主要假设阐述!$B$5))*12+MONTH(主要假设阐述!$C$15)-MONTH(主要假设阐述!$B$5)+1)&gt;CH101,IF(CH99&gt;0,CH99*$B$14/12,CH99*6%/12),0))</f>
        <v>0</v>
      </c>
      <c r="CI104" s="243">
        <f>IF(((YEAR(主要假设阐述!$C$15)-YEAR(主要假设阐述!$B$5))*12+MONTH(主要假设阐述!$C$15)-MONTH(主要假设阐述!$B$5)+1)=CI101,IF((CI99+'附表 现金流（二期）'!$D$29)&gt;0,(CI99+'附表 现金流（二期）'!$D$29)*$B$14/12,(CI99+'附表 现金流（二期）'!$D$29)*6%/12),IF(((YEAR(主要假设阐述!$C$15)-YEAR(主要假设阐述!$B$5))*12+MONTH(主要假设阐述!$C$15)-MONTH(主要假设阐述!$B$5)+1)&gt;CI101,IF(CI99&gt;0,CI99*$B$14/12,CI99*6%/12),0))</f>
        <v>0</v>
      </c>
      <c r="CJ104" s="243">
        <f>IF(((YEAR(主要假设阐述!$C$15)-YEAR(主要假设阐述!$B$5))*12+MONTH(主要假设阐述!$C$15)-MONTH(主要假设阐述!$B$5)+1)=CJ101,IF((CJ99+'附表 现金流（二期）'!$D$29)&gt;0,(CJ99+'附表 现金流（二期）'!$D$29)*$B$14/12,(CJ99+'附表 现金流（二期）'!$D$29)*6%/12),IF(((YEAR(主要假设阐述!$C$15)-YEAR(主要假设阐述!$B$5))*12+MONTH(主要假设阐述!$C$15)-MONTH(主要假设阐述!$B$5)+1)&gt;CJ101,IF(CJ99&gt;0,CJ99*$B$14/12,CJ99*6%/12),0))</f>
        <v>0</v>
      </c>
      <c r="CK104" s="243">
        <f>IF(((YEAR(主要假设阐述!$C$15)-YEAR(主要假设阐述!$B$5))*12+MONTH(主要假设阐述!$C$15)-MONTH(主要假设阐述!$B$5)+1)=CK101,IF((CK99+'附表 现金流（二期）'!$D$29)&gt;0,(CK99+'附表 现金流（二期）'!$D$29)*$B$14/12,(CK99+'附表 现金流（二期）'!$D$29)*6%/12),IF(((YEAR(主要假设阐述!$C$15)-YEAR(主要假设阐述!$B$5))*12+MONTH(主要假设阐述!$C$15)-MONTH(主要假设阐述!$B$5)+1)&gt;CK101,IF(CK99&gt;0,CK99*$B$14/12,CK99*6%/12),0))</f>
        <v>0</v>
      </c>
      <c r="CL104" s="243">
        <f>IF(((YEAR(主要假设阐述!$C$15)-YEAR(主要假设阐述!$B$5))*12+MONTH(主要假设阐述!$C$15)-MONTH(主要假设阐述!$B$5)+1)=CL101,IF((CL99+'附表 现金流（二期）'!$D$29)&gt;0,(CL99+'附表 现金流（二期）'!$D$29)*$B$14/12,(CL99+'附表 现金流（二期）'!$D$29)*6%/12),IF(((YEAR(主要假设阐述!$C$15)-YEAR(主要假设阐述!$B$5))*12+MONTH(主要假设阐述!$C$15)-MONTH(主要假设阐述!$B$5)+1)&gt;CL101,IF(CL99&gt;0,CL99*$B$14/12,CL99*6%/12),0))</f>
        <v>0</v>
      </c>
      <c r="CM104" s="243">
        <f>IF(((YEAR(主要假设阐述!$C$15)-YEAR(主要假设阐述!$B$5))*12+MONTH(主要假设阐述!$C$15)-MONTH(主要假设阐述!$B$5)+1)=CM101,IF((CM99+'附表 现金流（二期）'!$D$29)&gt;0,(CM99+'附表 现金流（二期）'!$D$29)*$B$14/12,(CM99+'附表 现金流（二期）'!$D$29)*6%/12),IF(((YEAR(主要假设阐述!$C$15)-YEAR(主要假设阐述!$B$5))*12+MONTH(主要假设阐述!$C$15)-MONTH(主要假设阐述!$B$5)+1)&gt;CM101,IF(CM99&gt;0,CM99*$B$14/12,CM99*6%/12),0))</f>
        <v>0</v>
      </c>
      <c r="CN104" s="243">
        <f>IF(((YEAR(主要假设阐述!$C$15)-YEAR(主要假设阐述!$B$5))*12+MONTH(主要假设阐述!$C$15)-MONTH(主要假设阐述!$B$5)+1)=CN101,IF((CN99+'附表 现金流（二期）'!$D$29)&gt;0,(CN99+'附表 现金流（二期）'!$D$29)*$B$14/12,(CN99+'附表 现金流（二期）'!$D$29)*6%/12),IF(((YEAR(主要假设阐述!$C$15)-YEAR(主要假设阐述!$B$5))*12+MONTH(主要假设阐述!$C$15)-MONTH(主要假设阐述!$B$5)+1)&gt;CN101,IF(CN99&gt;0,CN99*$B$14/12,CN99*6%/12),0))</f>
        <v>0</v>
      </c>
      <c r="CO104" s="243">
        <f>IF(((YEAR(主要假设阐述!$C$15)-YEAR(主要假设阐述!$B$5))*12+MONTH(主要假设阐述!$C$15)-MONTH(主要假设阐述!$B$5)+1)=CO101,IF((CO99+'附表 现金流（二期）'!$D$29)&gt;0,(CO99+'附表 现金流（二期）'!$D$29)*$B$14/12,(CO99+'附表 现金流（二期）'!$D$29)*6%/12),IF(((YEAR(主要假设阐述!$C$15)-YEAR(主要假设阐述!$B$5))*12+MONTH(主要假设阐述!$C$15)-MONTH(主要假设阐述!$B$5)+1)&gt;CO101,IF(CO99&gt;0,CO99*$B$14/12,CO99*6%/12),0))</f>
        <v>0</v>
      </c>
      <c r="CP104" s="243">
        <f>IF(((YEAR(主要假设阐述!$C$15)-YEAR(主要假设阐述!$B$5))*12+MONTH(主要假设阐述!$C$15)-MONTH(主要假设阐述!$B$5)+1)=CP101,IF((CP99+'附表 现金流（二期）'!$D$29)&gt;0,(CP99+'附表 现金流（二期）'!$D$29)*$B$14/12,(CP99+'附表 现金流（二期）'!$D$29)*6%/12),IF(((YEAR(主要假设阐述!$C$15)-YEAR(主要假设阐述!$B$5))*12+MONTH(主要假设阐述!$C$15)-MONTH(主要假设阐述!$B$5)+1)&gt;CP101,IF(CP99&gt;0,CP99*$B$14/12,CP99*6%/12),0))</f>
        <v>0</v>
      </c>
      <c r="CQ104" s="243">
        <f>IF(((YEAR(主要假设阐述!$C$15)-YEAR(主要假设阐述!$B$5))*12+MONTH(主要假设阐述!$C$15)-MONTH(主要假设阐述!$B$5)+1)=CQ101,IF((CQ99+'附表 现金流（二期）'!$D$29)&gt;0,(CQ99+'附表 现金流（二期）'!$D$29)*$B$14/12,(CQ99+'附表 现金流（二期）'!$D$29)*6%/12),IF(((YEAR(主要假设阐述!$C$15)-YEAR(主要假设阐述!$B$5))*12+MONTH(主要假设阐述!$C$15)-MONTH(主要假设阐述!$B$5)+1)&gt;CQ101,IF(CQ99&gt;0,CQ99*$B$14/12,CQ99*6%/12),0))</f>
        <v>0</v>
      </c>
      <c r="CR104" s="243">
        <f>IF(((YEAR(主要假设阐述!$C$15)-YEAR(主要假设阐述!$B$5))*12+MONTH(主要假设阐述!$C$15)-MONTH(主要假设阐述!$B$5)+1)=CR101,IF((CR99+'附表 现金流（二期）'!$D$29)&gt;0,(CR99+'附表 现金流（二期）'!$D$29)*$B$14/12,(CR99+'附表 现金流（二期）'!$D$29)*6%/12),IF(((YEAR(主要假设阐述!$C$15)-YEAR(主要假设阐述!$B$5))*12+MONTH(主要假设阐述!$C$15)-MONTH(主要假设阐述!$B$5)+1)&gt;CR101,IF(CR99&gt;0,CR99*$B$14/12,CR99*6%/12),0))</f>
        <v>0</v>
      </c>
      <c r="CS104" s="243">
        <f>IF(((YEAR(主要假设阐述!$C$15)-YEAR(主要假设阐述!$B$5))*12+MONTH(主要假设阐述!$C$15)-MONTH(主要假设阐述!$B$5)+1)=CS101,IF((CS99+'附表 现金流（二期）'!$D$29)&gt;0,(CS99+'附表 现金流（二期）'!$D$29)*$B$14/12,(CS99+'附表 现金流（二期）'!$D$29)*6%/12),IF(((YEAR(主要假设阐述!$C$15)-YEAR(主要假设阐述!$B$5))*12+MONTH(主要假设阐述!$C$15)-MONTH(主要假设阐述!$B$5)+1)&gt;CS101,IF(CS99&gt;0,CS99*$B$14/12,CS99*6%/12),0))</f>
        <v>0</v>
      </c>
      <c r="CT104" s="243">
        <f>IF(((YEAR(主要假设阐述!$C$15)-YEAR(主要假设阐述!$B$5))*12+MONTH(主要假设阐述!$C$15)-MONTH(主要假设阐述!$B$5)+1)=CT101,IF((CT99+'附表 现金流（二期）'!$D$29)&gt;0,(CT99+'附表 现金流（二期）'!$D$29)*$B$14/12,(CT99+'附表 现金流（二期）'!$D$29)*6%/12),IF(((YEAR(主要假设阐述!$C$15)-YEAR(主要假设阐述!$B$5))*12+MONTH(主要假设阐述!$C$15)-MONTH(主要假设阐述!$B$5)+1)&gt;CT101,IF(CT99&gt;0,CT99*$B$14/12,CT99*6%/12),0))</f>
        <v>0</v>
      </c>
    </row>
    <row r="105" spans="1:98" s="194" customFormat="1" ht="16.5" customHeight="1">
      <c r="A105" s="217" t="s">
        <v>558</v>
      </c>
      <c r="B105" s="208">
        <f t="shared" ref="B105:G105" si="127">SUM(B102:B104)</f>
        <v>15237.55856673872</v>
      </c>
      <c r="C105" s="208">
        <f t="shared" si="127"/>
        <v>718.04315276984255</v>
      </c>
      <c r="D105" s="208">
        <f t="shared" si="127"/>
        <v>719.14928156984251</v>
      </c>
      <c r="E105" s="208">
        <f t="shared" si="127"/>
        <v>720.25541036984259</v>
      </c>
      <c r="F105" s="208">
        <f t="shared" si="127"/>
        <v>1039.7726247588919</v>
      </c>
      <c r="G105" s="208">
        <f t="shared" si="127"/>
        <v>1044.6086327590463</v>
      </c>
      <c r="H105" s="208">
        <f t="shared" ref="H105:BS105" si="128">SUM(H102:H104)</f>
        <v>1049.7037607369018</v>
      </c>
      <c r="I105" s="208">
        <f t="shared" si="128"/>
        <v>1058.5268237383409</v>
      </c>
      <c r="J105" s="208">
        <f t="shared" si="128"/>
        <v>1025.8431112196247</v>
      </c>
      <c r="K105" s="208">
        <f t="shared" si="128"/>
        <v>1022.1162013492075</v>
      </c>
      <c r="L105" s="208">
        <f t="shared" si="128"/>
        <v>1026.8751514833698</v>
      </c>
      <c r="M105" s="208">
        <f t="shared" si="128"/>
        <v>1024.8215924429562</v>
      </c>
      <c r="N105" s="208">
        <f t="shared" si="128"/>
        <v>1030.1288296115836</v>
      </c>
      <c r="O105" s="208">
        <f t="shared" si="128"/>
        <v>1039.1079984623552</v>
      </c>
      <c r="P105" s="208">
        <f t="shared" si="128"/>
        <v>1048.0871673131269</v>
      </c>
      <c r="Q105" s="208">
        <f t="shared" si="128"/>
        <v>1057.1819553723649</v>
      </c>
      <c r="R105" s="208">
        <f t="shared" si="128"/>
        <v>1068.1805637215489</v>
      </c>
      <c r="S105" s="208">
        <f t="shared" si="128"/>
        <v>1103.4517578537518</v>
      </c>
      <c r="T105" s="208">
        <f t="shared" si="128"/>
        <v>886.7948015254899</v>
      </c>
      <c r="U105" s="208">
        <f t="shared" si="128"/>
        <v>586.00095220028788</v>
      </c>
      <c r="V105" s="208">
        <f t="shared" si="128"/>
        <v>288.76369748417653</v>
      </c>
      <c r="W105" s="208">
        <f t="shared" si="128"/>
        <v>64.652433777814565</v>
      </c>
      <c r="X105" s="208">
        <f t="shared" si="128"/>
        <v>-70.029606198753527</v>
      </c>
      <c r="Y105" s="208">
        <f t="shared" si="128"/>
        <v>-162.98131168523963</v>
      </c>
      <c r="Z105" s="208">
        <f t="shared" si="128"/>
        <v>-182.75886527199503</v>
      </c>
      <c r="AA105" s="208">
        <f t="shared" si="128"/>
        <v>-191.33015395415549</v>
      </c>
      <c r="AB105" s="208">
        <f t="shared" si="128"/>
        <v>-225.44526146082544</v>
      </c>
      <c r="AC105" s="208">
        <f t="shared" si="128"/>
        <v>-223.8994314708859</v>
      </c>
      <c r="AD105" s="208">
        <f t="shared" si="128"/>
        <v>-222.62310017203006</v>
      </c>
      <c r="AE105" s="208">
        <f t="shared" si="128"/>
        <v>-223.62445263122035</v>
      </c>
      <c r="AF105" s="208">
        <f t="shared" si="128"/>
        <v>-222.8466988616963</v>
      </c>
      <c r="AG105" s="208">
        <f t="shared" si="128"/>
        <v>-222.17110946454775</v>
      </c>
      <c r="AH105" s="208">
        <f t="shared" si="128"/>
        <v>-220.85943218454779</v>
      </c>
      <c r="AI105" s="208">
        <f t="shared" si="128"/>
        <v>-216.87325160027197</v>
      </c>
      <c r="AJ105" s="208">
        <f t="shared" si="128"/>
        <v>-216.18495969795734</v>
      </c>
      <c r="AK105" s="208">
        <f t="shared" si="128"/>
        <v>-184.57929880998881</v>
      </c>
      <c r="AL105" s="208">
        <f t="shared" si="128"/>
        <v>-197.201783692151</v>
      </c>
      <c r="AM105" s="208">
        <f t="shared" si="128"/>
        <v>-199.39297127701585</v>
      </c>
      <c r="AN105" s="208">
        <f t="shared" si="128"/>
        <v>-201.7056453483672</v>
      </c>
      <c r="AO105" s="208">
        <f t="shared" si="128"/>
        <v>0</v>
      </c>
      <c r="AP105" s="208">
        <f t="shared" si="128"/>
        <v>0</v>
      </c>
      <c r="AQ105" s="208">
        <f t="shared" si="128"/>
        <v>0</v>
      </c>
      <c r="AR105" s="208">
        <f t="shared" si="128"/>
        <v>0</v>
      </c>
      <c r="AS105" s="208">
        <f t="shared" si="128"/>
        <v>0</v>
      </c>
      <c r="AT105" s="208">
        <f t="shared" si="128"/>
        <v>0</v>
      </c>
      <c r="AU105" s="208">
        <f t="shared" si="128"/>
        <v>0</v>
      </c>
      <c r="AV105" s="208">
        <f t="shared" si="128"/>
        <v>0</v>
      </c>
      <c r="AW105" s="208">
        <f t="shared" si="128"/>
        <v>0</v>
      </c>
      <c r="AX105" s="208">
        <f t="shared" si="128"/>
        <v>0</v>
      </c>
      <c r="AY105" s="208">
        <f t="shared" si="128"/>
        <v>0</v>
      </c>
      <c r="AZ105" s="208">
        <f t="shared" si="128"/>
        <v>0</v>
      </c>
      <c r="BA105" s="208">
        <f t="shared" si="128"/>
        <v>0</v>
      </c>
      <c r="BB105" s="208">
        <f t="shared" si="128"/>
        <v>0</v>
      </c>
      <c r="BC105" s="208">
        <f t="shared" si="128"/>
        <v>0</v>
      </c>
      <c r="BD105" s="208">
        <f t="shared" si="128"/>
        <v>0</v>
      </c>
      <c r="BE105" s="208">
        <f t="shared" si="128"/>
        <v>0</v>
      </c>
      <c r="BF105" s="208">
        <f t="shared" si="128"/>
        <v>0</v>
      </c>
      <c r="BG105" s="208">
        <f t="shared" si="128"/>
        <v>0</v>
      </c>
      <c r="BH105" s="208">
        <f t="shared" si="128"/>
        <v>0</v>
      </c>
      <c r="BI105" s="208">
        <f t="shared" si="128"/>
        <v>0</v>
      </c>
      <c r="BJ105" s="208">
        <f t="shared" si="128"/>
        <v>0</v>
      </c>
      <c r="BK105" s="208">
        <f t="shared" si="128"/>
        <v>0</v>
      </c>
      <c r="BL105" s="208">
        <f t="shared" si="128"/>
        <v>0</v>
      </c>
      <c r="BM105" s="208">
        <f t="shared" si="128"/>
        <v>0</v>
      </c>
      <c r="BN105" s="208">
        <f t="shared" si="128"/>
        <v>0</v>
      </c>
      <c r="BO105" s="208">
        <f t="shared" si="128"/>
        <v>0</v>
      </c>
      <c r="BP105" s="208">
        <f t="shared" si="128"/>
        <v>0</v>
      </c>
      <c r="BQ105" s="208">
        <f t="shared" si="128"/>
        <v>0</v>
      </c>
      <c r="BR105" s="208">
        <f t="shared" si="128"/>
        <v>0</v>
      </c>
      <c r="BS105" s="208">
        <f t="shared" si="128"/>
        <v>0</v>
      </c>
      <c r="BT105" s="208">
        <f t="shared" ref="BT105:CT105" si="129">SUM(BT102:BT104)</f>
        <v>0</v>
      </c>
      <c r="BU105" s="208">
        <f t="shared" si="129"/>
        <v>0</v>
      </c>
      <c r="BV105" s="208">
        <f t="shared" si="129"/>
        <v>0</v>
      </c>
      <c r="BW105" s="208">
        <f t="shared" si="129"/>
        <v>0</v>
      </c>
      <c r="BX105" s="208">
        <f t="shared" si="129"/>
        <v>0</v>
      </c>
      <c r="BY105" s="208">
        <f t="shared" si="129"/>
        <v>0</v>
      </c>
      <c r="BZ105" s="208">
        <f t="shared" si="129"/>
        <v>0</v>
      </c>
      <c r="CA105" s="208">
        <f t="shared" si="129"/>
        <v>0</v>
      </c>
      <c r="CB105" s="208">
        <f t="shared" si="129"/>
        <v>0</v>
      </c>
      <c r="CC105" s="208">
        <f t="shared" si="129"/>
        <v>0</v>
      </c>
      <c r="CD105" s="208">
        <f t="shared" si="129"/>
        <v>0</v>
      </c>
      <c r="CE105" s="208">
        <f t="shared" si="129"/>
        <v>0</v>
      </c>
      <c r="CF105" s="208">
        <f t="shared" si="129"/>
        <v>0</v>
      </c>
      <c r="CG105" s="208">
        <f t="shared" si="129"/>
        <v>0</v>
      </c>
      <c r="CH105" s="208">
        <f t="shared" si="129"/>
        <v>0</v>
      </c>
      <c r="CI105" s="208">
        <f t="shared" si="129"/>
        <v>0</v>
      </c>
      <c r="CJ105" s="208">
        <f t="shared" si="129"/>
        <v>0</v>
      </c>
      <c r="CK105" s="208">
        <f t="shared" si="129"/>
        <v>0</v>
      </c>
      <c r="CL105" s="208">
        <f t="shared" si="129"/>
        <v>0</v>
      </c>
      <c r="CM105" s="208">
        <f t="shared" si="129"/>
        <v>0</v>
      </c>
      <c r="CN105" s="208">
        <f t="shared" si="129"/>
        <v>0</v>
      </c>
      <c r="CO105" s="208">
        <f t="shared" si="129"/>
        <v>0</v>
      </c>
      <c r="CP105" s="208">
        <f t="shared" si="129"/>
        <v>0</v>
      </c>
      <c r="CQ105" s="208">
        <f t="shared" si="129"/>
        <v>0</v>
      </c>
      <c r="CR105" s="208">
        <f t="shared" si="129"/>
        <v>0</v>
      </c>
      <c r="CS105" s="208">
        <f t="shared" si="129"/>
        <v>0</v>
      </c>
      <c r="CT105" s="208">
        <f t="shared" si="129"/>
        <v>0</v>
      </c>
    </row>
    <row r="106" spans="1:98" ht="16.5" customHeight="1"/>
    <row r="107" spans="1:98" ht="16.5" customHeight="1"/>
    <row r="108" spans="1:98" ht="16.5" customHeight="1">
      <c r="A108" s="196" t="s">
        <v>580</v>
      </c>
    </row>
    <row r="109" spans="1:98" ht="16.5" customHeight="1">
      <c r="A109" s="807" t="s">
        <v>581</v>
      </c>
      <c r="B109" s="809" t="s">
        <v>239</v>
      </c>
      <c r="C109" s="206">
        <f>主要假设阐述!$B$5</f>
        <v>42491</v>
      </c>
      <c r="D109" s="206">
        <f>C109+31</f>
        <v>42522</v>
      </c>
      <c r="E109" s="206">
        <f t="shared" ref="E109:BP109" si="130">D109+31</f>
        <v>42553</v>
      </c>
      <c r="F109" s="206">
        <f t="shared" si="130"/>
        <v>42584</v>
      </c>
      <c r="G109" s="206">
        <f t="shared" si="130"/>
        <v>42615</v>
      </c>
      <c r="H109" s="206">
        <f t="shared" si="130"/>
        <v>42646</v>
      </c>
      <c r="I109" s="206">
        <f t="shared" si="130"/>
        <v>42677</v>
      </c>
      <c r="J109" s="206">
        <f t="shared" si="130"/>
        <v>42708</v>
      </c>
      <c r="K109" s="206">
        <f t="shared" si="130"/>
        <v>42739</v>
      </c>
      <c r="L109" s="206">
        <f t="shared" si="130"/>
        <v>42770</v>
      </c>
      <c r="M109" s="206">
        <f t="shared" si="130"/>
        <v>42801</v>
      </c>
      <c r="N109" s="206">
        <f t="shared" si="130"/>
        <v>42832</v>
      </c>
      <c r="O109" s="206">
        <f t="shared" si="130"/>
        <v>42863</v>
      </c>
      <c r="P109" s="206">
        <f t="shared" si="130"/>
        <v>42894</v>
      </c>
      <c r="Q109" s="206">
        <f t="shared" si="130"/>
        <v>42925</v>
      </c>
      <c r="R109" s="206">
        <f t="shared" si="130"/>
        <v>42956</v>
      </c>
      <c r="S109" s="206">
        <f t="shared" si="130"/>
        <v>42987</v>
      </c>
      <c r="T109" s="206">
        <f t="shared" si="130"/>
        <v>43018</v>
      </c>
      <c r="U109" s="206">
        <f t="shared" si="130"/>
        <v>43049</v>
      </c>
      <c r="V109" s="206">
        <f t="shared" si="130"/>
        <v>43080</v>
      </c>
      <c r="W109" s="206">
        <f t="shared" si="130"/>
        <v>43111</v>
      </c>
      <c r="X109" s="206">
        <f t="shared" si="130"/>
        <v>43142</v>
      </c>
      <c r="Y109" s="206">
        <f t="shared" si="130"/>
        <v>43173</v>
      </c>
      <c r="Z109" s="206">
        <f t="shared" si="130"/>
        <v>43204</v>
      </c>
      <c r="AA109" s="206">
        <f t="shared" si="130"/>
        <v>43235</v>
      </c>
      <c r="AB109" s="206">
        <f t="shared" si="130"/>
        <v>43266</v>
      </c>
      <c r="AC109" s="206">
        <f t="shared" si="130"/>
        <v>43297</v>
      </c>
      <c r="AD109" s="206">
        <f t="shared" si="130"/>
        <v>43328</v>
      </c>
      <c r="AE109" s="206">
        <f t="shared" si="130"/>
        <v>43359</v>
      </c>
      <c r="AF109" s="206">
        <f t="shared" si="130"/>
        <v>43390</v>
      </c>
      <c r="AG109" s="206">
        <f t="shared" si="130"/>
        <v>43421</v>
      </c>
      <c r="AH109" s="206">
        <f t="shared" si="130"/>
        <v>43452</v>
      </c>
      <c r="AI109" s="206">
        <f t="shared" si="130"/>
        <v>43483</v>
      </c>
      <c r="AJ109" s="206">
        <f t="shared" si="130"/>
        <v>43514</v>
      </c>
      <c r="AK109" s="206">
        <f t="shared" si="130"/>
        <v>43545</v>
      </c>
      <c r="AL109" s="206">
        <f t="shared" si="130"/>
        <v>43576</v>
      </c>
      <c r="AM109" s="206">
        <f t="shared" si="130"/>
        <v>43607</v>
      </c>
      <c r="AN109" s="206">
        <f t="shared" si="130"/>
        <v>43638</v>
      </c>
      <c r="AO109" s="206">
        <f t="shared" si="130"/>
        <v>43669</v>
      </c>
      <c r="AP109" s="206">
        <f t="shared" si="130"/>
        <v>43700</v>
      </c>
      <c r="AQ109" s="206">
        <f t="shared" si="130"/>
        <v>43731</v>
      </c>
      <c r="AR109" s="206">
        <f t="shared" si="130"/>
        <v>43762</v>
      </c>
      <c r="AS109" s="206">
        <f t="shared" si="130"/>
        <v>43793</v>
      </c>
      <c r="AT109" s="206">
        <f t="shared" si="130"/>
        <v>43824</v>
      </c>
      <c r="AU109" s="206">
        <f t="shared" si="130"/>
        <v>43855</v>
      </c>
      <c r="AV109" s="206">
        <f t="shared" si="130"/>
        <v>43886</v>
      </c>
      <c r="AW109" s="206">
        <f t="shared" si="130"/>
        <v>43917</v>
      </c>
      <c r="AX109" s="206">
        <f t="shared" si="130"/>
        <v>43948</v>
      </c>
      <c r="AY109" s="206">
        <f t="shared" si="130"/>
        <v>43979</v>
      </c>
      <c r="AZ109" s="206">
        <f t="shared" si="130"/>
        <v>44010</v>
      </c>
      <c r="BA109" s="206">
        <f t="shared" si="130"/>
        <v>44041</v>
      </c>
      <c r="BB109" s="206">
        <f t="shared" si="130"/>
        <v>44072</v>
      </c>
      <c r="BC109" s="206">
        <f t="shared" si="130"/>
        <v>44103</v>
      </c>
      <c r="BD109" s="206">
        <f t="shared" si="130"/>
        <v>44134</v>
      </c>
      <c r="BE109" s="206">
        <f t="shared" si="130"/>
        <v>44165</v>
      </c>
      <c r="BF109" s="206">
        <f t="shared" si="130"/>
        <v>44196</v>
      </c>
      <c r="BG109" s="206">
        <f t="shared" si="130"/>
        <v>44227</v>
      </c>
      <c r="BH109" s="206">
        <f t="shared" si="130"/>
        <v>44258</v>
      </c>
      <c r="BI109" s="206">
        <f t="shared" si="130"/>
        <v>44289</v>
      </c>
      <c r="BJ109" s="206">
        <f t="shared" si="130"/>
        <v>44320</v>
      </c>
      <c r="BK109" s="206">
        <f t="shared" si="130"/>
        <v>44351</v>
      </c>
      <c r="BL109" s="206">
        <f t="shared" si="130"/>
        <v>44382</v>
      </c>
      <c r="BM109" s="206">
        <f t="shared" si="130"/>
        <v>44413</v>
      </c>
      <c r="BN109" s="206">
        <f t="shared" si="130"/>
        <v>44444</v>
      </c>
      <c r="BO109" s="206">
        <f t="shared" si="130"/>
        <v>44475</v>
      </c>
      <c r="BP109" s="206">
        <f t="shared" si="130"/>
        <v>44506</v>
      </c>
      <c r="BQ109" s="206">
        <f t="shared" ref="BQ109:CT109" si="131">BP109+31</f>
        <v>44537</v>
      </c>
      <c r="BR109" s="206">
        <f t="shared" si="131"/>
        <v>44568</v>
      </c>
      <c r="BS109" s="206">
        <f t="shared" si="131"/>
        <v>44599</v>
      </c>
      <c r="BT109" s="206">
        <f t="shared" si="131"/>
        <v>44630</v>
      </c>
      <c r="BU109" s="206">
        <f t="shared" si="131"/>
        <v>44661</v>
      </c>
      <c r="BV109" s="206">
        <f t="shared" si="131"/>
        <v>44692</v>
      </c>
      <c r="BW109" s="206">
        <f t="shared" si="131"/>
        <v>44723</v>
      </c>
      <c r="BX109" s="206">
        <f t="shared" si="131"/>
        <v>44754</v>
      </c>
      <c r="BY109" s="206">
        <f t="shared" si="131"/>
        <v>44785</v>
      </c>
      <c r="BZ109" s="206">
        <f t="shared" si="131"/>
        <v>44816</v>
      </c>
      <c r="CA109" s="206">
        <f t="shared" si="131"/>
        <v>44847</v>
      </c>
      <c r="CB109" s="206">
        <f t="shared" si="131"/>
        <v>44878</v>
      </c>
      <c r="CC109" s="206">
        <f t="shared" si="131"/>
        <v>44909</v>
      </c>
      <c r="CD109" s="206">
        <f t="shared" si="131"/>
        <v>44940</v>
      </c>
      <c r="CE109" s="206">
        <f t="shared" si="131"/>
        <v>44971</v>
      </c>
      <c r="CF109" s="206">
        <f t="shared" si="131"/>
        <v>45002</v>
      </c>
      <c r="CG109" s="206">
        <f t="shared" si="131"/>
        <v>45033</v>
      </c>
      <c r="CH109" s="206">
        <f t="shared" si="131"/>
        <v>45064</v>
      </c>
      <c r="CI109" s="206">
        <f t="shared" si="131"/>
        <v>45095</v>
      </c>
      <c r="CJ109" s="206">
        <f t="shared" si="131"/>
        <v>45126</v>
      </c>
      <c r="CK109" s="206">
        <f t="shared" si="131"/>
        <v>45157</v>
      </c>
      <c r="CL109" s="206">
        <f t="shared" si="131"/>
        <v>45188</v>
      </c>
      <c r="CM109" s="206">
        <f t="shared" si="131"/>
        <v>45219</v>
      </c>
      <c r="CN109" s="206">
        <f t="shared" si="131"/>
        <v>45250</v>
      </c>
      <c r="CO109" s="206">
        <f t="shared" si="131"/>
        <v>45281</v>
      </c>
      <c r="CP109" s="206">
        <f t="shared" si="131"/>
        <v>45312</v>
      </c>
      <c r="CQ109" s="206">
        <f t="shared" si="131"/>
        <v>45343</v>
      </c>
      <c r="CR109" s="206">
        <f t="shared" si="131"/>
        <v>45374</v>
      </c>
      <c r="CS109" s="206">
        <f t="shared" si="131"/>
        <v>45405</v>
      </c>
      <c r="CT109" s="206">
        <f t="shared" si="131"/>
        <v>45436</v>
      </c>
    </row>
    <row r="110" spans="1:98" ht="16.5" customHeight="1">
      <c r="A110" s="808"/>
      <c r="B110" s="810"/>
      <c r="C110" s="207">
        <v>1</v>
      </c>
      <c r="D110" s="207">
        <v>2</v>
      </c>
      <c r="E110" s="207">
        <v>3</v>
      </c>
      <c r="F110" s="207">
        <v>4</v>
      </c>
      <c r="G110" s="207">
        <v>5</v>
      </c>
      <c r="H110" s="207">
        <v>6</v>
      </c>
      <c r="I110" s="207">
        <v>7</v>
      </c>
      <c r="J110" s="207">
        <v>8</v>
      </c>
      <c r="K110" s="207">
        <v>9</v>
      </c>
      <c r="L110" s="207">
        <v>10</v>
      </c>
      <c r="M110" s="207">
        <v>11</v>
      </c>
      <c r="N110" s="207">
        <v>12</v>
      </c>
      <c r="O110" s="207">
        <v>13</v>
      </c>
      <c r="P110" s="207">
        <v>14</v>
      </c>
      <c r="Q110" s="207">
        <v>15</v>
      </c>
      <c r="R110" s="207">
        <v>16</v>
      </c>
      <c r="S110" s="207">
        <v>17</v>
      </c>
      <c r="T110" s="207">
        <v>18</v>
      </c>
      <c r="U110" s="207">
        <v>19</v>
      </c>
      <c r="V110" s="207">
        <v>20</v>
      </c>
      <c r="W110" s="207">
        <v>21</v>
      </c>
      <c r="X110" s="207">
        <v>22</v>
      </c>
      <c r="Y110" s="207">
        <v>23</v>
      </c>
      <c r="Z110" s="207">
        <v>24</v>
      </c>
      <c r="AA110" s="207">
        <v>25</v>
      </c>
      <c r="AB110" s="207">
        <v>26</v>
      </c>
      <c r="AC110" s="207">
        <v>27</v>
      </c>
      <c r="AD110" s="207">
        <v>28</v>
      </c>
      <c r="AE110" s="207">
        <v>29</v>
      </c>
      <c r="AF110" s="207">
        <v>30</v>
      </c>
      <c r="AG110" s="207">
        <v>31</v>
      </c>
      <c r="AH110" s="207">
        <v>32</v>
      </c>
      <c r="AI110" s="207">
        <v>33</v>
      </c>
      <c r="AJ110" s="207">
        <v>34</v>
      </c>
      <c r="AK110" s="207">
        <v>35</v>
      </c>
      <c r="AL110" s="207">
        <v>36</v>
      </c>
      <c r="AM110" s="207">
        <v>37</v>
      </c>
      <c r="AN110" s="207">
        <v>38</v>
      </c>
      <c r="AO110" s="207">
        <v>39</v>
      </c>
      <c r="AP110" s="207">
        <v>40</v>
      </c>
      <c r="AQ110" s="207">
        <v>41</v>
      </c>
      <c r="AR110" s="207">
        <v>42</v>
      </c>
      <c r="AS110" s="207">
        <v>43</v>
      </c>
      <c r="AT110" s="207">
        <v>44</v>
      </c>
      <c r="AU110" s="207">
        <v>45</v>
      </c>
      <c r="AV110" s="207">
        <v>46</v>
      </c>
      <c r="AW110" s="207">
        <v>47</v>
      </c>
      <c r="AX110" s="207">
        <v>48</v>
      </c>
      <c r="AY110" s="207">
        <v>49</v>
      </c>
      <c r="AZ110" s="207">
        <v>50</v>
      </c>
      <c r="BA110" s="207">
        <v>51</v>
      </c>
      <c r="BB110" s="207">
        <v>52</v>
      </c>
      <c r="BC110" s="207">
        <v>53</v>
      </c>
      <c r="BD110" s="207">
        <v>54</v>
      </c>
      <c r="BE110" s="207">
        <v>55</v>
      </c>
      <c r="BF110" s="207">
        <v>56</v>
      </c>
      <c r="BG110" s="207">
        <v>57</v>
      </c>
      <c r="BH110" s="207">
        <v>58</v>
      </c>
      <c r="BI110" s="207">
        <v>59</v>
      </c>
      <c r="BJ110" s="207">
        <v>60</v>
      </c>
      <c r="BK110" s="207">
        <v>61</v>
      </c>
      <c r="BL110" s="207">
        <v>62</v>
      </c>
      <c r="BM110" s="207">
        <v>63</v>
      </c>
      <c r="BN110" s="207">
        <v>64</v>
      </c>
      <c r="BO110" s="207">
        <v>65</v>
      </c>
      <c r="BP110" s="207">
        <v>66</v>
      </c>
      <c r="BQ110" s="207">
        <v>67</v>
      </c>
      <c r="BR110" s="207">
        <v>68</v>
      </c>
      <c r="BS110" s="207">
        <v>69</v>
      </c>
      <c r="BT110" s="207">
        <v>70</v>
      </c>
      <c r="BU110" s="207">
        <v>71</v>
      </c>
      <c r="BV110" s="207">
        <v>72</v>
      </c>
      <c r="BW110" s="207">
        <v>73</v>
      </c>
      <c r="BX110" s="207">
        <v>74</v>
      </c>
      <c r="BY110" s="207">
        <v>75</v>
      </c>
      <c r="BZ110" s="207">
        <v>76</v>
      </c>
      <c r="CA110" s="207">
        <v>77</v>
      </c>
      <c r="CB110" s="207">
        <v>78</v>
      </c>
      <c r="CC110" s="207">
        <v>79</v>
      </c>
      <c r="CD110" s="207">
        <v>80</v>
      </c>
      <c r="CE110" s="207">
        <v>81</v>
      </c>
      <c r="CF110" s="207">
        <v>82</v>
      </c>
      <c r="CG110" s="207">
        <v>83</v>
      </c>
      <c r="CH110" s="207">
        <v>84</v>
      </c>
      <c r="CI110" s="207">
        <v>85</v>
      </c>
      <c r="CJ110" s="207">
        <v>86</v>
      </c>
      <c r="CK110" s="207">
        <v>87</v>
      </c>
      <c r="CL110" s="207">
        <v>88</v>
      </c>
      <c r="CM110" s="207">
        <v>89</v>
      </c>
      <c r="CN110" s="207">
        <v>90</v>
      </c>
      <c r="CO110" s="207">
        <v>91</v>
      </c>
      <c r="CP110" s="207">
        <v>92</v>
      </c>
      <c r="CQ110" s="207">
        <v>93</v>
      </c>
      <c r="CR110" s="207">
        <v>94</v>
      </c>
      <c r="CS110" s="207">
        <v>95</v>
      </c>
      <c r="CT110" s="207">
        <v>96</v>
      </c>
    </row>
    <row r="111" spans="1:98" s="37" customFormat="1" ht="16.5" customHeight="1">
      <c r="A111" s="214" t="s">
        <v>538</v>
      </c>
      <c r="B111" s="208">
        <f t="shared" ref="B111:B113" si="132">SUM(C111:CT111)</f>
        <v>0</v>
      </c>
      <c r="C111" s="209"/>
      <c r="D111" s="209"/>
      <c r="E111" s="209"/>
      <c r="F111" s="209"/>
      <c r="G111" s="209"/>
      <c r="H111" s="209"/>
      <c r="I111" s="209"/>
      <c r="J111" s="209"/>
      <c r="K111" s="209"/>
      <c r="L111" s="209"/>
      <c r="M111" s="209"/>
      <c r="N111" s="209"/>
      <c r="O111" s="209"/>
      <c r="P111" s="209"/>
      <c r="Q111" s="209"/>
      <c r="R111" s="209"/>
      <c r="S111" s="209"/>
      <c r="T111" s="209"/>
      <c r="U111" s="209"/>
      <c r="V111" s="209"/>
      <c r="W111" s="209"/>
      <c r="X111" s="209"/>
      <c r="Y111" s="209"/>
      <c r="Z111" s="209"/>
      <c r="AA111" s="209"/>
      <c r="AB111" s="209"/>
      <c r="AC111" s="209"/>
      <c r="AD111" s="209"/>
      <c r="AE111" s="209"/>
      <c r="AF111" s="209"/>
      <c r="AG111" s="209"/>
      <c r="AH111" s="209"/>
      <c r="AI111" s="209"/>
      <c r="AJ111" s="209"/>
      <c r="AK111" s="209"/>
      <c r="AL111" s="209"/>
      <c r="AM111" s="209"/>
      <c r="AN111" s="209"/>
      <c r="AO111" s="209"/>
      <c r="AP111" s="209"/>
      <c r="AQ111" s="209"/>
      <c r="AR111" s="209"/>
      <c r="AS111" s="209"/>
      <c r="AT111" s="209"/>
      <c r="AU111" s="209"/>
      <c r="AV111" s="209"/>
      <c r="AW111" s="209"/>
      <c r="AX111" s="209"/>
      <c r="AY111" s="209"/>
      <c r="AZ111" s="209"/>
      <c r="BA111" s="209"/>
      <c r="BB111" s="209"/>
      <c r="BC111" s="209"/>
      <c r="BD111" s="209"/>
      <c r="BE111" s="209"/>
      <c r="BF111" s="209"/>
      <c r="BG111" s="209"/>
      <c r="BH111" s="209"/>
      <c r="BI111" s="209"/>
      <c r="BJ111" s="209"/>
      <c r="BK111" s="209"/>
      <c r="BL111" s="209"/>
      <c r="BM111" s="209"/>
      <c r="BN111" s="209"/>
      <c r="BO111" s="209"/>
      <c r="BP111" s="209"/>
      <c r="BQ111" s="209"/>
      <c r="BR111" s="209"/>
      <c r="BS111" s="209"/>
      <c r="BT111" s="209"/>
      <c r="BU111" s="209"/>
      <c r="BV111" s="209"/>
      <c r="BW111" s="209"/>
      <c r="BX111" s="209"/>
      <c r="BY111" s="209"/>
      <c r="BZ111" s="209"/>
      <c r="CA111" s="209"/>
      <c r="CB111" s="209"/>
      <c r="CC111" s="209"/>
      <c r="CD111" s="209"/>
      <c r="CE111" s="209"/>
      <c r="CF111" s="209"/>
      <c r="CG111" s="209"/>
      <c r="CH111" s="209"/>
      <c r="CI111" s="209"/>
      <c r="CJ111" s="209"/>
      <c r="CK111" s="209"/>
      <c r="CL111" s="209"/>
      <c r="CM111" s="209"/>
      <c r="CN111" s="209"/>
      <c r="CO111" s="209"/>
      <c r="CP111" s="209"/>
      <c r="CQ111" s="209"/>
      <c r="CR111" s="209"/>
      <c r="CS111" s="209"/>
      <c r="CT111" s="209"/>
    </row>
    <row r="112" spans="1:98" s="37" customFormat="1" ht="16.5" customHeight="1">
      <c r="A112" s="214" t="s">
        <v>569</v>
      </c>
      <c r="B112" s="208">
        <f t="shared" si="132"/>
        <v>0</v>
      </c>
      <c r="C112" s="209"/>
      <c r="D112" s="209"/>
      <c r="E112" s="209"/>
      <c r="F112" s="209"/>
      <c r="G112" s="209"/>
      <c r="H112" s="209"/>
      <c r="I112" s="209"/>
      <c r="J112" s="209"/>
      <c r="K112" s="209"/>
      <c r="L112" s="209"/>
      <c r="M112" s="209"/>
      <c r="N112" s="209"/>
      <c r="O112" s="209"/>
      <c r="P112" s="209"/>
      <c r="Q112" s="209"/>
      <c r="R112" s="209"/>
      <c r="S112" s="209"/>
      <c r="T112" s="209"/>
      <c r="U112" s="209"/>
      <c r="V112" s="209"/>
      <c r="W112" s="209"/>
      <c r="X112" s="209"/>
      <c r="Y112" s="209"/>
      <c r="Z112" s="209"/>
      <c r="AA112" s="209"/>
      <c r="AB112" s="209"/>
      <c r="AC112" s="209"/>
      <c r="AD112" s="209"/>
      <c r="AE112" s="209"/>
      <c r="AF112" s="209"/>
      <c r="AG112" s="209"/>
      <c r="AH112" s="209"/>
      <c r="AI112" s="209"/>
      <c r="AJ112" s="209"/>
      <c r="AK112" s="209"/>
      <c r="AL112" s="209"/>
      <c r="AM112" s="209"/>
      <c r="AN112" s="209"/>
      <c r="AO112" s="209"/>
      <c r="AP112" s="209"/>
      <c r="AQ112" s="209"/>
      <c r="AR112" s="209"/>
      <c r="AS112" s="209"/>
      <c r="AT112" s="209"/>
      <c r="AU112" s="209"/>
      <c r="AV112" s="209"/>
      <c r="AW112" s="209"/>
      <c r="AX112" s="209"/>
      <c r="AY112" s="209"/>
      <c r="AZ112" s="209"/>
      <c r="BA112" s="209"/>
      <c r="BB112" s="209"/>
      <c r="BC112" s="209"/>
      <c r="BD112" s="209"/>
      <c r="BE112" s="209"/>
      <c r="BF112" s="209"/>
      <c r="BG112" s="209"/>
      <c r="BH112" s="209"/>
      <c r="BI112" s="209"/>
      <c r="BJ112" s="209"/>
      <c r="BK112" s="209"/>
      <c r="BL112" s="209"/>
      <c r="BM112" s="209"/>
      <c r="BN112" s="209"/>
      <c r="BO112" s="209"/>
      <c r="BP112" s="209"/>
      <c r="BQ112" s="209"/>
      <c r="BR112" s="209"/>
      <c r="BS112" s="209"/>
      <c r="BT112" s="209"/>
      <c r="BU112" s="209"/>
      <c r="BV112" s="209"/>
      <c r="BW112" s="209"/>
      <c r="BX112" s="209"/>
      <c r="BY112" s="209"/>
      <c r="BZ112" s="209"/>
      <c r="CA112" s="209"/>
      <c r="CB112" s="209"/>
      <c r="CC112" s="209"/>
      <c r="CD112" s="209"/>
      <c r="CE112" s="209"/>
      <c r="CF112" s="209"/>
      <c r="CG112" s="209"/>
      <c r="CH112" s="209"/>
      <c r="CI112" s="209"/>
      <c r="CJ112" s="209"/>
      <c r="CK112" s="209"/>
      <c r="CL112" s="209"/>
      <c r="CM112" s="209"/>
      <c r="CN112" s="209"/>
      <c r="CO112" s="209"/>
      <c r="CP112" s="209"/>
      <c r="CQ112" s="209"/>
      <c r="CR112" s="209"/>
      <c r="CS112" s="209"/>
      <c r="CT112" s="209"/>
    </row>
    <row r="113" spans="1:98" s="35" customFormat="1" ht="16.5" customHeight="1">
      <c r="A113" s="41" t="s">
        <v>570</v>
      </c>
      <c r="B113" s="208">
        <f t="shared" si="132"/>
        <v>0</v>
      </c>
      <c r="C113" s="208">
        <f t="shared" ref="C113:G113" si="133">C111+C112</f>
        <v>0</v>
      </c>
      <c r="D113" s="208">
        <f t="shared" si="133"/>
        <v>0</v>
      </c>
      <c r="E113" s="208">
        <f t="shared" si="133"/>
        <v>0</v>
      </c>
      <c r="F113" s="208">
        <f t="shared" si="133"/>
        <v>0</v>
      </c>
      <c r="G113" s="208">
        <f t="shared" si="133"/>
        <v>0</v>
      </c>
      <c r="H113" s="208">
        <f t="shared" ref="H113:BS113" si="134">H111+H112</f>
        <v>0</v>
      </c>
      <c r="I113" s="208">
        <f t="shared" si="134"/>
        <v>0</v>
      </c>
      <c r="J113" s="208">
        <f t="shared" si="134"/>
        <v>0</v>
      </c>
      <c r="K113" s="208">
        <f t="shared" si="134"/>
        <v>0</v>
      </c>
      <c r="L113" s="208">
        <f t="shared" si="134"/>
        <v>0</v>
      </c>
      <c r="M113" s="208">
        <f t="shared" si="134"/>
        <v>0</v>
      </c>
      <c r="N113" s="208">
        <f t="shared" si="134"/>
        <v>0</v>
      </c>
      <c r="O113" s="208">
        <f t="shared" si="134"/>
        <v>0</v>
      </c>
      <c r="P113" s="208">
        <f t="shared" si="134"/>
        <v>0</v>
      </c>
      <c r="Q113" s="208">
        <f t="shared" si="134"/>
        <v>0</v>
      </c>
      <c r="R113" s="208">
        <f t="shared" si="134"/>
        <v>0</v>
      </c>
      <c r="S113" s="208">
        <f t="shared" si="134"/>
        <v>0</v>
      </c>
      <c r="T113" s="208">
        <f t="shared" si="134"/>
        <v>0</v>
      </c>
      <c r="U113" s="208">
        <f t="shared" si="134"/>
        <v>0</v>
      </c>
      <c r="V113" s="208">
        <f t="shared" si="134"/>
        <v>0</v>
      </c>
      <c r="W113" s="208">
        <f t="shared" si="134"/>
        <v>0</v>
      </c>
      <c r="X113" s="208">
        <f t="shared" si="134"/>
        <v>0</v>
      </c>
      <c r="Y113" s="208">
        <f t="shared" si="134"/>
        <v>0</v>
      </c>
      <c r="Z113" s="208">
        <f t="shared" si="134"/>
        <v>0</v>
      </c>
      <c r="AA113" s="208">
        <f t="shared" si="134"/>
        <v>0</v>
      </c>
      <c r="AB113" s="208">
        <f t="shared" si="134"/>
        <v>0</v>
      </c>
      <c r="AC113" s="208">
        <f t="shared" si="134"/>
        <v>0</v>
      </c>
      <c r="AD113" s="208">
        <f t="shared" si="134"/>
        <v>0</v>
      </c>
      <c r="AE113" s="208">
        <f t="shared" si="134"/>
        <v>0</v>
      </c>
      <c r="AF113" s="208">
        <f t="shared" si="134"/>
        <v>0</v>
      </c>
      <c r="AG113" s="208">
        <f t="shared" si="134"/>
        <v>0</v>
      </c>
      <c r="AH113" s="208">
        <f t="shared" si="134"/>
        <v>0</v>
      </c>
      <c r="AI113" s="208">
        <f t="shared" si="134"/>
        <v>0</v>
      </c>
      <c r="AJ113" s="208">
        <f t="shared" si="134"/>
        <v>0</v>
      </c>
      <c r="AK113" s="208">
        <f t="shared" si="134"/>
        <v>0</v>
      </c>
      <c r="AL113" s="208">
        <f t="shared" si="134"/>
        <v>0</v>
      </c>
      <c r="AM113" s="208">
        <f t="shared" si="134"/>
        <v>0</v>
      </c>
      <c r="AN113" s="208">
        <f t="shared" si="134"/>
        <v>0</v>
      </c>
      <c r="AO113" s="208">
        <f t="shared" si="134"/>
        <v>0</v>
      </c>
      <c r="AP113" s="208">
        <f t="shared" si="134"/>
        <v>0</v>
      </c>
      <c r="AQ113" s="208">
        <f t="shared" si="134"/>
        <v>0</v>
      </c>
      <c r="AR113" s="208">
        <f t="shared" si="134"/>
        <v>0</v>
      </c>
      <c r="AS113" s="208">
        <f t="shared" si="134"/>
        <v>0</v>
      </c>
      <c r="AT113" s="208">
        <f t="shared" si="134"/>
        <v>0</v>
      </c>
      <c r="AU113" s="208">
        <f t="shared" si="134"/>
        <v>0</v>
      </c>
      <c r="AV113" s="208">
        <f t="shared" si="134"/>
        <v>0</v>
      </c>
      <c r="AW113" s="208">
        <f t="shared" si="134"/>
        <v>0</v>
      </c>
      <c r="AX113" s="208">
        <f t="shared" si="134"/>
        <v>0</v>
      </c>
      <c r="AY113" s="208">
        <f t="shared" si="134"/>
        <v>0</v>
      </c>
      <c r="AZ113" s="208">
        <f t="shared" si="134"/>
        <v>0</v>
      </c>
      <c r="BA113" s="208">
        <f t="shared" si="134"/>
        <v>0</v>
      </c>
      <c r="BB113" s="208">
        <f t="shared" si="134"/>
        <v>0</v>
      </c>
      <c r="BC113" s="208">
        <f t="shared" si="134"/>
        <v>0</v>
      </c>
      <c r="BD113" s="208">
        <f t="shared" si="134"/>
        <v>0</v>
      </c>
      <c r="BE113" s="208">
        <f t="shared" si="134"/>
        <v>0</v>
      </c>
      <c r="BF113" s="208">
        <f t="shared" si="134"/>
        <v>0</v>
      </c>
      <c r="BG113" s="208">
        <f t="shared" si="134"/>
        <v>0</v>
      </c>
      <c r="BH113" s="208">
        <f t="shared" si="134"/>
        <v>0</v>
      </c>
      <c r="BI113" s="208">
        <f t="shared" si="134"/>
        <v>0</v>
      </c>
      <c r="BJ113" s="208">
        <f t="shared" si="134"/>
        <v>0</v>
      </c>
      <c r="BK113" s="208">
        <f t="shared" si="134"/>
        <v>0</v>
      </c>
      <c r="BL113" s="208">
        <f t="shared" si="134"/>
        <v>0</v>
      </c>
      <c r="BM113" s="208">
        <f t="shared" si="134"/>
        <v>0</v>
      </c>
      <c r="BN113" s="208">
        <f t="shared" si="134"/>
        <v>0</v>
      </c>
      <c r="BO113" s="208">
        <f t="shared" si="134"/>
        <v>0</v>
      </c>
      <c r="BP113" s="208">
        <f t="shared" si="134"/>
        <v>0</v>
      </c>
      <c r="BQ113" s="208">
        <f t="shared" si="134"/>
        <v>0</v>
      </c>
      <c r="BR113" s="208">
        <f t="shared" si="134"/>
        <v>0</v>
      </c>
      <c r="BS113" s="208">
        <f t="shared" si="134"/>
        <v>0</v>
      </c>
      <c r="BT113" s="208">
        <f t="shared" ref="BT113:CT113" si="135">BT111+BT112</f>
        <v>0</v>
      </c>
      <c r="BU113" s="208">
        <f t="shared" si="135"/>
        <v>0</v>
      </c>
      <c r="BV113" s="208">
        <f t="shared" si="135"/>
        <v>0</v>
      </c>
      <c r="BW113" s="208">
        <f t="shared" si="135"/>
        <v>0</v>
      </c>
      <c r="BX113" s="208">
        <f t="shared" si="135"/>
        <v>0</v>
      </c>
      <c r="BY113" s="208">
        <f t="shared" si="135"/>
        <v>0</v>
      </c>
      <c r="BZ113" s="208">
        <f t="shared" si="135"/>
        <v>0</v>
      </c>
      <c r="CA113" s="208">
        <f t="shared" si="135"/>
        <v>0</v>
      </c>
      <c r="CB113" s="208">
        <f t="shared" si="135"/>
        <v>0</v>
      </c>
      <c r="CC113" s="208">
        <f t="shared" si="135"/>
        <v>0</v>
      </c>
      <c r="CD113" s="208">
        <f t="shared" si="135"/>
        <v>0</v>
      </c>
      <c r="CE113" s="208">
        <f t="shared" si="135"/>
        <v>0</v>
      </c>
      <c r="CF113" s="208">
        <f t="shared" si="135"/>
        <v>0</v>
      </c>
      <c r="CG113" s="208">
        <f t="shared" si="135"/>
        <v>0</v>
      </c>
      <c r="CH113" s="208">
        <f t="shared" si="135"/>
        <v>0</v>
      </c>
      <c r="CI113" s="208">
        <f t="shared" si="135"/>
        <v>0</v>
      </c>
      <c r="CJ113" s="208">
        <f t="shared" si="135"/>
        <v>0</v>
      </c>
      <c r="CK113" s="208">
        <f t="shared" si="135"/>
        <v>0</v>
      </c>
      <c r="CL113" s="208">
        <f t="shared" si="135"/>
        <v>0</v>
      </c>
      <c r="CM113" s="208">
        <f t="shared" si="135"/>
        <v>0</v>
      </c>
      <c r="CN113" s="208">
        <f t="shared" si="135"/>
        <v>0</v>
      </c>
      <c r="CO113" s="208">
        <f t="shared" si="135"/>
        <v>0</v>
      </c>
      <c r="CP113" s="208">
        <f t="shared" si="135"/>
        <v>0</v>
      </c>
      <c r="CQ113" s="208">
        <f t="shared" si="135"/>
        <v>0</v>
      </c>
      <c r="CR113" s="208">
        <f t="shared" si="135"/>
        <v>0</v>
      </c>
      <c r="CS113" s="208">
        <f t="shared" si="135"/>
        <v>0</v>
      </c>
      <c r="CT113" s="208">
        <f t="shared" si="135"/>
        <v>0</v>
      </c>
    </row>
    <row r="114" spans="1:98" s="37" customFormat="1" ht="16.5" customHeight="1">
      <c r="A114" s="41" t="s">
        <v>571</v>
      </c>
      <c r="B114" s="208">
        <f>CT114</f>
        <v>0</v>
      </c>
      <c r="C114" s="208">
        <f>C113</f>
        <v>0</v>
      </c>
      <c r="D114" s="208">
        <f t="shared" ref="D114:AI114" si="136">C114+D113</f>
        <v>0</v>
      </c>
      <c r="E114" s="208">
        <f t="shared" si="136"/>
        <v>0</v>
      </c>
      <c r="F114" s="208">
        <f t="shared" si="136"/>
        <v>0</v>
      </c>
      <c r="G114" s="208">
        <f t="shared" si="136"/>
        <v>0</v>
      </c>
      <c r="H114" s="208">
        <f t="shared" si="136"/>
        <v>0</v>
      </c>
      <c r="I114" s="208">
        <f t="shared" si="136"/>
        <v>0</v>
      </c>
      <c r="J114" s="208">
        <f t="shared" si="136"/>
        <v>0</v>
      </c>
      <c r="K114" s="208">
        <f t="shared" si="136"/>
        <v>0</v>
      </c>
      <c r="L114" s="208">
        <f t="shared" si="136"/>
        <v>0</v>
      </c>
      <c r="M114" s="208">
        <f t="shared" si="136"/>
        <v>0</v>
      </c>
      <c r="N114" s="208">
        <f t="shared" si="136"/>
        <v>0</v>
      </c>
      <c r="O114" s="208">
        <f t="shared" si="136"/>
        <v>0</v>
      </c>
      <c r="P114" s="208">
        <f t="shared" si="136"/>
        <v>0</v>
      </c>
      <c r="Q114" s="208">
        <f t="shared" si="136"/>
        <v>0</v>
      </c>
      <c r="R114" s="208">
        <f t="shared" si="136"/>
        <v>0</v>
      </c>
      <c r="S114" s="208">
        <f t="shared" si="136"/>
        <v>0</v>
      </c>
      <c r="T114" s="208">
        <f t="shared" si="136"/>
        <v>0</v>
      </c>
      <c r="U114" s="208">
        <f t="shared" si="136"/>
        <v>0</v>
      </c>
      <c r="V114" s="208">
        <f t="shared" si="136"/>
        <v>0</v>
      </c>
      <c r="W114" s="208">
        <f t="shared" si="136"/>
        <v>0</v>
      </c>
      <c r="X114" s="208">
        <f t="shared" si="136"/>
        <v>0</v>
      </c>
      <c r="Y114" s="208">
        <f t="shared" si="136"/>
        <v>0</v>
      </c>
      <c r="Z114" s="208">
        <f t="shared" si="136"/>
        <v>0</v>
      </c>
      <c r="AA114" s="208">
        <f t="shared" si="136"/>
        <v>0</v>
      </c>
      <c r="AB114" s="208">
        <f t="shared" si="136"/>
        <v>0</v>
      </c>
      <c r="AC114" s="208">
        <f t="shared" si="136"/>
        <v>0</v>
      </c>
      <c r="AD114" s="208">
        <f t="shared" si="136"/>
        <v>0</v>
      </c>
      <c r="AE114" s="208">
        <f t="shared" si="136"/>
        <v>0</v>
      </c>
      <c r="AF114" s="208">
        <f t="shared" si="136"/>
        <v>0</v>
      </c>
      <c r="AG114" s="208">
        <f t="shared" si="136"/>
        <v>0</v>
      </c>
      <c r="AH114" s="208">
        <f t="shared" si="136"/>
        <v>0</v>
      </c>
      <c r="AI114" s="208">
        <f t="shared" si="136"/>
        <v>0</v>
      </c>
      <c r="AJ114" s="208">
        <f t="shared" ref="AJ114:BO114" si="137">AI114+AJ113</f>
        <v>0</v>
      </c>
      <c r="AK114" s="208">
        <f t="shared" si="137"/>
        <v>0</v>
      </c>
      <c r="AL114" s="208">
        <f t="shared" si="137"/>
        <v>0</v>
      </c>
      <c r="AM114" s="208">
        <f t="shared" si="137"/>
        <v>0</v>
      </c>
      <c r="AN114" s="208">
        <f t="shared" si="137"/>
        <v>0</v>
      </c>
      <c r="AO114" s="208">
        <f t="shared" si="137"/>
        <v>0</v>
      </c>
      <c r="AP114" s="208">
        <f t="shared" si="137"/>
        <v>0</v>
      </c>
      <c r="AQ114" s="208">
        <f t="shared" si="137"/>
        <v>0</v>
      </c>
      <c r="AR114" s="208">
        <f t="shared" si="137"/>
        <v>0</v>
      </c>
      <c r="AS114" s="208">
        <f t="shared" si="137"/>
        <v>0</v>
      </c>
      <c r="AT114" s="208">
        <f t="shared" si="137"/>
        <v>0</v>
      </c>
      <c r="AU114" s="208">
        <f t="shared" si="137"/>
        <v>0</v>
      </c>
      <c r="AV114" s="208">
        <f t="shared" si="137"/>
        <v>0</v>
      </c>
      <c r="AW114" s="208">
        <f t="shared" si="137"/>
        <v>0</v>
      </c>
      <c r="AX114" s="208">
        <f t="shared" si="137"/>
        <v>0</v>
      </c>
      <c r="AY114" s="208">
        <f t="shared" si="137"/>
        <v>0</v>
      </c>
      <c r="AZ114" s="208">
        <f t="shared" si="137"/>
        <v>0</v>
      </c>
      <c r="BA114" s="208">
        <f t="shared" si="137"/>
        <v>0</v>
      </c>
      <c r="BB114" s="208">
        <f t="shared" si="137"/>
        <v>0</v>
      </c>
      <c r="BC114" s="208">
        <f t="shared" si="137"/>
        <v>0</v>
      </c>
      <c r="BD114" s="208">
        <f t="shared" si="137"/>
        <v>0</v>
      </c>
      <c r="BE114" s="208">
        <f t="shared" si="137"/>
        <v>0</v>
      </c>
      <c r="BF114" s="208">
        <f t="shared" si="137"/>
        <v>0</v>
      </c>
      <c r="BG114" s="208">
        <f t="shared" si="137"/>
        <v>0</v>
      </c>
      <c r="BH114" s="208">
        <f t="shared" si="137"/>
        <v>0</v>
      </c>
      <c r="BI114" s="208">
        <f t="shared" si="137"/>
        <v>0</v>
      </c>
      <c r="BJ114" s="208">
        <f t="shared" si="137"/>
        <v>0</v>
      </c>
      <c r="BK114" s="208">
        <f t="shared" si="137"/>
        <v>0</v>
      </c>
      <c r="BL114" s="208">
        <f t="shared" si="137"/>
        <v>0</v>
      </c>
      <c r="BM114" s="208">
        <f t="shared" si="137"/>
        <v>0</v>
      </c>
      <c r="BN114" s="208">
        <f t="shared" si="137"/>
        <v>0</v>
      </c>
      <c r="BO114" s="208">
        <f t="shared" si="137"/>
        <v>0</v>
      </c>
      <c r="BP114" s="208">
        <f t="shared" ref="BP114:CT114" si="138">BO114+BP113</f>
        <v>0</v>
      </c>
      <c r="BQ114" s="208">
        <f t="shared" si="138"/>
        <v>0</v>
      </c>
      <c r="BR114" s="208">
        <f t="shared" si="138"/>
        <v>0</v>
      </c>
      <c r="BS114" s="208">
        <f t="shared" si="138"/>
        <v>0</v>
      </c>
      <c r="BT114" s="208">
        <f t="shared" si="138"/>
        <v>0</v>
      </c>
      <c r="BU114" s="208">
        <f t="shared" si="138"/>
        <v>0</v>
      </c>
      <c r="BV114" s="208">
        <f t="shared" si="138"/>
        <v>0</v>
      </c>
      <c r="BW114" s="208">
        <f t="shared" si="138"/>
        <v>0</v>
      </c>
      <c r="BX114" s="208">
        <f t="shared" si="138"/>
        <v>0</v>
      </c>
      <c r="BY114" s="208">
        <f t="shared" si="138"/>
        <v>0</v>
      </c>
      <c r="BZ114" s="208">
        <f t="shared" si="138"/>
        <v>0</v>
      </c>
      <c r="CA114" s="208">
        <f t="shared" si="138"/>
        <v>0</v>
      </c>
      <c r="CB114" s="208">
        <f t="shared" si="138"/>
        <v>0</v>
      </c>
      <c r="CC114" s="208">
        <f t="shared" si="138"/>
        <v>0</v>
      </c>
      <c r="CD114" s="208">
        <f t="shared" si="138"/>
        <v>0</v>
      </c>
      <c r="CE114" s="208">
        <f t="shared" si="138"/>
        <v>0</v>
      </c>
      <c r="CF114" s="208">
        <f t="shared" si="138"/>
        <v>0</v>
      </c>
      <c r="CG114" s="208">
        <f t="shared" si="138"/>
        <v>0</v>
      </c>
      <c r="CH114" s="208">
        <f t="shared" si="138"/>
        <v>0</v>
      </c>
      <c r="CI114" s="208">
        <f t="shared" si="138"/>
        <v>0</v>
      </c>
      <c r="CJ114" s="208">
        <f t="shared" si="138"/>
        <v>0</v>
      </c>
      <c r="CK114" s="208">
        <f t="shared" si="138"/>
        <v>0</v>
      </c>
      <c r="CL114" s="208">
        <f t="shared" si="138"/>
        <v>0</v>
      </c>
      <c r="CM114" s="208">
        <f t="shared" si="138"/>
        <v>0</v>
      </c>
      <c r="CN114" s="208">
        <f t="shared" si="138"/>
        <v>0</v>
      </c>
      <c r="CO114" s="208">
        <f t="shared" si="138"/>
        <v>0</v>
      </c>
      <c r="CP114" s="208">
        <f t="shared" si="138"/>
        <v>0</v>
      </c>
      <c r="CQ114" s="208">
        <f t="shared" si="138"/>
        <v>0</v>
      </c>
      <c r="CR114" s="208">
        <f t="shared" si="138"/>
        <v>0</v>
      </c>
      <c r="CS114" s="208">
        <f t="shared" si="138"/>
        <v>0</v>
      </c>
      <c r="CT114" s="208">
        <f t="shared" si="138"/>
        <v>0</v>
      </c>
    </row>
    <row r="115" spans="1:98" ht="16.5" customHeight="1">
      <c r="A115" s="191"/>
    </row>
    <row r="116" spans="1:98" s="191" customFormat="1" ht="16.5" customHeight="1">
      <c r="A116" s="244" t="s">
        <v>582</v>
      </c>
      <c r="B116" s="232" t="s">
        <v>239</v>
      </c>
      <c r="C116" s="68">
        <v>1</v>
      </c>
      <c r="D116" s="68">
        <v>2</v>
      </c>
      <c r="E116" s="68">
        <v>3</v>
      </c>
      <c r="F116" s="68">
        <v>4</v>
      </c>
      <c r="G116" s="68">
        <v>5</v>
      </c>
      <c r="H116" s="68">
        <v>6</v>
      </c>
      <c r="I116" s="68">
        <v>7</v>
      </c>
      <c r="J116" s="68">
        <v>8</v>
      </c>
      <c r="K116" s="68">
        <v>9</v>
      </c>
      <c r="L116" s="68">
        <v>10</v>
      </c>
      <c r="M116" s="68">
        <v>11</v>
      </c>
      <c r="N116" s="68">
        <v>12</v>
      </c>
      <c r="O116" s="68">
        <v>13</v>
      </c>
      <c r="P116" s="68">
        <v>14</v>
      </c>
      <c r="Q116" s="68">
        <v>15</v>
      </c>
      <c r="R116" s="68">
        <v>16</v>
      </c>
      <c r="S116" s="68">
        <v>17</v>
      </c>
      <c r="T116" s="68">
        <v>18</v>
      </c>
      <c r="U116" s="68">
        <v>19</v>
      </c>
      <c r="V116" s="68">
        <v>20</v>
      </c>
      <c r="W116" s="68">
        <v>21</v>
      </c>
      <c r="X116" s="68">
        <v>22</v>
      </c>
      <c r="Y116" s="68">
        <v>23</v>
      </c>
      <c r="Z116" s="68">
        <v>24</v>
      </c>
      <c r="AA116" s="68">
        <v>25</v>
      </c>
      <c r="AB116" s="68">
        <v>26</v>
      </c>
      <c r="AC116" s="68">
        <v>27</v>
      </c>
      <c r="AD116" s="68">
        <v>28</v>
      </c>
      <c r="AE116" s="68">
        <v>29</v>
      </c>
      <c r="AF116" s="68">
        <v>30</v>
      </c>
      <c r="AG116" s="68">
        <v>31</v>
      </c>
      <c r="AH116" s="68">
        <v>32</v>
      </c>
      <c r="AI116" s="68">
        <v>33</v>
      </c>
      <c r="AJ116" s="68">
        <v>34</v>
      </c>
      <c r="AK116" s="68">
        <v>35</v>
      </c>
      <c r="AL116" s="68">
        <v>36</v>
      </c>
      <c r="AM116" s="68">
        <v>37</v>
      </c>
      <c r="AN116" s="68">
        <v>38</v>
      </c>
      <c r="AO116" s="68">
        <v>39</v>
      </c>
      <c r="AP116" s="68">
        <v>40</v>
      </c>
      <c r="AQ116" s="68">
        <v>41</v>
      </c>
      <c r="AR116" s="68">
        <v>42</v>
      </c>
      <c r="AS116" s="68">
        <v>43</v>
      </c>
      <c r="AT116" s="68">
        <v>44</v>
      </c>
      <c r="AU116" s="68">
        <v>45</v>
      </c>
      <c r="AV116" s="68">
        <v>46</v>
      </c>
      <c r="AW116" s="68">
        <v>47</v>
      </c>
      <c r="AX116" s="68">
        <v>48</v>
      </c>
      <c r="AY116" s="68">
        <v>49</v>
      </c>
      <c r="AZ116" s="68">
        <v>50</v>
      </c>
      <c r="BA116" s="68">
        <v>51</v>
      </c>
      <c r="BB116" s="68">
        <v>52</v>
      </c>
      <c r="BC116" s="68">
        <v>53</v>
      </c>
      <c r="BD116" s="68">
        <v>54</v>
      </c>
      <c r="BE116" s="68">
        <v>55</v>
      </c>
      <c r="BF116" s="68">
        <v>56</v>
      </c>
      <c r="BG116" s="68">
        <v>57</v>
      </c>
      <c r="BH116" s="68">
        <v>58</v>
      </c>
      <c r="BI116" s="68">
        <v>59</v>
      </c>
      <c r="BJ116" s="68">
        <v>60</v>
      </c>
      <c r="BK116" s="68">
        <v>61</v>
      </c>
      <c r="BL116" s="68">
        <v>62</v>
      </c>
      <c r="BM116" s="68">
        <v>63</v>
      </c>
      <c r="BN116" s="68">
        <v>64</v>
      </c>
      <c r="BO116" s="68">
        <v>65</v>
      </c>
      <c r="BP116" s="68">
        <v>66</v>
      </c>
      <c r="BQ116" s="68">
        <v>67</v>
      </c>
      <c r="BR116" s="68">
        <v>68</v>
      </c>
      <c r="BS116" s="68">
        <v>69</v>
      </c>
      <c r="BT116" s="68">
        <v>70</v>
      </c>
      <c r="BU116" s="68">
        <v>71</v>
      </c>
      <c r="BV116" s="68">
        <v>72</v>
      </c>
      <c r="BW116" s="68">
        <v>73</v>
      </c>
      <c r="BX116" s="68">
        <v>74</v>
      </c>
      <c r="BY116" s="68">
        <v>75</v>
      </c>
      <c r="BZ116" s="68">
        <v>76</v>
      </c>
      <c r="CA116" s="68">
        <v>77</v>
      </c>
      <c r="CB116" s="68">
        <v>78</v>
      </c>
      <c r="CC116" s="68">
        <v>79</v>
      </c>
      <c r="CD116" s="68">
        <v>80</v>
      </c>
      <c r="CE116" s="68">
        <v>81</v>
      </c>
      <c r="CF116" s="68">
        <v>82</v>
      </c>
      <c r="CG116" s="68">
        <v>83</v>
      </c>
      <c r="CH116" s="68">
        <v>84</v>
      </c>
      <c r="CI116" s="68">
        <v>85</v>
      </c>
      <c r="CJ116" s="68">
        <v>86</v>
      </c>
      <c r="CK116" s="68">
        <v>87</v>
      </c>
      <c r="CL116" s="68">
        <v>88</v>
      </c>
      <c r="CM116" s="68">
        <v>89</v>
      </c>
      <c r="CN116" s="68">
        <v>90</v>
      </c>
      <c r="CO116" s="68">
        <v>91</v>
      </c>
      <c r="CP116" s="68">
        <v>92</v>
      </c>
      <c r="CQ116" s="68">
        <v>93</v>
      </c>
      <c r="CR116" s="68">
        <v>94</v>
      </c>
      <c r="CS116" s="68">
        <v>95</v>
      </c>
      <c r="CT116" s="68">
        <v>96</v>
      </c>
    </row>
    <row r="117" spans="1:98" s="37" customFormat="1" ht="16.5" customHeight="1">
      <c r="A117" s="214" t="s">
        <v>546</v>
      </c>
      <c r="B117" s="208">
        <f t="shared" ref="B117:B119" si="139">SUM(C117:CT117)</f>
        <v>0</v>
      </c>
      <c r="C117" s="209"/>
      <c r="D117" s="209"/>
      <c r="E117" s="209"/>
      <c r="F117" s="209"/>
      <c r="G117" s="209"/>
      <c r="H117" s="209"/>
      <c r="I117" s="209"/>
      <c r="J117" s="209"/>
      <c r="K117" s="209"/>
      <c r="L117" s="209"/>
      <c r="M117" s="209"/>
      <c r="N117" s="209"/>
      <c r="O117" s="209"/>
      <c r="P117" s="209"/>
      <c r="Q117" s="209"/>
      <c r="R117" s="209"/>
      <c r="S117" s="209"/>
      <c r="T117" s="209"/>
      <c r="U117" s="209"/>
      <c r="V117" s="209"/>
      <c r="W117" s="209"/>
      <c r="X117" s="209"/>
      <c r="Y117" s="209"/>
      <c r="Z117" s="209"/>
      <c r="AA117" s="209"/>
      <c r="AB117" s="209"/>
      <c r="AC117" s="209"/>
      <c r="AD117" s="209"/>
      <c r="AE117" s="209"/>
      <c r="AF117" s="209"/>
      <c r="AG117" s="209"/>
      <c r="AH117" s="209"/>
      <c r="AI117" s="209"/>
      <c r="AJ117" s="209"/>
      <c r="AK117" s="209"/>
      <c r="AL117" s="209"/>
      <c r="AM117" s="209"/>
      <c r="AN117" s="209"/>
      <c r="AO117" s="209"/>
      <c r="AP117" s="209"/>
      <c r="AQ117" s="209"/>
      <c r="AR117" s="209"/>
      <c r="AS117" s="209"/>
      <c r="AT117" s="209"/>
      <c r="AU117" s="209"/>
      <c r="AV117" s="209"/>
      <c r="AW117" s="209"/>
      <c r="AX117" s="209"/>
      <c r="AY117" s="209"/>
      <c r="AZ117" s="209"/>
      <c r="BA117" s="209"/>
      <c r="BB117" s="209"/>
      <c r="BC117" s="209"/>
      <c r="BD117" s="209"/>
      <c r="BE117" s="209"/>
      <c r="BF117" s="209"/>
      <c r="BG117" s="209"/>
      <c r="BH117" s="209"/>
      <c r="BI117" s="209"/>
      <c r="BJ117" s="209"/>
      <c r="BK117" s="209"/>
      <c r="BL117" s="209"/>
      <c r="BM117" s="209"/>
      <c r="BN117" s="209"/>
      <c r="BO117" s="209"/>
      <c r="BP117" s="209"/>
      <c r="BQ117" s="209"/>
      <c r="BR117" s="209"/>
      <c r="BS117" s="209"/>
      <c r="BT117" s="209"/>
      <c r="BU117" s="209"/>
      <c r="BV117" s="209"/>
      <c r="BW117" s="209"/>
      <c r="BX117" s="209"/>
      <c r="BY117" s="209"/>
      <c r="BZ117" s="209"/>
      <c r="CA117" s="209"/>
      <c r="CB117" s="209"/>
      <c r="CC117" s="209"/>
      <c r="CD117" s="209"/>
      <c r="CE117" s="209"/>
      <c r="CF117" s="209"/>
      <c r="CG117" s="209"/>
      <c r="CH117" s="209"/>
      <c r="CI117" s="209"/>
      <c r="CJ117" s="209"/>
      <c r="CK117" s="209"/>
      <c r="CL117" s="209"/>
      <c r="CM117" s="209"/>
      <c r="CN117" s="209"/>
      <c r="CO117" s="209"/>
      <c r="CP117" s="209"/>
      <c r="CQ117" s="209"/>
      <c r="CR117" s="209"/>
      <c r="CS117" s="209"/>
      <c r="CT117" s="209"/>
    </row>
    <row r="118" spans="1:98" s="37" customFormat="1" ht="16.5" customHeight="1">
      <c r="A118" s="214" t="s">
        <v>549</v>
      </c>
      <c r="B118" s="208">
        <f t="shared" si="139"/>
        <v>0</v>
      </c>
      <c r="C118" s="209"/>
      <c r="D118" s="209"/>
      <c r="E118" s="209"/>
      <c r="F118" s="209"/>
      <c r="G118" s="209"/>
      <c r="H118" s="209"/>
      <c r="I118" s="209"/>
      <c r="J118" s="209"/>
      <c r="K118" s="209"/>
      <c r="L118" s="209"/>
      <c r="M118" s="209"/>
      <c r="N118" s="209"/>
      <c r="O118" s="209"/>
      <c r="P118" s="209"/>
      <c r="Q118" s="209"/>
      <c r="R118" s="209"/>
      <c r="S118" s="209"/>
      <c r="T118" s="209"/>
      <c r="U118" s="209"/>
      <c r="V118" s="209"/>
      <c r="W118" s="209"/>
      <c r="X118" s="209"/>
      <c r="Y118" s="209"/>
      <c r="Z118" s="209"/>
      <c r="AA118" s="209"/>
      <c r="AB118" s="209"/>
      <c r="AC118" s="209"/>
      <c r="AD118" s="209"/>
      <c r="AE118" s="209"/>
      <c r="AF118" s="209"/>
      <c r="AG118" s="209"/>
      <c r="AH118" s="209"/>
      <c r="AI118" s="209"/>
      <c r="AJ118" s="209"/>
      <c r="AK118" s="209"/>
      <c r="AL118" s="209"/>
      <c r="AM118" s="209"/>
      <c r="AN118" s="209"/>
      <c r="AO118" s="209"/>
      <c r="AP118" s="209"/>
      <c r="AQ118" s="209"/>
      <c r="AR118" s="209"/>
      <c r="AS118" s="209"/>
      <c r="AT118" s="209"/>
      <c r="AU118" s="209"/>
      <c r="AV118" s="209"/>
      <c r="AW118" s="209"/>
      <c r="AX118" s="209"/>
      <c r="AY118" s="209"/>
      <c r="AZ118" s="209"/>
      <c r="BA118" s="209"/>
      <c r="BB118" s="209"/>
      <c r="BC118" s="209"/>
      <c r="BD118" s="209"/>
      <c r="BE118" s="209"/>
      <c r="BF118" s="209"/>
      <c r="BG118" s="209"/>
      <c r="BH118" s="209"/>
      <c r="BI118" s="209"/>
      <c r="BJ118" s="209"/>
      <c r="BK118" s="209"/>
      <c r="BL118" s="209"/>
      <c r="BM118" s="209"/>
      <c r="BN118" s="209"/>
      <c r="BO118" s="209"/>
      <c r="BP118" s="209"/>
      <c r="BQ118" s="209"/>
      <c r="BR118" s="209"/>
      <c r="BS118" s="209"/>
      <c r="BT118" s="209"/>
      <c r="BU118" s="209"/>
      <c r="BV118" s="209"/>
      <c r="BW118" s="209"/>
      <c r="BX118" s="209"/>
      <c r="BY118" s="209"/>
      <c r="BZ118" s="209"/>
      <c r="CA118" s="209"/>
      <c r="CB118" s="209"/>
      <c r="CC118" s="209"/>
      <c r="CD118" s="209"/>
      <c r="CE118" s="209"/>
      <c r="CF118" s="209"/>
      <c r="CG118" s="209"/>
      <c r="CH118" s="209"/>
      <c r="CI118" s="209"/>
      <c r="CJ118" s="209"/>
      <c r="CK118" s="209"/>
      <c r="CL118" s="209"/>
      <c r="CM118" s="209"/>
      <c r="CN118" s="209"/>
      <c r="CO118" s="209"/>
      <c r="CP118" s="209"/>
      <c r="CQ118" s="209"/>
      <c r="CR118" s="209"/>
      <c r="CS118" s="209"/>
      <c r="CT118" s="209"/>
    </row>
    <row r="119" spans="1:98" s="35" customFormat="1" ht="16.5" customHeight="1">
      <c r="A119" s="41" t="s">
        <v>550</v>
      </c>
      <c r="B119" s="208">
        <f t="shared" si="139"/>
        <v>0</v>
      </c>
      <c r="C119" s="208">
        <f>C117+C118</f>
        <v>0</v>
      </c>
      <c r="D119" s="208">
        <f t="shared" ref="D119:BO119" si="140">D117+D118</f>
        <v>0</v>
      </c>
      <c r="E119" s="208">
        <f t="shared" si="140"/>
        <v>0</v>
      </c>
      <c r="F119" s="208">
        <f t="shared" si="140"/>
        <v>0</v>
      </c>
      <c r="G119" s="208">
        <f t="shared" si="140"/>
        <v>0</v>
      </c>
      <c r="H119" s="208">
        <f t="shared" si="140"/>
        <v>0</v>
      </c>
      <c r="I119" s="208">
        <f t="shared" si="140"/>
        <v>0</v>
      </c>
      <c r="J119" s="208">
        <f t="shared" si="140"/>
        <v>0</v>
      </c>
      <c r="K119" s="208">
        <f t="shared" si="140"/>
        <v>0</v>
      </c>
      <c r="L119" s="208">
        <f t="shared" si="140"/>
        <v>0</v>
      </c>
      <c r="M119" s="208">
        <f t="shared" si="140"/>
        <v>0</v>
      </c>
      <c r="N119" s="208">
        <f t="shared" si="140"/>
        <v>0</v>
      </c>
      <c r="O119" s="208">
        <f t="shared" si="140"/>
        <v>0</v>
      </c>
      <c r="P119" s="208">
        <f t="shared" si="140"/>
        <v>0</v>
      </c>
      <c r="Q119" s="208">
        <f t="shared" si="140"/>
        <v>0</v>
      </c>
      <c r="R119" s="208">
        <f t="shared" si="140"/>
        <v>0</v>
      </c>
      <c r="S119" s="208">
        <f t="shared" si="140"/>
        <v>0</v>
      </c>
      <c r="T119" s="208">
        <f t="shared" si="140"/>
        <v>0</v>
      </c>
      <c r="U119" s="208">
        <f t="shared" si="140"/>
        <v>0</v>
      </c>
      <c r="V119" s="208">
        <f t="shared" si="140"/>
        <v>0</v>
      </c>
      <c r="W119" s="208">
        <f t="shared" si="140"/>
        <v>0</v>
      </c>
      <c r="X119" s="208">
        <f t="shared" si="140"/>
        <v>0</v>
      </c>
      <c r="Y119" s="208">
        <f t="shared" si="140"/>
        <v>0</v>
      </c>
      <c r="Z119" s="208">
        <f t="shared" si="140"/>
        <v>0</v>
      </c>
      <c r="AA119" s="208">
        <f t="shared" si="140"/>
        <v>0</v>
      </c>
      <c r="AB119" s="208">
        <f t="shared" si="140"/>
        <v>0</v>
      </c>
      <c r="AC119" s="208">
        <f t="shared" si="140"/>
        <v>0</v>
      </c>
      <c r="AD119" s="208">
        <f t="shared" si="140"/>
        <v>0</v>
      </c>
      <c r="AE119" s="208">
        <f t="shared" si="140"/>
        <v>0</v>
      </c>
      <c r="AF119" s="208">
        <f t="shared" si="140"/>
        <v>0</v>
      </c>
      <c r="AG119" s="208">
        <f t="shared" si="140"/>
        <v>0</v>
      </c>
      <c r="AH119" s="208">
        <f t="shared" si="140"/>
        <v>0</v>
      </c>
      <c r="AI119" s="208">
        <f t="shared" si="140"/>
        <v>0</v>
      </c>
      <c r="AJ119" s="208">
        <f t="shared" si="140"/>
        <v>0</v>
      </c>
      <c r="AK119" s="208">
        <f t="shared" si="140"/>
        <v>0</v>
      </c>
      <c r="AL119" s="208">
        <f t="shared" si="140"/>
        <v>0</v>
      </c>
      <c r="AM119" s="208">
        <f t="shared" si="140"/>
        <v>0</v>
      </c>
      <c r="AN119" s="208">
        <f t="shared" si="140"/>
        <v>0</v>
      </c>
      <c r="AO119" s="208">
        <f t="shared" si="140"/>
        <v>0</v>
      </c>
      <c r="AP119" s="208">
        <f t="shared" si="140"/>
        <v>0</v>
      </c>
      <c r="AQ119" s="208">
        <f t="shared" si="140"/>
        <v>0</v>
      </c>
      <c r="AR119" s="208">
        <f t="shared" si="140"/>
        <v>0</v>
      </c>
      <c r="AS119" s="208">
        <f t="shared" si="140"/>
        <v>0</v>
      </c>
      <c r="AT119" s="208">
        <f t="shared" si="140"/>
        <v>0</v>
      </c>
      <c r="AU119" s="208">
        <f t="shared" si="140"/>
        <v>0</v>
      </c>
      <c r="AV119" s="208">
        <f t="shared" si="140"/>
        <v>0</v>
      </c>
      <c r="AW119" s="208">
        <f t="shared" si="140"/>
        <v>0</v>
      </c>
      <c r="AX119" s="208">
        <f t="shared" si="140"/>
        <v>0</v>
      </c>
      <c r="AY119" s="208">
        <f t="shared" si="140"/>
        <v>0</v>
      </c>
      <c r="AZ119" s="208">
        <f t="shared" si="140"/>
        <v>0</v>
      </c>
      <c r="BA119" s="208">
        <f t="shared" si="140"/>
        <v>0</v>
      </c>
      <c r="BB119" s="208">
        <f t="shared" si="140"/>
        <v>0</v>
      </c>
      <c r="BC119" s="208">
        <f t="shared" si="140"/>
        <v>0</v>
      </c>
      <c r="BD119" s="208">
        <f t="shared" si="140"/>
        <v>0</v>
      </c>
      <c r="BE119" s="208">
        <f t="shared" si="140"/>
        <v>0</v>
      </c>
      <c r="BF119" s="208">
        <f t="shared" si="140"/>
        <v>0</v>
      </c>
      <c r="BG119" s="208">
        <f t="shared" si="140"/>
        <v>0</v>
      </c>
      <c r="BH119" s="208">
        <f t="shared" si="140"/>
        <v>0</v>
      </c>
      <c r="BI119" s="208">
        <f t="shared" si="140"/>
        <v>0</v>
      </c>
      <c r="BJ119" s="208">
        <f t="shared" si="140"/>
        <v>0</v>
      </c>
      <c r="BK119" s="208">
        <f t="shared" si="140"/>
        <v>0</v>
      </c>
      <c r="BL119" s="208">
        <f t="shared" si="140"/>
        <v>0</v>
      </c>
      <c r="BM119" s="208">
        <f t="shared" si="140"/>
        <v>0</v>
      </c>
      <c r="BN119" s="208">
        <f t="shared" si="140"/>
        <v>0</v>
      </c>
      <c r="BO119" s="208">
        <f t="shared" si="140"/>
        <v>0</v>
      </c>
      <c r="BP119" s="208">
        <f t="shared" ref="BP119:CT119" si="141">BP117+BP118</f>
        <v>0</v>
      </c>
      <c r="BQ119" s="208">
        <f t="shared" si="141"/>
        <v>0</v>
      </c>
      <c r="BR119" s="208">
        <f t="shared" si="141"/>
        <v>0</v>
      </c>
      <c r="BS119" s="208">
        <f t="shared" si="141"/>
        <v>0</v>
      </c>
      <c r="BT119" s="208">
        <f t="shared" si="141"/>
        <v>0</v>
      </c>
      <c r="BU119" s="208">
        <f t="shared" si="141"/>
        <v>0</v>
      </c>
      <c r="BV119" s="208">
        <f t="shared" si="141"/>
        <v>0</v>
      </c>
      <c r="BW119" s="208">
        <f t="shared" si="141"/>
        <v>0</v>
      </c>
      <c r="BX119" s="208">
        <f t="shared" si="141"/>
        <v>0</v>
      </c>
      <c r="BY119" s="208">
        <f t="shared" si="141"/>
        <v>0</v>
      </c>
      <c r="BZ119" s="208">
        <f t="shared" si="141"/>
        <v>0</v>
      </c>
      <c r="CA119" s="208">
        <f t="shared" si="141"/>
        <v>0</v>
      </c>
      <c r="CB119" s="208">
        <f t="shared" si="141"/>
        <v>0</v>
      </c>
      <c r="CC119" s="208">
        <f t="shared" si="141"/>
        <v>0</v>
      </c>
      <c r="CD119" s="208">
        <f t="shared" si="141"/>
        <v>0</v>
      </c>
      <c r="CE119" s="208">
        <f t="shared" si="141"/>
        <v>0</v>
      </c>
      <c r="CF119" s="208">
        <f t="shared" si="141"/>
        <v>0</v>
      </c>
      <c r="CG119" s="208">
        <f t="shared" si="141"/>
        <v>0</v>
      </c>
      <c r="CH119" s="208">
        <f t="shared" si="141"/>
        <v>0</v>
      </c>
      <c r="CI119" s="208">
        <f t="shared" si="141"/>
        <v>0</v>
      </c>
      <c r="CJ119" s="208">
        <f t="shared" si="141"/>
        <v>0</v>
      </c>
      <c r="CK119" s="208">
        <f t="shared" si="141"/>
        <v>0</v>
      </c>
      <c r="CL119" s="208">
        <f t="shared" si="141"/>
        <v>0</v>
      </c>
      <c r="CM119" s="208">
        <f t="shared" si="141"/>
        <v>0</v>
      </c>
      <c r="CN119" s="208">
        <f t="shared" si="141"/>
        <v>0</v>
      </c>
      <c r="CO119" s="208">
        <f t="shared" si="141"/>
        <v>0</v>
      </c>
      <c r="CP119" s="208">
        <f t="shared" si="141"/>
        <v>0</v>
      </c>
      <c r="CQ119" s="208">
        <f t="shared" si="141"/>
        <v>0</v>
      </c>
      <c r="CR119" s="208">
        <f t="shared" si="141"/>
        <v>0</v>
      </c>
      <c r="CS119" s="208">
        <f t="shared" si="141"/>
        <v>0</v>
      </c>
      <c r="CT119" s="208">
        <f t="shared" si="141"/>
        <v>0</v>
      </c>
    </row>
    <row r="120" spans="1:98" s="37" customFormat="1" ht="16.5" customHeight="1">
      <c r="A120" s="41" t="s">
        <v>551</v>
      </c>
      <c r="B120" s="208">
        <f>CT120</f>
        <v>0</v>
      </c>
      <c r="C120" s="208">
        <f>C119</f>
        <v>0</v>
      </c>
      <c r="D120" s="208">
        <f t="shared" ref="D120:AI120" si="142">C120+D119</f>
        <v>0</v>
      </c>
      <c r="E120" s="208">
        <f t="shared" si="142"/>
        <v>0</v>
      </c>
      <c r="F120" s="208">
        <f t="shared" si="142"/>
        <v>0</v>
      </c>
      <c r="G120" s="208">
        <f t="shared" si="142"/>
        <v>0</v>
      </c>
      <c r="H120" s="208">
        <f t="shared" si="142"/>
        <v>0</v>
      </c>
      <c r="I120" s="208">
        <f t="shared" si="142"/>
        <v>0</v>
      </c>
      <c r="J120" s="208">
        <f t="shared" si="142"/>
        <v>0</v>
      </c>
      <c r="K120" s="208">
        <f t="shared" si="142"/>
        <v>0</v>
      </c>
      <c r="L120" s="208">
        <f t="shared" si="142"/>
        <v>0</v>
      </c>
      <c r="M120" s="208">
        <f t="shared" si="142"/>
        <v>0</v>
      </c>
      <c r="N120" s="208">
        <f t="shared" si="142"/>
        <v>0</v>
      </c>
      <c r="O120" s="208">
        <f t="shared" si="142"/>
        <v>0</v>
      </c>
      <c r="P120" s="208">
        <f t="shared" si="142"/>
        <v>0</v>
      </c>
      <c r="Q120" s="208">
        <f t="shared" si="142"/>
        <v>0</v>
      </c>
      <c r="R120" s="208">
        <f t="shared" si="142"/>
        <v>0</v>
      </c>
      <c r="S120" s="208">
        <f t="shared" si="142"/>
        <v>0</v>
      </c>
      <c r="T120" s="208">
        <f t="shared" si="142"/>
        <v>0</v>
      </c>
      <c r="U120" s="208">
        <f t="shared" si="142"/>
        <v>0</v>
      </c>
      <c r="V120" s="208">
        <f t="shared" si="142"/>
        <v>0</v>
      </c>
      <c r="W120" s="208">
        <f t="shared" si="142"/>
        <v>0</v>
      </c>
      <c r="X120" s="208">
        <f t="shared" si="142"/>
        <v>0</v>
      </c>
      <c r="Y120" s="208">
        <f t="shared" si="142"/>
        <v>0</v>
      </c>
      <c r="Z120" s="208">
        <f t="shared" si="142"/>
        <v>0</v>
      </c>
      <c r="AA120" s="208">
        <f t="shared" si="142"/>
        <v>0</v>
      </c>
      <c r="AB120" s="208">
        <f t="shared" si="142"/>
        <v>0</v>
      </c>
      <c r="AC120" s="208">
        <f t="shared" si="142"/>
        <v>0</v>
      </c>
      <c r="AD120" s="208">
        <f t="shared" si="142"/>
        <v>0</v>
      </c>
      <c r="AE120" s="208">
        <f t="shared" si="142"/>
        <v>0</v>
      </c>
      <c r="AF120" s="208">
        <f t="shared" si="142"/>
        <v>0</v>
      </c>
      <c r="AG120" s="208">
        <f t="shared" si="142"/>
        <v>0</v>
      </c>
      <c r="AH120" s="208">
        <f t="shared" si="142"/>
        <v>0</v>
      </c>
      <c r="AI120" s="208">
        <f t="shared" si="142"/>
        <v>0</v>
      </c>
      <c r="AJ120" s="208">
        <f t="shared" ref="AJ120:BO120" si="143">AI120+AJ119</f>
        <v>0</v>
      </c>
      <c r="AK120" s="208">
        <f t="shared" si="143"/>
        <v>0</v>
      </c>
      <c r="AL120" s="208">
        <f t="shared" si="143"/>
        <v>0</v>
      </c>
      <c r="AM120" s="208">
        <f t="shared" si="143"/>
        <v>0</v>
      </c>
      <c r="AN120" s="208">
        <f t="shared" si="143"/>
        <v>0</v>
      </c>
      <c r="AO120" s="208">
        <f t="shared" si="143"/>
        <v>0</v>
      </c>
      <c r="AP120" s="208">
        <f t="shared" si="143"/>
        <v>0</v>
      </c>
      <c r="AQ120" s="208">
        <f t="shared" si="143"/>
        <v>0</v>
      </c>
      <c r="AR120" s="208">
        <f t="shared" si="143"/>
        <v>0</v>
      </c>
      <c r="AS120" s="208">
        <f t="shared" si="143"/>
        <v>0</v>
      </c>
      <c r="AT120" s="208">
        <f t="shared" si="143"/>
        <v>0</v>
      </c>
      <c r="AU120" s="208">
        <f t="shared" si="143"/>
        <v>0</v>
      </c>
      <c r="AV120" s="208">
        <f t="shared" si="143"/>
        <v>0</v>
      </c>
      <c r="AW120" s="208">
        <f t="shared" si="143"/>
        <v>0</v>
      </c>
      <c r="AX120" s="208">
        <f t="shared" si="143"/>
        <v>0</v>
      </c>
      <c r="AY120" s="208">
        <f t="shared" si="143"/>
        <v>0</v>
      </c>
      <c r="AZ120" s="208">
        <f t="shared" si="143"/>
        <v>0</v>
      </c>
      <c r="BA120" s="208">
        <f t="shared" si="143"/>
        <v>0</v>
      </c>
      <c r="BB120" s="208">
        <f t="shared" si="143"/>
        <v>0</v>
      </c>
      <c r="BC120" s="208">
        <f t="shared" si="143"/>
        <v>0</v>
      </c>
      <c r="BD120" s="208">
        <f t="shared" si="143"/>
        <v>0</v>
      </c>
      <c r="BE120" s="208">
        <f t="shared" si="143"/>
        <v>0</v>
      </c>
      <c r="BF120" s="208">
        <f t="shared" si="143"/>
        <v>0</v>
      </c>
      <c r="BG120" s="208">
        <f t="shared" si="143"/>
        <v>0</v>
      </c>
      <c r="BH120" s="208">
        <f t="shared" si="143"/>
        <v>0</v>
      </c>
      <c r="BI120" s="208">
        <f t="shared" si="143"/>
        <v>0</v>
      </c>
      <c r="BJ120" s="208">
        <f t="shared" si="143"/>
        <v>0</v>
      </c>
      <c r="BK120" s="208">
        <f t="shared" si="143"/>
        <v>0</v>
      </c>
      <c r="BL120" s="208">
        <f t="shared" si="143"/>
        <v>0</v>
      </c>
      <c r="BM120" s="208">
        <f t="shared" si="143"/>
        <v>0</v>
      </c>
      <c r="BN120" s="208">
        <f t="shared" si="143"/>
        <v>0</v>
      </c>
      <c r="BO120" s="208">
        <f t="shared" si="143"/>
        <v>0</v>
      </c>
      <c r="BP120" s="208">
        <f t="shared" ref="BP120:CT120" si="144">BO120+BP119</f>
        <v>0</v>
      </c>
      <c r="BQ120" s="208">
        <f t="shared" si="144"/>
        <v>0</v>
      </c>
      <c r="BR120" s="208">
        <f t="shared" si="144"/>
        <v>0</v>
      </c>
      <c r="BS120" s="208">
        <f t="shared" si="144"/>
        <v>0</v>
      </c>
      <c r="BT120" s="208">
        <f t="shared" si="144"/>
        <v>0</v>
      </c>
      <c r="BU120" s="208">
        <f t="shared" si="144"/>
        <v>0</v>
      </c>
      <c r="BV120" s="208">
        <f t="shared" si="144"/>
        <v>0</v>
      </c>
      <c r="BW120" s="208">
        <f t="shared" si="144"/>
        <v>0</v>
      </c>
      <c r="BX120" s="208">
        <f t="shared" si="144"/>
        <v>0</v>
      </c>
      <c r="BY120" s="208">
        <f t="shared" si="144"/>
        <v>0</v>
      </c>
      <c r="BZ120" s="208">
        <f t="shared" si="144"/>
        <v>0</v>
      </c>
      <c r="CA120" s="208">
        <f t="shared" si="144"/>
        <v>0</v>
      </c>
      <c r="CB120" s="208">
        <f t="shared" si="144"/>
        <v>0</v>
      </c>
      <c r="CC120" s="208">
        <f t="shared" si="144"/>
        <v>0</v>
      </c>
      <c r="CD120" s="208">
        <f t="shared" si="144"/>
        <v>0</v>
      </c>
      <c r="CE120" s="208">
        <f t="shared" si="144"/>
        <v>0</v>
      </c>
      <c r="CF120" s="208">
        <f t="shared" si="144"/>
        <v>0</v>
      </c>
      <c r="CG120" s="208">
        <f t="shared" si="144"/>
        <v>0</v>
      </c>
      <c r="CH120" s="208">
        <f t="shared" si="144"/>
        <v>0</v>
      </c>
      <c r="CI120" s="208">
        <f t="shared" si="144"/>
        <v>0</v>
      </c>
      <c r="CJ120" s="208">
        <f t="shared" si="144"/>
        <v>0</v>
      </c>
      <c r="CK120" s="208">
        <f t="shared" si="144"/>
        <v>0</v>
      </c>
      <c r="CL120" s="208">
        <f t="shared" si="144"/>
        <v>0</v>
      </c>
      <c r="CM120" s="208">
        <f t="shared" si="144"/>
        <v>0</v>
      </c>
      <c r="CN120" s="208">
        <f t="shared" si="144"/>
        <v>0</v>
      </c>
      <c r="CO120" s="208">
        <f t="shared" si="144"/>
        <v>0</v>
      </c>
      <c r="CP120" s="208">
        <f t="shared" si="144"/>
        <v>0</v>
      </c>
      <c r="CQ120" s="208">
        <f t="shared" si="144"/>
        <v>0</v>
      </c>
      <c r="CR120" s="208">
        <f t="shared" si="144"/>
        <v>0</v>
      </c>
      <c r="CS120" s="208">
        <f t="shared" si="144"/>
        <v>0</v>
      </c>
      <c r="CT120" s="208">
        <f t="shared" si="144"/>
        <v>0</v>
      </c>
    </row>
    <row r="121" spans="1:98" ht="16.5" customHeight="1">
      <c r="A121" s="191"/>
    </row>
    <row r="122" spans="1:98" s="192" customFormat="1" ht="16.5" customHeight="1">
      <c r="A122" s="217" t="s">
        <v>552</v>
      </c>
      <c r="B122" s="208">
        <f t="shared" ref="B122:B128" si="145">SUM(C122:CT122)</f>
        <v>0</v>
      </c>
      <c r="C122" s="242">
        <f>-'附表 现金流（三期）'!E$28</f>
        <v>0</v>
      </c>
      <c r="D122" s="242">
        <f>-'附表 现金流（三期）'!F$28</f>
        <v>0</v>
      </c>
      <c r="E122" s="242">
        <f>-'附表 现金流（三期）'!G$28</f>
        <v>0</v>
      </c>
      <c r="F122" s="242">
        <f>-'附表 现金流（三期）'!H$28</f>
        <v>0</v>
      </c>
      <c r="G122" s="242">
        <f>-'附表 现金流（三期）'!I$28</f>
        <v>0</v>
      </c>
      <c r="H122" s="242">
        <f>-'附表 现金流（三期）'!J$28</f>
        <v>0</v>
      </c>
      <c r="I122" s="242">
        <f>-'附表 现金流（三期）'!K$28</f>
        <v>0</v>
      </c>
      <c r="J122" s="242">
        <f>-'附表 现金流（三期）'!L$28</f>
        <v>0</v>
      </c>
      <c r="K122" s="242">
        <f>-'附表 现金流（三期）'!M$28</f>
        <v>0</v>
      </c>
      <c r="L122" s="242">
        <f>-'附表 现金流（三期）'!N$28</f>
        <v>0</v>
      </c>
      <c r="M122" s="242">
        <f>-'附表 现金流（三期）'!O$28</f>
        <v>0</v>
      </c>
      <c r="N122" s="242">
        <f>-'附表 现金流（三期）'!P$28</f>
        <v>0</v>
      </c>
      <c r="O122" s="242">
        <f>-'附表 现金流（三期）'!Q$28</f>
        <v>0</v>
      </c>
      <c r="P122" s="242">
        <f>-'附表 现金流（三期）'!R$28</f>
        <v>0</v>
      </c>
      <c r="Q122" s="242">
        <f>-'附表 现金流（三期）'!S$28</f>
        <v>0</v>
      </c>
      <c r="R122" s="242">
        <f>-'附表 现金流（三期）'!T$28</f>
        <v>0</v>
      </c>
      <c r="S122" s="242">
        <f>-'附表 现金流（三期）'!U$28</f>
        <v>0</v>
      </c>
      <c r="T122" s="242">
        <f>-'附表 现金流（三期）'!V$28</f>
        <v>0</v>
      </c>
      <c r="U122" s="242">
        <f>-'附表 现金流（三期）'!W$28</f>
        <v>0</v>
      </c>
      <c r="V122" s="242">
        <f>-'附表 现金流（三期）'!X$28</f>
        <v>0</v>
      </c>
      <c r="W122" s="242">
        <f>-'附表 现金流（三期）'!Y$28</f>
        <v>0</v>
      </c>
      <c r="X122" s="242">
        <f>-'附表 现金流（三期）'!Z$28</f>
        <v>0</v>
      </c>
      <c r="Y122" s="242">
        <f>-'附表 现金流（三期）'!AA$28</f>
        <v>0</v>
      </c>
      <c r="Z122" s="242">
        <f>-'附表 现金流（三期）'!AB$28</f>
        <v>0</v>
      </c>
      <c r="AA122" s="242">
        <f>-'附表 现金流（三期）'!AC$28</f>
        <v>0</v>
      </c>
      <c r="AB122" s="242">
        <f>-'附表 现金流（三期）'!AD$28</f>
        <v>0</v>
      </c>
      <c r="AC122" s="242">
        <f>-'附表 现金流（三期）'!AE$28</f>
        <v>0</v>
      </c>
      <c r="AD122" s="242">
        <f>-'附表 现金流（三期）'!AF$28</f>
        <v>0</v>
      </c>
      <c r="AE122" s="242">
        <f>-'附表 现金流（三期）'!AG$28</f>
        <v>0</v>
      </c>
      <c r="AF122" s="242">
        <f>-'附表 现金流（三期）'!AH$28</f>
        <v>0</v>
      </c>
      <c r="AG122" s="242">
        <f>-'附表 现金流（三期）'!AI$28</f>
        <v>0</v>
      </c>
      <c r="AH122" s="242">
        <f>-'附表 现金流（三期）'!AJ$28</f>
        <v>0</v>
      </c>
      <c r="AI122" s="242">
        <f>-'附表 现金流（三期）'!AK$28</f>
        <v>0</v>
      </c>
      <c r="AJ122" s="242">
        <f>-'附表 现金流（三期）'!AL$28</f>
        <v>0</v>
      </c>
      <c r="AK122" s="242">
        <f>-'附表 现金流（三期）'!AM$28</f>
        <v>0</v>
      </c>
      <c r="AL122" s="242">
        <f>-'附表 现金流（三期）'!AN$28</f>
        <v>0</v>
      </c>
      <c r="AM122" s="242">
        <f>-'附表 现金流（三期）'!AO$28</f>
        <v>0</v>
      </c>
      <c r="AN122" s="242">
        <f>-'附表 现金流（三期）'!AP$28</f>
        <v>0</v>
      </c>
      <c r="AO122" s="242">
        <f>-'附表 现金流（三期）'!AQ$28</f>
        <v>0</v>
      </c>
      <c r="AP122" s="242">
        <f>-'附表 现金流（三期）'!AR$28</f>
        <v>0</v>
      </c>
      <c r="AQ122" s="242">
        <f>-'附表 现金流（三期）'!AS$28</f>
        <v>0</v>
      </c>
      <c r="AR122" s="242">
        <f>-'附表 现金流（三期）'!AT$28</f>
        <v>0</v>
      </c>
      <c r="AS122" s="242">
        <f>-'附表 现金流（三期）'!AU$28</f>
        <v>0</v>
      </c>
      <c r="AT122" s="242">
        <f>-'附表 现金流（三期）'!AV$28</f>
        <v>0</v>
      </c>
      <c r="AU122" s="242">
        <f>-'附表 现金流（三期）'!AW$28</f>
        <v>0</v>
      </c>
      <c r="AV122" s="242">
        <f>-'附表 现金流（三期）'!AX$28</f>
        <v>0</v>
      </c>
      <c r="AW122" s="242">
        <f>-'附表 现金流（三期）'!AY$28</f>
        <v>0</v>
      </c>
      <c r="AX122" s="242">
        <f>-'附表 现金流（三期）'!AZ$28</f>
        <v>0</v>
      </c>
      <c r="AY122" s="242">
        <f>-'附表 现金流（三期）'!BA$28</f>
        <v>0</v>
      </c>
      <c r="AZ122" s="242">
        <f>-'附表 现金流（三期）'!BB$28</f>
        <v>0</v>
      </c>
      <c r="BA122" s="242">
        <f>-'附表 现金流（三期）'!BC$28</f>
        <v>0</v>
      </c>
      <c r="BB122" s="242">
        <f>-'附表 现金流（三期）'!BD$28</f>
        <v>0</v>
      </c>
      <c r="BC122" s="242">
        <f>-'附表 现金流（三期）'!BE$28</f>
        <v>0</v>
      </c>
      <c r="BD122" s="242">
        <f>-'附表 现金流（三期）'!BF$28</f>
        <v>0</v>
      </c>
      <c r="BE122" s="242">
        <f>-'附表 现金流（三期）'!BG$28</f>
        <v>0</v>
      </c>
      <c r="BF122" s="242">
        <f>-'附表 现金流（三期）'!BH$28</f>
        <v>0</v>
      </c>
      <c r="BG122" s="242">
        <f>-'附表 现金流（三期）'!BI$28</f>
        <v>0</v>
      </c>
      <c r="BH122" s="242">
        <f>-'附表 现金流（三期）'!BJ$28</f>
        <v>0</v>
      </c>
      <c r="BI122" s="242">
        <f>-'附表 现金流（三期）'!BK$28</f>
        <v>0</v>
      </c>
      <c r="BJ122" s="242">
        <f>-'附表 现金流（三期）'!BL$28</f>
        <v>0</v>
      </c>
      <c r="BK122" s="242">
        <f>-'附表 现金流（三期）'!BM$28</f>
        <v>0</v>
      </c>
      <c r="BL122" s="242">
        <f>-'附表 现金流（三期）'!BN$28</f>
        <v>0</v>
      </c>
      <c r="BM122" s="242">
        <f>-'附表 现金流（三期）'!BO$28</f>
        <v>0</v>
      </c>
      <c r="BN122" s="242">
        <f>-'附表 现金流（三期）'!BP$28</f>
        <v>0</v>
      </c>
      <c r="BO122" s="242">
        <f>-'附表 现金流（三期）'!BQ$28</f>
        <v>0</v>
      </c>
      <c r="BP122" s="242">
        <f>-'附表 现金流（三期）'!BR$28</f>
        <v>0</v>
      </c>
      <c r="BQ122" s="242">
        <f>-'附表 现金流（三期）'!BS$28</f>
        <v>0</v>
      </c>
      <c r="BR122" s="242">
        <f>-'附表 现金流（三期）'!BT$28</f>
        <v>0</v>
      </c>
      <c r="BS122" s="242">
        <f>-'附表 现金流（三期）'!BU$28</f>
        <v>0</v>
      </c>
      <c r="BT122" s="242">
        <f>-'附表 现金流（三期）'!BV$28</f>
        <v>0</v>
      </c>
      <c r="BU122" s="242">
        <f>-'附表 现金流（三期）'!BW$28</f>
        <v>0</v>
      </c>
      <c r="BV122" s="242">
        <f>-'附表 现金流（三期）'!BX$28</f>
        <v>0</v>
      </c>
      <c r="BW122" s="242">
        <f>-'附表 现金流（三期）'!BY$28</f>
        <v>0</v>
      </c>
      <c r="BX122" s="242">
        <f>-'附表 现金流（三期）'!BZ$28</f>
        <v>0</v>
      </c>
      <c r="BY122" s="242">
        <f>-'附表 现金流（三期）'!CA$28</f>
        <v>0</v>
      </c>
      <c r="BZ122" s="242">
        <f>-'附表 现金流（三期）'!CB$28</f>
        <v>0</v>
      </c>
      <c r="CA122" s="242">
        <f>-'附表 现金流（三期）'!CC$28</f>
        <v>0</v>
      </c>
      <c r="CB122" s="242">
        <f>-'附表 现金流（三期）'!CD$28</f>
        <v>0</v>
      </c>
      <c r="CC122" s="242">
        <f>-'附表 现金流（三期）'!CE$28</f>
        <v>0</v>
      </c>
      <c r="CD122" s="242">
        <f>-'附表 现金流（三期）'!CF$28</f>
        <v>0</v>
      </c>
      <c r="CE122" s="242">
        <f>-'附表 现金流（三期）'!CG$28</f>
        <v>0</v>
      </c>
      <c r="CF122" s="242">
        <f>-'附表 现金流（三期）'!CH$28</f>
        <v>0</v>
      </c>
      <c r="CG122" s="242">
        <f>-'附表 现金流（三期）'!CI$28</f>
        <v>0</v>
      </c>
      <c r="CH122" s="242">
        <f>-'附表 现金流（三期）'!CJ$28</f>
        <v>0</v>
      </c>
      <c r="CI122" s="242">
        <f>-'附表 现金流（三期）'!CK$28</f>
        <v>0</v>
      </c>
      <c r="CJ122" s="242">
        <f>-'附表 现金流（三期）'!CL$28</f>
        <v>0</v>
      </c>
      <c r="CK122" s="242">
        <f>-'附表 现金流（三期）'!CM$28</f>
        <v>0</v>
      </c>
      <c r="CL122" s="242">
        <f>-'附表 现金流（三期）'!CN$28</f>
        <v>0</v>
      </c>
      <c r="CM122" s="242">
        <f>-'附表 现金流（三期）'!CO$28</f>
        <v>0</v>
      </c>
      <c r="CN122" s="242">
        <f>-'附表 现金流（三期）'!CP$28</f>
        <v>0</v>
      </c>
      <c r="CO122" s="242">
        <f>-'附表 现金流（三期）'!CQ$28</f>
        <v>0</v>
      </c>
      <c r="CP122" s="242">
        <f>-'附表 现金流（三期）'!CR$28</f>
        <v>0</v>
      </c>
      <c r="CQ122" s="242">
        <f>-'附表 现金流（三期）'!CS$28</f>
        <v>0</v>
      </c>
      <c r="CR122" s="242">
        <f>-'附表 现金流（三期）'!CT$28</f>
        <v>0</v>
      </c>
      <c r="CS122" s="242">
        <f>-'附表 现金流（三期）'!CU$28</f>
        <v>0</v>
      </c>
      <c r="CT122" s="242">
        <f>-'附表 现金流（三期）'!CV$28</f>
        <v>0</v>
      </c>
    </row>
    <row r="123" spans="1:98" s="192" customFormat="1" ht="16.5" customHeight="1">
      <c r="A123" s="217" t="s">
        <v>553</v>
      </c>
      <c r="B123" s="218">
        <f>CT123</f>
        <v>0</v>
      </c>
      <c r="C123" s="218">
        <f>C122</f>
        <v>0</v>
      </c>
      <c r="D123" s="218">
        <f t="shared" ref="D123:AI123" si="146">C123+D122</f>
        <v>0</v>
      </c>
      <c r="E123" s="218">
        <f t="shared" si="146"/>
        <v>0</v>
      </c>
      <c r="F123" s="218">
        <f t="shared" si="146"/>
        <v>0</v>
      </c>
      <c r="G123" s="218">
        <f t="shared" si="146"/>
        <v>0</v>
      </c>
      <c r="H123" s="218">
        <f t="shared" si="146"/>
        <v>0</v>
      </c>
      <c r="I123" s="218">
        <f t="shared" si="146"/>
        <v>0</v>
      </c>
      <c r="J123" s="218">
        <f t="shared" si="146"/>
        <v>0</v>
      </c>
      <c r="K123" s="218">
        <f t="shared" si="146"/>
        <v>0</v>
      </c>
      <c r="L123" s="218">
        <f t="shared" si="146"/>
        <v>0</v>
      </c>
      <c r="M123" s="218">
        <f t="shared" si="146"/>
        <v>0</v>
      </c>
      <c r="N123" s="218">
        <f t="shared" si="146"/>
        <v>0</v>
      </c>
      <c r="O123" s="218">
        <f t="shared" si="146"/>
        <v>0</v>
      </c>
      <c r="P123" s="218">
        <f t="shared" si="146"/>
        <v>0</v>
      </c>
      <c r="Q123" s="218">
        <f t="shared" si="146"/>
        <v>0</v>
      </c>
      <c r="R123" s="218">
        <f t="shared" si="146"/>
        <v>0</v>
      </c>
      <c r="S123" s="218">
        <f t="shared" si="146"/>
        <v>0</v>
      </c>
      <c r="T123" s="218">
        <f t="shared" si="146"/>
        <v>0</v>
      </c>
      <c r="U123" s="218">
        <f t="shared" si="146"/>
        <v>0</v>
      </c>
      <c r="V123" s="218">
        <f t="shared" si="146"/>
        <v>0</v>
      </c>
      <c r="W123" s="218">
        <f t="shared" si="146"/>
        <v>0</v>
      </c>
      <c r="X123" s="218">
        <f t="shared" si="146"/>
        <v>0</v>
      </c>
      <c r="Y123" s="218">
        <f t="shared" si="146"/>
        <v>0</v>
      </c>
      <c r="Z123" s="218">
        <f t="shared" si="146"/>
        <v>0</v>
      </c>
      <c r="AA123" s="218">
        <f t="shared" si="146"/>
        <v>0</v>
      </c>
      <c r="AB123" s="218">
        <f t="shared" si="146"/>
        <v>0</v>
      </c>
      <c r="AC123" s="218">
        <f t="shared" si="146"/>
        <v>0</v>
      </c>
      <c r="AD123" s="218">
        <f t="shared" si="146"/>
        <v>0</v>
      </c>
      <c r="AE123" s="218">
        <f t="shared" si="146"/>
        <v>0</v>
      </c>
      <c r="AF123" s="218">
        <f t="shared" si="146"/>
        <v>0</v>
      </c>
      <c r="AG123" s="218">
        <f t="shared" si="146"/>
        <v>0</v>
      </c>
      <c r="AH123" s="218">
        <f t="shared" si="146"/>
        <v>0</v>
      </c>
      <c r="AI123" s="218">
        <f t="shared" si="146"/>
        <v>0</v>
      </c>
      <c r="AJ123" s="218">
        <f t="shared" ref="AJ123:BO123" si="147">AI123+AJ122</f>
        <v>0</v>
      </c>
      <c r="AK123" s="218">
        <f t="shared" si="147"/>
        <v>0</v>
      </c>
      <c r="AL123" s="218">
        <f t="shared" si="147"/>
        <v>0</v>
      </c>
      <c r="AM123" s="218">
        <f t="shared" si="147"/>
        <v>0</v>
      </c>
      <c r="AN123" s="218">
        <f t="shared" si="147"/>
        <v>0</v>
      </c>
      <c r="AO123" s="218">
        <f t="shared" si="147"/>
        <v>0</v>
      </c>
      <c r="AP123" s="218">
        <f t="shared" si="147"/>
        <v>0</v>
      </c>
      <c r="AQ123" s="218">
        <f t="shared" si="147"/>
        <v>0</v>
      </c>
      <c r="AR123" s="218">
        <f t="shared" si="147"/>
        <v>0</v>
      </c>
      <c r="AS123" s="218">
        <f t="shared" si="147"/>
        <v>0</v>
      </c>
      <c r="AT123" s="218">
        <f t="shared" si="147"/>
        <v>0</v>
      </c>
      <c r="AU123" s="218">
        <f t="shared" si="147"/>
        <v>0</v>
      </c>
      <c r="AV123" s="218">
        <f t="shared" si="147"/>
        <v>0</v>
      </c>
      <c r="AW123" s="218">
        <f t="shared" si="147"/>
        <v>0</v>
      </c>
      <c r="AX123" s="218">
        <f t="shared" si="147"/>
        <v>0</v>
      </c>
      <c r="AY123" s="218">
        <f t="shared" si="147"/>
        <v>0</v>
      </c>
      <c r="AZ123" s="218">
        <f t="shared" si="147"/>
        <v>0</v>
      </c>
      <c r="BA123" s="218">
        <f t="shared" si="147"/>
        <v>0</v>
      </c>
      <c r="BB123" s="218">
        <f t="shared" si="147"/>
        <v>0</v>
      </c>
      <c r="BC123" s="218">
        <f t="shared" si="147"/>
        <v>0</v>
      </c>
      <c r="BD123" s="218">
        <f t="shared" si="147"/>
        <v>0</v>
      </c>
      <c r="BE123" s="218">
        <f t="shared" si="147"/>
        <v>0</v>
      </c>
      <c r="BF123" s="218">
        <f t="shared" si="147"/>
        <v>0</v>
      </c>
      <c r="BG123" s="218">
        <f t="shared" si="147"/>
        <v>0</v>
      </c>
      <c r="BH123" s="218">
        <f t="shared" si="147"/>
        <v>0</v>
      </c>
      <c r="BI123" s="218">
        <f t="shared" si="147"/>
        <v>0</v>
      </c>
      <c r="BJ123" s="218">
        <f t="shared" si="147"/>
        <v>0</v>
      </c>
      <c r="BK123" s="218">
        <f t="shared" si="147"/>
        <v>0</v>
      </c>
      <c r="BL123" s="218">
        <f t="shared" si="147"/>
        <v>0</v>
      </c>
      <c r="BM123" s="218">
        <f t="shared" si="147"/>
        <v>0</v>
      </c>
      <c r="BN123" s="218">
        <f t="shared" si="147"/>
        <v>0</v>
      </c>
      <c r="BO123" s="218">
        <f t="shared" si="147"/>
        <v>0</v>
      </c>
      <c r="BP123" s="218">
        <f t="shared" ref="BP123:CT123" si="148">BO123+BP122</f>
        <v>0</v>
      </c>
      <c r="BQ123" s="218">
        <f t="shared" si="148"/>
        <v>0</v>
      </c>
      <c r="BR123" s="218">
        <f t="shared" si="148"/>
        <v>0</v>
      </c>
      <c r="BS123" s="218">
        <f t="shared" si="148"/>
        <v>0</v>
      </c>
      <c r="BT123" s="218">
        <f t="shared" si="148"/>
        <v>0</v>
      </c>
      <c r="BU123" s="218">
        <f t="shared" si="148"/>
        <v>0</v>
      </c>
      <c r="BV123" s="218">
        <f t="shared" si="148"/>
        <v>0</v>
      </c>
      <c r="BW123" s="218">
        <f t="shared" si="148"/>
        <v>0</v>
      </c>
      <c r="BX123" s="218">
        <f t="shared" si="148"/>
        <v>0</v>
      </c>
      <c r="BY123" s="218">
        <f t="shared" si="148"/>
        <v>0</v>
      </c>
      <c r="BZ123" s="218">
        <f t="shared" si="148"/>
        <v>0</v>
      </c>
      <c r="CA123" s="218">
        <f t="shared" si="148"/>
        <v>0</v>
      </c>
      <c r="CB123" s="218">
        <f t="shared" si="148"/>
        <v>0</v>
      </c>
      <c r="CC123" s="218">
        <f t="shared" si="148"/>
        <v>0</v>
      </c>
      <c r="CD123" s="218">
        <f t="shared" si="148"/>
        <v>0</v>
      </c>
      <c r="CE123" s="218">
        <f t="shared" si="148"/>
        <v>0</v>
      </c>
      <c r="CF123" s="218">
        <f t="shared" si="148"/>
        <v>0</v>
      </c>
      <c r="CG123" s="218">
        <f t="shared" si="148"/>
        <v>0</v>
      </c>
      <c r="CH123" s="218">
        <f t="shared" si="148"/>
        <v>0</v>
      </c>
      <c r="CI123" s="218">
        <f t="shared" si="148"/>
        <v>0</v>
      </c>
      <c r="CJ123" s="218">
        <f t="shared" si="148"/>
        <v>0</v>
      </c>
      <c r="CK123" s="218">
        <f t="shared" si="148"/>
        <v>0</v>
      </c>
      <c r="CL123" s="218">
        <f t="shared" si="148"/>
        <v>0</v>
      </c>
      <c r="CM123" s="218">
        <f t="shared" si="148"/>
        <v>0</v>
      </c>
      <c r="CN123" s="218">
        <f t="shared" si="148"/>
        <v>0</v>
      </c>
      <c r="CO123" s="218">
        <f t="shared" si="148"/>
        <v>0</v>
      </c>
      <c r="CP123" s="218">
        <f t="shared" si="148"/>
        <v>0</v>
      </c>
      <c r="CQ123" s="218">
        <f t="shared" si="148"/>
        <v>0</v>
      </c>
      <c r="CR123" s="218">
        <f t="shared" si="148"/>
        <v>0</v>
      </c>
      <c r="CS123" s="218">
        <f t="shared" si="148"/>
        <v>0</v>
      </c>
      <c r="CT123" s="218">
        <f t="shared" si="148"/>
        <v>0</v>
      </c>
    </row>
    <row r="124" spans="1:98" s="193" customFormat="1" ht="16.5" customHeight="1"/>
    <row r="125" spans="1:98" s="193" customFormat="1" ht="16.5" customHeight="1">
      <c r="A125" s="230" t="s">
        <v>583</v>
      </c>
      <c r="B125" s="232" t="s">
        <v>239</v>
      </c>
      <c r="C125" s="245">
        <v>1</v>
      </c>
      <c r="D125" s="245">
        <v>2</v>
      </c>
      <c r="E125" s="245">
        <v>3</v>
      </c>
      <c r="F125" s="245">
        <v>4</v>
      </c>
      <c r="G125" s="245">
        <v>5</v>
      </c>
      <c r="H125" s="245">
        <v>6</v>
      </c>
      <c r="I125" s="245">
        <v>7</v>
      </c>
      <c r="J125" s="245">
        <v>8</v>
      </c>
      <c r="K125" s="245">
        <v>9</v>
      </c>
      <c r="L125" s="245">
        <v>10</v>
      </c>
      <c r="M125" s="245">
        <v>11</v>
      </c>
      <c r="N125" s="245">
        <v>12</v>
      </c>
      <c r="O125" s="245">
        <v>13</v>
      </c>
      <c r="P125" s="245">
        <v>14</v>
      </c>
      <c r="Q125" s="245">
        <v>15</v>
      </c>
      <c r="R125" s="245">
        <v>16</v>
      </c>
      <c r="S125" s="245">
        <v>17</v>
      </c>
      <c r="T125" s="245">
        <v>18</v>
      </c>
      <c r="U125" s="245">
        <v>19</v>
      </c>
      <c r="V125" s="245">
        <v>20</v>
      </c>
      <c r="W125" s="245">
        <v>21</v>
      </c>
      <c r="X125" s="245">
        <v>22</v>
      </c>
      <c r="Y125" s="245">
        <v>23</v>
      </c>
      <c r="Z125" s="245">
        <v>24</v>
      </c>
      <c r="AA125" s="245">
        <v>25</v>
      </c>
      <c r="AB125" s="245">
        <v>26</v>
      </c>
      <c r="AC125" s="245">
        <v>27</v>
      </c>
      <c r="AD125" s="245">
        <v>28</v>
      </c>
      <c r="AE125" s="245">
        <v>29</v>
      </c>
      <c r="AF125" s="245">
        <v>30</v>
      </c>
      <c r="AG125" s="245">
        <v>31</v>
      </c>
      <c r="AH125" s="245">
        <v>32</v>
      </c>
      <c r="AI125" s="245">
        <v>33</v>
      </c>
      <c r="AJ125" s="245">
        <v>34</v>
      </c>
      <c r="AK125" s="245">
        <v>35</v>
      </c>
      <c r="AL125" s="245">
        <v>36</v>
      </c>
      <c r="AM125" s="245">
        <v>37</v>
      </c>
      <c r="AN125" s="245">
        <v>38</v>
      </c>
      <c r="AO125" s="245">
        <v>39</v>
      </c>
      <c r="AP125" s="245">
        <v>40</v>
      </c>
      <c r="AQ125" s="245">
        <v>41</v>
      </c>
      <c r="AR125" s="245">
        <v>42</v>
      </c>
      <c r="AS125" s="245">
        <v>43</v>
      </c>
      <c r="AT125" s="245">
        <v>44</v>
      </c>
      <c r="AU125" s="245">
        <v>45</v>
      </c>
      <c r="AV125" s="245">
        <v>46</v>
      </c>
      <c r="AW125" s="245">
        <v>47</v>
      </c>
      <c r="AX125" s="245">
        <v>48</v>
      </c>
      <c r="AY125" s="245">
        <v>49</v>
      </c>
      <c r="AZ125" s="245">
        <v>50</v>
      </c>
      <c r="BA125" s="245">
        <v>51</v>
      </c>
      <c r="BB125" s="245">
        <v>52</v>
      </c>
      <c r="BC125" s="245">
        <v>53</v>
      </c>
      <c r="BD125" s="245">
        <v>54</v>
      </c>
      <c r="BE125" s="245">
        <v>55</v>
      </c>
      <c r="BF125" s="245">
        <v>56</v>
      </c>
      <c r="BG125" s="245">
        <v>57</v>
      </c>
      <c r="BH125" s="245">
        <v>58</v>
      </c>
      <c r="BI125" s="245">
        <v>59</v>
      </c>
      <c r="BJ125" s="245">
        <v>60</v>
      </c>
      <c r="BK125" s="245">
        <v>61</v>
      </c>
      <c r="BL125" s="245">
        <v>62</v>
      </c>
      <c r="BM125" s="245">
        <v>63</v>
      </c>
      <c r="BN125" s="245">
        <v>64</v>
      </c>
      <c r="BO125" s="245">
        <v>65</v>
      </c>
      <c r="BP125" s="245">
        <v>66</v>
      </c>
      <c r="BQ125" s="245">
        <v>67</v>
      </c>
      <c r="BR125" s="245">
        <v>68</v>
      </c>
      <c r="BS125" s="245">
        <v>69</v>
      </c>
      <c r="BT125" s="245">
        <v>70</v>
      </c>
      <c r="BU125" s="245">
        <v>71</v>
      </c>
      <c r="BV125" s="245">
        <v>72</v>
      </c>
      <c r="BW125" s="245">
        <v>73</v>
      </c>
      <c r="BX125" s="245">
        <v>74</v>
      </c>
      <c r="BY125" s="245">
        <v>75</v>
      </c>
      <c r="BZ125" s="245">
        <v>76</v>
      </c>
      <c r="CA125" s="245">
        <v>77</v>
      </c>
      <c r="CB125" s="245">
        <v>78</v>
      </c>
      <c r="CC125" s="245">
        <v>79</v>
      </c>
      <c r="CD125" s="245">
        <v>80</v>
      </c>
      <c r="CE125" s="245">
        <v>81</v>
      </c>
      <c r="CF125" s="245">
        <v>82</v>
      </c>
      <c r="CG125" s="245">
        <v>83</v>
      </c>
      <c r="CH125" s="245">
        <v>84</v>
      </c>
      <c r="CI125" s="245">
        <v>85</v>
      </c>
      <c r="CJ125" s="245">
        <v>86</v>
      </c>
      <c r="CK125" s="245">
        <v>87</v>
      </c>
      <c r="CL125" s="245">
        <v>88</v>
      </c>
      <c r="CM125" s="245">
        <v>89</v>
      </c>
      <c r="CN125" s="245">
        <v>90</v>
      </c>
      <c r="CO125" s="245">
        <v>91</v>
      </c>
      <c r="CP125" s="245">
        <v>92</v>
      </c>
      <c r="CQ125" s="245">
        <v>93</v>
      </c>
      <c r="CR125" s="245">
        <v>94</v>
      </c>
      <c r="CS125" s="245">
        <v>95</v>
      </c>
      <c r="CT125" s="245">
        <v>96</v>
      </c>
    </row>
    <row r="126" spans="1:98" s="194" customFormat="1" ht="16.5" customHeight="1">
      <c r="A126" s="246" t="s">
        <v>579</v>
      </c>
      <c r="B126" s="208">
        <f t="shared" si="145"/>
        <v>0</v>
      </c>
      <c r="C126" s="247">
        <f>C114*$B$10/12</f>
        <v>0</v>
      </c>
      <c r="D126" s="247">
        <f>D114*$B$10/12</f>
        <v>0</v>
      </c>
      <c r="E126" s="247">
        <f>E114*$B$10/12</f>
        <v>0</v>
      </c>
      <c r="F126" s="247">
        <f>F114*$B$10/12</f>
        <v>0</v>
      </c>
      <c r="G126" s="247">
        <f>G114*$B$10/12</f>
        <v>0</v>
      </c>
      <c r="H126" s="247">
        <f t="shared" ref="H126:BS126" si="149">H114*$B$10/12</f>
        <v>0</v>
      </c>
      <c r="I126" s="247">
        <f t="shared" si="149"/>
        <v>0</v>
      </c>
      <c r="J126" s="247">
        <f t="shared" si="149"/>
        <v>0</v>
      </c>
      <c r="K126" s="247">
        <f t="shared" si="149"/>
        <v>0</v>
      </c>
      <c r="L126" s="247">
        <f t="shared" si="149"/>
        <v>0</v>
      </c>
      <c r="M126" s="247">
        <f t="shared" si="149"/>
        <v>0</v>
      </c>
      <c r="N126" s="247">
        <f t="shared" si="149"/>
        <v>0</v>
      </c>
      <c r="O126" s="247">
        <f t="shared" si="149"/>
        <v>0</v>
      </c>
      <c r="P126" s="247">
        <f t="shared" si="149"/>
        <v>0</v>
      </c>
      <c r="Q126" s="247">
        <f t="shared" si="149"/>
        <v>0</v>
      </c>
      <c r="R126" s="247">
        <f t="shared" si="149"/>
        <v>0</v>
      </c>
      <c r="S126" s="247">
        <f t="shared" si="149"/>
        <v>0</v>
      </c>
      <c r="T126" s="247">
        <f t="shared" si="149"/>
        <v>0</v>
      </c>
      <c r="U126" s="247">
        <f t="shared" si="149"/>
        <v>0</v>
      </c>
      <c r="V126" s="247">
        <f t="shared" si="149"/>
        <v>0</v>
      </c>
      <c r="W126" s="247">
        <f t="shared" si="149"/>
        <v>0</v>
      </c>
      <c r="X126" s="247">
        <f t="shared" si="149"/>
        <v>0</v>
      </c>
      <c r="Y126" s="247">
        <f t="shared" si="149"/>
        <v>0</v>
      </c>
      <c r="Z126" s="247">
        <f t="shared" si="149"/>
        <v>0</v>
      </c>
      <c r="AA126" s="247">
        <f t="shared" si="149"/>
        <v>0</v>
      </c>
      <c r="AB126" s="247">
        <f t="shared" si="149"/>
        <v>0</v>
      </c>
      <c r="AC126" s="247">
        <f t="shared" si="149"/>
        <v>0</v>
      </c>
      <c r="AD126" s="247">
        <f t="shared" si="149"/>
        <v>0</v>
      </c>
      <c r="AE126" s="247">
        <f t="shared" si="149"/>
        <v>0</v>
      </c>
      <c r="AF126" s="247">
        <f t="shared" si="149"/>
        <v>0</v>
      </c>
      <c r="AG126" s="247">
        <f t="shared" si="149"/>
        <v>0</v>
      </c>
      <c r="AH126" s="247">
        <f t="shared" si="149"/>
        <v>0</v>
      </c>
      <c r="AI126" s="247">
        <f t="shared" si="149"/>
        <v>0</v>
      </c>
      <c r="AJ126" s="247">
        <f t="shared" si="149"/>
        <v>0</v>
      </c>
      <c r="AK126" s="247">
        <f t="shared" si="149"/>
        <v>0</v>
      </c>
      <c r="AL126" s="247">
        <f t="shared" si="149"/>
        <v>0</v>
      </c>
      <c r="AM126" s="247">
        <f t="shared" si="149"/>
        <v>0</v>
      </c>
      <c r="AN126" s="247">
        <f t="shared" si="149"/>
        <v>0</v>
      </c>
      <c r="AO126" s="247">
        <f t="shared" si="149"/>
        <v>0</v>
      </c>
      <c r="AP126" s="247">
        <f t="shared" si="149"/>
        <v>0</v>
      </c>
      <c r="AQ126" s="247">
        <f t="shared" si="149"/>
        <v>0</v>
      </c>
      <c r="AR126" s="247">
        <f t="shared" si="149"/>
        <v>0</v>
      </c>
      <c r="AS126" s="247">
        <f t="shared" si="149"/>
        <v>0</v>
      </c>
      <c r="AT126" s="247">
        <f t="shared" si="149"/>
        <v>0</v>
      </c>
      <c r="AU126" s="247">
        <f t="shared" si="149"/>
        <v>0</v>
      </c>
      <c r="AV126" s="247">
        <f t="shared" si="149"/>
        <v>0</v>
      </c>
      <c r="AW126" s="247">
        <f t="shared" si="149"/>
        <v>0</v>
      </c>
      <c r="AX126" s="247">
        <f t="shared" si="149"/>
        <v>0</v>
      </c>
      <c r="AY126" s="247">
        <f t="shared" si="149"/>
        <v>0</v>
      </c>
      <c r="AZ126" s="247">
        <f t="shared" si="149"/>
        <v>0</v>
      </c>
      <c r="BA126" s="247">
        <f t="shared" si="149"/>
        <v>0</v>
      </c>
      <c r="BB126" s="247">
        <f t="shared" si="149"/>
        <v>0</v>
      </c>
      <c r="BC126" s="247">
        <f t="shared" si="149"/>
        <v>0</v>
      </c>
      <c r="BD126" s="247">
        <f t="shared" si="149"/>
        <v>0</v>
      </c>
      <c r="BE126" s="247">
        <f t="shared" si="149"/>
        <v>0</v>
      </c>
      <c r="BF126" s="247">
        <f t="shared" si="149"/>
        <v>0</v>
      </c>
      <c r="BG126" s="247">
        <f t="shared" si="149"/>
        <v>0</v>
      </c>
      <c r="BH126" s="247">
        <f t="shared" si="149"/>
        <v>0</v>
      </c>
      <c r="BI126" s="247">
        <f t="shared" si="149"/>
        <v>0</v>
      </c>
      <c r="BJ126" s="247">
        <f t="shared" si="149"/>
        <v>0</v>
      </c>
      <c r="BK126" s="247">
        <f t="shared" si="149"/>
        <v>0</v>
      </c>
      <c r="BL126" s="247">
        <f t="shared" si="149"/>
        <v>0</v>
      </c>
      <c r="BM126" s="247">
        <f t="shared" si="149"/>
        <v>0</v>
      </c>
      <c r="BN126" s="247">
        <f t="shared" si="149"/>
        <v>0</v>
      </c>
      <c r="BO126" s="247">
        <f t="shared" si="149"/>
        <v>0</v>
      </c>
      <c r="BP126" s="247">
        <f t="shared" si="149"/>
        <v>0</v>
      </c>
      <c r="BQ126" s="247">
        <f t="shared" si="149"/>
        <v>0</v>
      </c>
      <c r="BR126" s="247">
        <f t="shared" si="149"/>
        <v>0</v>
      </c>
      <c r="BS126" s="247">
        <f t="shared" si="149"/>
        <v>0</v>
      </c>
      <c r="BT126" s="247">
        <f t="shared" ref="BT126:CT126" si="150">BT114*$B$10/12</f>
        <v>0</v>
      </c>
      <c r="BU126" s="247">
        <f t="shared" si="150"/>
        <v>0</v>
      </c>
      <c r="BV126" s="247">
        <f t="shared" si="150"/>
        <v>0</v>
      </c>
      <c r="BW126" s="247">
        <f t="shared" si="150"/>
        <v>0</v>
      </c>
      <c r="BX126" s="247">
        <f t="shared" si="150"/>
        <v>0</v>
      </c>
      <c r="BY126" s="247">
        <f t="shared" si="150"/>
        <v>0</v>
      </c>
      <c r="BZ126" s="247">
        <f t="shared" si="150"/>
        <v>0</v>
      </c>
      <c r="CA126" s="247">
        <f t="shared" si="150"/>
        <v>0</v>
      </c>
      <c r="CB126" s="247">
        <f t="shared" si="150"/>
        <v>0</v>
      </c>
      <c r="CC126" s="247">
        <f t="shared" si="150"/>
        <v>0</v>
      </c>
      <c r="CD126" s="247">
        <f t="shared" si="150"/>
        <v>0</v>
      </c>
      <c r="CE126" s="247">
        <f t="shared" si="150"/>
        <v>0</v>
      </c>
      <c r="CF126" s="247">
        <f t="shared" si="150"/>
        <v>0</v>
      </c>
      <c r="CG126" s="247">
        <f t="shared" si="150"/>
        <v>0</v>
      </c>
      <c r="CH126" s="247">
        <f t="shared" si="150"/>
        <v>0</v>
      </c>
      <c r="CI126" s="247">
        <f t="shared" si="150"/>
        <v>0</v>
      </c>
      <c r="CJ126" s="247">
        <f t="shared" si="150"/>
        <v>0</v>
      </c>
      <c r="CK126" s="247">
        <f t="shared" si="150"/>
        <v>0</v>
      </c>
      <c r="CL126" s="247">
        <f t="shared" si="150"/>
        <v>0</v>
      </c>
      <c r="CM126" s="247">
        <f t="shared" si="150"/>
        <v>0</v>
      </c>
      <c r="CN126" s="247">
        <f t="shared" si="150"/>
        <v>0</v>
      </c>
      <c r="CO126" s="247">
        <f t="shared" si="150"/>
        <v>0</v>
      </c>
      <c r="CP126" s="247">
        <f t="shared" si="150"/>
        <v>0</v>
      </c>
      <c r="CQ126" s="247">
        <f t="shared" si="150"/>
        <v>0</v>
      </c>
      <c r="CR126" s="247">
        <f t="shared" si="150"/>
        <v>0</v>
      </c>
      <c r="CS126" s="247">
        <f t="shared" si="150"/>
        <v>0</v>
      </c>
      <c r="CT126" s="247">
        <f t="shared" si="150"/>
        <v>0</v>
      </c>
    </row>
    <row r="127" spans="1:98" s="194" customFormat="1" ht="16.5" customHeight="1">
      <c r="A127" s="214" t="s">
        <v>556</v>
      </c>
      <c r="B127" s="208">
        <f t="shared" si="145"/>
        <v>0</v>
      </c>
      <c r="C127" s="221">
        <f>C120*$B$12/12</f>
        <v>0</v>
      </c>
      <c r="D127" s="221">
        <f>D120*$B$12/12</f>
        <v>0</v>
      </c>
      <c r="E127" s="221">
        <f>E120*$B$12/12</f>
        <v>0</v>
      </c>
      <c r="F127" s="221">
        <f>F120*$B$12/12</f>
        <v>0</v>
      </c>
      <c r="G127" s="221">
        <f>G120*$B$12/12</f>
        <v>0</v>
      </c>
      <c r="H127" s="221">
        <f t="shared" ref="H127:BS127" si="151">H120*$B$12/12</f>
        <v>0</v>
      </c>
      <c r="I127" s="221">
        <f t="shared" si="151"/>
        <v>0</v>
      </c>
      <c r="J127" s="221">
        <f t="shared" si="151"/>
        <v>0</v>
      </c>
      <c r="K127" s="221">
        <f t="shared" si="151"/>
        <v>0</v>
      </c>
      <c r="L127" s="221">
        <f t="shared" si="151"/>
        <v>0</v>
      </c>
      <c r="M127" s="221">
        <f t="shared" si="151"/>
        <v>0</v>
      </c>
      <c r="N127" s="221">
        <f t="shared" si="151"/>
        <v>0</v>
      </c>
      <c r="O127" s="221">
        <f t="shared" si="151"/>
        <v>0</v>
      </c>
      <c r="P127" s="221">
        <f t="shared" si="151"/>
        <v>0</v>
      </c>
      <c r="Q127" s="221">
        <f t="shared" si="151"/>
        <v>0</v>
      </c>
      <c r="R127" s="221">
        <f t="shared" si="151"/>
        <v>0</v>
      </c>
      <c r="S127" s="221">
        <f t="shared" si="151"/>
        <v>0</v>
      </c>
      <c r="T127" s="221">
        <f t="shared" si="151"/>
        <v>0</v>
      </c>
      <c r="U127" s="221">
        <f t="shared" si="151"/>
        <v>0</v>
      </c>
      <c r="V127" s="221">
        <f t="shared" si="151"/>
        <v>0</v>
      </c>
      <c r="W127" s="221">
        <f t="shared" si="151"/>
        <v>0</v>
      </c>
      <c r="X127" s="221">
        <f t="shared" si="151"/>
        <v>0</v>
      </c>
      <c r="Y127" s="221">
        <f t="shared" si="151"/>
        <v>0</v>
      </c>
      <c r="Z127" s="221">
        <f t="shared" si="151"/>
        <v>0</v>
      </c>
      <c r="AA127" s="221">
        <f t="shared" si="151"/>
        <v>0</v>
      </c>
      <c r="AB127" s="221">
        <f t="shared" si="151"/>
        <v>0</v>
      </c>
      <c r="AC127" s="221">
        <f t="shared" si="151"/>
        <v>0</v>
      </c>
      <c r="AD127" s="221">
        <f t="shared" si="151"/>
        <v>0</v>
      </c>
      <c r="AE127" s="221">
        <f t="shared" si="151"/>
        <v>0</v>
      </c>
      <c r="AF127" s="221">
        <f t="shared" si="151"/>
        <v>0</v>
      </c>
      <c r="AG127" s="221">
        <f t="shared" si="151"/>
        <v>0</v>
      </c>
      <c r="AH127" s="221">
        <f t="shared" si="151"/>
        <v>0</v>
      </c>
      <c r="AI127" s="221">
        <f t="shared" si="151"/>
        <v>0</v>
      </c>
      <c r="AJ127" s="221">
        <f t="shared" si="151"/>
        <v>0</v>
      </c>
      <c r="AK127" s="221">
        <f t="shared" si="151"/>
        <v>0</v>
      </c>
      <c r="AL127" s="221">
        <f t="shared" si="151"/>
        <v>0</v>
      </c>
      <c r="AM127" s="221">
        <f t="shared" si="151"/>
        <v>0</v>
      </c>
      <c r="AN127" s="221">
        <f t="shared" si="151"/>
        <v>0</v>
      </c>
      <c r="AO127" s="221">
        <f t="shared" si="151"/>
        <v>0</v>
      </c>
      <c r="AP127" s="221">
        <f t="shared" si="151"/>
        <v>0</v>
      </c>
      <c r="AQ127" s="221">
        <f t="shared" si="151"/>
        <v>0</v>
      </c>
      <c r="AR127" s="221">
        <f t="shared" si="151"/>
        <v>0</v>
      </c>
      <c r="AS127" s="221">
        <f t="shared" si="151"/>
        <v>0</v>
      </c>
      <c r="AT127" s="221">
        <f t="shared" si="151"/>
        <v>0</v>
      </c>
      <c r="AU127" s="221">
        <f t="shared" si="151"/>
        <v>0</v>
      </c>
      <c r="AV127" s="221">
        <f t="shared" si="151"/>
        <v>0</v>
      </c>
      <c r="AW127" s="221">
        <f t="shared" si="151"/>
        <v>0</v>
      </c>
      <c r="AX127" s="221">
        <f t="shared" si="151"/>
        <v>0</v>
      </c>
      <c r="AY127" s="221">
        <f t="shared" si="151"/>
        <v>0</v>
      </c>
      <c r="AZ127" s="221">
        <f t="shared" si="151"/>
        <v>0</v>
      </c>
      <c r="BA127" s="221">
        <f t="shared" si="151"/>
        <v>0</v>
      </c>
      <c r="BB127" s="221">
        <f t="shared" si="151"/>
        <v>0</v>
      </c>
      <c r="BC127" s="221">
        <f t="shared" si="151"/>
        <v>0</v>
      </c>
      <c r="BD127" s="221">
        <f t="shared" si="151"/>
        <v>0</v>
      </c>
      <c r="BE127" s="221">
        <f t="shared" si="151"/>
        <v>0</v>
      </c>
      <c r="BF127" s="221">
        <f t="shared" si="151"/>
        <v>0</v>
      </c>
      <c r="BG127" s="221">
        <f t="shared" si="151"/>
        <v>0</v>
      </c>
      <c r="BH127" s="221">
        <f t="shared" si="151"/>
        <v>0</v>
      </c>
      <c r="BI127" s="221">
        <f t="shared" si="151"/>
        <v>0</v>
      </c>
      <c r="BJ127" s="221">
        <f t="shared" si="151"/>
        <v>0</v>
      </c>
      <c r="BK127" s="221">
        <f t="shared" si="151"/>
        <v>0</v>
      </c>
      <c r="BL127" s="221">
        <f t="shared" si="151"/>
        <v>0</v>
      </c>
      <c r="BM127" s="221">
        <f t="shared" si="151"/>
        <v>0</v>
      </c>
      <c r="BN127" s="221">
        <f t="shared" si="151"/>
        <v>0</v>
      </c>
      <c r="BO127" s="221">
        <f t="shared" si="151"/>
        <v>0</v>
      </c>
      <c r="BP127" s="221">
        <f t="shared" si="151"/>
        <v>0</v>
      </c>
      <c r="BQ127" s="221">
        <f t="shared" si="151"/>
        <v>0</v>
      </c>
      <c r="BR127" s="221">
        <f t="shared" si="151"/>
        <v>0</v>
      </c>
      <c r="BS127" s="221">
        <f t="shared" si="151"/>
        <v>0</v>
      </c>
      <c r="BT127" s="221">
        <f t="shared" ref="BT127:CT127" si="152">BT120*$B$12/12</f>
        <v>0</v>
      </c>
      <c r="BU127" s="221">
        <f t="shared" si="152"/>
        <v>0</v>
      </c>
      <c r="BV127" s="221">
        <f t="shared" si="152"/>
        <v>0</v>
      </c>
      <c r="BW127" s="221">
        <f t="shared" si="152"/>
        <v>0</v>
      </c>
      <c r="BX127" s="221">
        <f t="shared" si="152"/>
        <v>0</v>
      </c>
      <c r="BY127" s="221">
        <f t="shared" si="152"/>
        <v>0</v>
      </c>
      <c r="BZ127" s="221">
        <f t="shared" si="152"/>
        <v>0</v>
      </c>
      <c r="CA127" s="221">
        <f t="shared" si="152"/>
        <v>0</v>
      </c>
      <c r="CB127" s="221">
        <f t="shared" si="152"/>
        <v>0</v>
      </c>
      <c r="CC127" s="221">
        <f t="shared" si="152"/>
        <v>0</v>
      </c>
      <c r="CD127" s="221">
        <f t="shared" si="152"/>
        <v>0</v>
      </c>
      <c r="CE127" s="221">
        <f t="shared" si="152"/>
        <v>0</v>
      </c>
      <c r="CF127" s="221">
        <f t="shared" si="152"/>
        <v>0</v>
      </c>
      <c r="CG127" s="221">
        <f t="shared" si="152"/>
        <v>0</v>
      </c>
      <c r="CH127" s="221">
        <f t="shared" si="152"/>
        <v>0</v>
      </c>
      <c r="CI127" s="221">
        <f t="shared" si="152"/>
        <v>0</v>
      </c>
      <c r="CJ127" s="221">
        <f t="shared" si="152"/>
        <v>0</v>
      </c>
      <c r="CK127" s="221">
        <f t="shared" si="152"/>
        <v>0</v>
      </c>
      <c r="CL127" s="221">
        <f t="shared" si="152"/>
        <v>0</v>
      </c>
      <c r="CM127" s="221">
        <f t="shared" si="152"/>
        <v>0</v>
      </c>
      <c r="CN127" s="221">
        <f t="shared" si="152"/>
        <v>0</v>
      </c>
      <c r="CO127" s="221">
        <f t="shared" si="152"/>
        <v>0</v>
      </c>
      <c r="CP127" s="221">
        <f t="shared" si="152"/>
        <v>0</v>
      </c>
      <c r="CQ127" s="221">
        <f t="shared" si="152"/>
        <v>0</v>
      </c>
      <c r="CR127" s="221">
        <f t="shared" si="152"/>
        <v>0</v>
      </c>
      <c r="CS127" s="221">
        <f t="shared" si="152"/>
        <v>0</v>
      </c>
      <c r="CT127" s="221">
        <f t="shared" si="152"/>
        <v>0</v>
      </c>
    </row>
    <row r="128" spans="1:98" s="194" customFormat="1" ht="16.5" customHeight="1">
      <c r="A128" s="246" t="s">
        <v>574</v>
      </c>
      <c r="B128" s="208">
        <f t="shared" si="145"/>
        <v>0</v>
      </c>
      <c r="C128" s="243">
        <f>IF(((YEAR(主要假设阐述!$D$15)-YEAR(主要假设阐述!$B$5))*12+MONTH(主要假设阐述!$D$15)-MONTH(主要假设阐述!$B$5)+1)=C125,IF((C123+'附表 现金流（三期）'!$D$29)&gt;0,(C123+'附表 现金流（三期）'!$D$29)*$B$14/12,(C123+'附表 现金流（三期）'!$D$29)*6%/12),IF(((YEAR(主要假设阐述!$D$15)-YEAR(主要假设阐述!$B$5))*12+MONTH(主要假设阐述!$D$15)-MONTH(主要假设阐述!$B$5)+1)&gt;C125,IF(C123&gt;0,C123*$B$14/12,C123*6%/12),0))</f>
        <v>0</v>
      </c>
      <c r="D128" s="243">
        <f>IF(((YEAR(主要假设阐述!$D$15)-YEAR(主要假设阐述!$B$5))*12+MONTH(主要假设阐述!$D$15)-MONTH(主要假设阐述!$B$5)+1)=D125,IF((D123+'附表 现金流（三期）'!$D$29)&gt;0,(D123+'附表 现金流（三期）'!$D$29)*$B$14/12,(D123+'附表 现金流（三期）'!$D$29)*6%/12),IF(((YEAR(主要假设阐述!$D$15)-YEAR(主要假设阐述!$B$5))*12+MONTH(主要假设阐述!$D$15)-MONTH(主要假设阐述!$B$5)+1)&gt;D125,IF(D123&gt;0,D123*$B$14/12,D123*6%/12),0))</f>
        <v>0</v>
      </c>
      <c r="E128" s="243">
        <f>IF(((YEAR(主要假设阐述!$D$15)-YEAR(主要假设阐述!$B$5))*12+MONTH(主要假设阐述!$D$15)-MONTH(主要假设阐述!$B$5)+1)=E125,IF((E123+'附表 现金流（三期）'!$D$29)&gt;0,(E123+'附表 现金流（三期）'!$D$29)*$B$14/12,(E123+'附表 现金流（三期）'!$D$29)*6%/12),IF(((YEAR(主要假设阐述!$D$15)-YEAR(主要假设阐述!$B$5))*12+MONTH(主要假设阐述!$D$15)-MONTH(主要假设阐述!$B$5)+1)&gt;E125,IF(E123&gt;0,E123*$B$14/12,E123*6%/12),0))</f>
        <v>0</v>
      </c>
      <c r="F128" s="243">
        <f>IF(((YEAR(主要假设阐述!$D$15)-YEAR(主要假设阐述!$B$5))*12+MONTH(主要假设阐述!$D$15)-MONTH(主要假设阐述!$B$5)+1)=F125,IF((F123+'附表 现金流（三期）'!$D$29)&gt;0,(F123+'附表 现金流（三期）'!$D$29)*$B$14/12,(F123+'附表 现金流（三期）'!$D$29)*6%/12),IF(((YEAR(主要假设阐述!$D$15)-YEAR(主要假设阐述!$B$5))*12+MONTH(主要假设阐述!$D$15)-MONTH(主要假设阐述!$B$5)+1)&gt;F125,IF(F123&gt;0,F123*$B$14/12,F123*6%/12),0))</f>
        <v>0</v>
      </c>
      <c r="G128" s="243">
        <f>IF(((YEAR(主要假设阐述!$D$15)-YEAR(主要假设阐述!$B$5))*12+MONTH(主要假设阐述!$D$15)-MONTH(主要假设阐述!$B$5)+1)=G125,IF((G123+'附表 现金流（三期）'!$D$29)&gt;0,(G123+'附表 现金流（三期）'!$D$29)*$B$14/12,(G123+'附表 现金流（三期）'!$D$29)*6%/12),IF(((YEAR(主要假设阐述!$D$15)-YEAR(主要假设阐述!$B$5))*12+MONTH(主要假设阐述!$D$15)-MONTH(主要假设阐述!$B$5)+1)&gt;G125,IF(G123&gt;0,G123*$B$14/12,G123*6%/12),0))</f>
        <v>0</v>
      </c>
      <c r="H128" s="243">
        <f>IF(((YEAR(主要假设阐述!$D$15)-YEAR(主要假设阐述!$B$5))*12+MONTH(主要假设阐述!$D$15)-MONTH(主要假设阐述!$B$5)+1)=H125,IF((H123+'附表 现金流（三期）'!$D$29)&gt;0,(H123+'附表 现金流（三期）'!$D$29)*$B$14/12,(H123+'附表 现金流（三期）'!$D$29)*6%/12),IF(((YEAR(主要假设阐述!$D$15)-YEAR(主要假设阐述!$B$5))*12+MONTH(主要假设阐述!$D$15)-MONTH(主要假设阐述!$B$5)+1)&gt;H125,IF(H123&gt;0,H123*$B$14/12,H123*6%/12),0))</f>
        <v>0</v>
      </c>
      <c r="I128" s="243">
        <f>IF(((YEAR(主要假设阐述!$D$15)-YEAR(主要假设阐述!$B$5))*12+MONTH(主要假设阐述!$D$15)-MONTH(主要假设阐述!$B$5)+1)=I125,IF((I123+'附表 现金流（三期）'!$D$29)&gt;0,(I123+'附表 现金流（三期）'!$D$29)*$B$14/12,(I123+'附表 现金流（三期）'!$D$29)*6%/12),IF(((YEAR(主要假设阐述!$D$15)-YEAR(主要假设阐述!$B$5))*12+MONTH(主要假设阐述!$D$15)-MONTH(主要假设阐述!$B$5)+1)&gt;I125,IF(I123&gt;0,I123*$B$14/12,I123*6%/12),0))</f>
        <v>0</v>
      </c>
      <c r="J128" s="243">
        <f>IF(((YEAR(主要假设阐述!$D$15)-YEAR(主要假设阐述!$B$5))*12+MONTH(主要假设阐述!$D$15)-MONTH(主要假设阐述!$B$5)+1)=J125,IF((J123+'附表 现金流（三期）'!$D$29)&gt;0,(J123+'附表 现金流（三期）'!$D$29)*$B$14/12,(J123+'附表 现金流（三期）'!$D$29)*6%/12),IF(((YEAR(主要假设阐述!$D$15)-YEAR(主要假设阐述!$B$5))*12+MONTH(主要假设阐述!$D$15)-MONTH(主要假设阐述!$B$5)+1)&gt;J125,IF(J123&gt;0,J123*$B$14/12,J123*6%/12),0))</f>
        <v>0</v>
      </c>
      <c r="K128" s="243">
        <f>IF(((YEAR(主要假设阐述!$D$15)-YEAR(主要假设阐述!$B$5))*12+MONTH(主要假设阐述!$D$15)-MONTH(主要假设阐述!$B$5)+1)=K125,IF((K123+'附表 现金流（三期）'!$D$29)&gt;0,(K123+'附表 现金流（三期）'!$D$29)*$B$14/12,(K123+'附表 现金流（三期）'!$D$29)*6%/12),IF(((YEAR(主要假设阐述!$D$15)-YEAR(主要假设阐述!$B$5))*12+MONTH(主要假设阐述!$D$15)-MONTH(主要假设阐述!$B$5)+1)&gt;K125,IF(K123&gt;0,K123*$B$14/12,K123*6%/12),0))</f>
        <v>0</v>
      </c>
      <c r="L128" s="243">
        <f>IF(((YEAR(主要假设阐述!$D$15)-YEAR(主要假设阐述!$B$5))*12+MONTH(主要假设阐述!$D$15)-MONTH(主要假设阐述!$B$5)+1)=L125,IF((L123+'附表 现金流（三期）'!$D$29)&gt;0,(L123+'附表 现金流（三期）'!$D$29)*$B$14/12,(L123+'附表 现金流（三期）'!$D$29)*6%/12),IF(((YEAR(主要假设阐述!$D$15)-YEAR(主要假设阐述!$B$5))*12+MONTH(主要假设阐述!$D$15)-MONTH(主要假设阐述!$B$5)+1)&gt;L125,IF(L123&gt;0,L123*$B$14/12,L123*6%/12),0))</f>
        <v>0</v>
      </c>
      <c r="M128" s="243">
        <f>IF(((YEAR(主要假设阐述!$D$15)-YEAR(主要假设阐述!$B$5))*12+MONTH(主要假设阐述!$D$15)-MONTH(主要假设阐述!$B$5)+1)=M125,IF((M123+'附表 现金流（三期）'!$D$29)&gt;0,(M123+'附表 现金流（三期）'!$D$29)*$B$14/12,(M123+'附表 现金流（三期）'!$D$29)*6%/12),IF(((YEAR(主要假设阐述!$D$15)-YEAR(主要假设阐述!$B$5))*12+MONTH(主要假设阐述!$D$15)-MONTH(主要假设阐述!$B$5)+1)&gt;M125,IF(M123&gt;0,M123*$B$14/12,M123*6%/12),0))</f>
        <v>0</v>
      </c>
      <c r="N128" s="243">
        <f>IF(((YEAR(主要假设阐述!$D$15)-YEAR(主要假设阐述!$B$5))*12+MONTH(主要假设阐述!$D$15)-MONTH(主要假设阐述!$B$5)+1)=N125,IF((N123+'附表 现金流（三期）'!$D$29)&gt;0,(N123+'附表 现金流（三期）'!$D$29)*$B$14/12,(N123+'附表 现金流（三期）'!$D$29)*6%/12),IF(((YEAR(主要假设阐述!$D$15)-YEAR(主要假设阐述!$B$5))*12+MONTH(主要假设阐述!$D$15)-MONTH(主要假设阐述!$B$5)+1)&gt;N125,IF(N123&gt;0,N123*$B$14/12,N123*6%/12),0))</f>
        <v>0</v>
      </c>
      <c r="O128" s="243">
        <f>IF(((YEAR(主要假设阐述!$D$15)-YEAR(主要假设阐述!$B$5))*12+MONTH(主要假设阐述!$D$15)-MONTH(主要假设阐述!$B$5)+1)=O125,IF((O123+'附表 现金流（三期）'!$D$29)&gt;0,(O123+'附表 现金流（三期）'!$D$29)*$B$14/12,(O123+'附表 现金流（三期）'!$D$29)*6%/12),IF(((YEAR(主要假设阐述!$D$15)-YEAR(主要假设阐述!$B$5))*12+MONTH(主要假设阐述!$D$15)-MONTH(主要假设阐述!$B$5)+1)&gt;O125,IF(O123&gt;0,O123*$B$14/12,O123*6%/12),0))</f>
        <v>0</v>
      </c>
      <c r="P128" s="243">
        <f>IF(((YEAR(主要假设阐述!$D$15)-YEAR(主要假设阐述!$B$5))*12+MONTH(主要假设阐述!$D$15)-MONTH(主要假设阐述!$B$5)+1)=P125,IF((P123+'附表 现金流（三期）'!$D$29)&gt;0,(P123+'附表 现金流（三期）'!$D$29)*$B$14/12,(P123+'附表 现金流（三期）'!$D$29)*6%/12),IF(((YEAR(主要假设阐述!$D$15)-YEAR(主要假设阐述!$B$5))*12+MONTH(主要假设阐述!$D$15)-MONTH(主要假设阐述!$B$5)+1)&gt;P125,IF(P123&gt;0,P123*$B$14/12,P123*6%/12),0))</f>
        <v>0</v>
      </c>
      <c r="Q128" s="243">
        <f>IF(((YEAR(主要假设阐述!$D$15)-YEAR(主要假设阐述!$B$5))*12+MONTH(主要假设阐述!$D$15)-MONTH(主要假设阐述!$B$5)+1)=Q125,IF((Q123+'附表 现金流（三期）'!$D$29)&gt;0,(Q123+'附表 现金流（三期）'!$D$29)*$B$14/12,(Q123+'附表 现金流（三期）'!$D$29)*6%/12),IF(((YEAR(主要假设阐述!$D$15)-YEAR(主要假设阐述!$B$5))*12+MONTH(主要假设阐述!$D$15)-MONTH(主要假设阐述!$B$5)+1)&gt;Q125,IF(Q123&gt;0,Q123*$B$14/12,Q123*6%/12),0))</f>
        <v>0</v>
      </c>
      <c r="R128" s="243">
        <f>IF(((YEAR(主要假设阐述!$D$15)-YEAR(主要假设阐述!$B$5))*12+MONTH(主要假设阐述!$D$15)-MONTH(主要假设阐述!$B$5)+1)=R125,IF((R123+'附表 现金流（三期）'!$D$29)&gt;0,(R123+'附表 现金流（三期）'!$D$29)*$B$14/12,(R123+'附表 现金流（三期）'!$D$29)*6%/12),IF(((YEAR(主要假设阐述!$D$15)-YEAR(主要假设阐述!$B$5))*12+MONTH(主要假设阐述!$D$15)-MONTH(主要假设阐述!$B$5)+1)&gt;R125,IF(R123&gt;0,R123*$B$14/12,R123*6%/12),0))</f>
        <v>0</v>
      </c>
      <c r="S128" s="243">
        <f>IF(((YEAR(主要假设阐述!$D$15)-YEAR(主要假设阐述!$B$5))*12+MONTH(主要假设阐述!$D$15)-MONTH(主要假设阐述!$B$5)+1)=S125,IF((S123+'附表 现金流（三期）'!$D$29)&gt;0,(S123+'附表 现金流（三期）'!$D$29)*$B$14/12,(S123+'附表 现金流（三期）'!$D$29)*6%/12),IF(((YEAR(主要假设阐述!$D$15)-YEAR(主要假设阐述!$B$5))*12+MONTH(主要假设阐述!$D$15)-MONTH(主要假设阐述!$B$5)+1)&gt;S125,IF(S123&gt;0,S123*$B$14/12,S123*6%/12),0))</f>
        <v>0</v>
      </c>
      <c r="T128" s="243">
        <f>IF(((YEAR(主要假设阐述!$D$15)-YEAR(主要假设阐述!$B$5))*12+MONTH(主要假设阐述!$D$15)-MONTH(主要假设阐述!$B$5)+1)=T125,IF((T123+'附表 现金流（三期）'!$D$29)&gt;0,(T123+'附表 现金流（三期）'!$D$29)*$B$14/12,(T123+'附表 现金流（三期）'!$D$29)*6%/12),IF(((YEAR(主要假设阐述!$D$15)-YEAR(主要假设阐述!$B$5))*12+MONTH(主要假设阐述!$D$15)-MONTH(主要假设阐述!$B$5)+1)&gt;T125,IF(T123&gt;0,T123*$B$14/12,T123*6%/12),0))</f>
        <v>0</v>
      </c>
      <c r="U128" s="243">
        <f>IF(((YEAR(主要假设阐述!$D$15)-YEAR(主要假设阐述!$B$5))*12+MONTH(主要假设阐述!$D$15)-MONTH(主要假设阐述!$B$5)+1)=U125,IF((U123+'附表 现金流（三期）'!$D$29)&gt;0,(U123+'附表 现金流（三期）'!$D$29)*$B$14/12,(U123+'附表 现金流（三期）'!$D$29)*6%/12),IF(((YEAR(主要假设阐述!$D$15)-YEAR(主要假设阐述!$B$5))*12+MONTH(主要假设阐述!$D$15)-MONTH(主要假设阐述!$B$5)+1)&gt;U125,IF(U123&gt;0,U123*$B$14/12,U123*6%/12),0))</f>
        <v>0</v>
      </c>
      <c r="V128" s="243">
        <f>IF(((YEAR(主要假设阐述!$D$15)-YEAR(主要假设阐述!$B$5))*12+MONTH(主要假设阐述!$D$15)-MONTH(主要假设阐述!$B$5)+1)=V125,IF((V123+'附表 现金流（三期）'!$D$29)&gt;0,(V123+'附表 现金流（三期）'!$D$29)*$B$14/12,(V123+'附表 现金流（三期）'!$D$29)*6%/12),IF(((YEAR(主要假设阐述!$D$15)-YEAR(主要假设阐述!$B$5))*12+MONTH(主要假设阐述!$D$15)-MONTH(主要假设阐述!$B$5)+1)&gt;V125,IF(V123&gt;0,V123*$B$14/12,V123*6%/12),0))</f>
        <v>0</v>
      </c>
      <c r="W128" s="243">
        <f>IF(((YEAR(主要假设阐述!$D$15)-YEAR(主要假设阐述!$B$5))*12+MONTH(主要假设阐述!$D$15)-MONTH(主要假设阐述!$B$5)+1)=W125,IF((W123+'附表 现金流（三期）'!$D$29)&gt;0,(W123+'附表 现金流（三期）'!$D$29)*$B$14/12,(W123+'附表 现金流（三期）'!$D$29)*6%/12),IF(((YEAR(主要假设阐述!$D$15)-YEAR(主要假设阐述!$B$5))*12+MONTH(主要假设阐述!$D$15)-MONTH(主要假设阐述!$B$5)+1)&gt;W125,IF(W123&gt;0,W123*$B$14/12,W123*6%/12),0))</f>
        <v>0</v>
      </c>
      <c r="X128" s="243">
        <f>IF(((YEAR(主要假设阐述!$D$15)-YEAR(主要假设阐述!$B$5))*12+MONTH(主要假设阐述!$D$15)-MONTH(主要假设阐述!$B$5)+1)=X125,IF((X123+'附表 现金流（三期）'!$D$29)&gt;0,(X123+'附表 现金流（三期）'!$D$29)*$B$14/12,(X123+'附表 现金流（三期）'!$D$29)*6%/12),IF(((YEAR(主要假设阐述!$D$15)-YEAR(主要假设阐述!$B$5))*12+MONTH(主要假设阐述!$D$15)-MONTH(主要假设阐述!$B$5)+1)&gt;X125,IF(X123&gt;0,X123*$B$14/12,X123*6%/12),0))</f>
        <v>0</v>
      </c>
      <c r="Y128" s="243">
        <f>IF(((YEAR(主要假设阐述!$D$15)-YEAR(主要假设阐述!$B$5))*12+MONTH(主要假设阐述!$D$15)-MONTH(主要假设阐述!$B$5)+1)=Y125,IF((Y123+'附表 现金流（三期）'!$D$29)&gt;0,(Y123+'附表 现金流（三期）'!$D$29)*$B$14/12,(Y123+'附表 现金流（三期）'!$D$29)*6%/12),IF(((YEAR(主要假设阐述!$D$15)-YEAR(主要假设阐述!$B$5))*12+MONTH(主要假设阐述!$D$15)-MONTH(主要假设阐述!$B$5)+1)&gt;Y125,IF(Y123&gt;0,Y123*$B$14/12,Y123*6%/12),0))</f>
        <v>0</v>
      </c>
      <c r="Z128" s="243">
        <f>IF(((YEAR(主要假设阐述!$D$15)-YEAR(主要假设阐述!$B$5))*12+MONTH(主要假设阐述!$D$15)-MONTH(主要假设阐述!$B$5)+1)=Z125,IF((Z123+'附表 现金流（三期）'!$D$29)&gt;0,(Z123+'附表 现金流（三期）'!$D$29)*$B$14/12,(Z123+'附表 现金流（三期）'!$D$29)*6%/12),IF(((YEAR(主要假设阐述!$D$15)-YEAR(主要假设阐述!$B$5))*12+MONTH(主要假设阐述!$D$15)-MONTH(主要假设阐述!$B$5)+1)&gt;Z125,IF(Z123&gt;0,Z123*$B$14/12,Z123*6%/12),0))</f>
        <v>0</v>
      </c>
      <c r="AA128" s="243">
        <f>IF(((YEAR(主要假设阐述!$D$15)-YEAR(主要假设阐述!$B$5))*12+MONTH(主要假设阐述!$D$15)-MONTH(主要假设阐述!$B$5)+1)=AA125,IF((AA123+'附表 现金流（三期）'!$D$29)&gt;0,(AA123+'附表 现金流（三期）'!$D$29)*$B$14/12,(AA123+'附表 现金流（三期）'!$D$29)*6%/12),IF(((YEAR(主要假设阐述!$D$15)-YEAR(主要假设阐述!$B$5))*12+MONTH(主要假设阐述!$D$15)-MONTH(主要假设阐述!$B$5)+1)&gt;AA125,IF(AA123&gt;0,AA123*$B$14/12,AA123*6%/12),0))</f>
        <v>0</v>
      </c>
      <c r="AB128" s="243">
        <f>IF(((YEAR(主要假设阐述!$D$15)-YEAR(主要假设阐述!$B$5))*12+MONTH(主要假设阐述!$D$15)-MONTH(主要假设阐述!$B$5)+1)=AB125,IF((AB123+'附表 现金流（三期）'!$D$29)&gt;0,(AB123+'附表 现金流（三期）'!$D$29)*$B$14/12,(AB123+'附表 现金流（三期）'!$D$29)*6%/12),IF(((YEAR(主要假设阐述!$D$15)-YEAR(主要假设阐述!$B$5))*12+MONTH(主要假设阐述!$D$15)-MONTH(主要假设阐述!$B$5)+1)&gt;AB125,IF(AB123&gt;0,AB123*$B$14/12,AB123*6%/12),0))</f>
        <v>0</v>
      </c>
      <c r="AC128" s="243">
        <f>IF(((YEAR(主要假设阐述!$D$15)-YEAR(主要假设阐述!$B$5))*12+MONTH(主要假设阐述!$D$15)-MONTH(主要假设阐述!$B$5)+1)=AC125,IF((AC123+'附表 现金流（三期）'!$D$29)&gt;0,(AC123+'附表 现金流（三期）'!$D$29)*$B$14/12,(AC123+'附表 现金流（三期）'!$D$29)*6%/12),IF(((YEAR(主要假设阐述!$D$15)-YEAR(主要假设阐述!$B$5))*12+MONTH(主要假设阐述!$D$15)-MONTH(主要假设阐述!$B$5)+1)&gt;AC125,IF(AC123&gt;0,AC123*$B$14/12,AC123*6%/12),0))</f>
        <v>0</v>
      </c>
      <c r="AD128" s="243">
        <f>IF(((YEAR(主要假设阐述!$D$15)-YEAR(主要假设阐述!$B$5))*12+MONTH(主要假设阐述!$D$15)-MONTH(主要假设阐述!$B$5)+1)=AD125,IF((AD123+'附表 现金流（三期）'!$D$29)&gt;0,(AD123+'附表 现金流（三期）'!$D$29)*$B$14/12,(AD123+'附表 现金流（三期）'!$D$29)*6%/12),IF(((YEAR(主要假设阐述!$D$15)-YEAR(主要假设阐述!$B$5))*12+MONTH(主要假设阐述!$D$15)-MONTH(主要假设阐述!$B$5)+1)&gt;AD125,IF(AD123&gt;0,AD123*$B$14/12,AD123*6%/12),0))</f>
        <v>0</v>
      </c>
      <c r="AE128" s="243">
        <f>IF(((YEAR(主要假设阐述!$D$15)-YEAR(主要假设阐述!$B$5))*12+MONTH(主要假设阐述!$D$15)-MONTH(主要假设阐述!$B$5)+1)=AE125,IF((AE123+'附表 现金流（三期）'!$D$29)&gt;0,(AE123+'附表 现金流（三期）'!$D$29)*$B$14/12,(AE123+'附表 现金流（三期）'!$D$29)*6%/12),IF(((YEAR(主要假设阐述!$D$15)-YEAR(主要假设阐述!$B$5))*12+MONTH(主要假设阐述!$D$15)-MONTH(主要假设阐述!$B$5)+1)&gt;AE125,IF(AE123&gt;0,AE123*$B$14/12,AE123*6%/12),0))</f>
        <v>0</v>
      </c>
      <c r="AF128" s="243">
        <f>IF(((YEAR(主要假设阐述!$D$15)-YEAR(主要假设阐述!$B$5))*12+MONTH(主要假设阐述!$D$15)-MONTH(主要假设阐述!$B$5)+1)=AF125,IF((AF123+'附表 现金流（三期）'!$D$29)&gt;0,(AF123+'附表 现金流（三期）'!$D$29)*$B$14/12,(AF123+'附表 现金流（三期）'!$D$29)*6%/12),IF(((YEAR(主要假设阐述!$D$15)-YEAR(主要假设阐述!$B$5))*12+MONTH(主要假设阐述!$D$15)-MONTH(主要假设阐述!$B$5)+1)&gt;AF125,IF(AF123&gt;0,AF123*$B$14/12,AF123*6%/12),0))</f>
        <v>0</v>
      </c>
      <c r="AG128" s="243">
        <f>IF(((YEAR(主要假设阐述!$D$15)-YEAR(主要假设阐述!$B$5))*12+MONTH(主要假设阐述!$D$15)-MONTH(主要假设阐述!$B$5)+1)=AG125,IF((AG123+'附表 现金流（三期）'!$D$29)&gt;0,(AG123+'附表 现金流（三期）'!$D$29)*$B$14/12,(AG123+'附表 现金流（三期）'!$D$29)*6%/12),IF(((YEAR(主要假设阐述!$D$15)-YEAR(主要假设阐述!$B$5))*12+MONTH(主要假设阐述!$D$15)-MONTH(主要假设阐述!$B$5)+1)&gt;AG125,IF(AG123&gt;0,AG123*$B$14/12,AG123*6%/12),0))</f>
        <v>0</v>
      </c>
      <c r="AH128" s="243">
        <f>IF(((YEAR(主要假设阐述!$D$15)-YEAR(主要假设阐述!$B$5))*12+MONTH(主要假设阐述!$D$15)-MONTH(主要假设阐述!$B$5)+1)=AH125,IF((AH123+'附表 现金流（三期）'!$D$29)&gt;0,(AH123+'附表 现金流（三期）'!$D$29)*$B$14/12,(AH123+'附表 现金流（三期）'!$D$29)*6%/12),IF(((YEAR(主要假设阐述!$D$15)-YEAR(主要假设阐述!$B$5))*12+MONTH(主要假设阐述!$D$15)-MONTH(主要假设阐述!$B$5)+1)&gt;AH125,IF(AH123&gt;0,AH123*$B$14/12,AH123*6%/12),0))</f>
        <v>0</v>
      </c>
      <c r="AI128" s="243">
        <f>IF(((YEAR(主要假设阐述!$D$15)-YEAR(主要假设阐述!$B$5))*12+MONTH(主要假设阐述!$D$15)-MONTH(主要假设阐述!$B$5)+1)=AI125,IF((AI123+'附表 现金流（三期）'!$D$29)&gt;0,(AI123+'附表 现金流（三期）'!$D$29)*$B$14/12,(AI123+'附表 现金流（三期）'!$D$29)*6%/12),IF(((YEAR(主要假设阐述!$D$15)-YEAR(主要假设阐述!$B$5))*12+MONTH(主要假设阐述!$D$15)-MONTH(主要假设阐述!$B$5)+1)&gt;AI125,IF(AI123&gt;0,AI123*$B$14/12,AI123*6%/12),0))</f>
        <v>0</v>
      </c>
      <c r="AJ128" s="243">
        <f>IF(((YEAR(主要假设阐述!$D$15)-YEAR(主要假设阐述!$B$5))*12+MONTH(主要假设阐述!$D$15)-MONTH(主要假设阐述!$B$5)+1)=AJ125,IF((AJ123+'附表 现金流（三期）'!$D$29)&gt;0,(AJ123+'附表 现金流（三期）'!$D$29)*$B$14/12,(AJ123+'附表 现金流（三期）'!$D$29)*6%/12),IF(((YEAR(主要假设阐述!$D$15)-YEAR(主要假设阐述!$B$5))*12+MONTH(主要假设阐述!$D$15)-MONTH(主要假设阐述!$B$5)+1)&gt;AJ125,IF(AJ123&gt;0,AJ123*$B$14/12,AJ123*6%/12),0))</f>
        <v>0</v>
      </c>
      <c r="AK128" s="243">
        <f>IF(((YEAR(主要假设阐述!$D$15)-YEAR(主要假设阐述!$B$5))*12+MONTH(主要假设阐述!$D$15)-MONTH(主要假设阐述!$B$5)+1)=AK125,IF((AK123+'附表 现金流（三期）'!$D$29)&gt;0,(AK123+'附表 现金流（三期）'!$D$29)*$B$14/12,(AK123+'附表 现金流（三期）'!$D$29)*6%/12),IF(((YEAR(主要假设阐述!$D$15)-YEAR(主要假设阐述!$B$5))*12+MONTH(主要假设阐述!$D$15)-MONTH(主要假设阐述!$B$5)+1)&gt;AK125,IF(AK123&gt;0,AK123*$B$14/12,AK123*6%/12),0))</f>
        <v>0</v>
      </c>
      <c r="AL128" s="243">
        <f>IF(((YEAR(主要假设阐述!$D$15)-YEAR(主要假设阐述!$B$5))*12+MONTH(主要假设阐述!$D$15)-MONTH(主要假设阐述!$B$5)+1)=AL125,IF((AL123+'附表 现金流（三期）'!$D$29)&gt;0,(AL123+'附表 现金流（三期）'!$D$29)*$B$14/12,(AL123+'附表 现金流（三期）'!$D$29)*6%/12),IF(((YEAR(主要假设阐述!$D$15)-YEAR(主要假设阐述!$B$5))*12+MONTH(主要假设阐述!$D$15)-MONTH(主要假设阐述!$B$5)+1)&gt;AL125,IF(AL123&gt;0,AL123*$B$14/12,AL123*6%/12),0))</f>
        <v>0</v>
      </c>
      <c r="AM128" s="243">
        <f>IF(((YEAR(主要假设阐述!$D$15)-YEAR(主要假设阐述!$B$5))*12+MONTH(主要假设阐述!$D$15)-MONTH(主要假设阐述!$B$5)+1)=AM125,IF((AM123+'附表 现金流（三期）'!$D$29)&gt;0,(AM123+'附表 现金流（三期）'!$D$29)*$B$14/12,(AM123+'附表 现金流（三期）'!$D$29)*6%/12),IF(((YEAR(主要假设阐述!$D$15)-YEAR(主要假设阐述!$B$5))*12+MONTH(主要假设阐述!$D$15)-MONTH(主要假设阐述!$B$5)+1)&gt;AM125,IF(AM123&gt;0,AM123*$B$14/12,AM123*6%/12),0))</f>
        <v>0</v>
      </c>
      <c r="AN128" s="243">
        <f>IF(((YEAR(主要假设阐述!$D$15)-YEAR(主要假设阐述!$B$5))*12+MONTH(主要假设阐述!$D$15)-MONTH(主要假设阐述!$B$5)+1)=AN125,IF((AN123+'附表 现金流（三期）'!$D$29)&gt;0,(AN123+'附表 现金流（三期）'!$D$29)*$B$14/12,(AN123+'附表 现金流（三期）'!$D$29)*6%/12),IF(((YEAR(主要假设阐述!$D$15)-YEAR(主要假设阐述!$B$5))*12+MONTH(主要假设阐述!$D$15)-MONTH(主要假设阐述!$B$5)+1)&gt;AN125,IF(AN123&gt;0,AN123*$B$14/12,AN123*6%/12),0))</f>
        <v>0</v>
      </c>
      <c r="AO128" s="243">
        <f>IF(((YEAR(主要假设阐述!$D$15)-YEAR(主要假设阐述!$B$5))*12+MONTH(主要假设阐述!$D$15)-MONTH(主要假设阐述!$B$5)+1)=AO125,IF((AO123+'附表 现金流（三期）'!$D$29)&gt;0,(AO123+'附表 现金流（三期）'!$D$29)*$B$14/12,(AO123+'附表 现金流（三期）'!$D$29)*6%/12),IF(((YEAR(主要假设阐述!$D$15)-YEAR(主要假设阐述!$B$5))*12+MONTH(主要假设阐述!$D$15)-MONTH(主要假设阐述!$B$5)+1)&gt;AO125,IF(AO123&gt;0,AO123*$B$14/12,AO123*6%/12),0))</f>
        <v>0</v>
      </c>
      <c r="AP128" s="243">
        <f>IF(((YEAR(主要假设阐述!$D$15)-YEAR(主要假设阐述!$B$5))*12+MONTH(主要假设阐述!$D$15)-MONTH(主要假设阐述!$B$5)+1)=AP125,IF((AP123+'附表 现金流（三期）'!$D$29)&gt;0,(AP123+'附表 现金流（三期）'!$D$29)*$B$14/12,(AP123+'附表 现金流（三期）'!$D$29)*6%/12),IF(((YEAR(主要假设阐述!$D$15)-YEAR(主要假设阐述!$B$5))*12+MONTH(主要假设阐述!$D$15)-MONTH(主要假设阐述!$B$5)+1)&gt;AP125,IF(AP123&gt;0,AP123*$B$14/12,AP123*6%/12),0))</f>
        <v>0</v>
      </c>
      <c r="AQ128" s="243">
        <f>IF(((YEAR(主要假设阐述!$D$15)-YEAR(主要假设阐述!$B$5))*12+MONTH(主要假设阐述!$D$15)-MONTH(主要假设阐述!$B$5)+1)=AQ125,IF((AQ123+'附表 现金流（三期）'!$D$29)&gt;0,(AQ123+'附表 现金流（三期）'!$D$29)*$B$14/12,(AQ123+'附表 现金流（三期）'!$D$29)*6%/12),IF(((YEAR(主要假设阐述!$D$15)-YEAR(主要假设阐述!$B$5))*12+MONTH(主要假设阐述!$D$15)-MONTH(主要假设阐述!$B$5)+1)&gt;AQ125,IF(AQ123&gt;0,AQ123*$B$14/12,AQ123*6%/12),0))</f>
        <v>0</v>
      </c>
      <c r="AR128" s="243">
        <f>IF(((YEAR(主要假设阐述!$D$15)-YEAR(主要假设阐述!$B$5))*12+MONTH(主要假设阐述!$D$15)-MONTH(主要假设阐述!$B$5)+1)=AR125,IF((AR123+'附表 现金流（三期）'!$D$29)&gt;0,(AR123+'附表 现金流（三期）'!$D$29)*$B$14/12,(AR123+'附表 现金流（三期）'!$D$29)*6%/12),IF(((YEAR(主要假设阐述!$D$15)-YEAR(主要假设阐述!$B$5))*12+MONTH(主要假设阐述!$D$15)-MONTH(主要假设阐述!$B$5)+1)&gt;AR125,IF(AR123&gt;0,AR123*$B$14/12,AR123*6%/12),0))</f>
        <v>0</v>
      </c>
      <c r="AS128" s="243">
        <f>IF(((YEAR(主要假设阐述!$D$15)-YEAR(主要假设阐述!$B$5))*12+MONTH(主要假设阐述!$D$15)-MONTH(主要假设阐述!$B$5)+1)=AS125,IF((AS123+'附表 现金流（三期）'!$D$29)&gt;0,(AS123+'附表 现金流（三期）'!$D$29)*$B$14/12,(AS123+'附表 现金流（三期）'!$D$29)*6%/12),IF(((YEAR(主要假设阐述!$D$15)-YEAR(主要假设阐述!$B$5))*12+MONTH(主要假设阐述!$D$15)-MONTH(主要假设阐述!$B$5)+1)&gt;AS125,IF(AS123&gt;0,AS123*$B$14/12,AS123*6%/12),0))</f>
        <v>0</v>
      </c>
      <c r="AT128" s="243">
        <f>IF(((YEAR(主要假设阐述!$D$15)-YEAR(主要假设阐述!$B$5))*12+MONTH(主要假设阐述!$D$15)-MONTH(主要假设阐述!$B$5)+1)=AT125,IF((AT123+'附表 现金流（三期）'!$D$29)&gt;0,(AT123+'附表 现金流（三期）'!$D$29)*$B$14/12,(AT123+'附表 现金流（三期）'!$D$29)*6%/12),IF(((YEAR(主要假设阐述!$D$15)-YEAR(主要假设阐述!$B$5))*12+MONTH(主要假设阐述!$D$15)-MONTH(主要假设阐述!$B$5)+1)&gt;AT125,IF(AT123&gt;0,AT123*$B$14/12,AT123*6%/12),0))</f>
        <v>0</v>
      </c>
      <c r="AU128" s="243">
        <f>IF(((YEAR(主要假设阐述!$D$15)-YEAR(主要假设阐述!$B$5))*12+MONTH(主要假设阐述!$D$15)-MONTH(主要假设阐述!$B$5)+1)=AU125,IF((AU123+'附表 现金流（三期）'!$D$29)&gt;0,(AU123+'附表 现金流（三期）'!$D$29)*$B$14/12,(AU123+'附表 现金流（三期）'!$D$29)*6%/12),IF(((YEAR(主要假设阐述!$D$15)-YEAR(主要假设阐述!$B$5))*12+MONTH(主要假设阐述!$D$15)-MONTH(主要假设阐述!$B$5)+1)&gt;AU125,IF(AU123&gt;0,AU123*$B$14/12,AU123*6%/12),0))</f>
        <v>0</v>
      </c>
      <c r="AV128" s="243">
        <f>IF(((YEAR(主要假设阐述!$D$15)-YEAR(主要假设阐述!$B$5))*12+MONTH(主要假设阐述!$D$15)-MONTH(主要假设阐述!$B$5)+1)=AV125,IF((AV123+'附表 现金流（三期）'!$D$29)&gt;0,(AV123+'附表 现金流（三期）'!$D$29)*$B$14/12,(AV123+'附表 现金流（三期）'!$D$29)*6%/12),IF(((YEAR(主要假设阐述!$D$15)-YEAR(主要假设阐述!$B$5))*12+MONTH(主要假设阐述!$D$15)-MONTH(主要假设阐述!$B$5)+1)&gt;AV125,IF(AV123&gt;0,AV123*$B$14/12,AV123*6%/12),0))</f>
        <v>0</v>
      </c>
      <c r="AW128" s="243">
        <f>IF(((YEAR(主要假设阐述!$D$15)-YEAR(主要假设阐述!$B$5))*12+MONTH(主要假设阐述!$D$15)-MONTH(主要假设阐述!$B$5)+1)=AW125,IF((AW123+'附表 现金流（三期）'!$D$29)&gt;0,(AW123+'附表 现金流（三期）'!$D$29)*$B$14/12,(AW123+'附表 现金流（三期）'!$D$29)*6%/12),IF(((YEAR(主要假设阐述!$D$15)-YEAR(主要假设阐述!$B$5))*12+MONTH(主要假设阐述!$D$15)-MONTH(主要假设阐述!$B$5)+1)&gt;AW125,IF(AW123&gt;0,AW123*$B$14/12,AW123*6%/12),0))</f>
        <v>0</v>
      </c>
      <c r="AX128" s="243">
        <f>IF(((YEAR(主要假设阐述!$D$15)-YEAR(主要假设阐述!$B$5))*12+MONTH(主要假设阐述!$D$15)-MONTH(主要假设阐述!$B$5)+1)=AX125,IF((AX123+'附表 现金流（三期）'!$D$29)&gt;0,(AX123+'附表 现金流（三期）'!$D$29)*$B$14/12,(AX123+'附表 现金流（三期）'!$D$29)*6%/12),IF(((YEAR(主要假设阐述!$D$15)-YEAR(主要假设阐述!$B$5))*12+MONTH(主要假设阐述!$D$15)-MONTH(主要假设阐述!$B$5)+1)&gt;AX125,IF(AX123&gt;0,AX123*$B$14/12,AX123*6%/12),0))</f>
        <v>0</v>
      </c>
      <c r="AY128" s="243">
        <f>IF(((YEAR(主要假设阐述!$D$15)-YEAR(主要假设阐述!$B$5))*12+MONTH(主要假设阐述!$D$15)-MONTH(主要假设阐述!$B$5)+1)=AY125,IF((AY123+'附表 现金流（三期）'!$D$29)&gt;0,(AY123+'附表 现金流（三期）'!$D$29)*$B$14/12,(AY123+'附表 现金流（三期）'!$D$29)*6%/12),IF(((YEAR(主要假设阐述!$D$15)-YEAR(主要假设阐述!$B$5))*12+MONTH(主要假设阐述!$D$15)-MONTH(主要假设阐述!$B$5)+1)&gt;AY125,IF(AY123&gt;0,AY123*$B$14/12,AY123*6%/12),0))</f>
        <v>0</v>
      </c>
      <c r="AZ128" s="243">
        <f>IF(((YEAR(主要假设阐述!$D$15)-YEAR(主要假设阐述!$B$5))*12+MONTH(主要假设阐述!$D$15)-MONTH(主要假设阐述!$B$5)+1)=AZ125,IF((AZ123+'附表 现金流（三期）'!$D$29)&gt;0,(AZ123+'附表 现金流（三期）'!$D$29)*$B$14/12,(AZ123+'附表 现金流（三期）'!$D$29)*6%/12),IF(((YEAR(主要假设阐述!$D$15)-YEAR(主要假设阐述!$B$5))*12+MONTH(主要假设阐述!$D$15)-MONTH(主要假设阐述!$B$5)+1)&gt;AZ125,IF(AZ123&gt;0,AZ123*$B$14/12,AZ123*6%/12),0))</f>
        <v>0</v>
      </c>
      <c r="BA128" s="243">
        <f>IF(((YEAR(主要假设阐述!$D$15)-YEAR(主要假设阐述!$B$5))*12+MONTH(主要假设阐述!$D$15)-MONTH(主要假设阐述!$B$5)+1)=BA125,IF((BA123+'附表 现金流（三期）'!$D$29)&gt;0,(BA123+'附表 现金流（三期）'!$D$29)*$B$14/12,(BA123+'附表 现金流（三期）'!$D$29)*6%/12),IF(((YEAR(主要假设阐述!$D$15)-YEAR(主要假设阐述!$B$5))*12+MONTH(主要假设阐述!$D$15)-MONTH(主要假设阐述!$B$5)+1)&gt;BA125,IF(BA123&gt;0,BA123*$B$14/12,BA123*6%/12),0))</f>
        <v>0</v>
      </c>
      <c r="BB128" s="243">
        <f>IF(((YEAR(主要假设阐述!$D$15)-YEAR(主要假设阐述!$B$5))*12+MONTH(主要假设阐述!$D$15)-MONTH(主要假设阐述!$B$5)+1)=BB125,IF((BB123+'附表 现金流（三期）'!$D$29)&gt;0,(BB123+'附表 现金流（三期）'!$D$29)*$B$14/12,(BB123+'附表 现金流（三期）'!$D$29)*6%/12),IF(((YEAR(主要假设阐述!$D$15)-YEAR(主要假设阐述!$B$5))*12+MONTH(主要假设阐述!$D$15)-MONTH(主要假设阐述!$B$5)+1)&gt;BB125,IF(BB123&gt;0,BB123*$B$14/12,BB123*6%/12),0))</f>
        <v>0</v>
      </c>
      <c r="BC128" s="243">
        <f>IF(((YEAR(主要假设阐述!$D$15)-YEAR(主要假设阐述!$B$5))*12+MONTH(主要假设阐述!$D$15)-MONTH(主要假设阐述!$B$5)+1)=BC125,IF((BC123+'附表 现金流（三期）'!$D$29)&gt;0,(BC123+'附表 现金流（三期）'!$D$29)*$B$14/12,(BC123+'附表 现金流（三期）'!$D$29)*6%/12),IF(((YEAR(主要假设阐述!$D$15)-YEAR(主要假设阐述!$B$5))*12+MONTH(主要假设阐述!$D$15)-MONTH(主要假设阐述!$B$5)+1)&gt;BC125,IF(BC123&gt;0,BC123*$B$14/12,BC123*6%/12),0))</f>
        <v>0</v>
      </c>
      <c r="BD128" s="243">
        <f>IF(((YEAR(主要假设阐述!$D$15)-YEAR(主要假设阐述!$B$5))*12+MONTH(主要假设阐述!$D$15)-MONTH(主要假设阐述!$B$5)+1)=BD125,IF((BD123+'附表 现金流（三期）'!$D$29)&gt;0,(BD123+'附表 现金流（三期）'!$D$29)*$B$14/12,(BD123+'附表 现金流（三期）'!$D$29)*6%/12),IF(((YEAR(主要假设阐述!$D$15)-YEAR(主要假设阐述!$B$5))*12+MONTH(主要假设阐述!$D$15)-MONTH(主要假设阐述!$B$5)+1)&gt;BD125,IF(BD123&gt;0,BD123*$B$14/12,BD123*6%/12),0))</f>
        <v>0</v>
      </c>
      <c r="BE128" s="243">
        <f>IF(((YEAR(主要假设阐述!$D$15)-YEAR(主要假设阐述!$B$5))*12+MONTH(主要假设阐述!$D$15)-MONTH(主要假设阐述!$B$5)+1)=BE125,IF((BE123+'附表 现金流（三期）'!$D$29)&gt;0,(BE123+'附表 现金流（三期）'!$D$29)*$B$14/12,(BE123+'附表 现金流（三期）'!$D$29)*6%/12),IF(((YEAR(主要假设阐述!$D$15)-YEAR(主要假设阐述!$B$5))*12+MONTH(主要假设阐述!$D$15)-MONTH(主要假设阐述!$B$5)+1)&gt;BE125,IF(BE123&gt;0,BE123*$B$14/12,BE123*6%/12),0))</f>
        <v>0</v>
      </c>
      <c r="BF128" s="243">
        <f>IF(((YEAR(主要假设阐述!$D$15)-YEAR(主要假设阐述!$B$5))*12+MONTH(主要假设阐述!$D$15)-MONTH(主要假设阐述!$B$5)+1)=BF125,IF((BF123+'附表 现金流（三期）'!$D$29)&gt;0,(BF123+'附表 现金流（三期）'!$D$29)*$B$14/12,(BF123+'附表 现金流（三期）'!$D$29)*6%/12),IF(((YEAR(主要假设阐述!$D$15)-YEAR(主要假设阐述!$B$5))*12+MONTH(主要假设阐述!$D$15)-MONTH(主要假设阐述!$B$5)+1)&gt;BF125,IF(BF123&gt;0,BF123*$B$14/12,BF123*6%/12),0))</f>
        <v>0</v>
      </c>
      <c r="BG128" s="243">
        <f>IF(((YEAR(主要假设阐述!$D$15)-YEAR(主要假设阐述!$B$5))*12+MONTH(主要假设阐述!$D$15)-MONTH(主要假设阐述!$B$5)+1)=BG125,IF((BG123+'附表 现金流（三期）'!$D$29)&gt;0,(BG123+'附表 现金流（三期）'!$D$29)*$B$14/12,(BG123+'附表 现金流（三期）'!$D$29)*6%/12),IF(((YEAR(主要假设阐述!$D$15)-YEAR(主要假设阐述!$B$5))*12+MONTH(主要假设阐述!$D$15)-MONTH(主要假设阐述!$B$5)+1)&gt;BG125,IF(BG123&gt;0,BG123*$B$14/12,BG123*6%/12),0))</f>
        <v>0</v>
      </c>
      <c r="BH128" s="243">
        <f>IF(((YEAR(主要假设阐述!$D$15)-YEAR(主要假设阐述!$B$5))*12+MONTH(主要假设阐述!$D$15)-MONTH(主要假设阐述!$B$5)+1)=BH125,IF((BH123+'附表 现金流（三期）'!$D$29)&gt;0,(BH123+'附表 现金流（三期）'!$D$29)*$B$14/12,(BH123+'附表 现金流（三期）'!$D$29)*6%/12),IF(((YEAR(主要假设阐述!$D$15)-YEAR(主要假设阐述!$B$5))*12+MONTH(主要假设阐述!$D$15)-MONTH(主要假设阐述!$B$5)+1)&gt;BH125,IF(BH123&gt;0,BH123*$B$14/12,BH123*6%/12),0))</f>
        <v>0</v>
      </c>
      <c r="BI128" s="243">
        <f>IF(((YEAR(主要假设阐述!$D$15)-YEAR(主要假设阐述!$B$5))*12+MONTH(主要假设阐述!$D$15)-MONTH(主要假设阐述!$B$5)+1)=BI125,IF((BI123+'附表 现金流（三期）'!$D$29)&gt;0,(BI123+'附表 现金流（三期）'!$D$29)*$B$14/12,(BI123+'附表 现金流（三期）'!$D$29)*6%/12),IF(((YEAR(主要假设阐述!$D$15)-YEAR(主要假设阐述!$B$5))*12+MONTH(主要假设阐述!$D$15)-MONTH(主要假设阐述!$B$5)+1)&gt;BI125,IF(BI123&gt;0,BI123*$B$14/12,BI123*6%/12),0))</f>
        <v>0</v>
      </c>
      <c r="BJ128" s="243">
        <f>IF(((YEAR(主要假设阐述!$D$15)-YEAR(主要假设阐述!$B$5))*12+MONTH(主要假设阐述!$D$15)-MONTH(主要假设阐述!$B$5)+1)=BJ125,IF((BJ123+'附表 现金流（三期）'!$D$29)&gt;0,(BJ123+'附表 现金流（三期）'!$D$29)*$B$14/12,(BJ123+'附表 现金流（三期）'!$D$29)*6%/12),IF(((YEAR(主要假设阐述!$D$15)-YEAR(主要假设阐述!$B$5))*12+MONTH(主要假设阐述!$D$15)-MONTH(主要假设阐述!$B$5)+1)&gt;BJ125,IF(BJ123&gt;0,BJ123*$B$14/12,BJ123*6%/12),0))</f>
        <v>0</v>
      </c>
      <c r="BK128" s="243">
        <f>IF(((YEAR(主要假设阐述!$D$15)-YEAR(主要假设阐述!$B$5))*12+MONTH(主要假设阐述!$D$15)-MONTH(主要假设阐述!$B$5)+1)=BK125,IF((BK123+'附表 现金流（三期）'!$D$29)&gt;0,(BK123+'附表 现金流（三期）'!$D$29)*$B$14/12,(BK123+'附表 现金流（三期）'!$D$29)*6%/12),IF(((YEAR(主要假设阐述!$D$15)-YEAR(主要假设阐述!$B$5))*12+MONTH(主要假设阐述!$D$15)-MONTH(主要假设阐述!$B$5)+1)&gt;BK125,IF(BK123&gt;0,BK123*$B$14/12,BK123*6%/12),0))</f>
        <v>0</v>
      </c>
      <c r="BL128" s="243">
        <f>IF(((YEAR(主要假设阐述!$D$15)-YEAR(主要假设阐述!$B$5))*12+MONTH(主要假设阐述!$D$15)-MONTH(主要假设阐述!$B$5)+1)=BL125,IF((BL123+'附表 现金流（三期）'!$D$29)&gt;0,(BL123+'附表 现金流（三期）'!$D$29)*$B$14/12,(BL123+'附表 现金流（三期）'!$D$29)*6%/12),IF(((YEAR(主要假设阐述!$D$15)-YEAR(主要假设阐述!$B$5))*12+MONTH(主要假设阐述!$D$15)-MONTH(主要假设阐述!$B$5)+1)&gt;BL125,IF(BL123&gt;0,BL123*$B$14/12,BL123*6%/12),0))</f>
        <v>0</v>
      </c>
      <c r="BM128" s="243">
        <f>IF(((YEAR(主要假设阐述!$D$15)-YEAR(主要假设阐述!$B$5))*12+MONTH(主要假设阐述!$D$15)-MONTH(主要假设阐述!$B$5)+1)=BM125,IF((BM123+'附表 现金流（三期）'!$D$29)&gt;0,(BM123+'附表 现金流（三期）'!$D$29)*$B$14/12,(BM123+'附表 现金流（三期）'!$D$29)*6%/12),IF(((YEAR(主要假设阐述!$D$15)-YEAR(主要假设阐述!$B$5))*12+MONTH(主要假设阐述!$D$15)-MONTH(主要假设阐述!$B$5)+1)&gt;BM125,IF(BM123&gt;0,BM123*$B$14/12,BM123*6%/12),0))</f>
        <v>0</v>
      </c>
      <c r="BN128" s="243">
        <f>IF(((YEAR(主要假设阐述!$D$15)-YEAR(主要假设阐述!$B$5))*12+MONTH(主要假设阐述!$D$15)-MONTH(主要假设阐述!$B$5)+1)=BN125,IF((BN123+'附表 现金流（三期）'!$D$29)&gt;0,(BN123+'附表 现金流（三期）'!$D$29)*$B$14/12,(BN123+'附表 现金流（三期）'!$D$29)*6%/12),IF(((YEAR(主要假设阐述!$D$15)-YEAR(主要假设阐述!$B$5))*12+MONTH(主要假设阐述!$D$15)-MONTH(主要假设阐述!$B$5)+1)&gt;BN125,IF(BN123&gt;0,BN123*$B$14/12,BN123*6%/12),0))</f>
        <v>0</v>
      </c>
      <c r="BO128" s="243">
        <f>IF(((YEAR(主要假设阐述!$D$15)-YEAR(主要假设阐述!$B$5))*12+MONTH(主要假设阐述!$D$15)-MONTH(主要假设阐述!$B$5)+1)=BO125,IF((BO123+'附表 现金流（三期）'!$D$29)&gt;0,(BO123+'附表 现金流（三期）'!$D$29)*$B$14/12,(BO123+'附表 现金流（三期）'!$D$29)*6%/12),IF(((YEAR(主要假设阐述!$D$15)-YEAR(主要假设阐述!$B$5))*12+MONTH(主要假设阐述!$D$15)-MONTH(主要假设阐述!$B$5)+1)&gt;BO125,IF(BO123&gt;0,BO123*$B$14/12,BO123*6%/12),0))</f>
        <v>0</v>
      </c>
      <c r="BP128" s="243">
        <f>IF(((YEAR(主要假设阐述!$D$15)-YEAR(主要假设阐述!$B$5))*12+MONTH(主要假设阐述!$D$15)-MONTH(主要假设阐述!$B$5)+1)=BP125,IF((BP123+'附表 现金流（三期）'!$D$29)&gt;0,(BP123+'附表 现金流（三期）'!$D$29)*$B$14/12,(BP123+'附表 现金流（三期）'!$D$29)*6%/12),IF(((YEAR(主要假设阐述!$D$15)-YEAR(主要假设阐述!$B$5))*12+MONTH(主要假设阐述!$D$15)-MONTH(主要假设阐述!$B$5)+1)&gt;BP125,IF(BP123&gt;0,BP123*$B$14/12,BP123*6%/12),0))</f>
        <v>0</v>
      </c>
      <c r="BQ128" s="243">
        <f>IF(((YEAR(主要假设阐述!$D$15)-YEAR(主要假设阐述!$B$5))*12+MONTH(主要假设阐述!$D$15)-MONTH(主要假设阐述!$B$5)+1)=BQ125,IF((BQ123+'附表 现金流（三期）'!$D$29)&gt;0,(BQ123+'附表 现金流（三期）'!$D$29)*$B$14/12,(BQ123+'附表 现金流（三期）'!$D$29)*6%/12),IF(((YEAR(主要假设阐述!$D$15)-YEAR(主要假设阐述!$B$5))*12+MONTH(主要假设阐述!$D$15)-MONTH(主要假设阐述!$B$5)+1)&gt;BQ125,IF(BQ123&gt;0,BQ123*$B$14/12,BQ123*6%/12),0))</f>
        <v>0</v>
      </c>
      <c r="BR128" s="243">
        <f>IF(((YEAR(主要假设阐述!$D$15)-YEAR(主要假设阐述!$B$5))*12+MONTH(主要假设阐述!$D$15)-MONTH(主要假设阐述!$B$5)+1)=BR125,IF((BR123+'附表 现金流（三期）'!$D$29)&gt;0,(BR123+'附表 现金流（三期）'!$D$29)*$B$14/12,(BR123+'附表 现金流（三期）'!$D$29)*6%/12),IF(((YEAR(主要假设阐述!$D$15)-YEAR(主要假设阐述!$B$5))*12+MONTH(主要假设阐述!$D$15)-MONTH(主要假设阐述!$B$5)+1)&gt;BR125,IF(BR123&gt;0,BR123*$B$14/12,BR123*6%/12),0))</f>
        <v>0</v>
      </c>
      <c r="BS128" s="243">
        <f>IF(((YEAR(主要假设阐述!$D$15)-YEAR(主要假设阐述!$B$5))*12+MONTH(主要假设阐述!$D$15)-MONTH(主要假设阐述!$B$5)+1)=BS125,IF((BS123+'附表 现金流（三期）'!$D$29)&gt;0,(BS123+'附表 现金流（三期）'!$D$29)*$B$14/12,(BS123+'附表 现金流（三期）'!$D$29)*6%/12),IF(((YEAR(主要假设阐述!$D$15)-YEAR(主要假设阐述!$B$5))*12+MONTH(主要假设阐述!$D$15)-MONTH(主要假设阐述!$B$5)+1)&gt;BS125,IF(BS123&gt;0,BS123*$B$14/12,BS123*6%/12),0))</f>
        <v>0</v>
      </c>
      <c r="BT128" s="243">
        <f>IF(((YEAR(主要假设阐述!$D$15)-YEAR(主要假设阐述!$B$5))*12+MONTH(主要假设阐述!$D$15)-MONTH(主要假设阐述!$B$5)+1)=BT125,IF((BT123+'附表 现金流（三期）'!$D$29)&gt;0,(BT123+'附表 现金流（三期）'!$D$29)*$B$14/12,(BT123+'附表 现金流（三期）'!$D$29)*6%/12),IF(((YEAR(主要假设阐述!$D$15)-YEAR(主要假设阐述!$B$5))*12+MONTH(主要假设阐述!$D$15)-MONTH(主要假设阐述!$B$5)+1)&gt;BT125,IF(BT123&gt;0,BT123*$B$14/12,BT123*6%/12),0))</f>
        <v>0</v>
      </c>
      <c r="BU128" s="243">
        <f>IF(((YEAR(主要假设阐述!$D$15)-YEAR(主要假设阐述!$B$5))*12+MONTH(主要假设阐述!$D$15)-MONTH(主要假设阐述!$B$5)+1)=BU125,IF((BU123+'附表 现金流（三期）'!$D$29)&gt;0,(BU123+'附表 现金流（三期）'!$D$29)*$B$14/12,(BU123+'附表 现金流（三期）'!$D$29)*6%/12),IF(((YEAR(主要假设阐述!$D$15)-YEAR(主要假设阐述!$B$5))*12+MONTH(主要假设阐述!$D$15)-MONTH(主要假设阐述!$B$5)+1)&gt;BU125,IF(BU123&gt;0,BU123*$B$14/12,BU123*6%/12),0))</f>
        <v>0</v>
      </c>
      <c r="BV128" s="243">
        <f>IF(((YEAR(主要假设阐述!$D$15)-YEAR(主要假设阐述!$B$5))*12+MONTH(主要假设阐述!$D$15)-MONTH(主要假设阐述!$B$5)+1)=BV125,IF((BV123+'附表 现金流（三期）'!$D$29)&gt;0,(BV123+'附表 现金流（三期）'!$D$29)*$B$14/12,(BV123+'附表 现金流（三期）'!$D$29)*6%/12),IF(((YEAR(主要假设阐述!$D$15)-YEAR(主要假设阐述!$B$5))*12+MONTH(主要假设阐述!$D$15)-MONTH(主要假设阐述!$B$5)+1)&gt;BV125,IF(BV123&gt;0,BV123*$B$14/12,BV123*6%/12),0))</f>
        <v>0</v>
      </c>
      <c r="BW128" s="243">
        <f>IF(((YEAR(主要假设阐述!$D$15)-YEAR(主要假设阐述!$B$5))*12+MONTH(主要假设阐述!$D$15)-MONTH(主要假设阐述!$B$5)+1)=BW125,IF((BW123+'附表 现金流（三期）'!$D$29)&gt;0,(BW123+'附表 现金流（三期）'!$D$29)*$B$14/12,(BW123+'附表 现金流（三期）'!$D$29)*6%/12),IF(((YEAR(主要假设阐述!$D$15)-YEAR(主要假设阐述!$B$5))*12+MONTH(主要假设阐述!$D$15)-MONTH(主要假设阐述!$B$5)+1)&gt;BW125,IF(BW123&gt;0,BW123*$B$14/12,BW123*6%/12),0))</f>
        <v>0</v>
      </c>
      <c r="BX128" s="243">
        <f>IF(((YEAR(主要假设阐述!$D$15)-YEAR(主要假设阐述!$B$5))*12+MONTH(主要假设阐述!$D$15)-MONTH(主要假设阐述!$B$5)+1)=BX125,IF((BX123+'附表 现金流（三期）'!$D$29)&gt;0,(BX123+'附表 现金流（三期）'!$D$29)*$B$14/12,(BX123+'附表 现金流（三期）'!$D$29)*6%/12),IF(((YEAR(主要假设阐述!$D$15)-YEAR(主要假设阐述!$B$5))*12+MONTH(主要假设阐述!$D$15)-MONTH(主要假设阐述!$B$5)+1)&gt;BX125,IF(BX123&gt;0,BX123*$B$14/12,BX123*6%/12),0))</f>
        <v>0</v>
      </c>
      <c r="BY128" s="243">
        <f>IF(((YEAR(主要假设阐述!$D$15)-YEAR(主要假设阐述!$B$5))*12+MONTH(主要假设阐述!$D$15)-MONTH(主要假设阐述!$B$5)+1)=BY125,IF((BY123+'附表 现金流（三期）'!$D$29)&gt;0,(BY123+'附表 现金流（三期）'!$D$29)*$B$14/12,(BY123+'附表 现金流（三期）'!$D$29)*6%/12),IF(((YEAR(主要假设阐述!$D$15)-YEAR(主要假设阐述!$B$5))*12+MONTH(主要假设阐述!$D$15)-MONTH(主要假设阐述!$B$5)+1)&gt;BY125,IF(BY123&gt;0,BY123*$B$14/12,BY123*6%/12),0))</f>
        <v>0</v>
      </c>
      <c r="BZ128" s="243">
        <f>IF(((YEAR(主要假设阐述!$D$15)-YEAR(主要假设阐述!$B$5))*12+MONTH(主要假设阐述!$D$15)-MONTH(主要假设阐述!$B$5)+1)=BZ125,IF((BZ123+'附表 现金流（三期）'!$D$29)&gt;0,(BZ123+'附表 现金流（三期）'!$D$29)*$B$14/12,(BZ123+'附表 现金流（三期）'!$D$29)*6%/12),IF(((YEAR(主要假设阐述!$D$15)-YEAR(主要假设阐述!$B$5))*12+MONTH(主要假设阐述!$D$15)-MONTH(主要假设阐述!$B$5)+1)&gt;BZ125,IF(BZ123&gt;0,BZ123*$B$14/12,BZ123*6%/12),0))</f>
        <v>0</v>
      </c>
      <c r="CA128" s="243">
        <f>IF(((YEAR(主要假设阐述!$D$15)-YEAR(主要假设阐述!$B$5))*12+MONTH(主要假设阐述!$D$15)-MONTH(主要假设阐述!$B$5)+1)=CA125,IF((CA123+'附表 现金流（三期）'!$D$29)&gt;0,(CA123+'附表 现金流（三期）'!$D$29)*$B$14/12,(CA123+'附表 现金流（三期）'!$D$29)*6%/12),IF(((YEAR(主要假设阐述!$D$15)-YEAR(主要假设阐述!$B$5))*12+MONTH(主要假设阐述!$D$15)-MONTH(主要假设阐述!$B$5)+1)&gt;CA125,IF(CA123&gt;0,CA123*$B$14/12,CA123*6%/12),0))</f>
        <v>0</v>
      </c>
      <c r="CB128" s="243">
        <f>IF(((YEAR(主要假设阐述!$D$15)-YEAR(主要假设阐述!$B$5))*12+MONTH(主要假设阐述!$D$15)-MONTH(主要假设阐述!$B$5)+1)=CB125,IF((CB123+'附表 现金流（三期）'!$D$29)&gt;0,(CB123+'附表 现金流（三期）'!$D$29)*$B$14/12,(CB123+'附表 现金流（三期）'!$D$29)*6%/12),IF(((YEAR(主要假设阐述!$D$15)-YEAR(主要假设阐述!$B$5))*12+MONTH(主要假设阐述!$D$15)-MONTH(主要假设阐述!$B$5)+1)&gt;CB125,IF(CB123&gt;0,CB123*$B$14/12,CB123*6%/12),0))</f>
        <v>0</v>
      </c>
      <c r="CC128" s="243">
        <f>IF(((YEAR(主要假设阐述!$D$15)-YEAR(主要假设阐述!$B$5))*12+MONTH(主要假设阐述!$D$15)-MONTH(主要假设阐述!$B$5)+1)=CC125,IF((CC123+'附表 现金流（三期）'!$D$29)&gt;0,(CC123+'附表 现金流（三期）'!$D$29)*$B$14/12,(CC123+'附表 现金流（三期）'!$D$29)*6%/12),IF(((YEAR(主要假设阐述!$D$15)-YEAR(主要假设阐述!$B$5))*12+MONTH(主要假设阐述!$D$15)-MONTH(主要假设阐述!$B$5)+1)&gt;CC125,IF(CC123&gt;0,CC123*$B$14/12,CC123*6%/12),0))</f>
        <v>0</v>
      </c>
      <c r="CD128" s="243">
        <f>IF(((YEAR(主要假设阐述!$D$15)-YEAR(主要假设阐述!$B$5))*12+MONTH(主要假设阐述!$D$15)-MONTH(主要假设阐述!$B$5)+1)=CD125,IF((CD123+'附表 现金流（三期）'!$D$29)&gt;0,(CD123+'附表 现金流（三期）'!$D$29)*$B$14/12,(CD123+'附表 现金流（三期）'!$D$29)*6%/12),IF(((YEAR(主要假设阐述!$D$15)-YEAR(主要假设阐述!$B$5))*12+MONTH(主要假设阐述!$D$15)-MONTH(主要假设阐述!$B$5)+1)&gt;CD125,IF(CD123&gt;0,CD123*$B$14/12,CD123*6%/12),0))</f>
        <v>0</v>
      </c>
      <c r="CE128" s="243">
        <f>IF(((YEAR(主要假设阐述!$D$15)-YEAR(主要假设阐述!$B$5))*12+MONTH(主要假设阐述!$D$15)-MONTH(主要假设阐述!$B$5)+1)=CE125,IF((CE123+'附表 现金流（三期）'!$D$29)&gt;0,(CE123+'附表 现金流（三期）'!$D$29)*$B$14/12,(CE123+'附表 现金流（三期）'!$D$29)*6%/12),IF(((YEAR(主要假设阐述!$D$15)-YEAR(主要假设阐述!$B$5))*12+MONTH(主要假设阐述!$D$15)-MONTH(主要假设阐述!$B$5)+1)&gt;CE125,IF(CE123&gt;0,CE123*$B$14/12,CE123*6%/12),0))</f>
        <v>0</v>
      </c>
      <c r="CF128" s="243">
        <f>IF(((YEAR(主要假设阐述!$D$15)-YEAR(主要假设阐述!$B$5))*12+MONTH(主要假设阐述!$D$15)-MONTH(主要假设阐述!$B$5)+1)=CF125,IF((CF123+'附表 现金流（三期）'!$D$29)&gt;0,(CF123+'附表 现金流（三期）'!$D$29)*$B$14/12,(CF123+'附表 现金流（三期）'!$D$29)*6%/12),IF(((YEAR(主要假设阐述!$D$15)-YEAR(主要假设阐述!$B$5))*12+MONTH(主要假设阐述!$D$15)-MONTH(主要假设阐述!$B$5)+1)&gt;CF125,IF(CF123&gt;0,CF123*$B$14/12,CF123*6%/12),0))</f>
        <v>0</v>
      </c>
      <c r="CG128" s="243">
        <f>IF(((YEAR(主要假设阐述!$D$15)-YEAR(主要假设阐述!$B$5))*12+MONTH(主要假设阐述!$D$15)-MONTH(主要假设阐述!$B$5)+1)=CG125,IF((CG123+'附表 现金流（三期）'!$D$29)&gt;0,(CG123+'附表 现金流（三期）'!$D$29)*$B$14/12,(CG123+'附表 现金流（三期）'!$D$29)*6%/12),IF(((YEAR(主要假设阐述!$D$15)-YEAR(主要假设阐述!$B$5))*12+MONTH(主要假设阐述!$D$15)-MONTH(主要假设阐述!$B$5)+1)&gt;CG125,IF(CG123&gt;0,CG123*$B$14/12,CG123*6%/12),0))</f>
        <v>0</v>
      </c>
      <c r="CH128" s="243">
        <f>IF(((YEAR(主要假设阐述!$D$15)-YEAR(主要假设阐述!$B$5))*12+MONTH(主要假设阐述!$D$15)-MONTH(主要假设阐述!$B$5)+1)=CH125,IF((CH123+'附表 现金流（三期）'!$D$29)&gt;0,(CH123+'附表 现金流（三期）'!$D$29)*$B$14/12,(CH123+'附表 现金流（三期）'!$D$29)*6%/12),IF(((YEAR(主要假设阐述!$D$15)-YEAR(主要假设阐述!$B$5))*12+MONTH(主要假设阐述!$D$15)-MONTH(主要假设阐述!$B$5)+1)&gt;CH125,IF(CH123&gt;0,CH123*$B$14/12,CH123*6%/12),0))</f>
        <v>0</v>
      </c>
      <c r="CI128" s="243">
        <f>IF(((YEAR(主要假设阐述!$D$15)-YEAR(主要假设阐述!$B$5))*12+MONTH(主要假设阐述!$D$15)-MONTH(主要假设阐述!$B$5)+1)=CI125,IF((CI123+'附表 现金流（三期）'!$D$29)&gt;0,(CI123+'附表 现金流（三期）'!$D$29)*$B$14/12,(CI123+'附表 现金流（三期）'!$D$29)*6%/12),IF(((YEAR(主要假设阐述!$D$15)-YEAR(主要假设阐述!$B$5))*12+MONTH(主要假设阐述!$D$15)-MONTH(主要假设阐述!$B$5)+1)&gt;CI125,IF(CI123&gt;0,CI123*$B$14/12,CI123*6%/12),0))</f>
        <v>0</v>
      </c>
      <c r="CJ128" s="243">
        <f>IF(((YEAR(主要假设阐述!$D$15)-YEAR(主要假设阐述!$B$5))*12+MONTH(主要假设阐述!$D$15)-MONTH(主要假设阐述!$B$5)+1)=CJ125,IF((CJ123+'附表 现金流（三期）'!$D$29)&gt;0,(CJ123+'附表 现金流（三期）'!$D$29)*$B$14/12,(CJ123+'附表 现金流（三期）'!$D$29)*6%/12),IF(((YEAR(主要假设阐述!$D$15)-YEAR(主要假设阐述!$B$5))*12+MONTH(主要假设阐述!$D$15)-MONTH(主要假设阐述!$B$5)+1)&gt;CJ125,IF(CJ123&gt;0,CJ123*$B$14/12,CJ123*6%/12),0))</f>
        <v>0</v>
      </c>
      <c r="CK128" s="243">
        <f>IF(((YEAR(主要假设阐述!$D$15)-YEAR(主要假设阐述!$B$5))*12+MONTH(主要假设阐述!$D$15)-MONTH(主要假设阐述!$B$5)+1)=CK125,IF((CK123+'附表 现金流（三期）'!$D$29)&gt;0,(CK123+'附表 现金流（三期）'!$D$29)*$B$14/12,(CK123+'附表 现金流（三期）'!$D$29)*6%/12),IF(((YEAR(主要假设阐述!$D$15)-YEAR(主要假设阐述!$B$5))*12+MONTH(主要假设阐述!$D$15)-MONTH(主要假设阐述!$B$5)+1)&gt;CK125,IF(CK123&gt;0,CK123*$B$14/12,CK123*6%/12),0))</f>
        <v>0</v>
      </c>
      <c r="CL128" s="243">
        <f>IF(((YEAR(主要假设阐述!$D$15)-YEAR(主要假设阐述!$B$5))*12+MONTH(主要假设阐述!$D$15)-MONTH(主要假设阐述!$B$5)+1)=CL125,IF((CL123+'附表 现金流（三期）'!$D$29)&gt;0,(CL123+'附表 现金流（三期）'!$D$29)*$B$14/12,(CL123+'附表 现金流（三期）'!$D$29)*6%/12),IF(((YEAR(主要假设阐述!$D$15)-YEAR(主要假设阐述!$B$5))*12+MONTH(主要假设阐述!$D$15)-MONTH(主要假设阐述!$B$5)+1)&gt;CL125,IF(CL123&gt;0,CL123*$B$14/12,CL123*6%/12),0))</f>
        <v>0</v>
      </c>
      <c r="CM128" s="243">
        <f>IF(((YEAR(主要假设阐述!$D$15)-YEAR(主要假设阐述!$B$5))*12+MONTH(主要假设阐述!$D$15)-MONTH(主要假设阐述!$B$5)+1)=CM125,IF((CM123+'附表 现金流（三期）'!$D$29)&gt;0,(CM123+'附表 现金流（三期）'!$D$29)*$B$14/12,(CM123+'附表 现金流（三期）'!$D$29)*6%/12),IF(((YEAR(主要假设阐述!$D$15)-YEAR(主要假设阐述!$B$5))*12+MONTH(主要假设阐述!$D$15)-MONTH(主要假设阐述!$B$5)+1)&gt;CM125,IF(CM123&gt;0,CM123*$B$14/12,CM123*6%/12),0))</f>
        <v>0</v>
      </c>
      <c r="CN128" s="243">
        <f>IF(((YEAR(主要假设阐述!$D$15)-YEAR(主要假设阐述!$B$5))*12+MONTH(主要假设阐述!$D$15)-MONTH(主要假设阐述!$B$5)+1)=CN125,IF((CN123+'附表 现金流（三期）'!$D$29)&gt;0,(CN123+'附表 现金流（三期）'!$D$29)*$B$14/12,(CN123+'附表 现金流（三期）'!$D$29)*6%/12),IF(((YEAR(主要假设阐述!$D$15)-YEAR(主要假设阐述!$B$5))*12+MONTH(主要假设阐述!$D$15)-MONTH(主要假设阐述!$B$5)+1)&gt;CN125,IF(CN123&gt;0,CN123*$B$14/12,CN123*6%/12),0))</f>
        <v>0</v>
      </c>
      <c r="CO128" s="243">
        <f>IF(((YEAR(主要假设阐述!$D$15)-YEAR(主要假设阐述!$B$5))*12+MONTH(主要假设阐述!$D$15)-MONTH(主要假设阐述!$B$5)+1)=CO125,IF((CO123+'附表 现金流（三期）'!$D$29)&gt;0,(CO123+'附表 现金流（三期）'!$D$29)*$B$14/12,(CO123+'附表 现金流（三期）'!$D$29)*6%/12),IF(((YEAR(主要假设阐述!$D$15)-YEAR(主要假设阐述!$B$5))*12+MONTH(主要假设阐述!$D$15)-MONTH(主要假设阐述!$B$5)+1)&gt;CO125,IF(CO123&gt;0,CO123*$B$14/12,CO123*6%/12),0))</f>
        <v>0</v>
      </c>
      <c r="CP128" s="243">
        <f>IF(((YEAR(主要假设阐述!$D$15)-YEAR(主要假设阐述!$B$5))*12+MONTH(主要假设阐述!$D$15)-MONTH(主要假设阐述!$B$5)+1)=CP125,IF((CP123+'附表 现金流（三期）'!$D$29)&gt;0,(CP123+'附表 现金流（三期）'!$D$29)*$B$14/12,(CP123+'附表 现金流（三期）'!$D$29)*6%/12),IF(((YEAR(主要假设阐述!$D$15)-YEAR(主要假设阐述!$B$5))*12+MONTH(主要假设阐述!$D$15)-MONTH(主要假设阐述!$B$5)+1)&gt;CP125,IF(CP123&gt;0,CP123*$B$14/12,CP123*6%/12),0))</f>
        <v>0</v>
      </c>
      <c r="CQ128" s="243">
        <f>IF(((YEAR(主要假设阐述!$D$15)-YEAR(主要假设阐述!$B$5))*12+MONTH(主要假设阐述!$D$15)-MONTH(主要假设阐述!$B$5)+1)=CQ125,IF((CQ123+'附表 现金流（三期）'!$D$29)&gt;0,(CQ123+'附表 现金流（三期）'!$D$29)*$B$14/12,(CQ123+'附表 现金流（三期）'!$D$29)*6%/12),IF(((YEAR(主要假设阐述!$D$15)-YEAR(主要假设阐述!$B$5))*12+MONTH(主要假设阐述!$D$15)-MONTH(主要假设阐述!$B$5)+1)&gt;CQ125,IF(CQ123&gt;0,CQ123*$B$14/12,CQ123*6%/12),0))</f>
        <v>0</v>
      </c>
      <c r="CR128" s="243">
        <f>IF(((YEAR(主要假设阐述!$D$15)-YEAR(主要假设阐述!$B$5))*12+MONTH(主要假设阐述!$D$15)-MONTH(主要假设阐述!$B$5)+1)=CR125,IF((CR123+'附表 现金流（三期）'!$D$29)&gt;0,(CR123+'附表 现金流（三期）'!$D$29)*$B$14/12,(CR123+'附表 现金流（三期）'!$D$29)*6%/12),IF(((YEAR(主要假设阐述!$D$15)-YEAR(主要假设阐述!$B$5))*12+MONTH(主要假设阐述!$D$15)-MONTH(主要假设阐述!$B$5)+1)&gt;CR125,IF(CR123&gt;0,CR123*$B$14/12,CR123*6%/12),0))</f>
        <v>0</v>
      </c>
      <c r="CS128" s="243">
        <f>IF(((YEAR(主要假设阐述!$D$15)-YEAR(主要假设阐述!$B$5))*12+MONTH(主要假设阐述!$D$15)-MONTH(主要假设阐述!$B$5)+1)=CS125,IF((CS123+'附表 现金流（三期）'!$D$29)&gt;0,(CS123+'附表 现金流（三期）'!$D$29)*$B$14/12,(CS123+'附表 现金流（三期）'!$D$29)*6%/12),IF(((YEAR(主要假设阐述!$D$15)-YEAR(主要假设阐述!$B$5))*12+MONTH(主要假设阐述!$D$15)-MONTH(主要假设阐述!$B$5)+1)&gt;CS125,IF(CS123&gt;0,CS123*$B$14/12,CS123*6%/12),0))</f>
        <v>0</v>
      </c>
      <c r="CT128" s="243">
        <f>IF(((YEAR(主要假设阐述!$D$15)-YEAR(主要假设阐述!$B$5))*12+MONTH(主要假设阐述!$D$15)-MONTH(主要假设阐述!$B$5)+1)=CT125,IF((CT123+'附表 现金流（三期）'!$D$29)&gt;0,(CT123+'附表 现金流（三期）'!$D$29)*$B$14/12,(CT123+'附表 现金流（三期）'!$D$29)*6%/12),IF(((YEAR(主要假设阐述!$D$15)-YEAR(主要假设阐述!$B$5))*12+MONTH(主要假设阐述!$D$15)-MONTH(主要假设阐述!$B$5)+1)&gt;CT125,IF(CT123&gt;0,CT123*$B$14/12,CT123*6%/12),0))</f>
        <v>0</v>
      </c>
    </row>
    <row r="129" spans="1:98" s="194" customFormat="1" ht="16.5" customHeight="1">
      <c r="A129" s="217" t="s">
        <v>558</v>
      </c>
      <c r="B129" s="208">
        <f t="shared" ref="B129:G129" si="153">SUM(B126:B128)</f>
        <v>0</v>
      </c>
      <c r="C129" s="208">
        <f t="shared" si="153"/>
        <v>0</v>
      </c>
      <c r="D129" s="208">
        <f t="shared" si="153"/>
        <v>0</v>
      </c>
      <c r="E129" s="208">
        <f t="shared" si="153"/>
        <v>0</v>
      </c>
      <c r="F129" s="208">
        <f t="shared" si="153"/>
        <v>0</v>
      </c>
      <c r="G129" s="208">
        <f t="shared" si="153"/>
        <v>0</v>
      </c>
      <c r="H129" s="208">
        <f t="shared" ref="H129:BS129" si="154">SUM(H126:H128)</f>
        <v>0</v>
      </c>
      <c r="I129" s="208">
        <f t="shared" si="154"/>
        <v>0</v>
      </c>
      <c r="J129" s="208">
        <f t="shared" si="154"/>
        <v>0</v>
      </c>
      <c r="K129" s="208">
        <f t="shared" si="154"/>
        <v>0</v>
      </c>
      <c r="L129" s="208">
        <f t="shared" si="154"/>
        <v>0</v>
      </c>
      <c r="M129" s="208">
        <f t="shared" si="154"/>
        <v>0</v>
      </c>
      <c r="N129" s="208">
        <f t="shared" si="154"/>
        <v>0</v>
      </c>
      <c r="O129" s="208">
        <f t="shared" si="154"/>
        <v>0</v>
      </c>
      <c r="P129" s="208">
        <f t="shared" si="154"/>
        <v>0</v>
      </c>
      <c r="Q129" s="208">
        <f t="shared" si="154"/>
        <v>0</v>
      </c>
      <c r="R129" s="208">
        <f t="shared" si="154"/>
        <v>0</v>
      </c>
      <c r="S129" s="208">
        <f t="shared" si="154"/>
        <v>0</v>
      </c>
      <c r="T129" s="208">
        <f t="shared" si="154"/>
        <v>0</v>
      </c>
      <c r="U129" s="208">
        <f t="shared" si="154"/>
        <v>0</v>
      </c>
      <c r="V129" s="208">
        <f t="shared" si="154"/>
        <v>0</v>
      </c>
      <c r="W129" s="208">
        <f t="shared" si="154"/>
        <v>0</v>
      </c>
      <c r="X129" s="208">
        <f t="shared" si="154"/>
        <v>0</v>
      </c>
      <c r="Y129" s="208">
        <f t="shared" si="154"/>
        <v>0</v>
      </c>
      <c r="Z129" s="208">
        <f t="shared" si="154"/>
        <v>0</v>
      </c>
      <c r="AA129" s="208">
        <f t="shared" si="154"/>
        <v>0</v>
      </c>
      <c r="AB129" s="208">
        <f t="shared" si="154"/>
        <v>0</v>
      </c>
      <c r="AC129" s="208">
        <f t="shared" si="154"/>
        <v>0</v>
      </c>
      <c r="AD129" s="208">
        <f t="shared" si="154"/>
        <v>0</v>
      </c>
      <c r="AE129" s="208">
        <f t="shared" si="154"/>
        <v>0</v>
      </c>
      <c r="AF129" s="208">
        <f t="shared" si="154"/>
        <v>0</v>
      </c>
      <c r="AG129" s="208">
        <f t="shared" si="154"/>
        <v>0</v>
      </c>
      <c r="AH129" s="208">
        <f t="shared" si="154"/>
        <v>0</v>
      </c>
      <c r="AI129" s="208">
        <f t="shared" si="154"/>
        <v>0</v>
      </c>
      <c r="AJ129" s="208">
        <f t="shared" si="154"/>
        <v>0</v>
      </c>
      <c r="AK129" s="208">
        <f t="shared" si="154"/>
        <v>0</v>
      </c>
      <c r="AL129" s="208">
        <f t="shared" si="154"/>
        <v>0</v>
      </c>
      <c r="AM129" s="208">
        <f t="shared" si="154"/>
        <v>0</v>
      </c>
      <c r="AN129" s="208">
        <f t="shared" si="154"/>
        <v>0</v>
      </c>
      <c r="AO129" s="208">
        <f t="shared" si="154"/>
        <v>0</v>
      </c>
      <c r="AP129" s="208">
        <f t="shared" si="154"/>
        <v>0</v>
      </c>
      <c r="AQ129" s="208">
        <f t="shared" si="154"/>
        <v>0</v>
      </c>
      <c r="AR129" s="208">
        <f t="shared" si="154"/>
        <v>0</v>
      </c>
      <c r="AS129" s="208">
        <f t="shared" si="154"/>
        <v>0</v>
      </c>
      <c r="AT129" s="208">
        <f t="shared" si="154"/>
        <v>0</v>
      </c>
      <c r="AU129" s="208">
        <f t="shared" si="154"/>
        <v>0</v>
      </c>
      <c r="AV129" s="208">
        <f t="shared" si="154"/>
        <v>0</v>
      </c>
      <c r="AW129" s="208">
        <f t="shared" si="154"/>
        <v>0</v>
      </c>
      <c r="AX129" s="208">
        <f t="shared" si="154"/>
        <v>0</v>
      </c>
      <c r="AY129" s="208">
        <f t="shared" si="154"/>
        <v>0</v>
      </c>
      <c r="AZ129" s="208">
        <f t="shared" si="154"/>
        <v>0</v>
      </c>
      <c r="BA129" s="208">
        <f t="shared" si="154"/>
        <v>0</v>
      </c>
      <c r="BB129" s="208">
        <f t="shared" si="154"/>
        <v>0</v>
      </c>
      <c r="BC129" s="208">
        <f t="shared" si="154"/>
        <v>0</v>
      </c>
      <c r="BD129" s="208">
        <f t="shared" si="154"/>
        <v>0</v>
      </c>
      <c r="BE129" s="208">
        <f t="shared" si="154"/>
        <v>0</v>
      </c>
      <c r="BF129" s="208">
        <f t="shared" si="154"/>
        <v>0</v>
      </c>
      <c r="BG129" s="208">
        <f t="shared" si="154"/>
        <v>0</v>
      </c>
      <c r="BH129" s="208">
        <f t="shared" si="154"/>
        <v>0</v>
      </c>
      <c r="BI129" s="208">
        <f t="shared" si="154"/>
        <v>0</v>
      </c>
      <c r="BJ129" s="208">
        <f t="shared" si="154"/>
        <v>0</v>
      </c>
      <c r="BK129" s="208">
        <f t="shared" si="154"/>
        <v>0</v>
      </c>
      <c r="BL129" s="208">
        <f t="shared" si="154"/>
        <v>0</v>
      </c>
      <c r="BM129" s="208">
        <f t="shared" si="154"/>
        <v>0</v>
      </c>
      <c r="BN129" s="208">
        <f t="shared" si="154"/>
        <v>0</v>
      </c>
      <c r="BO129" s="208">
        <f t="shared" si="154"/>
        <v>0</v>
      </c>
      <c r="BP129" s="208">
        <f t="shared" si="154"/>
        <v>0</v>
      </c>
      <c r="BQ129" s="208">
        <f t="shared" si="154"/>
        <v>0</v>
      </c>
      <c r="BR129" s="208">
        <f t="shared" si="154"/>
        <v>0</v>
      </c>
      <c r="BS129" s="208">
        <f t="shared" si="154"/>
        <v>0</v>
      </c>
      <c r="BT129" s="208">
        <f t="shared" ref="BT129:CT129" si="155">SUM(BT126:BT128)</f>
        <v>0</v>
      </c>
      <c r="BU129" s="208">
        <f t="shared" si="155"/>
        <v>0</v>
      </c>
      <c r="BV129" s="208">
        <f t="shared" si="155"/>
        <v>0</v>
      </c>
      <c r="BW129" s="208">
        <f t="shared" si="155"/>
        <v>0</v>
      </c>
      <c r="BX129" s="208">
        <f t="shared" si="155"/>
        <v>0</v>
      </c>
      <c r="BY129" s="208">
        <f t="shared" si="155"/>
        <v>0</v>
      </c>
      <c r="BZ129" s="208">
        <f t="shared" si="155"/>
        <v>0</v>
      </c>
      <c r="CA129" s="208">
        <f t="shared" si="155"/>
        <v>0</v>
      </c>
      <c r="CB129" s="208">
        <f t="shared" si="155"/>
        <v>0</v>
      </c>
      <c r="CC129" s="208">
        <f t="shared" si="155"/>
        <v>0</v>
      </c>
      <c r="CD129" s="208">
        <f t="shared" si="155"/>
        <v>0</v>
      </c>
      <c r="CE129" s="208">
        <f t="shared" si="155"/>
        <v>0</v>
      </c>
      <c r="CF129" s="208">
        <f t="shared" si="155"/>
        <v>0</v>
      </c>
      <c r="CG129" s="208">
        <f t="shared" si="155"/>
        <v>0</v>
      </c>
      <c r="CH129" s="208">
        <f t="shared" si="155"/>
        <v>0</v>
      </c>
      <c r="CI129" s="208">
        <f t="shared" si="155"/>
        <v>0</v>
      </c>
      <c r="CJ129" s="208">
        <f t="shared" si="155"/>
        <v>0</v>
      </c>
      <c r="CK129" s="208">
        <f t="shared" si="155"/>
        <v>0</v>
      </c>
      <c r="CL129" s="208">
        <f t="shared" si="155"/>
        <v>0</v>
      </c>
      <c r="CM129" s="208">
        <f t="shared" si="155"/>
        <v>0</v>
      </c>
      <c r="CN129" s="208">
        <f t="shared" si="155"/>
        <v>0</v>
      </c>
      <c r="CO129" s="208">
        <f t="shared" si="155"/>
        <v>0</v>
      </c>
      <c r="CP129" s="208">
        <f t="shared" si="155"/>
        <v>0</v>
      </c>
      <c r="CQ129" s="208">
        <f t="shared" si="155"/>
        <v>0</v>
      </c>
      <c r="CR129" s="208">
        <f t="shared" si="155"/>
        <v>0</v>
      </c>
      <c r="CS129" s="208">
        <f t="shared" si="155"/>
        <v>0</v>
      </c>
      <c r="CT129" s="208">
        <f t="shared" si="155"/>
        <v>0</v>
      </c>
    </row>
    <row r="130" spans="1:98" ht="16.5" customHeight="1"/>
    <row r="131" spans="1:98" ht="16.5" customHeight="1"/>
    <row r="132" spans="1:98" ht="16.5" customHeight="1">
      <c r="A132" s="196" t="s">
        <v>584</v>
      </c>
    </row>
    <row r="133" spans="1:98" ht="16.5" customHeight="1">
      <c r="A133" s="807" t="s">
        <v>585</v>
      </c>
      <c r="B133" s="809" t="s">
        <v>239</v>
      </c>
      <c r="C133" s="206">
        <f>主要假设阐述!$B$5</f>
        <v>42491</v>
      </c>
      <c r="D133" s="206">
        <f>C133+31</f>
        <v>42522</v>
      </c>
      <c r="E133" s="206">
        <f t="shared" ref="E133:BP133" si="156">D133+31</f>
        <v>42553</v>
      </c>
      <c r="F133" s="206">
        <f t="shared" si="156"/>
        <v>42584</v>
      </c>
      <c r="G133" s="206">
        <f t="shared" si="156"/>
        <v>42615</v>
      </c>
      <c r="H133" s="206">
        <f t="shared" si="156"/>
        <v>42646</v>
      </c>
      <c r="I133" s="206">
        <f t="shared" si="156"/>
        <v>42677</v>
      </c>
      <c r="J133" s="206">
        <f t="shared" si="156"/>
        <v>42708</v>
      </c>
      <c r="K133" s="206">
        <f t="shared" si="156"/>
        <v>42739</v>
      </c>
      <c r="L133" s="206">
        <f t="shared" si="156"/>
        <v>42770</v>
      </c>
      <c r="M133" s="206">
        <f t="shared" si="156"/>
        <v>42801</v>
      </c>
      <c r="N133" s="206">
        <f t="shared" si="156"/>
        <v>42832</v>
      </c>
      <c r="O133" s="206">
        <f t="shared" si="156"/>
        <v>42863</v>
      </c>
      <c r="P133" s="206">
        <f t="shared" si="156"/>
        <v>42894</v>
      </c>
      <c r="Q133" s="206">
        <f t="shared" si="156"/>
        <v>42925</v>
      </c>
      <c r="R133" s="206">
        <f t="shared" si="156"/>
        <v>42956</v>
      </c>
      <c r="S133" s="206">
        <f t="shared" si="156"/>
        <v>42987</v>
      </c>
      <c r="T133" s="206">
        <f t="shared" si="156"/>
        <v>43018</v>
      </c>
      <c r="U133" s="206">
        <f t="shared" si="156"/>
        <v>43049</v>
      </c>
      <c r="V133" s="206">
        <f t="shared" si="156"/>
        <v>43080</v>
      </c>
      <c r="W133" s="206">
        <f t="shared" si="156"/>
        <v>43111</v>
      </c>
      <c r="X133" s="206">
        <f t="shared" si="156"/>
        <v>43142</v>
      </c>
      <c r="Y133" s="206">
        <f t="shared" si="156"/>
        <v>43173</v>
      </c>
      <c r="Z133" s="206">
        <f t="shared" si="156"/>
        <v>43204</v>
      </c>
      <c r="AA133" s="206">
        <f t="shared" si="156"/>
        <v>43235</v>
      </c>
      <c r="AB133" s="206">
        <f t="shared" si="156"/>
        <v>43266</v>
      </c>
      <c r="AC133" s="206">
        <f t="shared" si="156"/>
        <v>43297</v>
      </c>
      <c r="AD133" s="206">
        <f t="shared" si="156"/>
        <v>43328</v>
      </c>
      <c r="AE133" s="206">
        <f t="shared" si="156"/>
        <v>43359</v>
      </c>
      <c r="AF133" s="206">
        <f t="shared" si="156"/>
        <v>43390</v>
      </c>
      <c r="AG133" s="206">
        <f t="shared" si="156"/>
        <v>43421</v>
      </c>
      <c r="AH133" s="206">
        <f t="shared" si="156"/>
        <v>43452</v>
      </c>
      <c r="AI133" s="206">
        <f t="shared" si="156"/>
        <v>43483</v>
      </c>
      <c r="AJ133" s="206">
        <f t="shared" si="156"/>
        <v>43514</v>
      </c>
      <c r="AK133" s="206">
        <f t="shared" si="156"/>
        <v>43545</v>
      </c>
      <c r="AL133" s="206">
        <f t="shared" si="156"/>
        <v>43576</v>
      </c>
      <c r="AM133" s="206">
        <f t="shared" si="156"/>
        <v>43607</v>
      </c>
      <c r="AN133" s="206">
        <f t="shared" si="156"/>
        <v>43638</v>
      </c>
      <c r="AO133" s="206">
        <f t="shared" si="156"/>
        <v>43669</v>
      </c>
      <c r="AP133" s="206">
        <f t="shared" si="156"/>
        <v>43700</v>
      </c>
      <c r="AQ133" s="206">
        <f t="shared" si="156"/>
        <v>43731</v>
      </c>
      <c r="AR133" s="206">
        <f t="shared" si="156"/>
        <v>43762</v>
      </c>
      <c r="AS133" s="206">
        <f t="shared" si="156"/>
        <v>43793</v>
      </c>
      <c r="AT133" s="206">
        <f t="shared" si="156"/>
        <v>43824</v>
      </c>
      <c r="AU133" s="206">
        <f t="shared" si="156"/>
        <v>43855</v>
      </c>
      <c r="AV133" s="206">
        <f t="shared" si="156"/>
        <v>43886</v>
      </c>
      <c r="AW133" s="206">
        <f t="shared" si="156"/>
        <v>43917</v>
      </c>
      <c r="AX133" s="206">
        <f t="shared" si="156"/>
        <v>43948</v>
      </c>
      <c r="AY133" s="206">
        <f t="shared" si="156"/>
        <v>43979</v>
      </c>
      <c r="AZ133" s="206">
        <f t="shared" si="156"/>
        <v>44010</v>
      </c>
      <c r="BA133" s="206">
        <f t="shared" si="156"/>
        <v>44041</v>
      </c>
      <c r="BB133" s="206">
        <f t="shared" si="156"/>
        <v>44072</v>
      </c>
      <c r="BC133" s="206">
        <f t="shared" si="156"/>
        <v>44103</v>
      </c>
      <c r="BD133" s="206">
        <f t="shared" si="156"/>
        <v>44134</v>
      </c>
      <c r="BE133" s="206">
        <f t="shared" si="156"/>
        <v>44165</v>
      </c>
      <c r="BF133" s="206">
        <f t="shared" si="156"/>
        <v>44196</v>
      </c>
      <c r="BG133" s="206">
        <f t="shared" si="156"/>
        <v>44227</v>
      </c>
      <c r="BH133" s="206">
        <f t="shared" si="156"/>
        <v>44258</v>
      </c>
      <c r="BI133" s="206">
        <f t="shared" si="156"/>
        <v>44289</v>
      </c>
      <c r="BJ133" s="206">
        <f t="shared" si="156"/>
        <v>44320</v>
      </c>
      <c r="BK133" s="206">
        <f t="shared" si="156"/>
        <v>44351</v>
      </c>
      <c r="BL133" s="206">
        <f t="shared" si="156"/>
        <v>44382</v>
      </c>
      <c r="BM133" s="206">
        <f t="shared" si="156"/>
        <v>44413</v>
      </c>
      <c r="BN133" s="206">
        <f t="shared" si="156"/>
        <v>44444</v>
      </c>
      <c r="BO133" s="206">
        <f t="shared" si="156"/>
        <v>44475</v>
      </c>
      <c r="BP133" s="206">
        <f t="shared" si="156"/>
        <v>44506</v>
      </c>
      <c r="BQ133" s="206">
        <f t="shared" ref="BQ133:CT133" si="157">BP133+31</f>
        <v>44537</v>
      </c>
      <c r="BR133" s="206">
        <f t="shared" si="157"/>
        <v>44568</v>
      </c>
      <c r="BS133" s="206">
        <f t="shared" si="157"/>
        <v>44599</v>
      </c>
      <c r="BT133" s="206">
        <f t="shared" si="157"/>
        <v>44630</v>
      </c>
      <c r="BU133" s="206">
        <f t="shared" si="157"/>
        <v>44661</v>
      </c>
      <c r="BV133" s="206">
        <f t="shared" si="157"/>
        <v>44692</v>
      </c>
      <c r="BW133" s="206">
        <f t="shared" si="157"/>
        <v>44723</v>
      </c>
      <c r="BX133" s="206">
        <f t="shared" si="157"/>
        <v>44754</v>
      </c>
      <c r="BY133" s="206">
        <f t="shared" si="157"/>
        <v>44785</v>
      </c>
      <c r="BZ133" s="206">
        <f t="shared" si="157"/>
        <v>44816</v>
      </c>
      <c r="CA133" s="206">
        <f t="shared" si="157"/>
        <v>44847</v>
      </c>
      <c r="CB133" s="206">
        <f t="shared" si="157"/>
        <v>44878</v>
      </c>
      <c r="CC133" s="206">
        <f t="shared" si="157"/>
        <v>44909</v>
      </c>
      <c r="CD133" s="206">
        <f t="shared" si="157"/>
        <v>44940</v>
      </c>
      <c r="CE133" s="206">
        <f t="shared" si="157"/>
        <v>44971</v>
      </c>
      <c r="CF133" s="206">
        <f t="shared" si="157"/>
        <v>45002</v>
      </c>
      <c r="CG133" s="206">
        <f t="shared" si="157"/>
        <v>45033</v>
      </c>
      <c r="CH133" s="206">
        <f t="shared" si="157"/>
        <v>45064</v>
      </c>
      <c r="CI133" s="206">
        <f t="shared" si="157"/>
        <v>45095</v>
      </c>
      <c r="CJ133" s="206">
        <f t="shared" si="157"/>
        <v>45126</v>
      </c>
      <c r="CK133" s="206">
        <f t="shared" si="157"/>
        <v>45157</v>
      </c>
      <c r="CL133" s="206">
        <f t="shared" si="157"/>
        <v>45188</v>
      </c>
      <c r="CM133" s="206">
        <f t="shared" si="157"/>
        <v>45219</v>
      </c>
      <c r="CN133" s="206">
        <f t="shared" si="157"/>
        <v>45250</v>
      </c>
      <c r="CO133" s="206">
        <f t="shared" si="157"/>
        <v>45281</v>
      </c>
      <c r="CP133" s="206">
        <f t="shared" si="157"/>
        <v>45312</v>
      </c>
      <c r="CQ133" s="206">
        <f t="shared" si="157"/>
        <v>45343</v>
      </c>
      <c r="CR133" s="206">
        <f t="shared" si="157"/>
        <v>45374</v>
      </c>
      <c r="CS133" s="206">
        <f t="shared" si="157"/>
        <v>45405</v>
      </c>
      <c r="CT133" s="206">
        <f t="shared" si="157"/>
        <v>45436</v>
      </c>
    </row>
    <row r="134" spans="1:98" ht="16.5" customHeight="1">
      <c r="A134" s="808"/>
      <c r="B134" s="810"/>
      <c r="C134" s="207">
        <v>1</v>
      </c>
      <c r="D134" s="207">
        <v>2</v>
      </c>
      <c r="E134" s="207">
        <v>3</v>
      </c>
      <c r="F134" s="207">
        <v>4</v>
      </c>
      <c r="G134" s="207">
        <v>5</v>
      </c>
      <c r="H134" s="207">
        <v>6</v>
      </c>
      <c r="I134" s="207">
        <v>7</v>
      </c>
      <c r="J134" s="207">
        <v>8</v>
      </c>
      <c r="K134" s="207">
        <v>9</v>
      </c>
      <c r="L134" s="207">
        <v>10</v>
      </c>
      <c r="M134" s="207">
        <v>11</v>
      </c>
      <c r="N134" s="207">
        <v>12</v>
      </c>
      <c r="O134" s="207">
        <v>13</v>
      </c>
      <c r="P134" s="207">
        <v>14</v>
      </c>
      <c r="Q134" s="207">
        <v>15</v>
      </c>
      <c r="R134" s="207">
        <v>16</v>
      </c>
      <c r="S134" s="207">
        <v>17</v>
      </c>
      <c r="T134" s="207">
        <v>18</v>
      </c>
      <c r="U134" s="207">
        <v>19</v>
      </c>
      <c r="V134" s="207">
        <v>20</v>
      </c>
      <c r="W134" s="207">
        <v>21</v>
      </c>
      <c r="X134" s="207">
        <v>22</v>
      </c>
      <c r="Y134" s="207">
        <v>23</v>
      </c>
      <c r="Z134" s="207">
        <v>24</v>
      </c>
      <c r="AA134" s="207">
        <v>25</v>
      </c>
      <c r="AB134" s="207">
        <v>26</v>
      </c>
      <c r="AC134" s="207">
        <v>27</v>
      </c>
      <c r="AD134" s="207">
        <v>28</v>
      </c>
      <c r="AE134" s="207">
        <v>29</v>
      </c>
      <c r="AF134" s="207">
        <v>30</v>
      </c>
      <c r="AG134" s="207">
        <v>31</v>
      </c>
      <c r="AH134" s="207">
        <v>32</v>
      </c>
      <c r="AI134" s="207">
        <v>33</v>
      </c>
      <c r="AJ134" s="207">
        <v>34</v>
      </c>
      <c r="AK134" s="207">
        <v>35</v>
      </c>
      <c r="AL134" s="207">
        <v>36</v>
      </c>
      <c r="AM134" s="207">
        <v>37</v>
      </c>
      <c r="AN134" s="207">
        <v>38</v>
      </c>
      <c r="AO134" s="207">
        <v>39</v>
      </c>
      <c r="AP134" s="207">
        <v>40</v>
      </c>
      <c r="AQ134" s="207">
        <v>41</v>
      </c>
      <c r="AR134" s="207">
        <v>42</v>
      </c>
      <c r="AS134" s="207">
        <v>43</v>
      </c>
      <c r="AT134" s="207">
        <v>44</v>
      </c>
      <c r="AU134" s="207">
        <v>45</v>
      </c>
      <c r="AV134" s="207">
        <v>46</v>
      </c>
      <c r="AW134" s="207">
        <v>47</v>
      </c>
      <c r="AX134" s="207">
        <v>48</v>
      </c>
      <c r="AY134" s="207">
        <v>49</v>
      </c>
      <c r="AZ134" s="207">
        <v>50</v>
      </c>
      <c r="BA134" s="207">
        <v>51</v>
      </c>
      <c r="BB134" s="207">
        <v>52</v>
      </c>
      <c r="BC134" s="207">
        <v>53</v>
      </c>
      <c r="BD134" s="207">
        <v>54</v>
      </c>
      <c r="BE134" s="207">
        <v>55</v>
      </c>
      <c r="BF134" s="207">
        <v>56</v>
      </c>
      <c r="BG134" s="207">
        <v>57</v>
      </c>
      <c r="BH134" s="207">
        <v>58</v>
      </c>
      <c r="BI134" s="207">
        <v>59</v>
      </c>
      <c r="BJ134" s="207">
        <v>60</v>
      </c>
      <c r="BK134" s="207">
        <v>61</v>
      </c>
      <c r="BL134" s="207">
        <v>62</v>
      </c>
      <c r="BM134" s="207">
        <v>63</v>
      </c>
      <c r="BN134" s="207">
        <v>64</v>
      </c>
      <c r="BO134" s="207">
        <v>65</v>
      </c>
      <c r="BP134" s="207">
        <v>66</v>
      </c>
      <c r="BQ134" s="207">
        <v>67</v>
      </c>
      <c r="BR134" s="207">
        <v>68</v>
      </c>
      <c r="BS134" s="207">
        <v>69</v>
      </c>
      <c r="BT134" s="207">
        <v>70</v>
      </c>
      <c r="BU134" s="207">
        <v>71</v>
      </c>
      <c r="BV134" s="207">
        <v>72</v>
      </c>
      <c r="BW134" s="207">
        <v>73</v>
      </c>
      <c r="BX134" s="207">
        <v>74</v>
      </c>
      <c r="BY134" s="207">
        <v>75</v>
      </c>
      <c r="BZ134" s="207">
        <v>76</v>
      </c>
      <c r="CA134" s="207">
        <v>77</v>
      </c>
      <c r="CB134" s="207">
        <v>78</v>
      </c>
      <c r="CC134" s="207">
        <v>79</v>
      </c>
      <c r="CD134" s="207">
        <v>80</v>
      </c>
      <c r="CE134" s="207">
        <v>81</v>
      </c>
      <c r="CF134" s="207">
        <v>82</v>
      </c>
      <c r="CG134" s="207">
        <v>83</v>
      </c>
      <c r="CH134" s="207">
        <v>84</v>
      </c>
      <c r="CI134" s="207">
        <v>85</v>
      </c>
      <c r="CJ134" s="207">
        <v>86</v>
      </c>
      <c r="CK134" s="207">
        <v>87</v>
      </c>
      <c r="CL134" s="207">
        <v>88</v>
      </c>
      <c r="CM134" s="207">
        <v>89</v>
      </c>
      <c r="CN134" s="207">
        <v>90</v>
      </c>
      <c r="CO134" s="207">
        <v>91</v>
      </c>
      <c r="CP134" s="207">
        <v>92</v>
      </c>
      <c r="CQ134" s="207">
        <v>93</v>
      </c>
      <c r="CR134" s="207">
        <v>94</v>
      </c>
      <c r="CS134" s="207">
        <v>95</v>
      </c>
      <c r="CT134" s="207">
        <v>96</v>
      </c>
    </row>
    <row r="135" spans="1:98" s="37" customFormat="1" ht="16.5" customHeight="1">
      <c r="A135" s="214" t="s">
        <v>538</v>
      </c>
      <c r="B135" s="208">
        <f t="shared" ref="B135:B137" si="158">SUM(C135:CT135)</f>
        <v>0</v>
      </c>
      <c r="C135" s="209"/>
      <c r="D135" s="209"/>
      <c r="E135" s="209"/>
      <c r="F135" s="209"/>
      <c r="G135" s="209"/>
      <c r="H135" s="209"/>
      <c r="I135" s="209"/>
      <c r="J135" s="209"/>
      <c r="K135" s="209"/>
      <c r="L135" s="209"/>
      <c r="M135" s="209"/>
      <c r="N135" s="209"/>
      <c r="O135" s="209"/>
      <c r="P135" s="209"/>
      <c r="Q135" s="209"/>
      <c r="R135" s="209"/>
      <c r="S135" s="209"/>
      <c r="T135" s="209"/>
      <c r="U135" s="209"/>
      <c r="V135" s="209"/>
      <c r="W135" s="209"/>
      <c r="X135" s="209"/>
      <c r="Y135" s="209"/>
      <c r="Z135" s="209"/>
      <c r="AA135" s="209"/>
      <c r="AB135" s="209"/>
      <c r="AC135" s="209"/>
      <c r="AD135" s="209"/>
      <c r="AE135" s="209"/>
      <c r="AF135" s="209"/>
      <c r="AG135" s="209"/>
      <c r="AH135" s="209"/>
      <c r="AI135" s="209"/>
      <c r="AJ135" s="209"/>
      <c r="AK135" s="209"/>
      <c r="AL135" s="209"/>
      <c r="AM135" s="209"/>
      <c r="AN135" s="209"/>
      <c r="AO135" s="209"/>
      <c r="AP135" s="209"/>
      <c r="AQ135" s="209"/>
      <c r="AR135" s="209"/>
      <c r="AS135" s="209"/>
      <c r="AT135" s="209"/>
      <c r="AU135" s="209"/>
      <c r="AV135" s="209"/>
      <c r="AW135" s="209"/>
      <c r="AX135" s="209"/>
      <c r="AY135" s="209"/>
      <c r="AZ135" s="209"/>
      <c r="BA135" s="209"/>
      <c r="BB135" s="209"/>
      <c r="BC135" s="209"/>
      <c r="BD135" s="209"/>
      <c r="BE135" s="209"/>
      <c r="BF135" s="209"/>
      <c r="BG135" s="209"/>
      <c r="BH135" s="209"/>
      <c r="BI135" s="209"/>
      <c r="BJ135" s="209"/>
      <c r="BK135" s="209"/>
      <c r="BL135" s="209"/>
      <c r="BM135" s="209"/>
      <c r="BN135" s="209"/>
      <c r="BO135" s="209"/>
      <c r="BP135" s="209"/>
      <c r="BQ135" s="209"/>
      <c r="BR135" s="209"/>
      <c r="BS135" s="209"/>
      <c r="BT135" s="209"/>
      <c r="BU135" s="209"/>
      <c r="BV135" s="209"/>
      <c r="BW135" s="209"/>
      <c r="BX135" s="209"/>
      <c r="BY135" s="209"/>
      <c r="BZ135" s="209"/>
      <c r="CA135" s="209"/>
      <c r="CB135" s="209"/>
      <c r="CC135" s="209"/>
      <c r="CD135" s="209"/>
      <c r="CE135" s="209"/>
      <c r="CF135" s="209"/>
      <c r="CG135" s="209"/>
      <c r="CH135" s="209"/>
      <c r="CI135" s="209"/>
      <c r="CJ135" s="209"/>
      <c r="CK135" s="209"/>
      <c r="CL135" s="209"/>
      <c r="CM135" s="209"/>
      <c r="CN135" s="209"/>
      <c r="CO135" s="209"/>
      <c r="CP135" s="209"/>
      <c r="CQ135" s="209"/>
      <c r="CR135" s="209"/>
      <c r="CS135" s="209"/>
      <c r="CT135" s="209"/>
    </row>
    <row r="136" spans="1:98" s="37" customFormat="1" ht="16.5" customHeight="1">
      <c r="A136" s="214" t="s">
        <v>569</v>
      </c>
      <c r="B136" s="208">
        <f t="shared" si="158"/>
        <v>0</v>
      </c>
      <c r="C136" s="209"/>
      <c r="D136" s="209"/>
      <c r="E136" s="209"/>
      <c r="F136" s="209"/>
      <c r="G136" s="209"/>
      <c r="H136" s="209"/>
      <c r="I136" s="209"/>
      <c r="J136" s="209"/>
      <c r="K136" s="209"/>
      <c r="L136" s="209"/>
      <c r="M136" s="209"/>
      <c r="N136" s="209"/>
      <c r="O136" s="209"/>
      <c r="P136" s="209"/>
      <c r="Q136" s="209"/>
      <c r="R136" s="209"/>
      <c r="S136" s="209"/>
      <c r="T136" s="209"/>
      <c r="U136" s="209"/>
      <c r="V136" s="209"/>
      <c r="W136" s="209"/>
      <c r="X136" s="209"/>
      <c r="Y136" s="209"/>
      <c r="Z136" s="209"/>
      <c r="AA136" s="209"/>
      <c r="AB136" s="209"/>
      <c r="AC136" s="209"/>
      <c r="AD136" s="209"/>
      <c r="AE136" s="209"/>
      <c r="AF136" s="209"/>
      <c r="AG136" s="209"/>
      <c r="AH136" s="209"/>
      <c r="AI136" s="209"/>
      <c r="AJ136" s="209"/>
      <c r="AK136" s="209"/>
      <c r="AL136" s="209"/>
      <c r="AM136" s="209"/>
      <c r="AN136" s="209"/>
      <c r="AO136" s="209"/>
      <c r="AP136" s="209"/>
      <c r="AQ136" s="209"/>
      <c r="AR136" s="209"/>
      <c r="AS136" s="209"/>
      <c r="AT136" s="209"/>
      <c r="AU136" s="209"/>
      <c r="AV136" s="209"/>
      <c r="AW136" s="209"/>
      <c r="AX136" s="209"/>
      <c r="AY136" s="209"/>
      <c r="AZ136" s="209"/>
      <c r="BA136" s="209"/>
      <c r="BB136" s="209"/>
      <c r="BC136" s="209"/>
      <c r="BD136" s="209"/>
      <c r="BE136" s="209"/>
      <c r="BF136" s="209"/>
      <c r="BG136" s="209"/>
      <c r="BH136" s="209"/>
      <c r="BI136" s="209"/>
      <c r="BJ136" s="209"/>
      <c r="BK136" s="209"/>
      <c r="BL136" s="209"/>
      <c r="BM136" s="209"/>
      <c r="BN136" s="209"/>
      <c r="BO136" s="209"/>
      <c r="BP136" s="209"/>
      <c r="BQ136" s="209"/>
      <c r="BR136" s="209"/>
      <c r="BS136" s="209"/>
      <c r="BT136" s="209"/>
      <c r="BU136" s="209"/>
      <c r="BV136" s="209"/>
      <c r="BW136" s="209"/>
      <c r="BX136" s="209"/>
      <c r="BY136" s="209"/>
      <c r="BZ136" s="209"/>
      <c r="CA136" s="209"/>
      <c r="CB136" s="209"/>
      <c r="CC136" s="209"/>
      <c r="CD136" s="209"/>
      <c r="CE136" s="209"/>
      <c r="CF136" s="209"/>
      <c r="CG136" s="209"/>
      <c r="CH136" s="209"/>
      <c r="CI136" s="209"/>
      <c r="CJ136" s="209"/>
      <c r="CK136" s="209"/>
      <c r="CL136" s="209"/>
      <c r="CM136" s="209"/>
      <c r="CN136" s="209"/>
      <c r="CO136" s="209"/>
      <c r="CP136" s="209"/>
      <c r="CQ136" s="209"/>
      <c r="CR136" s="209"/>
      <c r="CS136" s="209"/>
      <c r="CT136" s="209"/>
    </row>
    <row r="137" spans="1:98" s="35" customFormat="1" ht="16.5" customHeight="1">
      <c r="A137" s="41" t="s">
        <v>570</v>
      </c>
      <c r="B137" s="208">
        <f t="shared" si="158"/>
        <v>0</v>
      </c>
      <c r="C137" s="208">
        <f t="shared" ref="C137:G137" si="159">C135+C136</f>
        <v>0</v>
      </c>
      <c r="D137" s="208">
        <f t="shared" si="159"/>
        <v>0</v>
      </c>
      <c r="E137" s="208">
        <f t="shared" si="159"/>
        <v>0</v>
      </c>
      <c r="F137" s="208">
        <f t="shared" si="159"/>
        <v>0</v>
      </c>
      <c r="G137" s="208">
        <f t="shared" si="159"/>
        <v>0</v>
      </c>
      <c r="H137" s="208">
        <f t="shared" ref="H137:BS137" si="160">H135+H136</f>
        <v>0</v>
      </c>
      <c r="I137" s="208">
        <f t="shared" si="160"/>
        <v>0</v>
      </c>
      <c r="J137" s="208">
        <f t="shared" si="160"/>
        <v>0</v>
      </c>
      <c r="K137" s="208">
        <f t="shared" si="160"/>
        <v>0</v>
      </c>
      <c r="L137" s="208">
        <f t="shared" si="160"/>
        <v>0</v>
      </c>
      <c r="M137" s="208">
        <f t="shared" si="160"/>
        <v>0</v>
      </c>
      <c r="N137" s="208">
        <f t="shared" si="160"/>
        <v>0</v>
      </c>
      <c r="O137" s="208">
        <f t="shared" si="160"/>
        <v>0</v>
      </c>
      <c r="P137" s="208">
        <f t="shared" si="160"/>
        <v>0</v>
      </c>
      <c r="Q137" s="208">
        <f t="shared" si="160"/>
        <v>0</v>
      </c>
      <c r="R137" s="208">
        <f t="shared" si="160"/>
        <v>0</v>
      </c>
      <c r="S137" s="208">
        <f t="shared" si="160"/>
        <v>0</v>
      </c>
      <c r="T137" s="208">
        <f t="shared" si="160"/>
        <v>0</v>
      </c>
      <c r="U137" s="208">
        <f t="shared" si="160"/>
        <v>0</v>
      </c>
      <c r="V137" s="208">
        <f t="shared" si="160"/>
        <v>0</v>
      </c>
      <c r="W137" s="208">
        <f t="shared" si="160"/>
        <v>0</v>
      </c>
      <c r="X137" s="208">
        <f t="shared" si="160"/>
        <v>0</v>
      </c>
      <c r="Y137" s="208">
        <f t="shared" si="160"/>
        <v>0</v>
      </c>
      <c r="Z137" s="208">
        <f t="shared" si="160"/>
        <v>0</v>
      </c>
      <c r="AA137" s="208">
        <f t="shared" si="160"/>
        <v>0</v>
      </c>
      <c r="AB137" s="208">
        <f t="shared" si="160"/>
        <v>0</v>
      </c>
      <c r="AC137" s="208">
        <f t="shared" si="160"/>
        <v>0</v>
      </c>
      <c r="AD137" s="208">
        <f t="shared" si="160"/>
        <v>0</v>
      </c>
      <c r="AE137" s="208">
        <f t="shared" si="160"/>
        <v>0</v>
      </c>
      <c r="AF137" s="208">
        <f t="shared" si="160"/>
        <v>0</v>
      </c>
      <c r="AG137" s="208">
        <f t="shared" si="160"/>
        <v>0</v>
      </c>
      <c r="AH137" s="208">
        <f t="shared" si="160"/>
        <v>0</v>
      </c>
      <c r="AI137" s="208">
        <f t="shared" si="160"/>
        <v>0</v>
      </c>
      <c r="AJ137" s="208">
        <f t="shared" si="160"/>
        <v>0</v>
      </c>
      <c r="AK137" s="208">
        <f t="shared" si="160"/>
        <v>0</v>
      </c>
      <c r="AL137" s="208">
        <f t="shared" si="160"/>
        <v>0</v>
      </c>
      <c r="AM137" s="208">
        <f t="shared" si="160"/>
        <v>0</v>
      </c>
      <c r="AN137" s="208">
        <f t="shared" si="160"/>
        <v>0</v>
      </c>
      <c r="AO137" s="208">
        <f t="shared" si="160"/>
        <v>0</v>
      </c>
      <c r="AP137" s="208">
        <f t="shared" si="160"/>
        <v>0</v>
      </c>
      <c r="AQ137" s="208">
        <f t="shared" si="160"/>
        <v>0</v>
      </c>
      <c r="AR137" s="208">
        <f t="shared" si="160"/>
        <v>0</v>
      </c>
      <c r="AS137" s="208">
        <f t="shared" si="160"/>
        <v>0</v>
      </c>
      <c r="AT137" s="208">
        <f t="shared" si="160"/>
        <v>0</v>
      </c>
      <c r="AU137" s="208">
        <f t="shared" si="160"/>
        <v>0</v>
      </c>
      <c r="AV137" s="208">
        <f t="shared" si="160"/>
        <v>0</v>
      </c>
      <c r="AW137" s="208">
        <f t="shared" si="160"/>
        <v>0</v>
      </c>
      <c r="AX137" s="208">
        <f t="shared" si="160"/>
        <v>0</v>
      </c>
      <c r="AY137" s="208">
        <f t="shared" si="160"/>
        <v>0</v>
      </c>
      <c r="AZ137" s="208">
        <f t="shared" si="160"/>
        <v>0</v>
      </c>
      <c r="BA137" s="208">
        <f t="shared" si="160"/>
        <v>0</v>
      </c>
      <c r="BB137" s="208">
        <f t="shared" si="160"/>
        <v>0</v>
      </c>
      <c r="BC137" s="208">
        <f t="shared" si="160"/>
        <v>0</v>
      </c>
      <c r="BD137" s="208">
        <f t="shared" si="160"/>
        <v>0</v>
      </c>
      <c r="BE137" s="208">
        <f t="shared" si="160"/>
        <v>0</v>
      </c>
      <c r="BF137" s="208">
        <f t="shared" si="160"/>
        <v>0</v>
      </c>
      <c r="BG137" s="208">
        <f t="shared" si="160"/>
        <v>0</v>
      </c>
      <c r="BH137" s="208">
        <f t="shared" si="160"/>
        <v>0</v>
      </c>
      <c r="BI137" s="208">
        <f t="shared" si="160"/>
        <v>0</v>
      </c>
      <c r="BJ137" s="208">
        <f t="shared" si="160"/>
        <v>0</v>
      </c>
      <c r="BK137" s="208">
        <f t="shared" si="160"/>
        <v>0</v>
      </c>
      <c r="BL137" s="208">
        <f t="shared" si="160"/>
        <v>0</v>
      </c>
      <c r="BM137" s="208">
        <f t="shared" si="160"/>
        <v>0</v>
      </c>
      <c r="BN137" s="208">
        <f t="shared" si="160"/>
        <v>0</v>
      </c>
      <c r="BO137" s="208">
        <f t="shared" si="160"/>
        <v>0</v>
      </c>
      <c r="BP137" s="208">
        <f t="shared" si="160"/>
        <v>0</v>
      </c>
      <c r="BQ137" s="208">
        <f t="shared" si="160"/>
        <v>0</v>
      </c>
      <c r="BR137" s="208">
        <f t="shared" si="160"/>
        <v>0</v>
      </c>
      <c r="BS137" s="208">
        <f t="shared" si="160"/>
        <v>0</v>
      </c>
      <c r="BT137" s="208">
        <f t="shared" ref="BT137:CT137" si="161">BT135+BT136</f>
        <v>0</v>
      </c>
      <c r="BU137" s="208">
        <f t="shared" si="161"/>
        <v>0</v>
      </c>
      <c r="BV137" s="208">
        <f t="shared" si="161"/>
        <v>0</v>
      </c>
      <c r="BW137" s="208">
        <f t="shared" si="161"/>
        <v>0</v>
      </c>
      <c r="BX137" s="208">
        <f t="shared" si="161"/>
        <v>0</v>
      </c>
      <c r="BY137" s="208">
        <f t="shared" si="161"/>
        <v>0</v>
      </c>
      <c r="BZ137" s="208">
        <f t="shared" si="161"/>
        <v>0</v>
      </c>
      <c r="CA137" s="208">
        <f t="shared" si="161"/>
        <v>0</v>
      </c>
      <c r="CB137" s="208">
        <f t="shared" si="161"/>
        <v>0</v>
      </c>
      <c r="CC137" s="208">
        <f t="shared" si="161"/>
        <v>0</v>
      </c>
      <c r="CD137" s="208">
        <f t="shared" si="161"/>
        <v>0</v>
      </c>
      <c r="CE137" s="208">
        <f t="shared" si="161"/>
        <v>0</v>
      </c>
      <c r="CF137" s="208">
        <f t="shared" si="161"/>
        <v>0</v>
      </c>
      <c r="CG137" s="208">
        <f t="shared" si="161"/>
        <v>0</v>
      </c>
      <c r="CH137" s="208">
        <f t="shared" si="161"/>
        <v>0</v>
      </c>
      <c r="CI137" s="208">
        <f t="shared" si="161"/>
        <v>0</v>
      </c>
      <c r="CJ137" s="208">
        <f t="shared" si="161"/>
        <v>0</v>
      </c>
      <c r="CK137" s="208">
        <f t="shared" si="161"/>
        <v>0</v>
      </c>
      <c r="CL137" s="208">
        <f t="shared" si="161"/>
        <v>0</v>
      </c>
      <c r="CM137" s="208">
        <f t="shared" si="161"/>
        <v>0</v>
      </c>
      <c r="CN137" s="208">
        <f t="shared" si="161"/>
        <v>0</v>
      </c>
      <c r="CO137" s="208">
        <f t="shared" si="161"/>
        <v>0</v>
      </c>
      <c r="CP137" s="208">
        <f t="shared" si="161"/>
        <v>0</v>
      </c>
      <c r="CQ137" s="208">
        <f t="shared" si="161"/>
        <v>0</v>
      </c>
      <c r="CR137" s="208">
        <f t="shared" si="161"/>
        <v>0</v>
      </c>
      <c r="CS137" s="208">
        <f t="shared" si="161"/>
        <v>0</v>
      </c>
      <c r="CT137" s="208">
        <f t="shared" si="161"/>
        <v>0</v>
      </c>
    </row>
    <row r="138" spans="1:98" s="37" customFormat="1" ht="16.5" customHeight="1">
      <c r="A138" s="41" t="s">
        <v>571</v>
      </c>
      <c r="B138" s="208">
        <f>CT138</f>
        <v>0</v>
      </c>
      <c r="C138" s="208">
        <f>C137</f>
        <v>0</v>
      </c>
      <c r="D138" s="208">
        <f t="shared" ref="D138:AI138" si="162">C138+D137</f>
        <v>0</v>
      </c>
      <c r="E138" s="208">
        <f t="shared" si="162"/>
        <v>0</v>
      </c>
      <c r="F138" s="208">
        <f t="shared" si="162"/>
        <v>0</v>
      </c>
      <c r="G138" s="208">
        <f t="shared" si="162"/>
        <v>0</v>
      </c>
      <c r="H138" s="208">
        <f t="shared" si="162"/>
        <v>0</v>
      </c>
      <c r="I138" s="208">
        <f t="shared" si="162"/>
        <v>0</v>
      </c>
      <c r="J138" s="208">
        <f t="shared" si="162"/>
        <v>0</v>
      </c>
      <c r="K138" s="208">
        <f t="shared" si="162"/>
        <v>0</v>
      </c>
      <c r="L138" s="208">
        <f t="shared" si="162"/>
        <v>0</v>
      </c>
      <c r="M138" s="208">
        <f t="shared" si="162"/>
        <v>0</v>
      </c>
      <c r="N138" s="208">
        <f t="shared" si="162"/>
        <v>0</v>
      </c>
      <c r="O138" s="208">
        <f t="shared" si="162"/>
        <v>0</v>
      </c>
      <c r="P138" s="208">
        <f t="shared" si="162"/>
        <v>0</v>
      </c>
      <c r="Q138" s="208">
        <f t="shared" si="162"/>
        <v>0</v>
      </c>
      <c r="R138" s="208">
        <f t="shared" si="162"/>
        <v>0</v>
      </c>
      <c r="S138" s="208">
        <f t="shared" si="162"/>
        <v>0</v>
      </c>
      <c r="T138" s="208">
        <f t="shared" si="162"/>
        <v>0</v>
      </c>
      <c r="U138" s="208">
        <f t="shared" si="162"/>
        <v>0</v>
      </c>
      <c r="V138" s="208">
        <f t="shared" si="162"/>
        <v>0</v>
      </c>
      <c r="W138" s="208">
        <f t="shared" si="162"/>
        <v>0</v>
      </c>
      <c r="X138" s="208">
        <f t="shared" si="162"/>
        <v>0</v>
      </c>
      <c r="Y138" s="208">
        <f t="shared" si="162"/>
        <v>0</v>
      </c>
      <c r="Z138" s="208">
        <f t="shared" si="162"/>
        <v>0</v>
      </c>
      <c r="AA138" s="208">
        <f t="shared" si="162"/>
        <v>0</v>
      </c>
      <c r="AB138" s="208">
        <f t="shared" si="162"/>
        <v>0</v>
      </c>
      <c r="AC138" s="208">
        <f t="shared" si="162"/>
        <v>0</v>
      </c>
      <c r="AD138" s="208">
        <f t="shared" si="162"/>
        <v>0</v>
      </c>
      <c r="AE138" s="208">
        <f t="shared" si="162"/>
        <v>0</v>
      </c>
      <c r="AF138" s="208">
        <f t="shared" si="162"/>
        <v>0</v>
      </c>
      <c r="AG138" s="208">
        <f t="shared" si="162"/>
        <v>0</v>
      </c>
      <c r="AH138" s="208">
        <f t="shared" si="162"/>
        <v>0</v>
      </c>
      <c r="AI138" s="208">
        <f t="shared" si="162"/>
        <v>0</v>
      </c>
      <c r="AJ138" s="208">
        <f t="shared" ref="AJ138:BO138" si="163">AI138+AJ137</f>
        <v>0</v>
      </c>
      <c r="AK138" s="208">
        <f t="shared" si="163"/>
        <v>0</v>
      </c>
      <c r="AL138" s="208">
        <f t="shared" si="163"/>
        <v>0</v>
      </c>
      <c r="AM138" s="208">
        <f t="shared" si="163"/>
        <v>0</v>
      </c>
      <c r="AN138" s="208">
        <f t="shared" si="163"/>
        <v>0</v>
      </c>
      <c r="AO138" s="208">
        <f t="shared" si="163"/>
        <v>0</v>
      </c>
      <c r="AP138" s="208">
        <f t="shared" si="163"/>
        <v>0</v>
      </c>
      <c r="AQ138" s="208">
        <f t="shared" si="163"/>
        <v>0</v>
      </c>
      <c r="AR138" s="208">
        <f t="shared" si="163"/>
        <v>0</v>
      </c>
      <c r="AS138" s="208">
        <f t="shared" si="163"/>
        <v>0</v>
      </c>
      <c r="AT138" s="208">
        <f t="shared" si="163"/>
        <v>0</v>
      </c>
      <c r="AU138" s="208">
        <f t="shared" si="163"/>
        <v>0</v>
      </c>
      <c r="AV138" s="208">
        <f t="shared" si="163"/>
        <v>0</v>
      </c>
      <c r="AW138" s="208">
        <f t="shared" si="163"/>
        <v>0</v>
      </c>
      <c r="AX138" s="208">
        <f t="shared" si="163"/>
        <v>0</v>
      </c>
      <c r="AY138" s="208">
        <f t="shared" si="163"/>
        <v>0</v>
      </c>
      <c r="AZ138" s="208">
        <f t="shared" si="163"/>
        <v>0</v>
      </c>
      <c r="BA138" s="208">
        <f t="shared" si="163"/>
        <v>0</v>
      </c>
      <c r="BB138" s="208">
        <f t="shared" si="163"/>
        <v>0</v>
      </c>
      <c r="BC138" s="208">
        <f t="shared" si="163"/>
        <v>0</v>
      </c>
      <c r="BD138" s="208">
        <f t="shared" si="163"/>
        <v>0</v>
      </c>
      <c r="BE138" s="208">
        <f t="shared" si="163"/>
        <v>0</v>
      </c>
      <c r="BF138" s="208">
        <f t="shared" si="163"/>
        <v>0</v>
      </c>
      <c r="BG138" s="208">
        <f t="shared" si="163"/>
        <v>0</v>
      </c>
      <c r="BH138" s="208">
        <f t="shared" si="163"/>
        <v>0</v>
      </c>
      <c r="BI138" s="208">
        <f t="shared" si="163"/>
        <v>0</v>
      </c>
      <c r="BJ138" s="208">
        <f t="shared" si="163"/>
        <v>0</v>
      </c>
      <c r="BK138" s="208">
        <f t="shared" si="163"/>
        <v>0</v>
      </c>
      <c r="BL138" s="208">
        <f t="shared" si="163"/>
        <v>0</v>
      </c>
      <c r="BM138" s="208">
        <f t="shared" si="163"/>
        <v>0</v>
      </c>
      <c r="BN138" s="208">
        <f t="shared" si="163"/>
        <v>0</v>
      </c>
      <c r="BO138" s="208">
        <f t="shared" si="163"/>
        <v>0</v>
      </c>
      <c r="BP138" s="208">
        <f t="shared" ref="BP138:CT138" si="164">BO138+BP137</f>
        <v>0</v>
      </c>
      <c r="BQ138" s="208">
        <f t="shared" si="164"/>
        <v>0</v>
      </c>
      <c r="BR138" s="208">
        <f t="shared" si="164"/>
        <v>0</v>
      </c>
      <c r="BS138" s="208">
        <f t="shared" si="164"/>
        <v>0</v>
      </c>
      <c r="BT138" s="208">
        <f t="shared" si="164"/>
        <v>0</v>
      </c>
      <c r="BU138" s="208">
        <f t="shared" si="164"/>
        <v>0</v>
      </c>
      <c r="BV138" s="208">
        <f t="shared" si="164"/>
        <v>0</v>
      </c>
      <c r="BW138" s="208">
        <f t="shared" si="164"/>
        <v>0</v>
      </c>
      <c r="BX138" s="208">
        <f t="shared" si="164"/>
        <v>0</v>
      </c>
      <c r="BY138" s="208">
        <f t="shared" si="164"/>
        <v>0</v>
      </c>
      <c r="BZ138" s="208">
        <f t="shared" si="164"/>
        <v>0</v>
      </c>
      <c r="CA138" s="208">
        <f t="shared" si="164"/>
        <v>0</v>
      </c>
      <c r="CB138" s="208">
        <f t="shared" si="164"/>
        <v>0</v>
      </c>
      <c r="CC138" s="208">
        <f t="shared" si="164"/>
        <v>0</v>
      </c>
      <c r="CD138" s="208">
        <f t="shared" si="164"/>
        <v>0</v>
      </c>
      <c r="CE138" s="208">
        <f t="shared" si="164"/>
        <v>0</v>
      </c>
      <c r="CF138" s="208">
        <f t="shared" si="164"/>
        <v>0</v>
      </c>
      <c r="CG138" s="208">
        <f t="shared" si="164"/>
        <v>0</v>
      </c>
      <c r="CH138" s="208">
        <f t="shared" si="164"/>
        <v>0</v>
      </c>
      <c r="CI138" s="208">
        <f t="shared" si="164"/>
        <v>0</v>
      </c>
      <c r="CJ138" s="208">
        <f t="shared" si="164"/>
        <v>0</v>
      </c>
      <c r="CK138" s="208">
        <f t="shared" si="164"/>
        <v>0</v>
      </c>
      <c r="CL138" s="208">
        <f t="shared" si="164"/>
        <v>0</v>
      </c>
      <c r="CM138" s="208">
        <f t="shared" si="164"/>
        <v>0</v>
      </c>
      <c r="CN138" s="208">
        <f t="shared" si="164"/>
        <v>0</v>
      </c>
      <c r="CO138" s="208">
        <f t="shared" si="164"/>
        <v>0</v>
      </c>
      <c r="CP138" s="208">
        <f t="shared" si="164"/>
        <v>0</v>
      </c>
      <c r="CQ138" s="208">
        <f t="shared" si="164"/>
        <v>0</v>
      </c>
      <c r="CR138" s="208">
        <f t="shared" si="164"/>
        <v>0</v>
      </c>
      <c r="CS138" s="208">
        <f t="shared" si="164"/>
        <v>0</v>
      </c>
      <c r="CT138" s="208">
        <f t="shared" si="164"/>
        <v>0</v>
      </c>
    </row>
    <row r="139" spans="1:98" ht="16.5" customHeight="1">
      <c r="A139" s="191"/>
    </row>
    <row r="140" spans="1:98" s="191" customFormat="1" ht="16.5" customHeight="1">
      <c r="A140" s="244" t="s">
        <v>586</v>
      </c>
      <c r="B140" s="232" t="s">
        <v>239</v>
      </c>
      <c r="C140" s="68">
        <v>1</v>
      </c>
      <c r="D140" s="68">
        <v>2</v>
      </c>
      <c r="E140" s="68">
        <v>3</v>
      </c>
      <c r="F140" s="68">
        <v>4</v>
      </c>
      <c r="G140" s="68">
        <v>5</v>
      </c>
      <c r="H140" s="68">
        <v>6</v>
      </c>
      <c r="I140" s="68">
        <v>7</v>
      </c>
      <c r="J140" s="68">
        <v>8</v>
      </c>
      <c r="K140" s="68">
        <v>9</v>
      </c>
      <c r="L140" s="68">
        <v>10</v>
      </c>
      <c r="M140" s="68">
        <v>11</v>
      </c>
      <c r="N140" s="68">
        <v>12</v>
      </c>
      <c r="O140" s="68">
        <v>13</v>
      </c>
      <c r="P140" s="68">
        <v>14</v>
      </c>
      <c r="Q140" s="68">
        <v>15</v>
      </c>
      <c r="R140" s="68">
        <v>16</v>
      </c>
      <c r="S140" s="68">
        <v>17</v>
      </c>
      <c r="T140" s="68">
        <v>18</v>
      </c>
      <c r="U140" s="68">
        <v>19</v>
      </c>
      <c r="V140" s="68">
        <v>20</v>
      </c>
      <c r="W140" s="68">
        <v>21</v>
      </c>
      <c r="X140" s="68">
        <v>22</v>
      </c>
      <c r="Y140" s="68">
        <v>23</v>
      </c>
      <c r="Z140" s="68">
        <v>24</v>
      </c>
      <c r="AA140" s="68">
        <v>25</v>
      </c>
      <c r="AB140" s="68">
        <v>26</v>
      </c>
      <c r="AC140" s="68">
        <v>27</v>
      </c>
      <c r="AD140" s="68">
        <v>28</v>
      </c>
      <c r="AE140" s="68">
        <v>29</v>
      </c>
      <c r="AF140" s="68">
        <v>30</v>
      </c>
      <c r="AG140" s="68">
        <v>31</v>
      </c>
      <c r="AH140" s="68">
        <v>32</v>
      </c>
      <c r="AI140" s="68">
        <v>33</v>
      </c>
      <c r="AJ140" s="68">
        <v>34</v>
      </c>
      <c r="AK140" s="68">
        <v>35</v>
      </c>
      <c r="AL140" s="68">
        <v>36</v>
      </c>
      <c r="AM140" s="68">
        <v>37</v>
      </c>
      <c r="AN140" s="68">
        <v>38</v>
      </c>
      <c r="AO140" s="68">
        <v>39</v>
      </c>
      <c r="AP140" s="68">
        <v>40</v>
      </c>
      <c r="AQ140" s="68">
        <v>41</v>
      </c>
      <c r="AR140" s="68">
        <v>42</v>
      </c>
      <c r="AS140" s="68">
        <v>43</v>
      </c>
      <c r="AT140" s="68">
        <v>44</v>
      </c>
      <c r="AU140" s="68">
        <v>45</v>
      </c>
      <c r="AV140" s="68">
        <v>46</v>
      </c>
      <c r="AW140" s="68">
        <v>47</v>
      </c>
      <c r="AX140" s="68">
        <v>48</v>
      </c>
      <c r="AY140" s="68">
        <v>49</v>
      </c>
      <c r="AZ140" s="68">
        <v>50</v>
      </c>
      <c r="BA140" s="68">
        <v>51</v>
      </c>
      <c r="BB140" s="68">
        <v>52</v>
      </c>
      <c r="BC140" s="68">
        <v>53</v>
      </c>
      <c r="BD140" s="68">
        <v>54</v>
      </c>
      <c r="BE140" s="68">
        <v>55</v>
      </c>
      <c r="BF140" s="68">
        <v>56</v>
      </c>
      <c r="BG140" s="68">
        <v>57</v>
      </c>
      <c r="BH140" s="68">
        <v>58</v>
      </c>
      <c r="BI140" s="68">
        <v>59</v>
      </c>
      <c r="BJ140" s="68">
        <v>60</v>
      </c>
      <c r="BK140" s="68">
        <v>61</v>
      </c>
      <c r="BL140" s="68">
        <v>62</v>
      </c>
      <c r="BM140" s="68">
        <v>63</v>
      </c>
      <c r="BN140" s="68">
        <v>64</v>
      </c>
      <c r="BO140" s="68">
        <v>65</v>
      </c>
      <c r="BP140" s="68">
        <v>66</v>
      </c>
      <c r="BQ140" s="68">
        <v>67</v>
      </c>
      <c r="BR140" s="68">
        <v>68</v>
      </c>
      <c r="BS140" s="68">
        <v>69</v>
      </c>
      <c r="BT140" s="68">
        <v>70</v>
      </c>
      <c r="BU140" s="68">
        <v>71</v>
      </c>
      <c r="BV140" s="68">
        <v>72</v>
      </c>
      <c r="BW140" s="68">
        <v>73</v>
      </c>
      <c r="BX140" s="68">
        <v>74</v>
      </c>
      <c r="BY140" s="68">
        <v>75</v>
      </c>
      <c r="BZ140" s="68">
        <v>76</v>
      </c>
      <c r="CA140" s="68">
        <v>77</v>
      </c>
      <c r="CB140" s="68">
        <v>78</v>
      </c>
      <c r="CC140" s="68">
        <v>79</v>
      </c>
      <c r="CD140" s="68">
        <v>80</v>
      </c>
      <c r="CE140" s="68">
        <v>81</v>
      </c>
      <c r="CF140" s="68">
        <v>82</v>
      </c>
      <c r="CG140" s="68">
        <v>83</v>
      </c>
      <c r="CH140" s="68">
        <v>84</v>
      </c>
      <c r="CI140" s="68">
        <v>85</v>
      </c>
      <c r="CJ140" s="68">
        <v>86</v>
      </c>
      <c r="CK140" s="68">
        <v>87</v>
      </c>
      <c r="CL140" s="68">
        <v>88</v>
      </c>
      <c r="CM140" s="68">
        <v>89</v>
      </c>
      <c r="CN140" s="68">
        <v>90</v>
      </c>
      <c r="CO140" s="68">
        <v>91</v>
      </c>
      <c r="CP140" s="68">
        <v>92</v>
      </c>
      <c r="CQ140" s="68">
        <v>93</v>
      </c>
      <c r="CR140" s="68">
        <v>94</v>
      </c>
      <c r="CS140" s="68">
        <v>95</v>
      </c>
      <c r="CT140" s="68">
        <v>96</v>
      </c>
    </row>
    <row r="141" spans="1:98" s="37" customFormat="1" ht="16.5" customHeight="1">
      <c r="A141" s="214" t="s">
        <v>546</v>
      </c>
      <c r="B141" s="208">
        <f t="shared" ref="B141:B143" si="165">SUM(C141:CT141)</f>
        <v>0</v>
      </c>
      <c r="C141" s="209"/>
      <c r="D141" s="209"/>
      <c r="E141" s="209"/>
      <c r="F141" s="209"/>
      <c r="G141" s="209"/>
      <c r="H141" s="209"/>
      <c r="I141" s="209"/>
      <c r="J141" s="209"/>
      <c r="K141" s="209"/>
      <c r="L141" s="209"/>
      <c r="M141" s="209"/>
      <c r="N141" s="209"/>
      <c r="O141" s="209"/>
      <c r="P141" s="209"/>
      <c r="Q141" s="209"/>
      <c r="R141" s="209"/>
      <c r="S141" s="209"/>
      <c r="T141" s="209"/>
      <c r="U141" s="209"/>
      <c r="V141" s="209"/>
      <c r="W141" s="209"/>
      <c r="X141" s="209"/>
      <c r="Y141" s="209"/>
      <c r="Z141" s="209"/>
      <c r="AA141" s="209"/>
      <c r="AB141" s="209"/>
      <c r="AC141" s="209"/>
      <c r="AD141" s="209"/>
      <c r="AE141" s="209"/>
      <c r="AF141" s="209"/>
      <c r="AG141" s="209"/>
      <c r="AH141" s="209"/>
      <c r="AI141" s="209"/>
      <c r="AJ141" s="209"/>
      <c r="AK141" s="209"/>
      <c r="AL141" s="209"/>
      <c r="AM141" s="209"/>
      <c r="AN141" s="209"/>
      <c r="AO141" s="209"/>
      <c r="AP141" s="209"/>
      <c r="AQ141" s="209"/>
      <c r="AR141" s="209"/>
      <c r="AS141" s="209"/>
      <c r="AT141" s="209"/>
      <c r="AU141" s="209"/>
      <c r="AV141" s="209"/>
      <c r="AW141" s="209"/>
      <c r="AX141" s="209"/>
      <c r="AY141" s="209"/>
      <c r="AZ141" s="209"/>
      <c r="BA141" s="209"/>
      <c r="BB141" s="209"/>
      <c r="BC141" s="209"/>
      <c r="BD141" s="209"/>
      <c r="BE141" s="209"/>
      <c r="BF141" s="209"/>
      <c r="BG141" s="209"/>
      <c r="BH141" s="209"/>
      <c r="BI141" s="209"/>
      <c r="BJ141" s="209"/>
      <c r="BK141" s="209"/>
      <c r="BL141" s="209"/>
      <c r="BM141" s="209"/>
      <c r="BN141" s="209"/>
      <c r="BO141" s="209"/>
      <c r="BP141" s="209"/>
      <c r="BQ141" s="209"/>
      <c r="BR141" s="209"/>
      <c r="BS141" s="209"/>
      <c r="BT141" s="209"/>
      <c r="BU141" s="209"/>
      <c r="BV141" s="209"/>
      <c r="BW141" s="209"/>
      <c r="BX141" s="209"/>
      <c r="BY141" s="209"/>
      <c r="BZ141" s="209"/>
      <c r="CA141" s="209"/>
      <c r="CB141" s="209"/>
      <c r="CC141" s="209"/>
      <c r="CD141" s="209"/>
      <c r="CE141" s="209"/>
      <c r="CF141" s="209"/>
      <c r="CG141" s="209"/>
      <c r="CH141" s="209"/>
      <c r="CI141" s="209"/>
      <c r="CJ141" s="209"/>
      <c r="CK141" s="209"/>
      <c r="CL141" s="209"/>
      <c r="CM141" s="209"/>
      <c r="CN141" s="209"/>
      <c r="CO141" s="209"/>
      <c r="CP141" s="209"/>
      <c r="CQ141" s="209"/>
      <c r="CR141" s="209"/>
      <c r="CS141" s="209"/>
      <c r="CT141" s="209"/>
    </row>
    <row r="142" spans="1:98" s="37" customFormat="1" ht="16.5" customHeight="1">
      <c r="A142" s="214" t="s">
        <v>549</v>
      </c>
      <c r="B142" s="208">
        <f t="shared" si="165"/>
        <v>0</v>
      </c>
      <c r="C142" s="209"/>
      <c r="D142" s="209"/>
      <c r="E142" s="209"/>
      <c r="F142" s="209"/>
      <c r="G142" s="209"/>
      <c r="H142" s="209"/>
      <c r="I142" s="209"/>
      <c r="J142" s="209"/>
      <c r="K142" s="209"/>
      <c r="L142" s="209"/>
      <c r="M142" s="209"/>
      <c r="N142" s="209"/>
      <c r="O142" s="209"/>
      <c r="P142" s="209"/>
      <c r="Q142" s="209"/>
      <c r="R142" s="209"/>
      <c r="S142" s="209"/>
      <c r="T142" s="209"/>
      <c r="U142" s="209"/>
      <c r="V142" s="209"/>
      <c r="W142" s="209"/>
      <c r="X142" s="209"/>
      <c r="Y142" s="209"/>
      <c r="Z142" s="209"/>
      <c r="AA142" s="209"/>
      <c r="AB142" s="209"/>
      <c r="AC142" s="209"/>
      <c r="AD142" s="209"/>
      <c r="AE142" s="209"/>
      <c r="AF142" s="209"/>
      <c r="AG142" s="209"/>
      <c r="AH142" s="209"/>
      <c r="AI142" s="209"/>
      <c r="AJ142" s="209"/>
      <c r="AK142" s="209"/>
      <c r="AL142" s="209"/>
      <c r="AM142" s="209"/>
      <c r="AN142" s="209"/>
      <c r="AO142" s="209"/>
      <c r="AP142" s="209"/>
      <c r="AQ142" s="209"/>
      <c r="AR142" s="209"/>
      <c r="AS142" s="209"/>
      <c r="AT142" s="209"/>
      <c r="AU142" s="209"/>
      <c r="AV142" s="209"/>
      <c r="AW142" s="209"/>
      <c r="AX142" s="209"/>
      <c r="AY142" s="209"/>
      <c r="AZ142" s="209"/>
      <c r="BA142" s="209"/>
      <c r="BB142" s="209"/>
      <c r="BC142" s="209"/>
      <c r="BD142" s="209"/>
      <c r="BE142" s="209"/>
      <c r="BF142" s="209"/>
      <c r="BG142" s="209"/>
      <c r="BH142" s="209"/>
      <c r="BI142" s="209"/>
      <c r="BJ142" s="209"/>
      <c r="BK142" s="209"/>
      <c r="BL142" s="209"/>
      <c r="BM142" s="209"/>
      <c r="BN142" s="209"/>
      <c r="BO142" s="209"/>
      <c r="BP142" s="209"/>
      <c r="BQ142" s="209"/>
      <c r="BR142" s="209"/>
      <c r="BS142" s="209"/>
      <c r="BT142" s="209"/>
      <c r="BU142" s="209"/>
      <c r="BV142" s="209"/>
      <c r="BW142" s="209"/>
      <c r="BX142" s="209"/>
      <c r="BY142" s="209"/>
      <c r="BZ142" s="209"/>
      <c r="CA142" s="209"/>
      <c r="CB142" s="209"/>
      <c r="CC142" s="209"/>
      <c r="CD142" s="209"/>
      <c r="CE142" s="209"/>
      <c r="CF142" s="209"/>
      <c r="CG142" s="209"/>
      <c r="CH142" s="209"/>
      <c r="CI142" s="209"/>
      <c r="CJ142" s="209"/>
      <c r="CK142" s="209"/>
      <c r="CL142" s="209"/>
      <c r="CM142" s="209"/>
      <c r="CN142" s="209"/>
      <c r="CO142" s="209"/>
      <c r="CP142" s="209"/>
      <c r="CQ142" s="209"/>
      <c r="CR142" s="209"/>
      <c r="CS142" s="209"/>
      <c r="CT142" s="209"/>
    </row>
    <row r="143" spans="1:98" s="35" customFormat="1" ht="16.5" customHeight="1">
      <c r="A143" s="41" t="s">
        <v>550</v>
      </c>
      <c r="B143" s="208">
        <f t="shared" si="165"/>
        <v>0</v>
      </c>
      <c r="C143" s="208">
        <f>C141+C142</f>
        <v>0</v>
      </c>
      <c r="D143" s="208">
        <f t="shared" ref="D143:BO143" si="166">D141+D142</f>
        <v>0</v>
      </c>
      <c r="E143" s="208">
        <f t="shared" si="166"/>
        <v>0</v>
      </c>
      <c r="F143" s="208">
        <f t="shared" si="166"/>
        <v>0</v>
      </c>
      <c r="G143" s="208">
        <f t="shared" si="166"/>
        <v>0</v>
      </c>
      <c r="H143" s="208">
        <f t="shared" si="166"/>
        <v>0</v>
      </c>
      <c r="I143" s="208">
        <f t="shared" si="166"/>
        <v>0</v>
      </c>
      <c r="J143" s="208">
        <f t="shared" si="166"/>
        <v>0</v>
      </c>
      <c r="K143" s="208">
        <f t="shared" si="166"/>
        <v>0</v>
      </c>
      <c r="L143" s="208">
        <f t="shared" si="166"/>
        <v>0</v>
      </c>
      <c r="M143" s="208">
        <f t="shared" si="166"/>
        <v>0</v>
      </c>
      <c r="N143" s="208">
        <f t="shared" si="166"/>
        <v>0</v>
      </c>
      <c r="O143" s="208">
        <f t="shared" si="166"/>
        <v>0</v>
      </c>
      <c r="P143" s="208">
        <f t="shared" si="166"/>
        <v>0</v>
      </c>
      <c r="Q143" s="208">
        <f t="shared" si="166"/>
        <v>0</v>
      </c>
      <c r="R143" s="208">
        <f t="shared" si="166"/>
        <v>0</v>
      </c>
      <c r="S143" s="208">
        <f t="shared" si="166"/>
        <v>0</v>
      </c>
      <c r="T143" s="208">
        <f t="shared" si="166"/>
        <v>0</v>
      </c>
      <c r="U143" s="208">
        <f t="shared" si="166"/>
        <v>0</v>
      </c>
      <c r="V143" s="208">
        <f t="shared" si="166"/>
        <v>0</v>
      </c>
      <c r="W143" s="208">
        <f t="shared" si="166"/>
        <v>0</v>
      </c>
      <c r="X143" s="208">
        <f t="shared" si="166"/>
        <v>0</v>
      </c>
      <c r="Y143" s="208">
        <f t="shared" si="166"/>
        <v>0</v>
      </c>
      <c r="Z143" s="208">
        <f t="shared" si="166"/>
        <v>0</v>
      </c>
      <c r="AA143" s="208">
        <f t="shared" si="166"/>
        <v>0</v>
      </c>
      <c r="AB143" s="208">
        <f t="shared" si="166"/>
        <v>0</v>
      </c>
      <c r="AC143" s="208">
        <f t="shared" si="166"/>
        <v>0</v>
      </c>
      <c r="AD143" s="208">
        <f t="shared" si="166"/>
        <v>0</v>
      </c>
      <c r="AE143" s="208">
        <f t="shared" si="166"/>
        <v>0</v>
      </c>
      <c r="AF143" s="208">
        <f t="shared" si="166"/>
        <v>0</v>
      </c>
      <c r="AG143" s="208">
        <f t="shared" si="166"/>
        <v>0</v>
      </c>
      <c r="AH143" s="208">
        <f t="shared" si="166"/>
        <v>0</v>
      </c>
      <c r="AI143" s="208">
        <f t="shared" si="166"/>
        <v>0</v>
      </c>
      <c r="AJ143" s="208">
        <f t="shared" si="166"/>
        <v>0</v>
      </c>
      <c r="AK143" s="208">
        <f t="shared" si="166"/>
        <v>0</v>
      </c>
      <c r="AL143" s="208">
        <f t="shared" si="166"/>
        <v>0</v>
      </c>
      <c r="AM143" s="208">
        <f t="shared" si="166"/>
        <v>0</v>
      </c>
      <c r="AN143" s="208">
        <f t="shared" si="166"/>
        <v>0</v>
      </c>
      <c r="AO143" s="208">
        <f t="shared" si="166"/>
        <v>0</v>
      </c>
      <c r="AP143" s="208">
        <f t="shared" si="166"/>
        <v>0</v>
      </c>
      <c r="AQ143" s="208">
        <f t="shared" si="166"/>
        <v>0</v>
      </c>
      <c r="AR143" s="208">
        <f t="shared" si="166"/>
        <v>0</v>
      </c>
      <c r="AS143" s="208">
        <f t="shared" si="166"/>
        <v>0</v>
      </c>
      <c r="AT143" s="208">
        <f t="shared" si="166"/>
        <v>0</v>
      </c>
      <c r="AU143" s="208">
        <f t="shared" si="166"/>
        <v>0</v>
      </c>
      <c r="AV143" s="208">
        <f t="shared" si="166"/>
        <v>0</v>
      </c>
      <c r="AW143" s="208">
        <f t="shared" si="166"/>
        <v>0</v>
      </c>
      <c r="AX143" s="208">
        <f t="shared" si="166"/>
        <v>0</v>
      </c>
      <c r="AY143" s="208">
        <f t="shared" si="166"/>
        <v>0</v>
      </c>
      <c r="AZ143" s="208">
        <f t="shared" si="166"/>
        <v>0</v>
      </c>
      <c r="BA143" s="208">
        <f t="shared" si="166"/>
        <v>0</v>
      </c>
      <c r="BB143" s="208">
        <f t="shared" si="166"/>
        <v>0</v>
      </c>
      <c r="BC143" s="208">
        <f t="shared" si="166"/>
        <v>0</v>
      </c>
      <c r="BD143" s="208">
        <f t="shared" si="166"/>
        <v>0</v>
      </c>
      <c r="BE143" s="208">
        <f t="shared" si="166"/>
        <v>0</v>
      </c>
      <c r="BF143" s="208">
        <f t="shared" si="166"/>
        <v>0</v>
      </c>
      <c r="BG143" s="208">
        <f t="shared" si="166"/>
        <v>0</v>
      </c>
      <c r="BH143" s="208">
        <f t="shared" si="166"/>
        <v>0</v>
      </c>
      <c r="BI143" s="208">
        <f t="shared" si="166"/>
        <v>0</v>
      </c>
      <c r="BJ143" s="208">
        <f t="shared" si="166"/>
        <v>0</v>
      </c>
      <c r="BK143" s="208">
        <f t="shared" si="166"/>
        <v>0</v>
      </c>
      <c r="BL143" s="208">
        <f t="shared" si="166"/>
        <v>0</v>
      </c>
      <c r="BM143" s="208">
        <f t="shared" si="166"/>
        <v>0</v>
      </c>
      <c r="BN143" s="208">
        <f t="shared" si="166"/>
        <v>0</v>
      </c>
      <c r="BO143" s="208">
        <f t="shared" si="166"/>
        <v>0</v>
      </c>
      <c r="BP143" s="208">
        <f t="shared" ref="BP143:CT143" si="167">BP141+BP142</f>
        <v>0</v>
      </c>
      <c r="BQ143" s="208">
        <f t="shared" si="167"/>
        <v>0</v>
      </c>
      <c r="BR143" s="208">
        <f t="shared" si="167"/>
        <v>0</v>
      </c>
      <c r="BS143" s="208">
        <f t="shared" si="167"/>
        <v>0</v>
      </c>
      <c r="BT143" s="208">
        <f t="shared" si="167"/>
        <v>0</v>
      </c>
      <c r="BU143" s="208">
        <f t="shared" si="167"/>
        <v>0</v>
      </c>
      <c r="BV143" s="208">
        <f t="shared" si="167"/>
        <v>0</v>
      </c>
      <c r="BW143" s="208">
        <f t="shared" si="167"/>
        <v>0</v>
      </c>
      <c r="BX143" s="208">
        <f t="shared" si="167"/>
        <v>0</v>
      </c>
      <c r="BY143" s="208">
        <f t="shared" si="167"/>
        <v>0</v>
      </c>
      <c r="BZ143" s="208">
        <f t="shared" si="167"/>
        <v>0</v>
      </c>
      <c r="CA143" s="208">
        <f t="shared" si="167"/>
        <v>0</v>
      </c>
      <c r="CB143" s="208">
        <f t="shared" si="167"/>
        <v>0</v>
      </c>
      <c r="CC143" s="208">
        <f t="shared" si="167"/>
        <v>0</v>
      </c>
      <c r="CD143" s="208">
        <f t="shared" si="167"/>
        <v>0</v>
      </c>
      <c r="CE143" s="208">
        <f t="shared" si="167"/>
        <v>0</v>
      </c>
      <c r="CF143" s="208">
        <f t="shared" si="167"/>
        <v>0</v>
      </c>
      <c r="CG143" s="208">
        <f t="shared" si="167"/>
        <v>0</v>
      </c>
      <c r="CH143" s="208">
        <f t="shared" si="167"/>
        <v>0</v>
      </c>
      <c r="CI143" s="208">
        <f t="shared" si="167"/>
        <v>0</v>
      </c>
      <c r="CJ143" s="208">
        <f t="shared" si="167"/>
        <v>0</v>
      </c>
      <c r="CK143" s="208">
        <f t="shared" si="167"/>
        <v>0</v>
      </c>
      <c r="CL143" s="208">
        <f t="shared" si="167"/>
        <v>0</v>
      </c>
      <c r="CM143" s="208">
        <f t="shared" si="167"/>
        <v>0</v>
      </c>
      <c r="CN143" s="208">
        <f t="shared" si="167"/>
        <v>0</v>
      </c>
      <c r="CO143" s="208">
        <f t="shared" si="167"/>
        <v>0</v>
      </c>
      <c r="CP143" s="208">
        <f t="shared" si="167"/>
        <v>0</v>
      </c>
      <c r="CQ143" s="208">
        <f t="shared" si="167"/>
        <v>0</v>
      </c>
      <c r="CR143" s="208">
        <f t="shared" si="167"/>
        <v>0</v>
      </c>
      <c r="CS143" s="208">
        <f t="shared" si="167"/>
        <v>0</v>
      </c>
      <c r="CT143" s="208">
        <f t="shared" si="167"/>
        <v>0</v>
      </c>
    </row>
    <row r="144" spans="1:98" s="37" customFormat="1" ht="16.5" customHeight="1">
      <c r="A144" s="41" t="s">
        <v>551</v>
      </c>
      <c r="B144" s="208">
        <f>CT144</f>
        <v>0</v>
      </c>
      <c r="C144" s="208">
        <f>C143</f>
        <v>0</v>
      </c>
      <c r="D144" s="208">
        <f t="shared" ref="D144:AI144" si="168">C144+D143</f>
        <v>0</v>
      </c>
      <c r="E144" s="208">
        <f t="shared" si="168"/>
        <v>0</v>
      </c>
      <c r="F144" s="208">
        <f t="shared" si="168"/>
        <v>0</v>
      </c>
      <c r="G144" s="208">
        <f t="shared" si="168"/>
        <v>0</v>
      </c>
      <c r="H144" s="208">
        <f t="shared" si="168"/>
        <v>0</v>
      </c>
      <c r="I144" s="208">
        <f t="shared" si="168"/>
        <v>0</v>
      </c>
      <c r="J144" s="208">
        <f t="shared" si="168"/>
        <v>0</v>
      </c>
      <c r="K144" s="208">
        <f t="shared" si="168"/>
        <v>0</v>
      </c>
      <c r="L144" s="208">
        <f t="shared" si="168"/>
        <v>0</v>
      </c>
      <c r="M144" s="208">
        <f t="shared" si="168"/>
        <v>0</v>
      </c>
      <c r="N144" s="208">
        <f t="shared" si="168"/>
        <v>0</v>
      </c>
      <c r="O144" s="208">
        <f t="shared" si="168"/>
        <v>0</v>
      </c>
      <c r="P144" s="208">
        <f t="shared" si="168"/>
        <v>0</v>
      </c>
      <c r="Q144" s="208">
        <f t="shared" si="168"/>
        <v>0</v>
      </c>
      <c r="R144" s="208">
        <f t="shared" si="168"/>
        <v>0</v>
      </c>
      <c r="S144" s="208">
        <f t="shared" si="168"/>
        <v>0</v>
      </c>
      <c r="T144" s="208">
        <f t="shared" si="168"/>
        <v>0</v>
      </c>
      <c r="U144" s="208">
        <f t="shared" si="168"/>
        <v>0</v>
      </c>
      <c r="V144" s="208">
        <f t="shared" si="168"/>
        <v>0</v>
      </c>
      <c r="W144" s="208">
        <f t="shared" si="168"/>
        <v>0</v>
      </c>
      <c r="X144" s="208">
        <f t="shared" si="168"/>
        <v>0</v>
      </c>
      <c r="Y144" s="208">
        <f t="shared" si="168"/>
        <v>0</v>
      </c>
      <c r="Z144" s="208">
        <f t="shared" si="168"/>
        <v>0</v>
      </c>
      <c r="AA144" s="208">
        <f t="shared" si="168"/>
        <v>0</v>
      </c>
      <c r="AB144" s="208">
        <f t="shared" si="168"/>
        <v>0</v>
      </c>
      <c r="AC144" s="208">
        <f t="shared" si="168"/>
        <v>0</v>
      </c>
      <c r="AD144" s="208">
        <f t="shared" si="168"/>
        <v>0</v>
      </c>
      <c r="AE144" s="208">
        <f t="shared" si="168"/>
        <v>0</v>
      </c>
      <c r="AF144" s="208">
        <f t="shared" si="168"/>
        <v>0</v>
      </c>
      <c r="AG144" s="208">
        <f t="shared" si="168"/>
        <v>0</v>
      </c>
      <c r="AH144" s="208">
        <f t="shared" si="168"/>
        <v>0</v>
      </c>
      <c r="AI144" s="208">
        <f t="shared" si="168"/>
        <v>0</v>
      </c>
      <c r="AJ144" s="208">
        <f t="shared" ref="AJ144:BO144" si="169">AI144+AJ143</f>
        <v>0</v>
      </c>
      <c r="AK144" s="208">
        <f t="shared" si="169"/>
        <v>0</v>
      </c>
      <c r="AL144" s="208">
        <f t="shared" si="169"/>
        <v>0</v>
      </c>
      <c r="AM144" s="208">
        <f t="shared" si="169"/>
        <v>0</v>
      </c>
      <c r="AN144" s="208">
        <f t="shared" si="169"/>
        <v>0</v>
      </c>
      <c r="AO144" s="208">
        <f t="shared" si="169"/>
        <v>0</v>
      </c>
      <c r="AP144" s="208">
        <f t="shared" si="169"/>
        <v>0</v>
      </c>
      <c r="AQ144" s="208">
        <f t="shared" si="169"/>
        <v>0</v>
      </c>
      <c r="AR144" s="208">
        <f t="shared" si="169"/>
        <v>0</v>
      </c>
      <c r="AS144" s="208">
        <f t="shared" si="169"/>
        <v>0</v>
      </c>
      <c r="AT144" s="208">
        <f t="shared" si="169"/>
        <v>0</v>
      </c>
      <c r="AU144" s="208">
        <f t="shared" si="169"/>
        <v>0</v>
      </c>
      <c r="AV144" s="208">
        <f t="shared" si="169"/>
        <v>0</v>
      </c>
      <c r="AW144" s="208">
        <f t="shared" si="169"/>
        <v>0</v>
      </c>
      <c r="AX144" s="208">
        <f t="shared" si="169"/>
        <v>0</v>
      </c>
      <c r="AY144" s="208">
        <f t="shared" si="169"/>
        <v>0</v>
      </c>
      <c r="AZ144" s="208">
        <f t="shared" si="169"/>
        <v>0</v>
      </c>
      <c r="BA144" s="208">
        <f t="shared" si="169"/>
        <v>0</v>
      </c>
      <c r="BB144" s="208">
        <f t="shared" si="169"/>
        <v>0</v>
      </c>
      <c r="BC144" s="208">
        <f t="shared" si="169"/>
        <v>0</v>
      </c>
      <c r="BD144" s="208">
        <f t="shared" si="169"/>
        <v>0</v>
      </c>
      <c r="BE144" s="208">
        <f t="shared" si="169"/>
        <v>0</v>
      </c>
      <c r="BF144" s="208">
        <f t="shared" si="169"/>
        <v>0</v>
      </c>
      <c r="BG144" s="208">
        <f t="shared" si="169"/>
        <v>0</v>
      </c>
      <c r="BH144" s="208">
        <f t="shared" si="169"/>
        <v>0</v>
      </c>
      <c r="BI144" s="208">
        <f t="shared" si="169"/>
        <v>0</v>
      </c>
      <c r="BJ144" s="208">
        <f t="shared" si="169"/>
        <v>0</v>
      </c>
      <c r="BK144" s="208">
        <f t="shared" si="169"/>
        <v>0</v>
      </c>
      <c r="BL144" s="208">
        <f t="shared" si="169"/>
        <v>0</v>
      </c>
      <c r="BM144" s="208">
        <f t="shared" si="169"/>
        <v>0</v>
      </c>
      <c r="BN144" s="208">
        <f t="shared" si="169"/>
        <v>0</v>
      </c>
      <c r="BO144" s="208">
        <f t="shared" si="169"/>
        <v>0</v>
      </c>
      <c r="BP144" s="208">
        <f t="shared" ref="BP144:CT144" si="170">BO144+BP143</f>
        <v>0</v>
      </c>
      <c r="BQ144" s="208">
        <f t="shared" si="170"/>
        <v>0</v>
      </c>
      <c r="BR144" s="208">
        <f t="shared" si="170"/>
        <v>0</v>
      </c>
      <c r="BS144" s="208">
        <f t="shared" si="170"/>
        <v>0</v>
      </c>
      <c r="BT144" s="208">
        <f t="shared" si="170"/>
        <v>0</v>
      </c>
      <c r="BU144" s="208">
        <f t="shared" si="170"/>
        <v>0</v>
      </c>
      <c r="BV144" s="208">
        <f t="shared" si="170"/>
        <v>0</v>
      </c>
      <c r="BW144" s="208">
        <f t="shared" si="170"/>
        <v>0</v>
      </c>
      <c r="BX144" s="208">
        <f t="shared" si="170"/>
        <v>0</v>
      </c>
      <c r="BY144" s="208">
        <f t="shared" si="170"/>
        <v>0</v>
      </c>
      <c r="BZ144" s="208">
        <f t="shared" si="170"/>
        <v>0</v>
      </c>
      <c r="CA144" s="208">
        <f t="shared" si="170"/>
        <v>0</v>
      </c>
      <c r="CB144" s="208">
        <f t="shared" si="170"/>
        <v>0</v>
      </c>
      <c r="CC144" s="208">
        <f t="shared" si="170"/>
        <v>0</v>
      </c>
      <c r="CD144" s="208">
        <f t="shared" si="170"/>
        <v>0</v>
      </c>
      <c r="CE144" s="208">
        <f t="shared" si="170"/>
        <v>0</v>
      </c>
      <c r="CF144" s="208">
        <f t="shared" si="170"/>
        <v>0</v>
      </c>
      <c r="CG144" s="208">
        <f t="shared" si="170"/>
        <v>0</v>
      </c>
      <c r="CH144" s="208">
        <f t="shared" si="170"/>
        <v>0</v>
      </c>
      <c r="CI144" s="208">
        <f t="shared" si="170"/>
        <v>0</v>
      </c>
      <c r="CJ144" s="208">
        <f t="shared" si="170"/>
        <v>0</v>
      </c>
      <c r="CK144" s="208">
        <f t="shared" si="170"/>
        <v>0</v>
      </c>
      <c r="CL144" s="208">
        <f t="shared" si="170"/>
        <v>0</v>
      </c>
      <c r="CM144" s="208">
        <f t="shared" si="170"/>
        <v>0</v>
      </c>
      <c r="CN144" s="208">
        <f t="shared" si="170"/>
        <v>0</v>
      </c>
      <c r="CO144" s="208">
        <f t="shared" si="170"/>
        <v>0</v>
      </c>
      <c r="CP144" s="208">
        <f t="shared" si="170"/>
        <v>0</v>
      </c>
      <c r="CQ144" s="208">
        <f t="shared" si="170"/>
        <v>0</v>
      </c>
      <c r="CR144" s="208">
        <f t="shared" si="170"/>
        <v>0</v>
      </c>
      <c r="CS144" s="208">
        <f t="shared" si="170"/>
        <v>0</v>
      </c>
      <c r="CT144" s="208">
        <f t="shared" si="170"/>
        <v>0</v>
      </c>
    </row>
    <row r="145" spans="1:98" ht="16.5" customHeight="1">
      <c r="A145" s="191"/>
    </row>
    <row r="146" spans="1:98" s="192" customFormat="1" ht="16.5" customHeight="1">
      <c r="A146" s="217" t="s">
        <v>552</v>
      </c>
      <c r="B146" s="208">
        <f t="shared" ref="B146:B152" si="171">SUM(C146:CT146)</f>
        <v>0</v>
      </c>
      <c r="C146" s="242">
        <f>-'附表 现金流（四期）'!E$28</f>
        <v>0</v>
      </c>
      <c r="D146" s="242">
        <f>-'附表 现金流（四期）'!F$28</f>
        <v>0</v>
      </c>
      <c r="E146" s="242">
        <f>-'附表 现金流（四期）'!G$28</f>
        <v>0</v>
      </c>
      <c r="F146" s="242">
        <f>-'附表 现金流（四期）'!H$28</f>
        <v>0</v>
      </c>
      <c r="G146" s="242">
        <f>-'附表 现金流（四期）'!I$28</f>
        <v>0</v>
      </c>
      <c r="H146" s="242">
        <f>-'附表 现金流（四期）'!J$28</f>
        <v>0</v>
      </c>
      <c r="I146" s="242">
        <f>-'附表 现金流（四期）'!K$28</f>
        <v>0</v>
      </c>
      <c r="J146" s="242">
        <f>-'附表 现金流（四期）'!L$28</f>
        <v>0</v>
      </c>
      <c r="K146" s="242">
        <f>-'附表 现金流（四期）'!M$28</f>
        <v>0</v>
      </c>
      <c r="L146" s="242">
        <f>-'附表 现金流（四期）'!N$28</f>
        <v>0</v>
      </c>
      <c r="M146" s="242">
        <f>-'附表 现金流（四期）'!O$28</f>
        <v>0</v>
      </c>
      <c r="N146" s="242">
        <f>-'附表 现金流（四期）'!P$28</f>
        <v>0</v>
      </c>
      <c r="O146" s="242">
        <f>-'附表 现金流（四期）'!Q$28</f>
        <v>0</v>
      </c>
      <c r="P146" s="242">
        <f>-'附表 现金流（四期）'!R$28</f>
        <v>0</v>
      </c>
      <c r="Q146" s="242">
        <f>-'附表 现金流（四期）'!S$28</f>
        <v>0</v>
      </c>
      <c r="R146" s="242">
        <f>-'附表 现金流（四期）'!T$28</f>
        <v>0</v>
      </c>
      <c r="S146" s="242">
        <f>-'附表 现金流（四期）'!U$28</f>
        <v>0</v>
      </c>
      <c r="T146" s="242">
        <f>-'附表 现金流（四期）'!V$28</f>
        <v>0</v>
      </c>
      <c r="U146" s="242">
        <f>-'附表 现金流（四期）'!W$28</f>
        <v>0</v>
      </c>
      <c r="V146" s="242">
        <f>-'附表 现金流（四期）'!X$28</f>
        <v>0</v>
      </c>
      <c r="W146" s="242">
        <f>-'附表 现金流（四期）'!Y$28</f>
        <v>0</v>
      </c>
      <c r="X146" s="242">
        <f>-'附表 现金流（四期）'!Z$28</f>
        <v>0</v>
      </c>
      <c r="Y146" s="242">
        <f>-'附表 现金流（四期）'!AA$28</f>
        <v>0</v>
      </c>
      <c r="Z146" s="242">
        <f>-'附表 现金流（四期）'!AB$28</f>
        <v>0</v>
      </c>
      <c r="AA146" s="242">
        <f>-'附表 现金流（四期）'!AC$28</f>
        <v>0</v>
      </c>
      <c r="AB146" s="242">
        <f>-'附表 现金流（四期）'!AD$28</f>
        <v>0</v>
      </c>
      <c r="AC146" s="242">
        <f>-'附表 现金流（四期）'!AE$28</f>
        <v>0</v>
      </c>
      <c r="AD146" s="242">
        <f>-'附表 现金流（四期）'!AF$28</f>
        <v>0</v>
      </c>
      <c r="AE146" s="242">
        <f>-'附表 现金流（四期）'!AG$28</f>
        <v>0</v>
      </c>
      <c r="AF146" s="242">
        <f>-'附表 现金流（四期）'!AH$28</f>
        <v>0</v>
      </c>
      <c r="AG146" s="242">
        <f>-'附表 现金流（四期）'!AI$28</f>
        <v>0</v>
      </c>
      <c r="AH146" s="242">
        <f>-'附表 现金流（四期）'!AJ$28</f>
        <v>0</v>
      </c>
      <c r="AI146" s="242">
        <f>-'附表 现金流（四期）'!AK$28</f>
        <v>0</v>
      </c>
      <c r="AJ146" s="242">
        <f>-'附表 现金流（四期）'!AL$28</f>
        <v>0</v>
      </c>
      <c r="AK146" s="242">
        <f>-'附表 现金流（四期）'!AM$28</f>
        <v>0</v>
      </c>
      <c r="AL146" s="242">
        <f>-'附表 现金流（四期）'!AN$28</f>
        <v>0</v>
      </c>
      <c r="AM146" s="242">
        <f>-'附表 现金流（四期）'!AO$28</f>
        <v>0</v>
      </c>
      <c r="AN146" s="242">
        <f>-'附表 现金流（四期）'!AP$28</f>
        <v>0</v>
      </c>
      <c r="AO146" s="242">
        <f>-'附表 现金流（四期）'!AQ$28</f>
        <v>0</v>
      </c>
      <c r="AP146" s="242">
        <f>-'附表 现金流（四期）'!AR$28</f>
        <v>0</v>
      </c>
      <c r="AQ146" s="242">
        <f>-'附表 现金流（四期）'!AS$28</f>
        <v>0</v>
      </c>
      <c r="AR146" s="242">
        <f>-'附表 现金流（四期）'!AT$28</f>
        <v>0</v>
      </c>
      <c r="AS146" s="242">
        <f>-'附表 现金流（四期）'!AU$28</f>
        <v>0</v>
      </c>
      <c r="AT146" s="242">
        <f>-'附表 现金流（四期）'!AV$28</f>
        <v>0</v>
      </c>
      <c r="AU146" s="242">
        <f>-'附表 现金流（四期）'!AW$28</f>
        <v>0</v>
      </c>
      <c r="AV146" s="242">
        <f>-'附表 现金流（四期）'!AX$28</f>
        <v>0</v>
      </c>
      <c r="AW146" s="242">
        <f>-'附表 现金流（四期）'!AY$28</f>
        <v>0</v>
      </c>
      <c r="AX146" s="242">
        <f>-'附表 现金流（四期）'!AZ$28</f>
        <v>0</v>
      </c>
      <c r="AY146" s="242">
        <f>-'附表 现金流（四期）'!BA$28</f>
        <v>0</v>
      </c>
      <c r="AZ146" s="242">
        <f>-'附表 现金流（四期）'!BB$28</f>
        <v>0</v>
      </c>
      <c r="BA146" s="242">
        <f>-'附表 现金流（四期）'!BC$28</f>
        <v>0</v>
      </c>
      <c r="BB146" s="242">
        <f>-'附表 现金流（四期）'!BD$28</f>
        <v>0</v>
      </c>
      <c r="BC146" s="242">
        <f>-'附表 现金流（四期）'!BE$28</f>
        <v>0</v>
      </c>
      <c r="BD146" s="242">
        <f>-'附表 现金流（四期）'!BF$28</f>
        <v>0</v>
      </c>
      <c r="BE146" s="242">
        <f>-'附表 现金流（四期）'!BG$28</f>
        <v>0</v>
      </c>
      <c r="BF146" s="242">
        <f>-'附表 现金流（四期）'!BH$28</f>
        <v>0</v>
      </c>
      <c r="BG146" s="242">
        <f>-'附表 现金流（四期）'!BI$28</f>
        <v>0</v>
      </c>
      <c r="BH146" s="242">
        <f>-'附表 现金流（四期）'!BJ$28</f>
        <v>0</v>
      </c>
      <c r="BI146" s="242">
        <f>-'附表 现金流（四期）'!BK$28</f>
        <v>0</v>
      </c>
      <c r="BJ146" s="242">
        <f>-'附表 现金流（四期）'!BL$28</f>
        <v>0</v>
      </c>
      <c r="BK146" s="242">
        <f>-'附表 现金流（四期）'!BM$28</f>
        <v>0</v>
      </c>
      <c r="BL146" s="242">
        <f>-'附表 现金流（四期）'!BN$28</f>
        <v>0</v>
      </c>
      <c r="BM146" s="242">
        <f>-'附表 现金流（四期）'!BO$28</f>
        <v>0</v>
      </c>
      <c r="BN146" s="242">
        <f>-'附表 现金流（四期）'!BP$28</f>
        <v>0</v>
      </c>
      <c r="BO146" s="242">
        <f>-'附表 现金流（四期）'!BQ$28</f>
        <v>0</v>
      </c>
      <c r="BP146" s="242">
        <f>-'附表 现金流（四期）'!BR$28</f>
        <v>0</v>
      </c>
      <c r="BQ146" s="242">
        <f>-'附表 现金流（四期）'!BS$28</f>
        <v>0</v>
      </c>
      <c r="BR146" s="242">
        <f>-'附表 现金流（四期）'!BT$28</f>
        <v>0</v>
      </c>
      <c r="BS146" s="242">
        <f>-'附表 现金流（四期）'!BU$28</f>
        <v>0</v>
      </c>
      <c r="BT146" s="242">
        <f>-'附表 现金流（四期）'!BV$28</f>
        <v>0</v>
      </c>
      <c r="BU146" s="242">
        <f>-'附表 现金流（四期）'!BW$28</f>
        <v>0</v>
      </c>
      <c r="BV146" s="242">
        <f>-'附表 现金流（四期）'!BX$28</f>
        <v>0</v>
      </c>
      <c r="BW146" s="242">
        <f>-'附表 现金流（四期）'!BY$28</f>
        <v>0</v>
      </c>
      <c r="BX146" s="242">
        <f>-'附表 现金流（四期）'!BZ$28</f>
        <v>0</v>
      </c>
      <c r="BY146" s="242">
        <f>-'附表 现金流（四期）'!CA$28</f>
        <v>0</v>
      </c>
      <c r="BZ146" s="242">
        <f>-'附表 现金流（四期）'!CB$28</f>
        <v>0</v>
      </c>
      <c r="CA146" s="242">
        <f>-'附表 现金流（四期）'!CC$28</f>
        <v>0</v>
      </c>
      <c r="CB146" s="242">
        <f>-'附表 现金流（四期）'!CD$28</f>
        <v>0</v>
      </c>
      <c r="CC146" s="242">
        <f>-'附表 现金流（四期）'!CE$28</f>
        <v>0</v>
      </c>
      <c r="CD146" s="242">
        <f>-'附表 现金流（四期）'!CF$28</f>
        <v>0</v>
      </c>
      <c r="CE146" s="242">
        <f>-'附表 现金流（四期）'!CG$28</f>
        <v>0</v>
      </c>
      <c r="CF146" s="242">
        <f>-'附表 现金流（四期）'!CH$28</f>
        <v>0</v>
      </c>
      <c r="CG146" s="242">
        <f>-'附表 现金流（四期）'!CI$28</f>
        <v>0</v>
      </c>
      <c r="CH146" s="242">
        <f>-'附表 现金流（四期）'!CJ$28</f>
        <v>0</v>
      </c>
      <c r="CI146" s="242">
        <f>-'附表 现金流（四期）'!CK$28</f>
        <v>0</v>
      </c>
      <c r="CJ146" s="242">
        <f>-'附表 现金流（四期）'!CL$28</f>
        <v>0</v>
      </c>
      <c r="CK146" s="242">
        <f>-'附表 现金流（四期）'!CM$28</f>
        <v>0</v>
      </c>
      <c r="CL146" s="242">
        <f>-'附表 现金流（四期）'!CN$28</f>
        <v>0</v>
      </c>
      <c r="CM146" s="242">
        <f>-'附表 现金流（四期）'!CO$28</f>
        <v>0</v>
      </c>
      <c r="CN146" s="242">
        <f>-'附表 现金流（四期）'!CP$28</f>
        <v>0</v>
      </c>
      <c r="CO146" s="242">
        <f>-'附表 现金流（四期）'!CQ$28</f>
        <v>0</v>
      </c>
      <c r="CP146" s="242">
        <f>-'附表 现金流（四期）'!CR$28</f>
        <v>0</v>
      </c>
      <c r="CQ146" s="242">
        <f>-'附表 现金流（四期）'!CS$28</f>
        <v>0</v>
      </c>
      <c r="CR146" s="242">
        <f>-'附表 现金流（四期）'!CT$28</f>
        <v>0</v>
      </c>
      <c r="CS146" s="242">
        <f>-'附表 现金流（四期）'!CU$28</f>
        <v>0</v>
      </c>
      <c r="CT146" s="242">
        <f>-'附表 现金流（四期）'!CV$28</f>
        <v>0</v>
      </c>
    </row>
    <row r="147" spans="1:98" s="192" customFormat="1" ht="16.5" customHeight="1">
      <c r="A147" s="217" t="s">
        <v>553</v>
      </c>
      <c r="B147" s="218">
        <f>CT147</f>
        <v>0</v>
      </c>
      <c r="C147" s="218">
        <f>C146</f>
        <v>0</v>
      </c>
      <c r="D147" s="218">
        <f t="shared" ref="D147:AI147" si="172">C147+D146</f>
        <v>0</v>
      </c>
      <c r="E147" s="218">
        <f t="shared" si="172"/>
        <v>0</v>
      </c>
      <c r="F147" s="218">
        <f t="shared" si="172"/>
        <v>0</v>
      </c>
      <c r="G147" s="218">
        <f t="shared" si="172"/>
        <v>0</v>
      </c>
      <c r="H147" s="218">
        <f t="shared" si="172"/>
        <v>0</v>
      </c>
      <c r="I147" s="218">
        <f t="shared" si="172"/>
        <v>0</v>
      </c>
      <c r="J147" s="218">
        <f t="shared" si="172"/>
        <v>0</v>
      </c>
      <c r="K147" s="218">
        <f t="shared" si="172"/>
        <v>0</v>
      </c>
      <c r="L147" s="218">
        <f t="shared" si="172"/>
        <v>0</v>
      </c>
      <c r="M147" s="218">
        <f t="shared" si="172"/>
        <v>0</v>
      </c>
      <c r="N147" s="218">
        <f t="shared" si="172"/>
        <v>0</v>
      </c>
      <c r="O147" s="218">
        <f t="shared" si="172"/>
        <v>0</v>
      </c>
      <c r="P147" s="218">
        <f t="shared" si="172"/>
        <v>0</v>
      </c>
      <c r="Q147" s="218">
        <f t="shared" si="172"/>
        <v>0</v>
      </c>
      <c r="R147" s="218">
        <f t="shared" si="172"/>
        <v>0</v>
      </c>
      <c r="S147" s="218">
        <f t="shared" si="172"/>
        <v>0</v>
      </c>
      <c r="T147" s="218">
        <f t="shared" si="172"/>
        <v>0</v>
      </c>
      <c r="U147" s="218">
        <f t="shared" si="172"/>
        <v>0</v>
      </c>
      <c r="V147" s="218">
        <f t="shared" si="172"/>
        <v>0</v>
      </c>
      <c r="W147" s="218">
        <f t="shared" si="172"/>
        <v>0</v>
      </c>
      <c r="X147" s="218">
        <f t="shared" si="172"/>
        <v>0</v>
      </c>
      <c r="Y147" s="218">
        <f t="shared" si="172"/>
        <v>0</v>
      </c>
      <c r="Z147" s="218">
        <f t="shared" si="172"/>
        <v>0</v>
      </c>
      <c r="AA147" s="218">
        <f t="shared" si="172"/>
        <v>0</v>
      </c>
      <c r="AB147" s="218">
        <f t="shared" si="172"/>
        <v>0</v>
      </c>
      <c r="AC147" s="218">
        <f t="shared" si="172"/>
        <v>0</v>
      </c>
      <c r="AD147" s="218">
        <f t="shared" si="172"/>
        <v>0</v>
      </c>
      <c r="AE147" s="218">
        <f t="shared" si="172"/>
        <v>0</v>
      </c>
      <c r="AF147" s="218">
        <f t="shared" si="172"/>
        <v>0</v>
      </c>
      <c r="AG147" s="218">
        <f t="shared" si="172"/>
        <v>0</v>
      </c>
      <c r="AH147" s="218">
        <f t="shared" si="172"/>
        <v>0</v>
      </c>
      <c r="AI147" s="218">
        <f t="shared" si="172"/>
        <v>0</v>
      </c>
      <c r="AJ147" s="218">
        <f t="shared" ref="AJ147:BO147" si="173">AI147+AJ146</f>
        <v>0</v>
      </c>
      <c r="AK147" s="218">
        <f t="shared" si="173"/>
        <v>0</v>
      </c>
      <c r="AL147" s="218">
        <f t="shared" si="173"/>
        <v>0</v>
      </c>
      <c r="AM147" s="218">
        <f t="shared" si="173"/>
        <v>0</v>
      </c>
      <c r="AN147" s="218">
        <f t="shared" si="173"/>
        <v>0</v>
      </c>
      <c r="AO147" s="218">
        <f t="shared" si="173"/>
        <v>0</v>
      </c>
      <c r="AP147" s="218">
        <f t="shared" si="173"/>
        <v>0</v>
      </c>
      <c r="AQ147" s="218">
        <f t="shared" si="173"/>
        <v>0</v>
      </c>
      <c r="AR147" s="218">
        <f t="shared" si="173"/>
        <v>0</v>
      </c>
      <c r="AS147" s="218">
        <f t="shared" si="173"/>
        <v>0</v>
      </c>
      <c r="AT147" s="218">
        <f t="shared" si="173"/>
        <v>0</v>
      </c>
      <c r="AU147" s="218">
        <f t="shared" si="173"/>
        <v>0</v>
      </c>
      <c r="AV147" s="218">
        <f t="shared" si="173"/>
        <v>0</v>
      </c>
      <c r="AW147" s="218">
        <f t="shared" si="173"/>
        <v>0</v>
      </c>
      <c r="AX147" s="218">
        <f t="shared" si="173"/>
        <v>0</v>
      </c>
      <c r="AY147" s="218">
        <f t="shared" si="173"/>
        <v>0</v>
      </c>
      <c r="AZ147" s="218">
        <f t="shared" si="173"/>
        <v>0</v>
      </c>
      <c r="BA147" s="218">
        <f t="shared" si="173"/>
        <v>0</v>
      </c>
      <c r="BB147" s="218">
        <f t="shared" si="173"/>
        <v>0</v>
      </c>
      <c r="BC147" s="218">
        <f t="shared" si="173"/>
        <v>0</v>
      </c>
      <c r="BD147" s="218">
        <f t="shared" si="173"/>
        <v>0</v>
      </c>
      <c r="BE147" s="218">
        <f t="shared" si="173"/>
        <v>0</v>
      </c>
      <c r="BF147" s="218">
        <f t="shared" si="173"/>
        <v>0</v>
      </c>
      <c r="BG147" s="218">
        <f t="shared" si="173"/>
        <v>0</v>
      </c>
      <c r="BH147" s="218">
        <f t="shared" si="173"/>
        <v>0</v>
      </c>
      <c r="BI147" s="218">
        <f t="shared" si="173"/>
        <v>0</v>
      </c>
      <c r="BJ147" s="218">
        <f t="shared" si="173"/>
        <v>0</v>
      </c>
      <c r="BK147" s="218">
        <f t="shared" si="173"/>
        <v>0</v>
      </c>
      <c r="BL147" s="218">
        <f t="shared" si="173"/>
        <v>0</v>
      </c>
      <c r="BM147" s="218">
        <f t="shared" si="173"/>
        <v>0</v>
      </c>
      <c r="BN147" s="218">
        <f t="shared" si="173"/>
        <v>0</v>
      </c>
      <c r="BO147" s="218">
        <f t="shared" si="173"/>
        <v>0</v>
      </c>
      <c r="BP147" s="218">
        <f t="shared" ref="BP147:CT147" si="174">BO147+BP146</f>
        <v>0</v>
      </c>
      <c r="BQ147" s="218">
        <f t="shared" si="174"/>
        <v>0</v>
      </c>
      <c r="BR147" s="218">
        <f t="shared" si="174"/>
        <v>0</v>
      </c>
      <c r="BS147" s="218">
        <f t="shared" si="174"/>
        <v>0</v>
      </c>
      <c r="BT147" s="218">
        <f t="shared" si="174"/>
        <v>0</v>
      </c>
      <c r="BU147" s="218">
        <f t="shared" si="174"/>
        <v>0</v>
      </c>
      <c r="BV147" s="218">
        <f t="shared" si="174"/>
        <v>0</v>
      </c>
      <c r="BW147" s="218">
        <f t="shared" si="174"/>
        <v>0</v>
      </c>
      <c r="BX147" s="218">
        <f t="shared" si="174"/>
        <v>0</v>
      </c>
      <c r="BY147" s="218">
        <f t="shared" si="174"/>
        <v>0</v>
      </c>
      <c r="BZ147" s="218">
        <f t="shared" si="174"/>
        <v>0</v>
      </c>
      <c r="CA147" s="218">
        <f t="shared" si="174"/>
        <v>0</v>
      </c>
      <c r="CB147" s="218">
        <f t="shared" si="174"/>
        <v>0</v>
      </c>
      <c r="CC147" s="218">
        <f t="shared" si="174"/>
        <v>0</v>
      </c>
      <c r="CD147" s="218">
        <f t="shared" si="174"/>
        <v>0</v>
      </c>
      <c r="CE147" s="218">
        <f t="shared" si="174"/>
        <v>0</v>
      </c>
      <c r="CF147" s="218">
        <f t="shared" si="174"/>
        <v>0</v>
      </c>
      <c r="CG147" s="218">
        <f t="shared" si="174"/>
        <v>0</v>
      </c>
      <c r="CH147" s="218">
        <f t="shared" si="174"/>
        <v>0</v>
      </c>
      <c r="CI147" s="218">
        <f t="shared" si="174"/>
        <v>0</v>
      </c>
      <c r="CJ147" s="218">
        <f t="shared" si="174"/>
        <v>0</v>
      </c>
      <c r="CK147" s="218">
        <f t="shared" si="174"/>
        <v>0</v>
      </c>
      <c r="CL147" s="218">
        <f t="shared" si="174"/>
        <v>0</v>
      </c>
      <c r="CM147" s="218">
        <f t="shared" si="174"/>
        <v>0</v>
      </c>
      <c r="CN147" s="218">
        <f t="shared" si="174"/>
        <v>0</v>
      </c>
      <c r="CO147" s="218">
        <f t="shared" si="174"/>
        <v>0</v>
      </c>
      <c r="CP147" s="218">
        <f t="shared" si="174"/>
        <v>0</v>
      </c>
      <c r="CQ147" s="218">
        <f t="shared" si="174"/>
        <v>0</v>
      </c>
      <c r="CR147" s="218">
        <f t="shared" si="174"/>
        <v>0</v>
      </c>
      <c r="CS147" s="218">
        <f t="shared" si="174"/>
        <v>0</v>
      </c>
      <c r="CT147" s="218">
        <f t="shared" si="174"/>
        <v>0</v>
      </c>
    </row>
    <row r="148" spans="1:98" s="193" customFormat="1" ht="16.5" customHeight="1"/>
    <row r="149" spans="1:98" s="193" customFormat="1" ht="16.5" customHeight="1">
      <c r="A149" s="230" t="s">
        <v>587</v>
      </c>
      <c r="B149" s="232" t="s">
        <v>239</v>
      </c>
      <c r="C149" s="245">
        <v>1</v>
      </c>
      <c r="D149" s="245">
        <v>2</v>
      </c>
      <c r="E149" s="245">
        <v>3</v>
      </c>
      <c r="F149" s="245">
        <v>4</v>
      </c>
      <c r="G149" s="245">
        <v>5</v>
      </c>
      <c r="H149" s="245">
        <v>6</v>
      </c>
      <c r="I149" s="245">
        <v>7</v>
      </c>
      <c r="J149" s="245">
        <v>8</v>
      </c>
      <c r="K149" s="245">
        <v>9</v>
      </c>
      <c r="L149" s="245">
        <v>10</v>
      </c>
      <c r="M149" s="245">
        <v>11</v>
      </c>
      <c r="N149" s="245">
        <v>12</v>
      </c>
      <c r="O149" s="245">
        <v>13</v>
      </c>
      <c r="P149" s="245">
        <v>14</v>
      </c>
      <c r="Q149" s="245">
        <v>15</v>
      </c>
      <c r="R149" s="245">
        <v>16</v>
      </c>
      <c r="S149" s="245">
        <v>17</v>
      </c>
      <c r="T149" s="245">
        <v>18</v>
      </c>
      <c r="U149" s="245">
        <v>19</v>
      </c>
      <c r="V149" s="245">
        <v>20</v>
      </c>
      <c r="W149" s="245">
        <v>21</v>
      </c>
      <c r="X149" s="245">
        <v>22</v>
      </c>
      <c r="Y149" s="245">
        <v>23</v>
      </c>
      <c r="Z149" s="245">
        <v>24</v>
      </c>
      <c r="AA149" s="245">
        <v>25</v>
      </c>
      <c r="AB149" s="245">
        <v>26</v>
      </c>
      <c r="AC149" s="245">
        <v>27</v>
      </c>
      <c r="AD149" s="245">
        <v>28</v>
      </c>
      <c r="AE149" s="245">
        <v>29</v>
      </c>
      <c r="AF149" s="245">
        <v>30</v>
      </c>
      <c r="AG149" s="245">
        <v>31</v>
      </c>
      <c r="AH149" s="245">
        <v>32</v>
      </c>
      <c r="AI149" s="245">
        <v>33</v>
      </c>
      <c r="AJ149" s="245">
        <v>34</v>
      </c>
      <c r="AK149" s="245">
        <v>35</v>
      </c>
      <c r="AL149" s="245">
        <v>36</v>
      </c>
      <c r="AM149" s="245">
        <v>37</v>
      </c>
      <c r="AN149" s="245">
        <v>38</v>
      </c>
      <c r="AO149" s="245">
        <v>39</v>
      </c>
      <c r="AP149" s="245">
        <v>40</v>
      </c>
      <c r="AQ149" s="245">
        <v>41</v>
      </c>
      <c r="AR149" s="245">
        <v>42</v>
      </c>
      <c r="AS149" s="245">
        <v>43</v>
      </c>
      <c r="AT149" s="245">
        <v>44</v>
      </c>
      <c r="AU149" s="245">
        <v>45</v>
      </c>
      <c r="AV149" s="245">
        <v>46</v>
      </c>
      <c r="AW149" s="245">
        <v>47</v>
      </c>
      <c r="AX149" s="245">
        <v>48</v>
      </c>
      <c r="AY149" s="245">
        <v>49</v>
      </c>
      <c r="AZ149" s="245">
        <v>50</v>
      </c>
      <c r="BA149" s="245">
        <v>51</v>
      </c>
      <c r="BB149" s="245">
        <v>52</v>
      </c>
      <c r="BC149" s="245">
        <v>53</v>
      </c>
      <c r="BD149" s="245">
        <v>54</v>
      </c>
      <c r="BE149" s="245">
        <v>55</v>
      </c>
      <c r="BF149" s="245">
        <v>56</v>
      </c>
      <c r="BG149" s="245">
        <v>57</v>
      </c>
      <c r="BH149" s="245">
        <v>58</v>
      </c>
      <c r="BI149" s="245">
        <v>59</v>
      </c>
      <c r="BJ149" s="245">
        <v>60</v>
      </c>
      <c r="BK149" s="245">
        <v>61</v>
      </c>
      <c r="BL149" s="245">
        <v>62</v>
      </c>
      <c r="BM149" s="245">
        <v>63</v>
      </c>
      <c r="BN149" s="245">
        <v>64</v>
      </c>
      <c r="BO149" s="245">
        <v>65</v>
      </c>
      <c r="BP149" s="245">
        <v>66</v>
      </c>
      <c r="BQ149" s="245">
        <v>67</v>
      </c>
      <c r="BR149" s="245">
        <v>68</v>
      </c>
      <c r="BS149" s="245">
        <v>69</v>
      </c>
      <c r="BT149" s="245">
        <v>70</v>
      </c>
      <c r="BU149" s="245">
        <v>71</v>
      </c>
      <c r="BV149" s="245">
        <v>72</v>
      </c>
      <c r="BW149" s="245">
        <v>73</v>
      </c>
      <c r="BX149" s="245">
        <v>74</v>
      </c>
      <c r="BY149" s="245">
        <v>75</v>
      </c>
      <c r="BZ149" s="245">
        <v>76</v>
      </c>
      <c r="CA149" s="245">
        <v>77</v>
      </c>
      <c r="CB149" s="245">
        <v>78</v>
      </c>
      <c r="CC149" s="245">
        <v>79</v>
      </c>
      <c r="CD149" s="245">
        <v>80</v>
      </c>
      <c r="CE149" s="245">
        <v>81</v>
      </c>
      <c r="CF149" s="245">
        <v>82</v>
      </c>
      <c r="CG149" s="245">
        <v>83</v>
      </c>
      <c r="CH149" s="245">
        <v>84</v>
      </c>
      <c r="CI149" s="245">
        <v>85</v>
      </c>
      <c r="CJ149" s="245">
        <v>86</v>
      </c>
      <c r="CK149" s="245">
        <v>87</v>
      </c>
      <c r="CL149" s="245">
        <v>88</v>
      </c>
      <c r="CM149" s="245">
        <v>89</v>
      </c>
      <c r="CN149" s="245">
        <v>90</v>
      </c>
      <c r="CO149" s="245">
        <v>91</v>
      </c>
      <c r="CP149" s="245">
        <v>92</v>
      </c>
      <c r="CQ149" s="245">
        <v>93</v>
      </c>
      <c r="CR149" s="245">
        <v>94</v>
      </c>
      <c r="CS149" s="245">
        <v>95</v>
      </c>
      <c r="CT149" s="245">
        <v>96</v>
      </c>
    </row>
    <row r="150" spans="1:98" s="194" customFormat="1" ht="16.5" customHeight="1">
      <c r="A150" s="246" t="s">
        <v>579</v>
      </c>
      <c r="B150" s="208">
        <f t="shared" si="171"/>
        <v>0</v>
      </c>
      <c r="C150" s="247">
        <f>C138*$B$10/12</f>
        <v>0</v>
      </c>
      <c r="D150" s="247">
        <f>D138*$B$10/12</f>
        <v>0</v>
      </c>
      <c r="E150" s="247">
        <f>E138*$B$10/12</f>
        <v>0</v>
      </c>
      <c r="F150" s="247">
        <f>F138*$B$10/12</f>
        <v>0</v>
      </c>
      <c r="G150" s="247">
        <f>G138*$B$10/12</f>
        <v>0</v>
      </c>
      <c r="H150" s="247">
        <f t="shared" ref="H150:BS150" si="175">H138*$B$10/12</f>
        <v>0</v>
      </c>
      <c r="I150" s="247">
        <f t="shared" si="175"/>
        <v>0</v>
      </c>
      <c r="J150" s="247">
        <f t="shared" si="175"/>
        <v>0</v>
      </c>
      <c r="K150" s="247">
        <f t="shared" si="175"/>
        <v>0</v>
      </c>
      <c r="L150" s="247">
        <f t="shared" si="175"/>
        <v>0</v>
      </c>
      <c r="M150" s="247">
        <f t="shared" si="175"/>
        <v>0</v>
      </c>
      <c r="N150" s="247">
        <f t="shared" si="175"/>
        <v>0</v>
      </c>
      <c r="O150" s="247">
        <f t="shared" si="175"/>
        <v>0</v>
      </c>
      <c r="P150" s="247">
        <f t="shared" si="175"/>
        <v>0</v>
      </c>
      <c r="Q150" s="247">
        <f t="shared" si="175"/>
        <v>0</v>
      </c>
      <c r="R150" s="247">
        <f t="shared" si="175"/>
        <v>0</v>
      </c>
      <c r="S150" s="247">
        <f t="shared" si="175"/>
        <v>0</v>
      </c>
      <c r="T150" s="247">
        <f t="shared" si="175"/>
        <v>0</v>
      </c>
      <c r="U150" s="247">
        <f t="shared" si="175"/>
        <v>0</v>
      </c>
      <c r="V150" s="247">
        <f t="shared" si="175"/>
        <v>0</v>
      </c>
      <c r="W150" s="247">
        <f t="shared" si="175"/>
        <v>0</v>
      </c>
      <c r="X150" s="247">
        <f t="shared" si="175"/>
        <v>0</v>
      </c>
      <c r="Y150" s="247">
        <f t="shared" si="175"/>
        <v>0</v>
      </c>
      <c r="Z150" s="247">
        <f t="shared" si="175"/>
        <v>0</v>
      </c>
      <c r="AA150" s="247">
        <f t="shared" si="175"/>
        <v>0</v>
      </c>
      <c r="AB150" s="247">
        <f t="shared" si="175"/>
        <v>0</v>
      </c>
      <c r="AC150" s="247">
        <f t="shared" si="175"/>
        <v>0</v>
      </c>
      <c r="AD150" s="247">
        <f t="shared" si="175"/>
        <v>0</v>
      </c>
      <c r="AE150" s="247">
        <f t="shared" si="175"/>
        <v>0</v>
      </c>
      <c r="AF150" s="247">
        <f t="shared" si="175"/>
        <v>0</v>
      </c>
      <c r="AG150" s="247">
        <f t="shared" si="175"/>
        <v>0</v>
      </c>
      <c r="AH150" s="247">
        <f t="shared" si="175"/>
        <v>0</v>
      </c>
      <c r="AI150" s="247">
        <f t="shared" si="175"/>
        <v>0</v>
      </c>
      <c r="AJ150" s="247">
        <f t="shared" si="175"/>
        <v>0</v>
      </c>
      <c r="AK150" s="247">
        <f t="shared" si="175"/>
        <v>0</v>
      </c>
      <c r="AL150" s="247">
        <f t="shared" si="175"/>
        <v>0</v>
      </c>
      <c r="AM150" s="247">
        <f t="shared" si="175"/>
        <v>0</v>
      </c>
      <c r="AN150" s="247">
        <f t="shared" si="175"/>
        <v>0</v>
      </c>
      <c r="AO150" s="247">
        <f t="shared" si="175"/>
        <v>0</v>
      </c>
      <c r="AP150" s="247">
        <f t="shared" si="175"/>
        <v>0</v>
      </c>
      <c r="AQ150" s="247">
        <f t="shared" si="175"/>
        <v>0</v>
      </c>
      <c r="AR150" s="247">
        <f t="shared" si="175"/>
        <v>0</v>
      </c>
      <c r="AS150" s="247">
        <f t="shared" si="175"/>
        <v>0</v>
      </c>
      <c r="AT150" s="247">
        <f t="shared" si="175"/>
        <v>0</v>
      </c>
      <c r="AU150" s="247">
        <f t="shared" si="175"/>
        <v>0</v>
      </c>
      <c r="AV150" s="247">
        <f t="shared" si="175"/>
        <v>0</v>
      </c>
      <c r="AW150" s="247">
        <f t="shared" si="175"/>
        <v>0</v>
      </c>
      <c r="AX150" s="247">
        <f t="shared" si="175"/>
        <v>0</v>
      </c>
      <c r="AY150" s="247">
        <f t="shared" si="175"/>
        <v>0</v>
      </c>
      <c r="AZ150" s="247">
        <f t="shared" si="175"/>
        <v>0</v>
      </c>
      <c r="BA150" s="247">
        <f t="shared" si="175"/>
        <v>0</v>
      </c>
      <c r="BB150" s="247">
        <f t="shared" si="175"/>
        <v>0</v>
      </c>
      <c r="BC150" s="247">
        <f t="shared" si="175"/>
        <v>0</v>
      </c>
      <c r="BD150" s="247">
        <f t="shared" si="175"/>
        <v>0</v>
      </c>
      <c r="BE150" s="247">
        <f t="shared" si="175"/>
        <v>0</v>
      </c>
      <c r="BF150" s="247">
        <f t="shared" si="175"/>
        <v>0</v>
      </c>
      <c r="BG150" s="247">
        <f t="shared" si="175"/>
        <v>0</v>
      </c>
      <c r="BH150" s="247">
        <f t="shared" si="175"/>
        <v>0</v>
      </c>
      <c r="BI150" s="247">
        <f t="shared" si="175"/>
        <v>0</v>
      </c>
      <c r="BJ150" s="247">
        <f t="shared" si="175"/>
        <v>0</v>
      </c>
      <c r="BK150" s="247">
        <f t="shared" si="175"/>
        <v>0</v>
      </c>
      <c r="BL150" s="247">
        <f t="shared" si="175"/>
        <v>0</v>
      </c>
      <c r="BM150" s="247">
        <f t="shared" si="175"/>
        <v>0</v>
      </c>
      <c r="BN150" s="247">
        <f t="shared" si="175"/>
        <v>0</v>
      </c>
      <c r="BO150" s="247">
        <f t="shared" si="175"/>
        <v>0</v>
      </c>
      <c r="BP150" s="247">
        <f t="shared" si="175"/>
        <v>0</v>
      </c>
      <c r="BQ150" s="247">
        <f t="shared" si="175"/>
        <v>0</v>
      </c>
      <c r="BR150" s="247">
        <f t="shared" si="175"/>
        <v>0</v>
      </c>
      <c r="BS150" s="247">
        <f t="shared" si="175"/>
        <v>0</v>
      </c>
      <c r="BT150" s="247">
        <f t="shared" ref="BT150:CT150" si="176">BT138*$B$10/12</f>
        <v>0</v>
      </c>
      <c r="BU150" s="247">
        <f t="shared" si="176"/>
        <v>0</v>
      </c>
      <c r="BV150" s="247">
        <f t="shared" si="176"/>
        <v>0</v>
      </c>
      <c r="BW150" s="247">
        <f t="shared" si="176"/>
        <v>0</v>
      </c>
      <c r="BX150" s="247">
        <f t="shared" si="176"/>
        <v>0</v>
      </c>
      <c r="BY150" s="247">
        <f t="shared" si="176"/>
        <v>0</v>
      </c>
      <c r="BZ150" s="247">
        <f t="shared" si="176"/>
        <v>0</v>
      </c>
      <c r="CA150" s="247">
        <f t="shared" si="176"/>
        <v>0</v>
      </c>
      <c r="CB150" s="247">
        <f t="shared" si="176"/>
        <v>0</v>
      </c>
      <c r="CC150" s="247">
        <f t="shared" si="176"/>
        <v>0</v>
      </c>
      <c r="CD150" s="247">
        <f t="shared" si="176"/>
        <v>0</v>
      </c>
      <c r="CE150" s="247">
        <f t="shared" si="176"/>
        <v>0</v>
      </c>
      <c r="CF150" s="247">
        <f t="shared" si="176"/>
        <v>0</v>
      </c>
      <c r="CG150" s="247">
        <f t="shared" si="176"/>
        <v>0</v>
      </c>
      <c r="CH150" s="247">
        <f t="shared" si="176"/>
        <v>0</v>
      </c>
      <c r="CI150" s="247">
        <f t="shared" si="176"/>
        <v>0</v>
      </c>
      <c r="CJ150" s="247">
        <f t="shared" si="176"/>
        <v>0</v>
      </c>
      <c r="CK150" s="247">
        <f t="shared" si="176"/>
        <v>0</v>
      </c>
      <c r="CL150" s="247">
        <f t="shared" si="176"/>
        <v>0</v>
      </c>
      <c r="CM150" s="247">
        <f t="shared" si="176"/>
        <v>0</v>
      </c>
      <c r="CN150" s="247">
        <f t="shared" si="176"/>
        <v>0</v>
      </c>
      <c r="CO150" s="247">
        <f t="shared" si="176"/>
        <v>0</v>
      </c>
      <c r="CP150" s="247">
        <f t="shared" si="176"/>
        <v>0</v>
      </c>
      <c r="CQ150" s="247">
        <f t="shared" si="176"/>
        <v>0</v>
      </c>
      <c r="CR150" s="247">
        <f t="shared" si="176"/>
        <v>0</v>
      </c>
      <c r="CS150" s="247">
        <f t="shared" si="176"/>
        <v>0</v>
      </c>
      <c r="CT150" s="247">
        <f t="shared" si="176"/>
        <v>0</v>
      </c>
    </row>
    <row r="151" spans="1:98" s="194" customFormat="1" ht="16.5" customHeight="1">
      <c r="A151" s="214" t="s">
        <v>556</v>
      </c>
      <c r="B151" s="208">
        <f t="shared" si="171"/>
        <v>0</v>
      </c>
      <c r="C151" s="221">
        <f>C144*$B$12/12</f>
        <v>0</v>
      </c>
      <c r="D151" s="221">
        <f>D144*$B$12/12</f>
        <v>0</v>
      </c>
      <c r="E151" s="221">
        <f>E144*$B$12/12</f>
        <v>0</v>
      </c>
      <c r="F151" s="221">
        <f>F144*$B$12/12</f>
        <v>0</v>
      </c>
      <c r="G151" s="221">
        <f>G144*$B$12/12</f>
        <v>0</v>
      </c>
      <c r="H151" s="221">
        <f t="shared" ref="H151:BS151" si="177">H144*$B$12/12</f>
        <v>0</v>
      </c>
      <c r="I151" s="221">
        <f t="shared" si="177"/>
        <v>0</v>
      </c>
      <c r="J151" s="221">
        <f t="shared" si="177"/>
        <v>0</v>
      </c>
      <c r="K151" s="221">
        <f t="shared" si="177"/>
        <v>0</v>
      </c>
      <c r="L151" s="221">
        <f t="shared" si="177"/>
        <v>0</v>
      </c>
      <c r="M151" s="221">
        <f t="shared" si="177"/>
        <v>0</v>
      </c>
      <c r="N151" s="221">
        <f t="shared" si="177"/>
        <v>0</v>
      </c>
      <c r="O151" s="221">
        <f t="shared" si="177"/>
        <v>0</v>
      </c>
      <c r="P151" s="221">
        <f t="shared" si="177"/>
        <v>0</v>
      </c>
      <c r="Q151" s="221">
        <f t="shared" si="177"/>
        <v>0</v>
      </c>
      <c r="R151" s="221">
        <f t="shared" si="177"/>
        <v>0</v>
      </c>
      <c r="S151" s="221">
        <f t="shared" si="177"/>
        <v>0</v>
      </c>
      <c r="T151" s="221">
        <f t="shared" si="177"/>
        <v>0</v>
      </c>
      <c r="U151" s="221">
        <f t="shared" si="177"/>
        <v>0</v>
      </c>
      <c r="V151" s="221">
        <f t="shared" si="177"/>
        <v>0</v>
      </c>
      <c r="W151" s="221">
        <f t="shared" si="177"/>
        <v>0</v>
      </c>
      <c r="X151" s="221">
        <f t="shared" si="177"/>
        <v>0</v>
      </c>
      <c r="Y151" s="221">
        <f t="shared" si="177"/>
        <v>0</v>
      </c>
      <c r="Z151" s="221">
        <f t="shared" si="177"/>
        <v>0</v>
      </c>
      <c r="AA151" s="221">
        <f t="shared" si="177"/>
        <v>0</v>
      </c>
      <c r="AB151" s="221">
        <f t="shared" si="177"/>
        <v>0</v>
      </c>
      <c r="AC151" s="221">
        <f t="shared" si="177"/>
        <v>0</v>
      </c>
      <c r="AD151" s="221">
        <f t="shared" si="177"/>
        <v>0</v>
      </c>
      <c r="AE151" s="221">
        <f t="shared" si="177"/>
        <v>0</v>
      </c>
      <c r="AF151" s="221">
        <f t="shared" si="177"/>
        <v>0</v>
      </c>
      <c r="AG151" s="221">
        <f t="shared" si="177"/>
        <v>0</v>
      </c>
      <c r="AH151" s="221">
        <f t="shared" si="177"/>
        <v>0</v>
      </c>
      <c r="AI151" s="221">
        <f t="shared" si="177"/>
        <v>0</v>
      </c>
      <c r="AJ151" s="221">
        <f t="shared" si="177"/>
        <v>0</v>
      </c>
      <c r="AK151" s="221">
        <f t="shared" si="177"/>
        <v>0</v>
      </c>
      <c r="AL151" s="221">
        <f t="shared" si="177"/>
        <v>0</v>
      </c>
      <c r="AM151" s="221">
        <f t="shared" si="177"/>
        <v>0</v>
      </c>
      <c r="AN151" s="221">
        <f t="shared" si="177"/>
        <v>0</v>
      </c>
      <c r="AO151" s="221">
        <f t="shared" si="177"/>
        <v>0</v>
      </c>
      <c r="AP151" s="221">
        <f t="shared" si="177"/>
        <v>0</v>
      </c>
      <c r="AQ151" s="221">
        <f t="shared" si="177"/>
        <v>0</v>
      </c>
      <c r="AR151" s="221">
        <f t="shared" si="177"/>
        <v>0</v>
      </c>
      <c r="AS151" s="221">
        <f t="shared" si="177"/>
        <v>0</v>
      </c>
      <c r="AT151" s="221">
        <f t="shared" si="177"/>
        <v>0</v>
      </c>
      <c r="AU151" s="221">
        <f t="shared" si="177"/>
        <v>0</v>
      </c>
      <c r="AV151" s="221">
        <f t="shared" si="177"/>
        <v>0</v>
      </c>
      <c r="AW151" s="221">
        <f t="shared" si="177"/>
        <v>0</v>
      </c>
      <c r="AX151" s="221">
        <f t="shared" si="177"/>
        <v>0</v>
      </c>
      <c r="AY151" s="221">
        <f t="shared" si="177"/>
        <v>0</v>
      </c>
      <c r="AZ151" s="221">
        <f t="shared" si="177"/>
        <v>0</v>
      </c>
      <c r="BA151" s="221">
        <f t="shared" si="177"/>
        <v>0</v>
      </c>
      <c r="BB151" s="221">
        <f t="shared" si="177"/>
        <v>0</v>
      </c>
      <c r="BC151" s="221">
        <f t="shared" si="177"/>
        <v>0</v>
      </c>
      <c r="BD151" s="221">
        <f t="shared" si="177"/>
        <v>0</v>
      </c>
      <c r="BE151" s="221">
        <f t="shared" si="177"/>
        <v>0</v>
      </c>
      <c r="BF151" s="221">
        <f t="shared" si="177"/>
        <v>0</v>
      </c>
      <c r="BG151" s="221">
        <f t="shared" si="177"/>
        <v>0</v>
      </c>
      <c r="BH151" s="221">
        <f t="shared" si="177"/>
        <v>0</v>
      </c>
      <c r="BI151" s="221">
        <f t="shared" si="177"/>
        <v>0</v>
      </c>
      <c r="BJ151" s="221">
        <f t="shared" si="177"/>
        <v>0</v>
      </c>
      <c r="BK151" s="221">
        <f t="shared" si="177"/>
        <v>0</v>
      </c>
      <c r="BL151" s="221">
        <f t="shared" si="177"/>
        <v>0</v>
      </c>
      <c r="BM151" s="221">
        <f t="shared" si="177"/>
        <v>0</v>
      </c>
      <c r="BN151" s="221">
        <f t="shared" si="177"/>
        <v>0</v>
      </c>
      <c r="BO151" s="221">
        <f t="shared" si="177"/>
        <v>0</v>
      </c>
      <c r="BP151" s="221">
        <f t="shared" si="177"/>
        <v>0</v>
      </c>
      <c r="BQ151" s="221">
        <f t="shared" si="177"/>
        <v>0</v>
      </c>
      <c r="BR151" s="221">
        <f t="shared" si="177"/>
        <v>0</v>
      </c>
      <c r="BS151" s="221">
        <f t="shared" si="177"/>
        <v>0</v>
      </c>
      <c r="BT151" s="221">
        <f t="shared" ref="BT151:CT151" si="178">BT144*$B$12/12</f>
        <v>0</v>
      </c>
      <c r="BU151" s="221">
        <f t="shared" si="178"/>
        <v>0</v>
      </c>
      <c r="BV151" s="221">
        <f t="shared" si="178"/>
        <v>0</v>
      </c>
      <c r="BW151" s="221">
        <f t="shared" si="178"/>
        <v>0</v>
      </c>
      <c r="BX151" s="221">
        <f t="shared" si="178"/>
        <v>0</v>
      </c>
      <c r="BY151" s="221">
        <f t="shared" si="178"/>
        <v>0</v>
      </c>
      <c r="BZ151" s="221">
        <f t="shared" si="178"/>
        <v>0</v>
      </c>
      <c r="CA151" s="221">
        <f t="shared" si="178"/>
        <v>0</v>
      </c>
      <c r="CB151" s="221">
        <f t="shared" si="178"/>
        <v>0</v>
      </c>
      <c r="CC151" s="221">
        <f t="shared" si="178"/>
        <v>0</v>
      </c>
      <c r="CD151" s="221">
        <f t="shared" si="178"/>
        <v>0</v>
      </c>
      <c r="CE151" s="221">
        <f t="shared" si="178"/>
        <v>0</v>
      </c>
      <c r="CF151" s="221">
        <f t="shared" si="178"/>
        <v>0</v>
      </c>
      <c r="CG151" s="221">
        <f t="shared" si="178"/>
        <v>0</v>
      </c>
      <c r="CH151" s="221">
        <f t="shared" si="178"/>
        <v>0</v>
      </c>
      <c r="CI151" s="221">
        <f t="shared" si="178"/>
        <v>0</v>
      </c>
      <c r="CJ151" s="221">
        <f t="shared" si="178"/>
        <v>0</v>
      </c>
      <c r="CK151" s="221">
        <f t="shared" si="178"/>
        <v>0</v>
      </c>
      <c r="CL151" s="221">
        <f t="shared" si="178"/>
        <v>0</v>
      </c>
      <c r="CM151" s="221">
        <f t="shared" si="178"/>
        <v>0</v>
      </c>
      <c r="CN151" s="221">
        <f t="shared" si="178"/>
        <v>0</v>
      </c>
      <c r="CO151" s="221">
        <f t="shared" si="178"/>
        <v>0</v>
      </c>
      <c r="CP151" s="221">
        <f t="shared" si="178"/>
        <v>0</v>
      </c>
      <c r="CQ151" s="221">
        <f t="shared" si="178"/>
        <v>0</v>
      </c>
      <c r="CR151" s="221">
        <f t="shared" si="178"/>
        <v>0</v>
      </c>
      <c r="CS151" s="221">
        <f t="shared" si="178"/>
        <v>0</v>
      </c>
      <c r="CT151" s="221">
        <f t="shared" si="178"/>
        <v>0</v>
      </c>
    </row>
    <row r="152" spans="1:98" s="194" customFormat="1" ht="16.5" customHeight="1">
      <c r="A152" s="246" t="s">
        <v>574</v>
      </c>
      <c r="B152" s="208">
        <f t="shared" si="171"/>
        <v>0</v>
      </c>
      <c r="C152" s="243">
        <f>IF(((YEAR(主要假设阐述!$E$15)-YEAR(主要假设阐述!$B$5))*12+MONTH(主要假设阐述!$E$15)-MONTH(主要假设阐述!$B$5)+1)=C149,IF((C147+'附表 现金流（四期）'!$D$29)&gt;0,(C147+'附表 现金流（四期）'!$D$29)*$B$14/12,(C147+'附表 现金流（四期）'!$D$29)*6%/12),IF(((YEAR(主要假设阐述!$E$15)-YEAR(主要假设阐述!$B$5))*12+MONTH(主要假设阐述!$E$15)-MONTH(主要假设阐述!$B$5)+1)&gt;C149,IF(C147&gt;0,C147*$B$14/12,C147*6%/12),0))</f>
        <v>0</v>
      </c>
      <c r="D152" s="243">
        <f>IF(((YEAR(主要假设阐述!$E$15)-YEAR(主要假设阐述!$B$5))*12+MONTH(主要假设阐述!$E$15)-MONTH(主要假设阐述!$B$5)+1)=D149,IF((D147+'附表 现金流（四期）'!$D$29)&gt;0,(D147+'附表 现金流（四期）'!$D$29)*$B$14/12,(D147+'附表 现金流（四期）'!$D$29)*6%/12),IF(((YEAR(主要假设阐述!$E$15)-YEAR(主要假设阐述!$B$5))*12+MONTH(主要假设阐述!$E$15)-MONTH(主要假设阐述!$B$5)+1)&gt;D149,IF(D147&gt;0,D147*$B$14/12,D147*6%/12),0))</f>
        <v>0</v>
      </c>
      <c r="E152" s="243">
        <f>IF(((YEAR(主要假设阐述!$E$15)-YEAR(主要假设阐述!$B$5))*12+MONTH(主要假设阐述!$E$15)-MONTH(主要假设阐述!$B$5)+1)=E149,IF((E147+'附表 现金流（四期）'!$D$29)&gt;0,(E147+'附表 现金流（四期）'!$D$29)*$B$14/12,(E147+'附表 现金流（四期）'!$D$29)*6%/12),IF(((YEAR(主要假设阐述!$E$15)-YEAR(主要假设阐述!$B$5))*12+MONTH(主要假设阐述!$E$15)-MONTH(主要假设阐述!$B$5)+1)&gt;E149,IF(E147&gt;0,E147*$B$14/12,E147*6%/12),0))</f>
        <v>0</v>
      </c>
      <c r="F152" s="243">
        <f>IF(((YEAR(主要假设阐述!$E$15)-YEAR(主要假设阐述!$B$5))*12+MONTH(主要假设阐述!$E$15)-MONTH(主要假设阐述!$B$5)+1)=F149,IF((F147+'附表 现金流（四期）'!$D$29)&gt;0,(F147+'附表 现金流（四期）'!$D$29)*$B$14/12,(F147+'附表 现金流（四期）'!$D$29)*6%/12),IF(((YEAR(主要假设阐述!$E$15)-YEAR(主要假设阐述!$B$5))*12+MONTH(主要假设阐述!$E$15)-MONTH(主要假设阐述!$B$5)+1)&gt;F149,IF(F147&gt;0,F147*$B$14/12,F147*6%/12),0))</f>
        <v>0</v>
      </c>
      <c r="G152" s="243">
        <f>IF(((YEAR(主要假设阐述!$E$15)-YEAR(主要假设阐述!$B$5))*12+MONTH(主要假设阐述!$E$15)-MONTH(主要假设阐述!$B$5)+1)=G149,IF((G147+'附表 现金流（四期）'!$D$29)&gt;0,(G147+'附表 现金流（四期）'!$D$29)*$B$14/12,(G147+'附表 现金流（四期）'!$D$29)*6%/12),IF(((YEAR(主要假设阐述!$E$15)-YEAR(主要假设阐述!$B$5))*12+MONTH(主要假设阐述!$E$15)-MONTH(主要假设阐述!$B$5)+1)&gt;G149,IF(G147&gt;0,G147*$B$14/12,G147*6%/12),0))</f>
        <v>0</v>
      </c>
      <c r="H152" s="243">
        <f>IF(((YEAR(主要假设阐述!$E$15)-YEAR(主要假设阐述!$B$5))*12+MONTH(主要假设阐述!$E$15)-MONTH(主要假设阐述!$B$5)+1)=H149,IF((H147+'附表 现金流（四期）'!$D$29)&gt;0,(H147+'附表 现金流（四期）'!$D$29)*$B$14/12,(H147+'附表 现金流（四期）'!$D$29)*6%/12),IF(((YEAR(主要假设阐述!$E$15)-YEAR(主要假设阐述!$B$5))*12+MONTH(主要假设阐述!$E$15)-MONTH(主要假设阐述!$B$5)+1)&gt;H149,IF(H147&gt;0,H147*$B$14/12,H147*6%/12),0))</f>
        <v>0</v>
      </c>
      <c r="I152" s="243">
        <f>IF(((YEAR(主要假设阐述!$E$15)-YEAR(主要假设阐述!$B$5))*12+MONTH(主要假设阐述!$E$15)-MONTH(主要假设阐述!$B$5)+1)=I149,IF((I147+'附表 现金流（四期）'!$D$29)&gt;0,(I147+'附表 现金流（四期）'!$D$29)*$B$14/12,(I147+'附表 现金流（四期）'!$D$29)*6%/12),IF(((YEAR(主要假设阐述!$E$15)-YEAR(主要假设阐述!$B$5))*12+MONTH(主要假设阐述!$E$15)-MONTH(主要假设阐述!$B$5)+1)&gt;I149,IF(I147&gt;0,I147*$B$14/12,I147*6%/12),0))</f>
        <v>0</v>
      </c>
      <c r="J152" s="243">
        <f>IF(((YEAR(主要假设阐述!$E$15)-YEAR(主要假设阐述!$B$5))*12+MONTH(主要假设阐述!$E$15)-MONTH(主要假设阐述!$B$5)+1)=J149,IF((J147+'附表 现金流（四期）'!$D$29)&gt;0,(J147+'附表 现金流（四期）'!$D$29)*$B$14/12,(J147+'附表 现金流（四期）'!$D$29)*6%/12),IF(((YEAR(主要假设阐述!$E$15)-YEAR(主要假设阐述!$B$5))*12+MONTH(主要假设阐述!$E$15)-MONTH(主要假设阐述!$B$5)+1)&gt;J149,IF(J147&gt;0,J147*$B$14/12,J147*6%/12),0))</f>
        <v>0</v>
      </c>
      <c r="K152" s="243">
        <f>IF(((YEAR(主要假设阐述!$E$15)-YEAR(主要假设阐述!$B$5))*12+MONTH(主要假设阐述!$E$15)-MONTH(主要假设阐述!$B$5)+1)=K149,IF((K147+'附表 现金流（四期）'!$D$29)&gt;0,(K147+'附表 现金流（四期）'!$D$29)*$B$14/12,(K147+'附表 现金流（四期）'!$D$29)*6%/12),IF(((YEAR(主要假设阐述!$E$15)-YEAR(主要假设阐述!$B$5))*12+MONTH(主要假设阐述!$E$15)-MONTH(主要假设阐述!$B$5)+1)&gt;K149,IF(K147&gt;0,K147*$B$14/12,K147*6%/12),0))</f>
        <v>0</v>
      </c>
      <c r="L152" s="243">
        <f>IF(((YEAR(主要假设阐述!$E$15)-YEAR(主要假设阐述!$B$5))*12+MONTH(主要假设阐述!$E$15)-MONTH(主要假设阐述!$B$5)+1)=L149,IF((L147+'附表 现金流（四期）'!$D$29)&gt;0,(L147+'附表 现金流（四期）'!$D$29)*$B$14/12,(L147+'附表 现金流（四期）'!$D$29)*6%/12),IF(((YEAR(主要假设阐述!$E$15)-YEAR(主要假设阐述!$B$5))*12+MONTH(主要假设阐述!$E$15)-MONTH(主要假设阐述!$B$5)+1)&gt;L149,IF(L147&gt;0,L147*$B$14/12,L147*6%/12),0))</f>
        <v>0</v>
      </c>
      <c r="M152" s="243">
        <f>IF(((YEAR(主要假设阐述!$E$15)-YEAR(主要假设阐述!$B$5))*12+MONTH(主要假设阐述!$E$15)-MONTH(主要假设阐述!$B$5)+1)=M149,IF((M147+'附表 现金流（四期）'!$D$29)&gt;0,(M147+'附表 现金流（四期）'!$D$29)*$B$14/12,(M147+'附表 现金流（四期）'!$D$29)*6%/12),IF(((YEAR(主要假设阐述!$E$15)-YEAR(主要假设阐述!$B$5))*12+MONTH(主要假设阐述!$E$15)-MONTH(主要假设阐述!$B$5)+1)&gt;M149,IF(M147&gt;0,M147*$B$14/12,M147*6%/12),0))</f>
        <v>0</v>
      </c>
      <c r="N152" s="243">
        <f>IF(((YEAR(主要假设阐述!$E$15)-YEAR(主要假设阐述!$B$5))*12+MONTH(主要假设阐述!$E$15)-MONTH(主要假设阐述!$B$5)+1)=N149,IF((N147+'附表 现金流（四期）'!$D$29)&gt;0,(N147+'附表 现金流（四期）'!$D$29)*$B$14/12,(N147+'附表 现金流（四期）'!$D$29)*6%/12),IF(((YEAR(主要假设阐述!$E$15)-YEAR(主要假设阐述!$B$5))*12+MONTH(主要假设阐述!$E$15)-MONTH(主要假设阐述!$B$5)+1)&gt;N149,IF(N147&gt;0,N147*$B$14/12,N147*6%/12),0))</f>
        <v>0</v>
      </c>
      <c r="O152" s="243">
        <f>IF(((YEAR(主要假设阐述!$E$15)-YEAR(主要假设阐述!$B$5))*12+MONTH(主要假设阐述!$E$15)-MONTH(主要假设阐述!$B$5)+1)=O149,IF((O147+'附表 现金流（四期）'!$D$29)&gt;0,(O147+'附表 现金流（四期）'!$D$29)*$B$14/12,(O147+'附表 现金流（四期）'!$D$29)*6%/12),IF(((YEAR(主要假设阐述!$E$15)-YEAR(主要假设阐述!$B$5))*12+MONTH(主要假设阐述!$E$15)-MONTH(主要假设阐述!$B$5)+1)&gt;O149,IF(O147&gt;0,O147*$B$14/12,O147*6%/12),0))</f>
        <v>0</v>
      </c>
      <c r="P152" s="243">
        <f>IF(((YEAR(主要假设阐述!$E$15)-YEAR(主要假设阐述!$B$5))*12+MONTH(主要假设阐述!$E$15)-MONTH(主要假设阐述!$B$5)+1)=P149,IF((P147+'附表 现金流（四期）'!$D$29)&gt;0,(P147+'附表 现金流（四期）'!$D$29)*$B$14/12,(P147+'附表 现金流（四期）'!$D$29)*6%/12),IF(((YEAR(主要假设阐述!$E$15)-YEAR(主要假设阐述!$B$5))*12+MONTH(主要假设阐述!$E$15)-MONTH(主要假设阐述!$B$5)+1)&gt;P149,IF(P147&gt;0,P147*$B$14/12,P147*6%/12),0))</f>
        <v>0</v>
      </c>
      <c r="Q152" s="243">
        <f>IF(((YEAR(主要假设阐述!$E$15)-YEAR(主要假设阐述!$B$5))*12+MONTH(主要假设阐述!$E$15)-MONTH(主要假设阐述!$B$5)+1)=Q149,IF((Q147+'附表 现金流（四期）'!$D$29)&gt;0,(Q147+'附表 现金流（四期）'!$D$29)*$B$14/12,(Q147+'附表 现金流（四期）'!$D$29)*6%/12),IF(((YEAR(主要假设阐述!$E$15)-YEAR(主要假设阐述!$B$5))*12+MONTH(主要假设阐述!$E$15)-MONTH(主要假设阐述!$B$5)+1)&gt;Q149,IF(Q147&gt;0,Q147*$B$14/12,Q147*6%/12),0))</f>
        <v>0</v>
      </c>
      <c r="R152" s="243">
        <f>IF(((YEAR(主要假设阐述!$E$15)-YEAR(主要假设阐述!$B$5))*12+MONTH(主要假设阐述!$E$15)-MONTH(主要假设阐述!$B$5)+1)=R149,IF((R147+'附表 现金流（四期）'!$D$29)&gt;0,(R147+'附表 现金流（四期）'!$D$29)*$B$14/12,(R147+'附表 现金流（四期）'!$D$29)*6%/12),IF(((YEAR(主要假设阐述!$E$15)-YEAR(主要假设阐述!$B$5))*12+MONTH(主要假设阐述!$E$15)-MONTH(主要假设阐述!$B$5)+1)&gt;R149,IF(R147&gt;0,R147*$B$14/12,R147*6%/12),0))</f>
        <v>0</v>
      </c>
      <c r="S152" s="243">
        <f>IF(((YEAR(主要假设阐述!$E$15)-YEAR(主要假设阐述!$B$5))*12+MONTH(主要假设阐述!$E$15)-MONTH(主要假设阐述!$B$5)+1)=S149,IF((S147+'附表 现金流（四期）'!$D$29)&gt;0,(S147+'附表 现金流（四期）'!$D$29)*$B$14/12,(S147+'附表 现金流（四期）'!$D$29)*6%/12),IF(((YEAR(主要假设阐述!$E$15)-YEAR(主要假设阐述!$B$5))*12+MONTH(主要假设阐述!$E$15)-MONTH(主要假设阐述!$B$5)+1)&gt;S149,IF(S147&gt;0,S147*$B$14/12,S147*6%/12),0))</f>
        <v>0</v>
      </c>
      <c r="T152" s="243">
        <f>IF(((YEAR(主要假设阐述!$E$15)-YEAR(主要假设阐述!$B$5))*12+MONTH(主要假设阐述!$E$15)-MONTH(主要假设阐述!$B$5)+1)=T149,IF((T147+'附表 现金流（四期）'!$D$29)&gt;0,(T147+'附表 现金流（四期）'!$D$29)*$B$14/12,(T147+'附表 现金流（四期）'!$D$29)*6%/12),IF(((YEAR(主要假设阐述!$E$15)-YEAR(主要假设阐述!$B$5))*12+MONTH(主要假设阐述!$E$15)-MONTH(主要假设阐述!$B$5)+1)&gt;T149,IF(T147&gt;0,T147*$B$14/12,T147*6%/12),0))</f>
        <v>0</v>
      </c>
      <c r="U152" s="243">
        <f>IF(((YEAR(主要假设阐述!$E$15)-YEAR(主要假设阐述!$B$5))*12+MONTH(主要假设阐述!$E$15)-MONTH(主要假设阐述!$B$5)+1)=U149,IF((U147+'附表 现金流（四期）'!$D$29)&gt;0,(U147+'附表 现金流（四期）'!$D$29)*$B$14/12,(U147+'附表 现金流（四期）'!$D$29)*6%/12),IF(((YEAR(主要假设阐述!$E$15)-YEAR(主要假设阐述!$B$5))*12+MONTH(主要假设阐述!$E$15)-MONTH(主要假设阐述!$B$5)+1)&gt;U149,IF(U147&gt;0,U147*$B$14/12,U147*6%/12),0))</f>
        <v>0</v>
      </c>
      <c r="V152" s="243">
        <f>IF(((YEAR(主要假设阐述!$E$15)-YEAR(主要假设阐述!$B$5))*12+MONTH(主要假设阐述!$E$15)-MONTH(主要假设阐述!$B$5)+1)=V149,IF((V147+'附表 现金流（四期）'!$D$29)&gt;0,(V147+'附表 现金流（四期）'!$D$29)*$B$14/12,(V147+'附表 现金流（四期）'!$D$29)*6%/12),IF(((YEAR(主要假设阐述!$E$15)-YEAR(主要假设阐述!$B$5))*12+MONTH(主要假设阐述!$E$15)-MONTH(主要假设阐述!$B$5)+1)&gt;V149,IF(V147&gt;0,V147*$B$14/12,V147*6%/12),0))</f>
        <v>0</v>
      </c>
      <c r="W152" s="243">
        <f>IF(((YEAR(主要假设阐述!$E$15)-YEAR(主要假设阐述!$B$5))*12+MONTH(主要假设阐述!$E$15)-MONTH(主要假设阐述!$B$5)+1)=W149,IF((W147+'附表 现金流（四期）'!$D$29)&gt;0,(W147+'附表 现金流（四期）'!$D$29)*$B$14/12,(W147+'附表 现金流（四期）'!$D$29)*6%/12),IF(((YEAR(主要假设阐述!$E$15)-YEAR(主要假设阐述!$B$5))*12+MONTH(主要假设阐述!$E$15)-MONTH(主要假设阐述!$B$5)+1)&gt;W149,IF(W147&gt;0,W147*$B$14/12,W147*6%/12),0))</f>
        <v>0</v>
      </c>
      <c r="X152" s="243">
        <f>IF(((YEAR(主要假设阐述!$E$15)-YEAR(主要假设阐述!$B$5))*12+MONTH(主要假设阐述!$E$15)-MONTH(主要假设阐述!$B$5)+1)=X149,IF((X147+'附表 现金流（四期）'!$D$29)&gt;0,(X147+'附表 现金流（四期）'!$D$29)*$B$14/12,(X147+'附表 现金流（四期）'!$D$29)*6%/12),IF(((YEAR(主要假设阐述!$E$15)-YEAR(主要假设阐述!$B$5))*12+MONTH(主要假设阐述!$E$15)-MONTH(主要假设阐述!$B$5)+1)&gt;X149,IF(X147&gt;0,X147*$B$14/12,X147*6%/12),0))</f>
        <v>0</v>
      </c>
      <c r="Y152" s="243">
        <f>IF(((YEAR(主要假设阐述!$E$15)-YEAR(主要假设阐述!$B$5))*12+MONTH(主要假设阐述!$E$15)-MONTH(主要假设阐述!$B$5)+1)=Y149,IF((Y147+'附表 现金流（四期）'!$D$29)&gt;0,(Y147+'附表 现金流（四期）'!$D$29)*$B$14/12,(Y147+'附表 现金流（四期）'!$D$29)*6%/12),IF(((YEAR(主要假设阐述!$E$15)-YEAR(主要假设阐述!$B$5))*12+MONTH(主要假设阐述!$E$15)-MONTH(主要假设阐述!$B$5)+1)&gt;Y149,IF(Y147&gt;0,Y147*$B$14/12,Y147*6%/12),0))</f>
        <v>0</v>
      </c>
      <c r="Z152" s="243">
        <f>IF(((YEAR(主要假设阐述!$E$15)-YEAR(主要假设阐述!$B$5))*12+MONTH(主要假设阐述!$E$15)-MONTH(主要假设阐述!$B$5)+1)=Z149,IF((Z147+'附表 现金流（四期）'!$D$29)&gt;0,(Z147+'附表 现金流（四期）'!$D$29)*$B$14/12,(Z147+'附表 现金流（四期）'!$D$29)*6%/12),IF(((YEAR(主要假设阐述!$E$15)-YEAR(主要假设阐述!$B$5))*12+MONTH(主要假设阐述!$E$15)-MONTH(主要假设阐述!$B$5)+1)&gt;Z149,IF(Z147&gt;0,Z147*$B$14/12,Z147*6%/12),0))</f>
        <v>0</v>
      </c>
      <c r="AA152" s="243">
        <f>IF(((YEAR(主要假设阐述!$E$15)-YEAR(主要假设阐述!$B$5))*12+MONTH(主要假设阐述!$E$15)-MONTH(主要假设阐述!$B$5)+1)=AA149,IF((AA147+'附表 现金流（四期）'!$D$29)&gt;0,(AA147+'附表 现金流（四期）'!$D$29)*$B$14/12,(AA147+'附表 现金流（四期）'!$D$29)*6%/12),IF(((YEAR(主要假设阐述!$E$15)-YEAR(主要假设阐述!$B$5))*12+MONTH(主要假设阐述!$E$15)-MONTH(主要假设阐述!$B$5)+1)&gt;AA149,IF(AA147&gt;0,AA147*$B$14/12,AA147*6%/12),0))</f>
        <v>0</v>
      </c>
      <c r="AB152" s="243">
        <f>IF(((YEAR(主要假设阐述!$E$15)-YEAR(主要假设阐述!$B$5))*12+MONTH(主要假设阐述!$E$15)-MONTH(主要假设阐述!$B$5)+1)=AB149,IF((AB147+'附表 现金流（四期）'!$D$29)&gt;0,(AB147+'附表 现金流（四期）'!$D$29)*$B$14/12,(AB147+'附表 现金流（四期）'!$D$29)*6%/12),IF(((YEAR(主要假设阐述!$E$15)-YEAR(主要假设阐述!$B$5))*12+MONTH(主要假设阐述!$E$15)-MONTH(主要假设阐述!$B$5)+1)&gt;AB149,IF(AB147&gt;0,AB147*$B$14/12,AB147*6%/12),0))</f>
        <v>0</v>
      </c>
      <c r="AC152" s="243">
        <f>IF(((YEAR(主要假设阐述!$E$15)-YEAR(主要假设阐述!$B$5))*12+MONTH(主要假设阐述!$E$15)-MONTH(主要假设阐述!$B$5)+1)=AC149,IF((AC147+'附表 现金流（四期）'!$D$29)&gt;0,(AC147+'附表 现金流（四期）'!$D$29)*$B$14/12,(AC147+'附表 现金流（四期）'!$D$29)*6%/12),IF(((YEAR(主要假设阐述!$E$15)-YEAR(主要假设阐述!$B$5))*12+MONTH(主要假设阐述!$E$15)-MONTH(主要假设阐述!$B$5)+1)&gt;AC149,IF(AC147&gt;0,AC147*$B$14/12,AC147*6%/12),0))</f>
        <v>0</v>
      </c>
      <c r="AD152" s="243">
        <f>IF(((YEAR(主要假设阐述!$E$15)-YEAR(主要假设阐述!$B$5))*12+MONTH(主要假设阐述!$E$15)-MONTH(主要假设阐述!$B$5)+1)=AD149,IF((AD147+'附表 现金流（四期）'!$D$29)&gt;0,(AD147+'附表 现金流（四期）'!$D$29)*$B$14/12,(AD147+'附表 现金流（四期）'!$D$29)*6%/12),IF(((YEAR(主要假设阐述!$E$15)-YEAR(主要假设阐述!$B$5))*12+MONTH(主要假设阐述!$E$15)-MONTH(主要假设阐述!$B$5)+1)&gt;AD149,IF(AD147&gt;0,AD147*$B$14/12,AD147*6%/12),0))</f>
        <v>0</v>
      </c>
      <c r="AE152" s="243">
        <f>IF(((YEAR(主要假设阐述!$E$15)-YEAR(主要假设阐述!$B$5))*12+MONTH(主要假设阐述!$E$15)-MONTH(主要假设阐述!$B$5)+1)=AE149,IF((AE147+'附表 现金流（四期）'!$D$29)&gt;0,(AE147+'附表 现金流（四期）'!$D$29)*$B$14/12,(AE147+'附表 现金流（四期）'!$D$29)*6%/12),IF(((YEAR(主要假设阐述!$E$15)-YEAR(主要假设阐述!$B$5))*12+MONTH(主要假设阐述!$E$15)-MONTH(主要假设阐述!$B$5)+1)&gt;AE149,IF(AE147&gt;0,AE147*$B$14/12,AE147*6%/12),0))</f>
        <v>0</v>
      </c>
      <c r="AF152" s="243">
        <f>IF(((YEAR(主要假设阐述!$E$15)-YEAR(主要假设阐述!$B$5))*12+MONTH(主要假设阐述!$E$15)-MONTH(主要假设阐述!$B$5)+1)=AF149,IF((AF147+'附表 现金流（四期）'!$D$29)&gt;0,(AF147+'附表 现金流（四期）'!$D$29)*$B$14/12,(AF147+'附表 现金流（四期）'!$D$29)*6%/12),IF(((YEAR(主要假设阐述!$E$15)-YEAR(主要假设阐述!$B$5))*12+MONTH(主要假设阐述!$E$15)-MONTH(主要假设阐述!$B$5)+1)&gt;AF149,IF(AF147&gt;0,AF147*$B$14/12,AF147*6%/12),0))</f>
        <v>0</v>
      </c>
      <c r="AG152" s="243">
        <f>IF(((YEAR(主要假设阐述!$E$15)-YEAR(主要假设阐述!$B$5))*12+MONTH(主要假设阐述!$E$15)-MONTH(主要假设阐述!$B$5)+1)=AG149,IF((AG147+'附表 现金流（四期）'!$D$29)&gt;0,(AG147+'附表 现金流（四期）'!$D$29)*$B$14/12,(AG147+'附表 现金流（四期）'!$D$29)*6%/12),IF(((YEAR(主要假设阐述!$E$15)-YEAR(主要假设阐述!$B$5))*12+MONTH(主要假设阐述!$E$15)-MONTH(主要假设阐述!$B$5)+1)&gt;AG149,IF(AG147&gt;0,AG147*$B$14/12,AG147*6%/12),0))</f>
        <v>0</v>
      </c>
      <c r="AH152" s="243">
        <f>IF(((YEAR(主要假设阐述!$E$15)-YEAR(主要假设阐述!$B$5))*12+MONTH(主要假设阐述!$E$15)-MONTH(主要假设阐述!$B$5)+1)=AH149,IF((AH147+'附表 现金流（四期）'!$D$29)&gt;0,(AH147+'附表 现金流（四期）'!$D$29)*$B$14/12,(AH147+'附表 现金流（四期）'!$D$29)*6%/12),IF(((YEAR(主要假设阐述!$E$15)-YEAR(主要假设阐述!$B$5))*12+MONTH(主要假设阐述!$E$15)-MONTH(主要假设阐述!$B$5)+1)&gt;AH149,IF(AH147&gt;0,AH147*$B$14/12,AH147*6%/12),0))</f>
        <v>0</v>
      </c>
      <c r="AI152" s="243">
        <f>IF(((YEAR(主要假设阐述!$E$15)-YEAR(主要假设阐述!$B$5))*12+MONTH(主要假设阐述!$E$15)-MONTH(主要假设阐述!$B$5)+1)=AI149,IF((AI147+'附表 现金流（四期）'!$D$29)&gt;0,(AI147+'附表 现金流（四期）'!$D$29)*$B$14/12,(AI147+'附表 现金流（四期）'!$D$29)*6%/12),IF(((YEAR(主要假设阐述!$E$15)-YEAR(主要假设阐述!$B$5))*12+MONTH(主要假设阐述!$E$15)-MONTH(主要假设阐述!$B$5)+1)&gt;AI149,IF(AI147&gt;0,AI147*$B$14/12,AI147*6%/12),0))</f>
        <v>0</v>
      </c>
      <c r="AJ152" s="243">
        <f>IF(((YEAR(主要假设阐述!$E$15)-YEAR(主要假设阐述!$B$5))*12+MONTH(主要假设阐述!$E$15)-MONTH(主要假设阐述!$B$5)+1)=AJ149,IF((AJ147+'附表 现金流（四期）'!$D$29)&gt;0,(AJ147+'附表 现金流（四期）'!$D$29)*$B$14/12,(AJ147+'附表 现金流（四期）'!$D$29)*6%/12),IF(((YEAR(主要假设阐述!$E$15)-YEAR(主要假设阐述!$B$5))*12+MONTH(主要假设阐述!$E$15)-MONTH(主要假设阐述!$B$5)+1)&gt;AJ149,IF(AJ147&gt;0,AJ147*$B$14/12,AJ147*6%/12),0))</f>
        <v>0</v>
      </c>
      <c r="AK152" s="243">
        <f>IF(((YEAR(主要假设阐述!$E$15)-YEAR(主要假设阐述!$B$5))*12+MONTH(主要假设阐述!$E$15)-MONTH(主要假设阐述!$B$5)+1)=AK149,IF((AK147+'附表 现金流（四期）'!$D$29)&gt;0,(AK147+'附表 现金流（四期）'!$D$29)*$B$14/12,(AK147+'附表 现金流（四期）'!$D$29)*6%/12),IF(((YEAR(主要假设阐述!$E$15)-YEAR(主要假设阐述!$B$5))*12+MONTH(主要假设阐述!$E$15)-MONTH(主要假设阐述!$B$5)+1)&gt;AK149,IF(AK147&gt;0,AK147*$B$14/12,AK147*6%/12),0))</f>
        <v>0</v>
      </c>
      <c r="AL152" s="243">
        <f>IF(((YEAR(主要假设阐述!$E$15)-YEAR(主要假设阐述!$B$5))*12+MONTH(主要假设阐述!$E$15)-MONTH(主要假设阐述!$B$5)+1)=AL149,IF((AL147+'附表 现金流（四期）'!$D$29)&gt;0,(AL147+'附表 现金流（四期）'!$D$29)*$B$14/12,(AL147+'附表 现金流（四期）'!$D$29)*6%/12),IF(((YEAR(主要假设阐述!$E$15)-YEAR(主要假设阐述!$B$5))*12+MONTH(主要假设阐述!$E$15)-MONTH(主要假设阐述!$B$5)+1)&gt;AL149,IF(AL147&gt;0,AL147*$B$14/12,AL147*6%/12),0))</f>
        <v>0</v>
      </c>
      <c r="AM152" s="243">
        <f>IF(((YEAR(主要假设阐述!$E$15)-YEAR(主要假设阐述!$B$5))*12+MONTH(主要假设阐述!$E$15)-MONTH(主要假设阐述!$B$5)+1)=AM149,IF((AM147+'附表 现金流（四期）'!$D$29)&gt;0,(AM147+'附表 现金流（四期）'!$D$29)*$B$14/12,(AM147+'附表 现金流（四期）'!$D$29)*6%/12),IF(((YEAR(主要假设阐述!$E$15)-YEAR(主要假设阐述!$B$5))*12+MONTH(主要假设阐述!$E$15)-MONTH(主要假设阐述!$B$5)+1)&gt;AM149,IF(AM147&gt;0,AM147*$B$14/12,AM147*6%/12),0))</f>
        <v>0</v>
      </c>
      <c r="AN152" s="243">
        <f>IF(((YEAR(主要假设阐述!$E$15)-YEAR(主要假设阐述!$B$5))*12+MONTH(主要假设阐述!$E$15)-MONTH(主要假设阐述!$B$5)+1)=AN149,IF((AN147+'附表 现金流（四期）'!$D$29)&gt;0,(AN147+'附表 现金流（四期）'!$D$29)*$B$14/12,(AN147+'附表 现金流（四期）'!$D$29)*6%/12),IF(((YEAR(主要假设阐述!$E$15)-YEAR(主要假设阐述!$B$5))*12+MONTH(主要假设阐述!$E$15)-MONTH(主要假设阐述!$B$5)+1)&gt;AN149,IF(AN147&gt;0,AN147*$B$14/12,AN147*6%/12),0))</f>
        <v>0</v>
      </c>
      <c r="AO152" s="243">
        <f>IF(((YEAR(主要假设阐述!$E$15)-YEAR(主要假设阐述!$B$5))*12+MONTH(主要假设阐述!$E$15)-MONTH(主要假设阐述!$B$5)+1)=AO149,IF((AO147+'附表 现金流（四期）'!$D$29)&gt;0,(AO147+'附表 现金流（四期）'!$D$29)*$B$14/12,(AO147+'附表 现金流（四期）'!$D$29)*6%/12),IF(((YEAR(主要假设阐述!$E$15)-YEAR(主要假设阐述!$B$5))*12+MONTH(主要假设阐述!$E$15)-MONTH(主要假设阐述!$B$5)+1)&gt;AO149,IF(AO147&gt;0,AO147*$B$14/12,AO147*6%/12),0))</f>
        <v>0</v>
      </c>
      <c r="AP152" s="243">
        <f>IF(((YEAR(主要假设阐述!$E$15)-YEAR(主要假设阐述!$B$5))*12+MONTH(主要假设阐述!$E$15)-MONTH(主要假设阐述!$B$5)+1)=AP149,IF((AP147+'附表 现金流（四期）'!$D$29)&gt;0,(AP147+'附表 现金流（四期）'!$D$29)*$B$14/12,(AP147+'附表 现金流（四期）'!$D$29)*6%/12),IF(((YEAR(主要假设阐述!$E$15)-YEAR(主要假设阐述!$B$5))*12+MONTH(主要假设阐述!$E$15)-MONTH(主要假设阐述!$B$5)+1)&gt;AP149,IF(AP147&gt;0,AP147*$B$14/12,AP147*6%/12),0))</f>
        <v>0</v>
      </c>
      <c r="AQ152" s="243">
        <f>IF(((YEAR(主要假设阐述!$E$15)-YEAR(主要假设阐述!$B$5))*12+MONTH(主要假设阐述!$E$15)-MONTH(主要假设阐述!$B$5)+1)=AQ149,IF((AQ147+'附表 现金流（四期）'!$D$29)&gt;0,(AQ147+'附表 现金流（四期）'!$D$29)*$B$14/12,(AQ147+'附表 现金流（四期）'!$D$29)*6%/12),IF(((YEAR(主要假设阐述!$E$15)-YEAR(主要假设阐述!$B$5))*12+MONTH(主要假设阐述!$E$15)-MONTH(主要假设阐述!$B$5)+1)&gt;AQ149,IF(AQ147&gt;0,AQ147*$B$14/12,AQ147*6%/12),0))</f>
        <v>0</v>
      </c>
      <c r="AR152" s="243">
        <f>IF(((YEAR(主要假设阐述!$E$15)-YEAR(主要假设阐述!$B$5))*12+MONTH(主要假设阐述!$E$15)-MONTH(主要假设阐述!$B$5)+1)=AR149,IF((AR147+'附表 现金流（四期）'!$D$29)&gt;0,(AR147+'附表 现金流（四期）'!$D$29)*$B$14/12,(AR147+'附表 现金流（四期）'!$D$29)*6%/12),IF(((YEAR(主要假设阐述!$E$15)-YEAR(主要假设阐述!$B$5))*12+MONTH(主要假设阐述!$E$15)-MONTH(主要假设阐述!$B$5)+1)&gt;AR149,IF(AR147&gt;0,AR147*$B$14/12,AR147*6%/12),0))</f>
        <v>0</v>
      </c>
      <c r="AS152" s="243">
        <f>IF(((YEAR(主要假设阐述!$E$15)-YEAR(主要假设阐述!$B$5))*12+MONTH(主要假设阐述!$E$15)-MONTH(主要假设阐述!$B$5)+1)=AS149,IF((AS147+'附表 现金流（四期）'!$D$29)&gt;0,(AS147+'附表 现金流（四期）'!$D$29)*$B$14/12,(AS147+'附表 现金流（四期）'!$D$29)*6%/12),IF(((YEAR(主要假设阐述!$E$15)-YEAR(主要假设阐述!$B$5))*12+MONTH(主要假设阐述!$E$15)-MONTH(主要假设阐述!$B$5)+1)&gt;AS149,IF(AS147&gt;0,AS147*$B$14/12,AS147*6%/12),0))</f>
        <v>0</v>
      </c>
      <c r="AT152" s="243">
        <f>IF(((YEAR(主要假设阐述!$E$15)-YEAR(主要假设阐述!$B$5))*12+MONTH(主要假设阐述!$E$15)-MONTH(主要假设阐述!$B$5)+1)=AT149,IF((AT147+'附表 现金流（四期）'!$D$29)&gt;0,(AT147+'附表 现金流（四期）'!$D$29)*$B$14/12,(AT147+'附表 现金流（四期）'!$D$29)*6%/12),IF(((YEAR(主要假设阐述!$E$15)-YEAR(主要假设阐述!$B$5))*12+MONTH(主要假设阐述!$E$15)-MONTH(主要假设阐述!$B$5)+1)&gt;AT149,IF(AT147&gt;0,AT147*$B$14/12,AT147*6%/12),0))</f>
        <v>0</v>
      </c>
      <c r="AU152" s="243">
        <f>IF(((YEAR(主要假设阐述!$E$15)-YEAR(主要假设阐述!$B$5))*12+MONTH(主要假设阐述!$E$15)-MONTH(主要假设阐述!$B$5)+1)=AU149,IF((AU147+'附表 现金流（四期）'!$D$29)&gt;0,(AU147+'附表 现金流（四期）'!$D$29)*$B$14/12,(AU147+'附表 现金流（四期）'!$D$29)*6%/12),IF(((YEAR(主要假设阐述!$E$15)-YEAR(主要假设阐述!$B$5))*12+MONTH(主要假设阐述!$E$15)-MONTH(主要假设阐述!$B$5)+1)&gt;AU149,IF(AU147&gt;0,AU147*$B$14/12,AU147*6%/12),0))</f>
        <v>0</v>
      </c>
      <c r="AV152" s="243">
        <f>IF(((YEAR(主要假设阐述!$E$15)-YEAR(主要假设阐述!$B$5))*12+MONTH(主要假设阐述!$E$15)-MONTH(主要假设阐述!$B$5)+1)=AV149,IF((AV147+'附表 现金流（四期）'!$D$29)&gt;0,(AV147+'附表 现金流（四期）'!$D$29)*$B$14/12,(AV147+'附表 现金流（四期）'!$D$29)*6%/12),IF(((YEAR(主要假设阐述!$E$15)-YEAR(主要假设阐述!$B$5))*12+MONTH(主要假设阐述!$E$15)-MONTH(主要假设阐述!$B$5)+1)&gt;AV149,IF(AV147&gt;0,AV147*$B$14/12,AV147*6%/12),0))</f>
        <v>0</v>
      </c>
      <c r="AW152" s="243">
        <f>IF(((YEAR(主要假设阐述!$E$15)-YEAR(主要假设阐述!$B$5))*12+MONTH(主要假设阐述!$E$15)-MONTH(主要假设阐述!$B$5)+1)=AW149,IF((AW147+'附表 现金流（四期）'!$D$29)&gt;0,(AW147+'附表 现金流（四期）'!$D$29)*$B$14/12,(AW147+'附表 现金流（四期）'!$D$29)*6%/12),IF(((YEAR(主要假设阐述!$E$15)-YEAR(主要假设阐述!$B$5))*12+MONTH(主要假设阐述!$E$15)-MONTH(主要假设阐述!$B$5)+1)&gt;AW149,IF(AW147&gt;0,AW147*$B$14/12,AW147*6%/12),0))</f>
        <v>0</v>
      </c>
      <c r="AX152" s="243">
        <f>IF(((YEAR(主要假设阐述!$E$15)-YEAR(主要假设阐述!$B$5))*12+MONTH(主要假设阐述!$E$15)-MONTH(主要假设阐述!$B$5)+1)=AX149,IF((AX147+'附表 现金流（四期）'!$D$29)&gt;0,(AX147+'附表 现金流（四期）'!$D$29)*$B$14/12,(AX147+'附表 现金流（四期）'!$D$29)*6%/12),IF(((YEAR(主要假设阐述!$E$15)-YEAR(主要假设阐述!$B$5))*12+MONTH(主要假设阐述!$E$15)-MONTH(主要假设阐述!$B$5)+1)&gt;AX149,IF(AX147&gt;0,AX147*$B$14/12,AX147*6%/12),0))</f>
        <v>0</v>
      </c>
      <c r="AY152" s="243">
        <f>IF(((YEAR(主要假设阐述!$E$15)-YEAR(主要假设阐述!$B$5))*12+MONTH(主要假设阐述!$E$15)-MONTH(主要假设阐述!$B$5)+1)=AY149,IF((AY147+'附表 现金流（四期）'!$D$29)&gt;0,(AY147+'附表 现金流（四期）'!$D$29)*$B$14/12,(AY147+'附表 现金流（四期）'!$D$29)*6%/12),IF(((YEAR(主要假设阐述!$E$15)-YEAR(主要假设阐述!$B$5))*12+MONTH(主要假设阐述!$E$15)-MONTH(主要假设阐述!$B$5)+1)&gt;AY149,IF(AY147&gt;0,AY147*$B$14/12,AY147*6%/12),0))</f>
        <v>0</v>
      </c>
      <c r="AZ152" s="243">
        <f>IF(((YEAR(主要假设阐述!$E$15)-YEAR(主要假设阐述!$B$5))*12+MONTH(主要假设阐述!$E$15)-MONTH(主要假设阐述!$B$5)+1)=AZ149,IF((AZ147+'附表 现金流（四期）'!$D$29)&gt;0,(AZ147+'附表 现金流（四期）'!$D$29)*$B$14/12,(AZ147+'附表 现金流（四期）'!$D$29)*6%/12),IF(((YEAR(主要假设阐述!$E$15)-YEAR(主要假设阐述!$B$5))*12+MONTH(主要假设阐述!$E$15)-MONTH(主要假设阐述!$B$5)+1)&gt;AZ149,IF(AZ147&gt;0,AZ147*$B$14/12,AZ147*6%/12),0))</f>
        <v>0</v>
      </c>
      <c r="BA152" s="243">
        <f>IF(((YEAR(主要假设阐述!$E$15)-YEAR(主要假设阐述!$B$5))*12+MONTH(主要假设阐述!$E$15)-MONTH(主要假设阐述!$B$5)+1)=BA149,IF((BA147+'附表 现金流（四期）'!$D$29)&gt;0,(BA147+'附表 现金流（四期）'!$D$29)*$B$14/12,(BA147+'附表 现金流（四期）'!$D$29)*6%/12),IF(((YEAR(主要假设阐述!$E$15)-YEAR(主要假设阐述!$B$5))*12+MONTH(主要假设阐述!$E$15)-MONTH(主要假设阐述!$B$5)+1)&gt;BA149,IF(BA147&gt;0,BA147*$B$14/12,BA147*6%/12),0))</f>
        <v>0</v>
      </c>
      <c r="BB152" s="243">
        <f>IF(((YEAR(主要假设阐述!$E$15)-YEAR(主要假设阐述!$B$5))*12+MONTH(主要假设阐述!$E$15)-MONTH(主要假设阐述!$B$5)+1)=BB149,IF((BB147+'附表 现金流（四期）'!$D$29)&gt;0,(BB147+'附表 现金流（四期）'!$D$29)*$B$14/12,(BB147+'附表 现金流（四期）'!$D$29)*6%/12),IF(((YEAR(主要假设阐述!$E$15)-YEAR(主要假设阐述!$B$5))*12+MONTH(主要假设阐述!$E$15)-MONTH(主要假设阐述!$B$5)+1)&gt;BB149,IF(BB147&gt;0,BB147*$B$14/12,BB147*6%/12),0))</f>
        <v>0</v>
      </c>
      <c r="BC152" s="243">
        <f>IF(((YEAR(主要假设阐述!$E$15)-YEAR(主要假设阐述!$B$5))*12+MONTH(主要假设阐述!$E$15)-MONTH(主要假设阐述!$B$5)+1)=BC149,IF((BC147+'附表 现金流（四期）'!$D$29)&gt;0,(BC147+'附表 现金流（四期）'!$D$29)*$B$14/12,(BC147+'附表 现金流（四期）'!$D$29)*6%/12),IF(((YEAR(主要假设阐述!$E$15)-YEAR(主要假设阐述!$B$5))*12+MONTH(主要假设阐述!$E$15)-MONTH(主要假设阐述!$B$5)+1)&gt;BC149,IF(BC147&gt;0,BC147*$B$14/12,BC147*6%/12),0))</f>
        <v>0</v>
      </c>
      <c r="BD152" s="243">
        <f>IF(((YEAR(主要假设阐述!$E$15)-YEAR(主要假设阐述!$B$5))*12+MONTH(主要假设阐述!$E$15)-MONTH(主要假设阐述!$B$5)+1)=BD149,IF((BD147+'附表 现金流（四期）'!$D$29)&gt;0,(BD147+'附表 现金流（四期）'!$D$29)*$B$14/12,(BD147+'附表 现金流（四期）'!$D$29)*6%/12),IF(((YEAR(主要假设阐述!$E$15)-YEAR(主要假设阐述!$B$5))*12+MONTH(主要假设阐述!$E$15)-MONTH(主要假设阐述!$B$5)+1)&gt;BD149,IF(BD147&gt;0,BD147*$B$14/12,BD147*6%/12),0))</f>
        <v>0</v>
      </c>
      <c r="BE152" s="243">
        <f>IF(((YEAR(主要假设阐述!$E$15)-YEAR(主要假设阐述!$B$5))*12+MONTH(主要假设阐述!$E$15)-MONTH(主要假设阐述!$B$5)+1)=BE149,IF((BE147+'附表 现金流（四期）'!$D$29)&gt;0,(BE147+'附表 现金流（四期）'!$D$29)*$B$14/12,(BE147+'附表 现金流（四期）'!$D$29)*6%/12),IF(((YEAR(主要假设阐述!$E$15)-YEAR(主要假设阐述!$B$5))*12+MONTH(主要假设阐述!$E$15)-MONTH(主要假设阐述!$B$5)+1)&gt;BE149,IF(BE147&gt;0,BE147*$B$14/12,BE147*6%/12),0))</f>
        <v>0</v>
      </c>
      <c r="BF152" s="243">
        <f>IF(((YEAR(主要假设阐述!$E$15)-YEAR(主要假设阐述!$B$5))*12+MONTH(主要假设阐述!$E$15)-MONTH(主要假设阐述!$B$5)+1)=BF149,IF((BF147+'附表 现金流（四期）'!$D$29)&gt;0,(BF147+'附表 现金流（四期）'!$D$29)*$B$14/12,(BF147+'附表 现金流（四期）'!$D$29)*6%/12),IF(((YEAR(主要假设阐述!$E$15)-YEAR(主要假设阐述!$B$5))*12+MONTH(主要假设阐述!$E$15)-MONTH(主要假设阐述!$B$5)+1)&gt;BF149,IF(BF147&gt;0,BF147*$B$14/12,BF147*6%/12),0))</f>
        <v>0</v>
      </c>
      <c r="BG152" s="243">
        <f>IF(((YEAR(主要假设阐述!$E$15)-YEAR(主要假设阐述!$B$5))*12+MONTH(主要假设阐述!$E$15)-MONTH(主要假设阐述!$B$5)+1)=BG149,IF((BG147+'附表 现金流（四期）'!$D$29)&gt;0,(BG147+'附表 现金流（四期）'!$D$29)*$B$14/12,(BG147+'附表 现金流（四期）'!$D$29)*6%/12),IF(((YEAR(主要假设阐述!$E$15)-YEAR(主要假设阐述!$B$5))*12+MONTH(主要假设阐述!$E$15)-MONTH(主要假设阐述!$B$5)+1)&gt;BG149,IF(BG147&gt;0,BG147*$B$14/12,BG147*6%/12),0))</f>
        <v>0</v>
      </c>
      <c r="BH152" s="243">
        <f>IF(((YEAR(主要假设阐述!$E$15)-YEAR(主要假设阐述!$B$5))*12+MONTH(主要假设阐述!$E$15)-MONTH(主要假设阐述!$B$5)+1)=BH149,IF((BH147+'附表 现金流（四期）'!$D$29)&gt;0,(BH147+'附表 现金流（四期）'!$D$29)*$B$14/12,(BH147+'附表 现金流（四期）'!$D$29)*6%/12),IF(((YEAR(主要假设阐述!$E$15)-YEAR(主要假设阐述!$B$5))*12+MONTH(主要假设阐述!$E$15)-MONTH(主要假设阐述!$B$5)+1)&gt;BH149,IF(BH147&gt;0,BH147*$B$14/12,BH147*6%/12),0))</f>
        <v>0</v>
      </c>
      <c r="BI152" s="243">
        <f>IF(((YEAR(主要假设阐述!$E$15)-YEAR(主要假设阐述!$B$5))*12+MONTH(主要假设阐述!$E$15)-MONTH(主要假设阐述!$B$5)+1)=BI149,IF((BI147+'附表 现金流（四期）'!$D$29)&gt;0,(BI147+'附表 现金流（四期）'!$D$29)*$B$14/12,(BI147+'附表 现金流（四期）'!$D$29)*6%/12),IF(((YEAR(主要假设阐述!$E$15)-YEAR(主要假设阐述!$B$5))*12+MONTH(主要假设阐述!$E$15)-MONTH(主要假设阐述!$B$5)+1)&gt;BI149,IF(BI147&gt;0,BI147*$B$14/12,BI147*6%/12),0))</f>
        <v>0</v>
      </c>
      <c r="BJ152" s="243">
        <f>IF(((YEAR(主要假设阐述!$E$15)-YEAR(主要假设阐述!$B$5))*12+MONTH(主要假设阐述!$E$15)-MONTH(主要假设阐述!$B$5)+1)=BJ149,IF((BJ147+'附表 现金流（四期）'!$D$29)&gt;0,(BJ147+'附表 现金流（四期）'!$D$29)*$B$14/12,(BJ147+'附表 现金流（四期）'!$D$29)*6%/12),IF(((YEAR(主要假设阐述!$E$15)-YEAR(主要假设阐述!$B$5))*12+MONTH(主要假设阐述!$E$15)-MONTH(主要假设阐述!$B$5)+1)&gt;BJ149,IF(BJ147&gt;0,BJ147*$B$14/12,BJ147*6%/12),0))</f>
        <v>0</v>
      </c>
      <c r="BK152" s="243">
        <f>IF(((YEAR(主要假设阐述!$E$15)-YEAR(主要假设阐述!$B$5))*12+MONTH(主要假设阐述!$E$15)-MONTH(主要假设阐述!$B$5)+1)=BK149,IF((BK147+'附表 现金流（四期）'!$D$29)&gt;0,(BK147+'附表 现金流（四期）'!$D$29)*$B$14/12,(BK147+'附表 现金流（四期）'!$D$29)*6%/12),IF(((YEAR(主要假设阐述!$E$15)-YEAR(主要假设阐述!$B$5))*12+MONTH(主要假设阐述!$E$15)-MONTH(主要假设阐述!$B$5)+1)&gt;BK149,IF(BK147&gt;0,BK147*$B$14/12,BK147*6%/12),0))</f>
        <v>0</v>
      </c>
      <c r="BL152" s="243">
        <f>IF(((YEAR(主要假设阐述!$E$15)-YEAR(主要假设阐述!$B$5))*12+MONTH(主要假设阐述!$E$15)-MONTH(主要假设阐述!$B$5)+1)=BL149,IF((BL147+'附表 现金流（四期）'!$D$29)&gt;0,(BL147+'附表 现金流（四期）'!$D$29)*$B$14/12,(BL147+'附表 现金流（四期）'!$D$29)*6%/12),IF(((YEAR(主要假设阐述!$E$15)-YEAR(主要假设阐述!$B$5))*12+MONTH(主要假设阐述!$E$15)-MONTH(主要假设阐述!$B$5)+1)&gt;BL149,IF(BL147&gt;0,BL147*$B$14/12,BL147*6%/12),0))</f>
        <v>0</v>
      </c>
      <c r="BM152" s="243">
        <f>IF(((YEAR(主要假设阐述!$E$15)-YEAR(主要假设阐述!$B$5))*12+MONTH(主要假设阐述!$E$15)-MONTH(主要假设阐述!$B$5)+1)=BM149,IF((BM147+'附表 现金流（四期）'!$D$29)&gt;0,(BM147+'附表 现金流（四期）'!$D$29)*$B$14/12,(BM147+'附表 现金流（四期）'!$D$29)*6%/12),IF(((YEAR(主要假设阐述!$E$15)-YEAR(主要假设阐述!$B$5))*12+MONTH(主要假设阐述!$E$15)-MONTH(主要假设阐述!$B$5)+1)&gt;BM149,IF(BM147&gt;0,BM147*$B$14/12,BM147*6%/12),0))</f>
        <v>0</v>
      </c>
      <c r="BN152" s="243">
        <f>IF(((YEAR(主要假设阐述!$E$15)-YEAR(主要假设阐述!$B$5))*12+MONTH(主要假设阐述!$E$15)-MONTH(主要假设阐述!$B$5)+1)=BN149,IF((BN147+'附表 现金流（四期）'!$D$29)&gt;0,(BN147+'附表 现金流（四期）'!$D$29)*$B$14/12,(BN147+'附表 现金流（四期）'!$D$29)*6%/12),IF(((YEAR(主要假设阐述!$E$15)-YEAR(主要假设阐述!$B$5))*12+MONTH(主要假设阐述!$E$15)-MONTH(主要假设阐述!$B$5)+1)&gt;BN149,IF(BN147&gt;0,BN147*$B$14/12,BN147*6%/12),0))</f>
        <v>0</v>
      </c>
      <c r="BO152" s="243">
        <f>IF(((YEAR(主要假设阐述!$E$15)-YEAR(主要假设阐述!$B$5))*12+MONTH(主要假设阐述!$E$15)-MONTH(主要假设阐述!$B$5)+1)=BO149,IF((BO147+'附表 现金流（四期）'!$D$29)&gt;0,(BO147+'附表 现金流（四期）'!$D$29)*$B$14/12,(BO147+'附表 现金流（四期）'!$D$29)*6%/12),IF(((YEAR(主要假设阐述!$E$15)-YEAR(主要假设阐述!$B$5))*12+MONTH(主要假设阐述!$E$15)-MONTH(主要假设阐述!$B$5)+1)&gt;BO149,IF(BO147&gt;0,BO147*$B$14/12,BO147*6%/12),0))</f>
        <v>0</v>
      </c>
      <c r="BP152" s="243">
        <f>IF(((YEAR(主要假设阐述!$E$15)-YEAR(主要假设阐述!$B$5))*12+MONTH(主要假设阐述!$E$15)-MONTH(主要假设阐述!$B$5)+1)=BP149,IF((BP147+'附表 现金流（四期）'!$D$29)&gt;0,(BP147+'附表 现金流（四期）'!$D$29)*$B$14/12,(BP147+'附表 现金流（四期）'!$D$29)*6%/12),IF(((YEAR(主要假设阐述!$E$15)-YEAR(主要假设阐述!$B$5))*12+MONTH(主要假设阐述!$E$15)-MONTH(主要假设阐述!$B$5)+1)&gt;BP149,IF(BP147&gt;0,BP147*$B$14/12,BP147*6%/12),0))</f>
        <v>0</v>
      </c>
      <c r="BQ152" s="243">
        <f>IF(((YEAR(主要假设阐述!$E$15)-YEAR(主要假设阐述!$B$5))*12+MONTH(主要假设阐述!$E$15)-MONTH(主要假设阐述!$B$5)+1)=BQ149,IF((BQ147+'附表 现金流（四期）'!$D$29)&gt;0,(BQ147+'附表 现金流（四期）'!$D$29)*$B$14/12,(BQ147+'附表 现金流（四期）'!$D$29)*6%/12),IF(((YEAR(主要假设阐述!$E$15)-YEAR(主要假设阐述!$B$5))*12+MONTH(主要假设阐述!$E$15)-MONTH(主要假设阐述!$B$5)+1)&gt;BQ149,IF(BQ147&gt;0,BQ147*$B$14/12,BQ147*6%/12),0))</f>
        <v>0</v>
      </c>
      <c r="BR152" s="243">
        <f>IF(((YEAR(主要假设阐述!$E$15)-YEAR(主要假设阐述!$B$5))*12+MONTH(主要假设阐述!$E$15)-MONTH(主要假设阐述!$B$5)+1)=BR149,IF((BR147+'附表 现金流（四期）'!$D$29)&gt;0,(BR147+'附表 现金流（四期）'!$D$29)*$B$14/12,(BR147+'附表 现金流（四期）'!$D$29)*6%/12),IF(((YEAR(主要假设阐述!$E$15)-YEAR(主要假设阐述!$B$5))*12+MONTH(主要假设阐述!$E$15)-MONTH(主要假设阐述!$B$5)+1)&gt;BR149,IF(BR147&gt;0,BR147*$B$14/12,BR147*6%/12),0))</f>
        <v>0</v>
      </c>
      <c r="BS152" s="243">
        <f>IF(((YEAR(主要假设阐述!$E$15)-YEAR(主要假设阐述!$B$5))*12+MONTH(主要假设阐述!$E$15)-MONTH(主要假设阐述!$B$5)+1)=BS149,IF((BS147+'附表 现金流（四期）'!$D$29)&gt;0,(BS147+'附表 现金流（四期）'!$D$29)*$B$14/12,(BS147+'附表 现金流（四期）'!$D$29)*6%/12),IF(((YEAR(主要假设阐述!$E$15)-YEAR(主要假设阐述!$B$5))*12+MONTH(主要假设阐述!$E$15)-MONTH(主要假设阐述!$B$5)+1)&gt;BS149,IF(BS147&gt;0,BS147*$B$14/12,BS147*6%/12),0))</f>
        <v>0</v>
      </c>
      <c r="BT152" s="243">
        <f>IF(((YEAR(主要假设阐述!$E$15)-YEAR(主要假设阐述!$B$5))*12+MONTH(主要假设阐述!$E$15)-MONTH(主要假设阐述!$B$5)+1)=BT149,IF((BT147+'附表 现金流（四期）'!$D$29)&gt;0,(BT147+'附表 现金流（四期）'!$D$29)*$B$14/12,(BT147+'附表 现金流（四期）'!$D$29)*6%/12),IF(((YEAR(主要假设阐述!$E$15)-YEAR(主要假设阐述!$B$5))*12+MONTH(主要假设阐述!$E$15)-MONTH(主要假设阐述!$B$5)+1)&gt;BT149,IF(BT147&gt;0,BT147*$B$14/12,BT147*6%/12),0))</f>
        <v>0</v>
      </c>
      <c r="BU152" s="243">
        <f>IF(((YEAR(主要假设阐述!$E$15)-YEAR(主要假设阐述!$B$5))*12+MONTH(主要假设阐述!$E$15)-MONTH(主要假设阐述!$B$5)+1)=BU149,IF((BU147+'附表 现金流（四期）'!$D$29)&gt;0,(BU147+'附表 现金流（四期）'!$D$29)*$B$14/12,(BU147+'附表 现金流（四期）'!$D$29)*6%/12),IF(((YEAR(主要假设阐述!$E$15)-YEAR(主要假设阐述!$B$5))*12+MONTH(主要假设阐述!$E$15)-MONTH(主要假设阐述!$B$5)+1)&gt;BU149,IF(BU147&gt;0,BU147*$B$14/12,BU147*6%/12),0))</f>
        <v>0</v>
      </c>
      <c r="BV152" s="243">
        <f>IF(((YEAR(主要假设阐述!$E$15)-YEAR(主要假设阐述!$B$5))*12+MONTH(主要假设阐述!$E$15)-MONTH(主要假设阐述!$B$5)+1)=BV149,IF((BV147+'附表 现金流（四期）'!$D$29)&gt;0,(BV147+'附表 现金流（四期）'!$D$29)*$B$14/12,(BV147+'附表 现金流（四期）'!$D$29)*6%/12),IF(((YEAR(主要假设阐述!$E$15)-YEAR(主要假设阐述!$B$5))*12+MONTH(主要假设阐述!$E$15)-MONTH(主要假设阐述!$B$5)+1)&gt;BV149,IF(BV147&gt;0,BV147*$B$14/12,BV147*6%/12),0))</f>
        <v>0</v>
      </c>
      <c r="BW152" s="243">
        <f>IF(((YEAR(主要假设阐述!$E$15)-YEAR(主要假设阐述!$B$5))*12+MONTH(主要假设阐述!$E$15)-MONTH(主要假设阐述!$B$5)+1)=BW149,IF((BW147+'附表 现金流（四期）'!$D$29)&gt;0,(BW147+'附表 现金流（四期）'!$D$29)*$B$14/12,(BW147+'附表 现金流（四期）'!$D$29)*6%/12),IF(((YEAR(主要假设阐述!$E$15)-YEAR(主要假设阐述!$B$5))*12+MONTH(主要假设阐述!$E$15)-MONTH(主要假设阐述!$B$5)+1)&gt;BW149,IF(BW147&gt;0,BW147*$B$14/12,BW147*6%/12),0))</f>
        <v>0</v>
      </c>
      <c r="BX152" s="243">
        <f>IF(((YEAR(主要假设阐述!$E$15)-YEAR(主要假设阐述!$B$5))*12+MONTH(主要假设阐述!$E$15)-MONTH(主要假设阐述!$B$5)+1)=BX149,IF((BX147+'附表 现金流（四期）'!$D$29)&gt;0,(BX147+'附表 现金流（四期）'!$D$29)*$B$14/12,(BX147+'附表 现金流（四期）'!$D$29)*6%/12),IF(((YEAR(主要假设阐述!$E$15)-YEAR(主要假设阐述!$B$5))*12+MONTH(主要假设阐述!$E$15)-MONTH(主要假设阐述!$B$5)+1)&gt;BX149,IF(BX147&gt;0,BX147*$B$14/12,BX147*6%/12),0))</f>
        <v>0</v>
      </c>
      <c r="BY152" s="243">
        <f>IF(((YEAR(主要假设阐述!$E$15)-YEAR(主要假设阐述!$B$5))*12+MONTH(主要假设阐述!$E$15)-MONTH(主要假设阐述!$B$5)+1)=BY149,IF((BY147+'附表 现金流（四期）'!$D$29)&gt;0,(BY147+'附表 现金流（四期）'!$D$29)*$B$14/12,(BY147+'附表 现金流（四期）'!$D$29)*6%/12),IF(((YEAR(主要假设阐述!$E$15)-YEAR(主要假设阐述!$B$5))*12+MONTH(主要假设阐述!$E$15)-MONTH(主要假设阐述!$B$5)+1)&gt;BY149,IF(BY147&gt;0,BY147*$B$14/12,BY147*6%/12),0))</f>
        <v>0</v>
      </c>
      <c r="BZ152" s="243">
        <f>IF(((YEAR(主要假设阐述!$E$15)-YEAR(主要假设阐述!$B$5))*12+MONTH(主要假设阐述!$E$15)-MONTH(主要假设阐述!$B$5)+1)=BZ149,IF((BZ147+'附表 现金流（四期）'!$D$29)&gt;0,(BZ147+'附表 现金流（四期）'!$D$29)*$B$14/12,(BZ147+'附表 现金流（四期）'!$D$29)*6%/12),IF(((YEAR(主要假设阐述!$E$15)-YEAR(主要假设阐述!$B$5))*12+MONTH(主要假设阐述!$E$15)-MONTH(主要假设阐述!$B$5)+1)&gt;BZ149,IF(BZ147&gt;0,BZ147*$B$14/12,BZ147*6%/12),0))</f>
        <v>0</v>
      </c>
      <c r="CA152" s="243">
        <f>IF(((YEAR(主要假设阐述!$E$15)-YEAR(主要假设阐述!$B$5))*12+MONTH(主要假设阐述!$E$15)-MONTH(主要假设阐述!$B$5)+1)=CA149,IF((CA147+'附表 现金流（四期）'!$D$29)&gt;0,(CA147+'附表 现金流（四期）'!$D$29)*$B$14/12,(CA147+'附表 现金流（四期）'!$D$29)*6%/12),IF(((YEAR(主要假设阐述!$E$15)-YEAR(主要假设阐述!$B$5))*12+MONTH(主要假设阐述!$E$15)-MONTH(主要假设阐述!$B$5)+1)&gt;CA149,IF(CA147&gt;0,CA147*$B$14/12,CA147*6%/12),0))</f>
        <v>0</v>
      </c>
      <c r="CB152" s="243">
        <f>IF(((YEAR(主要假设阐述!$E$15)-YEAR(主要假设阐述!$B$5))*12+MONTH(主要假设阐述!$E$15)-MONTH(主要假设阐述!$B$5)+1)=CB149,IF((CB147+'附表 现金流（四期）'!$D$29)&gt;0,(CB147+'附表 现金流（四期）'!$D$29)*$B$14/12,(CB147+'附表 现金流（四期）'!$D$29)*6%/12),IF(((YEAR(主要假设阐述!$E$15)-YEAR(主要假设阐述!$B$5))*12+MONTH(主要假设阐述!$E$15)-MONTH(主要假设阐述!$B$5)+1)&gt;CB149,IF(CB147&gt;0,CB147*$B$14/12,CB147*6%/12),0))</f>
        <v>0</v>
      </c>
      <c r="CC152" s="243">
        <f>IF(((YEAR(主要假设阐述!$E$15)-YEAR(主要假设阐述!$B$5))*12+MONTH(主要假设阐述!$E$15)-MONTH(主要假设阐述!$B$5)+1)=CC149,IF((CC147+'附表 现金流（四期）'!$D$29)&gt;0,(CC147+'附表 现金流（四期）'!$D$29)*$B$14/12,(CC147+'附表 现金流（四期）'!$D$29)*6%/12),IF(((YEAR(主要假设阐述!$E$15)-YEAR(主要假设阐述!$B$5))*12+MONTH(主要假设阐述!$E$15)-MONTH(主要假设阐述!$B$5)+1)&gt;CC149,IF(CC147&gt;0,CC147*$B$14/12,CC147*6%/12),0))</f>
        <v>0</v>
      </c>
      <c r="CD152" s="243">
        <f>IF(((YEAR(主要假设阐述!$E$15)-YEAR(主要假设阐述!$B$5))*12+MONTH(主要假设阐述!$E$15)-MONTH(主要假设阐述!$B$5)+1)=CD149,IF((CD147+'附表 现金流（四期）'!$D$29)&gt;0,(CD147+'附表 现金流（四期）'!$D$29)*$B$14/12,(CD147+'附表 现金流（四期）'!$D$29)*6%/12),IF(((YEAR(主要假设阐述!$E$15)-YEAR(主要假设阐述!$B$5))*12+MONTH(主要假设阐述!$E$15)-MONTH(主要假设阐述!$B$5)+1)&gt;CD149,IF(CD147&gt;0,CD147*$B$14/12,CD147*6%/12),0))</f>
        <v>0</v>
      </c>
      <c r="CE152" s="243">
        <f>IF(((YEAR(主要假设阐述!$E$15)-YEAR(主要假设阐述!$B$5))*12+MONTH(主要假设阐述!$E$15)-MONTH(主要假设阐述!$B$5)+1)=CE149,IF((CE147+'附表 现金流（四期）'!$D$29)&gt;0,(CE147+'附表 现金流（四期）'!$D$29)*$B$14/12,(CE147+'附表 现金流（四期）'!$D$29)*6%/12),IF(((YEAR(主要假设阐述!$E$15)-YEAR(主要假设阐述!$B$5))*12+MONTH(主要假设阐述!$E$15)-MONTH(主要假设阐述!$B$5)+1)&gt;CE149,IF(CE147&gt;0,CE147*$B$14/12,CE147*6%/12),0))</f>
        <v>0</v>
      </c>
      <c r="CF152" s="243">
        <f>IF(((YEAR(主要假设阐述!$E$15)-YEAR(主要假设阐述!$B$5))*12+MONTH(主要假设阐述!$E$15)-MONTH(主要假设阐述!$B$5)+1)=CF149,IF((CF147+'附表 现金流（四期）'!$D$29)&gt;0,(CF147+'附表 现金流（四期）'!$D$29)*$B$14/12,(CF147+'附表 现金流（四期）'!$D$29)*6%/12),IF(((YEAR(主要假设阐述!$E$15)-YEAR(主要假设阐述!$B$5))*12+MONTH(主要假设阐述!$E$15)-MONTH(主要假设阐述!$B$5)+1)&gt;CF149,IF(CF147&gt;0,CF147*$B$14/12,CF147*6%/12),0))</f>
        <v>0</v>
      </c>
      <c r="CG152" s="243">
        <f>IF(((YEAR(主要假设阐述!$E$15)-YEAR(主要假设阐述!$B$5))*12+MONTH(主要假设阐述!$E$15)-MONTH(主要假设阐述!$B$5)+1)=CG149,IF((CG147+'附表 现金流（四期）'!$D$29)&gt;0,(CG147+'附表 现金流（四期）'!$D$29)*$B$14/12,(CG147+'附表 现金流（四期）'!$D$29)*6%/12),IF(((YEAR(主要假设阐述!$E$15)-YEAR(主要假设阐述!$B$5))*12+MONTH(主要假设阐述!$E$15)-MONTH(主要假设阐述!$B$5)+1)&gt;CG149,IF(CG147&gt;0,CG147*$B$14/12,CG147*6%/12),0))</f>
        <v>0</v>
      </c>
      <c r="CH152" s="243">
        <f>IF(((YEAR(主要假设阐述!$E$15)-YEAR(主要假设阐述!$B$5))*12+MONTH(主要假设阐述!$E$15)-MONTH(主要假设阐述!$B$5)+1)=CH149,IF((CH147+'附表 现金流（四期）'!$D$29)&gt;0,(CH147+'附表 现金流（四期）'!$D$29)*$B$14/12,(CH147+'附表 现金流（四期）'!$D$29)*6%/12),IF(((YEAR(主要假设阐述!$E$15)-YEAR(主要假设阐述!$B$5))*12+MONTH(主要假设阐述!$E$15)-MONTH(主要假设阐述!$B$5)+1)&gt;CH149,IF(CH147&gt;0,CH147*$B$14/12,CH147*6%/12),0))</f>
        <v>0</v>
      </c>
      <c r="CI152" s="243">
        <f>IF(((YEAR(主要假设阐述!$E$15)-YEAR(主要假设阐述!$B$5))*12+MONTH(主要假设阐述!$E$15)-MONTH(主要假设阐述!$B$5)+1)=CI149,IF((CI147+'附表 现金流（四期）'!$D$29)&gt;0,(CI147+'附表 现金流（四期）'!$D$29)*$B$14/12,(CI147+'附表 现金流（四期）'!$D$29)*6%/12),IF(((YEAR(主要假设阐述!$E$15)-YEAR(主要假设阐述!$B$5))*12+MONTH(主要假设阐述!$E$15)-MONTH(主要假设阐述!$B$5)+1)&gt;CI149,IF(CI147&gt;0,CI147*$B$14/12,CI147*6%/12),0))</f>
        <v>0</v>
      </c>
      <c r="CJ152" s="243">
        <f>IF(((YEAR(主要假设阐述!$E$15)-YEAR(主要假设阐述!$B$5))*12+MONTH(主要假设阐述!$E$15)-MONTH(主要假设阐述!$B$5)+1)=CJ149,IF((CJ147+'附表 现金流（四期）'!$D$29)&gt;0,(CJ147+'附表 现金流（四期）'!$D$29)*$B$14/12,(CJ147+'附表 现金流（四期）'!$D$29)*6%/12),IF(((YEAR(主要假设阐述!$E$15)-YEAR(主要假设阐述!$B$5))*12+MONTH(主要假设阐述!$E$15)-MONTH(主要假设阐述!$B$5)+1)&gt;CJ149,IF(CJ147&gt;0,CJ147*$B$14/12,CJ147*6%/12),0))</f>
        <v>0</v>
      </c>
      <c r="CK152" s="243">
        <f>IF(((YEAR(主要假设阐述!$E$15)-YEAR(主要假设阐述!$B$5))*12+MONTH(主要假设阐述!$E$15)-MONTH(主要假设阐述!$B$5)+1)=CK149,IF((CK147+'附表 现金流（四期）'!$D$29)&gt;0,(CK147+'附表 现金流（四期）'!$D$29)*$B$14/12,(CK147+'附表 现金流（四期）'!$D$29)*6%/12),IF(((YEAR(主要假设阐述!$E$15)-YEAR(主要假设阐述!$B$5))*12+MONTH(主要假设阐述!$E$15)-MONTH(主要假设阐述!$B$5)+1)&gt;CK149,IF(CK147&gt;0,CK147*$B$14/12,CK147*6%/12),0))</f>
        <v>0</v>
      </c>
      <c r="CL152" s="243">
        <f>IF(((YEAR(主要假设阐述!$E$15)-YEAR(主要假设阐述!$B$5))*12+MONTH(主要假设阐述!$E$15)-MONTH(主要假设阐述!$B$5)+1)=CL149,IF((CL147+'附表 现金流（四期）'!$D$29)&gt;0,(CL147+'附表 现金流（四期）'!$D$29)*$B$14/12,(CL147+'附表 现金流（四期）'!$D$29)*6%/12),IF(((YEAR(主要假设阐述!$E$15)-YEAR(主要假设阐述!$B$5))*12+MONTH(主要假设阐述!$E$15)-MONTH(主要假设阐述!$B$5)+1)&gt;CL149,IF(CL147&gt;0,CL147*$B$14/12,CL147*6%/12),0))</f>
        <v>0</v>
      </c>
      <c r="CM152" s="243">
        <f>IF(((YEAR(主要假设阐述!$E$15)-YEAR(主要假设阐述!$B$5))*12+MONTH(主要假设阐述!$E$15)-MONTH(主要假设阐述!$B$5)+1)=CM149,IF((CM147+'附表 现金流（四期）'!$D$29)&gt;0,(CM147+'附表 现金流（四期）'!$D$29)*$B$14/12,(CM147+'附表 现金流（四期）'!$D$29)*6%/12),IF(((YEAR(主要假设阐述!$E$15)-YEAR(主要假设阐述!$B$5))*12+MONTH(主要假设阐述!$E$15)-MONTH(主要假设阐述!$B$5)+1)&gt;CM149,IF(CM147&gt;0,CM147*$B$14/12,CM147*6%/12),0))</f>
        <v>0</v>
      </c>
      <c r="CN152" s="243">
        <f>IF(((YEAR(主要假设阐述!$E$15)-YEAR(主要假设阐述!$B$5))*12+MONTH(主要假设阐述!$E$15)-MONTH(主要假设阐述!$B$5)+1)=CN149,IF((CN147+'附表 现金流（四期）'!$D$29)&gt;0,(CN147+'附表 现金流（四期）'!$D$29)*$B$14/12,(CN147+'附表 现金流（四期）'!$D$29)*6%/12),IF(((YEAR(主要假设阐述!$E$15)-YEAR(主要假设阐述!$B$5))*12+MONTH(主要假设阐述!$E$15)-MONTH(主要假设阐述!$B$5)+1)&gt;CN149,IF(CN147&gt;0,CN147*$B$14/12,CN147*6%/12),0))</f>
        <v>0</v>
      </c>
      <c r="CO152" s="243">
        <f>IF(((YEAR(主要假设阐述!$E$15)-YEAR(主要假设阐述!$B$5))*12+MONTH(主要假设阐述!$E$15)-MONTH(主要假设阐述!$B$5)+1)=CO149,IF((CO147+'附表 现金流（四期）'!$D$29)&gt;0,(CO147+'附表 现金流（四期）'!$D$29)*$B$14/12,(CO147+'附表 现金流（四期）'!$D$29)*6%/12),IF(((YEAR(主要假设阐述!$E$15)-YEAR(主要假设阐述!$B$5))*12+MONTH(主要假设阐述!$E$15)-MONTH(主要假设阐述!$B$5)+1)&gt;CO149,IF(CO147&gt;0,CO147*$B$14/12,CO147*6%/12),0))</f>
        <v>0</v>
      </c>
      <c r="CP152" s="243">
        <f>IF(((YEAR(主要假设阐述!$E$15)-YEAR(主要假设阐述!$B$5))*12+MONTH(主要假设阐述!$E$15)-MONTH(主要假设阐述!$B$5)+1)=CP149,IF((CP147+'附表 现金流（四期）'!$D$29)&gt;0,(CP147+'附表 现金流（四期）'!$D$29)*$B$14/12,(CP147+'附表 现金流（四期）'!$D$29)*6%/12),IF(((YEAR(主要假设阐述!$E$15)-YEAR(主要假设阐述!$B$5))*12+MONTH(主要假设阐述!$E$15)-MONTH(主要假设阐述!$B$5)+1)&gt;CP149,IF(CP147&gt;0,CP147*$B$14/12,CP147*6%/12),0))</f>
        <v>0</v>
      </c>
      <c r="CQ152" s="243">
        <f>IF(((YEAR(主要假设阐述!$E$15)-YEAR(主要假设阐述!$B$5))*12+MONTH(主要假设阐述!$E$15)-MONTH(主要假设阐述!$B$5)+1)=CQ149,IF((CQ147+'附表 现金流（四期）'!$D$29)&gt;0,(CQ147+'附表 现金流（四期）'!$D$29)*$B$14/12,(CQ147+'附表 现金流（四期）'!$D$29)*6%/12),IF(((YEAR(主要假设阐述!$E$15)-YEAR(主要假设阐述!$B$5))*12+MONTH(主要假设阐述!$E$15)-MONTH(主要假设阐述!$B$5)+1)&gt;CQ149,IF(CQ147&gt;0,CQ147*$B$14/12,CQ147*6%/12),0))</f>
        <v>0</v>
      </c>
      <c r="CR152" s="243">
        <f>IF(((YEAR(主要假设阐述!$E$15)-YEAR(主要假设阐述!$B$5))*12+MONTH(主要假设阐述!$E$15)-MONTH(主要假设阐述!$B$5)+1)=CR149,IF((CR147+'附表 现金流（四期）'!$D$29)&gt;0,(CR147+'附表 现金流（四期）'!$D$29)*$B$14/12,(CR147+'附表 现金流（四期）'!$D$29)*6%/12),IF(((YEAR(主要假设阐述!$E$15)-YEAR(主要假设阐述!$B$5))*12+MONTH(主要假设阐述!$E$15)-MONTH(主要假设阐述!$B$5)+1)&gt;CR149,IF(CR147&gt;0,CR147*$B$14/12,CR147*6%/12),0))</f>
        <v>0</v>
      </c>
      <c r="CS152" s="243">
        <f>IF(((YEAR(主要假设阐述!$E$15)-YEAR(主要假设阐述!$B$5))*12+MONTH(主要假设阐述!$E$15)-MONTH(主要假设阐述!$B$5)+1)=CS149,IF((CS147+'附表 现金流（四期）'!$D$29)&gt;0,(CS147+'附表 现金流（四期）'!$D$29)*$B$14/12,(CS147+'附表 现金流（四期）'!$D$29)*6%/12),IF(((YEAR(主要假设阐述!$E$15)-YEAR(主要假设阐述!$B$5))*12+MONTH(主要假设阐述!$E$15)-MONTH(主要假设阐述!$B$5)+1)&gt;CS149,IF(CS147&gt;0,CS147*$B$14/12,CS147*6%/12),0))</f>
        <v>0</v>
      </c>
      <c r="CT152" s="243">
        <f>IF(((YEAR(主要假设阐述!$E$15)-YEAR(主要假设阐述!$B$5))*12+MONTH(主要假设阐述!$E$15)-MONTH(主要假设阐述!$B$5)+1)=CT149,IF((CT147+'附表 现金流（四期）'!$D$29)&gt;0,(CT147+'附表 现金流（四期）'!$D$29)*$B$14/12,(CT147+'附表 现金流（四期）'!$D$29)*6%/12),IF(((YEAR(主要假设阐述!$E$15)-YEAR(主要假设阐述!$B$5))*12+MONTH(主要假设阐述!$E$15)-MONTH(主要假设阐述!$B$5)+1)&gt;CT149,IF(CT147&gt;0,CT147*$B$14/12,CT147*6%/12),0))</f>
        <v>0</v>
      </c>
    </row>
    <row r="153" spans="1:98" s="194" customFormat="1" ht="16.5" customHeight="1">
      <c r="A153" s="217" t="s">
        <v>558</v>
      </c>
      <c r="B153" s="208">
        <f t="shared" ref="B153:G153" si="179">SUM(B150:B152)</f>
        <v>0</v>
      </c>
      <c r="C153" s="208">
        <f t="shared" si="179"/>
        <v>0</v>
      </c>
      <c r="D153" s="208">
        <f t="shared" si="179"/>
        <v>0</v>
      </c>
      <c r="E153" s="208">
        <f t="shared" si="179"/>
        <v>0</v>
      </c>
      <c r="F153" s="208">
        <f t="shared" si="179"/>
        <v>0</v>
      </c>
      <c r="G153" s="208">
        <f t="shared" si="179"/>
        <v>0</v>
      </c>
      <c r="H153" s="208">
        <f t="shared" ref="H153:BS153" si="180">SUM(H150:H152)</f>
        <v>0</v>
      </c>
      <c r="I153" s="208">
        <f t="shared" si="180"/>
        <v>0</v>
      </c>
      <c r="J153" s="208">
        <f t="shared" si="180"/>
        <v>0</v>
      </c>
      <c r="K153" s="208">
        <f t="shared" si="180"/>
        <v>0</v>
      </c>
      <c r="L153" s="208">
        <f t="shared" si="180"/>
        <v>0</v>
      </c>
      <c r="M153" s="208">
        <f t="shared" si="180"/>
        <v>0</v>
      </c>
      <c r="N153" s="208">
        <f t="shared" si="180"/>
        <v>0</v>
      </c>
      <c r="O153" s="208">
        <f t="shared" si="180"/>
        <v>0</v>
      </c>
      <c r="P153" s="208">
        <f t="shared" si="180"/>
        <v>0</v>
      </c>
      <c r="Q153" s="208">
        <f t="shared" si="180"/>
        <v>0</v>
      </c>
      <c r="R153" s="208">
        <f t="shared" si="180"/>
        <v>0</v>
      </c>
      <c r="S153" s="208">
        <f t="shared" si="180"/>
        <v>0</v>
      </c>
      <c r="T153" s="208">
        <f t="shared" si="180"/>
        <v>0</v>
      </c>
      <c r="U153" s="208">
        <f t="shared" si="180"/>
        <v>0</v>
      </c>
      <c r="V153" s="208">
        <f t="shared" si="180"/>
        <v>0</v>
      </c>
      <c r="W153" s="208">
        <f t="shared" si="180"/>
        <v>0</v>
      </c>
      <c r="X153" s="208">
        <f t="shared" si="180"/>
        <v>0</v>
      </c>
      <c r="Y153" s="208">
        <f t="shared" si="180"/>
        <v>0</v>
      </c>
      <c r="Z153" s="208">
        <f t="shared" si="180"/>
        <v>0</v>
      </c>
      <c r="AA153" s="208">
        <f t="shared" si="180"/>
        <v>0</v>
      </c>
      <c r="AB153" s="208">
        <f t="shared" si="180"/>
        <v>0</v>
      </c>
      <c r="AC153" s="208">
        <f t="shared" si="180"/>
        <v>0</v>
      </c>
      <c r="AD153" s="208">
        <f t="shared" si="180"/>
        <v>0</v>
      </c>
      <c r="AE153" s="208">
        <f t="shared" si="180"/>
        <v>0</v>
      </c>
      <c r="AF153" s="208">
        <f t="shared" si="180"/>
        <v>0</v>
      </c>
      <c r="AG153" s="208">
        <f t="shared" si="180"/>
        <v>0</v>
      </c>
      <c r="AH153" s="208">
        <f t="shared" si="180"/>
        <v>0</v>
      </c>
      <c r="AI153" s="208">
        <f t="shared" si="180"/>
        <v>0</v>
      </c>
      <c r="AJ153" s="208">
        <f t="shared" si="180"/>
        <v>0</v>
      </c>
      <c r="AK153" s="208">
        <f t="shared" si="180"/>
        <v>0</v>
      </c>
      <c r="AL153" s="208">
        <f t="shared" si="180"/>
        <v>0</v>
      </c>
      <c r="AM153" s="208">
        <f t="shared" si="180"/>
        <v>0</v>
      </c>
      <c r="AN153" s="208">
        <f t="shared" si="180"/>
        <v>0</v>
      </c>
      <c r="AO153" s="208">
        <f t="shared" si="180"/>
        <v>0</v>
      </c>
      <c r="AP153" s="208">
        <f t="shared" si="180"/>
        <v>0</v>
      </c>
      <c r="AQ153" s="208">
        <f t="shared" si="180"/>
        <v>0</v>
      </c>
      <c r="AR153" s="208">
        <f t="shared" si="180"/>
        <v>0</v>
      </c>
      <c r="AS153" s="208">
        <f t="shared" si="180"/>
        <v>0</v>
      </c>
      <c r="AT153" s="208">
        <f t="shared" si="180"/>
        <v>0</v>
      </c>
      <c r="AU153" s="208">
        <f t="shared" si="180"/>
        <v>0</v>
      </c>
      <c r="AV153" s="208">
        <f t="shared" si="180"/>
        <v>0</v>
      </c>
      <c r="AW153" s="208">
        <f t="shared" si="180"/>
        <v>0</v>
      </c>
      <c r="AX153" s="208">
        <f t="shared" si="180"/>
        <v>0</v>
      </c>
      <c r="AY153" s="208">
        <f t="shared" si="180"/>
        <v>0</v>
      </c>
      <c r="AZ153" s="208">
        <f t="shared" si="180"/>
        <v>0</v>
      </c>
      <c r="BA153" s="208">
        <f t="shared" si="180"/>
        <v>0</v>
      </c>
      <c r="BB153" s="208">
        <f t="shared" si="180"/>
        <v>0</v>
      </c>
      <c r="BC153" s="208">
        <f t="shared" si="180"/>
        <v>0</v>
      </c>
      <c r="BD153" s="208">
        <f t="shared" si="180"/>
        <v>0</v>
      </c>
      <c r="BE153" s="208">
        <f t="shared" si="180"/>
        <v>0</v>
      </c>
      <c r="BF153" s="208">
        <f t="shared" si="180"/>
        <v>0</v>
      </c>
      <c r="BG153" s="208">
        <f t="shared" si="180"/>
        <v>0</v>
      </c>
      <c r="BH153" s="208">
        <f t="shared" si="180"/>
        <v>0</v>
      </c>
      <c r="BI153" s="208">
        <f t="shared" si="180"/>
        <v>0</v>
      </c>
      <c r="BJ153" s="208">
        <f t="shared" si="180"/>
        <v>0</v>
      </c>
      <c r="BK153" s="208">
        <f t="shared" si="180"/>
        <v>0</v>
      </c>
      <c r="BL153" s="208">
        <f t="shared" si="180"/>
        <v>0</v>
      </c>
      <c r="BM153" s="208">
        <f t="shared" si="180"/>
        <v>0</v>
      </c>
      <c r="BN153" s="208">
        <f t="shared" si="180"/>
        <v>0</v>
      </c>
      <c r="BO153" s="208">
        <f t="shared" si="180"/>
        <v>0</v>
      </c>
      <c r="BP153" s="208">
        <f t="shared" si="180"/>
        <v>0</v>
      </c>
      <c r="BQ153" s="208">
        <f t="shared" si="180"/>
        <v>0</v>
      </c>
      <c r="BR153" s="208">
        <f t="shared" si="180"/>
        <v>0</v>
      </c>
      <c r="BS153" s="208">
        <f t="shared" si="180"/>
        <v>0</v>
      </c>
      <c r="BT153" s="208">
        <f t="shared" ref="BT153:CT153" si="181">SUM(BT150:BT152)</f>
        <v>0</v>
      </c>
      <c r="BU153" s="208">
        <f t="shared" si="181"/>
        <v>0</v>
      </c>
      <c r="BV153" s="208">
        <f t="shared" si="181"/>
        <v>0</v>
      </c>
      <c r="BW153" s="208">
        <f t="shared" si="181"/>
        <v>0</v>
      </c>
      <c r="BX153" s="208">
        <f t="shared" si="181"/>
        <v>0</v>
      </c>
      <c r="BY153" s="208">
        <f t="shared" si="181"/>
        <v>0</v>
      </c>
      <c r="BZ153" s="208">
        <f t="shared" si="181"/>
        <v>0</v>
      </c>
      <c r="CA153" s="208">
        <f t="shared" si="181"/>
        <v>0</v>
      </c>
      <c r="CB153" s="208">
        <f t="shared" si="181"/>
        <v>0</v>
      </c>
      <c r="CC153" s="208">
        <f t="shared" si="181"/>
        <v>0</v>
      </c>
      <c r="CD153" s="208">
        <f t="shared" si="181"/>
        <v>0</v>
      </c>
      <c r="CE153" s="208">
        <f t="shared" si="181"/>
        <v>0</v>
      </c>
      <c r="CF153" s="208">
        <f t="shared" si="181"/>
        <v>0</v>
      </c>
      <c r="CG153" s="208">
        <f t="shared" si="181"/>
        <v>0</v>
      </c>
      <c r="CH153" s="208">
        <f t="shared" si="181"/>
        <v>0</v>
      </c>
      <c r="CI153" s="208">
        <f t="shared" si="181"/>
        <v>0</v>
      </c>
      <c r="CJ153" s="208">
        <f t="shared" si="181"/>
        <v>0</v>
      </c>
      <c r="CK153" s="208">
        <f t="shared" si="181"/>
        <v>0</v>
      </c>
      <c r="CL153" s="208">
        <f t="shared" si="181"/>
        <v>0</v>
      </c>
      <c r="CM153" s="208">
        <f t="shared" si="181"/>
        <v>0</v>
      </c>
      <c r="CN153" s="208">
        <f t="shared" si="181"/>
        <v>0</v>
      </c>
      <c r="CO153" s="208">
        <f t="shared" si="181"/>
        <v>0</v>
      </c>
      <c r="CP153" s="208">
        <f t="shared" si="181"/>
        <v>0</v>
      </c>
      <c r="CQ153" s="208">
        <f t="shared" si="181"/>
        <v>0</v>
      </c>
      <c r="CR153" s="208">
        <f t="shared" si="181"/>
        <v>0</v>
      </c>
      <c r="CS153" s="208">
        <f t="shared" si="181"/>
        <v>0</v>
      </c>
      <c r="CT153" s="208">
        <f t="shared" si="181"/>
        <v>0</v>
      </c>
    </row>
  </sheetData>
  <sheetProtection password="DEF3" sheet="1" objects="1" scenarios="1" formatCells="0" formatColumns="0" formatRows="0" autoFilter="0" pivotTables="0"/>
  <mergeCells count="31">
    <mergeCell ref="A133:A134"/>
    <mergeCell ref="B17:B18"/>
    <mergeCell ref="B26:B27"/>
    <mergeCell ref="B39:B40"/>
    <mergeCell ref="B60:B61"/>
    <mergeCell ref="B67:B68"/>
    <mergeCell ref="B85:B86"/>
    <mergeCell ref="B109:B110"/>
    <mergeCell ref="B133:B134"/>
    <mergeCell ref="A39:A40"/>
    <mergeCell ref="A60:A61"/>
    <mergeCell ref="A67:A68"/>
    <mergeCell ref="A85:A86"/>
    <mergeCell ref="A109:A110"/>
    <mergeCell ref="C12:F12"/>
    <mergeCell ref="C13:F13"/>
    <mergeCell ref="C14:F14"/>
    <mergeCell ref="A16:BS16"/>
    <mergeCell ref="A38:BS38"/>
    <mergeCell ref="A17:A18"/>
    <mergeCell ref="A26:A27"/>
    <mergeCell ref="C7:F7"/>
    <mergeCell ref="C8:F8"/>
    <mergeCell ref="C9:F9"/>
    <mergeCell ref="C10:F10"/>
    <mergeCell ref="C11:F11"/>
    <mergeCell ref="B1:BR1"/>
    <mergeCell ref="C3:F3"/>
    <mergeCell ref="C4:F4"/>
    <mergeCell ref="C5:F5"/>
    <mergeCell ref="C6:F6"/>
  </mergeCells>
  <phoneticPr fontId="1" type="noConversion"/>
  <pageMargins left="0.70763888888888904" right="0.70763888888888904" top="0.74791666666666701" bottom="0.74791666666666701" header="0.31388888888888899" footer="0.31388888888888899"/>
  <pageSetup paperSize="8" scale="40" orientation="landscape"/>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outlinePr summaryBelow="0"/>
    <pageSetUpPr fitToPage="1"/>
  </sheetPr>
  <dimension ref="A1:CU127"/>
  <sheetViews>
    <sheetView showGridLines="0" topLeftCell="R17" workbookViewId="0">
      <selection activeCell="N37" sqref="N37:U37"/>
    </sheetView>
  </sheetViews>
  <sheetFormatPr defaultColWidth="9" defaultRowHeight="16.5" outlineLevelRow="1"/>
  <cols>
    <col min="1" max="1" width="14.25" style="171" customWidth="1"/>
    <col min="2" max="98" width="11.125" style="171" customWidth="1"/>
    <col min="99" max="99" width="9" style="170"/>
    <col min="100" max="16384" width="9" style="171"/>
  </cols>
  <sheetData>
    <row r="1" spans="1:99" ht="16.5" customHeight="1">
      <c r="A1" s="811" t="s">
        <v>588</v>
      </c>
      <c r="B1" s="811"/>
      <c r="C1" s="811"/>
      <c r="D1" s="811"/>
      <c r="BO1" s="185"/>
    </row>
    <row r="2" spans="1:99" ht="16.5" customHeight="1">
      <c r="A2" s="172"/>
      <c r="E2" s="173"/>
      <c r="F2" s="173"/>
      <c r="G2" s="173"/>
      <c r="H2" s="173"/>
      <c r="K2" s="183"/>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row>
    <row r="3" spans="1:99" s="169" customFormat="1" ht="16.5" customHeight="1">
      <c r="A3" s="174" t="s">
        <v>107</v>
      </c>
      <c r="B3" s="174"/>
      <c r="C3" s="175" t="s">
        <v>108</v>
      </c>
      <c r="D3" s="176" t="s">
        <v>109</v>
      </c>
      <c r="E3" s="176" t="s">
        <v>110</v>
      </c>
      <c r="F3" s="176" t="s">
        <v>111</v>
      </c>
      <c r="G3" s="176" t="s">
        <v>112</v>
      </c>
      <c r="H3" s="176" t="s">
        <v>113</v>
      </c>
      <c r="I3" s="176" t="s">
        <v>114</v>
      </c>
      <c r="J3" s="176" t="s">
        <v>115</v>
      </c>
      <c r="CU3" s="186"/>
    </row>
    <row r="4" spans="1:99" s="169" customFormat="1" ht="16.5" customHeight="1" outlineLevel="1">
      <c r="A4" s="174" t="str">
        <f>'5、销售定价'!A4</f>
        <v>多层（4F-9F)</v>
      </c>
      <c r="B4" s="174"/>
      <c r="C4" s="177">
        <f>主要假设阐述!B106</f>
        <v>0.3</v>
      </c>
      <c r="D4" s="177">
        <f>主要假设阐述!C106</f>
        <v>0.2</v>
      </c>
      <c r="E4" s="177">
        <f>主要假设阐述!D106</f>
        <v>0.2</v>
      </c>
      <c r="F4" s="177">
        <f>主要假设阐述!E106</f>
        <v>0.2</v>
      </c>
      <c r="G4" s="177">
        <f>主要假设阐述!F106</f>
        <v>0.05</v>
      </c>
      <c r="H4" s="177">
        <f>主要假设阐述!G106</f>
        <v>0.05</v>
      </c>
      <c r="I4" s="177">
        <f>主要假设阐述!H106</f>
        <v>0</v>
      </c>
      <c r="J4" s="177">
        <f>主要假设阐述!I106</f>
        <v>0</v>
      </c>
      <c r="CU4" s="186"/>
    </row>
    <row r="5" spans="1:99" s="169" customFormat="1" ht="16.5" customHeight="1" outlineLevel="1">
      <c r="A5" s="174" t="str">
        <f>'5、销售定价'!A5</f>
        <v>小高层(10F-12F)</v>
      </c>
      <c r="B5" s="174"/>
      <c r="C5" s="177">
        <f>主要假设阐述!B107</f>
        <v>0.3</v>
      </c>
      <c r="D5" s="177">
        <f>主要假设阐述!C107</f>
        <v>0.2</v>
      </c>
      <c r="E5" s="177">
        <f>主要假设阐述!D107</f>
        <v>0.2</v>
      </c>
      <c r="F5" s="177">
        <f>主要假设阐述!E107</f>
        <v>0.2</v>
      </c>
      <c r="G5" s="177">
        <f>主要假设阐述!F107</f>
        <v>0.05</v>
      </c>
      <c r="H5" s="177">
        <f>主要假设阐述!G107</f>
        <v>0.05</v>
      </c>
      <c r="I5" s="177">
        <f>主要假设阐述!H107</f>
        <v>0</v>
      </c>
      <c r="J5" s="177">
        <f>主要假设阐述!I107</f>
        <v>0</v>
      </c>
      <c r="CU5" s="186"/>
    </row>
    <row r="6" spans="1:99" s="169" customFormat="1" ht="16.5" customHeight="1" outlineLevel="1">
      <c r="A6" s="174" t="str">
        <f>'5、销售定价'!A6</f>
        <v>中高层(13F-18F)</v>
      </c>
      <c r="B6" s="174"/>
      <c r="C6" s="177">
        <f>主要假设阐述!B108</f>
        <v>0.3</v>
      </c>
      <c r="D6" s="177">
        <f>主要假设阐述!C108</f>
        <v>0.2</v>
      </c>
      <c r="E6" s="177">
        <f>主要假设阐述!D108</f>
        <v>0.2</v>
      </c>
      <c r="F6" s="177">
        <f>主要假设阐述!E108</f>
        <v>0.2</v>
      </c>
      <c r="G6" s="177">
        <f>主要假设阐述!F108</f>
        <v>0.05</v>
      </c>
      <c r="H6" s="177">
        <f>主要假设阐述!G108</f>
        <v>0.05</v>
      </c>
      <c r="I6" s="177">
        <f>主要假设阐述!H108</f>
        <v>0</v>
      </c>
      <c r="J6" s="177">
        <f>主要假设阐述!I108</f>
        <v>0</v>
      </c>
      <c r="CU6" s="186"/>
    </row>
    <row r="7" spans="1:99" s="169" customFormat="1" ht="16.5" customHeight="1" outlineLevel="1">
      <c r="A7" s="174" t="str">
        <f>'5、销售定价'!A7</f>
        <v>高层(19F及以上）</v>
      </c>
      <c r="B7" s="174"/>
      <c r="C7" s="177">
        <f>主要假设阐述!B109</f>
        <v>0.3</v>
      </c>
      <c r="D7" s="177">
        <f>主要假设阐述!C109</f>
        <v>0.2</v>
      </c>
      <c r="E7" s="177">
        <f>主要假设阐述!D109</f>
        <v>0.2</v>
      </c>
      <c r="F7" s="177">
        <f>主要假设阐述!E109</f>
        <v>0.2</v>
      </c>
      <c r="G7" s="177">
        <f>主要假设阐述!F109</f>
        <v>0.05</v>
      </c>
      <c r="H7" s="177">
        <f>主要假设阐述!G109</f>
        <v>0.05</v>
      </c>
      <c r="I7" s="177">
        <f>主要假设阐述!H109</f>
        <v>0</v>
      </c>
      <c r="J7" s="177">
        <f>主要假设阐述!I109</f>
        <v>0</v>
      </c>
      <c r="CU7" s="186"/>
    </row>
    <row r="8" spans="1:99" s="169" customFormat="1" ht="16.5" customHeight="1" outlineLevel="1">
      <c r="A8" s="174" t="str">
        <f>'5、销售定价'!A8</f>
        <v>叠拼</v>
      </c>
      <c r="B8" s="174"/>
      <c r="C8" s="177">
        <f>主要假设阐述!B110</f>
        <v>0</v>
      </c>
      <c r="D8" s="177">
        <f>主要假设阐述!C110</f>
        <v>0</v>
      </c>
      <c r="E8" s="177">
        <f>主要假设阐述!D110</f>
        <v>0</v>
      </c>
      <c r="F8" s="177">
        <f>主要假设阐述!E110</f>
        <v>0</v>
      </c>
      <c r="G8" s="177">
        <f>主要假设阐述!F110</f>
        <v>0</v>
      </c>
      <c r="H8" s="177">
        <f>主要假设阐述!G110</f>
        <v>0</v>
      </c>
      <c r="I8" s="177">
        <f>主要假设阐述!H110</f>
        <v>0</v>
      </c>
      <c r="J8" s="177">
        <f>主要假设阐述!I110</f>
        <v>0</v>
      </c>
      <c r="CU8" s="186"/>
    </row>
    <row r="9" spans="1:99" s="169" customFormat="1" ht="16.5" customHeight="1" outlineLevel="1">
      <c r="A9" s="174" t="str">
        <f>'5、销售定价'!A9</f>
        <v>联排</v>
      </c>
      <c r="B9" s="174"/>
      <c r="C9" s="177">
        <f>主要假设阐述!B111</f>
        <v>0</v>
      </c>
      <c r="D9" s="177">
        <f>主要假设阐述!C111</f>
        <v>0</v>
      </c>
      <c r="E9" s="177">
        <f>主要假设阐述!D111</f>
        <v>0</v>
      </c>
      <c r="F9" s="177">
        <f>主要假设阐述!E111</f>
        <v>0</v>
      </c>
      <c r="G9" s="177">
        <f>主要假设阐述!F111</f>
        <v>0</v>
      </c>
      <c r="H9" s="177">
        <f>主要假设阐述!G111</f>
        <v>0</v>
      </c>
      <c r="I9" s="177">
        <f>主要假设阐述!H111</f>
        <v>0</v>
      </c>
      <c r="J9" s="177">
        <f>主要假设阐述!I111</f>
        <v>0</v>
      </c>
      <c r="CU9" s="186"/>
    </row>
    <row r="10" spans="1:99" s="169" customFormat="1" ht="16.5" customHeight="1" outlineLevel="1">
      <c r="A10" s="174" t="str">
        <f>'5、销售定价'!A10</f>
        <v>双拼</v>
      </c>
      <c r="B10" s="174"/>
      <c r="C10" s="177">
        <f>主要假设阐述!B112</f>
        <v>0</v>
      </c>
      <c r="D10" s="177">
        <f>主要假设阐述!C112</f>
        <v>0</v>
      </c>
      <c r="E10" s="177">
        <f>主要假设阐述!D112</f>
        <v>0</v>
      </c>
      <c r="F10" s="177">
        <f>主要假设阐述!E112</f>
        <v>0</v>
      </c>
      <c r="G10" s="177">
        <f>主要假设阐述!F112</f>
        <v>0</v>
      </c>
      <c r="H10" s="177">
        <f>主要假设阐述!G112</f>
        <v>0</v>
      </c>
      <c r="I10" s="177">
        <f>主要假设阐述!H112</f>
        <v>0</v>
      </c>
      <c r="J10" s="177">
        <f>主要假设阐述!I112</f>
        <v>0</v>
      </c>
      <c r="CU10" s="186"/>
    </row>
    <row r="11" spans="1:99" s="169" customFormat="1" ht="16.5" customHeight="1" outlineLevel="1">
      <c r="A11" s="174" t="str">
        <f>'5、销售定价'!A11</f>
        <v>独栋</v>
      </c>
      <c r="B11" s="174"/>
      <c r="C11" s="177">
        <f>主要假设阐述!B113</f>
        <v>0</v>
      </c>
      <c r="D11" s="177">
        <f>主要假设阐述!C113</f>
        <v>0</v>
      </c>
      <c r="E11" s="177">
        <f>主要假设阐述!D113</f>
        <v>0</v>
      </c>
      <c r="F11" s="177">
        <f>主要假设阐述!E113</f>
        <v>0</v>
      </c>
      <c r="G11" s="177">
        <f>主要假设阐述!F113</f>
        <v>0</v>
      </c>
      <c r="H11" s="177">
        <f>主要假设阐述!G113</f>
        <v>0</v>
      </c>
      <c r="I11" s="177">
        <f>主要假设阐述!H113</f>
        <v>0</v>
      </c>
      <c r="J11" s="177">
        <f>主要假设阐述!I113</f>
        <v>0</v>
      </c>
      <c r="CU11" s="186"/>
    </row>
    <row r="12" spans="1:99" s="169" customFormat="1" ht="16.5" customHeight="1" outlineLevel="1">
      <c r="A12" s="174" t="str">
        <f>'5、销售定价'!A12</f>
        <v>底商</v>
      </c>
      <c r="B12" s="174"/>
      <c r="C12" s="177">
        <f>主要假设阐述!B114</f>
        <v>0.4</v>
      </c>
      <c r="D12" s="177">
        <f>主要假设阐述!C114</f>
        <v>0.1</v>
      </c>
      <c r="E12" s="177">
        <f>主要假设阐述!D114</f>
        <v>0.1</v>
      </c>
      <c r="F12" s="177">
        <f>主要假设阐述!E114</f>
        <v>0.1</v>
      </c>
      <c r="G12" s="177">
        <f>主要假设阐述!F114</f>
        <v>0.1</v>
      </c>
      <c r="H12" s="177">
        <f>主要假设阐述!G114</f>
        <v>0.2</v>
      </c>
      <c r="I12" s="177">
        <f>主要假设阐述!H114</f>
        <v>0</v>
      </c>
      <c r="J12" s="177">
        <f>主要假设阐述!I114</f>
        <v>0</v>
      </c>
      <c r="CU12" s="186"/>
    </row>
    <row r="13" spans="1:99" s="169" customFormat="1" ht="16.5" customHeight="1" outlineLevel="1">
      <c r="A13" s="174" t="str">
        <f>'5、销售定价'!A13</f>
        <v>公寓（含loft）</v>
      </c>
      <c r="B13" s="174"/>
      <c r="C13" s="177">
        <f>主要假设阐述!B115</f>
        <v>0</v>
      </c>
      <c r="D13" s="177">
        <f>主要假设阐述!C115</f>
        <v>0</v>
      </c>
      <c r="E13" s="177">
        <f>主要假设阐述!D115</f>
        <v>0</v>
      </c>
      <c r="F13" s="177">
        <f>主要假设阐述!E115</f>
        <v>0</v>
      </c>
      <c r="G13" s="177">
        <f>主要假设阐述!F115</f>
        <v>0</v>
      </c>
      <c r="H13" s="177">
        <f>主要假设阐述!G115</f>
        <v>0</v>
      </c>
      <c r="I13" s="177">
        <f>主要假设阐述!H115</f>
        <v>0</v>
      </c>
      <c r="J13" s="177">
        <f>主要假设阐述!I115</f>
        <v>0</v>
      </c>
      <c r="CU13" s="186"/>
    </row>
    <row r="14" spans="1:99" s="169" customFormat="1" ht="16.5" customHeight="1" outlineLevel="1">
      <c r="A14" s="174" t="str">
        <f>'5、销售定价'!A14</f>
        <v>商业</v>
      </c>
      <c r="B14" s="174"/>
      <c r="C14" s="177">
        <f>主要假设阐述!B116</f>
        <v>0.4</v>
      </c>
      <c r="D14" s="177">
        <f>主要假设阐述!C116</f>
        <v>0.1</v>
      </c>
      <c r="E14" s="177">
        <f>主要假设阐述!D116</f>
        <v>0.1</v>
      </c>
      <c r="F14" s="177">
        <f>主要假设阐述!E116</f>
        <v>0.1</v>
      </c>
      <c r="G14" s="177">
        <f>主要假设阐述!F116</f>
        <v>0.1</v>
      </c>
      <c r="H14" s="177">
        <f>主要假设阐述!G116</f>
        <v>0.2</v>
      </c>
      <c r="I14" s="177">
        <f>主要假设阐述!H116</f>
        <v>0</v>
      </c>
      <c r="J14" s="177">
        <f>主要假设阐述!I116</f>
        <v>0</v>
      </c>
      <c r="CU14" s="186"/>
    </row>
    <row r="15" spans="1:99" s="169" customFormat="1" ht="16.5" customHeight="1" outlineLevel="1">
      <c r="A15" s="174" t="str">
        <f>'5、销售定价'!A15</f>
        <v>酒店</v>
      </c>
      <c r="B15" s="174"/>
      <c r="C15" s="177">
        <f>主要假设阐述!B117</f>
        <v>0</v>
      </c>
      <c r="D15" s="177">
        <f>主要假设阐述!C117</f>
        <v>0</v>
      </c>
      <c r="E15" s="177">
        <f>主要假设阐述!D117</f>
        <v>0</v>
      </c>
      <c r="F15" s="177">
        <f>主要假设阐述!E117</f>
        <v>0</v>
      </c>
      <c r="G15" s="177">
        <f>主要假设阐述!F117</f>
        <v>0</v>
      </c>
      <c r="H15" s="177">
        <f>主要假设阐述!G117</f>
        <v>0</v>
      </c>
      <c r="I15" s="177">
        <f>主要假设阐述!H117</f>
        <v>0</v>
      </c>
      <c r="J15" s="177">
        <f>主要假设阐述!I117</f>
        <v>0</v>
      </c>
      <c r="CU15" s="186"/>
    </row>
    <row r="16" spans="1:99" s="169" customFormat="1" ht="16.5" customHeight="1" outlineLevel="1">
      <c r="A16" s="174">
        <f>'5、销售定价'!A16</f>
        <v>0</v>
      </c>
      <c r="B16" s="174"/>
      <c r="C16" s="177">
        <f>主要假设阐述!B118</f>
        <v>0</v>
      </c>
      <c r="D16" s="177">
        <f>主要假设阐述!C118</f>
        <v>0</v>
      </c>
      <c r="E16" s="177">
        <f>主要假设阐述!D118</f>
        <v>0</v>
      </c>
      <c r="F16" s="177">
        <f>主要假设阐述!E118</f>
        <v>0</v>
      </c>
      <c r="G16" s="177">
        <f>主要假设阐述!F118</f>
        <v>0</v>
      </c>
      <c r="H16" s="177">
        <f>主要假设阐述!G118</f>
        <v>0</v>
      </c>
      <c r="I16" s="177">
        <f>主要假设阐述!H118</f>
        <v>0</v>
      </c>
      <c r="J16" s="177">
        <f>主要假设阐述!I118</f>
        <v>0</v>
      </c>
      <c r="CU16" s="186"/>
    </row>
    <row r="17" spans="1:99" s="169" customFormat="1" ht="16.5" customHeight="1" outlineLevel="1">
      <c r="A17" s="174" t="str">
        <f>'5、销售定价'!A17</f>
        <v>车位</v>
      </c>
      <c r="B17" s="174"/>
      <c r="C17" s="177">
        <f>主要假设阐述!B119</f>
        <v>0.5</v>
      </c>
      <c r="D17" s="177">
        <f>主要假设阐述!C119</f>
        <v>0</v>
      </c>
      <c r="E17" s="177">
        <f>主要假设阐述!D119</f>
        <v>0</v>
      </c>
      <c r="F17" s="177">
        <f>主要假设阐述!E119</f>
        <v>0.5</v>
      </c>
      <c r="G17" s="177">
        <f>主要假设阐述!F119</f>
        <v>0</v>
      </c>
      <c r="H17" s="177">
        <f>主要假设阐述!G119</f>
        <v>0</v>
      </c>
      <c r="I17" s="177">
        <f>主要假设阐述!H119</f>
        <v>0</v>
      </c>
      <c r="J17" s="177">
        <f>主要假设阐述!I119</f>
        <v>0</v>
      </c>
      <c r="CU17" s="186"/>
    </row>
    <row r="18" spans="1:99" ht="16.5" customHeight="1">
      <c r="A18" s="813"/>
      <c r="B18" s="813"/>
      <c r="C18" s="813"/>
      <c r="D18" s="813"/>
      <c r="E18" s="813"/>
      <c r="F18" s="813"/>
      <c r="G18" s="813"/>
      <c r="H18" s="813"/>
      <c r="I18" s="813"/>
      <c r="J18" s="813"/>
      <c r="K18" s="183"/>
    </row>
    <row r="19" spans="1:99" ht="16.5" customHeight="1">
      <c r="A19" s="813"/>
      <c r="B19" s="813"/>
      <c r="C19" s="813"/>
      <c r="D19" s="813"/>
      <c r="E19" s="813"/>
      <c r="F19" s="813"/>
      <c r="G19" s="813"/>
      <c r="H19" s="813"/>
      <c r="I19" s="813"/>
      <c r="J19" s="813"/>
      <c r="K19" s="183"/>
    </row>
    <row r="20" spans="1:99" ht="16.5" customHeight="1">
      <c r="A20" s="812" t="s">
        <v>589</v>
      </c>
      <c r="B20" s="812"/>
      <c r="C20" s="812"/>
      <c r="D20" s="812"/>
      <c r="E20" s="812"/>
      <c r="F20" s="812"/>
      <c r="G20" s="812"/>
      <c r="H20" s="812"/>
      <c r="I20" s="812"/>
      <c r="J20" s="812"/>
      <c r="K20" s="812"/>
      <c r="L20" s="812"/>
      <c r="M20" s="812"/>
      <c r="N20" s="812"/>
      <c r="O20" s="812"/>
      <c r="P20" s="812"/>
      <c r="Q20" s="812"/>
      <c r="R20" s="812"/>
      <c r="S20" s="812"/>
      <c r="T20" s="812"/>
      <c r="U20" s="812"/>
      <c r="V20" s="812"/>
      <c r="W20" s="812"/>
      <c r="X20" s="812"/>
      <c r="Y20" s="812"/>
      <c r="Z20" s="812"/>
      <c r="AA20" s="812"/>
      <c r="AB20" s="812"/>
      <c r="AC20" s="812"/>
      <c r="AD20" s="812"/>
      <c r="AE20" s="812"/>
      <c r="AF20" s="812"/>
      <c r="AG20" s="812"/>
      <c r="AH20" s="812"/>
      <c r="AI20" s="812"/>
      <c r="AJ20" s="812"/>
      <c r="AK20" s="812"/>
      <c r="AL20" s="812"/>
      <c r="AM20" s="812"/>
      <c r="AN20" s="812"/>
      <c r="AO20" s="812"/>
      <c r="AP20" s="812"/>
      <c r="AQ20" s="812"/>
      <c r="AR20" s="812"/>
      <c r="AS20" s="812"/>
      <c r="AT20" s="812"/>
      <c r="AU20" s="812"/>
      <c r="AV20" s="812"/>
      <c r="AW20" s="812"/>
      <c r="AX20" s="812"/>
      <c r="AY20" s="812"/>
      <c r="AZ20" s="812"/>
      <c r="BA20" s="812"/>
      <c r="BB20" s="812"/>
      <c r="BC20" s="812"/>
      <c r="BD20" s="812"/>
      <c r="BE20" s="812"/>
      <c r="BF20" s="812"/>
      <c r="BG20" s="812"/>
      <c r="BH20" s="812"/>
      <c r="BI20" s="812"/>
      <c r="BJ20" s="812"/>
      <c r="BK20" s="812"/>
      <c r="BL20" s="812"/>
      <c r="BM20" s="812"/>
    </row>
    <row r="21" spans="1:99" ht="16.5" customHeight="1">
      <c r="A21" s="814" t="s">
        <v>502</v>
      </c>
      <c r="B21" s="814" t="s">
        <v>239</v>
      </c>
      <c r="C21" s="178">
        <v>1</v>
      </c>
      <c r="D21" s="178">
        <v>2</v>
      </c>
      <c r="E21" s="178">
        <v>3</v>
      </c>
      <c r="F21" s="178">
        <v>4</v>
      </c>
      <c r="G21" s="178">
        <v>5</v>
      </c>
      <c r="H21" s="178">
        <v>6</v>
      </c>
      <c r="I21" s="178">
        <v>7</v>
      </c>
      <c r="J21" s="178">
        <v>8</v>
      </c>
      <c r="K21" s="178">
        <v>9</v>
      </c>
      <c r="L21" s="178">
        <v>10</v>
      </c>
      <c r="M21" s="178">
        <v>11</v>
      </c>
      <c r="N21" s="178">
        <v>12</v>
      </c>
      <c r="O21" s="178">
        <v>13</v>
      </c>
      <c r="P21" s="178">
        <v>14</v>
      </c>
      <c r="Q21" s="178">
        <v>15</v>
      </c>
      <c r="R21" s="178">
        <v>16</v>
      </c>
      <c r="S21" s="178">
        <v>17</v>
      </c>
      <c r="T21" s="178">
        <v>18</v>
      </c>
      <c r="U21" s="178">
        <v>19</v>
      </c>
      <c r="V21" s="178">
        <v>20</v>
      </c>
      <c r="W21" s="178">
        <v>21</v>
      </c>
      <c r="X21" s="178">
        <v>22</v>
      </c>
      <c r="Y21" s="178">
        <v>23</v>
      </c>
      <c r="Z21" s="178">
        <v>24</v>
      </c>
      <c r="AA21" s="178">
        <v>25</v>
      </c>
      <c r="AB21" s="178">
        <v>26</v>
      </c>
      <c r="AC21" s="178">
        <v>27</v>
      </c>
      <c r="AD21" s="178">
        <v>28</v>
      </c>
      <c r="AE21" s="178">
        <v>29</v>
      </c>
      <c r="AF21" s="178">
        <v>30</v>
      </c>
      <c r="AG21" s="178">
        <v>31</v>
      </c>
      <c r="AH21" s="178">
        <v>32</v>
      </c>
      <c r="AI21" s="178">
        <v>33</v>
      </c>
      <c r="AJ21" s="178">
        <v>34</v>
      </c>
      <c r="AK21" s="178">
        <v>35</v>
      </c>
      <c r="AL21" s="178">
        <v>36</v>
      </c>
      <c r="AM21" s="178">
        <v>37</v>
      </c>
      <c r="AN21" s="178">
        <v>38</v>
      </c>
      <c r="AO21" s="178">
        <v>39</v>
      </c>
      <c r="AP21" s="178">
        <v>40</v>
      </c>
      <c r="AQ21" s="178">
        <v>41</v>
      </c>
      <c r="AR21" s="178">
        <v>42</v>
      </c>
      <c r="AS21" s="178">
        <v>43</v>
      </c>
      <c r="AT21" s="178">
        <v>44</v>
      </c>
      <c r="AU21" s="178">
        <v>45</v>
      </c>
      <c r="AV21" s="178">
        <v>46</v>
      </c>
      <c r="AW21" s="178">
        <v>47</v>
      </c>
      <c r="AX21" s="178">
        <v>48</v>
      </c>
      <c r="AY21" s="178">
        <v>49</v>
      </c>
      <c r="AZ21" s="178">
        <v>50</v>
      </c>
      <c r="BA21" s="178">
        <v>51</v>
      </c>
      <c r="BB21" s="178">
        <v>52</v>
      </c>
      <c r="BC21" s="178">
        <v>53</v>
      </c>
      <c r="BD21" s="178">
        <v>54</v>
      </c>
      <c r="BE21" s="178">
        <v>55</v>
      </c>
      <c r="BF21" s="178">
        <v>56</v>
      </c>
      <c r="BG21" s="178">
        <v>57</v>
      </c>
      <c r="BH21" s="178">
        <v>58</v>
      </c>
      <c r="BI21" s="178">
        <v>59</v>
      </c>
      <c r="BJ21" s="178">
        <v>60</v>
      </c>
      <c r="BK21" s="178">
        <v>61</v>
      </c>
      <c r="BL21" s="178">
        <v>62</v>
      </c>
      <c r="BM21" s="178">
        <v>63</v>
      </c>
      <c r="BN21" s="178">
        <v>64</v>
      </c>
      <c r="BO21" s="178">
        <v>65</v>
      </c>
      <c r="BP21" s="178">
        <v>66</v>
      </c>
      <c r="BQ21" s="178">
        <v>67</v>
      </c>
      <c r="BR21" s="178">
        <v>68</v>
      </c>
      <c r="BS21" s="178">
        <v>69</v>
      </c>
      <c r="BT21" s="178">
        <v>70</v>
      </c>
      <c r="BU21" s="178">
        <v>71</v>
      </c>
      <c r="BV21" s="178">
        <v>72</v>
      </c>
      <c r="BW21" s="178">
        <v>73</v>
      </c>
      <c r="BX21" s="178">
        <v>74</v>
      </c>
      <c r="BY21" s="178">
        <v>75</v>
      </c>
      <c r="BZ21" s="178">
        <v>76</v>
      </c>
      <c r="CA21" s="178">
        <v>77</v>
      </c>
      <c r="CB21" s="178">
        <v>78</v>
      </c>
      <c r="CC21" s="178">
        <v>79</v>
      </c>
      <c r="CD21" s="178">
        <v>80</v>
      </c>
      <c r="CE21" s="178">
        <v>81</v>
      </c>
      <c r="CF21" s="178">
        <v>82</v>
      </c>
      <c r="CG21" s="178">
        <v>83</v>
      </c>
      <c r="CH21" s="178">
        <v>84</v>
      </c>
      <c r="CI21" s="178">
        <v>85</v>
      </c>
      <c r="CJ21" s="178">
        <v>86</v>
      </c>
      <c r="CK21" s="178">
        <v>87</v>
      </c>
      <c r="CL21" s="178">
        <v>88</v>
      </c>
      <c r="CM21" s="178">
        <v>89</v>
      </c>
      <c r="CN21" s="178">
        <v>90</v>
      </c>
      <c r="CO21" s="178">
        <v>91</v>
      </c>
      <c r="CP21" s="178">
        <v>92</v>
      </c>
      <c r="CQ21" s="178">
        <v>93</v>
      </c>
      <c r="CR21" s="178">
        <v>94</v>
      </c>
      <c r="CS21" s="178">
        <v>95</v>
      </c>
      <c r="CT21" s="178">
        <v>96</v>
      </c>
      <c r="CU21" s="187" t="s">
        <v>77</v>
      </c>
    </row>
    <row r="22" spans="1:99" ht="16.5" customHeight="1">
      <c r="A22" s="815"/>
      <c r="B22" s="815"/>
      <c r="C22" s="179">
        <f>主要假设阐述!$B$5</f>
        <v>42491</v>
      </c>
      <c r="D22" s="179">
        <f>C22+31</f>
        <v>42522</v>
      </c>
      <c r="E22" s="179">
        <f t="shared" ref="E22:BP22" si="0">D22+31</f>
        <v>42553</v>
      </c>
      <c r="F22" s="179">
        <f t="shared" si="0"/>
        <v>42584</v>
      </c>
      <c r="G22" s="179">
        <f t="shared" si="0"/>
        <v>42615</v>
      </c>
      <c r="H22" s="179">
        <f t="shared" si="0"/>
        <v>42646</v>
      </c>
      <c r="I22" s="179">
        <f t="shared" si="0"/>
        <v>42677</v>
      </c>
      <c r="J22" s="179">
        <f t="shared" si="0"/>
        <v>42708</v>
      </c>
      <c r="K22" s="179">
        <f t="shared" si="0"/>
        <v>42739</v>
      </c>
      <c r="L22" s="179">
        <f t="shared" si="0"/>
        <v>42770</v>
      </c>
      <c r="M22" s="179">
        <f t="shared" si="0"/>
        <v>42801</v>
      </c>
      <c r="N22" s="179">
        <f t="shared" si="0"/>
        <v>42832</v>
      </c>
      <c r="O22" s="179">
        <f t="shared" si="0"/>
        <v>42863</v>
      </c>
      <c r="P22" s="179">
        <f t="shared" si="0"/>
        <v>42894</v>
      </c>
      <c r="Q22" s="179">
        <f t="shared" si="0"/>
        <v>42925</v>
      </c>
      <c r="R22" s="179">
        <f t="shared" si="0"/>
        <v>42956</v>
      </c>
      <c r="S22" s="179">
        <f t="shared" si="0"/>
        <v>42987</v>
      </c>
      <c r="T22" s="179">
        <f t="shared" si="0"/>
        <v>43018</v>
      </c>
      <c r="U22" s="179">
        <f t="shared" si="0"/>
        <v>43049</v>
      </c>
      <c r="V22" s="179">
        <f t="shared" si="0"/>
        <v>43080</v>
      </c>
      <c r="W22" s="179">
        <f t="shared" si="0"/>
        <v>43111</v>
      </c>
      <c r="X22" s="179">
        <f t="shared" si="0"/>
        <v>43142</v>
      </c>
      <c r="Y22" s="179">
        <f t="shared" si="0"/>
        <v>43173</v>
      </c>
      <c r="Z22" s="179">
        <f t="shared" si="0"/>
        <v>43204</v>
      </c>
      <c r="AA22" s="179">
        <f t="shared" si="0"/>
        <v>43235</v>
      </c>
      <c r="AB22" s="179">
        <f t="shared" si="0"/>
        <v>43266</v>
      </c>
      <c r="AC22" s="179">
        <f t="shared" si="0"/>
        <v>43297</v>
      </c>
      <c r="AD22" s="179">
        <f t="shared" si="0"/>
        <v>43328</v>
      </c>
      <c r="AE22" s="179">
        <f t="shared" si="0"/>
        <v>43359</v>
      </c>
      <c r="AF22" s="179">
        <f t="shared" si="0"/>
        <v>43390</v>
      </c>
      <c r="AG22" s="179">
        <f t="shared" si="0"/>
        <v>43421</v>
      </c>
      <c r="AH22" s="179">
        <f t="shared" si="0"/>
        <v>43452</v>
      </c>
      <c r="AI22" s="179">
        <f t="shared" si="0"/>
        <v>43483</v>
      </c>
      <c r="AJ22" s="179">
        <f t="shared" si="0"/>
        <v>43514</v>
      </c>
      <c r="AK22" s="179">
        <f t="shared" si="0"/>
        <v>43545</v>
      </c>
      <c r="AL22" s="179">
        <f t="shared" si="0"/>
        <v>43576</v>
      </c>
      <c r="AM22" s="179">
        <f t="shared" si="0"/>
        <v>43607</v>
      </c>
      <c r="AN22" s="179">
        <f t="shared" si="0"/>
        <v>43638</v>
      </c>
      <c r="AO22" s="179">
        <f t="shared" si="0"/>
        <v>43669</v>
      </c>
      <c r="AP22" s="179">
        <f t="shared" si="0"/>
        <v>43700</v>
      </c>
      <c r="AQ22" s="179">
        <f t="shared" si="0"/>
        <v>43731</v>
      </c>
      <c r="AR22" s="179">
        <f t="shared" si="0"/>
        <v>43762</v>
      </c>
      <c r="AS22" s="179">
        <f t="shared" si="0"/>
        <v>43793</v>
      </c>
      <c r="AT22" s="179">
        <f t="shared" si="0"/>
        <v>43824</v>
      </c>
      <c r="AU22" s="179">
        <f t="shared" si="0"/>
        <v>43855</v>
      </c>
      <c r="AV22" s="179">
        <f t="shared" si="0"/>
        <v>43886</v>
      </c>
      <c r="AW22" s="179">
        <f t="shared" si="0"/>
        <v>43917</v>
      </c>
      <c r="AX22" s="179">
        <f t="shared" si="0"/>
        <v>43948</v>
      </c>
      <c r="AY22" s="179">
        <f t="shared" si="0"/>
        <v>43979</v>
      </c>
      <c r="AZ22" s="179">
        <f t="shared" si="0"/>
        <v>44010</v>
      </c>
      <c r="BA22" s="179">
        <f t="shared" si="0"/>
        <v>44041</v>
      </c>
      <c r="BB22" s="179">
        <f t="shared" si="0"/>
        <v>44072</v>
      </c>
      <c r="BC22" s="179">
        <f t="shared" si="0"/>
        <v>44103</v>
      </c>
      <c r="BD22" s="179">
        <f t="shared" si="0"/>
        <v>44134</v>
      </c>
      <c r="BE22" s="179">
        <f t="shared" si="0"/>
        <v>44165</v>
      </c>
      <c r="BF22" s="179">
        <f t="shared" si="0"/>
        <v>44196</v>
      </c>
      <c r="BG22" s="179">
        <f t="shared" si="0"/>
        <v>44227</v>
      </c>
      <c r="BH22" s="179">
        <f t="shared" si="0"/>
        <v>44258</v>
      </c>
      <c r="BI22" s="179">
        <f t="shared" si="0"/>
        <v>44289</v>
      </c>
      <c r="BJ22" s="179">
        <f t="shared" si="0"/>
        <v>44320</v>
      </c>
      <c r="BK22" s="179">
        <f t="shared" si="0"/>
        <v>44351</v>
      </c>
      <c r="BL22" s="179">
        <f t="shared" si="0"/>
        <v>44382</v>
      </c>
      <c r="BM22" s="179">
        <f t="shared" si="0"/>
        <v>44413</v>
      </c>
      <c r="BN22" s="179">
        <f t="shared" si="0"/>
        <v>44444</v>
      </c>
      <c r="BO22" s="179">
        <f t="shared" si="0"/>
        <v>44475</v>
      </c>
      <c r="BP22" s="179">
        <f t="shared" si="0"/>
        <v>44506</v>
      </c>
      <c r="BQ22" s="179">
        <f t="shared" ref="BQ22:CT22" si="1">BP22+31</f>
        <v>44537</v>
      </c>
      <c r="BR22" s="179">
        <f t="shared" si="1"/>
        <v>44568</v>
      </c>
      <c r="BS22" s="179">
        <f t="shared" si="1"/>
        <v>44599</v>
      </c>
      <c r="BT22" s="179">
        <f t="shared" si="1"/>
        <v>44630</v>
      </c>
      <c r="BU22" s="179">
        <f t="shared" si="1"/>
        <v>44661</v>
      </c>
      <c r="BV22" s="179">
        <f t="shared" si="1"/>
        <v>44692</v>
      </c>
      <c r="BW22" s="179">
        <f t="shared" si="1"/>
        <v>44723</v>
      </c>
      <c r="BX22" s="179">
        <f t="shared" si="1"/>
        <v>44754</v>
      </c>
      <c r="BY22" s="179">
        <f t="shared" si="1"/>
        <v>44785</v>
      </c>
      <c r="BZ22" s="179">
        <f t="shared" si="1"/>
        <v>44816</v>
      </c>
      <c r="CA22" s="179">
        <f t="shared" si="1"/>
        <v>44847</v>
      </c>
      <c r="CB22" s="179">
        <f t="shared" si="1"/>
        <v>44878</v>
      </c>
      <c r="CC22" s="179">
        <f t="shared" si="1"/>
        <v>44909</v>
      </c>
      <c r="CD22" s="179">
        <f t="shared" si="1"/>
        <v>44940</v>
      </c>
      <c r="CE22" s="179">
        <f t="shared" si="1"/>
        <v>44971</v>
      </c>
      <c r="CF22" s="179">
        <f t="shared" si="1"/>
        <v>45002</v>
      </c>
      <c r="CG22" s="179">
        <f t="shared" si="1"/>
        <v>45033</v>
      </c>
      <c r="CH22" s="179">
        <f t="shared" si="1"/>
        <v>45064</v>
      </c>
      <c r="CI22" s="179">
        <f t="shared" si="1"/>
        <v>45095</v>
      </c>
      <c r="CJ22" s="179">
        <f t="shared" si="1"/>
        <v>45126</v>
      </c>
      <c r="CK22" s="179">
        <f t="shared" si="1"/>
        <v>45157</v>
      </c>
      <c r="CL22" s="179">
        <f t="shared" si="1"/>
        <v>45188</v>
      </c>
      <c r="CM22" s="179">
        <f t="shared" si="1"/>
        <v>45219</v>
      </c>
      <c r="CN22" s="179">
        <f t="shared" si="1"/>
        <v>45250</v>
      </c>
      <c r="CO22" s="179">
        <f t="shared" si="1"/>
        <v>45281</v>
      </c>
      <c r="CP22" s="179">
        <f t="shared" si="1"/>
        <v>45312</v>
      </c>
      <c r="CQ22" s="179">
        <f t="shared" si="1"/>
        <v>45343</v>
      </c>
      <c r="CR22" s="179">
        <f t="shared" si="1"/>
        <v>45374</v>
      </c>
      <c r="CS22" s="179">
        <f t="shared" si="1"/>
        <v>45405</v>
      </c>
      <c r="CT22" s="179">
        <f t="shared" si="1"/>
        <v>45436</v>
      </c>
      <c r="CU22" s="187"/>
    </row>
    <row r="23" spans="1:99" ht="16.5" customHeight="1" outlineLevel="1">
      <c r="A23" s="174" t="str">
        <f>A107</f>
        <v>多层（4F-9F)</v>
      </c>
      <c r="B23" s="180">
        <f>SUM(C23:CT23)</f>
        <v>0</v>
      </c>
      <c r="C23" s="181">
        <f t="shared" ref="C23:L23" si="2">C44+C65+C86+C107</f>
        <v>0</v>
      </c>
      <c r="D23" s="181">
        <f t="shared" si="2"/>
        <v>0</v>
      </c>
      <c r="E23" s="181">
        <f t="shared" si="2"/>
        <v>0</v>
      </c>
      <c r="F23" s="181">
        <f t="shared" si="2"/>
        <v>0</v>
      </c>
      <c r="G23" s="181">
        <f t="shared" si="2"/>
        <v>0</v>
      </c>
      <c r="H23" s="181">
        <f t="shared" si="2"/>
        <v>0</v>
      </c>
      <c r="I23" s="181">
        <f t="shared" si="2"/>
        <v>0</v>
      </c>
      <c r="J23" s="181">
        <f t="shared" si="2"/>
        <v>0</v>
      </c>
      <c r="K23" s="181">
        <f t="shared" si="2"/>
        <v>0</v>
      </c>
      <c r="L23" s="181">
        <f t="shared" si="2"/>
        <v>0</v>
      </c>
      <c r="M23" s="181">
        <f t="shared" ref="M23:BX23" si="3">M44+M65+M86+M107</f>
        <v>0</v>
      </c>
      <c r="N23" s="181">
        <f t="shared" si="3"/>
        <v>0</v>
      </c>
      <c r="O23" s="181">
        <f t="shared" si="3"/>
        <v>0</v>
      </c>
      <c r="P23" s="181">
        <f t="shared" si="3"/>
        <v>0</v>
      </c>
      <c r="Q23" s="181">
        <f t="shared" si="3"/>
        <v>0</v>
      </c>
      <c r="R23" s="181">
        <f t="shared" si="3"/>
        <v>0</v>
      </c>
      <c r="S23" s="181">
        <f t="shared" si="3"/>
        <v>0</v>
      </c>
      <c r="T23" s="181">
        <f t="shared" si="3"/>
        <v>0</v>
      </c>
      <c r="U23" s="181">
        <f t="shared" si="3"/>
        <v>0</v>
      </c>
      <c r="V23" s="181">
        <f t="shared" si="3"/>
        <v>0</v>
      </c>
      <c r="W23" s="181">
        <f t="shared" si="3"/>
        <v>0</v>
      </c>
      <c r="X23" s="181">
        <f t="shared" si="3"/>
        <v>0</v>
      </c>
      <c r="Y23" s="181">
        <f t="shared" si="3"/>
        <v>0</v>
      </c>
      <c r="Z23" s="181">
        <f t="shared" si="3"/>
        <v>0</v>
      </c>
      <c r="AA23" s="181">
        <f t="shared" si="3"/>
        <v>0</v>
      </c>
      <c r="AB23" s="181">
        <f t="shared" si="3"/>
        <v>0</v>
      </c>
      <c r="AC23" s="181">
        <f t="shared" si="3"/>
        <v>0</v>
      </c>
      <c r="AD23" s="181">
        <f t="shared" si="3"/>
        <v>0</v>
      </c>
      <c r="AE23" s="181">
        <f t="shared" si="3"/>
        <v>0</v>
      </c>
      <c r="AF23" s="181">
        <f t="shared" si="3"/>
        <v>0</v>
      </c>
      <c r="AG23" s="181">
        <f t="shared" si="3"/>
        <v>0</v>
      </c>
      <c r="AH23" s="181">
        <f t="shared" si="3"/>
        <v>0</v>
      </c>
      <c r="AI23" s="181">
        <f t="shared" si="3"/>
        <v>0</v>
      </c>
      <c r="AJ23" s="181">
        <f t="shared" si="3"/>
        <v>0</v>
      </c>
      <c r="AK23" s="181">
        <f t="shared" si="3"/>
        <v>0</v>
      </c>
      <c r="AL23" s="181">
        <f t="shared" si="3"/>
        <v>0</v>
      </c>
      <c r="AM23" s="181">
        <f t="shared" si="3"/>
        <v>0</v>
      </c>
      <c r="AN23" s="181">
        <f t="shared" si="3"/>
        <v>0</v>
      </c>
      <c r="AO23" s="181">
        <f t="shared" si="3"/>
        <v>0</v>
      </c>
      <c r="AP23" s="181">
        <f t="shared" si="3"/>
        <v>0</v>
      </c>
      <c r="AQ23" s="181">
        <f t="shared" si="3"/>
        <v>0</v>
      </c>
      <c r="AR23" s="181">
        <f t="shared" si="3"/>
        <v>0</v>
      </c>
      <c r="AS23" s="181">
        <f t="shared" si="3"/>
        <v>0</v>
      </c>
      <c r="AT23" s="181">
        <f t="shared" si="3"/>
        <v>0</v>
      </c>
      <c r="AU23" s="181">
        <f t="shared" si="3"/>
        <v>0</v>
      </c>
      <c r="AV23" s="181">
        <f t="shared" si="3"/>
        <v>0</v>
      </c>
      <c r="AW23" s="181">
        <f t="shared" si="3"/>
        <v>0</v>
      </c>
      <c r="AX23" s="181">
        <f t="shared" si="3"/>
        <v>0</v>
      </c>
      <c r="AY23" s="181">
        <f t="shared" si="3"/>
        <v>0</v>
      </c>
      <c r="AZ23" s="181">
        <f t="shared" si="3"/>
        <v>0</v>
      </c>
      <c r="BA23" s="181">
        <f t="shared" si="3"/>
        <v>0</v>
      </c>
      <c r="BB23" s="181">
        <f t="shared" si="3"/>
        <v>0</v>
      </c>
      <c r="BC23" s="181">
        <f t="shared" si="3"/>
        <v>0</v>
      </c>
      <c r="BD23" s="181">
        <f t="shared" si="3"/>
        <v>0</v>
      </c>
      <c r="BE23" s="181">
        <f t="shared" si="3"/>
        <v>0</v>
      </c>
      <c r="BF23" s="181">
        <f t="shared" si="3"/>
        <v>0</v>
      </c>
      <c r="BG23" s="181">
        <f t="shared" si="3"/>
        <v>0</v>
      </c>
      <c r="BH23" s="181">
        <f t="shared" si="3"/>
        <v>0</v>
      </c>
      <c r="BI23" s="181">
        <f t="shared" si="3"/>
        <v>0</v>
      </c>
      <c r="BJ23" s="181">
        <f t="shared" si="3"/>
        <v>0</v>
      </c>
      <c r="BK23" s="181">
        <f t="shared" si="3"/>
        <v>0</v>
      </c>
      <c r="BL23" s="181">
        <f t="shared" si="3"/>
        <v>0</v>
      </c>
      <c r="BM23" s="181">
        <f t="shared" si="3"/>
        <v>0</v>
      </c>
      <c r="BN23" s="181">
        <f t="shared" si="3"/>
        <v>0</v>
      </c>
      <c r="BO23" s="181">
        <f t="shared" si="3"/>
        <v>0</v>
      </c>
      <c r="BP23" s="181">
        <f t="shared" si="3"/>
        <v>0</v>
      </c>
      <c r="BQ23" s="181">
        <f t="shared" si="3"/>
        <v>0</v>
      </c>
      <c r="BR23" s="181">
        <f t="shared" si="3"/>
        <v>0</v>
      </c>
      <c r="BS23" s="181">
        <f t="shared" si="3"/>
        <v>0</v>
      </c>
      <c r="BT23" s="181">
        <f t="shared" si="3"/>
        <v>0</v>
      </c>
      <c r="BU23" s="181">
        <f t="shared" si="3"/>
        <v>0</v>
      </c>
      <c r="BV23" s="181">
        <f t="shared" si="3"/>
        <v>0</v>
      </c>
      <c r="BW23" s="181">
        <f t="shared" si="3"/>
        <v>0</v>
      </c>
      <c r="BX23" s="181">
        <f t="shared" si="3"/>
        <v>0</v>
      </c>
      <c r="BY23" s="181">
        <f t="shared" ref="BY23:CT23" si="4">BY44+BY65+BY86+BY107</f>
        <v>0</v>
      </c>
      <c r="BZ23" s="181">
        <f t="shared" si="4"/>
        <v>0</v>
      </c>
      <c r="CA23" s="181">
        <f t="shared" si="4"/>
        <v>0</v>
      </c>
      <c r="CB23" s="181">
        <f t="shared" si="4"/>
        <v>0</v>
      </c>
      <c r="CC23" s="181">
        <f t="shared" si="4"/>
        <v>0</v>
      </c>
      <c r="CD23" s="181">
        <f t="shared" si="4"/>
        <v>0</v>
      </c>
      <c r="CE23" s="181">
        <f t="shared" si="4"/>
        <v>0</v>
      </c>
      <c r="CF23" s="181">
        <f t="shared" si="4"/>
        <v>0</v>
      </c>
      <c r="CG23" s="181">
        <f t="shared" si="4"/>
        <v>0</v>
      </c>
      <c r="CH23" s="181">
        <f t="shared" si="4"/>
        <v>0</v>
      </c>
      <c r="CI23" s="181">
        <f t="shared" si="4"/>
        <v>0</v>
      </c>
      <c r="CJ23" s="181">
        <f t="shared" si="4"/>
        <v>0</v>
      </c>
      <c r="CK23" s="181">
        <f t="shared" si="4"/>
        <v>0</v>
      </c>
      <c r="CL23" s="181">
        <f t="shared" si="4"/>
        <v>0</v>
      </c>
      <c r="CM23" s="181">
        <f t="shared" si="4"/>
        <v>0</v>
      </c>
      <c r="CN23" s="181">
        <f t="shared" si="4"/>
        <v>0</v>
      </c>
      <c r="CO23" s="181">
        <f t="shared" si="4"/>
        <v>0</v>
      </c>
      <c r="CP23" s="181">
        <f t="shared" si="4"/>
        <v>0</v>
      </c>
      <c r="CQ23" s="181">
        <f t="shared" si="4"/>
        <v>0</v>
      </c>
      <c r="CR23" s="181">
        <f t="shared" si="4"/>
        <v>0</v>
      </c>
      <c r="CS23" s="181">
        <f t="shared" si="4"/>
        <v>0</v>
      </c>
      <c r="CT23" s="181">
        <f t="shared" si="4"/>
        <v>0</v>
      </c>
      <c r="CU23" s="188">
        <f>B23-'6、销售进度'!B351</f>
        <v>0</v>
      </c>
    </row>
    <row r="24" spans="1:99" ht="16.5" customHeight="1" outlineLevel="1">
      <c r="A24" s="174" t="str">
        <f t="shared" ref="A24:A36" si="5">A108</f>
        <v>小高层(10F-12F)</v>
      </c>
      <c r="B24" s="180">
        <f t="shared" ref="B24:B36" si="6">SUM(C24:CT24)</f>
        <v>0</v>
      </c>
      <c r="C24" s="181">
        <f t="shared" ref="C24:BN24" si="7">C45+C66+C87+C108</f>
        <v>0</v>
      </c>
      <c r="D24" s="181">
        <f t="shared" si="7"/>
        <v>0</v>
      </c>
      <c r="E24" s="181">
        <f t="shared" si="7"/>
        <v>0</v>
      </c>
      <c r="F24" s="181">
        <f t="shared" si="7"/>
        <v>0</v>
      </c>
      <c r="G24" s="181">
        <f t="shared" si="7"/>
        <v>0</v>
      </c>
      <c r="H24" s="181">
        <f t="shared" si="7"/>
        <v>0</v>
      </c>
      <c r="I24" s="181">
        <f t="shared" si="7"/>
        <v>0</v>
      </c>
      <c r="J24" s="181">
        <f t="shared" si="7"/>
        <v>0</v>
      </c>
      <c r="K24" s="181">
        <f t="shared" si="7"/>
        <v>0</v>
      </c>
      <c r="L24" s="181">
        <f t="shared" si="7"/>
        <v>0</v>
      </c>
      <c r="M24" s="181">
        <f t="shared" si="7"/>
        <v>0</v>
      </c>
      <c r="N24" s="181">
        <f t="shared" si="7"/>
        <v>0</v>
      </c>
      <c r="O24" s="181">
        <f t="shared" si="7"/>
        <v>0</v>
      </c>
      <c r="P24" s="181">
        <f t="shared" si="7"/>
        <v>0</v>
      </c>
      <c r="Q24" s="181">
        <f t="shared" si="7"/>
        <v>0</v>
      </c>
      <c r="R24" s="181">
        <f t="shared" si="7"/>
        <v>0</v>
      </c>
      <c r="S24" s="181">
        <f t="shared" si="7"/>
        <v>0</v>
      </c>
      <c r="T24" s="181">
        <f t="shared" si="7"/>
        <v>0</v>
      </c>
      <c r="U24" s="181">
        <f t="shared" si="7"/>
        <v>0</v>
      </c>
      <c r="V24" s="181">
        <f t="shared" si="7"/>
        <v>0</v>
      </c>
      <c r="W24" s="181">
        <f t="shared" si="7"/>
        <v>0</v>
      </c>
      <c r="X24" s="181">
        <f t="shared" si="7"/>
        <v>0</v>
      </c>
      <c r="Y24" s="181">
        <f t="shared" si="7"/>
        <v>0</v>
      </c>
      <c r="Z24" s="181">
        <f t="shared" si="7"/>
        <v>0</v>
      </c>
      <c r="AA24" s="181">
        <f t="shared" si="7"/>
        <v>0</v>
      </c>
      <c r="AB24" s="181">
        <f t="shared" si="7"/>
        <v>0</v>
      </c>
      <c r="AC24" s="181">
        <f t="shared" si="7"/>
        <v>0</v>
      </c>
      <c r="AD24" s="181">
        <f t="shared" si="7"/>
        <v>0</v>
      </c>
      <c r="AE24" s="181">
        <f t="shared" si="7"/>
        <v>0</v>
      </c>
      <c r="AF24" s="181">
        <f t="shared" si="7"/>
        <v>0</v>
      </c>
      <c r="AG24" s="181">
        <f t="shared" si="7"/>
        <v>0</v>
      </c>
      <c r="AH24" s="181">
        <f t="shared" si="7"/>
        <v>0</v>
      </c>
      <c r="AI24" s="181">
        <f t="shared" si="7"/>
        <v>0</v>
      </c>
      <c r="AJ24" s="181">
        <f t="shared" si="7"/>
        <v>0</v>
      </c>
      <c r="AK24" s="181">
        <f t="shared" si="7"/>
        <v>0</v>
      </c>
      <c r="AL24" s="181">
        <f t="shared" si="7"/>
        <v>0</v>
      </c>
      <c r="AM24" s="181">
        <f t="shared" si="7"/>
        <v>0</v>
      </c>
      <c r="AN24" s="181">
        <f t="shared" si="7"/>
        <v>0</v>
      </c>
      <c r="AO24" s="181">
        <f t="shared" si="7"/>
        <v>0</v>
      </c>
      <c r="AP24" s="181">
        <f t="shared" si="7"/>
        <v>0</v>
      </c>
      <c r="AQ24" s="181">
        <f t="shared" si="7"/>
        <v>0</v>
      </c>
      <c r="AR24" s="181">
        <f t="shared" si="7"/>
        <v>0</v>
      </c>
      <c r="AS24" s="181">
        <f t="shared" si="7"/>
        <v>0</v>
      </c>
      <c r="AT24" s="181">
        <f t="shared" si="7"/>
        <v>0</v>
      </c>
      <c r="AU24" s="181">
        <f t="shared" si="7"/>
        <v>0</v>
      </c>
      <c r="AV24" s="181">
        <f t="shared" si="7"/>
        <v>0</v>
      </c>
      <c r="AW24" s="181">
        <f t="shared" si="7"/>
        <v>0</v>
      </c>
      <c r="AX24" s="181">
        <f t="shared" si="7"/>
        <v>0</v>
      </c>
      <c r="AY24" s="181">
        <f t="shared" si="7"/>
        <v>0</v>
      </c>
      <c r="AZ24" s="181">
        <f t="shared" si="7"/>
        <v>0</v>
      </c>
      <c r="BA24" s="181">
        <f t="shared" si="7"/>
        <v>0</v>
      </c>
      <c r="BB24" s="181">
        <f t="shared" si="7"/>
        <v>0</v>
      </c>
      <c r="BC24" s="181">
        <f t="shared" si="7"/>
        <v>0</v>
      </c>
      <c r="BD24" s="181">
        <f t="shared" si="7"/>
        <v>0</v>
      </c>
      <c r="BE24" s="181">
        <f t="shared" si="7"/>
        <v>0</v>
      </c>
      <c r="BF24" s="181">
        <f t="shared" si="7"/>
        <v>0</v>
      </c>
      <c r="BG24" s="181">
        <f t="shared" si="7"/>
        <v>0</v>
      </c>
      <c r="BH24" s="181">
        <f t="shared" si="7"/>
        <v>0</v>
      </c>
      <c r="BI24" s="181">
        <f t="shared" si="7"/>
        <v>0</v>
      </c>
      <c r="BJ24" s="181">
        <f t="shared" si="7"/>
        <v>0</v>
      </c>
      <c r="BK24" s="181">
        <f t="shared" si="7"/>
        <v>0</v>
      </c>
      <c r="BL24" s="181">
        <f t="shared" si="7"/>
        <v>0</v>
      </c>
      <c r="BM24" s="181">
        <f t="shared" si="7"/>
        <v>0</v>
      </c>
      <c r="BN24" s="181">
        <f t="shared" si="7"/>
        <v>0</v>
      </c>
      <c r="BO24" s="181">
        <f t="shared" ref="BO24:CT24" si="8">BO45+BO66+BO87+BO108</f>
        <v>0</v>
      </c>
      <c r="BP24" s="181">
        <f t="shared" si="8"/>
        <v>0</v>
      </c>
      <c r="BQ24" s="181">
        <f t="shared" si="8"/>
        <v>0</v>
      </c>
      <c r="BR24" s="181">
        <f t="shared" si="8"/>
        <v>0</v>
      </c>
      <c r="BS24" s="181">
        <f t="shared" si="8"/>
        <v>0</v>
      </c>
      <c r="BT24" s="181">
        <f t="shared" si="8"/>
        <v>0</v>
      </c>
      <c r="BU24" s="181">
        <f t="shared" si="8"/>
        <v>0</v>
      </c>
      <c r="BV24" s="181">
        <f t="shared" si="8"/>
        <v>0</v>
      </c>
      <c r="BW24" s="181">
        <f t="shared" si="8"/>
        <v>0</v>
      </c>
      <c r="BX24" s="181">
        <f t="shared" si="8"/>
        <v>0</v>
      </c>
      <c r="BY24" s="181">
        <f t="shared" si="8"/>
        <v>0</v>
      </c>
      <c r="BZ24" s="181">
        <f t="shared" si="8"/>
        <v>0</v>
      </c>
      <c r="CA24" s="181">
        <f t="shared" si="8"/>
        <v>0</v>
      </c>
      <c r="CB24" s="181">
        <f t="shared" si="8"/>
        <v>0</v>
      </c>
      <c r="CC24" s="181">
        <f t="shared" si="8"/>
        <v>0</v>
      </c>
      <c r="CD24" s="181">
        <f t="shared" si="8"/>
        <v>0</v>
      </c>
      <c r="CE24" s="181">
        <f t="shared" si="8"/>
        <v>0</v>
      </c>
      <c r="CF24" s="181">
        <f t="shared" si="8"/>
        <v>0</v>
      </c>
      <c r="CG24" s="181">
        <f t="shared" si="8"/>
        <v>0</v>
      </c>
      <c r="CH24" s="181">
        <f t="shared" si="8"/>
        <v>0</v>
      </c>
      <c r="CI24" s="181">
        <f t="shared" si="8"/>
        <v>0</v>
      </c>
      <c r="CJ24" s="181">
        <f t="shared" si="8"/>
        <v>0</v>
      </c>
      <c r="CK24" s="181">
        <f t="shared" si="8"/>
        <v>0</v>
      </c>
      <c r="CL24" s="181">
        <f t="shared" si="8"/>
        <v>0</v>
      </c>
      <c r="CM24" s="181">
        <f t="shared" si="8"/>
        <v>0</v>
      </c>
      <c r="CN24" s="181">
        <f t="shared" si="8"/>
        <v>0</v>
      </c>
      <c r="CO24" s="181">
        <f t="shared" si="8"/>
        <v>0</v>
      </c>
      <c r="CP24" s="181">
        <f t="shared" si="8"/>
        <v>0</v>
      </c>
      <c r="CQ24" s="181">
        <f t="shared" si="8"/>
        <v>0</v>
      </c>
      <c r="CR24" s="181">
        <f t="shared" si="8"/>
        <v>0</v>
      </c>
      <c r="CS24" s="181">
        <f t="shared" si="8"/>
        <v>0</v>
      </c>
      <c r="CT24" s="181">
        <f t="shared" si="8"/>
        <v>0</v>
      </c>
      <c r="CU24" s="188">
        <f>B24-'6、销售进度'!B352</f>
        <v>0</v>
      </c>
    </row>
    <row r="25" spans="1:99" ht="16.5" customHeight="1" outlineLevel="1">
      <c r="A25" s="174" t="str">
        <f t="shared" si="5"/>
        <v>中高层(13F-18F)</v>
      </c>
      <c r="B25" s="180">
        <f t="shared" si="6"/>
        <v>0</v>
      </c>
      <c r="C25" s="181">
        <f t="shared" ref="C25:BN25" si="9">C46+C67+C88+C109</f>
        <v>0</v>
      </c>
      <c r="D25" s="181">
        <f t="shared" si="9"/>
        <v>0</v>
      </c>
      <c r="E25" s="181">
        <f t="shared" si="9"/>
        <v>0</v>
      </c>
      <c r="F25" s="181">
        <f t="shared" si="9"/>
        <v>0</v>
      </c>
      <c r="G25" s="181">
        <f t="shared" si="9"/>
        <v>0</v>
      </c>
      <c r="H25" s="181">
        <f t="shared" si="9"/>
        <v>0</v>
      </c>
      <c r="I25" s="181">
        <f t="shared" si="9"/>
        <v>0</v>
      </c>
      <c r="J25" s="181">
        <f t="shared" si="9"/>
        <v>0</v>
      </c>
      <c r="K25" s="181">
        <f t="shared" si="9"/>
        <v>0</v>
      </c>
      <c r="L25" s="181">
        <f t="shared" si="9"/>
        <v>0</v>
      </c>
      <c r="M25" s="181">
        <f t="shared" si="9"/>
        <v>0</v>
      </c>
      <c r="N25" s="181">
        <f t="shared" si="9"/>
        <v>0</v>
      </c>
      <c r="O25" s="181">
        <f t="shared" si="9"/>
        <v>0</v>
      </c>
      <c r="P25" s="181">
        <f t="shared" si="9"/>
        <v>0</v>
      </c>
      <c r="Q25" s="181">
        <f t="shared" si="9"/>
        <v>0</v>
      </c>
      <c r="R25" s="181">
        <f t="shared" si="9"/>
        <v>0</v>
      </c>
      <c r="S25" s="181">
        <f t="shared" si="9"/>
        <v>0</v>
      </c>
      <c r="T25" s="181">
        <f t="shared" si="9"/>
        <v>0</v>
      </c>
      <c r="U25" s="181">
        <f t="shared" si="9"/>
        <v>0</v>
      </c>
      <c r="V25" s="181">
        <f t="shared" si="9"/>
        <v>0</v>
      </c>
      <c r="W25" s="181">
        <f t="shared" si="9"/>
        <v>0</v>
      </c>
      <c r="X25" s="181">
        <f t="shared" si="9"/>
        <v>0</v>
      </c>
      <c r="Y25" s="181">
        <f t="shared" si="9"/>
        <v>0</v>
      </c>
      <c r="Z25" s="181">
        <f t="shared" si="9"/>
        <v>0</v>
      </c>
      <c r="AA25" s="181">
        <f t="shared" si="9"/>
        <v>0</v>
      </c>
      <c r="AB25" s="181">
        <f t="shared" si="9"/>
        <v>0</v>
      </c>
      <c r="AC25" s="181">
        <f t="shared" si="9"/>
        <v>0</v>
      </c>
      <c r="AD25" s="181">
        <f t="shared" si="9"/>
        <v>0</v>
      </c>
      <c r="AE25" s="181">
        <f t="shared" si="9"/>
        <v>0</v>
      </c>
      <c r="AF25" s="181">
        <f t="shared" si="9"/>
        <v>0</v>
      </c>
      <c r="AG25" s="181">
        <f t="shared" si="9"/>
        <v>0</v>
      </c>
      <c r="AH25" s="181">
        <f t="shared" si="9"/>
        <v>0</v>
      </c>
      <c r="AI25" s="181">
        <f t="shared" si="9"/>
        <v>0</v>
      </c>
      <c r="AJ25" s="181">
        <f t="shared" si="9"/>
        <v>0</v>
      </c>
      <c r="AK25" s="181">
        <f t="shared" si="9"/>
        <v>0</v>
      </c>
      <c r="AL25" s="181">
        <f t="shared" si="9"/>
        <v>0</v>
      </c>
      <c r="AM25" s="181">
        <f t="shared" si="9"/>
        <v>0</v>
      </c>
      <c r="AN25" s="181">
        <f t="shared" si="9"/>
        <v>0</v>
      </c>
      <c r="AO25" s="181">
        <f t="shared" si="9"/>
        <v>0</v>
      </c>
      <c r="AP25" s="181">
        <f t="shared" si="9"/>
        <v>0</v>
      </c>
      <c r="AQ25" s="181">
        <f t="shared" si="9"/>
        <v>0</v>
      </c>
      <c r="AR25" s="181">
        <f t="shared" si="9"/>
        <v>0</v>
      </c>
      <c r="AS25" s="181">
        <f t="shared" si="9"/>
        <v>0</v>
      </c>
      <c r="AT25" s="181">
        <f t="shared" si="9"/>
        <v>0</v>
      </c>
      <c r="AU25" s="181">
        <f t="shared" si="9"/>
        <v>0</v>
      </c>
      <c r="AV25" s="181">
        <f t="shared" si="9"/>
        <v>0</v>
      </c>
      <c r="AW25" s="181">
        <f t="shared" si="9"/>
        <v>0</v>
      </c>
      <c r="AX25" s="181">
        <f t="shared" si="9"/>
        <v>0</v>
      </c>
      <c r="AY25" s="181">
        <f t="shared" si="9"/>
        <v>0</v>
      </c>
      <c r="AZ25" s="181">
        <f t="shared" si="9"/>
        <v>0</v>
      </c>
      <c r="BA25" s="181">
        <f t="shared" si="9"/>
        <v>0</v>
      </c>
      <c r="BB25" s="181">
        <f t="shared" si="9"/>
        <v>0</v>
      </c>
      <c r="BC25" s="181">
        <f t="shared" si="9"/>
        <v>0</v>
      </c>
      <c r="BD25" s="181">
        <f t="shared" si="9"/>
        <v>0</v>
      </c>
      <c r="BE25" s="181">
        <f t="shared" si="9"/>
        <v>0</v>
      </c>
      <c r="BF25" s="181">
        <f t="shared" si="9"/>
        <v>0</v>
      </c>
      <c r="BG25" s="181">
        <f t="shared" si="9"/>
        <v>0</v>
      </c>
      <c r="BH25" s="181">
        <f t="shared" si="9"/>
        <v>0</v>
      </c>
      <c r="BI25" s="181">
        <f t="shared" si="9"/>
        <v>0</v>
      </c>
      <c r="BJ25" s="181">
        <f t="shared" si="9"/>
        <v>0</v>
      </c>
      <c r="BK25" s="181">
        <f t="shared" si="9"/>
        <v>0</v>
      </c>
      <c r="BL25" s="181">
        <f t="shared" si="9"/>
        <v>0</v>
      </c>
      <c r="BM25" s="181">
        <f t="shared" si="9"/>
        <v>0</v>
      </c>
      <c r="BN25" s="181">
        <f t="shared" si="9"/>
        <v>0</v>
      </c>
      <c r="BO25" s="181">
        <f t="shared" ref="BO25:CT25" si="10">BO46+BO67+BO88+BO109</f>
        <v>0</v>
      </c>
      <c r="BP25" s="181">
        <f t="shared" si="10"/>
        <v>0</v>
      </c>
      <c r="BQ25" s="181">
        <f t="shared" si="10"/>
        <v>0</v>
      </c>
      <c r="BR25" s="181">
        <f t="shared" si="10"/>
        <v>0</v>
      </c>
      <c r="BS25" s="181">
        <f t="shared" si="10"/>
        <v>0</v>
      </c>
      <c r="BT25" s="181">
        <f t="shared" si="10"/>
        <v>0</v>
      </c>
      <c r="BU25" s="181">
        <f t="shared" si="10"/>
        <v>0</v>
      </c>
      <c r="BV25" s="181">
        <f t="shared" si="10"/>
        <v>0</v>
      </c>
      <c r="BW25" s="181">
        <f t="shared" si="10"/>
        <v>0</v>
      </c>
      <c r="BX25" s="181">
        <f t="shared" si="10"/>
        <v>0</v>
      </c>
      <c r="BY25" s="181">
        <f t="shared" si="10"/>
        <v>0</v>
      </c>
      <c r="BZ25" s="181">
        <f t="shared" si="10"/>
        <v>0</v>
      </c>
      <c r="CA25" s="181">
        <f t="shared" si="10"/>
        <v>0</v>
      </c>
      <c r="CB25" s="181">
        <f t="shared" si="10"/>
        <v>0</v>
      </c>
      <c r="CC25" s="181">
        <f t="shared" si="10"/>
        <v>0</v>
      </c>
      <c r="CD25" s="181">
        <f t="shared" si="10"/>
        <v>0</v>
      </c>
      <c r="CE25" s="181">
        <f t="shared" si="10"/>
        <v>0</v>
      </c>
      <c r="CF25" s="181">
        <f t="shared" si="10"/>
        <v>0</v>
      </c>
      <c r="CG25" s="181">
        <f t="shared" si="10"/>
        <v>0</v>
      </c>
      <c r="CH25" s="181">
        <f t="shared" si="10"/>
        <v>0</v>
      </c>
      <c r="CI25" s="181">
        <f t="shared" si="10"/>
        <v>0</v>
      </c>
      <c r="CJ25" s="181">
        <f t="shared" si="10"/>
        <v>0</v>
      </c>
      <c r="CK25" s="181">
        <f t="shared" si="10"/>
        <v>0</v>
      </c>
      <c r="CL25" s="181">
        <f t="shared" si="10"/>
        <v>0</v>
      </c>
      <c r="CM25" s="181">
        <f t="shared" si="10"/>
        <v>0</v>
      </c>
      <c r="CN25" s="181">
        <f t="shared" si="10"/>
        <v>0</v>
      </c>
      <c r="CO25" s="181">
        <f t="shared" si="10"/>
        <v>0</v>
      </c>
      <c r="CP25" s="181">
        <f t="shared" si="10"/>
        <v>0</v>
      </c>
      <c r="CQ25" s="181">
        <f t="shared" si="10"/>
        <v>0</v>
      </c>
      <c r="CR25" s="181">
        <f t="shared" si="10"/>
        <v>0</v>
      </c>
      <c r="CS25" s="181">
        <f t="shared" si="10"/>
        <v>0</v>
      </c>
      <c r="CT25" s="181">
        <f t="shared" si="10"/>
        <v>0</v>
      </c>
      <c r="CU25" s="188">
        <f>B25-'6、销售进度'!B353</f>
        <v>0</v>
      </c>
    </row>
    <row r="26" spans="1:99" ht="16.5" customHeight="1" outlineLevel="1">
      <c r="A26" s="174" t="str">
        <f t="shared" si="5"/>
        <v>高层(19F及以上）</v>
      </c>
      <c r="B26" s="180">
        <f t="shared" si="6"/>
        <v>469822.45919999992</v>
      </c>
      <c r="C26" s="181">
        <f t="shared" ref="C26:BN26" si="11">C47+C68+C89+C110</f>
        <v>0</v>
      </c>
      <c r="D26" s="181">
        <f t="shared" si="11"/>
        <v>0</v>
      </c>
      <c r="E26" s="181">
        <f t="shared" si="11"/>
        <v>0</v>
      </c>
      <c r="F26" s="181">
        <f t="shared" si="11"/>
        <v>0</v>
      </c>
      <c r="G26" s="181">
        <f t="shared" si="11"/>
        <v>0</v>
      </c>
      <c r="H26" s="181">
        <f t="shared" si="11"/>
        <v>0</v>
      </c>
      <c r="I26" s="181">
        <f t="shared" si="11"/>
        <v>0</v>
      </c>
      <c r="J26" s="181">
        <f t="shared" si="11"/>
        <v>0</v>
      </c>
      <c r="K26" s="181">
        <f t="shared" si="11"/>
        <v>0</v>
      </c>
      <c r="L26" s="181">
        <f t="shared" si="11"/>
        <v>0</v>
      </c>
      <c r="M26" s="181">
        <f t="shared" si="11"/>
        <v>0</v>
      </c>
      <c r="N26" s="181">
        <f t="shared" si="11"/>
        <v>27933.119999999999</v>
      </c>
      <c r="O26" s="181">
        <f t="shared" si="11"/>
        <v>34916.399999999994</v>
      </c>
      <c r="P26" s="181">
        <f t="shared" si="11"/>
        <v>45779.28</v>
      </c>
      <c r="Q26" s="181">
        <f t="shared" si="11"/>
        <v>45579.576000000001</v>
      </c>
      <c r="R26" s="181">
        <f t="shared" si="11"/>
        <v>29869.104000000003</v>
      </c>
      <c r="S26" s="181">
        <f t="shared" si="11"/>
        <v>21721.944000000003</v>
      </c>
      <c r="T26" s="181">
        <f t="shared" si="11"/>
        <v>44402.448000000004</v>
      </c>
      <c r="U26" s="181">
        <f t="shared" si="11"/>
        <v>47941.656000000003</v>
      </c>
      <c r="V26" s="181">
        <f t="shared" si="11"/>
        <v>57337.961759999998</v>
      </c>
      <c r="W26" s="181">
        <f t="shared" si="11"/>
        <v>50128.827839999998</v>
      </c>
      <c r="X26" s="181">
        <f t="shared" si="11"/>
        <v>32387.235840000001</v>
      </c>
      <c r="Y26" s="181">
        <f t="shared" si="11"/>
        <v>22037.973839999999</v>
      </c>
      <c r="Z26" s="181">
        <f t="shared" si="11"/>
        <v>6618.3429599999999</v>
      </c>
      <c r="AA26" s="181">
        <f t="shared" si="11"/>
        <v>3168.5889599999991</v>
      </c>
      <c r="AB26" s="181">
        <f t="shared" si="11"/>
        <v>0</v>
      </c>
      <c r="AC26" s="181">
        <f t="shared" si="11"/>
        <v>0</v>
      </c>
      <c r="AD26" s="181">
        <f t="shared" si="11"/>
        <v>0</v>
      </c>
      <c r="AE26" s="181">
        <f t="shared" si="11"/>
        <v>0</v>
      </c>
      <c r="AF26" s="181">
        <f t="shared" si="11"/>
        <v>0</v>
      </c>
      <c r="AG26" s="181">
        <f t="shared" si="11"/>
        <v>0</v>
      </c>
      <c r="AH26" s="181">
        <f t="shared" si="11"/>
        <v>0</v>
      </c>
      <c r="AI26" s="181">
        <f t="shared" si="11"/>
        <v>0</v>
      </c>
      <c r="AJ26" s="181">
        <f t="shared" si="11"/>
        <v>0</v>
      </c>
      <c r="AK26" s="181">
        <f t="shared" si="11"/>
        <v>0</v>
      </c>
      <c r="AL26" s="181">
        <f t="shared" si="11"/>
        <v>0</v>
      </c>
      <c r="AM26" s="181">
        <f t="shared" si="11"/>
        <v>0</v>
      </c>
      <c r="AN26" s="181">
        <f t="shared" si="11"/>
        <v>0</v>
      </c>
      <c r="AO26" s="181">
        <f t="shared" si="11"/>
        <v>0</v>
      </c>
      <c r="AP26" s="181">
        <f t="shared" si="11"/>
        <v>0</v>
      </c>
      <c r="AQ26" s="181">
        <f t="shared" si="11"/>
        <v>0</v>
      </c>
      <c r="AR26" s="181">
        <f t="shared" si="11"/>
        <v>0</v>
      </c>
      <c r="AS26" s="181">
        <f t="shared" si="11"/>
        <v>0</v>
      </c>
      <c r="AT26" s="181">
        <f t="shared" si="11"/>
        <v>0</v>
      </c>
      <c r="AU26" s="181">
        <f t="shared" si="11"/>
        <v>0</v>
      </c>
      <c r="AV26" s="181">
        <f t="shared" si="11"/>
        <v>0</v>
      </c>
      <c r="AW26" s="181">
        <f t="shared" si="11"/>
        <v>0</v>
      </c>
      <c r="AX26" s="181">
        <f t="shared" si="11"/>
        <v>0</v>
      </c>
      <c r="AY26" s="181">
        <f t="shared" si="11"/>
        <v>0</v>
      </c>
      <c r="AZ26" s="181">
        <f t="shared" si="11"/>
        <v>0</v>
      </c>
      <c r="BA26" s="181">
        <f t="shared" si="11"/>
        <v>0</v>
      </c>
      <c r="BB26" s="181">
        <f t="shared" si="11"/>
        <v>0</v>
      </c>
      <c r="BC26" s="181">
        <f t="shared" si="11"/>
        <v>0</v>
      </c>
      <c r="BD26" s="181">
        <f t="shared" si="11"/>
        <v>0</v>
      </c>
      <c r="BE26" s="181">
        <f t="shared" si="11"/>
        <v>0</v>
      </c>
      <c r="BF26" s="181">
        <f t="shared" si="11"/>
        <v>0</v>
      </c>
      <c r="BG26" s="181">
        <f t="shared" si="11"/>
        <v>0</v>
      </c>
      <c r="BH26" s="181">
        <f t="shared" si="11"/>
        <v>0</v>
      </c>
      <c r="BI26" s="181">
        <f t="shared" si="11"/>
        <v>0</v>
      </c>
      <c r="BJ26" s="181">
        <f t="shared" si="11"/>
        <v>0</v>
      </c>
      <c r="BK26" s="181">
        <f t="shared" si="11"/>
        <v>0</v>
      </c>
      <c r="BL26" s="181">
        <f t="shared" si="11"/>
        <v>0</v>
      </c>
      <c r="BM26" s="181">
        <f t="shared" si="11"/>
        <v>0</v>
      </c>
      <c r="BN26" s="181">
        <f t="shared" si="11"/>
        <v>0</v>
      </c>
      <c r="BO26" s="181">
        <f t="shared" ref="BO26:CT26" si="12">BO47+BO68+BO89+BO110</f>
        <v>0</v>
      </c>
      <c r="BP26" s="181">
        <f t="shared" si="12"/>
        <v>0</v>
      </c>
      <c r="BQ26" s="181">
        <f t="shared" si="12"/>
        <v>0</v>
      </c>
      <c r="BR26" s="181">
        <f t="shared" si="12"/>
        <v>0</v>
      </c>
      <c r="BS26" s="181">
        <f t="shared" si="12"/>
        <v>0</v>
      </c>
      <c r="BT26" s="181">
        <f t="shared" si="12"/>
        <v>0</v>
      </c>
      <c r="BU26" s="181">
        <f t="shared" si="12"/>
        <v>0</v>
      </c>
      <c r="BV26" s="181">
        <f t="shared" si="12"/>
        <v>0</v>
      </c>
      <c r="BW26" s="181">
        <f t="shared" si="12"/>
        <v>0</v>
      </c>
      <c r="BX26" s="181">
        <f t="shared" si="12"/>
        <v>0</v>
      </c>
      <c r="BY26" s="181">
        <f t="shared" si="12"/>
        <v>0</v>
      </c>
      <c r="BZ26" s="181">
        <f t="shared" si="12"/>
        <v>0</v>
      </c>
      <c r="CA26" s="181">
        <f t="shared" si="12"/>
        <v>0</v>
      </c>
      <c r="CB26" s="181">
        <f t="shared" si="12"/>
        <v>0</v>
      </c>
      <c r="CC26" s="181">
        <f t="shared" si="12"/>
        <v>0</v>
      </c>
      <c r="CD26" s="181">
        <f t="shared" si="12"/>
        <v>0</v>
      </c>
      <c r="CE26" s="181">
        <f t="shared" si="12"/>
        <v>0</v>
      </c>
      <c r="CF26" s="181">
        <f t="shared" si="12"/>
        <v>0</v>
      </c>
      <c r="CG26" s="181">
        <f t="shared" si="12"/>
        <v>0</v>
      </c>
      <c r="CH26" s="181">
        <f t="shared" si="12"/>
        <v>0</v>
      </c>
      <c r="CI26" s="181">
        <f t="shared" si="12"/>
        <v>0</v>
      </c>
      <c r="CJ26" s="181">
        <f t="shared" si="12"/>
        <v>0</v>
      </c>
      <c r="CK26" s="181">
        <f t="shared" si="12"/>
        <v>0</v>
      </c>
      <c r="CL26" s="181">
        <f t="shared" si="12"/>
        <v>0</v>
      </c>
      <c r="CM26" s="181">
        <f t="shared" si="12"/>
        <v>0</v>
      </c>
      <c r="CN26" s="181">
        <f t="shared" si="12"/>
        <v>0</v>
      </c>
      <c r="CO26" s="181">
        <f t="shared" si="12"/>
        <v>0</v>
      </c>
      <c r="CP26" s="181">
        <f t="shared" si="12"/>
        <v>0</v>
      </c>
      <c r="CQ26" s="181">
        <f t="shared" si="12"/>
        <v>0</v>
      </c>
      <c r="CR26" s="181">
        <f t="shared" si="12"/>
        <v>0</v>
      </c>
      <c r="CS26" s="181">
        <f t="shared" si="12"/>
        <v>0</v>
      </c>
      <c r="CT26" s="181">
        <f t="shared" si="12"/>
        <v>0</v>
      </c>
      <c r="CU26" s="188">
        <f>B26-'6、销售进度'!B354</f>
        <v>0</v>
      </c>
    </row>
    <row r="27" spans="1:99" ht="16.5" customHeight="1" outlineLevel="1">
      <c r="A27" s="174" t="str">
        <f t="shared" si="5"/>
        <v>叠拼</v>
      </c>
      <c r="B27" s="180">
        <f t="shared" si="6"/>
        <v>0</v>
      </c>
      <c r="C27" s="181">
        <f t="shared" ref="C27:BN27" si="13">C48+C69+C90+C111</f>
        <v>0</v>
      </c>
      <c r="D27" s="181">
        <f t="shared" si="13"/>
        <v>0</v>
      </c>
      <c r="E27" s="181">
        <f t="shared" si="13"/>
        <v>0</v>
      </c>
      <c r="F27" s="181">
        <f t="shared" si="13"/>
        <v>0</v>
      </c>
      <c r="G27" s="181">
        <f t="shared" si="13"/>
        <v>0</v>
      </c>
      <c r="H27" s="181">
        <f t="shared" si="13"/>
        <v>0</v>
      </c>
      <c r="I27" s="181">
        <f t="shared" si="13"/>
        <v>0</v>
      </c>
      <c r="J27" s="181">
        <f t="shared" si="13"/>
        <v>0</v>
      </c>
      <c r="K27" s="181">
        <f t="shared" si="13"/>
        <v>0</v>
      </c>
      <c r="L27" s="181">
        <f t="shared" si="13"/>
        <v>0</v>
      </c>
      <c r="M27" s="181">
        <f t="shared" si="13"/>
        <v>0</v>
      </c>
      <c r="N27" s="181">
        <f t="shared" si="13"/>
        <v>0</v>
      </c>
      <c r="O27" s="181">
        <f t="shared" si="13"/>
        <v>0</v>
      </c>
      <c r="P27" s="181">
        <f t="shared" si="13"/>
        <v>0</v>
      </c>
      <c r="Q27" s="181">
        <f t="shared" si="13"/>
        <v>0</v>
      </c>
      <c r="R27" s="181">
        <f t="shared" si="13"/>
        <v>0</v>
      </c>
      <c r="S27" s="181">
        <f t="shared" si="13"/>
        <v>0</v>
      </c>
      <c r="T27" s="181">
        <f t="shared" si="13"/>
        <v>0</v>
      </c>
      <c r="U27" s="181">
        <f t="shared" si="13"/>
        <v>0</v>
      </c>
      <c r="V27" s="181">
        <f t="shared" si="13"/>
        <v>0</v>
      </c>
      <c r="W27" s="181">
        <f t="shared" si="13"/>
        <v>0</v>
      </c>
      <c r="X27" s="181">
        <f t="shared" si="13"/>
        <v>0</v>
      </c>
      <c r="Y27" s="181">
        <f t="shared" si="13"/>
        <v>0</v>
      </c>
      <c r="Z27" s="181">
        <f t="shared" si="13"/>
        <v>0</v>
      </c>
      <c r="AA27" s="181">
        <f t="shared" si="13"/>
        <v>0</v>
      </c>
      <c r="AB27" s="181">
        <f t="shared" si="13"/>
        <v>0</v>
      </c>
      <c r="AC27" s="181">
        <f t="shared" si="13"/>
        <v>0</v>
      </c>
      <c r="AD27" s="181">
        <f t="shared" si="13"/>
        <v>0</v>
      </c>
      <c r="AE27" s="181">
        <f t="shared" si="13"/>
        <v>0</v>
      </c>
      <c r="AF27" s="181">
        <f t="shared" si="13"/>
        <v>0</v>
      </c>
      <c r="AG27" s="181">
        <f t="shared" si="13"/>
        <v>0</v>
      </c>
      <c r="AH27" s="181">
        <f t="shared" si="13"/>
        <v>0</v>
      </c>
      <c r="AI27" s="181">
        <f t="shared" si="13"/>
        <v>0</v>
      </c>
      <c r="AJ27" s="181">
        <f t="shared" si="13"/>
        <v>0</v>
      </c>
      <c r="AK27" s="181">
        <f t="shared" si="13"/>
        <v>0</v>
      </c>
      <c r="AL27" s="181">
        <f t="shared" si="13"/>
        <v>0</v>
      </c>
      <c r="AM27" s="181">
        <f t="shared" si="13"/>
        <v>0</v>
      </c>
      <c r="AN27" s="181">
        <f t="shared" si="13"/>
        <v>0</v>
      </c>
      <c r="AO27" s="181">
        <f t="shared" si="13"/>
        <v>0</v>
      </c>
      <c r="AP27" s="181">
        <f t="shared" si="13"/>
        <v>0</v>
      </c>
      <c r="AQ27" s="181">
        <f t="shared" si="13"/>
        <v>0</v>
      </c>
      <c r="AR27" s="181">
        <f t="shared" si="13"/>
        <v>0</v>
      </c>
      <c r="AS27" s="181">
        <f t="shared" si="13"/>
        <v>0</v>
      </c>
      <c r="AT27" s="181">
        <f t="shared" si="13"/>
        <v>0</v>
      </c>
      <c r="AU27" s="181">
        <f t="shared" si="13"/>
        <v>0</v>
      </c>
      <c r="AV27" s="181">
        <f t="shared" si="13"/>
        <v>0</v>
      </c>
      <c r="AW27" s="181">
        <f t="shared" si="13"/>
        <v>0</v>
      </c>
      <c r="AX27" s="181">
        <f t="shared" si="13"/>
        <v>0</v>
      </c>
      <c r="AY27" s="181">
        <f t="shared" si="13"/>
        <v>0</v>
      </c>
      <c r="AZ27" s="181">
        <f t="shared" si="13"/>
        <v>0</v>
      </c>
      <c r="BA27" s="181">
        <f t="shared" si="13"/>
        <v>0</v>
      </c>
      <c r="BB27" s="181">
        <f t="shared" si="13"/>
        <v>0</v>
      </c>
      <c r="BC27" s="181">
        <f t="shared" si="13"/>
        <v>0</v>
      </c>
      <c r="BD27" s="181">
        <f t="shared" si="13"/>
        <v>0</v>
      </c>
      <c r="BE27" s="181">
        <f t="shared" si="13"/>
        <v>0</v>
      </c>
      <c r="BF27" s="181">
        <f t="shared" si="13"/>
        <v>0</v>
      </c>
      <c r="BG27" s="181">
        <f t="shared" si="13"/>
        <v>0</v>
      </c>
      <c r="BH27" s="181">
        <f t="shared" si="13"/>
        <v>0</v>
      </c>
      <c r="BI27" s="181">
        <f t="shared" si="13"/>
        <v>0</v>
      </c>
      <c r="BJ27" s="181">
        <f t="shared" si="13"/>
        <v>0</v>
      </c>
      <c r="BK27" s="181">
        <f t="shared" si="13"/>
        <v>0</v>
      </c>
      <c r="BL27" s="181">
        <f t="shared" si="13"/>
        <v>0</v>
      </c>
      <c r="BM27" s="181">
        <f t="shared" si="13"/>
        <v>0</v>
      </c>
      <c r="BN27" s="181">
        <f t="shared" si="13"/>
        <v>0</v>
      </c>
      <c r="BO27" s="181">
        <f t="shared" ref="BO27:CT27" si="14">BO48+BO69+BO90+BO111</f>
        <v>0</v>
      </c>
      <c r="BP27" s="181">
        <f t="shared" si="14"/>
        <v>0</v>
      </c>
      <c r="BQ27" s="181">
        <f t="shared" si="14"/>
        <v>0</v>
      </c>
      <c r="BR27" s="181">
        <f t="shared" si="14"/>
        <v>0</v>
      </c>
      <c r="BS27" s="181">
        <f t="shared" si="14"/>
        <v>0</v>
      </c>
      <c r="BT27" s="181">
        <f t="shared" si="14"/>
        <v>0</v>
      </c>
      <c r="BU27" s="181">
        <f t="shared" si="14"/>
        <v>0</v>
      </c>
      <c r="BV27" s="181">
        <f t="shared" si="14"/>
        <v>0</v>
      </c>
      <c r="BW27" s="181">
        <f t="shared" si="14"/>
        <v>0</v>
      </c>
      <c r="BX27" s="181">
        <f t="shared" si="14"/>
        <v>0</v>
      </c>
      <c r="BY27" s="181">
        <f t="shared" si="14"/>
        <v>0</v>
      </c>
      <c r="BZ27" s="181">
        <f t="shared" si="14"/>
        <v>0</v>
      </c>
      <c r="CA27" s="181">
        <f t="shared" si="14"/>
        <v>0</v>
      </c>
      <c r="CB27" s="181">
        <f t="shared" si="14"/>
        <v>0</v>
      </c>
      <c r="CC27" s="181">
        <f t="shared" si="14"/>
        <v>0</v>
      </c>
      <c r="CD27" s="181">
        <f t="shared" si="14"/>
        <v>0</v>
      </c>
      <c r="CE27" s="181">
        <f t="shared" si="14"/>
        <v>0</v>
      </c>
      <c r="CF27" s="181">
        <f t="shared" si="14"/>
        <v>0</v>
      </c>
      <c r="CG27" s="181">
        <f t="shared" si="14"/>
        <v>0</v>
      </c>
      <c r="CH27" s="181">
        <f t="shared" si="14"/>
        <v>0</v>
      </c>
      <c r="CI27" s="181">
        <f t="shared" si="14"/>
        <v>0</v>
      </c>
      <c r="CJ27" s="181">
        <f t="shared" si="14"/>
        <v>0</v>
      </c>
      <c r="CK27" s="181">
        <f t="shared" si="14"/>
        <v>0</v>
      </c>
      <c r="CL27" s="181">
        <f t="shared" si="14"/>
        <v>0</v>
      </c>
      <c r="CM27" s="181">
        <f t="shared" si="14"/>
        <v>0</v>
      </c>
      <c r="CN27" s="181">
        <f t="shared" si="14"/>
        <v>0</v>
      </c>
      <c r="CO27" s="181">
        <f t="shared" si="14"/>
        <v>0</v>
      </c>
      <c r="CP27" s="181">
        <f t="shared" si="14"/>
        <v>0</v>
      </c>
      <c r="CQ27" s="181">
        <f t="shared" si="14"/>
        <v>0</v>
      </c>
      <c r="CR27" s="181">
        <f t="shared" si="14"/>
        <v>0</v>
      </c>
      <c r="CS27" s="181">
        <f t="shared" si="14"/>
        <v>0</v>
      </c>
      <c r="CT27" s="181">
        <f t="shared" si="14"/>
        <v>0</v>
      </c>
      <c r="CU27" s="188">
        <f>B27-'6、销售进度'!B355</f>
        <v>0</v>
      </c>
    </row>
    <row r="28" spans="1:99" ht="16.5" customHeight="1" outlineLevel="1">
      <c r="A28" s="174" t="str">
        <f t="shared" si="5"/>
        <v>联排</v>
      </c>
      <c r="B28" s="180">
        <f t="shared" si="6"/>
        <v>0</v>
      </c>
      <c r="C28" s="181">
        <f t="shared" ref="C28:BN28" si="15">C49+C70+C91+C112</f>
        <v>0</v>
      </c>
      <c r="D28" s="181">
        <f t="shared" si="15"/>
        <v>0</v>
      </c>
      <c r="E28" s="181">
        <f t="shared" si="15"/>
        <v>0</v>
      </c>
      <c r="F28" s="181">
        <f t="shared" si="15"/>
        <v>0</v>
      </c>
      <c r="G28" s="181">
        <f t="shared" si="15"/>
        <v>0</v>
      </c>
      <c r="H28" s="181">
        <f t="shared" si="15"/>
        <v>0</v>
      </c>
      <c r="I28" s="181">
        <f t="shared" si="15"/>
        <v>0</v>
      </c>
      <c r="J28" s="181">
        <f t="shared" si="15"/>
        <v>0</v>
      </c>
      <c r="K28" s="181">
        <f t="shared" si="15"/>
        <v>0</v>
      </c>
      <c r="L28" s="181">
        <f t="shared" si="15"/>
        <v>0</v>
      </c>
      <c r="M28" s="181">
        <f t="shared" si="15"/>
        <v>0</v>
      </c>
      <c r="N28" s="181">
        <f t="shared" si="15"/>
        <v>0</v>
      </c>
      <c r="O28" s="181">
        <f t="shared" si="15"/>
        <v>0</v>
      </c>
      <c r="P28" s="181">
        <f t="shared" si="15"/>
        <v>0</v>
      </c>
      <c r="Q28" s="181">
        <f t="shared" si="15"/>
        <v>0</v>
      </c>
      <c r="R28" s="181">
        <f t="shared" si="15"/>
        <v>0</v>
      </c>
      <c r="S28" s="181">
        <f t="shared" si="15"/>
        <v>0</v>
      </c>
      <c r="T28" s="181">
        <f t="shared" si="15"/>
        <v>0</v>
      </c>
      <c r="U28" s="181">
        <f t="shared" si="15"/>
        <v>0</v>
      </c>
      <c r="V28" s="181">
        <f t="shared" si="15"/>
        <v>0</v>
      </c>
      <c r="W28" s="181">
        <f t="shared" si="15"/>
        <v>0</v>
      </c>
      <c r="X28" s="181">
        <f t="shared" si="15"/>
        <v>0</v>
      </c>
      <c r="Y28" s="181">
        <f t="shared" si="15"/>
        <v>0</v>
      </c>
      <c r="Z28" s="181">
        <f t="shared" si="15"/>
        <v>0</v>
      </c>
      <c r="AA28" s="181">
        <f t="shared" si="15"/>
        <v>0</v>
      </c>
      <c r="AB28" s="181">
        <f t="shared" si="15"/>
        <v>0</v>
      </c>
      <c r="AC28" s="181">
        <f t="shared" si="15"/>
        <v>0</v>
      </c>
      <c r="AD28" s="181">
        <f t="shared" si="15"/>
        <v>0</v>
      </c>
      <c r="AE28" s="181">
        <f t="shared" si="15"/>
        <v>0</v>
      </c>
      <c r="AF28" s="181">
        <f t="shared" si="15"/>
        <v>0</v>
      </c>
      <c r="AG28" s="181">
        <f t="shared" si="15"/>
        <v>0</v>
      </c>
      <c r="AH28" s="181">
        <f t="shared" si="15"/>
        <v>0</v>
      </c>
      <c r="AI28" s="181">
        <f t="shared" si="15"/>
        <v>0</v>
      </c>
      <c r="AJ28" s="181">
        <f t="shared" si="15"/>
        <v>0</v>
      </c>
      <c r="AK28" s="181">
        <f t="shared" si="15"/>
        <v>0</v>
      </c>
      <c r="AL28" s="181">
        <f t="shared" si="15"/>
        <v>0</v>
      </c>
      <c r="AM28" s="181">
        <f t="shared" si="15"/>
        <v>0</v>
      </c>
      <c r="AN28" s="181">
        <f t="shared" si="15"/>
        <v>0</v>
      </c>
      <c r="AO28" s="181">
        <f t="shared" si="15"/>
        <v>0</v>
      </c>
      <c r="AP28" s="181">
        <f t="shared" si="15"/>
        <v>0</v>
      </c>
      <c r="AQ28" s="181">
        <f t="shared" si="15"/>
        <v>0</v>
      </c>
      <c r="AR28" s="181">
        <f t="shared" si="15"/>
        <v>0</v>
      </c>
      <c r="AS28" s="181">
        <f t="shared" si="15"/>
        <v>0</v>
      </c>
      <c r="AT28" s="181">
        <f t="shared" si="15"/>
        <v>0</v>
      </c>
      <c r="AU28" s="181">
        <f t="shared" si="15"/>
        <v>0</v>
      </c>
      <c r="AV28" s="181">
        <f t="shared" si="15"/>
        <v>0</v>
      </c>
      <c r="AW28" s="181">
        <f t="shared" si="15"/>
        <v>0</v>
      </c>
      <c r="AX28" s="181">
        <f t="shared" si="15"/>
        <v>0</v>
      </c>
      <c r="AY28" s="181">
        <f t="shared" si="15"/>
        <v>0</v>
      </c>
      <c r="AZ28" s="181">
        <f t="shared" si="15"/>
        <v>0</v>
      </c>
      <c r="BA28" s="181">
        <f t="shared" si="15"/>
        <v>0</v>
      </c>
      <c r="BB28" s="181">
        <f t="shared" si="15"/>
        <v>0</v>
      </c>
      <c r="BC28" s="181">
        <f t="shared" si="15"/>
        <v>0</v>
      </c>
      <c r="BD28" s="181">
        <f t="shared" si="15"/>
        <v>0</v>
      </c>
      <c r="BE28" s="181">
        <f t="shared" si="15"/>
        <v>0</v>
      </c>
      <c r="BF28" s="181">
        <f t="shared" si="15"/>
        <v>0</v>
      </c>
      <c r="BG28" s="181">
        <f t="shared" si="15"/>
        <v>0</v>
      </c>
      <c r="BH28" s="181">
        <f t="shared" si="15"/>
        <v>0</v>
      </c>
      <c r="BI28" s="181">
        <f t="shared" si="15"/>
        <v>0</v>
      </c>
      <c r="BJ28" s="181">
        <f t="shared" si="15"/>
        <v>0</v>
      </c>
      <c r="BK28" s="181">
        <f t="shared" si="15"/>
        <v>0</v>
      </c>
      <c r="BL28" s="181">
        <f t="shared" si="15"/>
        <v>0</v>
      </c>
      <c r="BM28" s="181">
        <f t="shared" si="15"/>
        <v>0</v>
      </c>
      <c r="BN28" s="181">
        <f t="shared" si="15"/>
        <v>0</v>
      </c>
      <c r="BO28" s="181">
        <f t="shared" ref="BO28:CT28" si="16">BO49+BO70+BO91+BO112</f>
        <v>0</v>
      </c>
      <c r="BP28" s="181">
        <f t="shared" si="16"/>
        <v>0</v>
      </c>
      <c r="BQ28" s="181">
        <f t="shared" si="16"/>
        <v>0</v>
      </c>
      <c r="BR28" s="181">
        <f t="shared" si="16"/>
        <v>0</v>
      </c>
      <c r="BS28" s="181">
        <f t="shared" si="16"/>
        <v>0</v>
      </c>
      <c r="BT28" s="181">
        <f t="shared" si="16"/>
        <v>0</v>
      </c>
      <c r="BU28" s="181">
        <f t="shared" si="16"/>
        <v>0</v>
      </c>
      <c r="BV28" s="181">
        <f t="shared" si="16"/>
        <v>0</v>
      </c>
      <c r="BW28" s="181">
        <f t="shared" si="16"/>
        <v>0</v>
      </c>
      <c r="BX28" s="181">
        <f t="shared" si="16"/>
        <v>0</v>
      </c>
      <c r="BY28" s="181">
        <f t="shared" si="16"/>
        <v>0</v>
      </c>
      <c r="BZ28" s="181">
        <f t="shared" si="16"/>
        <v>0</v>
      </c>
      <c r="CA28" s="181">
        <f t="shared" si="16"/>
        <v>0</v>
      </c>
      <c r="CB28" s="181">
        <f t="shared" si="16"/>
        <v>0</v>
      </c>
      <c r="CC28" s="181">
        <f t="shared" si="16"/>
        <v>0</v>
      </c>
      <c r="CD28" s="181">
        <f t="shared" si="16"/>
        <v>0</v>
      </c>
      <c r="CE28" s="181">
        <f t="shared" si="16"/>
        <v>0</v>
      </c>
      <c r="CF28" s="181">
        <f t="shared" si="16"/>
        <v>0</v>
      </c>
      <c r="CG28" s="181">
        <f t="shared" si="16"/>
        <v>0</v>
      </c>
      <c r="CH28" s="181">
        <f t="shared" si="16"/>
        <v>0</v>
      </c>
      <c r="CI28" s="181">
        <f t="shared" si="16"/>
        <v>0</v>
      </c>
      <c r="CJ28" s="181">
        <f t="shared" si="16"/>
        <v>0</v>
      </c>
      <c r="CK28" s="181">
        <f t="shared" si="16"/>
        <v>0</v>
      </c>
      <c r="CL28" s="181">
        <f t="shared" si="16"/>
        <v>0</v>
      </c>
      <c r="CM28" s="181">
        <f t="shared" si="16"/>
        <v>0</v>
      </c>
      <c r="CN28" s="181">
        <f t="shared" si="16"/>
        <v>0</v>
      </c>
      <c r="CO28" s="181">
        <f t="shared" si="16"/>
        <v>0</v>
      </c>
      <c r="CP28" s="181">
        <f t="shared" si="16"/>
        <v>0</v>
      </c>
      <c r="CQ28" s="181">
        <f t="shared" si="16"/>
        <v>0</v>
      </c>
      <c r="CR28" s="181">
        <f t="shared" si="16"/>
        <v>0</v>
      </c>
      <c r="CS28" s="181">
        <f t="shared" si="16"/>
        <v>0</v>
      </c>
      <c r="CT28" s="181">
        <f t="shared" si="16"/>
        <v>0</v>
      </c>
      <c r="CU28" s="188">
        <f>B28-'6、销售进度'!B356</f>
        <v>0</v>
      </c>
    </row>
    <row r="29" spans="1:99" ht="16.5" customHeight="1" outlineLevel="1">
      <c r="A29" s="174" t="str">
        <f t="shared" si="5"/>
        <v>双拼</v>
      </c>
      <c r="B29" s="180">
        <f t="shared" si="6"/>
        <v>0</v>
      </c>
      <c r="C29" s="181">
        <f t="shared" ref="C29:BN29" si="17">C50+C71+C92+C113</f>
        <v>0</v>
      </c>
      <c r="D29" s="181">
        <f t="shared" si="17"/>
        <v>0</v>
      </c>
      <c r="E29" s="181">
        <f t="shared" si="17"/>
        <v>0</v>
      </c>
      <c r="F29" s="181">
        <f t="shared" si="17"/>
        <v>0</v>
      </c>
      <c r="G29" s="181">
        <f t="shared" si="17"/>
        <v>0</v>
      </c>
      <c r="H29" s="181">
        <f t="shared" si="17"/>
        <v>0</v>
      </c>
      <c r="I29" s="181">
        <f t="shared" si="17"/>
        <v>0</v>
      </c>
      <c r="J29" s="181">
        <f t="shared" si="17"/>
        <v>0</v>
      </c>
      <c r="K29" s="181">
        <f t="shared" si="17"/>
        <v>0</v>
      </c>
      <c r="L29" s="181">
        <f t="shared" si="17"/>
        <v>0</v>
      </c>
      <c r="M29" s="181">
        <f t="shared" si="17"/>
        <v>0</v>
      </c>
      <c r="N29" s="181">
        <f t="shared" si="17"/>
        <v>0</v>
      </c>
      <c r="O29" s="181">
        <f t="shared" si="17"/>
        <v>0</v>
      </c>
      <c r="P29" s="181">
        <f t="shared" si="17"/>
        <v>0</v>
      </c>
      <c r="Q29" s="181">
        <f t="shared" si="17"/>
        <v>0</v>
      </c>
      <c r="R29" s="181">
        <f t="shared" si="17"/>
        <v>0</v>
      </c>
      <c r="S29" s="181">
        <f t="shared" si="17"/>
        <v>0</v>
      </c>
      <c r="T29" s="181">
        <f t="shared" si="17"/>
        <v>0</v>
      </c>
      <c r="U29" s="181">
        <f t="shared" si="17"/>
        <v>0</v>
      </c>
      <c r="V29" s="181">
        <f t="shared" si="17"/>
        <v>0</v>
      </c>
      <c r="W29" s="181">
        <f t="shared" si="17"/>
        <v>0</v>
      </c>
      <c r="X29" s="181">
        <f t="shared" si="17"/>
        <v>0</v>
      </c>
      <c r="Y29" s="181">
        <f t="shared" si="17"/>
        <v>0</v>
      </c>
      <c r="Z29" s="181">
        <f t="shared" si="17"/>
        <v>0</v>
      </c>
      <c r="AA29" s="181">
        <f t="shared" si="17"/>
        <v>0</v>
      </c>
      <c r="AB29" s="181">
        <f t="shared" si="17"/>
        <v>0</v>
      </c>
      <c r="AC29" s="181">
        <f t="shared" si="17"/>
        <v>0</v>
      </c>
      <c r="AD29" s="181">
        <f t="shared" si="17"/>
        <v>0</v>
      </c>
      <c r="AE29" s="181">
        <f t="shared" si="17"/>
        <v>0</v>
      </c>
      <c r="AF29" s="181">
        <f t="shared" si="17"/>
        <v>0</v>
      </c>
      <c r="AG29" s="181">
        <f t="shared" si="17"/>
        <v>0</v>
      </c>
      <c r="AH29" s="181">
        <f t="shared" si="17"/>
        <v>0</v>
      </c>
      <c r="AI29" s="181">
        <f t="shared" si="17"/>
        <v>0</v>
      </c>
      <c r="AJ29" s="181">
        <f t="shared" si="17"/>
        <v>0</v>
      </c>
      <c r="AK29" s="181">
        <f t="shared" si="17"/>
        <v>0</v>
      </c>
      <c r="AL29" s="181">
        <f t="shared" si="17"/>
        <v>0</v>
      </c>
      <c r="AM29" s="181">
        <f t="shared" si="17"/>
        <v>0</v>
      </c>
      <c r="AN29" s="181">
        <f t="shared" si="17"/>
        <v>0</v>
      </c>
      <c r="AO29" s="181">
        <f t="shared" si="17"/>
        <v>0</v>
      </c>
      <c r="AP29" s="181">
        <f t="shared" si="17"/>
        <v>0</v>
      </c>
      <c r="AQ29" s="181">
        <f t="shared" si="17"/>
        <v>0</v>
      </c>
      <c r="AR29" s="181">
        <f t="shared" si="17"/>
        <v>0</v>
      </c>
      <c r="AS29" s="181">
        <f t="shared" si="17"/>
        <v>0</v>
      </c>
      <c r="AT29" s="181">
        <f t="shared" si="17"/>
        <v>0</v>
      </c>
      <c r="AU29" s="181">
        <f t="shared" si="17"/>
        <v>0</v>
      </c>
      <c r="AV29" s="181">
        <f t="shared" si="17"/>
        <v>0</v>
      </c>
      <c r="AW29" s="181">
        <f t="shared" si="17"/>
        <v>0</v>
      </c>
      <c r="AX29" s="181">
        <f t="shared" si="17"/>
        <v>0</v>
      </c>
      <c r="AY29" s="181">
        <f t="shared" si="17"/>
        <v>0</v>
      </c>
      <c r="AZ29" s="181">
        <f t="shared" si="17"/>
        <v>0</v>
      </c>
      <c r="BA29" s="181">
        <f t="shared" si="17"/>
        <v>0</v>
      </c>
      <c r="BB29" s="181">
        <f t="shared" si="17"/>
        <v>0</v>
      </c>
      <c r="BC29" s="181">
        <f t="shared" si="17"/>
        <v>0</v>
      </c>
      <c r="BD29" s="181">
        <f t="shared" si="17"/>
        <v>0</v>
      </c>
      <c r="BE29" s="181">
        <f t="shared" si="17"/>
        <v>0</v>
      </c>
      <c r="BF29" s="181">
        <f t="shared" si="17"/>
        <v>0</v>
      </c>
      <c r="BG29" s="181">
        <f t="shared" si="17"/>
        <v>0</v>
      </c>
      <c r="BH29" s="181">
        <f t="shared" si="17"/>
        <v>0</v>
      </c>
      <c r="BI29" s="181">
        <f t="shared" si="17"/>
        <v>0</v>
      </c>
      <c r="BJ29" s="181">
        <f t="shared" si="17"/>
        <v>0</v>
      </c>
      <c r="BK29" s="181">
        <f t="shared" si="17"/>
        <v>0</v>
      </c>
      <c r="BL29" s="181">
        <f t="shared" si="17"/>
        <v>0</v>
      </c>
      <c r="BM29" s="181">
        <f t="shared" si="17"/>
        <v>0</v>
      </c>
      <c r="BN29" s="181">
        <f t="shared" si="17"/>
        <v>0</v>
      </c>
      <c r="BO29" s="181">
        <f t="shared" ref="BO29:CT29" si="18">BO50+BO71+BO92+BO113</f>
        <v>0</v>
      </c>
      <c r="BP29" s="181">
        <f t="shared" si="18"/>
        <v>0</v>
      </c>
      <c r="BQ29" s="181">
        <f t="shared" si="18"/>
        <v>0</v>
      </c>
      <c r="BR29" s="181">
        <f t="shared" si="18"/>
        <v>0</v>
      </c>
      <c r="BS29" s="181">
        <f t="shared" si="18"/>
        <v>0</v>
      </c>
      <c r="BT29" s="181">
        <f t="shared" si="18"/>
        <v>0</v>
      </c>
      <c r="BU29" s="181">
        <f t="shared" si="18"/>
        <v>0</v>
      </c>
      <c r="BV29" s="181">
        <f t="shared" si="18"/>
        <v>0</v>
      </c>
      <c r="BW29" s="181">
        <f t="shared" si="18"/>
        <v>0</v>
      </c>
      <c r="BX29" s="181">
        <f t="shared" si="18"/>
        <v>0</v>
      </c>
      <c r="BY29" s="181">
        <f t="shared" si="18"/>
        <v>0</v>
      </c>
      <c r="BZ29" s="181">
        <f t="shared" si="18"/>
        <v>0</v>
      </c>
      <c r="CA29" s="181">
        <f t="shared" si="18"/>
        <v>0</v>
      </c>
      <c r="CB29" s="181">
        <f t="shared" si="18"/>
        <v>0</v>
      </c>
      <c r="CC29" s="181">
        <f t="shared" si="18"/>
        <v>0</v>
      </c>
      <c r="CD29" s="181">
        <f t="shared" si="18"/>
        <v>0</v>
      </c>
      <c r="CE29" s="181">
        <f t="shared" si="18"/>
        <v>0</v>
      </c>
      <c r="CF29" s="181">
        <f t="shared" si="18"/>
        <v>0</v>
      </c>
      <c r="CG29" s="181">
        <f t="shared" si="18"/>
        <v>0</v>
      </c>
      <c r="CH29" s="181">
        <f t="shared" si="18"/>
        <v>0</v>
      </c>
      <c r="CI29" s="181">
        <f t="shared" si="18"/>
        <v>0</v>
      </c>
      <c r="CJ29" s="181">
        <f t="shared" si="18"/>
        <v>0</v>
      </c>
      <c r="CK29" s="181">
        <f t="shared" si="18"/>
        <v>0</v>
      </c>
      <c r="CL29" s="181">
        <f t="shared" si="18"/>
        <v>0</v>
      </c>
      <c r="CM29" s="181">
        <f t="shared" si="18"/>
        <v>0</v>
      </c>
      <c r="CN29" s="181">
        <f t="shared" si="18"/>
        <v>0</v>
      </c>
      <c r="CO29" s="181">
        <f t="shared" si="18"/>
        <v>0</v>
      </c>
      <c r="CP29" s="181">
        <f t="shared" si="18"/>
        <v>0</v>
      </c>
      <c r="CQ29" s="181">
        <f t="shared" si="18"/>
        <v>0</v>
      </c>
      <c r="CR29" s="181">
        <f t="shared" si="18"/>
        <v>0</v>
      </c>
      <c r="CS29" s="181">
        <f t="shared" si="18"/>
        <v>0</v>
      </c>
      <c r="CT29" s="181">
        <f t="shared" si="18"/>
        <v>0</v>
      </c>
      <c r="CU29" s="188">
        <f>B29-'6、销售进度'!B357</f>
        <v>0</v>
      </c>
    </row>
    <row r="30" spans="1:99" ht="16.5" customHeight="1" outlineLevel="1">
      <c r="A30" s="174" t="str">
        <f t="shared" si="5"/>
        <v>独栋</v>
      </c>
      <c r="B30" s="180">
        <f t="shared" si="6"/>
        <v>0</v>
      </c>
      <c r="C30" s="181">
        <f t="shared" ref="C30:BN30" si="19">C51+C72+C93+C114</f>
        <v>0</v>
      </c>
      <c r="D30" s="181">
        <f t="shared" si="19"/>
        <v>0</v>
      </c>
      <c r="E30" s="181">
        <f t="shared" si="19"/>
        <v>0</v>
      </c>
      <c r="F30" s="181">
        <f t="shared" si="19"/>
        <v>0</v>
      </c>
      <c r="G30" s="181">
        <f t="shared" si="19"/>
        <v>0</v>
      </c>
      <c r="H30" s="181">
        <f t="shared" si="19"/>
        <v>0</v>
      </c>
      <c r="I30" s="181">
        <f t="shared" si="19"/>
        <v>0</v>
      </c>
      <c r="J30" s="181">
        <f t="shared" si="19"/>
        <v>0</v>
      </c>
      <c r="K30" s="181">
        <f t="shared" si="19"/>
        <v>0</v>
      </c>
      <c r="L30" s="181">
        <f t="shared" si="19"/>
        <v>0</v>
      </c>
      <c r="M30" s="181">
        <f t="shared" si="19"/>
        <v>0</v>
      </c>
      <c r="N30" s="181">
        <f t="shared" si="19"/>
        <v>0</v>
      </c>
      <c r="O30" s="181">
        <f t="shared" si="19"/>
        <v>0</v>
      </c>
      <c r="P30" s="181">
        <f t="shared" si="19"/>
        <v>0</v>
      </c>
      <c r="Q30" s="181">
        <f t="shared" si="19"/>
        <v>0</v>
      </c>
      <c r="R30" s="181">
        <f t="shared" si="19"/>
        <v>0</v>
      </c>
      <c r="S30" s="181">
        <f t="shared" si="19"/>
        <v>0</v>
      </c>
      <c r="T30" s="181">
        <f t="shared" si="19"/>
        <v>0</v>
      </c>
      <c r="U30" s="181">
        <f t="shared" si="19"/>
        <v>0</v>
      </c>
      <c r="V30" s="181">
        <f t="shared" si="19"/>
        <v>0</v>
      </c>
      <c r="W30" s="181">
        <f t="shared" si="19"/>
        <v>0</v>
      </c>
      <c r="X30" s="181">
        <f t="shared" si="19"/>
        <v>0</v>
      </c>
      <c r="Y30" s="181">
        <f t="shared" si="19"/>
        <v>0</v>
      </c>
      <c r="Z30" s="181">
        <f t="shared" si="19"/>
        <v>0</v>
      </c>
      <c r="AA30" s="181">
        <f t="shared" si="19"/>
        <v>0</v>
      </c>
      <c r="AB30" s="181">
        <f t="shared" si="19"/>
        <v>0</v>
      </c>
      <c r="AC30" s="181">
        <f t="shared" si="19"/>
        <v>0</v>
      </c>
      <c r="AD30" s="181">
        <f t="shared" si="19"/>
        <v>0</v>
      </c>
      <c r="AE30" s="181">
        <f t="shared" si="19"/>
        <v>0</v>
      </c>
      <c r="AF30" s="181">
        <f t="shared" si="19"/>
        <v>0</v>
      </c>
      <c r="AG30" s="181">
        <f t="shared" si="19"/>
        <v>0</v>
      </c>
      <c r="AH30" s="181">
        <f t="shared" si="19"/>
        <v>0</v>
      </c>
      <c r="AI30" s="181">
        <f t="shared" si="19"/>
        <v>0</v>
      </c>
      <c r="AJ30" s="181">
        <f t="shared" si="19"/>
        <v>0</v>
      </c>
      <c r="AK30" s="181">
        <f t="shared" si="19"/>
        <v>0</v>
      </c>
      <c r="AL30" s="181">
        <f t="shared" si="19"/>
        <v>0</v>
      </c>
      <c r="AM30" s="181">
        <f t="shared" si="19"/>
        <v>0</v>
      </c>
      <c r="AN30" s="181">
        <f t="shared" si="19"/>
        <v>0</v>
      </c>
      <c r="AO30" s="181">
        <f t="shared" si="19"/>
        <v>0</v>
      </c>
      <c r="AP30" s="181">
        <f t="shared" si="19"/>
        <v>0</v>
      </c>
      <c r="AQ30" s="181">
        <f t="shared" si="19"/>
        <v>0</v>
      </c>
      <c r="AR30" s="181">
        <f t="shared" si="19"/>
        <v>0</v>
      </c>
      <c r="AS30" s="181">
        <f t="shared" si="19"/>
        <v>0</v>
      </c>
      <c r="AT30" s="181">
        <f t="shared" si="19"/>
        <v>0</v>
      </c>
      <c r="AU30" s="181">
        <f t="shared" si="19"/>
        <v>0</v>
      </c>
      <c r="AV30" s="181">
        <f t="shared" si="19"/>
        <v>0</v>
      </c>
      <c r="AW30" s="181">
        <f t="shared" si="19"/>
        <v>0</v>
      </c>
      <c r="AX30" s="181">
        <f t="shared" si="19"/>
        <v>0</v>
      </c>
      <c r="AY30" s="181">
        <f t="shared" si="19"/>
        <v>0</v>
      </c>
      <c r="AZ30" s="181">
        <f t="shared" si="19"/>
        <v>0</v>
      </c>
      <c r="BA30" s="181">
        <f t="shared" si="19"/>
        <v>0</v>
      </c>
      <c r="BB30" s="181">
        <f t="shared" si="19"/>
        <v>0</v>
      </c>
      <c r="BC30" s="181">
        <f t="shared" si="19"/>
        <v>0</v>
      </c>
      <c r="BD30" s="181">
        <f t="shared" si="19"/>
        <v>0</v>
      </c>
      <c r="BE30" s="181">
        <f t="shared" si="19"/>
        <v>0</v>
      </c>
      <c r="BF30" s="181">
        <f t="shared" si="19"/>
        <v>0</v>
      </c>
      <c r="BG30" s="181">
        <f t="shared" si="19"/>
        <v>0</v>
      </c>
      <c r="BH30" s="181">
        <f t="shared" si="19"/>
        <v>0</v>
      </c>
      <c r="BI30" s="181">
        <f t="shared" si="19"/>
        <v>0</v>
      </c>
      <c r="BJ30" s="181">
        <f t="shared" si="19"/>
        <v>0</v>
      </c>
      <c r="BK30" s="181">
        <f t="shared" si="19"/>
        <v>0</v>
      </c>
      <c r="BL30" s="181">
        <f t="shared" si="19"/>
        <v>0</v>
      </c>
      <c r="BM30" s="181">
        <f t="shared" si="19"/>
        <v>0</v>
      </c>
      <c r="BN30" s="181">
        <f t="shared" si="19"/>
        <v>0</v>
      </c>
      <c r="BO30" s="181">
        <f t="shared" ref="BO30:CT30" si="20">BO51+BO72+BO93+BO114</f>
        <v>0</v>
      </c>
      <c r="BP30" s="181">
        <f t="shared" si="20"/>
        <v>0</v>
      </c>
      <c r="BQ30" s="181">
        <f t="shared" si="20"/>
        <v>0</v>
      </c>
      <c r="BR30" s="181">
        <f t="shared" si="20"/>
        <v>0</v>
      </c>
      <c r="BS30" s="181">
        <f t="shared" si="20"/>
        <v>0</v>
      </c>
      <c r="BT30" s="181">
        <f t="shared" si="20"/>
        <v>0</v>
      </c>
      <c r="BU30" s="181">
        <f t="shared" si="20"/>
        <v>0</v>
      </c>
      <c r="BV30" s="181">
        <f t="shared" si="20"/>
        <v>0</v>
      </c>
      <c r="BW30" s="181">
        <f t="shared" si="20"/>
        <v>0</v>
      </c>
      <c r="BX30" s="181">
        <f t="shared" si="20"/>
        <v>0</v>
      </c>
      <c r="BY30" s="181">
        <f t="shared" si="20"/>
        <v>0</v>
      </c>
      <c r="BZ30" s="181">
        <f t="shared" si="20"/>
        <v>0</v>
      </c>
      <c r="CA30" s="181">
        <f t="shared" si="20"/>
        <v>0</v>
      </c>
      <c r="CB30" s="181">
        <f t="shared" si="20"/>
        <v>0</v>
      </c>
      <c r="CC30" s="181">
        <f t="shared" si="20"/>
        <v>0</v>
      </c>
      <c r="CD30" s="181">
        <f t="shared" si="20"/>
        <v>0</v>
      </c>
      <c r="CE30" s="181">
        <f t="shared" si="20"/>
        <v>0</v>
      </c>
      <c r="CF30" s="181">
        <f t="shared" si="20"/>
        <v>0</v>
      </c>
      <c r="CG30" s="181">
        <f t="shared" si="20"/>
        <v>0</v>
      </c>
      <c r="CH30" s="181">
        <f t="shared" si="20"/>
        <v>0</v>
      </c>
      <c r="CI30" s="181">
        <f t="shared" si="20"/>
        <v>0</v>
      </c>
      <c r="CJ30" s="181">
        <f t="shared" si="20"/>
        <v>0</v>
      </c>
      <c r="CK30" s="181">
        <f t="shared" si="20"/>
        <v>0</v>
      </c>
      <c r="CL30" s="181">
        <f t="shared" si="20"/>
        <v>0</v>
      </c>
      <c r="CM30" s="181">
        <f t="shared" si="20"/>
        <v>0</v>
      </c>
      <c r="CN30" s="181">
        <f t="shared" si="20"/>
        <v>0</v>
      </c>
      <c r="CO30" s="181">
        <f t="shared" si="20"/>
        <v>0</v>
      </c>
      <c r="CP30" s="181">
        <f t="shared" si="20"/>
        <v>0</v>
      </c>
      <c r="CQ30" s="181">
        <f t="shared" si="20"/>
        <v>0</v>
      </c>
      <c r="CR30" s="181">
        <f t="shared" si="20"/>
        <v>0</v>
      </c>
      <c r="CS30" s="181">
        <f t="shared" si="20"/>
        <v>0</v>
      </c>
      <c r="CT30" s="181">
        <f t="shared" si="20"/>
        <v>0</v>
      </c>
      <c r="CU30" s="188">
        <f>B30-'6、销售进度'!B358</f>
        <v>0</v>
      </c>
    </row>
    <row r="31" spans="1:99" ht="16.5" customHeight="1" outlineLevel="1">
      <c r="A31" s="174" t="str">
        <f t="shared" si="5"/>
        <v>底商</v>
      </c>
      <c r="B31" s="180">
        <f t="shared" si="6"/>
        <v>0</v>
      </c>
      <c r="C31" s="181">
        <f t="shared" ref="C31:BN31" si="21">C52+C73+C94+C115</f>
        <v>0</v>
      </c>
      <c r="D31" s="181">
        <f t="shared" si="21"/>
        <v>0</v>
      </c>
      <c r="E31" s="181">
        <f t="shared" si="21"/>
        <v>0</v>
      </c>
      <c r="F31" s="181">
        <f t="shared" si="21"/>
        <v>0</v>
      </c>
      <c r="G31" s="181">
        <f t="shared" si="21"/>
        <v>0</v>
      </c>
      <c r="H31" s="181">
        <f t="shared" si="21"/>
        <v>0</v>
      </c>
      <c r="I31" s="181">
        <f t="shared" si="21"/>
        <v>0</v>
      </c>
      <c r="J31" s="181">
        <f t="shared" si="21"/>
        <v>0</v>
      </c>
      <c r="K31" s="181">
        <f t="shared" si="21"/>
        <v>0</v>
      </c>
      <c r="L31" s="181">
        <f t="shared" si="21"/>
        <v>0</v>
      </c>
      <c r="M31" s="181">
        <f t="shared" si="21"/>
        <v>0</v>
      </c>
      <c r="N31" s="181">
        <f t="shared" si="21"/>
        <v>0</v>
      </c>
      <c r="O31" s="181">
        <f t="shared" si="21"/>
        <v>0</v>
      </c>
      <c r="P31" s="181">
        <f t="shared" si="21"/>
        <v>0</v>
      </c>
      <c r="Q31" s="181">
        <f t="shared" si="21"/>
        <v>0</v>
      </c>
      <c r="R31" s="181">
        <f t="shared" si="21"/>
        <v>0</v>
      </c>
      <c r="S31" s="181">
        <f t="shared" si="21"/>
        <v>0</v>
      </c>
      <c r="T31" s="181">
        <f t="shared" si="21"/>
        <v>0</v>
      </c>
      <c r="U31" s="181">
        <f t="shared" si="21"/>
        <v>0</v>
      </c>
      <c r="V31" s="181">
        <f t="shared" si="21"/>
        <v>0</v>
      </c>
      <c r="W31" s="181">
        <f t="shared" si="21"/>
        <v>0</v>
      </c>
      <c r="X31" s="181">
        <f t="shared" si="21"/>
        <v>0</v>
      </c>
      <c r="Y31" s="181">
        <f t="shared" si="21"/>
        <v>0</v>
      </c>
      <c r="Z31" s="181">
        <f t="shared" si="21"/>
        <v>0</v>
      </c>
      <c r="AA31" s="181">
        <f t="shared" si="21"/>
        <v>0</v>
      </c>
      <c r="AB31" s="181">
        <f t="shared" si="21"/>
        <v>0</v>
      </c>
      <c r="AC31" s="181">
        <f t="shared" si="21"/>
        <v>0</v>
      </c>
      <c r="AD31" s="181">
        <f t="shared" si="21"/>
        <v>0</v>
      </c>
      <c r="AE31" s="181">
        <f t="shared" si="21"/>
        <v>0</v>
      </c>
      <c r="AF31" s="181">
        <f t="shared" si="21"/>
        <v>0</v>
      </c>
      <c r="AG31" s="181">
        <f t="shared" si="21"/>
        <v>0</v>
      </c>
      <c r="AH31" s="181">
        <f t="shared" si="21"/>
        <v>0</v>
      </c>
      <c r="AI31" s="181">
        <f t="shared" si="21"/>
        <v>0</v>
      </c>
      <c r="AJ31" s="181">
        <f t="shared" si="21"/>
        <v>0</v>
      </c>
      <c r="AK31" s="181">
        <f t="shared" si="21"/>
        <v>0</v>
      </c>
      <c r="AL31" s="181">
        <f t="shared" si="21"/>
        <v>0</v>
      </c>
      <c r="AM31" s="181">
        <f t="shared" si="21"/>
        <v>0</v>
      </c>
      <c r="AN31" s="181">
        <f t="shared" si="21"/>
        <v>0</v>
      </c>
      <c r="AO31" s="181">
        <f t="shared" si="21"/>
        <v>0</v>
      </c>
      <c r="AP31" s="181">
        <f t="shared" si="21"/>
        <v>0</v>
      </c>
      <c r="AQ31" s="181">
        <f t="shared" si="21"/>
        <v>0</v>
      </c>
      <c r="AR31" s="181">
        <f t="shared" si="21"/>
        <v>0</v>
      </c>
      <c r="AS31" s="181">
        <f t="shared" si="21"/>
        <v>0</v>
      </c>
      <c r="AT31" s="181">
        <f t="shared" si="21"/>
        <v>0</v>
      </c>
      <c r="AU31" s="181">
        <f t="shared" si="21"/>
        <v>0</v>
      </c>
      <c r="AV31" s="181">
        <f t="shared" si="21"/>
        <v>0</v>
      </c>
      <c r="AW31" s="181">
        <f t="shared" si="21"/>
        <v>0</v>
      </c>
      <c r="AX31" s="181">
        <f t="shared" si="21"/>
        <v>0</v>
      </c>
      <c r="AY31" s="181">
        <f t="shared" si="21"/>
        <v>0</v>
      </c>
      <c r="AZ31" s="181">
        <f t="shared" si="21"/>
        <v>0</v>
      </c>
      <c r="BA31" s="181">
        <f t="shared" si="21"/>
        <v>0</v>
      </c>
      <c r="BB31" s="181">
        <f t="shared" si="21"/>
        <v>0</v>
      </c>
      <c r="BC31" s="181">
        <f t="shared" si="21"/>
        <v>0</v>
      </c>
      <c r="BD31" s="181">
        <f t="shared" si="21"/>
        <v>0</v>
      </c>
      <c r="BE31" s="181">
        <f t="shared" si="21"/>
        <v>0</v>
      </c>
      <c r="BF31" s="181">
        <f t="shared" si="21"/>
        <v>0</v>
      </c>
      <c r="BG31" s="181">
        <f t="shared" si="21"/>
        <v>0</v>
      </c>
      <c r="BH31" s="181">
        <f t="shared" si="21"/>
        <v>0</v>
      </c>
      <c r="BI31" s="181">
        <f t="shared" si="21"/>
        <v>0</v>
      </c>
      <c r="BJ31" s="181">
        <f t="shared" si="21"/>
        <v>0</v>
      </c>
      <c r="BK31" s="181">
        <f t="shared" si="21"/>
        <v>0</v>
      </c>
      <c r="BL31" s="181">
        <f t="shared" si="21"/>
        <v>0</v>
      </c>
      <c r="BM31" s="181">
        <f t="shared" si="21"/>
        <v>0</v>
      </c>
      <c r="BN31" s="181">
        <f t="shared" si="21"/>
        <v>0</v>
      </c>
      <c r="BO31" s="181">
        <f t="shared" ref="BO31:CT31" si="22">BO52+BO73+BO94+BO115</f>
        <v>0</v>
      </c>
      <c r="BP31" s="181">
        <f t="shared" si="22"/>
        <v>0</v>
      </c>
      <c r="BQ31" s="181">
        <f t="shared" si="22"/>
        <v>0</v>
      </c>
      <c r="BR31" s="181">
        <f t="shared" si="22"/>
        <v>0</v>
      </c>
      <c r="BS31" s="181">
        <f t="shared" si="22"/>
        <v>0</v>
      </c>
      <c r="BT31" s="181">
        <f t="shared" si="22"/>
        <v>0</v>
      </c>
      <c r="BU31" s="181">
        <f t="shared" si="22"/>
        <v>0</v>
      </c>
      <c r="BV31" s="181">
        <f t="shared" si="22"/>
        <v>0</v>
      </c>
      <c r="BW31" s="181">
        <f t="shared" si="22"/>
        <v>0</v>
      </c>
      <c r="BX31" s="181">
        <f t="shared" si="22"/>
        <v>0</v>
      </c>
      <c r="BY31" s="181">
        <f t="shared" si="22"/>
        <v>0</v>
      </c>
      <c r="BZ31" s="181">
        <f t="shared" si="22"/>
        <v>0</v>
      </c>
      <c r="CA31" s="181">
        <f t="shared" si="22"/>
        <v>0</v>
      </c>
      <c r="CB31" s="181">
        <f t="shared" si="22"/>
        <v>0</v>
      </c>
      <c r="CC31" s="181">
        <f t="shared" si="22"/>
        <v>0</v>
      </c>
      <c r="CD31" s="181">
        <f t="shared" si="22"/>
        <v>0</v>
      </c>
      <c r="CE31" s="181">
        <f t="shared" si="22"/>
        <v>0</v>
      </c>
      <c r="CF31" s="181">
        <f t="shared" si="22"/>
        <v>0</v>
      </c>
      <c r="CG31" s="181">
        <f t="shared" si="22"/>
        <v>0</v>
      </c>
      <c r="CH31" s="181">
        <f t="shared" si="22"/>
        <v>0</v>
      </c>
      <c r="CI31" s="181">
        <f t="shared" si="22"/>
        <v>0</v>
      </c>
      <c r="CJ31" s="181">
        <f t="shared" si="22"/>
        <v>0</v>
      </c>
      <c r="CK31" s="181">
        <f t="shared" si="22"/>
        <v>0</v>
      </c>
      <c r="CL31" s="181">
        <f t="shared" si="22"/>
        <v>0</v>
      </c>
      <c r="CM31" s="181">
        <f t="shared" si="22"/>
        <v>0</v>
      </c>
      <c r="CN31" s="181">
        <f t="shared" si="22"/>
        <v>0</v>
      </c>
      <c r="CO31" s="181">
        <f t="shared" si="22"/>
        <v>0</v>
      </c>
      <c r="CP31" s="181">
        <f t="shared" si="22"/>
        <v>0</v>
      </c>
      <c r="CQ31" s="181">
        <f t="shared" si="22"/>
        <v>0</v>
      </c>
      <c r="CR31" s="181">
        <f t="shared" si="22"/>
        <v>0</v>
      </c>
      <c r="CS31" s="181">
        <f t="shared" si="22"/>
        <v>0</v>
      </c>
      <c r="CT31" s="181">
        <f t="shared" si="22"/>
        <v>0</v>
      </c>
      <c r="CU31" s="188">
        <f>B31-'6、销售进度'!B359</f>
        <v>0</v>
      </c>
    </row>
    <row r="32" spans="1:99" ht="16.5" customHeight="1" outlineLevel="1">
      <c r="A32" s="174" t="str">
        <f t="shared" si="5"/>
        <v>公寓（含loft）</v>
      </c>
      <c r="B32" s="180">
        <f t="shared" si="6"/>
        <v>0</v>
      </c>
      <c r="C32" s="181">
        <f t="shared" ref="C32:BN32" si="23">C53+C74+C95+C116</f>
        <v>0</v>
      </c>
      <c r="D32" s="181">
        <f t="shared" si="23"/>
        <v>0</v>
      </c>
      <c r="E32" s="181">
        <f t="shared" si="23"/>
        <v>0</v>
      </c>
      <c r="F32" s="181">
        <f t="shared" si="23"/>
        <v>0</v>
      </c>
      <c r="G32" s="181">
        <f t="shared" si="23"/>
        <v>0</v>
      </c>
      <c r="H32" s="181">
        <f t="shared" si="23"/>
        <v>0</v>
      </c>
      <c r="I32" s="181">
        <f t="shared" si="23"/>
        <v>0</v>
      </c>
      <c r="J32" s="181">
        <f t="shared" si="23"/>
        <v>0</v>
      </c>
      <c r="K32" s="181">
        <f t="shared" si="23"/>
        <v>0</v>
      </c>
      <c r="L32" s="181">
        <f t="shared" si="23"/>
        <v>0</v>
      </c>
      <c r="M32" s="181">
        <f t="shared" si="23"/>
        <v>0</v>
      </c>
      <c r="N32" s="181">
        <f t="shared" si="23"/>
        <v>0</v>
      </c>
      <c r="O32" s="181">
        <f t="shared" si="23"/>
        <v>0</v>
      </c>
      <c r="P32" s="181">
        <f t="shared" si="23"/>
        <v>0</v>
      </c>
      <c r="Q32" s="181">
        <f t="shared" si="23"/>
        <v>0</v>
      </c>
      <c r="R32" s="181">
        <f t="shared" si="23"/>
        <v>0</v>
      </c>
      <c r="S32" s="181">
        <f t="shared" si="23"/>
        <v>0</v>
      </c>
      <c r="T32" s="181">
        <f t="shared" si="23"/>
        <v>0</v>
      </c>
      <c r="U32" s="181">
        <f t="shared" si="23"/>
        <v>0</v>
      </c>
      <c r="V32" s="181">
        <f t="shared" si="23"/>
        <v>0</v>
      </c>
      <c r="W32" s="181">
        <f t="shared" si="23"/>
        <v>0</v>
      </c>
      <c r="X32" s="181">
        <f t="shared" si="23"/>
        <v>0</v>
      </c>
      <c r="Y32" s="181">
        <f t="shared" si="23"/>
        <v>0</v>
      </c>
      <c r="Z32" s="181">
        <f t="shared" si="23"/>
        <v>0</v>
      </c>
      <c r="AA32" s="181">
        <f t="shared" si="23"/>
        <v>0</v>
      </c>
      <c r="AB32" s="181">
        <f t="shared" si="23"/>
        <v>0</v>
      </c>
      <c r="AC32" s="181">
        <f t="shared" si="23"/>
        <v>0</v>
      </c>
      <c r="AD32" s="181">
        <f t="shared" si="23"/>
        <v>0</v>
      </c>
      <c r="AE32" s="181">
        <f t="shared" si="23"/>
        <v>0</v>
      </c>
      <c r="AF32" s="181">
        <f t="shared" si="23"/>
        <v>0</v>
      </c>
      <c r="AG32" s="181">
        <f t="shared" si="23"/>
        <v>0</v>
      </c>
      <c r="AH32" s="181">
        <f t="shared" si="23"/>
        <v>0</v>
      </c>
      <c r="AI32" s="181">
        <f t="shared" si="23"/>
        <v>0</v>
      </c>
      <c r="AJ32" s="181">
        <f t="shared" si="23"/>
        <v>0</v>
      </c>
      <c r="AK32" s="181">
        <f t="shared" si="23"/>
        <v>0</v>
      </c>
      <c r="AL32" s="181">
        <f t="shared" si="23"/>
        <v>0</v>
      </c>
      <c r="AM32" s="181">
        <f t="shared" si="23"/>
        <v>0</v>
      </c>
      <c r="AN32" s="181">
        <f t="shared" si="23"/>
        <v>0</v>
      </c>
      <c r="AO32" s="181">
        <f t="shared" si="23"/>
        <v>0</v>
      </c>
      <c r="AP32" s="181">
        <f t="shared" si="23"/>
        <v>0</v>
      </c>
      <c r="AQ32" s="181">
        <f t="shared" si="23"/>
        <v>0</v>
      </c>
      <c r="AR32" s="181">
        <f t="shared" si="23"/>
        <v>0</v>
      </c>
      <c r="AS32" s="181">
        <f t="shared" si="23"/>
        <v>0</v>
      </c>
      <c r="AT32" s="181">
        <f t="shared" si="23"/>
        <v>0</v>
      </c>
      <c r="AU32" s="181">
        <f t="shared" si="23"/>
        <v>0</v>
      </c>
      <c r="AV32" s="181">
        <f t="shared" si="23"/>
        <v>0</v>
      </c>
      <c r="AW32" s="181">
        <f t="shared" si="23"/>
        <v>0</v>
      </c>
      <c r="AX32" s="181">
        <f t="shared" si="23"/>
        <v>0</v>
      </c>
      <c r="AY32" s="181">
        <f t="shared" si="23"/>
        <v>0</v>
      </c>
      <c r="AZ32" s="181">
        <f t="shared" si="23"/>
        <v>0</v>
      </c>
      <c r="BA32" s="181">
        <f t="shared" si="23"/>
        <v>0</v>
      </c>
      <c r="BB32" s="181">
        <f t="shared" si="23"/>
        <v>0</v>
      </c>
      <c r="BC32" s="181">
        <f t="shared" si="23"/>
        <v>0</v>
      </c>
      <c r="BD32" s="181">
        <f t="shared" si="23"/>
        <v>0</v>
      </c>
      <c r="BE32" s="181">
        <f t="shared" si="23"/>
        <v>0</v>
      </c>
      <c r="BF32" s="181">
        <f t="shared" si="23"/>
        <v>0</v>
      </c>
      <c r="BG32" s="181">
        <f t="shared" si="23"/>
        <v>0</v>
      </c>
      <c r="BH32" s="181">
        <f t="shared" si="23"/>
        <v>0</v>
      </c>
      <c r="BI32" s="181">
        <f t="shared" si="23"/>
        <v>0</v>
      </c>
      <c r="BJ32" s="181">
        <f t="shared" si="23"/>
        <v>0</v>
      </c>
      <c r="BK32" s="181">
        <f t="shared" si="23"/>
        <v>0</v>
      </c>
      <c r="BL32" s="181">
        <f t="shared" si="23"/>
        <v>0</v>
      </c>
      <c r="BM32" s="181">
        <f t="shared" si="23"/>
        <v>0</v>
      </c>
      <c r="BN32" s="181">
        <f t="shared" si="23"/>
        <v>0</v>
      </c>
      <c r="BO32" s="181">
        <f t="shared" ref="BO32:CT32" si="24">BO53+BO74+BO95+BO116</f>
        <v>0</v>
      </c>
      <c r="BP32" s="181">
        <f t="shared" si="24"/>
        <v>0</v>
      </c>
      <c r="BQ32" s="181">
        <f t="shared" si="24"/>
        <v>0</v>
      </c>
      <c r="BR32" s="181">
        <f t="shared" si="24"/>
        <v>0</v>
      </c>
      <c r="BS32" s="181">
        <f t="shared" si="24"/>
        <v>0</v>
      </c>
      <c r="BT32" s="181">
        <f t="shared" si="24"/>
        <v>0</v>
      </c>
      <c r="BU32" s="181">
        <f t="shared" si="24"/>
        <v>0</v>
      </c>
      <c r="BV32" s="181">
        <f t="shared" si="24"/>
        <v>0</v>
      </c>
      <c r="BW32" s="181">
        <f t="shared" si="24"/>
        <v>0</v>
      </c>
      <c r="BX32" s="181">
        <f t="shared" si="24"/>
        <v>0</v>
      </c>
      <c r="BY32" s="181">
        <f t="shared" si="24"/>
        <v>0</v>
      </c>
      <c r="BZ32" s="181">
        <f t="shared" si="24"/>
        <v>0</v>
      </c>
      <c r="CA32" s="181">
        <f t="shared" si="24"/>
        <v>0</v>
      </c>
      <c r="CB32" s="181">
        <f t="shared" si="24"/>
        <v>0</v>
      </c>
      <c r="CC32" s="181">
        <f t="shared" si="24"/>
        <v>0</v>
      </c>
      <c r="CD32" s="181">
        <f t="shared" si="24"/>
        <v>0</v>
      </c>
      <c r="CE32" s="181">
        <f t="shared" si="24"/>
        <v>0</v>
      </c>
      <c r="CF32" s="181">
        <f t="shared" si="24"/>
        <v>0</v>
      </c>
      <c r="CG32" s="181">
        <f t="shared" si="24"/>
        <v>0</v>
      </c>
      <c r="CH32" s="181">
        <f t="shared" si="24"/>
        <v>0</v>
      </c>
      <c r="CI32" s="181">
        <f t="shared" si="24"/>
        <v>0</v>
      </c>
      <c r="CJ32" s="181">
        <f t="shared" si="24"/>
        <v>0</v>
      </c>
      <c r="CK32" s="181">
        <f t="shared" si="24"/>
        <v>0</v>
      </c>
      <c r="CL32" s="181">
        <f t="shared" si="24"/>
        <v>0</v>
      </c>
      <c r="CM32" s="181">
        <f t="shared" si="24"/>
        <v>0</v>
      </c>
      <c r="CN32" s="181">
        <f t="shared" si="24"/>
        <v>0</v>
      </c>
      <c r="CO32" s="181">
        <f t="shared" si="24"/>
        <v>0</v>
      </c>
      <c r="CP32" s="181">
        <f t="shared" si="24"/>
        <v>0</v>
      </c>
      <c r="CQ32" s="181">
        <f t="shared" si="24"/>
        <v>0</v>
      </c>
      <c r="CR32" s="181">
        <f t="shared" si="24"/>
        <v>0</v>
      </c>
      <c r="CS32" s="181">
        <f t="shared" si="24"/>
        <v>0</v>
      </c>
      <c r="CT32" s="181">
        <f t="shared" si="24"/>
        <v>0</v>
      </c>
      <c r="CU32" s="188">
        <f>B32-'6、销售进度'!B360</f>
        <v>0</v>
      </c>
    </row>
    <row r="33" spans="1:99" ht="16.5" customHeight="1" outlineLevel="1">
      <c r="A33" s="174" t="str">
        <f t="shared" si="5"/>
        <v>商业</v>
      </c>
      <c r="B33" s="180">
        <f t="shared" si="6"/>
        <v>3000</v>
      </c>
      <c r="C33" s="181">
        <f t="shared" ref="C33:BN33" si="25">C54+C75+C96+C117</f>
        <v>0</v>
      </c>
      <c r="D33" s="181">
        <f t="shared" si="25"/>
        <v>0</v>
      </c>
      <c r="E33" s="181">
        <f t="shared" si="25"/>
        <v>0</v>
      </c>
      <c r="F33" s="181">
        <f t="shared" si="25"/>
        <v>0</v>
      </c>
      <c r="G33" s="181">
        <f t="shared" si="25"/>
        <v>0</v>
      </c>
      <c r="H33" s="181">
        <f t="shared" si="25"/>
        <v>0</v>
      </c>
      <c r="I33" s="181">
        <f t="shared" si="25"/>
        <v>0</v>
      </c>
      <c r="J33" s="181">
        <f t="shared" si="25"/>
        <v>0</v>
      </c>
      <c r="K33" s="181">
        <f t="shared" si="25"/>
        <v>0</v>
      </c>
      <c r="L33" s="181">
        <f t="shared" si="25"/>
        <v>0</v>
      </c>
      <c r="M33" s="181">
        <f t="shared" si="25"/>
        <v>0</v>
      </c>
      <c r="N33" s="181">
        <f t="shared" si="25"/>
        <v>0</v>
      </c>
      <c r="O33" s="181">
        <f t="shared" si="25"/>
        <v>0</v>
      </c>
      <c r="P33" s="181">
        <f t="shared" si="25"/>
        <v>0</v>
      </c>
      <c r="Q33" s="181">
        <f t="shared" si="25"/>
        <v>0</v>
      </c>
      <c r="R33" s="181">
        <f t="shared" si="25"/>
        <v>0</v>
      </c>
      <c r="S33" s="181">
        <f t="shared" si="25"/>
        <v>0</v>
      </c>
      <c r="T33" s="181">
        <f t="shared" si="25"/>
        <v>0</v>
      </c>
      <c r="U33" s="181">
        <f t="shared" si="25"/>
        <v>0</v>
      </c>
      <c r="V33" s="181">
        <f t="shared" si="25"/>
        <v>600</v>
      </c>
      <c r="W33" s="181">
        <f t="shared" si="25"/>
        <v>750</v>
      </c>
      <c r="X33" s="181">
        <f t="shared" si="25"/>
        <v>300</v>
      </c>
      <c r="Y33" s="181">
        <f t="shared" si="25"/>
        <v>300</v>
      </c>
      <c r="Z33" s="181">
        <f t="shared" si="25"/>
        <v>300</v>
      </c>
      <c r="AA33" s="181">
        <f t="shared" si="25"/>
        <v>450</v>
      </c>
      <c r="AB33" s="181">
        <f t="shared" si="25"/>
        <v>300</v>
      </c>
      <c r="AC33" s="181">
        <f t="shared" si="25"/>
        <v>0</v>
      </c>
      <c r="AD33" s="181">
        <f t="shared" si="25"/>
        <v>0</v>
      </c>
      <c r="AE33" s="181">
        <f t="shared" si="25"/>
        <v>0</v>
      </c>
      <c r="AF33" s="181">
        <f t="shared" si="25"/>
        <v>0</v>
      </c>
      <c r="AG33" s="181">
        <f t="shared" si="25"/>
        <v>0</v>
      </c>
      <c r="AH33" s="181">
        <f t="shared" si="25"/>
        <v>0</v>
      </c>
      <c r="AI33" s="181">
        <f t="shared" si="25"/>
        <v>0</v>
      </c>
      <c r="AJ33" s="181">
        <f t="shared" si="25"/>
        <v>0</v>
      </c>
      <c r="AK33" s="181">
        <f t="shared" si="25"/>
        <v>0</v>
      </c>
      <c r="AL33" s="181">
        <f t="shared" si="25"/>
        <v>0</v>
      </c>
      <c r="AM33" s="181">
        <f t="shared" si="25"/>
        <v>0</v>
      </c>
      <c r="AN33" s="181">
        <f t="shared" si="25"/>
        <v>0</v>
      </c>
      <c r="AO33" s="181">
        <f t="shared" si="25"/>
        <v>0</v>
      </c>
      <c r="AP33" s="181">
        <f t="shared" si="25"/>
        <v>0</v>
      </c>
      <c r="AQ33" s="181">
        <f t="shared" si="25"/>
        <v>0</v>
      </c>
      <c r="AR33" s="181">
        <f t="shared" si="25"/>
        <v>0</v>
      </c>
      <c r="AS33" s="181">
        <f t="shared" si="25"/>
        <v>0</v>
      </c>
      <c r="AT33" s="181">
        <f t="shared" si="25"/>
        <v>0</v>
      </c>
      <c r="AU33" s="181">
        <f t="shared" si="25"/>
        <v>0</v>
      </c>
      <c r="AV33" s="181">
        <f t="shared" si="25"/>
        <v>0</v>
      </c>
      <c r="AW33" s="181">
        <f t="shared" si="25"/>
        <v>0</v>
      </c>
      <c r="AX33" s="181">
        <f t="shared" si="25"/>
        <v>0</v>
      </c>
      <c r="AY33" s="181">
        <f t="shared" si="25"/>
        <v>0</v>
      </c>
      <c r="AZ33" s="181">
        <f t="shared" si="25"/>
        <v>0</v>
      </c>
      <c r="BA33" s="181">
        <f t="shared" si="25"/>
        <v>0</v>
      </c>
      <c r="BB33" s="181">
        <f t="shared" si="25"/>
        <v>0</v>
      </c>
      <c r="BC33" s="181">
        <f t="shared" si="25"/>
        <v>0</v>
      </c>
      <c r="BD33" s="181">
        <f t="shared" si="25"/>
        <v>0</v>
      </c>
      <c r="BE33" s="181">
        <f t="shared" si="25"/>
        <v>0</v>
      </c>
      <c r="BF33" s="181">
        <f t="shared" si="25"/>
        <v>0</v>
      </c>
      <c r="BG33" s="181">
        <f t="shared" si="25"/>
        <v>0</v>
      </c>
      <c r="BH33" s="181">
        <f t="shared" si="25"/>
        <v>0</v>
      </c>
      <c r="BI33" s="181">
        <f t="shared" si="25"/>
        <v>0</v>
      </c>
      <c r="BJ33" s="181">
        <f t="shared" si="25"/>
        <v>0</v>
      </c>
      <c r="BK33" s="181">
        <f t="shared" si="25"/>
        <v>0</v>
      </c>
      <c r="BL33" s="181">
        <f t="shared" si="25"/>
        <v>0</v>
      </c>
      <c r="BM33" s="181">
        <f t="shared" si="25"/>
        <v>0</v>
      </c>
      <c r="BN33" s="181">
        <f t="shared" si="25"/>
        <v>0</v>
      </c>
      <c r="BO33" s="181">
        <f t="shared" ref="BO33:CT33" si="26">BO54+BO75+BO96+BO117</f>
        <v>0</v>
      </c>
      <c r="BP33" s="181">
        <f t="shared" si="26"/>
        <v>0</v>
      </c>
      <c r="BQ33" s="181">
        <f t="shared" si="26"/>
        <v>0</v>
      </c>
      <c r="BR33" s="181">
        <f t="shared" si="26"/>
        <v>0</v>
      </c>
      <c r="BS33" s="181">
        <f t="shared" si="26"/>
        <v>0</v>
      </c>
      <c r="BT33" s="181">
        <f t="shared" si="26"/>
        <v>0</v>
      </c>
      <c r="BU33" s="181">
        <f t="shared" si="26"/>
        <v>0</v>
      </c>
      <c r="BV33" s="181">
        <f t="shared" si="26"/>
        <v>0</v>
      </c>
      <c r="BW33" s="181">
        <f t="shared" si="26"/>
        <v>0</v>
      </c>
      <c r="BX33" s="181">
        <f t="shared" si="26"/>
        <v>0</v>
      </c>
      <c r="BY33" s="181">
        <f t="shared" si="26"/>
        <v>0</v>
      </c>
      <c r="BZ33" s="181">
        <f t="shared" si="26"/>
        <v>0</v>
      </c>
      <c r="CA33" s="181">
        <f t="shared" si="26"/>
        <v>0</v>
      </c>
      <c r="CB33" s="181">
        <f t="shared" si="26"/>
        <v>0</v>
      </c>
      <c r="CC33" s="181">
        <f t="shared" si="26"/>
        <v>0</v>
      </c>
      <c r="CD33" s="181">
        <f t="shared" si="26"/>
        <v>0</v>
      </c>
      <c r="CE33" s="181">
        <f t="shared" si="26"/>
        <v>0</v>
      </c>
      <c r="CF33" s="181">
        <f t="shared" si="26"/>
        <v>0</v>
      </c>
      <c r="CG33" s="181">
        <f t="shared" si="26"/>
        <v>0</v>
      </c>
      <c r="CH33" s="181">
        <f t="shared" si="26"/>
        <v>0</v>
      </c>
      <c r="CI33" s="181">
        <f t="shared" si="26"/>
        <v>0</v>
      </c>
      <c r="CJ33" s="181">
        <f t="shared" si="26"/>
        <v>0</v>
      </c>
      <c r="CK33" s="181">
        <f t="shared" si="26"/>
        <v>0</v>
      </c>
      <c r="CL33" s="181">
        <f t="shared" si="26"/>
        <v>0</v>
      </c>
      <c r="CM33" s="181">
        <f t="shared" si="26"/>
        <v>0</v>
      </c>
      <c r="CN33" s="181">
        <f t="shared" si="26"/>
        <v>0</v>
      </c>
      <c r="CO33" s="181">
        <f t="shared" si="26"/>
        <v>0</v>
      </c>
      <c r="CP33" s="181">
        <f t="shared" si="26"/>
        <v>0</v>
      </c>
      <c r="CQ33" s="181">
        <f t="shared" si="26"/>
        <v>0</v>
      </c>
      <c r="CR33" s="181">
        <f t="shared" si="26"/>
        <v>0</v>
      </c>
      <c r="CS33" s="181">
        <f t="shared" si="26"/>
        <v>0</v>
      </c>
      <c r="CT33" s="181">
        <f t="shared" si="26"/>
        <v>0</v>
      </c>
      <c r="CU33" s="188">
        <f>B33-'6、销售进度'!B361</f>
        <v>0</v>
      </c>
    </row>
    <row r="34" spans="1:99" ht="16.5" customHeight="1" outlineLevel="1">
      <c r="A34" s="174" t="str">
        <f t="shared" si="5"/>
        <v>酒店</v>
      </c>
      <c r="B34" s="180">
        <f t="shared" si="6"/>
        <v>0</v>
      </c>
      <c r="C34" s="181">
        <f t="shared" ref="C34:BN34" si="27">C55+C76+C97+C118</f>
        <v>0</v>
      </c>
      <c r="D34" s="181">
        <f t="shared" si="27"/>
        <v>0</v>
      </c>
      <c r="E34" s="181">
        <f t="shared" si="27"/>
        <v>0</v>
      </c>
      <c r="F34" s="181">
        <f t="shared" si="27"/>
        <v>0</v>
      </c>
      <c r="G34" s="181">
        <f t="shared" si="27"/>
        <v>0</v>
      </c>
      <c r="H34" s="181">
        <f t="shared" si="27"/>
        <v>0</v>
      </c>
      <c r="I34" s="181">
        <f t="shared" si="27"/>
        <v>0</v>
      </c>
      <c r="J34" s="181">
        <f t="shared" si="27"/>
        <v>0</v>
      </c>
      <c r="K34" s="181">
        <f t="shared" si="27"/>
        <v>0</v>
      </c>
      <c r="L34" s="181">
        <f t="shared" si="27"/>
        <v>0</v>
      </c>
      <c r="M34" s="181">
        <f t="shared" si="27"/>
        <v>0</v>
      </c>
      <c r="N34" s="181">
        <f t="shared" si="27"/>
        <v>0</v>
      </c>
      <c r="O34" s="181">
        <f t="shared" si="27"/>
        <v>0</v>
      </c>
      <c r="P34" s="181">
        <f t="shared" si="27"/>
        <v>0</v>
      </c>
      <c r="Q34" s="181">
        <f t="shared" si="27"/>
        <v>0</v>
      </c>
      <c r="R34" s="181">
        <f t="shared" si="27"/>
        <v>0</v>
      </c>
      <c r="S34" s="181">
        <f t="shared" si="27"/>
        <v>0</v>
      </c>
      <c r="T34" s="181">
        <f t="shared" si="27"/>
        <v>0</v>
      </c>
      <c r="U34" s="181">
        <f t="shared" si="27"/>
        <v>0</v>
      </c>
      <c r="V34" s="181">
        <f t="shared" si="27"/>
        <v>0</v>
      </c>
      <c r="W34" s="181">
        <f t="shared" si="27"/>
        <v>0</v>
      </c>
      <c r="X34" s="181">
        <f t="shared" si="27"/>
        <v>0</v>
      </c>
      <c r="Y34" s="181">
        <f t="shared" si="27"/>
        <v>0</v>
      </c>
      <c r="Z34" s="181">
        <f t="shared" si="27"/>
        <v>0</v>
      </c>
      <c r="AA34" s="181">
        <f t="shared" si="27"/>
        <v>0</v>
      </c>
      <c r="AB34" s="181">
        <f t="shared" si="27"/>
        <v>0</v>
      </c>
      <c r="AC34" s="181">
        <f t="shared" si="27"/>
        <v>0</v>
      </c>
      <c r="AD34" s="181">
        <f t="shared" si="27"/>
        <v>0</v>
      </c>
      <c r="AE34" s="181">
        <f t="shared" si="27"/>
        <v>0</v>
      </c>
      <c r="AF34" s="181">
        <f t="shared" si="27"/>
        <v>0</v>
      </c>
      <c r="AG34" s="181">
        <f t="shared" si="27"/>
        <v>0</v>
      </c>
      <c r="AH34" s="181">
        <f t="shared" si="27"/>
        <v>0</v>
      </c>
      <c r="AI34" s="181">
        <f t="shared" si="27"/>
        <v>0</v>
      </c>
      <c r="AJ34" s="181">
        <f t="shared" si="27"/>
        <v>0</v>
      </c>
      <c r="AK34" s="181">
        <f t="shared" si="27"/>
        <v>0</v>
      </c>
      <c r="AL34" s="181">
        <f t="shared" si="27"/>
        <v>0</v>
      </c>
      <c r="AM34" s="181">
        <f t="shared" si="27"/>
        <v>0</v>
      </c>
      <c r="AN34" s="181">
        <f t="shared" si="27"/>
        <v>0</v>
      </c>
      <c r="AO34" s="181">
        <f t="shared" si="27"/>
        <v>0</v>
      </c>
      <c r="AP34" s="181">
        <f t="shared" si="27"/>
        <v>0</v>
      </c>
      <c r="AQ34" s="181">
        <f t="shared" si="27"/>
        <v>0</v>
      </c>
      <c r="AR34" s="181">
        <f t="shared" si="27"/>
        <v>0</v>
      </c>
      <c r="AS34" s="181">
        <f t="shared" si="27"/>
        <v>0</v>
      </c>
      <c r="AT34" s="181">
        <f t="shared" si="27"/>
        <v>0</v>
      </c>
      <c r="AU34" s="181">
        <f t="shared" si="27"/>
        <v>0</v>
      </c>
      <c r="AV34" s="181">
        <f t="shared" si="27"/>
        <v>0</v>
      </c>
      <c r="AW34" s="181">
        <f t="shared" si="27"/>
        <v>0</v>
      </c>
      <c r="AX34" s="181">
        <f t="shared" si="27"/>
        <v>0</v>
      </c>
      <c r="AY34" s="181">
        <f t="shared" si="27"/>
        <v>0</v>
      </c>
      <c r="AZ34" s="181">
        <f t="shared" si="27"/>
        <v>0</v>
      </c>
      <c r="BA34" s="181">
        <f t="shared" si="27"/>
        <v>0</v>
      </c>
      <c r="BB34" s="181">
        <f t="shared" si="27"/>
        <v>0</v>
      </c>
      <c r="BC34" s="181">
        <f t="shared" si="27"/>
        <v>0</v>
      </c>
      <c r="BD34" s="181">
        <f t="shared" si="27"/>
        <v>0</v>
      </c>
      <c r="BE34" s="181">
        <f t="shared" si="27"/>
        <v>0</v>
      </c>
      <c r="BF34" s="181">
        <f t="shared" si="27"/>
        <v>0</v>
      </c>
      <c r="BG34" s="181">
        <f t="shared" si="27"/>
        <v>0</v>
      </c>
      <c r="BH34" s="181">
        <f t="shared" si="27"/>
        <v>0</v>
      </c>
      <c r="BI34" s="181">
        <f t="shared" si="27"/>
        <v>0</v>
      </c>
      <c r="BJ34" s="181">
        <f t="shared" si="27"/>
        <v>0</v>
      </c>
      <c r="BK34" s="181">
        <f t="shared" si="27"/>
        <v>0</v>
      </c>
      <c r="BL34" s="181">
        <f t="shared" si="27"/>
        <v>0</v>
      </c>
      <c r="BM34" s="181">
        <f t="shared" si="27"/>
        <v>0</v>
      </c>
      <c r="BN34" s="181">
        <f t="shared" si="27"/>
        <v>0</v>
      </c>
      <c r="BO34" s="181">
        <f t="shared" ref="BO34:CT34" si="28">BO55+BO76+BO97+BO118</f>
        <v>0</v>
      </c>
      <c r="BP34" s="181">
        <f t="shared" si="28"/>
        <v>0</v>
      </c>
      <c r="BQ34" s="181">
        <f t="shared" si="28"/>
        <v>0</v>
      </c>
      <c r="BR34" s="181">
        <f t="shared" si="28"/>
        <v>0</v>
      </c>
      <c r="BS34" s="181">
        <f t="shared" si="28"/>
        <v>0</v>
      </c>
      <c r="BT34" s="181">
        <f t="shared" si="28"/>
        <v>0</v>
      </c>
      <c r="BU34" s="181">
        <f t="shared" si="28"/>
        <v>0</v>
      </c>
      <c r="BV34" s="181">
        <f t="shared" si="28"/>
        <v>0</v>
      </c>
      <c r="BW34" s="181">
        <f t="shared" si="28"/>
        <v>0</v>
      </c>
      <c r="BX34" s="181">
        <f t="shared" si="28"/>
        <v>0</v>
      </c>
      <c r="BY34" s="181">
        <f t="shared" si="28"/>
        <v>0</v>
      </c>
      <c r="BZ34" s="181">
        <f t="shared" si="28"/>
        <v>0</v>
      </c>
      <c r="CA34" s="181">
        <f t="shared" si="28"/>
        <v>0</v>
      </c>
      <c r="CB34" s="181">
        <f t="shared" si="28"/>
        <v>0</v>
      </c>
      <c r="CC34" s="181">
        <f t="shared" si="28"/>
        <v>0</v>
      </c>
      <c r="CD34" s="181">
        <f t="shared" si="28"/>
        <v>0</v>
      </c>
      <c r="CE34" s="181">
        <f t="shared" si="28"/>
        <v>0</v>
      </c>
      <c r="CF34" s="181">
        <f t="shared" si="28"/>
        <v>0</v>
      </c>
      <c r="CG34" s="181">
        <f t="shared" si="28"/>
        <v>0</v>
      </c>
      <c r="CH34" s="181">
        <f t="shared" si="28"/>
        <v>0</v>
      </c>
      <c r="CI34" s="181">
        <f t="shared" si="28"/>
        <v>0</v>
      </c>
      <c r="CJ34" s="181">
        <f t="shared" si="28"/>
        <v>0</v>
      </c>
      <c r="CK34" s="181">
        <f t="shared" si="28"/>
        <v>0</v>
      </c>
      <c r="CL34" s="181">
        <f t="shared" si="28"/>
        <v>0</v>
      </c>
      <c r="CM34" s="181">
        <f t="shared" si="28"/>
        <v>0</v>
      </c>
      <c r="CN34" s="181">
        <f t="shared" si="28"/>
        <v>0</v>
      </c>
      <c r="CO34" s="181">
        <f t="shared" si="28"/>
        <v>0</v>
      </c>
      <c r="CP34" s="181">
        <f t="shared" si="28"/>
        <v>0</v>
      </c>
      <c r="CQ34" s="181">
        <f t="shared" si="28"/>
        <v>0</v>
      </c>
      <c r="CR34" s="181">
        <f t="shared" si="28"/>
        <v>0</v>
      </c>
      <c r="CS34" s="181">
        <f t="shared" si="28"/>
        <v>0</v>
      </c>
      <c r="CT34" s="181">
        <f t="shared" si="28"/>
        <v>0</v>
      </c>
      <c r="CU34" s="188">
        <f>B34-'6、销售进度'!B362</f>
        <v>0</v>
      </c>
    </row>
    <row r="35" spans="1:99" ht="16.5" customHeight="1" outlineLevel="1">
      <c r="A35" s="174">
        <f t="shared" si="5"/>
        <v>0</v>
      </c>
      <c r="B35" s="180">
        <f t="shared" si="6"/>
        <v>0</v>
      </c>
      <c r="C35" s="181">
        <f t="shared" ref="C35:BN35" si="29">C56+C77+C98+C119</f>
        <v>0</v>
      </c>
      <c r="D35" s="181">
        <f t="shared" si="29"/>
        <v>0</v>
      </c>
      <c r="E35" s="181">
        <f t="shared" si="29"/>
        <v>0</v>
      </c>
      <c r="F35" s="181">
        <f t="shared" si="29"/>
        <v>0</v>
      </c>
      <c r="G35" s="181">
        <f t="shared" si="29"/>
        <v>0</v>
      </c>
      <c r="H35" s="181">
        <f t="shared" si="29"/>
        <v>0</v>
      </c>
      <c r="I35" s="181">
        <f t="shared" si="29"/>
        <v>0</v>
      </c>
      <c r="J35" s="181">
        <f t="shared" si="29"/>
        <v>0</v>
      </c>
      <c r="K35" s="181">
        <f t="shared" si="29"/>
        <v>0</v>
      </c>
      <c r="L35" s="181">
        <f t="shared" si="29"/>
        <v>0</v>
      </c>
      <c r="M35" s="181">
        <f t="shared" si="29"/>
        <v>0</v>
      </c>
      <c r="N35" s="181">
        <f t="shared" si="29"/>
        <v>0</v>
      </c>
      <c r="O35" s="181">
        <f t="shared" si="29"/>
        <v>0</v>
      </c>
      <c r="P35" s="181">
        <f t="shared" si="29"/>
        <v>0</v>
      </c>
      <c r="Q35" s="181">
        <f t="shared" si="29"/>
        <v>0</v>
      </c>
      <c r="R35" s="181">
        <f t="shared" si="29"/>
        <v>0</v>
      </c>
      <c r="S35" s="181">
        <f t="shared" si="29"/>
        <v>0</v>
      </c>
      <c r="T35" s="181">
        <f t="shared" si="29"/>
        <v>0</v>
      </c>
      <c r="U35" s="181">
        <f t="shared" si="29"/>
        <v>0</v>
      </c>
      <c r="V35" s="181">
        <f t="shared" si="29"/>
        <v>0</v>
      </c>
      <c r="W35" s="181">
        <f t="shared" si="29"/>
        <v>0</v>
      </c>
      <c r="X35" s="181">
        <f t="shared" si="29"/>
        <v>0</v>
      </c>
      <c r="Y35" s="181">
        <f t="shared" si="29"/>
        <v>0</v>
      </c>
      <c r="Z35" s="181">
        <f t="shared" si="29"/>
        <v>0</v>
      </c>
      <c r="AA35" s="181">
        <f t="shared" si="29"/>
        <v>0</v>
      </c>
      <c r="AB35" s="181">
        <f t="shared" si="29"/>
        <v>0</v>
      </c>
      <c r="AC35" s="181">
        <f t="shared" si="29"/>
        <v>0</v>
      </c>
      <c r="AD35" s="181">
        <f t="shared" si="29"/>
        <v>0</v>
      </c>
      <c r="AE35" s="181">
        <f t="shared" si="29"/>
        <v>0</v>
      </c>
      <c r="AF35" s="181">
        <f t="shared" si="29"/>
        <v>0</v>
      </c>
      <c r="AG35" s="181">
        <f t="shared" si="29"/>
        <v>0</v>
      </c>
      <c r="AH35" s="181">
        <f t="shared" si="29"/>
        <v>0</v>
      </c>
      <c r="AI35" s="181">
        <f t="shared" si="29"/>
        <v>0</v>
      </c>
      <c r="AJ35" s="181">
        <f t="shared" si="29"/>
        <v>0</v>
      </c>
      <c r="AK35" s="181">
        <f t="shared" si="29"/>
        <v>0</v>
      </c>
      <c r="AL35" s="181">
        <f t="shared" si="29"/>
        <v>0</v>
      </c>
      <c r="AM35" s="181">
        <f t="shared" si="29"/>
        <v>0</v>
      </c>
      <c r="AN35" s="181">
        <f t="shared" si="29"/>
        <v>0</v>
      </c>
      <c r="AO35" s="181">
        <f t="shared" si="29"/>
        <v>0</v>
      </c>
      <c r="AP35" s="181">
        <f t="shared" si="29"/>
        <v>0</v>
      </c>
      <c r="AQ35" s="181">
        <f t="shared" si="29"/>
        <v>0</v>
      </c>
      <c r="AR35" s="181">
        <f t="shared" si="29"/>
        <v>0</v>
      </c>
      <c r="AS35" s="181">
        <f t="shared" si="29"/>
        <v>0</v>
      </c>
      <c r="AT35" s="181">
        <f t="shared" si="29"/>
        <v>0</v>
      </c>
      <c r="AU35" s="181">
        <f t="shared" si="29"/>
        <v>0</v>
      </c>
      <c r="AV35" s="181">
        <f t="shared" si="29"/>
        <v>0</v>
      </c>
      <c r="AW35" s="181">
        <f t="shared" si="29"/>
        <v>0</v>
      </c>
      <c r="AX35" s="181">
        <f t="shared" si="29"/>
        <v>0</v>
      </c>
      <c r="AY35" s="181">
        <f t="shared" si="29"/>
        <v>0</v>
      </c>
      <c r="AZ35" s="181">
        <f t="shared" si="29"/>
        <v>0</v>
      </c>
      <c r="BA35" s="181">
        <f t="shared" si="29"/>
        <v>0</v>
      </c>
      <c r="BB35" s="181">
        <f t="shared" si="29"/>
        <v>0</v>
      </c>
      <c r="BC35" s="181">
        <f t="shared" si="29"/>
        <v>0</v>
      </c>
      <c r="BD35" s="181">
        <f t="shared" si="29"/>
        <v>0</v>
      </c>
      <c r="BE35" s="181">
        <f t="shared" si="29"/>
        <v>0</v>
      </c>
      <c r="BF35" s="181">
        <f t="shared" si="29"/>
        <v>0</v>
      </c>
      <c r="BG35" s="181">
        <f t="shared" si="29"/>
        <v>0</v>
      </c>
      <c r="BH35" s="181">
        <f t="shared" si="29"/>
        <v>0</v>
      </c>
      <c r="BI35" s="181">
        <f t="shared" si="29"/>
        <v>0</v>
      </c>
      <c r="BJ35" s="181">
        <f t="shared" si="29"/>
        <v>0</v>
      </c>
      <c r="BK35" s="181">
        <f t="shared" si="29"/>
        <v>0</v>
      </c>
      <c r="BL35" s="181">
        <f t="shared" si="29"/>
        <v>0</v>
      </c>
      <c r="BM35" s="181">
        <f t="shared" si="29"/>
        <v>0</v>
      </c>
      <c r="BN35" s="181">
        <f t="shared" si="29"/>
        <v>0</v>
      </c>
      <c r="BO35" s="181">
        <f t="shared" ref="BO35:CT35" si="30">BO56+BO77+BO98+BO119</f>
        <v>0</v>
      </c>
      <c r="BP35" s="181">
        <f t="shared" si="30"/>
        <v>0</v>
      </c>
      <c r="BQ35" s="181">
        <f t="shared" si="30"/>
        <v>0</v>
      </c>
      <c r="BR35" s="181">
        <f t="shared" si="30"/>
        <v>0</v>
      </c>
      <c r="BS35" s="181">
        <f t="shared" si="30"/>
        <v>0</v>
      </c>
      <c r="BT35" s="181">
        <f t="shared" si="30"/>
        <v>0</v>
      </c>
      <c r="BU35" s="181">
        <f t="shared" si="30"/>
        <v>0</v>
      </c>
      <c r="BV35" s="181">
        <f t="shared" si="30"/>
        <v>0</v>
      </c>
      <c r="BW35" s="181">
        <f t="shared" si="30"/>
        <v>0</v>
      </c>
      <c r="BX35" s="181">
        <f t="shared" si="30"/>
        <v>0</v>
      </c>
      <c r="BY35" s="181">
        <f t="shared" si="30"/>
        <v>0</v>
      </c>
      <c r="BZ35" s="181">
        <f t="shared" si="30"/>
        <v>0</v>
      </c>
      <c r="CA35" s="181">
        <f t="shared" si="30"/>
        <v>0</v>
      </c>
      <c r="CB35" s="181">
        <f t="shared" si="30"/>
        <v>0</v>
      </c>
      <c r="CC35" s="181">
        <f t="shared" si="30"/>
        <v>0</v>
      </c>
      <c r="CD35" s="181">
        <f t="shared" si="30"/>
        <v>0</v>
      </c>
      <c r="CE35" s="181">
        <f t="shared" si="30"/>
        <v>0</v>
      </c>
      <c r="CF35" s="181">
        <f t="shared" si="30"/>
        <v>0</v>
      </c>
      <c r="CG35" s="181">
        <f t="shared" si="30"/>
        <v>0</v>
      </c>
      <c r="CH35" s="181">
        <f t="shared" si="30"/>
        <v>0</v>
      </c>
      <c r="CI35" s="181">
        <f t="shared" si="30"/>
        <v>0</v>
      </c>
      <c r="CJ35" s="181">
        <f t="shared" si="30"/>
        <v>0</v>
      </c>
      <c r="CK35" s="181">
        <f t="shared" si="30"/>
        <v>0</v>
      </c>
      <c r="CL35" s="181">
        <f t="shared" si="30"/>
        <v>0</v>
      </c>
      <c r="CM35" s="181">
        <f t="shared" si="30"/>
        <v>0</v>
      </c>
      <c r="CN35" s="181">
        <f t="shared" si="30"/>
        <v>0</v>
      </c>
      <c r="CO35" s="181">
        <f t="shared" si="30"/>
        <v>0</v>
      </c>
      <c r="CP35" s="181">
        <f t="shared" si="30"/>
        <v>0</v>
      </c>
      <c r="CQ35" s="181">
        <f t="shared" si="30"/>
        <v>0</v>
      </c>
      <c r="CR35" s="181">
        <f t="shared" si="30"/>
        <v>0</v>
      </c>
      <c r="CS35" s="181">
        <f t="shared" si="30"/>
        <v>0</v>
      </c>
      <c r="CT35" s="181">
        <f t="shared" si="30"/>
        <v>0</v>
      </c>
      <c r="CU35" s="188">
        <f>B35-'6、销售进度'!B363</f>
        <v>0</v>
      </c>
    </row>
    <row r="36" spans="1:99" ht="16.5" customHeight="1" outlineLevel="1">
      <c r="A36" s="174" t="str">
        <f t="shared" si="5"/>
        <v>车位</v>
      </c>
      <c r="B36" s="180">
        <f t="shared" si="6"/>
        <v>16350</v>
      </c>
      <c r="C36" s="181">
        <f t="shared" ref="C36:BN36" si="31">C57+C78+C99+C120</f>
        <v>0</v>
      </c>
      <c r="D36" s="181">
        <f t="shared" si="31"/>
        <v>0</v>
      </c>
      <c r="E36" s="181">
        <f t="shared" si="31"/>
        <v>0</v>
      </c>
      <c r="F36" s="181">
        <f t="shared" si="31"/>
        <v>0</v>
      </c>
      <c r="G36" s="181">
        <f t="shared" si="31"/>
        <v>0</v>
      </c>
      <c r="H36" s="181">
        <f t="shared" si="31"/>
        <v>0</v>
      </c>
      <c r="I36" s="181">
        <f t="shared" si="31"/>
        <v>0</v>
      </c>
      <c r="J36" s="181">
        <f t="shared" si="31"/>
        <v>0</v>
      </c>
      <c r="K36" s="181">
        <f t="shared" si="31"/>
        <v>0</v>
      </c>
      <c r="L36" s="181">
        <f t="shared" si="31"/>
        <v>0</v>
      </c>
      <c r="M36" s="181">
        <f t="shared" si="31"/>
        <v>0</v>
      </c>
      <c r="N36" s="181">
        <f t="shared" si="31"/>
        <v>0</v>
      </c>
      <c r="O36" s="181">
        <f t="shared" si="31"/>
        <v>0</v>
      </c>
      <c r="P36" s="181">
        <f t="shared" si="31"/>
        <v>0</v>
      </c>
      <c r="Q36" s="181">
        <f t="shared" si="31"/>
        <v>0</v>
      </c>
      <c r="R36" s="181">
        <f t="shared" si="31"/>
        <v>0</v>
      </c>
      <c r="S36" s="181">
        <f t="shared" si="31"/>
        <v>0</v>
      </c>
      <c r="T36" s="181">
        <f t="shared" si="31"/>
        <v>0</v>
      </c>
      <c r="U36" s="181">
        <f t="shared" si="31"/>
        <v>0</v>
      </c>
      <c r="V36" s="181">
        <f t="shared" si="31"/>
        <v>0</v>
      </c>
      <c r="W36" s="181">
        <f t="shared" si="31"/>
        <v>0</v>
      </c>
      <c r="X36" s="181">
        <f t="shared" si="31"/>
        <v>0</v>
      </c>
      <c r="Y36" s="181">
        <f t="shared" si="31"/>
        <v>0</v>
      </c>
      <c r="Z36" s="181">
        <f t="shared" si="31"/>
        <v>0</v>
      </c>
      <c r="AA36" s="181">
        <f t="shared" si="31"/>
        <v>0</v>
      </c>
      <c r="AB36" s="181">
        <f t="shared" si="31"/>
        <v>0</v>
      </c>
      <c r="AC36" s="181">
        <f t="shared" si="31"/>
        <v>0</v>
      </c>
      <c r="AD36" s="181">
        <f t="shared" si="31"/>
        <v>0</v>
      </c>
      <c r="AE36" s="181">
        <f t="shared" si="31"/>
        <v>0</v>
      </c>
      <c r="AF36" s="181">
        <f t="shared" si="31"/>
        <v>0</v>
      </c>
      <c r="AG36" s="181">
        <f t="shared" si="31"/>
        <v>0</v>
      </c>
      <c r="AH36" s="181">
        <f t="shared" si="31"/>
        <v>0</v>
      </c>
      <c r="AI36" s="181">
        <f t="shared" si="31"/>
        <v>5400</v>
      </c>
      <c r="AJ36" s="181">
        <f t="shared" si="31"/>
        <v>1500</v>
      </c>
      <c r="AK36" s="181">
        <f t="shared" si="31"/>
        <v>1275</v>
      </c>
      <c r="AL36" s="181">
        <f t="shared" si="31"/>
        <v>5400</v>
      </c>
      <c r="AM36" s="181">
        <f t="shared" si="31"/>
        <v>1500</v>
      </c>
      <c r="AN36" s="181">
        <f t="shared" si="31"/>
        <v>1275</v>
      </c>
      <c r="AO36" s="181">
        <f t="shared" si="31"/>
        <v>0</v>
      </c>
      <c r="AP36" s="181">
        <f t="shared" si="31"/>
        <v>0</v>
      </c>
      <c r="AQ36" s="181">
        <f t="shared" si="31"/>
        <v>0</v>
      </c>
      <c r="AR36" s="181">
        <f t="shared" si="31"/>
        <v>0</v>
      </c>
      <c r="AS36" s="181">
        <f t="shared" si="31"/>
        <v>0</v>
      </c>
      <c r="AT36" s="181">
        <f t="shared" si="31"/>
        <v>0</v>
      </c>
      <c r="AU36" s="181">
        <f t="shared" si="31"/>
        <v>0</v>
      </c>
      <c r="AV36" s="181">
        <f t="shared" si="31"/>
        <v>0</v>
      </c>
      <c r="AW36" s="181">
        <f t="shared" si="31"/>
        <v>0</v>
      </c>
      <c r="AX36" s="181">
        <f t="shared" si="31"/>
        <v>0</v>
      </c>
      <c r="AY36" s="181">
        <f t="shared" si="31"/>
        <v>0</v>
      </c>
      <c r="AZ36" s="181">
        <f t="shared" si="31"/>
        <v>0</v>
      </c>
      <c r="BA36" s="181">
        <f t="shared" si="31"/>
        <v>0</v>
      </c>
      <c r="BB36" s="181">
        <f t="shared" si="31"/>
        <v>0</v>
      </c>
      <c r="BC36" s="181">
        <f t="shared" si="31"/>
        <v>0</v>
      </c>
      <c r="BD36" s="181">
        <f t="shared" si="31"/>
        <v>0</v>
      </c>
      <c r="BE36" s="181">
        <f t="shared" si="31"/>
        <v>0</v>
      </c>
      <c r="BF36" s="181">
        <f t="shared" si="31"/>
        <v>0</v>
      </c>
      <c r="BG36" s="181">
        <f t="shared" si="31"/>
        <v>0</v>
      </c>
      <c r="BH36" s="181">
        <f t="shared" si="31"/>
        <v>0</v>
      </c>
      <c r="BI36" s="181">
        <f t="shared" si="31"/>
        <v>0</v>
      </c>
      <c r="BJ36" s="181">
        <f t="shared" si="31"/>
        <v>0</v>
      </c>
      <c r="BK36" s="181">
        <f t="shared" si="31"/>
        <v>0</v>
      </c>
      <c r="BL36" s="181">
        <f t="shared" si="31"/>
        <v>0</v>
      </c>
      <c r="BM36" s="181">
        <f t="shared" si="31"/>
        <v>0</v>
      </c>
      <c r="BN36" s="181">
        <f t="shared" si="31"/>
        <v>0</v>
      </c>
      <c r="BO36" s="181">
        <f t="shared" ref="BO36:CT36" si="32">BO57+BO78+BO99+BO120</f>
        <v>0</v>
      </c>
      <c r="BP36" s="181">
        <f t="shared" si="32"/>
        <v>0</v>
      </c>
      <c r="BQ36" s="181">
        <f t="shared" si="32"/>
        <v>0</v>
      </c>
      <c r="BR36" s="181">
        <f t="shared" si="32"/>
        <v>0</v>
      </c>
      <c r="BS36" s="181">
        <f t="shared" si="32"/>
        <v>0</v>
      </c>
      <c r="BT36" s="181">
        <f t="shared" si="32"/>
        <v>0</v>
      </c>
      <c r="BU36" s="181">
        <f t="shared" si="32"/>
        <v>0</v>
      </c>
      <c r="BV36" s="181">
        <f t="shared" si="32"/>
        <v>0</v>
      </c>
      <c r="BW36" s="181">
        <f t="shared" si="32"/>
        <v>0</v>
      </c>
      <c r="BX36" s="181">
        <f t="shared" si="32"/>
        <v>0</v>
      </c>
      <c r="BY36" s="181">
        <f t="shared" si="32"/>
        <v>0</v>
      </c>
      <c r="BZ36" s="181">
        <f t="shared" si="32"/>
        <v>0</v>
      </c>
      <c r="CA36" s="181">
        <f t="shared" si="32"/>
        <v>0</v>
      </c>
      <c r="CB36" s="181">
        <f t="shared" si="32"/>
        <v>0</v>
      </c>
      <c r="CC36" s="181">
        <f t="shared" si="32"/>
        <v>0</v>
      </c>
      <c r="CD36" s="181">
        <f t="shared" si="32"/>
        <v>0</v>
      </c>
      <c r="CE36" s="181">
        <f t="shared" si="32"/>
        <v>0</v>
      </c>
      <c r="CF36" s="181">
        <f t="shared" si="32"/>
        <v>0</v>
      </c>
      <c r="CG36" s="181">
        <f t="shared" si="32"/>
        <v>0</v>
      </c>
      <c r="CH36" s="181">
        <f t="shared" si="32"/>
        <v>0</v>
      </c>
      <c r="CI36" s="181">
        <f t="shared" si="32"/>
        <v>0</v>
      </c>
      <c r="CJ36" s="181">
        <f t="shared" si="32"/>
        <v>0</v>
      </c>
      <c r="CK36" s="181">
        <f t="shared" si="32"/>
        <v>0</v>
      </c>
      <c r="CL36" s="181">
        <f t="shared" si="32"/>
        <v>0</v>
      </c>
      <c r="CM36" s="181">
        <f t="shared" si="32"/>
        <v>0</v>
      </c>
      <c r="CN36" s="181">
        <f t="shared" si="32"/>
        <v>0</v>
      </c>
      <c r="CO36" s="181">
        <f t="shared" si="32"/>
        <v>0</v>
      </c>
      <c r="CP36" s="181">
        <f t="shared" si="32"/>
        <v>0</v>
      </c>
      <c r="CQ36" s="181">
        <f t="shared" si="32"/>
        <v>0</v>
      </c>
      <c r="CR36" s="181">
        <f t="shared" si="32"/>
        <v>0</v>
      </c>
      <c r="CS36" s="181">
        <f t="shared" si="32"/>
        <v>0</v>
      </c>
      <c r="CT36" s="181">
        <f t="shared" si="32"/>
        <v>0</v>
      </c>
      <c r="CU36" s="188">
        <f>B36-'6、销售进度'!B364</f>
        <v>0</v>
      </c>
    </row>
    <row r="37" spans="1:99" ht="16.5" customHeight="1">
      <c r="A37" s="174" t="s">
        <v>239</v>
      </c>
      <c r="B37" s="180">
        <f t="shared" ref="B37:L37" si="33">SUM(B23:B36)</f>
        <v>489172.45919999992</v>
      </c>
      <c r="C37" s="180">
        <f t="shared" si="33"/>
        <v>0</v>
      </c>
      <c r="D37" s="180">
        <f t="shared" si="33"/>
        <v>0</v>
      </c>
      <c r="E37" s="180">
        <f t="shared" si="33"/>
        <v>0</v>
      </c>
      <c r="F37" s="180">
        <f t="shared" si="33"/>
        <v>0</v>
      </c>
      <c r="G37" s="180">
        <f t="shared" si="33"/>
        <v>0</v>
      </c>
      <c r="H37" s="180">
        <f t="shared" si="33"/>
        <v>0</v>
      </c>
      <c r="I37" s="180">
        <f t="shared" si="33"/>
        <v>0</v>
      </c>
      <c r="J37" s="180">
        <f t="shared" si="33"/>
        <v>0</v>
      </c>
      <c r="K37" s="180">
        <f t="shared" si="33"/>
        <v>0</v>
      </c>
      <c r="L37" s="180">
        <f t="shared" si="33"/>
        <v>0</v>
      </c>
      <c r="M37" s="180">
        <f t="shared" ref="M37:AR37" si="34">SUM(M23:M36)</f>
        <v>0</v>
      </c>
      <c r="N37" s="180">
        <f t="shared" si="34"/>
        <v>27933.119999999999</v>
      </c>
      <c r="O37" s="180">
        <f t="shared" si="34"/>
        <v>34916.399999999994</v>
      </c>
      <c r="P37" s="180">
        <f t="shared" si="34"/>
        <v>45779.28</v>
      </c>
      <c r="Q37" s="180">
        <f t="shared" si="34"/>
        <v>45579.576000000001</v>
      </c>
      <c r="R37" s="180">
        <f t="shared" si="34"/>
        <v>29869.104000000003</v>
      </c>
      <c r="S37" s="180">
        <f t="shared" si="34"/>
        <v>21721.944000000003</v>
      </c>
      <c r="T37" s="180">
        <f t="shared" si="34"/>
        <v>44402.448000000004</v>
      </c>
      <c r="U37" s="180">
        <f t="shared" si="34"/>
        <v>47941.656000000003</v>
      </c>
      <c r="V37" s="180">
        <f t="shared" si="34"/>
        <v>57937.961759999998</v>
      </c>
      <c r="W37" s="180">
        <f t="shared" si="34"/>
        <v>50878.827839999998</v>
      </c>
      <c r="X37" s="180">
        <f t="shared" si="34"/>
        <v>32687.235840000001</v>
      </c>
      <c r="Y37" s="180">
        <f t="shared" si="34"/>
        <v>22337.973839999999</v>
      </c>
      <c r="Z37" s="180">
        <f t="shared" si="34"/>
        <v>6918.3429599999999</v>
      </c>
      <c r="AA37" s="180">
        <f t="shared" si="34"/>
        <v>3618.5889599999991</v>
      </c>
      <c r="AB37" s="180">
        <f t="shared" si="34"/>
        <v>300</v>
      </c>
      <c r="AC37" s="180">
        <f t="shared" si="34"/>
        <v>0</v>
      </c>
      <c r="AD37" s="180">
        <f t="shared" si="34"/>
        <v>0</v>
      </c>
      <c r="AE37" s="180">
        <f t="shared" si="34"/>
        <v>0</v>
      </c>
      <c r="AF37" s="180">
        <f t="shared" si="34"/>
        <v>0</v>
      </c>
      <c r="AG37" s="180">
        <f t="shared" si="34"/>
        <v>0</v>
      </c>
      <c r="AH37" s="180">
        <f t="shared" si="34"/>
        <v>0</v>
      </c>
      <c r="AI37" s="180">
        <f t="shared" si="34"/>
        <v>5400</v>
      </c>
      <c r="AJ37" s="180">
        <f t="shared" si="34"/>
        <v>1500</v>
      </c>
      <c r="AK37" s="180">
        <f t="shared" si="34"/>
        <v>1275</v>
      </c>
      <c r="AL37" s="180">
        <f t="shared" si="34"/>
        <v>5400</v>
      </c>
      <c r="AM37" s="180">
        <f t="shared" si="34"/>
        <v>1500</v>
      </c>
      <c r="AN37" s="180">
        <f t="shared" si="34"/>
        <v>1275</v>
      </c>
      <c r="AO37" s="180">
        <f t="shared" si="34"/>
        <v>0</v>
      </c>
      <c r="AP37" s="180">
        <f t="shared" si="34"/>
        <v>0</v>
      </c>
      <c r="AQ37" s="180">
        <f t="shared" si="34"/>
        <v>0</v>
      </c>
      <c r="AR37" s="180">
        <f t="shared" si="34"/>
        <v>0</v>
      </c>
      <c r="AS37" s="180">
        <f t="shared" ref="AS37:BX37" si="35">SUM(AS23:AS36)</f>
        <v>0</v>
      </c>
      <c r="AT37" s="180">
        <f t="shared" si="35"/>
        <v>0</v>
      </c>
      <c r="AU37" s="180">
        <f t="shared" si="35"/>
        <v>0</v>
      </c>
      <c r="AV37" s="180">
        <f t="shared" si="35"/>
        <v>0</v>
      </c>
      <c r="AW37" s="180">
        <f t="shared" si="35"/>
        <v>0</v>
      </c>
      <c r="AX37" s="180">
        <f t="shared" si="35"/>
        <v>0</v>
      </c>
      <c r="AY37" s="180">
        <f t="shared" si="35"/>
        <v>0</v>
      </c>
      <c r="AZ37" s="180">
        <f t="shared" si="35"/>
        <v>0</v>
      </c>
      <c r="BA37" s="180">
        <f t="shared" si="35"/>
        <v>0</v>
      </c>
      <c r="BB37" s="180">
        <f t="shared" si="35"/>
        <v>0</v>
      </c>
      <c r="BC37" s="180">
        <f t="shared" si="35"/>
        <v>0</v>
      </c>
      <c r="BD37" s="180">
        <f t="shared" si="35"/>
        <v>0</v>
      </c>
      <c r="BE37" s="180">
        <f t="shared" si="35"/>
        <v>0</v>
      </c>
      <c r="BF37" s="180">
        <f t="shared" si="35"/>
        <v>0</v>
      </c>
      <c r="BG37" s="180">
        <f t="shared" si="35"/>
        <v>0</v>
      </c>
      <c r="BH37" s="180">
        <f t="shared" si="35"/>
        <v>0</v>
      </c>
      <c r="BI37" s="180">
        <f t="shared" si="35"/>
        <v>0</v>
      </c>
      <c r="BJ37" s="180">
        <f t="shared" si="35"/>
        <v>0</v>
      </c>
      <c r="BK37" s="180">
        <f t="shared" si="35"/>
        <v>0</v>
      </c>
      <c r="BL37" s="180">
        <f t="shared" si="35"/>
        <v>0</v>
      </c>
      <c r="BM37" s="180">
        <f t="shared" si="35"/>
        <v>0</v>
      </c>
      <c r="BN37" s="180">
        <f t="shared" si="35"/>
        <v>0</v>
      </c>
      <c r="BO37" s="180">
        <f t="shared" si="35"/>
        <v>0</v>
      </c>
      <c r="BP37" s="180">
        <f t="shared" si="35"/>
        <v>0</v>
      </c>
      <c r="BQ37" s="180">
        <f t="shared" si="35"/>
        <v>0</v>
      </c>
      <c r="BR37" s="180">
        <f t="shared" si="35"/>
        <v>0</v>
      </c>
      <c r="BS37" s="180">
        <f t="shared" si="35"/>
        <v>0</v>
      </c>
      <c r="BT37" s="180">
        <f t="shared" si="35"/>
        <v>0</v>
      </c>
      <c r="BU37" s="180">
        <f t="shared" si="35"/>
        <v>0</v>
      </c>
      <c r="BV37" s="180">
        <f t="shared" si="35"/>
        <v>0</v>
      </c>
      <c r="BW37" s="180">
        <f t="shared" si="35"/>
        <v>0</v>
      </c>
      <c r="BX37" s="180">
        <f t="shared" si="35"/>
        <v>0</v>
      </c>
      <c r="BY37" s="180">
        <f t="shared" ref="BY37:CT37" si="36">SUM(BY23:BY36)</f>
        <v>0</v>
      </c>
      <c r="BZ37" s="180">
        <f t="shared" si="36"/>
        <v>0</v>
      </c>
      <c r="CA37" s="180">
        <f t="shared" si="36"/>
        <v>0</v>
      </c>
      <c r="CB37" s="180">
        <f t="shared" si="36"/>
        <v>0</v>
      </c>
      <c r="CC37" s="180">
        <f t="shared" si="36"/>
        <v>0</v>
      </c>
      <c r="CD37" s="180">
        <f t="shared" si="36"/>
        <v>0</v>
      </c>
      <c r="CE37" s="180">
        <f t="shared" si="36"/>
        <v>0</v>
      </c>
      <c r="CF37" s="180">
        <f t="shared" si="36"/>
        <v>0</v>
      </c>
      <c r="CG37" s="180">
        <f t="shared" si="36"/>
        <v>0</v>
      </c>
      <c r="CH37" s="180">
        <f t="shared" si="36"/>
        <v>0</v>
      </c>
      <c r="CI37" s="180">
        <f t="shared" si="36"/>
        <v>0</v>
      </c>
      <c r="CJ37" s="180">
        <f t="shared" si="36"/>
        <v>0</v>
      </c>
      <c r="CK37" s="180">
        <f t="shared" si="36"/>
        <v>0</v>
      </c>
      <c r="CL37" s="180">
        <f t="shared" si="36"/>
        <v>0</v>
      </c>
      <c r="CM37" s="180">
        <f t="shared" si="36"/>
        <v>0</v>
      </c>
      <c r="CN37" s="180">
        <f t="shared" si="36"/>
        <v>0</v>
      </c>
      <c r="CO37" s="180">
        <f t="shared" si="36"/>
        <v>0</v>
      </c>
      <c r="CP37" s="180">
        <f t="shared" si="36"/>
        <v>0</v>
      </c>
      <c r="CQ37" s="180">
        <f t="shared" si="36"/>
        <v>0</v>
      </c>
      <c r="CR37" s="180">
        <f t="shared" si="36"/>
        <v>0</v>
      </c>
      <c r="CS37" s="180">
        <f t="shared" si="36"/>
        <v>0</v>
      </c>
      <c r="CT37" s="180">
        <f t="shared" si="36"/>
        <v>0</v>
      </c>
      <c r="CU37" s="188">
        <f>B37-'6、销售进度'!B365</f>
        <v>0</v>
      </c>
    </row>
    <row r="38" spans="1:99" ht="16.5" customHeight="1">
      <c r="A38" s="170" t="s">
        <v>77</v>
      </c>
      <c r="B38" s="182">
        <f>B37-'5、销售定价'!D18</f>
        <v>0</v>
      </c>
    </row>
    <row r="41" spans="1:99" ht="16.5" customHeight="1">
      <c r="A41" s="812" t="s">
        <v>590</v>
      </c>
      <c r="B41" s="812"/>
      <c r="C41" s="812"/>
      <c r="D41" s="812"/>
      <c r="E41" s="812"/>
      <c r="F41" s="812"/>
      <c r="G41" s="812"/>
      <c r="H41" s="812"/>
      <c r="I41" s="812"/>
      <c r="J41" s="812"/>
      <c r="K41" s="812"/>
      <c r="L41" s="812"/>
      <c r="M41" s="812"/>
      <c r="N41" s="812"/>
      <c r="O41" s="812"/>
      <c r="P41" s="812"/>
      <c r="Q41" s="812"/>
      <c r="R41" s="812"/>
      <c r="S41" s="812"/>
      <c r="T41" s="812"/>
      <c r="U41" s="812"/>
      <c r="V41" s="812"/>
      <c r="W41" s="812"/>
      <c r="X41" s="812"/>
      <c r="Y41" s="812"/>
      <c r="Z41" s="812"/>
      <c r="AA41" s="812"/>
      <c r="AB41" s="812"/>
      <c r="AC41" s="812"/>
      <c r="AD41" s="812"/>
      <c r="AE41" s="812"/>
      <c r="AF41" s="812"/>
      <c r="AG41" s="812"/>
      <c r="AH41" s="812"/>
      <c r="AI41" s="812"/>
      <c r="AJ41" s="812"/>
      <c r="AK41" s="812"/>
      <c r="AL41" s="812"/>
      <c r="AM41" s="812"/>
      <c r="AN41" s="812"/>
      <c r="AO41" s="812"/>
      <c r="AP41" s="812"/>
      <c r="AQ41" s="812"/>
      <c r="AR41" s="812"/>
      <c r="AS41" s="812"/>
      <c r="AT41" s="812"/>
      <c r="AU41" s="812"/>
      <c r="AV41" s="812"/>
      <c r="AW41" s="812"/>
      <c r="AX41" s="812"/>
      <c r="AY41" s="812"/>
      <c r="AZ41" s="812"/>
      <c r="BA41" s="812"/>
      <c r="BB41" s="812"/>
      <c r="BC41" s="812"/>
      <c r="BD41" s="812"/>
      <c r="BE41" s="812"/>
      <c r="BF41" s="812"/>
      <c r="BG41" s="812"/>
      <c r="BH41" s="812"/>
      <c r="BI41" s="812"/>
      <c r="BJ41" s="812"/>
      <c r="BK41" s="812"/>
      <c r="BL41" s="812"/>
      <c r="BM41" s="812"/>
    </row>
    <row r="42" spans="1:99" ht="16.5" customHeight="1">
      <c r="A42" s="814" t="s">
        <v>502</v>
      </c>
      <c r="B42" s="814" t="s">
        <v>239</v>
      </c>
      <c r="C42" s="178">
        <v>1</v>
      </c>
      <c r="D42" s="178">
        <v>2</v>
      </c>
      <c r="E42" s="178">
        <v>3</v>
      </c>
      <c r="F42" s="178">
        <v>4</v>
      </c>
      <c r="G42" s="178">
        <v>5</v>
      </c>
      <c r="H42" s="178">
        <v>6</v>
      </c>
      <c r="I42" s="178">
        <v>7</v>
      </c>
      <c r="J42" s="178">
        <v>8</v>
      </c>
      <c r="K42" s="178">
        <v>9</v>
      </c>
      <c r="L42" s="178">
        <v>10</v>
      </c>
      <c r="M42" s="178">
        <v>11</v>
      </c>
      <c r="N42" s="178">
        <v>12</v>
      </c>
      <c r="O42" s="178">
        <v>13</v>
      </c>
      <c r="P42" s="178">
        <v>14</v>
      </c>
      <c r="Q42" s="178">
        <v>15</v>
      </c>
      <c r="R42" s="178">
        <v>16</v>
      </c>
      <c r="S42" s="178">
        <v>17</v>
      </c>
      <c r="T42" s="178">
        <v>18</v>
      </c>
      <c r="U42" s="178">
        <v>19</v>
      </c>
      <c r="V42" s="178">
        <v>20</v>
      </c>
      <c r="W42" s="178">
        <v>21</v>
      </c>
      <c r="X42" s="178">
        <v>22</v>
      </c>
      <c r="Y42" s="178">
        <v>23</v>
      </c>
      <c r="Z42" s="178">
        <v>24</v>
      </c>
      <c r="AA42" s="178">
        <v>25</v>
      </c>
      <c r="AB42" s="178">
        <v>26</v>
      </c>
      <c r="AC42" s="178">
        <v>27</v>
      </c>
      <c r="AD42" s="178">
        <v>28</v>
      </c>
      <c r="AE42" s="178">
        <v>29</v>
      </c>
      <c r="AF42" s="178">
        <v>30</v>
      </c>
      <c r="AG42" s="178">
        <v>31</v>
      </c>
      <c r="AH42" s="178">
        <v>32</v>
      </c>
      <c r="AI42" s="178">
        <v>33</v>
      </c>
      <c r="AJ42" s="178">
        <v>34</v>
      </c>
      <c r="AK42" s="178">
        <v>35</v>
      </c>
      <c r="AL42" s="178">
        <v>36</v>
      </c>
      <c r="AM42" s="178">
        <v>37</v>
      </c>
      <c r="AN42" s="178">
        <v>38</v>
      </c>
      <c r="AO42" s="178">
        <v>39</v>
      </c>
      <c r="AP42" s="178">
        <v>40</v>
      </c>
      <c r="AQ42" s="178">
        <v>41</v>
      </c>
      <c r="AR42" s="178">
        <v>42</v>
      </c>
      <c r="AS42" s="178">
        <v>43</v>
      </c>
      <c r="AT42" s="178">
        <v>44</v>
      </c>
      <c r="AU42" s="178">
        <v>45</v>
      </c>
      <c r="AV42" s="178">
        <v>46</v>
      </c>
      <c r="AW42" s="178">
        <v>47</v>
      </c>
      <c r="AX42" s="178">
        <v>48</v>
      </c>
      <c r="AY42" s="178">
        <v>49</v>
      </c>
      <c r="AZ42" s="178">
        <v>50</v>
      </c>
      <c r="BA42" s="178">
        <v>51</v>
      </c>
      <c r="BB42" s="178">
        <v>52</v>
      </c>
      <c r="BC42" s="178">
        <v>53</v>
      </c>
      <c r="BD42" s="178">
        <v>54</v>
      </c>
      <c r="BE42" s="178">
        <v>55</v>
      </c>
      <c r="BF42" s="178">
        <v>56</v>
      </c>
      <c r="BG42" s="178">
        <v>57</v>
      </c>
      <c r="BH42" s="178">
        <v>58</v>
      </c>
      <c r="BI42" s="178">
        <v>59</v>
      </c>
      <c r="BJ42" s="178">
        <v>60</v>
      </c>
      <c r="BK42" s="178">
        <v>61</v>
      </c>
      <c r="BL42" s="178">
        <v>62</v>
      </c>
      <c r="BM42" s="178">
        <v>63</v>
      </c>
      <c r="BN42" s="178">
        <v>64</v>
      </c>
      <c r="BO42" s="178">
        <v>65</v>
      </c>
      <c r="BP42" s="178">
        <v>66</v>
      </c>
      <c r="BQ42" s="178">
        <v>67</v>
      </c>
      <c r="BR42" s="178">
        <v>68</v>
      </c>
      <c r="BS42" s="178">
        <v>69</v>
      </c>
      <c r="BT42" s="178">
        <v>70</v>
      </c>
      <c r="BU42" s="178">
        <v>71</v>
      </c>
      <c r="BV42" s="178">
        <v>72</v>
      </c>
      <c r="BW42" s="178">
        <v>73</v>
      </c>
      <c r="BX42" s="178">
        <v>74</v>
      </c>
      <c r="BY42" s="178">
        <v>75</v>
      </c>
      <c r="BZ42" s="178">
        <v>76</v>
      </c>
      <c r="CA42" s="178">
        <v>77</v>
      </c>
      <c r="CB42" s="178">
        <v>78</v>
      </c>
      <c r="CC42" s="178">
        <v>79</v>
      </c>
      <c r="CD42" s="178">
        <v>80</v>
      </c>
      <c r="CE42" s="178">
        <v>81</v>
      </c>
      <c r="CF42" s="178">
        <v>82</v>
      </c>
      <c r="CG42" s="178">
        <v>83</v>
      </c>
      <c r="CH42" s="178">
        <v>84</v>
      </c>
      <c r="CI42" s="178">
        <v>85</v>
      </c>
      <c r="CJ42" s="178">
        <v>86</v>
      </c>
      <c r="CK42" s="178">
        <v>87</v>
      </c>
      <c r="CL42" s="178">
        <v>88</v>
      </c>
      <c r="CM42" s="178">
        <v>89</v>
      </c>
      <c r="CN42" s="178">
        <v>90</v>
      </c>
      <c r="CO42" s="178">
        <v>91</v>
      </c>
      <c r="CP42" s="178">
        <v>92</v>
      </c>
      <c r="CQ42" s="178">
        <v>93</v>
      </c>
      <c r="CR42" s="178">
        <v>94</v>
      </c>
      <c r="CS42" s="178">
        <v>95</v>
      </c>
      <c r="CT42" s="178">
        <v>96</v>
      </c>
      <c r="CU42" s="187" t="s">
        <v>77</v>
      </c>
    </row>
    <row r="43" spans="1:99" ht="16.5" customHeight="1">
      <c r="A43" s="815"/>
      <c r="B43" s="815"/>
      <c r="C43" s="179">
        <f>主要假设阐述!$B$5</f>
        <v>42491</v>
      </c>
      <c r="D43" s="179">
        <f>C43+31</f>
        <v>42522</v>
      </c>
      <c r="E43" s="179">
        <f t="shared" ref="E43:BP43" si="37">D43+31</f>
        <v>42553</v>
      </c>
      <c r="F43" s="179">
        <f t="shared" si="37"/>
        <v>42584</v>
      </c>
      <c r="G43" s="179">
        <f t="shared" si="37"/>
        <v>42615</v>
      </c>
      <c r="H43" s="179">
        <f t="shared" si="37"/>
        <v>42646</v>
      </c>
      <c r="I43" s="179">
        <f t="shared" si="37"/>
        <v>42677</v>
      </c>
      <c r="J43" s="179">
        <f t="shared" si="37"/>
        <v>42708</v>
      </c>
      <c r="K43" s="179">
        <f t="shared" si="37"/>
        <v>42739</v>
      </c>
      <c r="L43" s="179">
        <f t="shared" si="37"/>
        <v>42770</v>
      </c>
      <c r="M43" s="179">
        <f t="shared" si="37"/>
        <v>42801</v>
      </c>
      <c r="N43" s="179">
        <f t="shared" si="37"/>
        <v>42832</v>
      </c>
      <c r="O43" s="179">
        <f t="shared" si="37"/>
        <v>42863</v>
      </c>
      <c r="P43" s="179">
        <f t="shared" si="37"/>
        <v>42894</v>
      </c>
      <c r="Q43" s="179">
        <f t="shared" si="37"/>
        <v>42925</v>
      </c>
      <c r="R43" s="179">
        <f t="shared" si="37"/>
        <v>42956</v>
      </c>
      <c r="S43" s="179">
        <f t="shared" si="37"/>
        <v>42987</v>
      </c>
      <c r="T43" s="179">
        <f t="shared" si="37"/>
        <v>43018</v>
      </c>
      <c r="U43" s="179">
        <f t="shared" si="37"/>
        <v>43049</v>
      </c>
      <c r="V43" s="179">
        <f t="shared" si="37"/>
        <v>43080</v>
      </c>
      <c r="W43" s="179">
        <f t="shared" si="37"/>
        <v>43111</v>
      </c>
      <c r="X43" s="179">
        <f t="shared" si="37"/>
        <v>43142</v>
      </c>
      <c r="Y43" s="179">
        <f t="shared" si="37"/>
        <v>43173</v>
      </c>
      <c r="Z43" s="179">
        <f t="shared" si="37"/>
        <v>43204</v>
      </c>
      <c r="AA43" s="179">
        <f t="shared" si="37"/>
        <v>43235</v>
      </c>
      <c r="AB43" s="179">
        <f t="shared" si="37"/>
        <v>43266</v>
      </c>
      <c r="AC43" s="179">
        <f t="shared" si="37"/>
        <v>43297</v>
      </c>
      <c r="AD43" s="179">
        <f t="shared" si="37"/>
        <v>43328</v>
      </c>
      <c r="AE43" s="179">
        <f t="shared" si="37"/>
        <v>43359</v>
      </c>
      <c r="AF43" s="179">
        <f t="shared" si="37"/>
        <v>43390</v>
      </c>
      <c r="AG43" s="179">
        <f t="shared" si="37"/>
        <v>43421</v>
      </c>
      <c r="AH43" s="179">
        <f t="shared" si="37"/>
        <v>43452</v>
      </c>
      <c r="AI43" s="179">
        <f t="shared" si="37"/>
        <v>43483</v>
      </c>
      <c r="AJ43" s="179">
        <f t="shared" si="37"/>
        <v>43514</v>
      </c>
      <c r="AK43" s="179">
        <f t="shared" si="37"/>
        <v>43545</v>
      </c>
      <c r="AL43" s="179">
        <f t="shared" si="37"/>
        <v>43576</v>
      </c>
      <c r="AM43" s="179">
        <f t="shared" si="37"/>
        <v>43607</v>
      </c>
      <c r="AN43" s="179">
        <f t="shared" si="37"/>
        <v>43638</v>
      </c>
      <c r="AO43" s="179">
        <f t="shared" si="37"/>
        <v>43669</v>
      </c>
      <c r="AP43" s="179">
        <f t="shared" si="37"/>
        <v>43700</v>
      </c>
      <c r="AQ43" s="179">
        <f t="shared" si="37"/>
        <v>43731</v>
      </c>
      <c r="AR43" s="179">
        <f t="shared" si="37"/>
        <v>43762</v>
      </c>
      <c r="AS43" s="179">
        <f t="shared" si="37"/>
        <v>43793</v>
      </c>
      <c r="AT43" s="179">
        <f t="shared" si="37"/>
        <v>43824</v>
      </c>
      <c r="AU43" s="179">
        <f t="shared" si="37"/>
        <v>43855</v>
      </c>
      <c r="AV43" s="179">
        <f t="shared" si="37"/>
        <v>43886</v>
      </c>
      <c r="AW43" s="179">
        <f t="shared" si="37"/>
        <v>43917</v>
      </c>
      <c r="AX43" s="179">
        <f t="shared" si="37"/>
        <v>43948</v>
      </c>
      <c r="AY43" s="179">
        <f t="shared" si="37"/>
        <v>43979</v>
      </c>
      <c r="AZ43" s="179">
        <f t="shared" si="37"/>
        <v>44010</v>
      </c>
      <c r="BA43" s="179">
        <f t="shared" si="37"/>
        <v>44041</v>
      </c>
      <c r="BB43" s="179">
        <f t="shared" si="37"/>
        <v>44072</v>
      </c>
      <c r="BC43" s="179">
        <f t="shared" si="37"/>
        <v>44103</v>
      </c>
      <c r="BD43" s="179">
        <f t="shared" si="37"/>
        <v>44134</v>
      </c>
      <c r="BE43" s="179">
        <f t="shared" si="37"/>
        <v>44165</v>
      </c>
      <c r="BF43" s="179">
        <f t="shared" si="37"/>
        <v>44196</v>
      </c>
      <c r="BG43" s="179">
        <f t="shared" si="37"/>
        <v>44227</v>
      </c>
      <c r="BH43" s="179">
        <f t="shared" si="37"/>
        <v>44258</v>
      </c>
      <c r="BI43" s="179">
        <f t="shared" si="37"/>
        <v>44289</v>
      </c>
      <c r="BJ43" s="179">
        <f t="shared" si="37"/>
        <v>44320</v>
      </c>
      <c r="BK43" s="179">
        <f t="shared" si="37"/>
        <v>44351</v>
      </c>
      <c r="BL43" s="179">
        <f t="shared" si="37"/>
        <v>44382</v>
      </c>
      <c r="BM43" s="179">
        <f t="shared" si="37"/>
        <v>44413</v>
      </c>
      <c r="BN43" s="179">
        <f t="shared" si="37"/>
        <v>44444</v>
      </c>
      <c r="BO43" s="179">
        <f t="shared" si="37"/>
        <v>44475</v>
      </c>
      <c r="BP43" s="179">
        <f t="shared" si="37"/>
        <v>44506</v>
      </c>
      <c r="BQ43" s="179">
        <f t="shared" ref="BQ43:CT43" si="38">BP43+31</f>
        <v>44537</v>
      </c>
      <c r="BR43" s="179">
        <f t="shared" si="38"/>
        <v>44568</v>
      </c>
      <c r="BS43" s="179">
        <f t="shared" si="38"/>
        <v>44599</v>
      </c>
      <c r="BT43" s="179">
        <f t="shared" si="38"/>
        <v>44630</v>
      </c>
      <c r="BU43" s="179">
        <f t="shared" si="38"/>
        <v>44661</v>
      </c>
      <c r="BV43" s="179">
        <f t="shared" si="38"/>
        <v>44692</v>
      </c>
      <c r="BW43" s="179">
        <f t="shared" si="38"/>
        <v>44723</v>
      </c>
      <c r="BX43" s="179">
        <f t="shared" si="38"/>
        <v>44754</v>
      </c>
      <c r="BY43" s="179">
        <f t="shared" si="38"/>
        <v>44785</v>
      </c>
      <c r="BZ43" s="179">
        <f t="shared" si="38"/>
        <v>44816</v>
      </c>
      <c r="CA43" s="179">
        <f t="shared" si="38"/>
        <v>44847</v>
      </c>
      <c r="CB43" s="179">
        <f t="shared" si="38"/>
        <v>44878</v>
      </c>
      <c r="CC43" s="179">
        <f t="shared" si="38"/>
        <v>44909</v>
      </c>
      <c r="CD43" s="179">
        <f t="shared" si="38"/>
        <v>44940</v>
      </c>
      <c r="CE43" s="179">
        <f t="shared" si="38"/>
        <v>44971</v>
      </c>
      <c r="CF43" s="179">
        <f t="shared" si="38"/>
        <v>45002</v>
      </c>
      <c r="CG43" s="179">
        <f t="shared" si="38"/>
        <v>45033</v>
      </c>
      <c r="CH43" s="179">
        <f t="shared" si="38"/>
        <v>45064</v>
      </c>
      <c r="CI43" s="179">
        <f t="shared" si="38"/>
        <v>45095</v>
      </c>
      <c r="CJ43" s="179">
        <f t="shared" si="38"/>
        <v>45126</v>
      </c>
      <c r="CK43" s="179">
        <f t="shared" si="38"/>
        <v>45157</v>
      </c>
      <c r="CL43" s="179">
        <f t="shared" si="38"/>
        <v>45188</v>
      </c>
      <c r="CM43" s="179">
        <f t="shared" si="38"/>
        <v>45219</v>
      </c>
      <c r="CN43" s="179">
        <f t="shared" si="38"/>
        <v>45250</v>
      </c>
      <c r="CO43" s="179">
        <f t="shared" si="38"/>
        <v>45281</v>
      </c>
      <c r="CP43" s="179">
        <f t="shared" si="38"/>
        <v>45312</v>
      </c>
      <c r="CQ43" s="179">
        <f t="shared" si="38"/>
        <v>45343</v>
      </c>
      <c r="CR43" s="179">
        <f t="shared" si="38"/>
        <v>45374</v>
      </c>
      <c r="CS43" s="179">
        <f t="shared" si="38"/>
        <v>45405</v>
      </c>
      <c r="CT43" s="179">
        <f t="shared" si="38"/>
        <v>45436</v>
      </c>
      <c r="CU43" s="187"/>
    </row>
    <row r="44" spans="1:99" ht="16.5" customHeight="1" outlineLevel="1">
      <c r="A44" s="174" t="str">
        <f>'5、销售定价'!A4</f>
        <v>多层（4F-9F)</v>
      </c>
      <c r="B44" s="180">
        <f>SUM(C44:CT44)</f>
        <v>0</v>
      </c>
      <c r="C44" s="181">
        <f>'6、销售进度'!C60*$C4</f>
        <v>0</v>
      </c>
      <c r="D44" s="181">
        <f>'6、销售进度'!D60*$C4+'6、销售进度'!C60*$D4</f>
        <v>0</v>
      </c>
      <c r="E44" s="181">
        <f>'6、销售进度'!E60*$C4+'6、销售进度'!D60*$D4+'6、销售进度'!C60*$E4</f>
        <v>0</v>
      </c>
      <c r="F44" s="181">
        <f>'6、销售进度'!F60*$C4+'6、销售进度'!E60*$D4+'6、销售进度'!D60*$E4+'6、销售进度'!C60*$F4</f>
        <v>0</v>
      </c>
      <c r="G44" s="181">
        <f>'6、销售进度'!G60*$C4+'6、销售进度'!F60*$D4+'6、销售进度'!E60*$E4+'6、销售进度'!D60*$F4+'6、销售进度'!C60*$G4</f>
        <v>0</v>
      </c>
      <c r="H44" s="181">
        <f>'6、销售进度'!H60*$C4+'6、销售进度'!G60*$D4+'6、销售进度'!F60*$E4+'6、销售进度'!E60*$F4+'6、销售进度'!D60*$G4+'6、销售进度'!C60*$H4</f>
        <v>0</v>
      </c>
      <c r="I44" s="181">
        <f>'6、销售进度'!I60*$C4+'6、销售进度'!H60*$D4+'6、销售进度'!G60*$E4+'6、销售进度'!F60*$F4+'6、销售进度'!E60*$G4+'6、销售进度'!D60*$H4+'6、销售进度'!C60*$I4</f>
        <v>0</v>
      </c>
      <c r="J44" s="181">
        <f>'6、销售进度'!J60*$C4+'6、销售进度'!I60*$D4+'6、销售进度'!H60*$E4+'6、销售进度'!G60*$F4+'6、销售进度'!F60*$G4+'6、销售进度'!E60*$H4+'6、销售进度'!D60*$I4+'6、销售进度'!C60*$J4</f>
        <v>0</v>
      </c>
      <c r="K44" s="181">
        <f>'6、销售进度'!K60*$C4+'6、销售进度'!J60*$D4+'6、销售进度'!I60*$E4+'6、销售进度'!H60*$F4+'6、销售进度'!G60*$G4+'6、销售进度'!F60*$H4+'6、销售进度'!E60*$I4+'6、销售进度'!D60*$J4</f>
        <v>0</v>
      </c>
      <c r="L44" s="181">
        <f>'6、销售进度'!L60*$C4+'6、销售进度'!K60*$D4+'6、销售进度'!J60*$E4+'6、销售进度'!I60*$F4+'6、销售进度'!H60*$G4+'6、销售进度'!G60*$H4+'6、销售进度'!F60*$I4+'6、销售进度'!E60*$J4</f>
        <v>0</v>
      </c>
      <c r="M44" s="181">
        <f>'6、销售进度'!M60*$C4+'6、销售进度'!L60*$D4+'6、销售进度'!K60*$E4+'6、销售进度'!J60*$F4+'6、销售进度'!I60*$G4+'6、销售进度'!H60*$H4+'6、销售进度'!G60*$I4+'6、销售进度'!F60*$J4</f>
        <v>0</v>
      </c>
      <c r="N44" s="181">
        <f>'6、销售进度'!N60*$C4+'6、销售进度'!M60*$D4+'6、销售进度'!L60*$E4+'6、销售进度'!K60*$F4+'6、销售进度'!J60*$G4+'6、销售进度'!I60*$H4+'6、销售进度'!H60*$I4+'6、销售进度'!G60*$J4</f>
        <v>0</v>
      </c>
      <c r="O44" s="181">
        <f>'6、销售进度'!O60*$C4+'6、销售进度'!N60*$D4+'6、销售进度'!M60*$E4+'6、销售进度'!L60*$F4+'6、销售进度'!K60*$G4+'6、销售进度'!J60*$H4+'6、销售进度'!I60*$I4+'6、销售进度'!H60*$J4</f>
        <v>0</v>
      </c>
      <c r="P44" s="181">
        <f>'6、销售进度'!P60*$C4+'6、销售进度'!O60*$D4+'6、销售进度'!N60*$E4+'6、销售进度'!M60*$F4+'6、销售进度'!L60*$G4+'6、销售进度'!K60*$H4+'6、销售进度'!J60*$I4+'6、销售进度'!I60*$J4</f>
        <v>0</v>
      </c>
      <c r="Q44" s="181">
        <f>'6、销售进度'!Q60*$C4+'6、销售进度'!P60*$D4+'6、销售进度'!O60*$E4+'6、销售进度'!N60*$F4+'6、销售进度'!M60*$G4+'6、销售进度'!L60*$H4+'6、销售进度'!K60*$I4+'6、销售进度'!J60*$J4</f>
        <v>0</v>
      </c>
      <c r="R44" s="181">
        <f>'6、销售进度'!R60*$C4+'6、销售进度'!Q60*$D4+'6、销售进度'!P60*$E4+'6、销售进度'!O60*$F4+'6、销售进度'!N60*$G4+'6、销售进度'!M60*$H4+'6、销售进度'!L60*$I4+'6、销售进度'!K60*$J4</f>
        <v>0</v>
      </c>
      <c r="S44" s="181">
        <f>'6、销售进度'!S60*$C4+'6、销售进度'!R60*$D4+'6、销售进度'!Q60*$E4+'6、销售进度'!P60*$F4+'6、销售进度'!O60*$G4+'6、销售进度'!N60*$H4+'6、销售进度'!M60*$I4+'6、销售进度'!L60*$J4</f>
        <v>0</v>
      </c>
      <c r="T44" s="181">
        <f>'6、销售进度'!T60*$C4+'6、销售进度'!S60*$D4+'6、销售进度'!R60*$E4+'6、销售进度'!Q60*$F4+'6、销售进度'!P60*$G4+'6、销售进度'!O60*$H4+'6、销售进度'!N60*$I4+'6、销售进度'!M60*$J4</f>
        <v>0</v>
      </c>
      <c r="U44" s="181">
        <f>'6、销售进度'!U60*$C4+'6、销售进度'!T60*$D4+'6、销售进度'!S60*$E4+'6、销售进度'!R60*$F4+'6、销售进度'!Q60*$G4+'6、销售进度'!P60*$H4+'6、销售进度'!O60*$I4+'6、销售进度'!N60*$J4</f>
        <v>0</v>
      </c>
      <c r="V44" s="181">
        <f>'6、销售进度'!V60*$C4+'6、销售进度'!U60*$D4+'6、销售进度'!T60*$E4+'6、销售进度'!S60*$F4+'6、销售进度'!R60*$G4+'6、销售进度'!Q60*$H4+'6、销售进度'!P60*$I4+'6、销售进度'!O60*$J4</f>
        <v>0</v>
      </c>
      <c r="W44" s="181">
        <f>'6、销售进度'!W60*$C4+'6、销售进度'!V60*$D4+'6、销售进度'!U60*$E4+'6、销售进度'!T60*$F4+'6、销售进度'!S60*$G4+'6、销售进度'!R60*$H4+'6、销售进度'!Q60*$I4+'6、销售进度'!P60*$J4</f>
        <v>0</v>
      </c>
      <c r="X44" s="181">
        <f>'6、销售进度'!X60*$C4+'6、销售进度'!W60*$D4+'6、销售进度'!V60*$E4+'6、销售进度'!U60*$F4+'6、销售进度'!T60*$G4+'6、销售进度'!S60*$H4+'6、销售进度'!R60*$I4+'6、销售进度'!Q60*$J4</f>
        <v>0</v>
      </c>
      <c r="Y44" s="181">
        <f>'6、销售进度'!Y60*$C4+'6、销售进度'!X60*$D4+'6、销售进度'!W60*$E4+'6、销售进度'!V60*$F4+'6、销售进度'!U60*$G4+'6、销售进度'!T60*$H4+'6、销售进度'!S60*$I4+'6、销售进度'!R60*$J4</f>
        <v>0</v>
      </c>
      <c r="Z44" s="181">
        <f>'6、销售进度'!Z60*$C4+'6、销售进度'!Y60*$D4+'6、销售进度'!X60*$E4+'6、销售进度'!W60*$F4+'6、销售进度'!V60*$G4+'6、销售进度'!U60*$H4+'6、销售进度'!T60*$I4+'6、销售进度'!S60*$J4</f>
        <v>0</v>
      </c>
      <c r="AA44" s="181">
        <f>'6、销售进度'!AA60*$C4+'6、销售进度'!Z60*$D4+'6、销售进度'!Y60*$E4+'6、销售进度'!X60*$F4+'6、销售进度'!W60*$G4+'6、销售进度'!V60*$H4+'6、销售进度'!U60*$I4+'6、销售进度'!T60*$J4</f>
        <v>0</v>
      </c>
      <c r="AB44" s="181">
        <f>'6、销售进度'!AB60*$C4+'6、销售进度'!AA60*$D4+'6、销售进度'!Z60*$E4+'6、销售进度'!Y60*$F4+'6、销售进度'!X60*$G4+'6、销售进度'!W60*$H4+'6、销售进度'!V60*$I4+'6、销售进度'!U60*$J4</f>
        <v>0</v>
      </c>
      <c r="AC44" s="181">
        <f>'6、销售进度'!AC60*$C4+'6、销售进度'!AB60*$D4+'6、销售进度'!AA60*$E4+'6、销售进度'!Z60*$F4+'6、销售进度'!Y60*$G4+'6、销售进度'!X60*$H4+'6、销售进度'!W60*$I4+'6、销售进度'!V60*$J4</f>
        <v>0</v>
      </c>
      <c r="AD44" s="181">
        <f>'6、销售进度'!AD60*$C4+'6、销售进度'!AC60*$D4+'6、销售进度'!AB60*$E4+'6、销售进度'!AA60*$F4+'6、销售进度'!Z60*$G4+'6、销售进度'!Y60*$H4+'6、销售进度'!X60*$I4+'6、销售进度'!W60*$J4</f>
        <v>0</v>
      </c>
      <c r="AE44" s="181">
        <f>'6、销售进度'!AE60*$C4+'6、销售进度'!AD60*$D4+'6、销售进度'!AC60*$E4+'6、销售进度'!AB60*$F4+'6、销售进度'!AA60*$G4+'6、销售进度'!Z60*$H4+'6、销售进度'!Y60*$I4+'6、销售进度'!X60*$J4</f>
        <v>0</v>
      </c>
      <c r="AF44" s="181">
        <f>'6、销售进度'!AF60*$C4+'6、销售进度'!AE60*$D4+'6、销售进度'!AD60*$E4+'6、销售进度'!AC60*$F4+'6、销售进度'!AB60*$G4+'6、销售进度'!AA60*$H4+'6、销售进度'!Z60*$I4+'6、销售进度'!Y60*$J4</f>
        <v>0</v>
      </c>
      <c r="AG44" s="181">
        <f>'6、销售进度'!AG60*$C4+'6、销售进度'!AF60*$D4+'6、销售进度'!AE60*$E4+'6、销售进度'!AD60*$F4+'6、销售进度'!AC60*$G4+'6、销售进度'!AB60*$H4+'6、销售进度'!AA60*$I4+'6、销售进度'!Z60*$J4</f>
        <v>0</v>
      </c>
      <c r="AH44" s="181">
        <f>'6、销售进度'!AH60*$C4+'6、销售进度'!AG60*$D4+'6、销售进度'!AF60*$E4+'6、销售进度'!AE60*$F4+'6、销售进度'!AD60*$G4+'6、销售进度'!AC60*$H4+'6、销售进度'!AB60*$I4+'6、销售进度'!AA60*$J4</f>
        <v>0</v>
      </c>
      <c r="AI44" s="181">
        <f>'6、销售进度'!AI60*$C4+'6、销售进度'!AH60*$D4+'6、销售进度'!AG60*$E4+'6、销售进度'!AF60*$F4+'6、销售进度'!AE60*$G4+'6、销售进度'!AD60*$H4+'6、销售进度'!AC60*$I4+'6、销售进度'!AB60*$J4</f>
        <v>0</v>
      </c>
      <c r="AJ44" s="181">
        <f>'6、销售进度'!AJ60*$C4+'6、销售进度'!AI60*$D4+'6、销售进度'!AH60*$E4+'6、销售进度'!AG60*$F4+'6、销售进度'!AF60*$G4+'6、销售进度'!AE60*$H4+'6、销售进度'!AD60*$I4+'6、销售进度'!AC60*$J4</f>
        <v>0</v>
      </c>
      <c r="AK44" s="181">
        <f>'6、销售进度'!AK60*$C4+'6、销售进度'!AJ60*$D4+'6、销售进度'!AI60*$E4+'6、销售进度'!AH60*$F4+'6、销售进度'!AG60*$G4+'6、销售进度'!AF60*$H4+'6、销售进度'!AE60*$I4+'6、销售进度'!AD60*$J4</f>
        <v>0</v>
      </c>
      <c r="AL44" s="181">
        <f>'6、销售进度'!AL60*$C4+'6、销售进度'!AK60*$D4+'6、销售进度'!AJ60*$E4+'6、销售进度'!AI60*$F4+'6、销售进度'!AH60*$G4+'6、销售进度'!AG60*$H4+'6、销售进度'!AF60*$I4+'6、销售进度'!AE60*$J4</f>
        <v>0</v>
      </c>
      <c r="AM44" s="181">
        <f>'6、销售进度'!AM60*$C4+'6、销售进度'!AL60*$D4+'6、销售进度'!AK60*$E4+'6、销售进度'!AJ60*$F4+'6、销售进度'!AI60*$G4+'6、销售进度'!AH60*$H4+'6、销售进度'!AG60*$I4+'6、销售进度'!AF60*$J4</f>
        <v>0</v>
      </c>
      <c r="AN44" s="181">
        <f>'6、销售进度'!AN60*$C4+'6、销售进度'!AM60*$D4+'6、销售进度'!AL60*$E4+'6、销售进度'!AK60*$F4+'6、销售进度'!AJ60*$G4+'6、销售进度'!AI60*$H4+'6、销售进度'!AH60*$I4+'6、销售进度'!AG60*$J4</f>
        <v>0</v>
      </c>
      <c r="AO44" s="181">
        <f>'6、销售进度'!AO60*$C4+'6、销售进度'!AN60*$D4+'6、销售进度'!AM60*$E4+'6、销售进度'!AL60*$F4+'6、销售进度'!AK60*$G4+'6、销售进度'!AJ60*$H4+'6、销售进度'!AI60*$I4+'6、销售进度'!AH60*$J4</f>
        <v>0</v>
      </c>
      <c r="AP44" s="181">
        <f>'6、销售进度'!AP60*$C4+'6、销售进度'!AO60*$D4+'6、销售进度'!AN60*$E4+'6、销售进度'!AM60*$F4+'6、销售进度'!AL60*$G4+'6、销售进度'!AK60*$H4+'6、销售进度'!AJ60*$I4+'6、销售进度'!AI60*$J4</f>
        <v>0</v>
      </c>
      <c r="AQ44" s="181">
        <f>'6、销售进度'!AQ60*$C4+'6、销售进度'!AP60*$D4+'6、销售进度'!AO60*$E4+'6、销售进度'!AN60*$F4+'6、销售进度'!AM60*$G4+'6、销售进度'!AL60*$H4+'6、销售进度'!AK60*$I4+'6、销售进度'!AJ60*$J4</f>
        <v>0</v>
      </c>
      <c r="AR44" s="181">
        <f>'6、销售进度'!AR60*$C4+'6、销售进度'!AQ60*$D4+'6、销售进度'!AP60*$E4+'6、销售进度'!AO60*$F4+'6、销售进度'!AN60*$G4+'6、销售进度'!AM60*$H4+'6、销售进度'!AL60*$I4+'6、销售进度'!AK60*$J4</f>
        <v>0</v>
      </c>
      <c r="AS44" s="181">
        <f>'6、销售进度'!AS60*$C4+'6、销售进度'!AR60*$D4+'6、销售进度'!AQ60*$E4+'6、销售进度'!AP60*$F4+'6、销售进度'!AO60*$G4+'6、销售进度'!AN60*$H4+'6、销售进度'!AM60*$I4+'6、销售进度'!AL60*$J4</f>
        <v>0</v>
      </c>
      <c r="AT44" s="181">
        <f>'6、销售进度'!AT60*$C4+'6、销售进度'!AS60*$D4+'6、销售进度'!AR60*$E4+'6、销售进度'!AQ60*$F4+'6、销售进度'!AP60*$G4+'6、销售进度'!AO60*$H4+'6、销售进度'!AN60*$I4+'6、销售进度'!AM60*$J4</f>
        <v>0</v>
      </c>
      <c r="AU44" s="181">
        <f>'6、销售进度'!AU60*$C4+'6、销售进度'!AT60*$D4+'6、销售进度'!AS60*$E4+'6、销售进度'!AR60*$F4+'6、销售进度'!AQ60*$G4+'6、销售进度'!AP60*$H4+'6、销售进度'!AO60*$I4+'6、销售进度'!AN60*$J4</f>
        <v>0</v>
      </c>
      <c r="AV44" s="181">
        <f>'6、销售进度'!AV60*$C4+'6、销售进度'!AU60*$D4+'6、销售进度'!AT60*$E4+'6、销售进度'!AS60*$F4+'6、销售进度'!AR60*$G4+'6、销售进度'!AQ60*$H4+'6、销售进度'!AP60*$I4+'6、销售进度'!AO60*$J4</f>
        <v>0</v>
      </c>
      <c r="AW44" s="181">
        <f>'6、销售进度'!AW60*$C4+'6、销售进度'!AV60*$D4+'6、销售进度'!AU60*$E4+'6、销售进度'!AT60*$F4+'6、销售进度'!AS60*$G4+'6、销售进度'!AR60*$H4+'6、销售进度'!AQ60*$I4+'6、销售进度'!AP60*$J4</f>
        <v>0</v>
      </c>
      <c r="AX44" s="181">
        <f>'6、销售进度'!AX60*$C4+'6、销售进度'!AW60*$D4+'6、销售进度'!AV60*$E4+'6、销售进度'!AU60*$F4+'6、销售进度'!AT60*$G4+'6、销售进度'!AS60*$H4+'6、销售进度'!AR60*$I4+'6、销售进度'!AQ60*$J4</f>
        <v>0</v>
      </c>
      <c r="AY44" s="181">
        <f>'6、销售进度'!AY60*$C4+'6、销售进度'!AX60*$D4+'6、销售进度'!AW60*$E4+'6、销售进度'!AV60*$F4+'6、销售进度'!AU60*$G4+'6、销售进度'!AT60*$H4+'6、销售进度'!AS60*$I4+'6、销售进度'!AR60*$J4</f>
        <v>0</v>
      </c>
      <c r="AZ44" s="181">
        <f>'6、销售进度'!AZ60*$C4+'6、销售进度'!AY60*$D4+'6、销售进度'!AX60*$E4+'6、销售进度'!AW60*$F4+'6、销售进度'!AV60*$G4+'6、销售进度'!AU60*$H4+'6、销售进度'!AT60*$I4+'6、销售进度'!AS60*$J4</f>
        <v>0</v>
      </c>
      <c r="BA44" s="181">
        <f>'6、销售进度'!BA60*$C4+'6、销售进度'!AZ60*$D4+'6、销售进度'!AY60*$E4+'6、销售进度'!AX60*$F4+'6、销售进度'!AW60*$G4+'6、销售进度'!AV60*$H4+'6、销售进度'!AU60*$I4+'6、销售进度'!AT60*$J4</f>
        <v>0</v>
      </c>
      <c r="BB44" s="181">
        <f>'6、销售进度'!BB60*$C4+'6、销售进度'!BA60*$D4+'6、销售进度'!AZ60*$E4+'6、销售进度'!AY60*$F4+'6、销售进度'!AX60*$G4+'6、销售进度'!AW60*$H4+'6、销售进度'!AV60*$I4+'6、销售进度'!AU60*$J4</f>
        <v>0</v>
      </c>
      <c r="BC44" s="181">
        <f>'6、销售进度'!BC60*$C4+'6、销售进度'!BB60*$D4+'6、销售进度'!BA60*$E4+'6、销售进度'!AZ60*$F4+'6、销售进度'!AY60*$G4+'6、销售进度'!AX60*$H4+'6、销售进度'!AW60*$I4+'6、销售进度'!AV60*$J4</f>
        <v>0</v>
      </c>
      <c r="BD44" s="181">
        <f>'6、销售进度'!BD60*$C4+'6、销售进度'!BC60*$D4+'6、销售进度'!BB60*$E4+'6、销售进度'!BA60*$F4+'6、销售进度'!AZ60*$G4+'6、销售进度'!AY60*$H4+'6、销售进度'!AX60*$I4+'6、销售进度'!AW60*$J4</f>
        <v>0</v>
      </c>
      <c r="BE44" s="181">
        <f>'6、销售进度'!BE60*$C4+'6、销售进度'!BD60*$D4+'6、销售进度'!BC60*$E4+'6、销售进度'!BB60*$F4+'6、销售进度'!BA60*$G4+'6、销售进度'!AZ60*$H4+'6、销售进度'!AY60*$I4+'6、销售进度'!AX60*$J4</f>
        <v>0</v>
      </c>
      <c r="BF44" s="181">
        <f>'6、销售进度'!BF60*$C4+'6、销售进度'!BE60*$D4+'6、销售进度'!BD60*$E4+'6、销售进度'!BC60*$F4+'6、销售进度'!BB60*$G4+'6、销售进度'!BA60*$H4+'6、销售进度'!AZ60*$I4+'6、销售进度'!AY60*$J4</f>
        <v>0</v>
      </c>
      <c r="BG44" s="181">
        <f>'6、销售进度'!BG60*$C4+'6、销售进度'!BF60*$D4+'6、销售进度'!BE60*$E4+'6、销售进度'!BD60*$F4+'6、销售进度'!BC60*$G4+'6、销售进度'!BB60*$H4+'6、销售进度'!BA60*$I4+'6、销售进度'!AZ60*$J4</f>
        <v>0</v>
      </c>
      <c r="BH44" s="181">
        <f>'6、销售进度'!BH60*$C4+'6、销售进度'!BG60*$D4+'6、销售进度'!BF60*$E4+'6、销售进度'!BE60*$F4+'6、销售进度'!BD60*$G4+'6、销售进度'!BC60*$H4+'6、销售进度'!BB60*$I4+'6、销售进度'!BA60*$J4</f>
        <v>0</v>
      </c>
      <c r="BI44" s="181">
        <f>'6、销售进度'!BI60*$C4+'6、销售进度'!BH60*$D4+'6、销售进度'!BG60*$E4+'6、销售进度'!BF60*$F4+'6、销售进度'!BE60*$G4+'6、销售进度'!BD60*$H4+'6、销售进度'!BC60*$I4+'6、销售进度'!BB60*$J4</f>
        <v>0</v>
      </c>
      <c r="BJ44" s="181">
        <f>'6、销售进度'!BJ60*$C4+'6、销售进度'!BI60*$D4+'6、销售进度'!BH60*$E4+'6、销售进度'!BG60*$F4+'6、销售进度'!BF60*$G4+'6、销售进度'!BE60*$H4+'6、销售进度'!BD60*$I4+'6、销售进度'!BC60*$J4</f>
        <v>0</v>
      </c>
      <c r="BK44" s="181">
        <f>'6、销售进度'!BK60*$C4+'6、销售进度'!BJ60*$D4+'6、销售进度'!BI60*$E4+'6、销售进度'!BH60*$F4+'6、销售进度'!BG60*$G4+'6、销售进度'!BF60*$H4+'6、销售进度'!BE60*$I4+'6、销售进度'!BD60*$J4</f>
        <v>0</v>
      </c>
      <c r="BL44" s="181">
        <f>'6、销售进度'!BL60*$C4+'6、销售进度'!BK60*$D4+'6、销售进度'!BJ60*$E4+'6、销售进度'!BI60*$F4+'6、销售进度'!BH60*$G4+'6、销售进度'!BG60*$H4+'6、销售进度'!BF60*$I4+'6、销售进度'!BE60*$J4</f>
        <v>0</v>
      </c>
      <c r="BM44" s="181">
        <f>'6、销售进度'!BM60*$C4+'6、销售进度'!BL60*$D4+'6、销售进度'!BK60*$E4+'6、销售进度'!BJ60*$F4+'6、销售进度'!BI60*$G4+'6、销售进度'!BH60*$H4+'6、销售进度'!BG60*$I4+'6、销售进度'!BF60*$J4</f>
        <v>0</v>
      </c>
      <c r="BN44" s="181">
        <f>'6、销售进度'!BN60*$C4+'6、销售进度'!BM60*$D4+'6、销售进度'!BL60*$E4+'6、销售进度'!BK60*$F4+'6、销售进度'!BJ60*$G4+'6、销售进度'!BI60*$H4+'6、销售进度'!BH60*$I4+'6、销售进度'!BG60*$J4</f>
        <v>0</v>
      </c>
      <c r="BO44" s="181">
        <f>'6、销售进度'!BO60*$C4+'6、销售进度'!BN60*$D4+'6、销售进度'!BM60*$E4+'6、销售进度'!BL60*$F4+'6、销售进度'!BK60*$G4+'6、销售进度'!BJ60*$H4+'6、销售进度'!BI60*$I4+'6、销售进度'!BH60*$J4</f>
        <v>0</v>
      </c>
      <c r="BP44" s="181">
        <f>'6、销售进度'!BP60*$C4+'6、销售进度'!BO60*$D4+'6、销售进度'!BN60*$E4+'6、销售进度'!BM60*$F4+'6、销售进度'!BL60*$G4+'6、销售进度'!BK60*$H4+'6、销售进度'!BJ60*$I4+'6、销售进度'!BI60*$J4</f>
        <v>0</v>
      </c>
      <c r="BQ44" s="181">
        <f>'6、销售进度'!BQ60*$C4+'6、销售进度'!BP60*$D4+'6、销售进度'!BO60*$E4+'6、销售进度'!BN60*$F4+'6、销售进度'!BM60*$G4+'6、销售进度'!BL60*$H4+'6、销售进度'!BK60*$I4+'6、销售进度'!BJ60*$J4</f>
        <v>0</v>
      </c>
      <c r="BR44" s="181">
        <f>'6、销售进度'!BR60*$C4+'6、销售进度'!BQ60*$D4+'6、销售进度'!BP60*$E4+'6、销售进度'!BO60*$F4+'6、销售进度'!BN60*$G4+'6、销售进度'!BM60*$H4+'6、销售进度'!BL60*$I4+'6、销售进度'!BK60*$J4</f>
        <v>0</v>
      </c>
      <c r="BS44" s="181">
        <f>'6、销售进度'!BS60*$C4+'6、销售进度'!BR60*$D4+'6、销售进度'!BQ60*$E4+'6、销售进度'!BP60*$F4+'6、销售进度'!BO60*$G4+'6、销售进度'!BN60*$H4+'6、销售进度'!BM60*$I4+'6、销售进度'!BL60*$J4</f>
        <v>0</v>
      </c>
      <c r="BT44" s="181">
        <f>'6、销售进度'!BT60*$C4+'6、销售进度'!BS60*$D4+'6、销售进度'!BR60*$E4+'6、销售进度'!BQ60*$F4+'6、销售进度'!BP60*$G4+'6、销售进度'!BO60*$H4+'6、销售进度'!BN60*$I4+'6、销售进度'!BM60*$J4</f>
        <v>0</v>
      </c>
      <c r="BU44" s="181">
        <f>'6、销售进度'!BU60*$C4+'6、销售进度'!BT60*$D4+'6、销售进度'!BS60*$E4+'6、销售进度'!BR60*$F4+'6、销售进度'!BQ60*$G4+'6、销售进度'!BP60*$H4+'6、销售进度'!BO60*$I4+'6、销售进度'!BN60*$J4</f>
        <v>0</v>
      </c>
      <c r="BV44" s="181">
        <f>'6、销售进度'!BV60*$C4+'6、销售进度'!BU60*$D4+'6、销售进度'!BT60*$E4+'6、销售进度'!BS60*$F4+'6、销售进度'!BR60*$G4+'6、销售进度'!BQ60*$H4+'6、销售进度'!BP60*$I4+'6、销售进度'!BO60*$J4</f>
        <v>0</v>
      </c>
      <c r="BW44" s="181">
        <f>'6、销售进度'!BW60*$C4+'6、销售进度'!BV60*$D4+'6、销售进度'!BU60*$E4+'6、销售进度'!BT60*$F4+'6、销售进度'!BS60*$G4+'6、销售进度'!BR60*$H4+'6、销售进度'!BQ60*$I4+'6、销售进度'!BP60*$J4</f>
        <v>0</v>
      </c>
      <c r="BX44" s="181">
        <f>'6、销售进度'!BX60*$C4+'6、销售进度'!BW60*$D4+'6、销售进度'!BV60*$E4+'6、销售进度'!BU60*$F4+'6、销售进度'!BT60*$G4+'6、销售进度'!BS60*$H4+'6、销售进度'!BR60*$I4+'6、销售进度'!BQ60*$J4</f>
        <v>0</v>
      </c>
      <c r="BY44" s="181">
        <f>'6、销售进度'!BY60*$C4+'6、销售进度'!BX60*$D4+'6、销售进度'!BW60*$E4+'6、销售进度'!BV60*$F4+'6、销售进度'!BU60*$G4+'6、销售进度'!BT60*$H4+'6、销售进度'!BS60*$I4+'6、销售进度'!BR60*$J4</f>
        <v>0</v>
      </c>
      <c r="BZ44" s="181">
        <f>'6、销售进度'!BZ60*$C4+'6、销售进度'!BY60*$D4+'6、销售进度'!BX60*$E4+'6、销售进度'!BW60*$F4+'6、销售进度'!BV60*$G4+'6、销售进度'!BU60*$H4+'6、销售进度'!BT60*$I4+'6、销售进度'!BS60*$J4</f>
        <v>0</v>
      </c>
      <c r="CA44" s="181">
        <f>'6、销售进度'!CA60*$C4+'6、销售进度'!BZ60*$D4+'6、销售进度'!BY60*$E4+'6、销售进度'!BX60*$F4+'6、销售进度'!BW60*$G4+'6、销售进度'!BV60*$H4+'6、销售进度'!BU60*$I4+'6、销售进度'!BT60*$J4</f>
        <v>0</v>
      </c>
      <c r="CB44" s="181">
        <f>'6、销售进度'!CB60*$C4+'6、销售进度'!CA60*$D4+'6、销售进度'!BZ60*$E4+'6、销售进度'!BY60*$F4+'6、销售进度'!BX60*$G4+'6、销售进度'!BW60*$H4+'6、销售进度'!BV60*$I4+'6、销售进度'!BU60*$J4</f>
        <v>0</v>
      </c>
      <c r="CC44" s="181">
        <f>'6、销售进度'!CC60*$C4+'6、销售进度'!CB60*$D4+'6、销售进度'!CA60*$E4+'6、销售进度'!BZ60*$F4+'6、销售进度'!BY60*$G4+'6、销售进度'!BX60*$H4+'6、销售进度'!BW60*$I4+'6、销售进度'!BV60*$J4</f>
        <v>0</v>
      </c>
      <c r="CD44" s="181">
        <f>'6、销售进度'!CD60*$C4+'6、销售进度'!CC60*$D4+'6、销售进度'!CB60*$E4+'6、销售进度'!CA60*$F4+'6、销售进度'!BZ60*$G4+'6、销售进度'!BY60*$H4+'6、销售进度'!BX60*$I4+'6、销售进度'!BW60*$J4</f>
        <v>0</v>
      </c>
      <c r="CE44" s="181">
        <f>'6、销售进度'!CE60*$C4+'6、销售进度'!CD60*$D4+'6、销售进度'!CC60*$E4+'6、销售进度'!CB60*$F4+'6、销售进度'!CA60*$G4+'6、销售进度'!BZ60*$H4+'6、销售进度'!BY60*$I4+'6、销售进度'!BX60*$J4</f>
        <v>0</v>
      </c>
      <c r="CF44" s="181">
        <f>'6、销售进度'!CF60*$C4+'6、销售进度'!CE60*$D4+'6、销售进度'!CD60*$E4+'6、销售进度'!CC60*$F4+'6、销售进度'!CB60*$G4+'6、销售进度'!CA60*$H4+'6、销售进度'!BZ60*$I4+'6、销售进度'!BY60*$J4</f>
        <v>0</v>
      </c>
      <c r="CG44" s="181">
        <f>'6、销售进度'!CG60*$C4+'6、销售进度'!CF60*$D4+'6、销售进度'!CE60*$E4+'6、销售进度'!CD60*$F4+'6、销售进度'!CC60*$G4+'6、销售进度'!CB60*$H4+'6、销售进度'!CA60*$I4+'6、销售进度'!BZ60*$J4</f>
        <v>0</v>
      </c>
      <c r="CH44" s="181">
        <f>'6、销售进度'!CH60*$C4+'6、销售进度'!CG60*$D4+'6、销售进度'!CF60*$E4+'6、销售进度'!CE60*$F4+'6、销售进度'!CD60*$G4+'6、销售进度'!CC60*$H4+'6、销售进度'!CB60*$I4+'6、销售进度'!CA60*$J4</f>
        <v>0</v>
      </c>
      <c r="CI44" s="181">
        <f>'6、销售进度'!CI60*$C4+'6、销售进度'!CH60*$D4+'6、销售进度'!CG60*$E4+'6、销售进度'!CF60*$F4+'6、销售进度'!CE60*$G4+'6、销售进度'!CD60*$H4+'6、销售进度'!CC60*$I4+'6、销售进度'!CB60*$J4</f>
        <v>0</v>
      </c>
      <c r="CJ44" s="181">
        <f>'6、销售进度'!CJ60*$C4+'6、销售进度'!CI60*$D4+'6、销售进度'!CH60*$E4+'6、销售进度'!CG60*$F4+'6、销售进度'!CF60*$G4+'6、销售进度'!CE60*$H4+'6、销售进度'!CD60*$I4+'6、销售进度'!CC60*$J4</f>
        <v>0</v>
      </c>
      <c r="CK44" s="181">
        <f>'6、销售进度'!CK60*$C4+'6、销售进度'!CJ60*$D4+'6、销售进度'!CI60*$E4+'6、销售进度'!CH60*$F4+'6、销售进度'!CG60*$G4+'6、销售进度'!CF60*$H4+'6、销售进度'!CE60*$I4+'6、销售进度'!CD60*$J4</f>
        <v>0</v>
      </c>
      <c r="CL44" s="181">
        <f>'6、销售进度'!CL60*$C4+'6、销售进度'!CK60*$D4+'6、销售进度'!CJ60*$E4+'6、销售进度'!CI60*$F4+'6、销售进度'!CH60*$G4+'6、销售进度'!CG60*$H4+'6、销售进度'!CF60*$I4+'6、销售进度'!CE60*$J4</f>
        <v>0</v>
      </c>
      <c r="CM44" s="181">
        <f>'6、销售进度'!CM60*$C4+'6、销售进度'!CL60*$D4+'6、销售进度'!CK60*$E4+'6、销售进度'!CJ60*$F4+'6、销售进度'!CI60*$G4+'6、销售进度'!CH60*$H4+'6、销售进度'!CG60*$I4+'6、销售进度'!CF60*$J4</f>
        <v>0</v>
      </c>
      <c r="CN44" s="181">
        <f>'6、销售进度'!CN60*$C4+'6、销售进度'!CM60*$D4+'6、销售进度'!CL60*$E4+'6、销售进度'!CK60*$F4+'6、销售进度'!CJ60*$G4+'6、销售进度'!CI60*$H4+'6、销售进度'!CH60*$I4+'6、销售进度'!CG60*$J4</f>
        <v>0</v>
      </c>
      <c r="CO44" s="181">
        <f>'6、销售进度'!CO60*$C4+'6、销售进度'!CN60*$D4+'6、销售进度'!CM60*$E4+'6、销售进度'!CL60*$F4+'6、销售进度'!CK60*$G4+'6、销售进度'!CJ60*$H4+'6、销售进度'!CI60*$I4+'6、销售进度'!CH60*$J4</f>
        <v>0</v>
      </c>
      <c r="CP44" s="181">
        <f>'6、销售进度'!CP60*$C4+'6、销售进度'!CO60*$D4+'6、销售进度'!CN60*$E4+'6、销售进度'!CM60*$F4+'6、销售进度'!CL60*$G4+'6、销售进度'!CK60*$H4+'6、销售进度'!CJ60*$I4+'6、销售进度'!CI60*$J4</f>
        <v>0</v>
      </c>
      <c r="CQ44" s="181">
        <f>'6、销售进度'!CQ60*$C4+'6、销售进度'!CP60*$D4+'6、销售进度'!CO60*$E4+'6、销售进度'!CN60*$F4+'6、销售进度'!CM60*$G4+'6、销售进度'!CL60*$H4+'6、销售进度'!CK60*$I4+'6、销售进度'!CJ60*$J4</f>
        <v>0</v>
      </c>
      <c r="CR44" s="181">
        <f>'6、销售进度'!CR60*$C4+'6、销售进度'!CQ60*$D4+'6、销售进度'!CP60*$E4+'6、销售进度'!CO60*$F4+'6、销售进度'!CN60*$G4+'6、销售进度'!CM60*$H4+'6、销售进度'!CL60*$I4+'6、销售进度'!CK60*$J4</f>
        <v>0</v>
      </c>
      <c r="CS44" s="181">
        <f>'6、销售进度'!CS60*$C4+'6、销售进度'!CR60*$D4+'6、销售进度'!CQ60*$E4+'6、销售进度'!CP60*$F4+'6、销售进度'!CO60*$G4+'6、销售进度'!CN60*$H4+'6、销售进度'!CM60*$I4+'6、销售进度'!CL60*$J4</f>
        <v>0</v>
      </c>
      <c r="CT44" s="181">
        <f>'6、销售进度'!CT60*$C4+'6、销售进度'!CS60*$D4+'6、销售进度'!CR60*$E4+'6、销售进度'!CQ60*$F4+'6、销售进度'!CP60*$G4+'6、销售进度'!CO60*$H4+'6、销售进度'!CN60*$I4+'6、销售进度'!CM60*$J4</f>
        <v>0</v>
      </c>
      <c r="CU44" s="188">
        <f>B44-'6、销售进度'!B60</f>
        <v>0</v>
      </c>
    </row>
    <row r="45" spans="1:99" ht="16.5" customHeight="1" outlineLevel="1">
      <c r="A45" s="174" t="str">
        <f>'5、销售定价'!A5</f>
        <v>小高层(10F-12F)</v>
      </c>
      <c r="B45" s="180">
        <f t="shared" ref="B45:B57" si="39">SUM(C45:CT45)</f>
        <v>0</v>
      </c>
      <c r="C45" s="181">
        <f>'6、销售进度'!C61*$C5</f>
        <v>0</v>
      </c>
      <c r="D45" s="181">
        <f>'6、销售进度'!D61*$C5+'6、销售进度'!C61*$D5</f>
        <v>0</v>
      </c>
      <c r="E45" s="181">
        <f>'6、销售进度'!E61*$C5+'6、销售进度'!D61*$D5+'6、销售进度'!C61*$E5</f>
        <v>0</v>
      </c>
      <c r="F45" s="181">
        <f>'6、销售进度'!F61*$C5+'6、销售进度'!E61*$D5+'6、销售进度'!D61*$E5+'6、销售进度'!C61*$F5</f>
        <v>0</v>
      </c>
      <c r="G45" s="181">
        <f>'6、销售进度'!G61*$C5+'6、销售进度'!F61*$D5+'6、销售进度'!E61*$E5+'6、销售进度'!D61*$F5+'6、销售进度'!C61*$G5</f>
        <v>0</v>
      </c>
      <c r="H45" s="181">
        <f>'6、销售进度'!H61*$C5+'6、销售进度'!G61*$D5+'6、销售进度'!F61*$E5+'6、销售进度'!E61*$F5+'6、销售进度'!D61*$G5+'6、销售进度'!C61*$H5</f>
        <v>0</v>
      </c>
      <c r="I45" s="181">
        <f>'6、销售进度'!I61*$C5+'6、销售进度'!H61*$D5+'6、销售进度'!G61*$E5+'6、销售进度'!F61*$F5+'6、销售进度'!E61*$G5+'6、销售进度'!D61*$H5+'6、销售进度'!C61*$I5</f>
        <v>0</v>
      </c>
      <c r="J45" s="181">
        <f>'6、销售进度'!J61*$C5+'6、销售进度'!I61*$D5+'6、销售进度'!H61*$E5+'6、销售进度'!G61*$F5+'6、销售进度'!F61*$G5+'6、销售进度'!E61*$H5+'6、销售进度'!D61*$I5+'6、销售进度'!C61*$J5</f>
        <v>0</v>
      </c>
      <c r="K45" s="181">
        <f>'6、销售进度'!K61*$C5+'6、销售进度'!J61*$D5+'6、销售进度'!I61*$E5+'6、销售进度'!H61*$F5+'6、销售进度'!G61*$G5+'6、销售进度'!F61*$H5+'6、销售进度'!E61*$I5+'6、销售进度'!D61*$J5</f>
        <v>0</v>
      </c>
      <c r="L45" s="181">
        <f>'6、销售进度'!L61*$C5+'6、销售进度'!K61*$D5+'6、销售进度'!J61*$E5+'6、销售进度'!I61*$F5+'6、销售进度'!H61*$G5+'6、销售进度'!G61*$H5+'6、销售进度'!F61*$I5+'6、销售进度'!E61*$J5</f>
        <v>0</v>
      </c>
      <c r="M45" s="181">
        <f>'6、销售进度'!M61*$C5+'6、销售进度'!L61*$D5+'6、销售进度'!K61*$E5+'6、销售进度'!J61*$F5+'6、销售进度'!I61*$G5+'6、销售进度'!H61*$H5+'6、销售进度'!G61*$I5+'6、销售进度'!F61*$J5</f>
        <v>0</v>
      </c>
      <c r="N45" s="181">
        <f>'6、销售进度'!N61*$C5+'6、销售进度'!M61*$D5+'6、销售进度'!L61*$E5+'6、销售进度'!K61*$F5+'6、销售进度'!J61*$G5+'6、销售进度'!I61*$H5+'6、销售进度'!H61*$I5+'6、销售进度'!G61*$J5</f>
        <v>0</v>
      </c>
      <c r="O45" s="181">
        <f>'6、销售进度'!O61*$C5+'6、销售进度'!N61*$D5+'6、销售进度'!M61*$E5+'6、销售进度'!L61*$F5+'6、销售进度'!K61*$G5+'6、销售进度'!J61*$H5+'6、销售进度'!I61*$I5+'6、销售进度'!H61*$J5</f>
        <v>0</v>
      </c>
      <c r="P45" s="181">
        <f>'6、销售进度'!P61*$C5+'6、销售进度'!O61*$D5+'6、销售进度'!N61*$E5+'6、销售进度'!M61*$F5+'6、销售进度'!L61*$G5+'6、销售进度'!K61*$H5+'6、销售进度'!J61*$I5+'6、销售进度'!I61*$J5</f>
        <v>0</v>
      </c>
      <c r="Q45" s="181">
        <f>'6、销售进度'!Q61*$C5+'6、销售进度'!P61*$D5+'6、销售进度'!O61*$E5+'6、销售进度'!N61*$F5+'6、销售进度'!M61*$G5+'6、销售进度'!L61*$H5+'6、销售进度'!K61*$I5+'6、销售进度'!J61*$J5</f>
        <v>0</v>
      </c>
      <c r="R45" s="181">
        <f>'6、销售进度'!R61*$C5+'6、销售进度'!Q61*$D5+'6、销售进度'!P61*$E5+'6、销售进度'!O61*$F5+'6、销售进度'!N61*$G5+'6、销售进度'!M61*$H5+'6、销售进度'!L61*$I5+'6、销售进度'!K61*$J5</f>
        <v>0</v>
      </c>
      <c r="S45" s="181">
        <f>'6、销售进度'!S61*$C5+'6、销售进度'!R61*$D5+'6、销售进度'!Q61*$E5+'6、销售进度'!P61*$F5+'6、销售进度'!O61*$G5+'6、销售进度'!N61*$H5+'6、销售进度'!M61*$I5+'6、销售进度'!L61*$J5</f>
        <v>0</v>
      </c>
      <c r="T45" s="181">
        <f>'6、销售进度'!T61*$C5+'6、销售进度'!S61*$D5+'6、销售进度'!R61*$E5+'6、销售进度'!Q61*$F5+'6、销售进度'!P61*$G5+'6、销售进度'!O61*$H5+'6、销售进度'!N61*$I5+'6、销售进度'!M61*$J5</f>
        <v>0</v>
      </c>
      <c r="U45" s="181">
        <f>'6、销售进度'!U61*$C5+'6、销售进度'!T61*$D5+'6、销售进度'!S61*$E5+'6、销售进度'!R61*$F5+'6、销售进度'!Q61*$G5+'6、销售进度'!P61*$H5+'6、销售进度'!O61*$I5+'6、销售进度'!N61*$J5</f>
        <v>0</v>
      </c>
      <c r="V45" s="181">
        <f>'6、销售进度'!V61*$C5+'6、销售进度'!U61*$D5+'6、销售进度'!T61*$E5+'6、销售进度'!S61*$F5+'6、销售进度'!R61*$G5+'6、销售进度'!Q61*$H5+'6、销售进度'!P61*$I5+'6、销售进度'!O61*$J5</f>
        <v>0</v>
      </c>
      <c r="W45" s="181">
        <f>'6、销售进度'!W61*$C5+'6、销售进度'!V61*$D5+'6、销售进度'!U61*$E5+'6、销售进度'!T61*$F5+'6、销售进度'!S61*$G5+'6、销售进度'!R61*$H5+'6、销售进度'!Q61*$I5+'6、销售进度'!P61*$J5</f>
        <v>0</v>
      </c>
      <c r="X45" s="181">
        <f>'6、销售进度'!X61*$C5+'6、销售进度'!W61*$D5+'6、销售进度'!V61*$E5+'6、销售进度'!U61*$F5+'6、销售进度'!T61*$G5+'6、销售进度'!S61*$H5+'6、销售进度'!R61*$I5+'6、销售进度'!Q61*$J5</f>
        <v>0</v>
      </c>
      <c r="Y45" s="181">
        <f>'6、销售进度'!Y61*$C5+'6、销售进度'!X61*$D5+'6、销售进度'!W61*$E5+'6、销售进度'!V61*$F5+'6、销售进度'!U61*$G5+'6、销售进度'!T61*$H5+'6、销售进度'!S61*$I5+'6、销售进度'!R61*$J5</f>
        <v>0</v>
      </c>
      <c r="Z45" s="181">
        <f>'6、销售进度'!Z61*$C5+'6、销售进度'!Y61*$D5+'6、销售进度'!X61*$E5+'6、销售进度'!W61*$F5+'6、销售进度'!V61*$G5+'6、销售进度'!U61*$H5+'6、销售进度'!T61*$I5+'6、销售进度'!S61*$J5</f>
        <v>0</v>
      </c>
      <c r="AA45" s="181">
        <f>'6、销售进度'!AA61*$C5+'6、销售进度'!Z61*$D5+'6、销售进度'!Y61*$E5+'6、销售进度'!X61*$F5+'6、销售进度'!W61*$G5+'6、销售进度'!V61*$H5+'6、销售进度'!U61*$I5+'6、销售进度'!T61*$J5</f>
        <v>0</v>
      </c>
      <c r="AB45" s="181">
        <f>'6、销售进度'!AB61*$C5+'6、销售进度'!AA61*$D5+'6、销售进度'!Z61*$E5+'6、销售进度'!Y61*$F5+'6、销售进度'!X61*$G5+'6、销售进度'!W61*$H5+'6、销售进度'!V61*$I5+'6、销售进度'!U61*$J5</f>
        <v>0</v>
      </c>
      <c r="AC45" s="181">
        <f>'6、销售进度'!AC61*$C5+'6、销售进度'!AB61*$D5+'6、销售进度'!AA61*$E5+'6、销售进度'!Z61*$F5+'6、销售进度'!Y61*$G5+'6、销售进度'!X61*$H5+'6、销售进度'!W61*$I5+'6、销售进度'!V61*$J5</f>
        <v>0</v>
      </c>
      <c r="AD45" s="181">
        <f>'6、销售进度'!AD61*$C5+'6、销售进度'!AC61*$D5+'6、销售进度'!AB61*$E5+'6、销售进度'!AA61*$F5+'6、销售进度'!Z61*$G5+'6、销售进度'!Y61*$H5+'6、销售进度'!X61*$I5+'6、销售进度'!W61*$J5</f>
        <v>0</v>
      </c>
      <c r="AE45" s="181">
        <f>'6、销售进度'!AE61*$C5+'6、销售进度'!AD61*$D5+'6、销售进度'!AC61*$E5+'6、销售进度'!AB61*$F5+'6、销售进度'!AA61*$G5+'6、销售进度'!Z61*$H5+'6、销售进度'!Y61*$I5+'6、销售进度'!X61*$J5</f>
        <v>0</v>
      </c>
      <c r="AF45" s="181">
        <f>'6、销售进度'!AF61*$C5+'6、销售进度'!AE61*$D5+'6、销售进度'!AD61*$E5+'6、销售进度'!AC61*$F5+'6、销售进度'!AB61*$G5+'6、销售进度'!AA61*$H5+'6、销售进度'!Z61*$I5+'6、销售进度'!Y61*$J5</f>
        <v>0</v>
      </c>
      <c r="AG45" s="181">
        <f>'6、销售进度'!AG61*$C5+'6、销售进度'!AF61*$D5+'6、销售进度'!AE61*$E5+'6、销售进度'!AD61*$F5+'6、销售进度'!AC61*$G5+'6、销售进度'!AB61*$H5+'6、销售进度'!AA61*$I5+'6、销售进度'!Z61*$J5</f>
        <v>0</v>
      </c>
      <c r="AH45" s="181">
        <f>'6、销售进度'!AH61*$C5+'6、销售进度'!AG61*$D5+'6、销售进度'!AF61*$E5+'6、销售进度'!AE61*$F5+'6、销售进度'!AD61*$G5+'6、销售进度'!AC61*$H5+'6、销售进度'!AB61*$I5+'6、销售进度'!AA61*$J5</f>
        <v>0</v>
      </c>
      <c r="AI45" s="181">
        <f>'6、销售进度'!AI61*$C5+'6、销售进度'!AH61*$D5+'6、销售进度'!AG61*$E5+'6、销售进度'!AF61*$F5+'6、销售进度'!AE61*$G5+'6、销售进度'!AD61*$H5+'6、销售进度'!AC61*$I5+'6、销售进度'!AB61*$J5</f>
        <v>0</v>
      </c>
      <c r="AJ45" s="181">
        <f>'6、销售进度'!AJ61*$C5+'6、销售进度'!AI61*$D5+'6、销售进度'!AH61*$E5+'6、销售进度'!AG61*$F5+'6、销售进度'!AF61*$G5+'6、销售进度'!AE61*$H5+'6、销售进度'!AD61*$I5+'6、销售进度'!AC61*$J5</f>
        <v>0</v>
      </c>
      <c r="AK45" s="181">
        <f>'6、销售进度'!AK61*$C5+'6、销售进度'!AJ61*$D5+'6、销售进度'!AI61*$E5+'6、销售进度'!AH61*$F5+'6、销售进度'!AG61*$G5+'6、销售进度'!AF61*$H5+'6、销售进度'!AE61*$I5+'6、销售进度'!AD61*$J5</f>
        <v>0</v>
      </c>
      <c r="AL45" s="181">
        <f>'6、销售进度'!AL61*$C5+'6、销售进度'!AK61*$D5+'6、销售进度'!AJ61*$E5+'6、销售进度'!AI61*$F5+'6、销售进度'!AH61*$G5+'6、销售进度'!AG61*$H5+'6、销售进度'!AF61*$I5+'6、销售进度'!AE61*$J5</f>
        <v>0</v>
      </c>
      <c r="AM45" s="181">
        <f>'6、销售进度'!AM61*$C5+'6、销售进度'!AL61*$D5+'6、销售进度'!AK61*$E5+'6、销售进度'!AJ61*$F5+'6、销售进度'!AI61*$G5+'6、销售进度'!AH61*$H5+'6、销售进度'!AG61*$I5+'6、销售进度'!AF61*$J5</f>
        <v>0</v>
      </c>
      <c r="AN45" s="181">
        <f>'6、销售进度'!AN61*$C5+'6、销售进度'!AM61*$D5+'6、销售进度'!AL61*$E5+'6、销售进度'!AK61*$F5+'6、销售进度'!AJ61*$G5+'6、销售进度'!AI61*$H5+'6、销售进度'!AH61*$I5+'6、销售进度'!AG61*$J5</f>
        <v>0</v>
      </c>
      <c r="AO45" s="181">
        <f>'6、销售进度'!AO61*$C5+'6、销售进度'!AN61*$D5+'6、销售进度'!AM61*$E5+'6、销售进度'!AL61*$F5+'6、销售进度'!AK61*$G5+'6、销售进度'!AJ61*$H5+'6、销售进度'!AI61*$I5+'6、销售进度'!AH61*$J5</f>
        <v>0</v>
      </c>
      <c r="AP45" s="181">
        <f>'6、销售进度'!AP61*$C5+'6、销售进度'!AO61*$D5+'6、销售进度'!AN61*$E5+'6、销售进度'!AM61*$F5+'6、销售进度'!AL61*$G5+'6、销售进度'!AK61*$H5+'6、销售进度'!AJ61*$I5+'6、销售进度'!AI61*$J5</f>
        <v>0</v>
      </c>
      <c r="AQ45" s="181">
        <f>'6、销售进度'!AQ61*$C5+'6、销售进度'!AP61*$D5+'6、销售进度'!AO61*$E5+'6、销售进度'!AN61*$F5+'6、销售进度'!AM61*$G5+'6、销售进度'!AL61*$H5+'6、销售进度'!AK61*$I5+'6、销售进度'!AJ61*$J5</f>
        <v>0</v>
      </c>
      <c r="AR45" s="181">
        <f>'6、销售进度'!AR61*$C5+'6、销售进度'!AQ61*$D5+'6、销售进度'!AP61*$E5+'6、销售进度'!AO61*$F5+'6、销售进度'!AN61*$G5+'6、销售进度'!AM61*$H5+'6、销售进度'!AL61*$I5+'6、销售进度'!AK61*$J5</f>
        <v>0</v>
      </c>
      <c r="AS45" s="181">
        <f>'6、销售进度'!AS61*$C5+'6、销售进度'!AR61*$D5+'6、销售进度'!AQ61*$E5+'6、销售进度'!AP61*$F5+'6、销售进度'!AO61*$G5+'6、销售进度'!AN61*$H5+'6、销售进度'!AM61*$I5+'6、销售进度'!AL61*$J5</f>
        <v>0</v>
      </c>
      <c r="AT45" s="181">
        <f>'6、销售进度'!AT61*$C5+'6、销售进度'!AS61*$D5+'6、销售进度'!AR61*$E5+'6、销售进度'!AQ61*$F5+'6、销售进度'!AP61*$G5+'6、销售进度'!AO61*$H5+'6、销售进度'!AN61*$I5+'6、销售进度'!AM61*$J5</f>
        <v>0</v>
      </c>
      <c r="AU45" s="181">
        <f>'6、销售进度'!AU61*$C5+'6、销售进度'!AT61*$D5+'6、销售进度'!AS61*$E5+'6、销售进度'!AR61*$F5+'6、销售进度'!AQ61*$G5+'6、销售进度'!AP61*$H5+'6、销售进度'!AO61*$I5+'6、销售进度'!AN61*$J5</f>
        <v>0</v>
      </c>
      <c r="AV45" s="181">
        <f>'6、销售进度'!AV61*$C5+'6、销售进度'!AU61*$D5+'6、销售进度'!AT61*$E5+'6、销售进度'!AS61*$F5+'6、销售进度'!AR61*$G5+'6、销售进度'!AQ61*$H5+'6、销售进度'!AP61*$I5+'6、销售进度'!AO61*$J5</f>
        <v>0</v>
      </c>
      <c r="AW45" s="181">
        <f>'6、销售进度'!AW61*$C5+'6、销售进度'!AV61*$D5+'6、销售进度'!AU61*$E5+'6、销售进度'!AT61*$F5+'6、销售进度'!AS61*$G5+'6、销售进度'!AR61*$H5+'6、销售进度'!AQ61*$I5+'6、销售进度'!AP61*$J5</f>
        <v>0</v>
      </c>
      <c r="AX45" s="181">
        <f>'6、销售进度'!AX61*$C5+'6、销售进度'!AW61*$D5+'6、销售进度'!AV61*$E5+'6、销售进度'!AU61*$F5+'6、销售进度'!AT61*$G5+'6、销售进度'!AS61*$H5+'6、销售进度'!AR61*$I5+'6、销售进度'!AQ61*$J5</f>
        <v>0</v>
      </c>
      <c r="AY45" s="181">
        <f>'6、销售进度'!AY61*$C5+'6、销售进度'!AX61*$D5+'6、销售进度'!AW61*$E5+'6、销售进度'!AV61*$F5+'6、销售进度'!AU61*$G5+'6、销售进度'!AT61*$H5+'6、销售进度'!AS61*$I5+'6、销售进度'!AR61*$J5</f>
        <v>0</v>
      </c>
      <c r="AZ45" s="181">
        <f>'6、销售进度'!AZ61*$C5+'6、销售进度'!AY61*$D5+'6、销售进度'!AX61*$E5+'6、销售进度'!AW61*$F5+'6、销售进度'!AV61*$G5+'6、销售进度'!AU61*$H5+'6、销售进度'!AT61*$I5+'6、销售进度'!AS61*$J5</f>
        <v>0</v>
      </c>
      <c r="BA45" s="181">
        <f>'6、销售进度'!BA61*$C5+'6、销售进度'!AZ61*$D5+'6、销售进度'!AY61*$E5+'6、销售进度'!AX61*$F5+'6、销售进度'!AW61*$G5+'6、销售进度'!AV61*$H5+'6、销售进度'!AU61*$I5+'6、销售进度'!AT61*$J5</f>
        <v>0</v>
      </c>
      <c r="BB45" s="181">
        <f>'6、销售进度'!BB61*$C5+'6、销售进度'!BA61*$D5+'6、销售进度'!AZ61*$E5+'6、销售进度'!AY61*$F5+'6、销售进度'!AX61*$G5+'6、销售进度'!AW61*$H5+'6、销售进度'!AV61*$I5+'6、销售进度'!AU61*$J5</f>
        <v>0</v>
      </c>
      <c r="BC45" s="181">
        <f>'6、销售进度'!BC61*$C5+'6、销售进度'!BB61*$D5+'6、销售进度'!BA61*$E5+'6、销售进度'!AZ61*$F5+'6、销售进度'!AY61*$G5+'6、销售进度'!AX61*$H5+'6、销售进度'!AW61*$I5+'6、销售进度'!AV61*$J5</f>
        <v>0</v>
      </c>
      <c r="BD45" s="181">
        <f>'6、销售进度'!BD61*$C5+'6、销售进度'!BC61*$D5+'6、销售进度'!BB61*$E5+'6、销售进度'!BA61*$F5+'6、销售进度'!AZ61*$G5+'6、销售进度'!AY61*$H5+'6、销售进度'!AX61*$I5+'6、销售进度'!AW61*$J5</f>
        <v>0</v>
      </c>
      <c r="BE45" s="181">
        <f>'6、销售进度'!BE61*$C5+'6、销售进度'!BD61*$D5+'6、销售进度'!BC61*$E5+'6、销售进度'!BB61*$F5+'6、销售进度'!BA61*$G5+'6、销售进度'!AZ61*$H5+'6、销售进度'!AY61*$I5+'6、销售进度'!AX61*$J5</f>
        <v>0</v>
      </c>
      <c r="BF45" s="181">
        <f>'6、销售进度'!BF61*$C5+'6、销售进度'!BE61*$D5+'6、销售进度'!BD61*$E5+'6、销售进度'!BC61*$F5+'6、销售进度'!BB61*$G5+'6、销售进度'!BA61*$H5+'6、销售进度'!AZ61*$I5+'6、销售进度'!AY61*$J5</f>
        <v>0</v>
      </c>
      <c r="BG45" s="181">
        <f>'6、销售进度'!BG61*$C5+'6、销售进度'!BF61*$D5+'6、销售进度'!BE61*$E5+'6、销售进度'!BD61*$F5+'6、销售进度'!BC61*$G5+'6、销售进度'!BB61*$H5+'6、销售进度'!BA61*$I5+'6、销售进度'!AZ61*$J5</f>
        <v>0</v>
      </c>
      <c r="BH45" s="181">
        <f>'6、销售进度'!BH61*$C5+'6、销售进度'!BG61*$D5+'6、销售进度'!BF61*$E5+'6、销售进度'!BE61*$F5+'6、销售进度'!BD61*$G5+'6、销售进度'!BC61*$H5+'6、销售进度'!BB61*$I5+'6、销售进度'!BA61*$J5</f>
        <v>0</v>
      </c>
      <c r="BI45" s="181">
        <f>'6、销售进度'!BI61*$C5+'6、销售进度'!BH61*$D5+'6、销售进度'!BG61*$E5+'6、销售进度'!BF61*$F5+'6、销售进度'!BE61*$G5+'6、销售进度'!BD61*$H5+'6、销售进度'!BC61*$I5+'6、销售进度'!BB61*$J5</f>
        <v>0</v>
      </c>
      <c r="BJ45" s="181">
        <f>'6、销售进度'!BJ61*$C5+'6、销售进度'!BI61*$D5+'6、销售进度'!BH61*$E5+'6、销售进度'!BG61*$F5+'6、销售进度'!BF61*$G5+'6、销售进度'!BE61*$H5+'6、销售进度'!BD61*$I5+'6、销售进度'!BC61*$J5</f>
        <v>0</v>
      </c>
      <c r="BK45" s="181">
        <f>'6、销售进度'!BK61*$C5+'6、销售进度'!BJ61*$D5+'6、销售进度'!BI61*$E5+'6、销售进度'!BH61*$F5+'6、销售进度'!BG61*$G5+'6、销售进度'!BF61*$H5+'6、销售进度'!BE61*$I5+'6、销售进度'!BD61*$J5</f>
        <v>0</v>
      </c>
      <c r="BL45" s="181">
        <f>'6、销售进度'!BL61*$C5+'6、销售进度'!BK61*$D5+'6、销售进度'!BJ61*$E5+'6、销售进度'!BI61*$F5+'6、销售进度'!BH61*$G5+'6、销售进度'!BG61*$H5+'6、销售进度'!BF61*$I5+'6、销售进度'!BE61*$J5</f>
        <v>0</v>
      </c>
      <c r="BM45" s="181">
        <f>'6、销售进度'!BM61*$C5+'6、销售进度'!BL61*$D5+'6、销售进度'!BK61*$E5+'6、销售进度'!BJ61*$F5+'6、销售进度'!BI61*$G5+'6、销售进度'!BH61*$H5+'6、销售进度'!BG61*$I5+'6、销售进度'!BF61*$J5</f>
        <v>0</v>
      </c>
      <c r="BN45" s="181">
        <f>'6、销售进度'!BN61*$C5+'6、销售进度'!BM61*$D5+'6、销售进度'!BL61*$E5+'6、销售进度'!BK61*$F5+'6、销售进度'!BJ61*$G5+'6、销售进度'!BI61*$H5+'6、销售进度'!BH61*$I5+'6、销售进度'!BG61*$J5</f>
        <v>0</v>
      </c>
      <c r="BO45" s="181">
        <f>'6、销售进度'!BO61*$C5+'6、销售进度'!BN61*$D5+'6、销售进度'!BM61*$E5+'6、销售进度'!BL61*$F5+'6、销售进度'!BK61*$G5+'6、销售进度'!BJ61*$H5+'6、销售进度'!BI61*$I5+'6、销售进度'!BH61*$J5</f>
        <v>0</v>
      </c>
      <c r="BP45" s="181">
        <f>'6、销售进度'!BP61*$C5+'6、销售进度'!BO61*$D5+'6、销售进度'!BN61*$E5+'6、销售进度'!BM61*$F5+'6、销售进度'!BL61*$G5+'6、销售进度'!BK61*$H5+'6、销售进度'!BJ61*$I5+'6、销售进度'!BI61*$J5</f>
        <v>0</v>
      </c>
      <c r="BQ45" s="181">
        <f>'6、销售进度'!BQ61*$C5+'6、销售进度'!BP61*$D5+'6、销售进度'!BO61*$E5+'6、销售进度'!BN61*$F5+'6、销售进度'!BM61*$G5+'6、销售进度'!BL61*$H5+'6、销售进度'!BK61*$I5+'6、销售进度'!BJ61*$J5</f>
        <v>0</v>
      </c>
      <c r="BR45" s="181">
        <f>'6、销售进度'!BR61*$C5+'6、销售进度'!BQ61*$D5+'6、销售进度'!BP61*$E5+'6、销售进度'!BO61*$F5+'6、销售进度'!BN61*$G5+'6、销售进度'!BM61*$H5+'6、销售进度'!BL61*$I5+'6、销售进度'!BK61*$J5</f>
        <v>0</v>
      </c>
      <c r="BS45" s="181">
        <f>'6、销售进度'!BS61*$C5+'6、销售进度'!BR61*$D5+'6、销售进度'!BQ61*$E5+'6、销售进度'!BP61*$F5+'6、销售进度'!BO61*$G5+'6、销售进度'!BN61*$H5+'6、销售进度'!BM61*$I5+'6、销售进度'!BL61*$J5</f>
        <v>0</v>
      </c>
      <c r="BT45" s="181">
        <f>'6、销售进度'!BT61*$C5+'6、销售进度'!BS61*$D5+'6、销售进度'!BR61*$E5+'6、销售进度'!BQ61*$F5+'6、销售进度'!BP61*$G5+'6、销售进度'!BO61*$H5+'6、销售进度'!BN61*$I5+'6、销售进度'!BM61*$J5</f>
        <v>0</v>
      </c>
      <c r="BU45" s="181">
        <f>'6、销售进度'!BU61*$C5+'6、销售进度'!BT61*$D5+'6、销售进度'!BS61*$E5+'6、销售进度'!BR61*$F5+'6、销售进度'!BQ61*$G5+'6、销售进度'!BP61*$H5+'6、销售进度'!BO61*$I5+'6、销售进度'!BN61*$J5</f>
        <v>0</v>
      </c>
      <c r="BV45" s="181">
        <f>'6、销售进度'!BV61*$C5+'6、销售进度'!BU61*$D5+'6、销售进度'!BT61*$E5+'6、销售进度'!BS61*$F5+'6、销售进度'!BR61*$G5+'6、销售进度'!BQ61*$H5+'6、销售进度'!BP61*$I5+'6、销售进度'!BO61*$J5</f>
        <v>0</v>
      </c>
      <c r="BW45" s="181">
        <f>'6、销售进度'!BW61*$C5+'6、销售进度'!BV61*$D5+'6、销售进度'!BU61*$E5+'6、销售进度'!BT61*$F5+'6、销售进度'!BS61*$G5+'6、销售进度'!BR61*$H5+'6、销售进度'!BQ61*$I5+'6、销售进度'!BP61*$J5</f>
        <v>0</v>
      </c>
      <c r="BX45" s="181">
        <f>'6、销售进度'!BX61*$C5+'6、销售进度'!BW61*$D5+'6、销售进度'!BV61*$E5+'6、销售进度'!BU61*$F5+'6、销售进度'!BT61*$G5+'6、销售进度'!BS61*$H5+'6、销售进度'!BR61*$I5+'6、销售进度'!BQ61*$J5</f>
        <v>0</v>
      </c>
      <c r="BY45" s="181">
        <f>'6、销售进度'!BY61*$C5+'6、销售进度'!BX61*$D5+'6、销售进度'!BW61*$E5+'6、销售进度'!BV61*$F5+'6、销售进度'!BU61*$G5+'6、销售进度'!BT61*$H5+'6、销售进度'!BS61*$I5+'6、销售进度'!BR61*$J5</f>
        <v>0</v>
      </c>
      <c r="BZ45" s="181">
        <f>'6、销售进度'!BZ61*$C5+'6、销售进度'!BY61*$D5+'6、销售进度'!BX61*$E5+'6、销售进度'!BW61*$F5+'6、销售进度'!BV61*$G5+'6、销售进度'!BU61*$H5+'6、销售进度'!BT61*$I5+'6、销售进度'!BS61*$J5</f>
        <v>0</v>
      </c>
      <c r="CA45" s="181">
        <f>'6、销售进度'!CA61*$C5+'6、销售进度'!BZ61*$D5+'6、销售进度'!BY61*$E5+'6、销售进度'!BX61*$F5+'6、销售进度'!BW61*$G5+'6、销售进度'!BV61*$H5+'6、销售进度'!BU61*$I5+'6、销售进度'!BT61*$J5</f>
        <v>0</v>
      </c>
      <c r="CB45" s="181">
        <f>'6、销售进度'!CB61*$C5+'6、销售进度'!CA61*$D5+'6、销售进度'!BZ61*$E5+'6、销售进度'!BY61*$F5+'6、销售进度'!BX61*$G5+'6、销售进度'!BW61*$H5+'6、销售进度'!BV61*$I5+'6、销售进度'!BU61*$J5</f>
        <v>0</v>
      </c>
      <c r="CC45" s="181">
        <f>'6、销售进度'!CC61*$C5+'6、销售进度'!CB61*$D5+'6、销售进度'!CA61*$E5+'6、销售进度'!BZ61*$F5+'6、销售进度'!BY61*$G5+'6、销售进度'!BX61*$H5+'6、销售进度'!BW61*$I5+'6、销售进度'!BV61*$J5</f>
        <v>0</v>
      </c>
      <c r="CD45" s="181">
        <f>'6、销售进度'!CD61*$C5+'6、销售进度'!CC61*$D5+'6、销售进度'!CB61*$E5+'6、销售进度'!CA61*$F5+'6、销售进度'!BZ61*$G5+'6、销售进度'!BY61*$H5+'6、销售进度'!BX61*$I5+'6、销售进度'!BW61*$J5</f>
        <v>0</v>
      </c>
      <c r="CE45" s="181">
        <f>'6、销售进度'!CE61*$C5+'6、销售进度'!CD61*$D5+'6、销售进度'!CC61*$E5+'6、销售进度'!CB61*$F5+'6、销售进度'!CA61*$G5+'6、销售进度'!BZ61*$H5+'6、销售进度'!BY61*$I5+'6、销售进度'!BX61*$J5</f>
        <v>0</v>
      </c>
      <c r="CF45" s="181">
        <f>'6、销售进度'!CF61*$C5+'6、销售进度'!CE61*$D5+'6、销售进度'!CD61*$E5+'6、销售进度'!CC61*$F5+'6、销售进度'!CB61*$G5+'6、销售进度'!CA61*$H5+'6、销售进度'!BZ61*$I5+'6、销售进度'!BY61*$J5</f>
        <v>0</v>
      </c>
      <c r="CG45" s="181">
        <f>'6、销售进度'!CG61*$C5+'6、销售进度'!CF61*$D5+'6、销售进度'!CE61*$E5+'6、销售进度'!CD61*$F5+'6、销售进度'!CC61*$G5+'6、销售进度'!CB61*$H5+'6、销售进度'!CA61*$I5+'6、销售进度'!BZ61*$J5</f>
        <v>0</v>
      </c>
      <c r="CH45" s="181">
        <f>'6、销售进度'!CH61*$C5+'6、销售进度'!CG61*$D5+'6、销售进度'!CF61*$E5+'6、销售进度'!CE61*$F5+'6、销售进度'!CD61*$G5+'6、销售进度'!CC61*$H5+'6、销售进度'!CB61*$I5+'6、销售进度'!CA61*$J5</f>
        <v>0</v>
      </c>
      <c r="CI45" s="181">
        <f>'6、销售进度'!CI61*$C5+'6、销售进度'!CH61*$D5+'6、销售进度'!CG61*$E5+'6、销售进度'!CF61*$F5+'6、销售进度'!CE61*$G5+'6、销售进度'!CD61*$H5+'6、销售进度'!CC61*$I5+'6、销售进度'!CB61*$J5</f>
        <v>0</v>
      </c>
      <c r="CJ45" s="181">
        <f>'6、销售进度'!CJ61*$C5+'6、销售进度'!CI61*$D5+'6、销售进度'!CH61*$E5+'6、销售进度'!CG61*$F5+'6、销售进度'!CF61*$G5+'6、销售进度'!CE61*$H5+'6、销售进度'!CD61*$I5+'6、销售进度'!CC61*$J5</f>
        <v>0</v>
      </c>
      <c r="CK45" s="181">
        <f>'6、销售进度'!CK61*$C5+'6、销售进度'!CJ61*$D5+'6、销售进度'!CI61*$E5+'6、销售进度'!CH61*$F5+'6、销售进度'!CG61*$G5+'6、销售进度'!CF61*$H5+'6、销售进度'!CE61*$I5+'6、销售进度'!CD61*$J5</f>
        <v>0</v>
      </c>
      <c r="CL45" s="181">
        <f>'6、销售进度'!CL61*$C5+'6、销售进度'!CK61*$D5+'6、销售进度'!CJ61*$E5+'6、销售进度'!CI61*$F5+'6、销售进度'!CH61*$G5+'6、销售进度'!CG61*$H5+'6、销售进度'!CF61*$I5+'6、销售进度'!CE61*$J5</f>
        <v>0</v>
      </c>
      <c r="CM45" s="181">
        <f>'6、销售进度'!CM61*$C5+'6、销售进度'!CL61*$D5+'6、销售进度'!CK61*$E5+'6、销售进度'!CJ61*$F5+'6、销售进度'!CI61*$G5+'6、销售进度'!CH61*$H5+'6、销售进度'!CG61*$I5+'6、销售进度'!CF61*$J5</f>
        <v>0</v>
      </c>
      <c r="CN45" s="181">
        <f>'6、销售进度'!CN61*$C5+'6、销售进度'!CM61*$D5+'6、销售进度'!CL61*$E5+'6、销售进度'!CK61*$F5+'6、销售进度'!CJ61*$G5+'6、销售进度'!CI61*$H5+'6、销售进度'!CH61*$I5+'6、销售进度'!CG61*$J5</f>
        <v>0</v>
      </c>
      <c r="CO45" s="181">
        <f>'6、销售进度'!CO61*$C5+'6、销售进度'!CN61*$D5+'6、销售进度'!CM61*$E5+'6、销售进度'!CL61*$F5+'6、销售进度'!CK61*$G5+'6、销售进度'!CJ61*$H5+'6、销售进度'!CI61*$I5+'6、销售进度'!CH61*$J5</f>
        <v>0</v>
      </c>
      <c r="CP45" s="181">
        <f>'6、销售进度'!CP61*$C5+'6、销售进度'!CO61*$D5+'6、销售进度'!CN61*$E5+'6、销售进度'!CM61*$F5+'6、销售进度'!CL61*$G5+'6、销售进度'!CK61*$H5+'6、销售进度'!CJ61*$I5+'6、销售进度'!CI61*$J5</f>
        <v>0</v>
      </c>
      <c r="CQ45" s="181">
        <f>'6、销售进度'!CQ61*$C5+'6、销售进度'!CP61*$D5+'6、销售进度'!CO61*$E5+'6、销售进度'!CN61*$F5+'6、销售进度'!CM61*$G5+'6、销售进度'!CL61*$H5+'6、销售进度'!CK61*$I5+'6、销售进度'!CJ61*$J5</f>
        <v>0</v>
      </c>
      <c r="CR45" s="181">
        <f>'6、销售进度'!CR61*$C5+'6、销售进度'!CQ61*$D5+'6、销售进度'!CP61*$E5+'6、销售进度'!CO61*$F5+'6、销售进度'!CN61*$G5+'6、销售进度'!CM61*$H5+'6、销售进度'!CL61*$I5+'6、销售进度'!CK61*$J5</f>
        <v>0</v>
      </c>
      <c r="CS45" s="181">
        <f>'6、销售进度'!CS61*$C5+'6、销售进度'!CR61*$D5+'6、销售进度'!CQ61*$E5+'6、销售进度'!CP61*$F5+'6、销售进度'!CO61*$G5+'6、销售进度'!CN61*$H5+'6、销售进度'!CM61*$I5+'6、销售进度'!CL61*$J5</f>
        <v>0</v>
      </c>
      <c r="CT45" s="181">
        <f>'6、销售进度'!CT61*$C5+'6、销售进度'!CS61*$D5+'6、销售进度'!CR61*$E5+'6、销售进度'!CQ61*$F5+'6、销售进度'!CP61*$G5+'6、销售进度'!CO61*$H5+'6、销售进度'!CN61*$I5+'6、销售进度'!CM61*$J5</f>
        <v>0</v>
      </c>
      <c r="CU45" s="188">
        <f>B45-'6、销售进度'!B61</f>
        <v>0</v>
      </c>
    </row>
    <row r="46" spans="1:99" ht="16.5" customHeight="1" outlineLevel="1">
      <c r="A46" s="174" t="str">
        <f>'5、销售定价'!A6</f>
        <v>中高层(13F-18F)</v>
      </c>
      <c r="B46" s="180">
        <f t="shared" si="39"/>
        <v>0</v>
      </c>
      <c r="C46" s="181">
        <f>'6、销售进度'!C62*$C6</f>
        <v>0</v>
      </c>
      <c r="D46" s="181">
        <f>'6、销售进度'!D62*$C6+'6、销售进度'!C62*$D6</f>
        <v>0</v>
      </c>
      <c r="E46" s="181">
        <f>'6、销售进度'!E62*$C6+'6、销售进度'!D62*$D6+'6、销售进度'!C62*$E6</f>
        <v>0</v>
      </c>
      <c r="F46" s="181">
        <f>'6、销售进度'!F62*$C6+'6、销售进度'!E62*$D6+'6、销售进度'!D62*$E6+'6、销售进度'!C62*$F6</f>
        <v>0</v>
      </c>
      <c r="G46" s="181">
        <f>'6、销售进度'!G62*$C6+'6、销售进度'!F62*$D6+'6、销售进度'!E62*$E6+'6、销售进度'!D62*$F6+'6、销售进度'!C62*$G6</f>
        <v>0</v>
      </c>
      <c r="H46" s="181">
        <f>'6、销售进度'!H62*$C6+'6、销售进度'!G62*$D6+'6、销售进度'!F62*$E6+'6、销售进度'!E62*$F6+'6、销售进度'!D62*$G6+'6、销售进度'!C62*$H6</f>
        <v>0</v>
      </c>
      <c r="I46" s="181">
        <f>'6、销售进度'!I62*$C6+'6、销售进度'!H62*$D6+'6、销售进度'!G62*$E6+'6、销售进度'!F62*$F6+'6、销售进度'!E62*$G6+'6、销售进度'!D62*$H6+'6、销售进度'!C62*$I6</f>
        <v>0</v>
      </c>
      <c r="J46" s="181">
        <f>'6、销售进度'!J62*$C6+'6、销售进度'!I62*$D6+'6、销售进度'!H62*$E6+'6、销售进度'!G62*$F6+'6、销售进度'!F62*$G6+'6、销售进度'!E62*$H6+'6、销售进度'!D62*$I6+'6、销售进度'!C62*$J6</f>
        <v>0</v>
      </c>
      <c r="K46" s="181">
        <f>'6、销售进度'!K62*$C6+'6、销售进度'!J62*$D6+'6、销售进度'!I62*$E6+'6、销售进度'!H62*$F6+'6、销售进度'!G62*$G6+'6、销售进度'!F62*$H6+'6、销售进度'!E62*$I6+'6、销售进度'!D62*$J6</f>
        <v>0</v>
      </c>
      <c r="L46" s="181">
        <f>'6、销售进度'!L62*$C6+'6、销售进度'!K62*$D6+'6、销售进度'!J62*$E6+'6、销售进度'!I62*$F6+'6、销售进度'!H62*$G6+'6、销售进度'!G62*$H6+'6、销售进度'!F62*$I6+'6、销售进度'!E62*$J6</f>
        <v>0</v>
      </c>
      <c r="M46" s="181">
        <f>'6、销售进度'!M62*$C6+'6、销售进度'!L62*$D6+'6、销售进度'!K62*$E6+'6、销售进度'!J62*$F6+'6、销售进度'!I62*$G6+'6、销售进度'!H62*$H6+'6、销售进度'!G62*$I6+'6、销售进度'!F62*$J6</f>
        <v>0</v>
      </c>
      <c r="N46" s="181">
        <f>'6、销售进度'!N62*$C6+'6、销售进度'!M62*$D6+'6、销售进度'!L62*$E6+'6、销售进度'!K62*$F6+'6、销售进度'!J62*$G6+'6、销售进度'!I62*$H6+'6、销售进度'!H62*$I6+'6、销售进度'!G62*$J6</f>
        <v>0</v>
      </c>
      <c r="O46" s="181">
        <f>'6、销售进度'!O62*$C6+'6、销售进度'!N62*$D6+'6、销售进度'!M62*$E6+'6、销售进度'!L62*$F6+'6、销售进度'!K62*$G6+'6、销售进度'!J62*$H6+'6、销售进度'!I62*$I6+'6、销售进度'!H62*$J6</f>
        <v>0</v>
      </c>
      <c r="P46" s="181">
        <f>'6、销售进度'!P62*$C6+'6、销售进度'!O62*$D6+'6、销售进度'!N62*$E6+'6、销售进度'!M62*$F6+'6、销售进度'!L62*$G6+'6、销售进度'!K62*$H6+'6、销售进度'!J62*$I6+'6、销售进度'!I62*$J6</f>
        <v>0</v>
      </c>
      <c r="Q46" s="181">
        <f>'6、销售进度'!Q62*$C6+'6、销售进度'!P62*$D6+'6、销售进度'!O62*$E6+'6、销售进度'!N62*$F6+'6、销售进度'!M62*$G6+'6、销售进度'!L62*$H6+'6、销售进度'!K62*$I6+'6、销售进度'!J62*$J6</f>
        <v>0</v>
      </c>
      <c r="R46" s="181">
        <f>'6、销售进度'!R62*$C6+'6、销售进度'!Q62*$D6+'6、销售进度'!P62*$E6+'6、销售进度'!O62*$F6+'6、销售进度'!N62*$G6+'6、销售进度'!M62*$H6+'6、销售进度'!L62*$I6+'6、销售进度'!K62*$J6</f>
        <v>0</v>
      </c>
      <c r="S46" s="181">
        <f>'6、销售进度'!S62*$C6+'6、销售进度'!R62*$D6+'6、销售进度'!Q62*$E6+'6、销售进度'!P62*$F6+'6、销售进度'!O62*$G6+'6、销售进度'!N62*$H6+'6、销售进度'!M62*$I6+'6、销售进度'!L62*$J6</f>
        <v>0</v>
      </c>
      <c r="T46" s="181">
        <f>'6、销售进度'!T62*$C6+'6、销售进度'!S62*$D6+'6、销售进度'!R62*$E6+'6、销售进度'!Q62*$F6+'6、销售进度'!P62*$G6+'6、销售进度'!O62*$H6+'6、销售进度'!N62*$I6+'6、销售进度'!M62*$J6</f>
        <v>0</v>
      </c>
      <c r="U46" s="181">
        <f>'6、销售进度'!U62*$C6+'6、销售进度'!T62*$D6+'6、销售进度'!S62*$E6+'6、销售进度'!R62*$F6+'6、销售进度'!Q62*$G6+'6、销售进度'!P62*$H6+'6、销售进度'!O62*$I6+'6、销售进度'!N62*$J6</f>
        <v>0</v>
      </c>
      <c r="V46" s="181">
        <f>'6、销售进度'!V62*$C6+'6、销售进度'!U62*$D6+'6、销售进度'!T62*$E6+'6、销售进度'!S62*$F6+'6、销售进度'!R62*$G6+'6、销售进度'!Q62*$H6+'6、销售进度'!P62*$I6+'6、销售进度'!O62*$J6</f>
        <v>0</v>
      </c>
      <c r="W46" s="181">
        <f>'6、销售进度'!W62*$C6+'6、销售进度'!V62*$D6+'6、销售进度'!U62*$E6+'6、销售进度'!T62*$F6+'6、销售进度'!S62*$G6+'6、销售进度'!R62*$H6+'6、销售进度'!Q62*$I6+'6、销售进度'!P62*$J6</f>
        <v>0</v>
      </c>
      <c r="X46" s="181">
        <f>'6、销售进度'!X62*$C6+'6、销售进度'!W62*$D6+'6、销售进度'!V62*$E6+'6、销售进度'!U62*$F6+'6、销售进度'!T62*$G6+'6、销售进度'!S62*$H6+'6、销售进度'!R62*$I6+'6、销售进度'!Q62*$J6</f>
        <v>0</v>
      </c>
      <c r="Y46" s="181">
        <f>'6、销售进度'!Y62*$C6+'6、销售进度'!X62*$D6+'6、销售进度'!W62*$E6+'6、销售进度'!V62*$F6+'6、销售进度'!U62*$G6+'6、销售进度'!T62*$H6+'6、销售进度'!S62*$I6+'6、销售进度'!R62*$J6</f>
        <v>0</v>
      </c>
      <c r="Z46" s="181">
        <f>'6、销售进度'!Z62*$C6+'6、销售进度'!Y62*$D6+'6、销售进度'!X62*$E6+'6、销售进度'!W62*$F6+'6、销售进度'!V62*$G6+'6、销售进度'!U62*$H6+'6、销售进度'!T62*$I6+'6、销售进度'!S62*$J6</f>
        <v>0</v>
      </c>
      <c r="AA46" s="181">
        <f>'6、销售进度'!AA62*$C6+'6、销售进度'!Z62*$D6+'6、销售进度'!Y62*$E6+'6、销售进度'!X62*$F6+'6、销售进度'!W62*$G6+'6、销售进度'!V62*$H6+'6、销售进度'!U62*$I6+'6、销售进度'!T62*$J6</f>
        <v>0</v>
      </c>
      <c r="AB46" s="181">
        <f>'6、销售进度'!AB62*$C6+'6、销售进度'!AA62*$D6+'6、销售进度'!Z62*$E6+'6、销售进度'!Y62*$F6+'6、销售进度'!X62*$G6+'6、销售进度'!W62*$H6+'6、销售进度'!V62*$I6+'6、销售进度'!U62*$J6</f>
        <v>0</v>
      </c>
      <c r="AC46" s="181">
        <f>'6、销售进度'!AC62*$C6+'6、销售进度'!AB62*$D6+'6、销售进度'!AA62*$E6+'6、销售进度'!Z62*$F6+'6、销售进度'!Y62*$G6+'6、销售进度'!X62*$H6+'6、销售进度'!W62*$I6+'6、销售进度'!V62*$J6</f>
        <v>0</v>
      </c>
      <c r="AD46" s="181">
        <f>'6、销售进度'!AD62*$C6+'6、销售进度'!AC62*$D6+'6、销售进度'!AB62*$E6+'6、销售进度'!AA62*$F6+'6、销售进度'!Z62*$G6+'6、销售进度'!Y62*$H6+'6、销售进度'!X62*$I6+'6、销售进度'!W62*$J6</f>
        <v>0</v>
      </c>
      <c r="AE46" s="181">
        <f>'6、销售进度'!AE62*$C6+'6、销售进度'!AD62*$D6+'6、销售进度'!AC62*$E6+'6、销售进度'!AB62*$F6+'6、销售进度'!AA62*$G6+'6、销售进度'!Z62*$H6+'6、销售进度'!Y62*$I6+'6、销售进度'!X62*$J6</f>
        <v>0</v>
      </c>
      <c r="AF46" s="181">
        <f>'6、销售进度'!AF62*$C6+'6、销售进度'!AE62*$D6+'6、销售进度'!AD62*$E6+'6、销售进度'!AC62*$F6+'6、销售进度'!AB62*$G6+'6、销售进度'!AA62*$H6+'6、销售进度'!Z62*$I6+'6、销售进度'!Y62*$J6</f>
        <v>0</v>
      </c>
      <c r="AG46" s="181">
        <f>'6、销售进度'!AG62*$C6+'6、销售进度'!AF62*$D6+'6、销售进度'!AE62*$E6+'6、销售进度'!AD62*$F6+'6、销售进度'!AC62*$G6+'6、销售进度'!AB62*$H6+'6、销售进度'!AA62*$I6+'6、销售进度'!Z62*$J6</f>
        <v>0</v>
      </c>
      <c r="AH46" s="181">
        <f>'6、销售进度'!AH62*$C6+'6、销售进度'!AG62*$D6+'6、销售进度'!AF62*$E6+'6、销售进度'!AE62*$F6+'6、销售进度'!AD62*$G6+'6、销售进度'!AC62*$H6+'6、销售进度'!AB62*$I6+'6、销售进度'!AA62*$J6</f>
        <v>0</v>
      </c>
      <c r="AI46" s="181">
        <f>'6、销售进度'!AI62*$C6+'6、销售进度'!AH62*$D6+'6、销售进度'!AG62*$E6+'6、销售进度'!AF62*$F6+'6、销售进度'!AE62*$G6+'6、销售进度'!AD62*$H6+'6、销售进度'!AC62*$I6+'6、销售进度'!AB62*$J6</f>
        <v>0</v>
      </c>
      <c r="AJ46" s="181">
        <f>'6、销售进度'!AJ62*$C6+'6、销售进度'!AI62*$D6+'6、销售进度'!AH62*$E6+'6、销售进度'!AG62*$F6+'6、销售进度'!AF62*$G6+'6、销售进度'!AE62*$H6+'6、销售进度'!AD62*$I6+'6、销售进度'!AC62*$J6</f>
        <v>0</v>
      </c>
      <c r="AK46" s="181">
        <f>'6、销售进度'!AK62*$C6+'6、销售进度'!AJ62*$D6+'6、销售进度'!AI62*$E6+'6、销售进度'!AH62*$F6+'6、销售进度'!AG62*$G6+'6、销售进度'!AF62*$H6+'6、销售进度'!AE62*$I6+'6、销售进度'!AD62*$J6</f>
        <v>0</v>
      </c>
      <c r="AL46" s="181">
        <f>'6、销售进度'!AL62*$C6+'6、销售进度'!AK62*$D6+'6、销售进度'!AJ62*$E6+'6、销售进度'!AI62*$F6+'6、销售进度'!AH62*$G6+'6、销售进度'!AG62*$H6+'6、销售进度'!AF62*$I6+'6、销售进度'!AE62*$J6</f>
        <v>0</v>
      </c>
      <c r="AM46" s="181">
        <f>'6、销售进度'!AM62*$C6+'6、销售进度'!AL62*$D6+'6、销售进度'!AK62*$E6+'6、销售进度'!AJ62*$F6+'6、销售进度'!AI62*$G6+'6、销售进度'!AH62*$H6+'6、销售进度'!AG62*$I6+'6、销售进度'!AF62*$J6</f>
        <v>0</v>
      </c>
      <c r="AN46" s="181">
        <f>'6、销售进度'!AN62*$C6+'6、销售进度'!AM62*$D6+'6、销售进度'!AL62*$E6+'6、销售进度'!AK62*$F6+'6、销售进度'!AJ62*$G6+'6、销售进度'!AI62*$H6+'6、销售进度'!AH62*$I6+'6、销售进度'!AG62*$J6</f>
        <v>0</v>
      </c>
      <c r="AO46" s="181">
        <f>'6、销售进度'!AO62*$C6+'6、销售进度'!AN62*$D6+'6、销售进度'!AM62*$E6+'6、销售进度'!AL62*$F6+'6、销售进度'!AK62*$G6+'6、销售进度'!AJ62*$H6+'6、销售进度'!AI62*$I6+'6、销售进度'!AH62*$J6</f>
        <v>0</v>
      </c>
      <c r="AP46" s="181">
        <f>'6、销售进度'!AP62*$C6+'6、销售进度'!AO62*$D6+'6、销售进度'!AN62*$E6+'6、销售进度'!AM62*$F6+'6、销售进度'!AL62*$G6+'6、销售进度'!AK62*$H6+'6、销售进度'!AJ62*$I6+'6、销售进度'!AI62*$J6</f>
        <v>0</v>
      </c>
      <c r="AQ46" s="181">
        <f>'6、销售进度'!AQ62*$C6+'6、销售进度'!AP62*$D6+'6、销售进度'!AO62*$E6+'6、销售进度'!AN62*$F6+'6、销售进度'!AM62*$G6+'6、销售进度'!AL62*$H6+'6、销售进度'!AK62*$I6+'6、销售进度'!AJ62*$J6</f>
        <v>0</v>
      </c>
      <c r="AR46" s="181">
        <f>'6、销售进度'!AR62*$C6+'6、销售进度'!AQ62*$D6+'6、销售进度'!AP62*$E6+'6、销售进度'!AO62*$F6+'6、销售进度'!AN62*$G6+'6、销售进度'!AM62*$H6+'6、销售进度'!AL62*$I6+'6、销售进度'!AK62*$J6</f>
        <v>0</v>
      </c>
      <c r="AS46" s="181">
        <f>'6、销售进度'!AS62*$C6+'6、销售进度'!AR62*$D6+'6、销售进度'!AQ62*$E6+'6、销售进度'!AP62*$F6+'6、销售进度'!AO62*$G6+'6、销售进度'!AN62*$H6+'6、销售进度'!AM62*$I6+'6、销售进度'!AL62*$J6</f>
        <v>0</v>
      </c>
      <c r="AT46" s="181">
        <f>'6、销售进度'!AT62*$C6+'6、销售进度'!AS62*$D6+'6、销售进度'!AR62*$E6+'6、销售进度'!AQ62*$F6+'6、销售进度'!AP62*$G6+'6、销售进度'!AO62*$H6+'6、销售进度'!AN62*$I6+'6、销售进度'!AM62*$J6</f>
        <v>0</v>
      </c>
      <c r="AU46" s="181">
        <f>'6、销售进度'!AU62*$C6+'6、销售进度'!AT62*$D6+'6、销售进度'!AS62*$E6+'6、销售进度'!AR62*$F6+'6、销售进度'!AQ62*$G6+'6、销售进度'!AP62*$H6+'6、销售进度'!AO62*$I6+'6、销售进度'!AN62*$J6</f>
        <v>0</v>
      </c>
      <c r="AV46" s="181">
        <f>'6、销售进度'!AV62*$C6+'6、销售进度'!AU62*$D6+'6、销售进度'!AT62*$E6+'6、销售进度'!AS62*$F6+'6、销售进度'!AR62*$G6+'6、销售进度'!AQ62*$H6+'6、销售进度'!AP62*$I6+'6、销售进度'!AO62*$J6</f>
        <v>0</v>
      </c>
      <c r="AW46" s="181">
        <f>'6、销售进度'!AW62*$C6+'6、销售进度'!AV62*$D6+'6、销售进度'!AU62*$E6+'6、销售进度'!AT62*$F6+'6、销售进度'!AS62*$G6+'6、销售进度'!AR62*$H6+'6、销售进度'!AQ62*$I6+'6、销售进度'!AP62*$J6</f>
        <v>0</v>
      </c>
      <c r="AX46" s="181">
        <f>'6、销售进度'!AX62*$C6+'6、销售进度'!AW62*$D6+'6、销售进度'!AV62*$E6+'6、销售进度'!AU62*$F6+'6、销售进度'!AT62*$G6+'6、销售进度'!AS62*$H6+'6、销售进度'!AR62*$I6+'6、销售进度'!AQ62*$J6</f>
        <v>0</v>
      </c>
      <c r="AY46" s="181">
        <f>'6、销售进度'!AY62*$C6+'6、销售进度'!AX62*$D6+'6、销售进度'!AW62*$E6+'6、销售进度'!AV62*$F6+'6、销售进度'!AU62*$G6+'6、销售进度'!AT62*$H6+'6、销售进度'!AS62*$I6+'6、销售进度'!AR62*$J6</f>
        <v>0</v>
      </c>
      <c r="AZ46" s="181">
        <f>'6、销售进度'!AZ62*$C6+'6、销售进度'!AY62*$D6+'6、销售进度'!AX62*$E6+'6、销售进度'!AW62*$F6+'6、销售进度'!AV62*$G6+'6、销售进度'!AU62*$H6+'6、销售进度'!AT62*$I6+'6、销售进度'!AS62*$J6</f>
        <v>0</v>
      </c>
      <c r="BA46" s="181">
        <f>'6、销售进度'!BA62*$C6+'6、销售进度'!AZ62*$D6+'6、销售进度'!AY62*$E6+'6、销售进度'!AX62*$F6+'6、销售进度'!AW62*$G6+'6、销售进度'!AV62*$H6+'6、销售进度'!AU62*$I6+'6、销售进度'!AT62*$J6</f>
        <v>0</v>
      </c>
      <c r="BB46" s="181">
        <f>'6、销售进度'!BB62*$C6+'6、销售进度'!BA62*$D6+'6、销售进度'!AZ62*$E6+'6、销售进度'!AY62*$F6+'6、销售进度'!AX62*$G6+'6、销售进度'!AW62*$H6+'6、销售进度'!AV62*$I6+'6、销售进度'!AU62*$J6</f>
        <v>0</v>
      </c>
      <c r="BC46" s="181">
        <f>'6、销售进度'!BC62*$C6+'6、销售进度'!BB62*$D6+'6、销售进度'!BA62*$E6+'6、销售进度'!AZ62*$F6+'6、销售进度'!AY62*$G6+'6、销售进度'!AX62*$H6+'6、销售进度'!AW62*$I6+'6、销售进度'!AV62*$J6</f>
        <v>0</v>
      </c>
      <c r="BD46" s="181">
        <f>'6、销售进度'!BD62*$C6+'6、销售进度'!BC62*$D6+'6、销售进度'!BB62*$E6+'6、销售进度'!BA62*$F6+'6、销售进度'!AZ62*$G6+'6、销售进度'!AY62*$H6+'6、销售进度'!AX62*$I6+'6、销售进度'!AW62*$J6</f>
        <v>0</v>
      </c>
      <c r="BE46" s="181">
        <f>'6、销售进度'!BE62*$C6+'6、销售进度'!BD62*$D6+'6、销售进度'!BC62*$E6+'6、销售进度'!BB62*$F6+'6、销售进度'!BA62*$G6+'6、销售进度'!AZ62*$H6+'6、销售进度'!AY62*$I6+'6、销售进度'!AX62*$J6</f>
        <v>0</v>
      </c>
      <c r="BF46" s="181">
        <f>'6、销售进度'!BF62*$C6+'6、销售进度'!BE62*$D6+'6、销售进度'!BD62*$E6+'6、销售进度'!BC62*$F6+'6、销售进度'!BB62*$G6+'6、销售进度'!BA62*$H6+'6、销售进度'!AZ62*$I6+'6、销售进度'!AY62*$J6</f>
        <v>0</v>
      </c>
      <c r="BG46" s="181">
        <f>'6、销售进度'!BG62*$C6+'6、销售进度'!BF62*$D6+'6、销售进度'!BE62*$E6+'6、销售进度'!BD62*$F6+'6、销售进度'!BC62*$G6+'6、销售进度'!BB62*$H6+'6、销售进度'!BA62*$I6+'6、销售进度'!AZ62*$J6</f>
        <v>0</v>
      </c>
      <c r="BH46" s="181">
        <f>'6、销售进度'!BH62*$C6+'6、销售进度'!BG62*$D6+'6、销售进度'!BF62*$E6+'6、销售进度'!BE62*$F6+'6、销售进度'!BD62*$G6+'6、销售进度'!BC62*$H6+'6、销售进度'!BB62*$I6+'6、销售进度'!BA62*$J6</f>
        <v>0</v>
      </c>
      <c r="BI46" s="181">
        <f>'6、销售进度'!BI62*$C6+'6、销售进度'!BH62*$D6+'6、销售进度'!BG62*$E6+'6、销售进度'!BF62*$F6+'6、销售进度'!BE62*$G6+'6、销售进度'!BD62*$H6+'6、销售进度'!BC62*$I6+'6、销售进度'!BB62*$J6</f>
        <v>0</v>
      </c>
      <c r="BJ46" s="181">
        <f>'6、销售进度'!BJ62*$C6+'6、销售进度'!BI62*$D6+'6、销售进度'!BH62*$E6+'6、销售进度'!BG62*$F6+'6、销售进度'!BF62*$G6+'6、销售进度'!BE62*$H6+'6、销售进度'!BD62*$I6+'6、销售进度'!BC62*$J6</f>
        <v>0</v>
      </c>
      <c r="BK46" s="181">
        <f>'6、销售进度'!BK62*$C6+'6、销售进度'!BJ62*$D6+'6、销售进度'!BI62*$E6+'6、销售进度'!BH62*$F6+'6、销售进度'!BG62*$G6+'6、销售进度'!BF62*$H6+'6、销售进度'!BE62*$I6+'6、销售进度'!BD62*$J6</f>
        <v>0</v>
      </c>
      <c r="BL46" s="181">
        <f>'6、销售进度'!BL62*$C6+'6、销售进度'!BK62*$D6+'6、销售进度'!BJ62*$E6+'6、销售进度'!BI62*$F6+'6、销售进度'!BH62*$G6+'6、销售进度'!BG62*$H6+'6、销售进度'!BF62*$I6+'6、销售进度'!BE62*$J6</f>
        <v>0</v>
      </c>
      <c r="BM46" s="181">
        <f>'6、销售进度'!BM62*$C6+'6、销售进度'!BL62*$D6+'6、销售进度'!BK62*$E6+'6、销售进度'!BJ62*$F6+'6、销售进度'!BI62*$G6+'6、销售进度'!BH62*$H6+'6、销售进度'!BG62*$I6+'6、销售进度'!BF62*$J6</f>
        <v>0</v>
      </c>
      <c r="BN46" s="181">
        <f>'6、销售进度'!BN62*$C6+'6、销售进度'!BM62*$D6+'6、销售进度'!BL62*$E6+'6、销售进度'!BK62*$F6+'6、销售进度'!BJ62*$G6+'6、销售进度'!BI62*$H6+'6、销售进度'!BH62*$I6+'6、销售进度'!BG62*$J6</f>
        <v>0</v>
      </c>
      <c r="BO46" s="181">
        <f>'6、销售进度'!BO62*$C6+'6、销售进度'!BN62*$D6+'6、销售进度'!BM62*$E6+'6、销售进度'!BL62*$F6+'6、销售进度'!BK62*$G6+'6、销售进度'!BJ62*$H6+'6、销售进度'!BI62*$I6+'6、销售进度'!BH62*$J6</f>
        <v>0</v>
      </c>
      <c r="BP46" s="181">
        <f>'6、销售进度'!BP62*$C6+'6、销售进度'!BO62*$D6+'6、销售进度'!BN62*$E6+'6、销售进度'!BM62*$F6+'6、销售进度'!BL62*$G6+'6、销售进度'!BK62*$H6+'6、销售进度'!BJ62*$I6+'6、销售进度'!BI62*$J6</f>
        <v>0</v>
      </c>
      <c r="BQ46" s="181">
        <f>'6、销售进度'!BQ62*$C6+'6、销售进度'!BP62*$D6+'6、销售进度'!BO62*$E6+'6、销售进度'!BN62*$F6+'6、销售进度'!BM62*$G6+'6、销售进度'!BL62*$H6+'6、销售进度'!BK62*$I6+'6、销售进度'!BJ62*$J6</f>
        <v>0</v>
      </c>
      <c r="BR46" s="181">
        <f>'6、销售进度'!BR62*$C6+'6、销售进度'!BQ62*$D6+'6、销售进度'!BP62*$E6+'6、销售进度'!BO62*$F6+'6、销售进度'!BN62*$G6+'6、销售进度'!BM62*$H6+'6、销售进度'!BL62*$I6+'6、销售进度'!BK62*$J6</f>
        <v>0</v>
      </c>
      <c r="BS46" s="181">
        <f>'6、销售进度'!BS62*$C6+'6、销售进度'!BR62*$D6+'6、销售进度'!BQ62*$E6+'6、销售进度'!BP62*$F6+'6、销售进度'!BO62*$G6+'6、销售进度'!BN62*$H6+'6、销售进度'!BM62*$I6+'6、销售进度'!BL62*$J6</f>
        <v>0</v>
      </c>
      <c r="BT46" s="181">
        <f>'6、销售进度'!BT62*$C6+'6、销售进度'!BS62*$D6+'6、销售进度'!BR62*$E6+'6、销售进度'!BQ62*$F6+'6、销售进度'!BP62*$G6+'6、销售进度'!BO62*$H6+'6、销售进度'!BN62*$I6+'6、销售进度'!BM62*$J6</f>
        <v>0</v>
      </c>
      <c r="BU46" s="181">
        <f>'6、销售进度'!BU62*$C6+'6、销售进度'!BT62*$D6+'6、销售进度'!BS62*$E6+'6、销售进度'!BR62*$F6+'6、销售进度'!BQ62*$G6+'6、销售进度'!BP62*$H6+'6、销售进度'!BO62*$I6+'6、销售进度'!BN62*$J6</f>
        <v>0</v>
      </c>
      <c r="BV46" s="181">
        <f>'6、销售进度'!BV62*$C6+'6、销售进度'!BU62*$D6+'6、销售进度'!BT62*$E6+'6、销售进度'!BS62*$F6+'6、销售进度'!BR62*$G6+'6、销售进度'!BQ62*$H6+'6、销售进度'!BP62*$I6+'6、销售进度'!BO62*$J6</f>
        <v>0</v>
      </c>
      <c r="BW46" s="181">
        <f>'6、销售进度'!BW62*$C6+'6、销售进度'!BV62*$D6+'6、销售进度'!BU62*$E6+'6、销售进度'!BT62*$F6+'6、销售进度'!BS62*$G6+'6、销售进度'!BR62*$H6+'6、销售进度'!BQ62*$I6+'6、销售进度'!BP62*$J6</f>
        <v>0</v>
      </c>
      <c r="BX46" s="181">
        <f>'6、销售进度'!BX62*$C6+'6、销售进度'!BW62*$D6+'6、销售进度'!BV62*$E6+'6、销售进度'!BU62*$F6+'6、销售进度'!BT62*$G6+'6、销售进度'!BS62*$H6+'6、销售进度'!BR62*$I6+'6、销售进度'!BQ62*$J6</f>
        <v>0</v>
      </c>
      <c r="BY46" s="181">
        <f>'6、销售进度'!BY62*$C6+'6、销售进度'!BX62*$D6+'6、销售进度'!BW62*$E6+'6、销售进度'!BV62*$F6+'6、销售进度'!BU62*$G6+'6、销售进度'!BT62*$H6+'6、销售进度'!BS62*$I6+'6、销售进度'!BR62*$J6</f>
        <v>0</v>
      </c>
      <c r="BZ46" s="181">
        <f>'6、销售进度'!BZ62*$C6+'6、销售进度'!BY62*$D6+'6、销售进度'!BX62*$E6+'6、销售进度'!BW62*$F6+'6、销售进度'!BV62*$G6+'6、销售进度'!BU62*$H6+'6、销售进度'!BT62*$I6+'6、销售进度'!BS62*$J6</f>
        <v>0</v>
      </c>
      <c r="CA46" s="181">
        <f>'6、销售进度'!CA62*$C6+'6、销售进度'!BZ62*$D6+'6、销售进度'!BY62*$E6+'6、销售进度'!BX62*$F6+'6、销售进度'!BW62*$G6+'6、销售进度'!BV62*$H6+'6、销售进度'!BU62*$I6+'6、销售进度'!BT62*$J6</f>
        <v>0</v>
      </c>
      <c r="CB46" s="181">
        <f>'6、销售进度'!CB62*$C6+'6、销售进度'!CA62*$D6+'6、销售进度'!BZ62*$E6+'6、销售进度'!BY62*$F6+'6、销售进度'!BX62*$G6+'6、销售进度'!BW62*$H6+'6、销售进度'!BV62*$I6+'6、销售进度'!BU62*$J6</f>
        <v>0</v>
      </c>
      <c r="CC46" s="181">
        <f>'6、销售进度'!CC62*$C6+'6、销售进度'!CB62*$D6+'6、销售进度'!CA62*$E6+'6、销售进度'!BZ62*$F6+'6、销售进度'!BY62*$G6+'6、销售进度'!BX62*$H6+'6、销售进度'!BW62*$I6+'6、销售进度'!BV62*$J6</f>
        <v>0</v>
      </c>
      <c r="CD46" s="181">
        <f>'6、销售进度'!CD62*$C6+'6、销售进度'!CC62*$D6+'6、销售进度'!CB62*$E6+'6、销售进度'!CA62*$F6+'6、销售进度'!BZ62*$G6+'6、销售进度'!BY62*$H6+'6、销售进度'!BX62*$I6+'6、销售进度'!BW62*$J6</f>
        <v>0</v>
      </c>
      <c r="CE46" s="181">
        <f>'6、销售进度'!CE62*$C6+'6、销售进度'!CD62*$D6+'6、销售进度'!CC62*$E6+'6、销售进度'!CB62*$F6+'6、销售进度'!CA62*$G6+'6、销售进度'!BZ62*$H6+'6、销售进度'!BY62*$I6+'6、销售进度'!BX62*$J6</f>
        <v>0</v>
      </c>
      <c r="CF46" s="181">
        <f>'6、销售进度'!CF62*$C6+'6、销售进度'!CE62*$D6+'6、销售进度'!CD62*$E6+'6、销售进度'!CC62*$F6+'6、销售进度'!CB62*$G6+'6、销售进度'!CA62*$H6+'6、销售进度'!BZ62*$I6+'6、销售进度'!BY62*$J6</f>
        <v>0</v>
      </c>
      <c r="CG46" s="181">
        <f>'6、销售进度'!CG62*$C6+'6、销售进度'!CF62*$D6+'6、销售进度'!CE62*$E6+'6、销售进度'!CD62*$F6+'6、销售进度'!CC62*$G6+'6、销售进度'!CB62*$H6+'6、销售进度'!CA62*$I6+'6、销售进度'!BZ62*$J6</f>
        <v>0</v>
      </c>
      <c r="CH46" s="181">
        <f>'6、销售进度'!CH62*$C6+'6、销售进度'!CG62*$D6+'6、销售进度'!CF62*$E6+'6、销售进度'!CE62*$F6+'6、销售进度'!CD62*$G6+'6、销售进度'!CC62*$H6+'6、销售进度'!CB62*$I6+'6、销售进度'!CA62*$J6</f>
        <v>0</v>
      </c>
      <c r="CI46" s="181">
        <f>'6、销售进度'!CI62*$C6+'6、销售进度'!CH62*$D6+'6、销售进度'!CG62*$E6+'6、销售进度'!CF62*$F6+'6、销售进度'!CE62*$G6+'6、销售进度'!CD62*$H6+'6、销售进度'!CC62*$I6+'6、销售进度'!CB62*$J6</f>
        <v>0</v>
      </c>
      <c r="CJ46" s="181">
        <f>'6、销售进度'!CJ62*$C6+'6、销售进度'!CI62*$D6+'6、销售进度'!CH62*$E6+'6、销售进度'!CG62*$F6+'6、销售进度'!CF62*$G6+'6、销售进度'!CE62*$H6+'6、销售进度'!CD62*$I6+'6、销售进度'!CC62*$J6</f>
        <v>0</v>
      </c>
      <c r="CK46" s="181">
        <f>'6、销售进度'!CK62*$C6+'6、销售进度'!CJ62*$D6+'6、销售进度'!CI62*$E6+'6、销售进度'!CH62*$F6+'6、销售进度'!CG62*$G6+'6、销售进度'!CF62*$H6+'6、销售进度'!CE62*$I6+'6、销售进度'!CD62*$J6</f>
        <v>0</v>
      </c>
      <c r="CL46" s="181">
        <f>'6、销售进度'!CL62*$C6+'6、销售进度'!CK62*$D6+'6、销售进度'!CJ62*$E6+'6、销售进度'!CI62*$F6+'6、销售进度'!CH62*$G6+'6、销售进度'!CG62*$H6+'6、销售进度'!CF62*$I6+'6、销售进度'!CE62*$J6</f>
        <v>0</v>
      </c>
      <c r="CM46" s="181">
        <f>'6、销售进度'!CM62*$C6+'6、销售进度'!CL62*$D6+'6、销售进度'!CK62*$E6+'6、销售进度'!CJ62*$F6+'6、销售进度'!CI62*$G6+'6、销售进度'!CH62*$H6+'6、销售进度'!CG62*$I6+'6、销售进度'!CF62*$J6</f>
        <v>0</v>
      </c>
      <c r="CN46" s="181">
        <f>'6、销售进度'!CN62*$C6+'6、销售进度'!CM62*$D6+'6、销售进度'!CL62*$E6+'6、销售进度'!CK62*$F6+'6、销售进度'!CJ62*$G6+'6、销售进度'!CI62*$H6+'6、销售进度'!CH62*$I6+'6、销售进度'!CG62*$J6</f>
        <v>0</v>
      </c>
      <c r="CO46" s="181">
        <f>'6、销售进度'!CO62*$C6+'6、销售进度'!CN62*$D6+'6、销售进度'!CM62*$E6+'6、销售进度'!CL62*$F6+'6、销售进度'!CK62*$G6+'6、销售进度'!CJ62*$H6+'6、销售进度'!CI62*$I6+'6、销售进度'!CH62*$J6</f>
        <v>0</v>
      </c>
      <c r="CP46" s="181">
        <f>'6、销售进度'!CP62*$C6+'6、销售进度'!CO62*$D6+'6、销售进度'!CN62*$E6+'6、销售进度'!CM62*$F6+'6、销售进度'!CL62*$G6+'6、销售进度'!CK62*$H6+'6、销售进度'!CJ62*$I6+'6、销售进度'!CI62*$J6</f>
        <v>0</v>
      </c>
      <c r="CQ46" s="181">
        <f>'6、销售进度'!CQ62*$C6+'6、销售进度'!CP62*$D6+'6、销售进度'!CO62*$E6+'6、销售进度'!CN62*$F6+'6、销售进度'!CM62*$G6+'6、销售进度'!CL62*$H6+'6、销售进度'!CK62*$I6+'6、销售进度'!CJ62*$J6</f>
        <v>0</v>
      </c>
      <c r="CR46" s="181">
        <f>'6、销售进度'!CR62*$C6+'6、销售进度'!CQ62*$D6+'6、销售进度'!CP62*$E6+'6、销售进度'!CO62*$F6+'6、销售进度'!CN62*$G6+'6、销售进度'!CM62*$H6+'6、销售进度'!CL62*$I6+'6、销售进度'!CK62*$J6</f>
        <v>0</v>
      </c>
      <c r="CS46" s="181">
        <f>'6、销售进度'!CS62*$C6+'6、销售进度'!CR62*$D6+'6、销售进度'!CQ62*$E6+'6、销售进度'!CP62*$F6+'6、销售进度'!CO62*$G6+'6、销售进度'!CN62*$H6+'6、销售进度'!CM62*$I6+'6、销售进度'!CL62*$J6</f>
        <v>0</v>
      </c>
      <c r="CT46" s="181">
        <f>'6、销售进度'!CT62*$C6+'6、销售进度'!CS62*$D6+'6、销售进度'!CR62*$E6+'6、销售进度'!CQ62*$F6+'6、销售进度'!CP62*$G6+'6、销售进度'!CO62*$H6+'6、销售进度'!CN62*$I6+'6、销售进度'!CM62*$J6</f>
        <v>0</v>
      </c>
      <c r="CU46" s="188">
        <f>B46-'6、销售进度'!B62</f>
        <v>0</v>
      </c>
    </row>
    <row r="47" spans="1:99" ht="16.5" customHeight="1" outlineLevel="1">
      <c r="A47" s="174" t="str">
        <f>'5、销售定价'!A7</f>
        <v>高层(19F及以上）</v>
      </c>
      <c r="B47" s="180">
        <f t="shared" si="39"/>
        <v>219178.32</v>
      </c>
      <c r="C47" s="181">
        <f>'6、销售进度'!C63*$C7</f>
        <v>0</v>
      </c>
      <c r="D47" s="181">
        <f>'6、销售进度'!D63*$C7+'6、销售进度'!C63*$D7</f>
        <v>0</v>
      </c>
      <c r="E47" s="181">
        <f>'6、销售进度'!E63*$C7+'6、销售进度'!D63*$D7+'6、销售进度'!C63*$E7</f>
        <v>0</v>
      </c>
      <c r="F47" s="181">
        <f>'6、销售进度'!F63*$C7+'6、销售进度'!E63*$D7+'6、销售进度'!D63*$E7+'6、销售进度'!C63*$F7</f>
        <v>0</v>
      </c>
      <c r="G47" s="181">
        <f>'6、销售进度'!G63*$C7+'6、销售进度'!F63*$D7+'6、销售进度'!E63*$E7+'6、销售进度'!D63*$F7+'6、销售进度'!C63*$G7</f>
        <v>0</v>
      </c>
      <c r="H47" s="181">
        <f>'6、销售进度'!H63*$C7+'6、销售进度'!G63*$D7+'6、销售进度'!F63*$E7+'6、销售进度'!E63*$F7+'6、销售进度'!D63*$G7+'6、销售进度'!C63*$H7</f>
        <v>0</v>
      </c>
      <c r="I47" s="181">
        <f>'6、销售进度'!I63*$C7+'6、销售进度'!H63*$D7+'6、销售进度'!G63*$E7+'6、销售进度'!F63*$F7+'6、销售进度'!E63*$G7+'6、销售进度'!D63*$H7+'6、销售进度'!C63*$I7</f>
        <v>0</v>
      </c>
      <c r="J47" s="181">
        <f>'6、销售进度'!J63*$C7+'6、销售进度'!I63*$D7+'6、销售进度'!H63*$E7+'6、销售进度'!G63*$F7+'6、销售进度'!F63*$G7+'6、销售进度'!E63*$H7+'6、销售进度'!D63*$I7+'6、销售进度'!C63*$J7</f>
        <v>0</v>
      </c>
      <c r="K47" s="181">
        <f>'6、销售进度'!K63*$C7+'6、销售进度'!J63*$D7+'6、销售进度'!I63*$E7+'6、销售进度'!H63*$F7+'6、销售进度'!G63*$G7+'6、销售进度'!F63*$H7+'6、销售进度'!E63*$I7+'6、销售进度'!D63*$J7</f>
        <v>0</v>
      </c>
      <c r="L47" s="181">
        <f>'6、销售进度'!L63*$C7+'6、销售进度'!K63*$D7+'6、销售进度'!J63*$E7+'6、销售进度'!I63*$F7+'6、销售进度'!H63*$G7+'6、销售进度'!G63*$H7+'6、销售进度'!F63*$I7+'6、销售进度'!E63*$J7</f>
        <v>0</v>
      </c>
      <c r="M47" s="181">
        <f>'6、销售进度'!M63*$C7+'6、销售进度'!L63*$D7+'6、销售进度'!K63*$E7+'6、销售进度'!J63*$F7+'6、销售进度'!I63*$G7+'6、销售进度'!H63*$H7+'6、销售进度'!G63*$I7+'6、销售进度'!F63*$J7</f>
        <v>0</v>
      </c>
      <c r="N47" s="181">
        <f>'6、销售进度'!N63*$C7+'6、销售进度'!M63*$D7+'6、销售进度'!L63*$E7+'6、销售进度'!K63*$F7+'6、销售进度'!J63*$G7+'6、销售进度'!I63*$H7+'6、销售进度'!H63*$I7+'6、销售进度'!G63*$J7</f>
        <v>27933.119999999999</v>
      </c>
      <c r="O47" s="181">
        <f>'6、销售进度'!O63*$C7+'6、销售进度'!N63*$D7+'6、销售进度'!M63*$E7+'6、销售进度'!L63*$F7+'6、销售进度'!K63*$G7+'6、销售进度'!J63*$H7+'6、销售进度'!I63*$I7+'6、销售进度'!H63*$J7</f>
        <v>34916.399999999994</v>
      </c>
      <c r="P47" s="181">
        <f>'6、销售进度'!P63*$C7+'6、销售进度'!O63*$D7+'6、销售进度'!N63*$E7+'6、销售进度'!M63*$F7+'6、销售进度'!L63*$G7+'6、销售进度'!K63*$H7+'6、销售进度'!J63*$I7+'6、销售进度'!I63*$J7</f>
        <v>45779.28</v>
      </c>
      <c r="Q47" s="181">
        <f>'6、销售进度'!Q63*$C7+'6、销售进度'!P63*$D7+'6、销售进度'!O63*$E7+'6、销售进度'!N63*$F7+'6、销售进度'!M63*$G7+'6、销售进度'!L63*$H7+'6、销售进度'!K63*$I7+'6、销售进度'!J63*$J7</f>
        <v>45579.576000000001</v>
      </c>
      <c r="R47" s="181">
        <f>'6、销售进度'!R63*$C7+'6、销售进度'!Q63*$D7+'6、销售进度'!P63*$E7+'6、销售进度'!O63*$F7+'6、销售进度'!N63*$G7+'6、销售进度'!M63*$H7+'6、销售进度'!L63*$I7+'6、销售进度'!K63*$J7</f>
        <v>29869.104000000003</v>
      </c>
      <c r="S47" s="181">
        <f>'6、销售进度'!S63*$C7+'6、销售进度'!R63*$D7+'6、销售进度'!Q63*$E7+'6、销售进度'!P63*$F7+'6、销售进度'!O63*$G7+'6、销售进度'!N63*$H7+'6、销售进度'!M63*$I7+'6、销售进度'!L63*$J7</f>
        <v>21721.944000000003</v>
      </c>
      <c r="T47" s="181">
        <f>'6、销售进度'!T63*$C7+'6、销售进度'!S63*$D7+'6、销售进度'!R63*$E7+'6、销售进度'!Q63*$F7+'6、销售进度'!P63*$G7+'6、销售进度'!O63*$H7+'6、销售进度'!N63*$I7+'6、销售进度'!M63*$J7</f>
        <v>8919.2640000000029</v>
      </c>
      <c r="U47" s="181">
        <f>'6、销售进度'!U63*$C7+'6、销售进度'!T63*$D7+'6、销售进度'!S63*$E7+'6、销售进度'!R63*$F7+'6、销售进度'!Q63*$G7+'6、销售进度'!P63*$H7+'6、销售进度'!O63*$I7+'6、销售进度'!N63*$J7</f>
        <v>3587.6760000000004</v>
      </c>
      <c r="V47" s="181">
        <f>'6、销售进度'!V63*$C7+'6、销售进度'!U63*$D7+'6、销售进度'!T63*$E7+'6、销售进度'!S63*$F7+'6、销售进度'!R63*$G7+'6、销售进度'!Q63*$H7+'6、销售进度'!P63*$I7+'6、销售进度'!O63*$J7</f>
        <v>871.95600000000036</v>
      </c>
      <c r="W47" s="181">
        <f>'6、销售进度'!W63*$C7+'6、销售进度'!V63*$D7+'6、销售进度'!U63*$E7+'6、销售进度'!T63*$F7+'6、销售进度'!S63*$G7+'6、销售进度'!R63*$H7+'6、销售进度'!Q63*$I7+'6、销售进度'!P63*$J7</f>
        <v>0</v>
      </c>
      <c r="X47" s="181">
        <f>'6、销售进度'!X63*$C7+'6、销售进度'!W63*$D7+'6、销售进度'!V63*$E7+'6、销售进度'!U63*$F7+'6、销售进度'!T63*$G7+'6、销售进度'!S63*$H7+'6、销售进度'!R63*$I7+'6、销售进度'!Q63*$J7</f>
        <v>0</v>
      </c>
      <c r="Y47" s="181">
        <f>'6、销售进度'!Y63*$C7+'6、销售进度'!X63*$D7+'6、销售进度'!W63*$E7+'6、销售进度'!V63*$F7+'6、销售进度'!U63*$G7+'6、销售进度'!T63*$H7+'6、销售进度'!S63*$I7+'6、销售进度'!R63*$J7</f>
        <v>0</v>
      </c>
      <c r="Z47" s="181">
        <f>'6、销售进度'!Z63*$C7+'6、销售进度'!Y63*$D7+'6、销售进度'!X63*$E7+'6、销售进度'!W63*$F7+'6、销售进度'!V63*$G7+'6、销售进度'!U63*$H7+'6、销售进度'!T63*$I7+'6、销售进度'!S63*$J7</f>
        <v>0</v>
      </c>
      <c r="AA47" s="181">
        <f>'6、销售进度'!AA63*$C7+'6、销售进度'!Z63*$D7+'6、销售进度'!Y63*$E7+'6、销售进度'!X63*$F7+'6、销售进度'!W63*$G7+'6、销售进度'!V63*$H7+'6、销售进度'!U63*$I7+'6、销售进度'!T63*$J7</f>
        <v>0</v>
      </c>
      <c r="AB47" s="181">
        <f>'6、销售进度'!AB63*$C7+'6、销售进度'!AA63*$D7+'6、销售进度'!Z63*$E7+'6、销售进度'!Y63*$F7+'6、销售进度'!X63*$G7+'6、销售进度'!W63*$H7+'6、销售进度'!V63*$I7+'6、销售进度'!U63*$J7</f>
        <v>0</v>
      </c>
      <c r="AC47" s="181">
        <f>'6、销售进度'!AC63*$C7+'6、销售进度'!AB63*$D7+'6、销售进度'!AA63*$E7+'6、销售进度'!Z63*$F7+'6、销售进度'!Y63*$G7+'6、销售进度'!X63*$H7+'6、销售进度'!W63*$I7+'6、销售进度'!V63*$J7</f>
        <v>0</v>
      </c>
      <c r="AD47" s="181">
        <f>'6、销售进度'!AD63*$C7+'6、销售进度'!AC63*$D7+'6、销售进度'!AB63*$E7+'6、销售进度'!AA63*$F7+'6、销售进度'!Z63*$G7+'6、销售进度'!Y63*$H7+'6、销售进度'!X63*$I7+'6、销售进度'!W63*$J7</f>
        <v>0</v>
      </c>
      <c r="AE47" s="181">
        <f>'6、销售进度'!AE63*$C7+'6、销售进度'!AD63*$D7+'6、销售进度'!AC63*$E7+'6、销售进度'!AB63*$F7+'6、销售进度'!AA63*$G7+'6、销售进度'!Z63*$H7+'6、销售进度'!Y63*$I7+'6、销售进度'!X63*$J7</f>
        <v>0</v>
      </c>
      <c r="AF47" s="181">
        <f>'6、销售进度'!AF63*$C7+'6、销售进度'!AE63*$D7+'6、销售进度'!AD63*$E7+'6、销售进度'!AC63*$F7+'6、销售进度'!AB63*$G7+'6、销售进度'!AA63*$H7+'6、销售进度'!Z63*$I7+'6、销售进度'!Y63*$J7</f>
        <v>0</v>
      </c>
      <c r="AG47" s="181">
        <f>'6、销售进度'!AG63*$C7+'6、销售进度'!AF63*$D7+'6、销售进度'!AE63*$E7+'6、销售进度'!AD63*$F7+'6、销售进度'!AC63*$G7+'6、销售进度'!AB63*$H7+'6、销售进度'!AA63*$I7+'6、销售进度'!Z63*$J7</f>
        <v>0</v>
      </c>
      <c r="AH47" s="181">
        <f>'6、销售进度'!AH63*$C7+'6、销售进度'!AG63*$D7+'6、销售进度'!AF63*$E7+'6、销售进度'!AE63*$F7+'6、销售进度'!AD63*$G7+'6、销售进度'!AC63*$H7+'6、销售进度'!AB63*$I7+'6、销售进度'!AA63*$J7</f>
        <v>0</v>
      </c>
      <c r="AI47" s="181">
        <f>'6、销售进度'!AI63*$C7+'6、销售进度'!AH63*$D7+'6、销售进度'!AG63*$E7+'6、销售进度'!AF63*$F7+'6、销售进度'!AE63*$G7+'6、销售进度'!AD63*$H7+'6、销售进度'!AC63*$I7+'6、销售进度'!AB63*$J7</f>
        <v>0</v>
      </c>
      <c r="AJ47" s="181">
        <f>'6、销售进度'!AJ63*$C7+'6、销售进度'!AI63*$D7+'6、销售进度'!AH63*$E7+'6、销售进度'!AG63*$F7+'6、销售进度'!AF63*$G7+'6、销售进度'!AE63*$H7+'6、销售进度'!AD63*$I7+'6、销售进度'!AC63*$J7</f>
        <v>0</v>
      </c>
      <c r="AK47" s="181">
        <f>'6、销售进度'!AK63*$C7+'6、销售进度'!AJ63*$D7+'6、销售进度'!AI63*$E7+'6、销售进度'!AH63*$F7+'6、销售进度'!AG63*$G7+'6、销售进度'!AF63*$H7+'6、销售进度'!AE63*$I7+'6、销售进度'!AD63*$J7</f>
        <v>0</v>
      </c>
      <c r="AL47" s="181">
        <f>'6、销售进度'!AL63*$C7+'6、销售进度'!AK63*$D7+'6、销售进度'!AJ63*$E7+'6、销售进度'!AI63*$F7+'6、销售进度'!AH63*$G7+'6、销售进度'!AG63*$H7+'6、销售进度'!AF63*$I7+'6、销售进度'!AE63*$J7</f>
        <v>0</v>
      </c>
      <c r="AM47" s="181">
        <f>'6、销售进度'!AM63*$C7+'6、销售进度'!AL63*$D7+'6、销售进度'!AK63*$E7+'6、销售进度'!AJ63*$F7+'6、销售进度'!AI63*$G7+'6、销售进度'!AH63*$H7+'6、销售进度'!AG63*$I7+'6、销售进度'!AF63*$J7</f>
        <v>0</v>
      </c>
      <c r="AN47" s="181">
        <f>'6、销售进度'!AN63*$C7+'6、销售进度'!AM63*$D7+'6、销售进度'!AL63*$E7+'6、销售进度'!AK63*$F7+'6、销售进度'!AJ63*$G7+'6、销售进度'!AI63*$H7+'6、销售进度'!AH63*$I7+'6、销售进度'!AG63*$J7</f>
        <v>0</v>
      </c>
      <c r="AO47" s="181">
        <f>'6、销售进度'!AO63*$C7+'6、销售进度'!AN63*$D7+'6、销售进度'!AM63*$E7+'6、销售进度'!AL63*$F7+'6、销售进度'!AK63*$G7+'6、销售进度'!AJ63*$H7+'6、销售进度'!AI63*$I7+'6、销售进度'!AH63*$J7</f>
        <v>0</v>
      </c>
      <c r="AP47" s="181">
        <f>'6、销售进度'!AP63*$C7+'6、销售进度'!AO63*$D7+'6、销售进度'!AN63*$E7+'6、销售进度'!AM63*$F7+'6、销售进度'!AL63*$G7+'6、销售进度'!AK63*$H7+'6、销售进度'!AJ63*$I7+'6、销售进度'!AI63*$J7</f>
        <v>0</v>
      </c>
      <c r="AQ47" s="181">
        <f>'6、销售进度'!AQ63*$C7+'6、销售进度'!AP63*$D7+'6、销售进度'!AO63*$E7+'6、销售进度'!AN63*$F7+'6、销售进度'!AM63*$G7+'6、销售进度'!AL63*$H7+'6、销售进度'!AK63*$I7+'6、销售进度'!AJ63*$J7</f>
        <v>0</v>
      </c>
      <c r="AR47" s="181">
        <f>'6、销售进度'!AR63*$C7+'6、销售进度'!AQ63*$D7+'6、销售进度'!AP63*$E7+'6、销售进度'!AO63*$F7+'6、销售进度'!AN63*$G7+'6、销售进度'!AM63*$H7+'6、销售进度'!AL63*$I7+'6、销售进度'!AK63*$J7</f>
        <v>0</v>
      </c>
      <c r="AS47" s="181">
        <f>'6、销售进度'!AS63*$C7+'6、销售进度'!AR63*$D7+'6、销售进度'!AQ63*$E7+'6、销售进度'!AP63*$F7+'6、销售进度'!AO63*$G7+'6、销售进度'!AN63*$H7+'6、销售进度'!AM63*$I7+'6、销售进度'!AL63*$J7</f>
        <v>0</v>
      </c>
      <c r="AT47" s="181">
        <f>'6、销售进度'!AT63*$C7+'6、销售进度'!AS63*$D7+'6、销售进度'!AR63*$E7+'6、销售进度'!AQ63*$F7+'6、销售进度'!AP63*$G7+'6、销售进度'!AO63*$H7+'6、销售进度'!AN63*$I7+'6、销售进度'!AM63*$J7</f>
        <v>0</v>
      </c>
      <c r="AU47" s="181">
        <f>'6、销售进度'!AU63*$C7+'6、销售进度'!AT63*$D7+'6、销售进度'!AS63*$E7+'6、销售进度'!AR63*$F7+'6、销售进度'!AQ63*$G7+'6、销售进度'!AP63*$H7+'6、销售进度'!AO63*$I7+'6、销售进度'!AN63*$J7</f>
        <v>0</v>
      </c>
      <c r="AV47" s="181">
        <f>'6、销售进度'!AV63*$C7+'6、销售进度'!AU63*$D7+'6、销售进度'!AT63*$E7+'6、销售进度'!AS63*$F7+'6、销售进度'!AR63*$G7+'6、销售进度'!AQ63*$H7+'6、销售进度'!AP63*$I7+'6、销售进度'!AO63*$J7</f>
        <v>0</v>
      </c>
      <c r="AW47" s="181">
        <f>'6、销售进度'!AW63*$C7+'6、销售进度'!AV63*$D7+'6、销售进度'!AU63*$E7+'6、销售进度'!AT63*$F7+'6、销售进度'!AS63*$G7+'6、销售进度'!AR63*$H7+'6、销售进度'!AQ63*$I7+'6、销售进度'!AP63*$J7</f>
        <v>0</v>
      </c>
      <c r="AX47" s="181">
        <f>'6、销售进度'!AX63*$C7+'6、销售进度'!AW63*$D7+'6、销售进度'!AV63*$E7+'6、销售进度'!AU63*$F7+'6、销售进度'!AT63*$G7+'6、销售进度'!AS63*$H7+'6、销售进度'!AR63*$I7+'6、销售进度'!AQ63*$J7</f>
        <v>0</v>
      </c>
      <c r="AY47" s="181">
        <f>'6、销售进度'!AY63*$C7+'6、销售进度'!AX63*$D7+'6、销售进度'!AW63*$E7+'6、销售进度'!AV63*$F7+'6、销售进度'!AU63*$G7+'6、销售进度'!AT63*$H7+'6、销售进度'!AS63*$I7+'6、销售进度'!AR63*$J7</f>
        <v>0</v>
      </c>
      <c r="AZ47" s="181">
        <f>'6、销售进度'!AZ63*$C7+'6、销售进度'!AY63*$D7+'6、销售进度'!AX63*$E7+'6、销售进度'!AW63*$F7+'6、销售进度'!AV63*$G7+'6、销售进度'!AU63*$H7+'6、销售进度'!AT63*$I7+'6、销售进度'!AS63*$J7</f>
        <v>0</v>
      </c>
      <c r="BA47" s="181">
        <f>'6、销售进度'!BA63*$C7+'6、销售进度'!AZ63*$D7+'6、销售进度'!AY63*$E7+'6、销售进度'!AX63*$F7+'6、销售进度'!AW63*$G7+'6、销售进度'!AV63*$H7+'6、销售进度'!AU63*$I7+'6、销售进度'!AT63*$J7</f>
        <v>0</v>
      </c>
      <c r="BB47" s="181">
        <f>'6、销售进度'!BB63*$C7+'6、销售进度'!BA63*$D7+'6、销售进度'!AZ63*$E7+'6、销售进度'!AY63*$F7+'6、销售进度'!AX63*$G7+'6、销售进度'!AW63*$H7+'6、销售进度'!AV63*$I7+'6、销售进度'!AU63*$J7</f>
        <v>0</v>
      </c>
      <c r="BC47" s="181">
        <f>'6、销售进度'!BC63*$C7+'6、销售进度'!BB63*$D7+'6、销售进度'!BA63*$E7+'6、销售进度'!AZ63*$F7+'6、销售进度'!AY63*$G7+'6、销售进度'!AX63*$H7+'6、销售进度'!AW63*$I7+'6、销售进度'!AV63*$J7</f>
        <v>0</v>
      </c>
      <c r="BD47" s="181">
        <f>'6、销售进度'!BD63*$C7+'6、销售进度'!BC63*$D7+'6、销售进度'!BB63*$E7+'6、销售进度'!BA63*$F7+'6、销售进度'!AZ63*$G7+'6、销售进度'!AY63*$H7+'6、销售进度'!AX63*$I7+'6、销售进度'!AW63*$J7</f>
        <v>0</v>
      </c>
      <c r="BE47" s="181">
        <f>'6、销售进度'!BE63*$C7+'6、销售进度'!BD63*$D7+'6、销售进度'!BC63*$E7+'6、销售进度'!BB63*$F7+'6、销售进度'!BA63*$G7+'6、销售进度'!AZ63*$H7+'6、销售进度'!AY63*$I7+'6、销售进度'!AX63*$J7</f>
        <v>0</v>
      </c>
      <c r="BF47" s="181">
        <f>'6、销售进度'!BF63*$C7+'6、销售进度'!BE63*$D7+'6、销售进度'!BD63*$E7+'6、销售进度'!BC63*$F7+'6、销售进度'!BB63*$G7+'6、销售进度'!BA63*$H7+'6、销售进度'!AZ63*$I7+'6、销售进度'!AY63*$J7</f>
        <v>0</v>
      </c>
      <c r="BG47" s="181">
        <f>'6、销售进度'!BG63*$C7+'6、销售进度'!BF63*$D7+'6、销售进度'!BE63*$E7+'6、销售进度'!BD63*$F7+'6、销售进度'!BC63*$G7+'6、销售进度'!BB63*$H7+'6、销售进度'!BA63*$I7+'6、销售进度'!AZ63*$J7</f>
        <v>0</v>
      </c>
      <c r="BH47" s="181">
        <f>'6、销售进度'!BH63*$C7+'6、销售进度'!BG63*$D7+'6、销售进度'!BF63*$E7+'6、销售进度'!BE63*$F7+'6、销售进度'!BD63*$G7+'6、销售进度'!BC63*$H7+'6、销售进度'!BB63*$I7+'6、销售进度'!BA63*$J7</f>
        <v>0</v>
      </c>
      <c r="BI47" s="181">
        <f>'6、销售进度'!BI63*$C7+'6、销售进度'!BH63*$D7+'6、销售进度'!BG63*$E7+'6、销售进度'!BF63*$F7+'6、销售进度'!BE63*$G7+'6、销售进度'!BD63*$H7+'6、销售进度'!BC63*$I7+'6、销售进度'!BB63*$J7</f>
        <v>0</v>
      </c>
      <c r="BJ47" s="181">
        <f>'6、销售进度'!BJ63*$C7+'6、销售进度'!BI63*$D7+'6、销售进度'!BH63*$E7+'6、销售进度'!BG63*$F7+'6、销售进度'!BF63*$G7+'6、销售进度'!BE63*$H7+'6、销售进度'!BD63*$I7+'6、销售进度'!BC63*$J7</f>
        <v>0</v>
      </c>
      <c r="BK47" s="181">
        <f>'6、销售进度'!BK63*$C7+'6、销售进度'!BJ63*$D7+'6、销售进度'!BI63*$E7+'6、销售进度'!BH63*$F7+'6、销售进度'!BG63*$G7+'6、销售进度'!BF63*$H7+'6、销售进度'!BE63*$I7+'6、销售进度'!BD63*$J7</f>
        <v>0</v>
      </c>
      <c r="BL47" s="181">
        <f>'6、销售进度'!BL63*$C7+'6、销售进度'!BK63*$D7+'6、销售进度'!BJ63*$E7+'6、销售进度'!BI63*$F7+'6、销售进度'!BH63*$G7+'6、销售进度'!BG63*$H7+'6、销售进度'!BF63*$I7+'6、销售进度'!BE63*$J7</f>
        <v>0</v>
      </c>
      <c r="BM47" s="181">
        <f>'6、销售进度'!BM63*$C7+'6、销售进度'!BL63*$D7+'6、销售进度'!BK63*$E7+'6、销售进度'!BJ63*$F7+'6、销售进度'!BI63*$G7+'6、销售进度'!BH63*$H7+'6、销售进度'!BG63*$I7+'6、销售进度'!BF63*$J7</f>
        <v>0</v>
      </c>
      <c r="BN47" s="181">
        <f>'6、销售进度'!BN63*$C7+'6、销售进度'!BM63*$D7+'6、销售进度'!BL63*$E7+'6、销售进度'!BK63*$F7+'6、销售进度'!BJ63*$G7+'6、销售进度'!BI63*$H7+'6、销售进度'!BH63*$I7+'6、销售进度'!BG63*$J7</f>
        <v>0</v>
      </c>
      <c r="BO47" s="181">
        <f>'6、销售进度'!BO63*$C7+'6、销售进度'!BN63*$D7+'6、销售进度'!BM63*$E7+'6、销售进度'!BL63*$F7+'6、销售进度'!BK63*$G7+'6、销售进度'!BJ63*$H7+'6、销售进度'!BI63*$I7+'6、销售进度'!BH63*$J7</f>
        <v>0</v>
      </c>
      <c r="BP47" s="181">
        <f>'6、销售进度'!BP63*$C7+'6、销售进度'!BO63*$D7+'6、销售进度'!BN63*$E7+'6、销售进度'!BM63*$F7+'6、销售进度'!BL63*$G7+'6、销售进度'!BK63*$H7+'6、销售进度'!BJ63*$I7+'6、销售进度'!BI63*$J7</f>
        <v>0</v>
      </c>
      <c r="BQ47" s="181">
        <f>'6、销售进度'!BQ63*$C7+'6、销售进度'!BP63*$D7+'6、销售进度'!BO63*$E7+'6、销售进度'!BN63*$F7+'6、销售进度'!BM63*$G7+'6、销售进度'!BL63*$H7+'6、销售进度'!BK63*$I7+'6、销售进度'!BJ63*$J7</f>
        <v>0</v>
      </c>
      <c r="BR47" s="181">
        <f>'6、销售进度'!BR63*$C7+'6、销售进度'!BQ63*$D7+'6、销售进度'!BP63*$E7+'6、销售进度'!BO63*$F7+'6、销售进度'!BN63*$G7+'6、销售进度'!BM63*$H7+'6、销售进度'!BL63*$I7+'6、销售进度'!BK63*$J7</f>
        <v>0</v>
      </c>
      <c r="BS47" s="181">
        <f>'6、销售进度'!BS63*$C7+'6、销售进度'!BR63*$D7+'6、销售进度'!BQ63*$E7+'6、销售进度'!BP63*$F7+'6、销售进度'!BO63*$G7+'6、销售进度'!BN63*$H7+'6、销售进度'!BM63*$I7+'6、销售进度'!BL63*$J7</f>
        <v>0</v>
      </c>
      <c r="BT47" s="181">
        <f>'6、销售进度'!BT63*$C7+'6、销售进度'!BS63*$D7+'6、销售进度'!BR63*$E7+'6、销售进度'!BQ63*$F7+'6、销售进度'!BP63*$G7+'6、销售进度'!BO63*$H7+'6、销售进度'!BN63*$I7+'6、销售进度'!BM63*$J7</f>
        <v>0</v>
      </c>
      <c r="BU47" s="181">
        <f>'6、销售进度'!BU63*$C7+'6、销售进度'!BT63*$D7+'6、销售进度'!BS63*$E7+'6、销售进度'!BR63*$F7+'6、销售进度'!BQ63*$G7+'6、销售进度'!BP63*$H7+'6、销售进度'!BO63*$I7+'6、销售进度'!BN63*$J7</f>
        <v>0</v>
      </c>
      <c r="BV47" s="181">
        <f>'6、销售进度'!BV63*$C7+'6、销售进度'!BU63*$D7+'6、销售进度'!BT63*$E7+'6、销售进度'!BS63*$F7+'6、销售进度'!BR63*$G7+'6、销售进度'!BQ63*$H7+'6、销售进度'!BP63*$I7+'6、销售进度'!BO63*$J7</f>
        <v>0</v>
      </c>
      <c r="BW47" s="181">
        <f>'6、销售进度'!BW63*$C7+'6、销售进度'!BV63*$D7+'6、销售进度'!BU63*$E7+'6、销售进度'!BT63*$F7+'6、销售进度'!BS63*$G7+'6、销售进度'!BR63*$H7+'6、销售进度'!BQ63*$I7+'6、销售进度'!BP63*$J7</f>
        <v>0</v>
      </c>
      <c r="BX47" s="181">
        <f>'6、销售进度'!BX63*$C7+'6、销售进度'!BW63*$D7+'6、销售进度'!BV63*$E7+'6、销售进度'!BU63*$F7+'6、销售进度'!BT63*$G7+'6、销售进度'!BS63*$H7+'6、销售进度'!BR63*$I7+'6、销售进度'!BQ63*$J7</f>
        <v>0</v>
      </c>
      <c r="BY47" s="181">
        <f>'6、销售进度'!BY63*$C7+'6、销售进度'!BX63*$D7+'6、销售进度'!BW63*$E7+'6、销售进度'!BV63*$F7+'6、销售进度'!BU63*$G7+'6、销售进度'!BT63*$H7+'6、销售进度'!BS63*$I7+'6、销售进度'!BR63*$J7</f>
        <v>0</v>
      </c>
      <c r="BZ47" s="181">
        <f>'6、销售进度'!BZ63*$C7+'6、销售进度'!BY63*$D7+'6、销售进度'!BX63*$E7+'6、销售进度'!BW63*$F7+'6、销售进度'!BV63*$G7+'6、销售进度'!BU63*$H7+'6、销售进度'!BT63*$I7+'6、销售进度'!BS63*$J7</f>
        <v>0</v>
      </c>
      <c r="CA47" s="181">
        <f>'6、销售进度'!CA63*$C7+'6、销售进度'!BZ63*$D7+'6、销售进度'!BY63*$E7+'6、销售进度'!BX63*$F7+'6、销售进度'!BW63*$G7+'6、销售进度'!BV63*$H7+'6、销售进度'!BU63*$I7+'6、销售进度'!BT63*$J7</f>
        <v>0</v>
      </c>
      <c r="CB47" s="181">
        <f>'6、销售进度'!CB63*$C7+'6、销售进度'!CA63*$D7+'6、销售进度'!BZ63*$E7+'6、销售进度'!BY63*$F7+'6、销售进度'!BX63*$G7+'6、销售进度'!BW63*$H7+'6、销售进度'!BV63*$I7+'6、销售进度'!BU63*$J7</f>
        <v>0</v>
      </c>
      <c r="CC47" s="181">
        <f>'6、销售进度'!CC63*$C7+'6、销售进度'!CB63*$D7+'6、销售进度'!CA63*$E7+'6、销售进度'!BZ63*$F7+'6、销售进度'!BY63*$G7+'6、销售进度'!BX63*$H7+'6、销售进度'!BW63*$I7+'6、销售进度'!BV63*$J7</f>
        <v>0</v>
      </c>
      <c r="CD47" s="181">
        <f>'6、销售进度'!CD63*$C7+'6、销售进度'!CC63*$D7+'6、销售进度'!CB63*$E7+'6、销售进度'!CA63*$F7+'6、销售进度'!BZ63*$G7+'6、销售进度'!BY63*$H7+'6、销售进度'!BX63*$I7+'6、销售进度'!BW63*$J7</f>
        <v>0</v>
      </c>
      <c r="CE47" s="181">
        <f>'6、销售进度'!CE63*$C7+'6、销售进度'!CD63*$D7+'6、销售进度'!CC63*$E7+'6、销售进度'!CB63*$F7+'6、销售进度'!CA63*$G7+'6、销售进度'!BZ63*$H7+'6、销售进度'!BY63*$I7+'6、销售进度'!BX63*$J7</f>
        <v>0</v>
      </c>
      <c r="CF47" s="181">
        <f>'6、销售进度'!CF63*$C7+'6、销售进度'!CE63*$D7+'6、销售进度'!CD63*$E7+'6、销售进度'!CC63*$F7+'6、销售进度'!CB63*$G7+'6、销售进度'!CA63*$H7+'6、销售进度'!BZ63*$I7+'6、销售进度'!BY63*$J7</f>
        <v>0</v>
      </c>
      <c r="CG47" s="181">
        <f>'6、销售进度'!CG63*$C7+'6、销售进度'!CF63*$D7+'6、销售进度'!CE63*$E7+'6、销售进度'!CD63*$F7+'6、销售进度'!CC63*$G7+'6、销售进度'!CB63*$H7+'6、销售进度'!CA63*$I7+'6、销售进度'!BZ63*$J7</f>
        <v>0</v>
      </c>
      <c r="CH47" s="181">
        <f>'6、销售进度'!CH63*$C7+'6、销售进度'!CG63*$D7+'6、销售进度'!CF63*$E7+'6、销售进度'!CE63*$F7+'6、销售进度'!CD63*$G7+'6、销售进度'!CC63*$H7+'6、销售进度'!CB63*$I7+'6、销售进度'!CA63*$J7</f>
        <v>0</v>
      </c>
      <c r="CI47" s="181">
        <f>'6、销售进度'!CI63*$C7+'6、销售进度'!CH63*$D7+'6、销售进度'!CG63*$E7+'6、销售进度'!CF63*$F7+'6、销售进度'!CE63*$G7+'6、销售进度'!CD63*$H7+'6、销售进度'!CC63*$I7+'6、销售进度'!CB63*$J7</f>
        <v>0</v>
      </c>
      <c r="CJ47" s="181">
        <f>'6、销售进度'!CJ63*$C7+'6、销售进度'!CI63*$D7+'6、销售进度'!CH63*$E7+'6、销售进度'!CG63*$F7+'6、销售进度'!CF63*$G7+'6、销售进度'!CE63*$H7+'6、销售进度'!CD63*$I7+'6、销售进度'!CC63*$J7</f>
        <v>0</v>
      </c>
      <c r="CK47" s="181">
        <f>'6、销售进度'!CK63*$C7+'6、销售进度'!CJ63*$D7+'6、销售进度'!CI63*$E7+'6、销售进度'!CH63*$F7+'6、销售进度'!CG63*$G7+'6、销售进度'!CF63*$H7+'6、销售进度'!CE63*$I7+'6、销售进度'!CD63*$J7</f>
        <v>0</v>
      </c>
      <c r="CL47" s="181">
        <f>'6、销售进度'!CL63*$C7+'6、销售进度'!CK63*$D7+'6、销售进度'!CJ63*$E7+'6、销售进度'!CI63*$F7+'6、销售进度'!CH63*$G7+'6、销售进度'!CG63*$H7+'6、销售进度'!CF63*$I7+'6、销售进度'!CE63*$J7</f>
        <v>0</v>
      </c>
      <c r="CM47" s="181">
        <f>'6、销售进度'!CM63*$C7+'6、销售进度'!CL63*$D7+'6、销售进度'!CK63*$E7+'6、销售进度'!CJ63*$F7+'6、销售进度'!CI63*$G7+'6、销售进度'!CH63*$H7+'6、销售进度'!CG63*$I7+'6、销售进度'!CF63*$J7</f>
        <v>0</v>
      </c>
      <c r="CN47" s="181">
        <f>'6、销售进度'!CN63*$C7+'6、销售进度'!CM63*$D7+'6、销售进度'!CL63*$E7+'6、销售进度'!CK63*$F7+'6、销售进度'!CJ63*$G7+'6、销售进度'!CI63*$H7+'6、销售进度'!CH63*$I7+'6、销售进度'!CG63*$J7</f>
        <v>0</v>
      </c>
      <c r="CO47" s="181">
        <f>'6、销售进度'!CO63*$C7+'6、销售进度'!CN63*$D7+'6、销售进度'!CM63*$E7+'6、销售进度'!CL63*$F7+'6、销售进度'!CK63*$G7+'6、销售进度'!CJ63*$H7+'6、销售进度'!CI63*$I7+'6、销售进度'!CH63*$J7</f>
        <v>0</v>
      </c>
      <c r="CP47" s="181">
        <f>'6、销售进度'!CP63*$C7+'6、销售进度'!CO63*$D7+'6、销售进度'!CN63*$E7+'6、销售进度'!CM63*$F7+'6、销售进度'!CL63*$G7+'6、销售进度'!CK63*$H7+'6、销售进度'!CJ63*$I7+'6、销售进度'!CI63*$J7</f>
        <v>0</v>
      </c>
      <c r="CQ47" s="181">
        <f>'6、销售进度'!CQ63*$C7+'6、销售进度'!CP63*$D7+'6、销售进度'!CO63*$E7+'6、销售进度'!CN63*$F7+'6、销售进度'!CM63*$G7+'6、销售进度'!CL63*$H7+'6、销售进度'!CK63*$I7+'6、销售进度'!CJ63*$J7</f>
        <v>0</v>
      </c>
      <c r="CR47" s="181">
        <f>'6、销售进度'!CR63*$C7+'6、销售进度'!CQ63*$D7+'6、销售进度'!CP63*$E7+'6、销售进度'!CO63*$F7+'6、销售进度'!CN63*$G7+'6、销售进度'!CM63*$H7+'6、销售进度'!CL63*$I7+'6、销售进度'!CK63*$J7</f>
        <v>0</v>
      </c>
      <c r="CS47" s="181">
        <f>'6、销售进度'!CS63*$C7+'6、销售进度'!CR63*$D7+'6、销售进度'!CQ63*$E7+'6、销售进度'!CP63*$F7+'6、销售进度'!CO63*$G7+'6、销售进度'!CN63*$H7+'6、销售进度'!CM63*$I7+'6、销售进度'!CL63*$J7</f>
        <v>0</v>
      </c>
      <c r="CT47" s="181">
        <f>'6、销售进度'!CT63*$C7+'6、销售进度'!CS63*$D7+'6、销售进度'!CR63*$E7+'6、销售进度'!CQ63*$F7+'6、销售进度'!CP63*$G7+'6、销售进度'!CO63*$H7+'6、销售进度'!CN63*$I7+'6、销售进度'!CM63*$J7</f>
        <v>0</v>
      </c>
      <c r="CU47" s="188">
        <f>B47-'6、销售进度'!B63</f>
        <v>0</v>
      </c>
    </row>
    <row r="48" spans="1:99" ht="16.5" customHeight="1" outlineLevel="1">
      <c r="A48" s="174" t="str">
        <f>'5、销售定价'!A8</f>
        <v>叠拼</v>
      </c>
      <c r="B48" s="180">
        <f t="shared" si="39"/>
        <v>0</v>
      </c>
      <c r="C48" s="181">
        <f>'6、销售进度'!C64*$C8</f>
        <v>0</v>
      </c>
      <c r="D48" s="181">
        <f>'6、销售进度'!D64*$C8+'6、销售进度'!C64*$D8</f>
        <v>0</v>
      </c>
      <c r="E48" s="181">
        <f>'6、销售进度'!E64*$C8+'6、销售进度'!D64*$D8+'6、销售进度'!C64*$E8</f>
        <v>0</v>
      </c>
      <c r="F48" s="181">
        <f>'6、销售进度'!F64*$C8+'6、销售进度'!E64*$D8+'6、销售进度'!D64*$E8+'6、销售进度'!C64*$F8</f>
        <v>0</v>
      </c>
      <c r="G48" s="181">
        <f>'6、销售进度'!G64*$C8+'6、销售进度'!F64*$D8+'6、销售进度'!E64*$E8+'6、销售进度'!D64*$F8+'6、销售进度'!C64*$G8</f>
        <v>0</v>
      </c>
      <c r="H48" s="181">
        <f>'6、销售进度'!H64*$C8+'6、销售进度'!G64*$D8+'6、销售进度'!F64*$E8+'6、销售进度'!E64*$F8+'6、销售进度'!D64*$G8+'6、销售进度'!C64*$H8</f>
        <v>0</v>
      </c>
      <c r="I48" s="181">
        <f>'6、销售进度'!I64*$C8+'6、销售进度'!H64*$D8+'6、销售进度'!G64*$E8+'6、销售进度'!F64*$F8+'6、销售进度'!E64*$G8+'6、销售进度'!D64*$H8+'6、销售进度'!C64*$I8</f>
        <v>0</v>
      </c>
      <c r="J48" s="181">
        <f>'6、销售进度'!J64*$C8+'6、销售进度'!I64*$D8+'6、销售进度'!H64*$E8+'6、销售进度'!G64*$F8+'6、销售进度'!F64*$G8+'6、销售进度'!E64*$H8+'6、销售进度'!D64*$I8+'6、销售进度'!C64*$J8</f>
        <v>0</v>
      </c>
      <c r="K48" s="181">
        <f>'6、销售进度'!K64*$C8+'6、销售进度'!J64*$D8+'6、销售进度'!I64*$E8+'6、销售进度'!H64*$F8+'6、销售进度'!G64*$G8+'6、销售进度'!F64*$H8+'6、销售进度'!E64*$I8+'6、销售进度'!D64*$J8</f>
        <v>0</v>
      </c>
      <c r="L48" s="181">
        <f>'6、销售进度'!L64*$C8+'6、销售进度'!K64*$D8+'6、销售进度'!J64*$E8+'6、销售进度'!I64*$F8+'6、销售进度'!H64*$G8+'6、销售进度'!G64*$H8+'6、销售进度'!F64*$I8+'6、销售进度'!E64*$J8</f>
        <v>0</v>
      </c>
      <c r="M48" s="181">
        <f>'6、销售进度'!M64*$C8+'6、销售进度'!L64*$D8+'6、销售进度'!K64*$E8+'6、销售进度'!J64*$F8+'6、销售进度'!I64*$G8+'6、销售进度'!H64*$H8+'6、销售进度'!G64*$I8+'6、销售进度'!F64*$J8</f>
        <v>0</v>
      </c>
      <c r="N48" s="181">
        <f>'6、销售进度'!N64*$C8+'6、销售进度'!M64*$D8+'6、销售进度'!L64*$E8+'6、销售进度'!K64*$F8+'6、销售进度'!J64*$G8+'6、销售进度'!I64*$H8+'6、销售进度'!H64*$I8+'6、销售进度'!G64*$J8</f>
        <v>0</v>
      </c>
      <c r="O48" s="181">
        <f>'6、销售进度'!O64*$C8+'6、销售进度'!N64*$D8+'6、销售进度'!M64*$E8+'6、销售进度'!L64*$F8+'6、销售进度'!K64*$G8+'6、销售进度'!J64*$H8+'6、销售进度'!I64*$I8+'6、销售进度'!H64*$J8</f>
        <v>0</v>
      </c>
      <c r="P48" s="181">
        <f>'6、销售进度'!P64*$C8+'6、销售进度'!O64*$D8+'6、销售进度'!N64*$E8+'6、销售进度'!M64*$F8+'6、销售进度'!L64*$G8+'6、销售进度'!K64*$H8+'6、销售进度'!J64*$I8+'6、销售进度'!I64*$J8</f>
        <v>0</v>
      </c>
      <c r="Q48" s="181">
        <f>'6、销售进度'!Q64*$C8+'6、销售进度'!P64*$D8+'6、销售进度'!O64*$E8+'6、销售进度'!N64*$F8+'6、销售进度'!M64*$G8+'6、销售进度'!L64*$H8+'6、销售进度'!K64*$I8+'6、销售进度'!J64*$J8</f>
        <v>0</v>
      </c>
      <c r="R48" s="181">
        <f>'6、销售进度'!R64*$C8+'6、销售进度'!Q64*$D8+'6、销售进度'!P64*$E8+'6、销售进度'!O64*$F8+'6、销售进度'!N64*$G8+'6、销售进度'!M64*$H8+'6、销售进度'!L64*$I8+'6、销售进度'!K64*$J8</f>
        <v>0</v>
      </c>
      <c r="S48" s="181">
        <f>'6、销售进度'!S64*$C8+'6、销售进度'!R64*$D8+'6、销售进度'!Q64*$E8+'6、销售进度'!P64*$F8+'6、销售进度'!O64*$G8+'6、销售进度'!N64*$H8+'6、销售进度'!M64*$I8+'6、销售进度'!L64*$J8</f>
        <v>0</v>
      </c>
      <c r="T48" s="181">
        <f>'6、销售进度'!T64*$C8+'6、销售进度'!S64*$D8+'6、销售进度'!R64*$E8+'6、销售进度'!Q64*$F8+'6、销售进度'!P64*$G8+'6、销售进度'!O64*$H8+'6、销售进度'!N64*$I8+'6、销售进度'!M64*$J8</f>
        <v>0</v>
      </c>
      <c r="U48" s="181">
        <f>'6、销售进度'!U64*$C8+'6、销售进度'!T64*$D8+'6、销售进度'!S64*$E8+'6、销售进度'!R64*$F8+'6、销售进度'!Q64*$G8+'6、销售进度'!P64*$H8+'6、销售进度'!O64*$I8+'6、销售进度'!N64*$J8</f>
        <v>0</v>
      </c>
      <c r="V48" s="181">
        <f>'6、销售进度'!V64*$C8+'6、销售进度'!U64*$D8+'6、销售进度'!T64*$E8+'6、销售进度'!S64*$F8+'6、销售进度'!R64*$G8+'6、销售进度'!Q64*$H8+'6、销售进度'!P64*$I8+'6、销售进度'!O64*$J8</f>
        <v>0</v>
      </c>
      <c r="W48" s="181">
        <f>'6、销售进度'!W64*$C8+'6、销售进度'!V64*$D8+'6、销售进度'!U64*$E8+'6、销售进度'!T64*$F8+'6、销售进度'!S64*$G8+'6、销售进度'!R64*$H8+'6、销售进度'!Q64*$I8+'6、销售进度'!P64*$J8</f>
        <v>0</v>
      </c>
      <c r="X48" s="181">
        <f>'6、销售进度'!X64*$C8+'6、销售进度'!W64*$D8+'6、销售进度'!V64*$E8+'6、销售进度'!U64*$F8+'6、销售进度'!T64*$G8+'6、销售进度'!S64*$H8+'6、销售进度'!R64*$I8+'6、销售进度'!Q64*$J8</f>
        <v>0</v>
      </c>
      <c r="Y48" s="181">
        <f>'6、销售进度'!Y64*$C8+'6、销售进度'!X64*$D8+'6、销售进度'!W64*$E8+'6、销售进度'!V64*$F8+'6、销售进度'!U64*$G8+'6、销售进度'!T64*$H8+'6、销售进度'!S64*$I8+'6、销售进度'!R64*$J8</f>
        <v>0</v>
      </c>
      <c r="Z48" s="181">
        <f>'6、销售进度'!Z64*$C8+'6、销售进度'!Y64*$D8+'6、销售进度'!X64*$E8+'6、销售进度'!W64*$F8+'6、销售进度'!V64*$G8+'6、销售进度'!U64*$H8+'6、销售进度'!T64*$I8+'6、销售进度'!S64*$J8</f>
        <v>0</v>
      </c>
      <c r="AA48" s="181">
        <f>'6、销售进度'!AA64*$C8+'6、销售进度'!Z64*$D8+'6、销售进度'!Y64*$E8+'6、销售进度'!X64*$F8+'6、销售进度'!W64*$G8+'6、销售进度'!V64*$H8+'6、销售进度'!U64*$I8+'6、销售进度'!T64*$J8</f>
        <v>0</v>
      </c>
      <c r="AB48" s="181">
        <f>'6、销售进度'!AB64*$C8+'6、销售进度'!AA64*$D8+'6、销售进度'!Z64*$E8+'6、销售进度'!Y64*$F8+'6、销售进度'!X64*$G8+'6、销售进度'!W64*$H8+'6、销售进度'!V64*$I8+'6、销售进度'!U64*$J8</f>
        <v>0</v>
      </c>
      <c r="AC48" s="181">
        <f>'6、销售进度'!AC64*$C8+'6、销售进度'!AB64*$D8+'6、销售进度'!AA64*$E8+'6、销售进度'!Z64*$F8+'6、销售进度'!Y64*$G8+'6、销售进度'!X64*$H8+'6、销售进度'!W64*$I8+'6、销售进度'!V64*$J8</f>
        <v>0</v>
      </c>
      <c r="AD48" s="181">
        <f>'6、销售进度'!AD64*$C8+'6、销售进度'!AC64*$D8+'6、销售进度'!AB64*$E8+'6、销售进度'!AA64*$F8+'6、销售进度'!Z64*$G8+'6、销售进度'!Y64*$H8+'6、销售进度'!X64*$I8+'6、销售进度'!W64*$J8</f>
        <v>0</v>
      </c>
      <c r="AE48" s="181">
        <f>'6、销售进度'!AE64*$C8+'6、销售进度'!AD64*$D8+'6、销售进度'!AC64*$E8+'6、销售进度'!AB64*$F8+'6、销售进度'!AA64*$G8+'6、销售进度'!Z64*$H8+'6、销售进度'!Y64*$I8+'6、销售进度'!X64*$J8</f>
        <v>0</v>
      </c>
      <c r="AF48" s="181">
        <f>'6、销售进度'!AF64*$C8+'6、销售进度'!AE64*$D8+'6、销售进度'!AD64*$E8+'6、销售进度'!AC64*$F8+'6、销售进度'!AB64*$G8+'6、销售进度'!AA64*$H8+'6、销售进度'!Z64*$I8+'6、销售进度'!Y64*$J8</f>
        <v>0</v>
      </c>
      <c r="AG48" s="181">
        <f>'6、销售进度'!AG64*$C8+'6、销售进度'!AF64*$D8+'6、销售进度'!AE64*$E8+'6、销售进度'!AD64*$F8+'6、销售进度'!AC64*$G8+'6、销售进度'!AB64*$H8+'6、销售进度'!AA64*$I8+'6、销售进度'!Z64*$J8</f>
        <v>0</v>
      </c>
      <c r="AH48" s="181">
        <f>'6、销售进度'!AH64*$C8+'6、销售进度'!AG64*$D8+'6、销售进度'!AF64*$E8+'6、销售进度'!AE64*$F8+'6、销售进度'!AD64*$G8+'6、销售进度'!AC64*$H8+'6、销售进度'!AB64*$I8+'6、销售进度'!AA64*$J8</f>
        <v>0</v>
      </c>
      <c r="AI48" s="181">
        <f>'6、销售进度'!AI64*$C8+'6、销售进度'!AH64*$D8+'6、销售进度'!AG64*$E8+'6、销售进度'!AF64*$F8+'6、销售进度'!AE64*$G8+'6、销售进度'!AD64*$H8+'6、销售进度'!AC64*$I8+'6、销售进度'!AB64*$J8</f>
        <v>0</v>
      </c>
      <c r="AJ48" s="181">
        <f>'6、销售进度'!AJ64*$C8+'6、销售进度'!AI64*$D8+'6、销售进度'!AH64*$E8+'6、销售进度'!AG64*$F8+'6、销售进度'!AF64*$G8+'6、销售进度'!AE64*$H8+'6、销售进度'!AD64*$I8+'6、销售进度'!AC64*$J8</f>
        <v>0</v>
      </c>
      <c r="AK48" s="181">
        <f>'6、销售进度'!AK64*$C8+'6、销售进度'!AJ64*$D8+'6、销售进度'!AI64*$E8+'6、销售进度'!AH64*$F8+'6、销售进度'!AG64*$G8+'6、销售进度'!AF64*$H8+'6、销售进度'!AE64*$I8+'6、销售进度'!AD64*$J8</f>
        <v>0</v>
      </c>
      <c r="AL48" s="181">
        <f>'6、销售进度'!AL64*$C8+'6、销售进度'!AK64*$D8+'6、销售进度'!AJ64*$E8+'6、销售进度'!AI64*$F8+'6、销售进度'!AH64*$G8+'6、销售进度'!AG64*$H8+'6、销售进度'!AF64*$I8+'6、销售进度'!AE64*$J8</f>
        <v>0</v>
      </c>
      <c r="AM48" s="181">
        <f>'6、销售进度'!AM64*$C8+'6、销售进度'!AL64*$D8+'6、销售进度'!AK64*$E8+'6、销售进度'!AJ64*$F8+'6、销售进度'!AI64*$G8+'6、销售进度'!AH64*$H8+'6、销售进度'!AG64*$I8+'6、销售进度'!AF64*$J8</f>
        <v>0</v>
      </c>
      <c r="AN48" s="181">
        <f>'6、销售进度'!AN64*$C8+'6、销售进度'!AM64*$D8+'6、销售进度'!AL64*$E8+'6、销售进度'!AK64*$F8+'6、销售进度'!AJ64*$G8+'6、销售进度'!AI64*$H8+'6、销售进度'!AH64*$I8+'6、销售进度'!AG64*$J8</f>
        <v>0</v>
      </c>
      <c r="AO48" s="181">
        <f>'6、销售进度'!AO64*$C8+'6、销售进度'!AN64*$D8+'6、销售进度'!AM64*$E8+'6、销售进度'!AL64*$F8+'6、销售进度'!AK64*$G8+'6、销售进度'!AJ64*$H8+'6、销售进度'!AI64*$I8+'6、销售进度'!AH64*$J8</f>
        <v>0</v>
      </c>
      <c r="AP48" s="181">
        <f>'6、销售进度'!AP64*$C8+'6、销售进度'!AO64*$D8+'6、销售进度'!AN64*$E8+'6、销售进度'!AM64*$F8+'6、销售进度'!AL64*$G8+'6、销售进度'!AK64*$H8+'6、销售进度'!AJ64*$I8+'6、销售进度'!AI64*$J8</f>
        <v>0</v>
      </c>
      <c r="AQ48" s="181">
        <f>'6、销售进度'!AQ64*$C8+'6、销售进度'!AP64*$D8+'6、销售进度'!AO64*$E8+'6、销售进度'!AN64*$F8+'6、销售进度'!AM64*$G8+'6、销售进度'!AL64*$H8+'6、销售进度'!AK64*$I8+'6、销售进度'!AJ64*$J8</f>
        <v>0</v>
      </c>
      <c r="AR48" s="181">
        <f>'6、销售进度'!AR64*$C8+'6、销售进度'!AQ64*$D8+'6、销售进度'!AP64*$E8+'6、销售进度'!AO64*$F8+'6、销售进度'!AN64*$G8+'6、销售进度'!AM64*$H8+'6、销售进度'!AL64*$I8+'6、销售进度'!AK64*$J8</f>
        <v>0</v>
      </c>
      <c r="AS48" s="181">
        <f>'6、销售进度'!AS64*$C8+'6、销售进度'!AR64*$D8+'6、销售进度'!AQ64*$E8+'6、销售进度'!AP64*$F8+'6、销售进度'!AO64*$G8+'6、销售进度'!AN64*$H8+'6、销售进度'!AM64*$I8+'6、销售进度'!AL64*$J8</f>
        <v>0</v>
      </c>
      <c r="AT48" s="181">
        <f>'6、销售进度'!AT64*$C8+'6、销售进度'!AS64*$D8+'6、销售进度'!AR64*$E8+'6、销售进度'!AQ64*$F8+'6、销售进度'!AP64*$G8+'6、销售进度'!AO64*$H8+'6、销售进度'!AN64*$I8+'6、销售进度'!AM64*$J8</f>
        <v>0</v>
      </c>
      <c r="AU48" s="181">
        <f>'6、销售进度'!AU64*$C8+'6、销售进度'!AT64*$D8+'6、销售进度'!AS64*$E8+'6、销售进度'!AR64*$F8+'6、销售进度'!AQ64*$G8+'6、销售进度'!AP64*$H8+'6、销售进度'!AO64*$I8+'6、销售进度'!AN64*$J8</f>
        <v>0</v>
      </c>
      <c r="AV48" s="181">
        <f>'6、销售进度'!AV64*$C8+'6、销售进度'!AU64*$D8+'6、销售进度'!AT64*$E8+'6、销售进度'!AS64*$F8+'6、销售进度'!AR64*$G8+'6、销售进度'!AQ64*$H8+'6、销售进度'!AP64*$I8+'6、销售进度'!AO64*$J8</f>
        <v>0</v>
      </c>
      <c r="AW48" s="181">
        <f>'6、销售进度'!AW64*$C8+'6、销售进度'!AV64*$D8+'6、销售进度'!AU64*$E8+'6、销售进度'!AT64*$F8+'6、销售进度'!AS64*$G8+'6、销售进度'!AR64*$H8+'6、销售进度'!AQ64*$I8+'6、销售进度'!AP64*$J8</f>
        <v>0</v>
      </c>
      <c r="AX48" s="181">
        <f>'6、销售进度'!AX64*$C8+'6、销售进度'!AW64*$D8+'6、销售进度'!AV64*$E8+'6、销售进度'!AU64*$F8+'6、销售进度'!AT64*$G8+'6、销售进度'!AS64*$H8+'6、销售进度'!AR64*$I8+'6、销售进度'!AQ64*$J8</f>
        <v>0</v>
      </c>
      <c r="AY48" s="181">
        <f>'6、销售进度'!AY64*$C8+'6、销售进度'!AX64*$D8+'6、销售进度'!AW64*$E8+'6、销售进度'!AV64*$F8+'6、销售进度'!AU64*$G8+'6、销售进度'!AT64*$H8+'6、销售进度'!AS64*$I8+'6、销售进度'!AR64*$J8</f>
        <v>0</v>
      </c>
      <c r="AZ48" s="181">
        <f>'6、销售进度'!AZ64*$C8+'6、销售进度'!AY64*$D8+'6、销售进度'!AX64*$E8+'6、销售进度'!AW64*$F8+'6、销售进度'!AV64*$G8+'6、销售进度'!AU64*$H8+'6、销售进度'!AT64*$I8+'6、销售进度'!AS64*$J8</f>
        <v>0</v>
      </c>
      <c r="BA48" s="181">
        <f>'6、销售进度'!BA64*$C8+'6、销售进度'!AZ64*$D8+'6、销售进度'!AY64*$E8+'6、销售进度'!AX64*$F8+'6、销售进度'!AW64*$G8+'6、销售进度'!AV64*$H8+'6、销售进度'!AU64*$I8+'6、销售进度'!AT64*$J8</f>
        <v>0</v>
      </c>
      <c r="BB48" s="181">
        <f>'6、销售进度'!BB64*$C8+'6、销售进度'!BA64*$D8+'6、销售进度'!AZ64*$E8+'6、销售进度'!AY64*$F8+'6、销售进度'!AX64*$G8+'6、销售进度'!AW64*$H8+'6、销售进度'!AV64*$I8+'6、销售进度'!AU64*$J8</f>
        <v>0</v>
      </c>
      <c r="BC48" s="181">
        <f>'6、销售进度'!BC64*$C8+'6、销售进度'!BB64*$D8+'6、销售进度'!BA64*$E8+'6、销售进度'!AZ64*$F8+'6、销售进度'!AY64*$G8+'6、销售进度'!AX64*$H8+'6、销售进度'!AW64*$I8+'6、销售进度'!AV64*$J8</f>
        <v>0</v>
      </c>
      <c r="BD48" s="181">
        <f>'6、销售进度'!BD64*$C8+'6、销售进度'!BC64*$D8+'6、销售进度'!BB64*$E8+'6、销售进度'!BA64*$F8+'6、销售进度'!AZ64*$G8+'6、销售进度'!AY64*$H8+'6、销售进度'!AX64*$I8+'6、销售进度'!AW64*$J8</f>
        <v>0</v>
      </c>
      <c r="BE48" s="181">
        <f>'6、销售进度'!BE64*$C8+'6、销售进度'!BD64*$D8+'6、销售进度'!BC64*$E8+'6、销售进度'!BB64*$F8+'6、销售进度'!BA64*$G8+'6、销售进度'!AZ64*$H8+'6、销售进度'!AY64*$I8+'6、销售进度'!AX64*$J8</f>
        <v>0</v>
      </c>
      <c r="BF48" s="181">
        <f>'6、销售进度'!BF64*$C8+'6、销售进度'!BE64*$D8+'6、销售进度'!BD64*$E8+'6、销售进度'!BC64*$F8+'6、销售进度'!BB64*$G8+'6、销售进度'!BA64*$H8+'6、销售进度'!AZ64*$I8+'6、销售进度'!AY64*$J8</f>
        <v>0</v>
      </c>
      <c r="BG48" s="181">
        <f>'6、销售进度'!BG64*$C8+'6、销售进度'!BF64*$D8+'6、销售进度'!BE64*$E8+'6、销售进度'!BD64*$F8+'6、销售进度'!BC64*$G8+'6、销售进度'!BB64*$H8+'6、销售进度'!BA64*$I8+'6、销售进度'!AZ64*$J8</f>
        <v>0</v>
      </c>
      <c r="BH48" s="181">
        <f>'6、销售进度'!BH64*$C8+'6、销售进度'!BG64*$D8+'6、销售进度'!BF64*$E8+'6、销售进度'!BE64*$F8+'6、销售进度'!BD64*$G8+'6、销售进度'!BC64*$H8+'6、销售进度'!BB64*$I8+'6、销售进度'!BA64*$J8</f>
        <v>0</v>
      </c>
      <c r="BI48" s="181">
        <f>'6、销售进度'!BI64*$C8+'6、销售进度'!BH64*$D8+'6、销售进度'!BG64*$E8+'6、销售进度'!BF64*$F8+'6、销售进度'!BE64*$G8+'6、销售进度'!BD64*$H8+'6、销售进度'!BC64*$I8+'6、销售进度'!BB64*$J8</f>
        <v>0</v>
      </c>
      <c r="BJ48" s="181">
        <f>'6、销售进度'!BJ64*$C8+'6、销售进度'!BI64*$D8+'6、销售进度'!BH64*$E8+'6、销售进度'!BG64*$F8+'6、销售进度'!BF64*$G8+'6、销售进度'!BE64*$H8+'6、销售进度'!BD64*$I8+'6、销售进度'!BC64*$J8</f>
        <v>0</v>
      </c>
      <c r="BK48" s="181">
        <f>'6、销售进度'!BK64*$C8+'6、销售进度'!BJ64*$D8+'6、销售进度'!BI64*$E8+'6、销售进度'!BH64*$F8+'6、销售进度'!BG64*$G8+'6、销售进度'!BF64*$H8+'6、销售进度'!BE64*$I8+'6、销售进度'!BD64*$J8</f>
        <v>0</v>
      </c>
      <c r="BL48" s="181">
        <f>'6、销售进度'!BL64*$C8+'6、销售进度'!BK64*$D8+'6、销售进度'!BJ64*$E8+'6、销售进度'!BI64*$F8+'6、销售进度'!BH64*$G8+'6、销售进度'!BG64*$H8+'6、销售进度'!BF64*$I8+'6、销售进度'!BE64*$J8</f>
        <v>0</v>
      </c>
      <c r="BM48" s="181">
        <f>'6、销售进度'!BM64*$C8+'6、销售进度'!BL64*$D8+'6、销售进度'!BK64*$E8+'6、销售进度'!BJ64*$F8+'6、销售进度'!BI64*$G8+'6、销售进度'!BH64*$H8+'6、销售进度'!BG64*$I8+'6、销售进度'!BF64*$J8</f>
        <v>0</v>
      </c>
      <c r="BN48" s="181">
        <f>'6、销售进度'!BN64*$C8+'6、销售进度'!BM64*$D8+'6、销售进度'!BL64*$E8+'6、销售进度'!BK64*$F8+'6、销售进度'!BJ64*$G8+'6、销售进度'!BI64*$H8+'6、销售进度'!BH64*$I8+'6、销售进度'!BG64*$J8</f>
        <v>0</v>
      </c>
      <c r="BO48" s="181">
        <f>'6、销售进度'!BO64*$C8+'6、销售进度'!BN64*$D8+'6、销售进度'!BM64*$E8+'6、销售进度'!BL64*$F8+'6、销售进度'!BK64*$G8+'6、销售进度'!BJ64*$H8+'6、销售进度'!BI64*$I8+'6、销售进度'!BH64*$J8</f>
        <v>0</v>
      </c>
      <c r="BP48" s="181">
        <f>'6、销售进度'!BP64*$C8+'6、销售进度'!BO64*$D8+'6、销售进度'!BN64*$E8+'6、销售进度'!BM64*$F8+'6、销售进度'!BL64*$G8+'6、销售进度'!BK64*$H8+'6、销售进度'!BJ64*$I8+'6、销售进度'!BI64*$J8</f>
        <v>0</v>
      </c>
      <c r="BQ48" s="181">
        <f>'6、销售进度'!BQ64*$C8+'6、销售进度'!BP64*$D8+'6、销售进度'!BO64*$E8+'6、销售进度'!BN64*$F8+'6、销售进度'!BM64*$G8+'6、销售进度'!BL64*$H8+'6、销售进度'!BK64*$I8+'6、销售进度'!BJ64*$J8</f>
        <v>0</v>
      </c>
      <c r="BR48" s="181">
        <f>'6、销售进度'!BR64*$C8+'6、销售进度'!BQ64*$D8+'6、销售进度'!BP64*$E8+'6、销售进度'!BO64*$F8+'6、销售进度'!BN64*$G8+'6、销售进度'!BM64*$H8+'6、销售进度'!BL64*$I8+'6、销售进度'!BK64*$J8</f>
        <v>0</v>
      </c>
      <c r="BS48" s="181">
        <f>'6、销售进度'!BS64*$C8+'6、销售进度'!BR64*$D8+'6、销售进度'!BQ64*$E8+'6、销售进度'!BP64*$F8+'6、销售进度'!BO64*$G8+'6、销售进度'!BN64*$H8+'6、销售进度'!BM64*$I8+'6、销售进度'!BL64*$J8</f>
        <v>0</v>
      </c>
      <c r="BT48" s="181">
        <f>'6、销售进度'!BT64*$C8+'6、销售进度'!BS64*$D8+'6、销售进度'!BR64*$E8+'6、销售进度'!BQ64*$F8+'6、销售进度'!BP64*$G8+'6、销售进度'!BO64*$H8+'6、销售进度'!BN64*$I8+'6、销售进度'!BM64*$J8</f>
        <v>0</v>
      </c>
      <c r="BU48" s="181">
        <f>'6、销售进度'!BU64*$C8+'6、销售进度'!BT64*$D8+'6、销售进度'!BS64*$E8+'6、销售进度'!BR64*$F8+'6、销售进度'!BQ64*$G8+'6、销售进度'!BP64*$H8+'6、销售进度'!BO64*$I8+'6、销售进度'!BN64*$J8</f>
        <v>0</v>
      </c>
      <c r="BV48" s="181">
        <f>'6、销售进度'!BV64*$C8+'6、销售进度'!BU64*$D8+'6、销售进度'!BT64*$E8+'6、销售进度'!BS64*$F8+'6、销售进度'!BR64*$G8+'6、销售进度'!BQ64*$H8+'6、销售进度'!BP64*$I8+'6、销售进度'!BO64*$J8</f>
        <v>0</v>
      </c>
      <c r="BW48" s="181">
        <f>'6、销售进度'!BW64*$C8+'6、销售进度'!BV64*$D8+'6、销售进度'!BU64*$E8+'6、销售进度'!BT64*$F8+'6、销售进度'!BS64*$G8+'6、销售进度'!BR64*$H8+'6、销售进度'!BQ64*$I8+'6、销售进度'!BP64*$J8</f>
        <v>0</v>
      </c>
      <c r="BX48" s="181">
        <f>'6、销售进度'!BX64*$C8+'6、销售进度'!BW64*$D8+'6、销售进度'!BV64*$E8+'6、销售进度'!BU64*$F8+'6、销售进度'!BT64*$G8+'6、销售进度'!BS64*$H8+'6、销售进度'!BR64*$I8+'6、销售进度'!BQ64*$J8</f>
        <v>0</v>
      </c>
      <c r="BY48" s="181">
        <f>'6、销售进度'!BY64*$C8+'6、销售进度'!BX64*$D8+'6、销售进度'!BW64*$E8+'6、销售进度'!BV64*$F8+'6、销售进度'!BU64*$G8+'6、销售进度'!BT64*$H8+'6、销售进度'!BS64*$I8+'6、销售进度'!BR64*$J8</f>
        <v>0</v>
      </c>
      <c r="BZ48" s="181">
        <f>'6、销售进度'!BZ64*$C8+'6、销售进度'!BY64*$D8+'6、销售进度'!BX64*$E8+'6、销售进度'!BW64*$F8+'6、销售进度'!BV64*$G8+'6、销售进度'!BU64*$H8+'6、销售进度'!BT64*$I8+'6、销售进度'!BS64*$J8</f>
        <v>0</v>
      </c>
      <c r="CA48" s="181">
        <f>'6、销售进度'!CA64*$C8+'6、销售进度'!BZ64*$D8+'6、销售进度'!BY64*$E8+'6、销售进度'!BX64*$F8+'6、销售进度'!BW64*$G8+'6、销售进度'!BV64*$H8+'6、销售进度'!BU64*$I8+'6、销售进度'!BT64*$J8</f>
        <v>0</v>
      </c>
      <c r="CB48" s="181">
        <f>'6、销售进度'!CB64*$C8+'6、销售进度'!CA64*$D8+'6、销售进度'!BZ64*$E8+'6、销售进度'!BY64*$F8+'6、销售进度'!BX64*$G8+'6、销售进度'!BW64*$H8+'6、销售进度'!BV64*$I8+'6、销售进度'!BU64*$J8</f>
        <v>0</v>
      </c>
      <c r="CC48" s="181">
        <f>'6、销售进度'!CC64*$C8+'6、销售进度'!CB64*$D8+'6、销售进度'!CA64*$E8+'6、销售进度'!BZ64*$F8+'6、销售进度'!BY64*$G8+'6、销售进度'!BX64*$H8+'6、销售进度'!BW64*$I8+'6、销售进度'!BV64*$J8</f>
        <v>0</v>
      </c>
      <c r="CD48" s="181">
        <f>'6、销售进度'!CD64*$C8+'6、销售进度'!CC64*$D8+'6、销售进度'!CB64*$E8+'6、销售进度'!CA64*$F8+'6、销售进度'!BZ64*$G8+'6、销售进度'!BY64*$H8+'6、销售进度'!BX64*$I8+'6、销售进度'!BW64*$J8</f>
        <v>0</v>
      </c>
      <c r="CE48" s="181">
        <f>'6、销售进度'!CE64*$C8+'6、销售进度'!CD64*$D8+'6、销售进度'!CC64*$E8+'6、销售进度'!CB64*$F8+'6、销售进度'!CA64*$G8+'6、销售进度'!BZ64*$H8+'6、销售进度'!BY64*$I8+'6、销售进度'!BX64*$J8</f>
        <v>0</v>
      </c>
      <c r="CF48" s="181">
        <f>'6、销售进度'!CF64*$C8+'6、销售进度'!CE64*$D8+'6、销售进度'!CD64*$E8+'6、销售进度'!CC64*$F8+'6、销售进度'!CB64*$G8+'6、销售进度'!CA64*$H8+'6、销售进度'!BZ64*$I8+'6、销售进度'!BY64*$J8</f>
        <v>0</v>
      </c>
      <c r="CG48" s="181">
        <f>'6、销售进度'!CG64*$C8+'6、销售进度'!CF64*$D8+'6、销售进度'!CE64*$E8+'6、销售进度'!CD64*$F8+'6、销售进度'!CC64*$G8+'6、销售进度'!CB64*$H8+'6、销售进度'!CA64*$I8+'6、销售进度'!BZ64*$J8</f>
        <v>0</v>
      </c>
      <c r="CH48" s="181">
        <f>'6、销售进度'!CH64*$C8+'6、销售进度'!CG64*$D8+'6、销售进度'!CF64*$E8+'6、销售进度'!CE64*$F8+'6、销售进度'!CD64*$G8+'6、销售进度'!CC64*$H8+'6、销售进度'!CB64*$I8+'6、销售进度'!CA64*$J8</f>
        <v>0</v>
      </c>
      <c r="CI48" s="181">
        <f>'6、销售进度'!CI64*$C8+'6、销售进度'!CH64*$D8+'6、销售进度'!CG64*$E8+'6、销售进度'!CF64*$F8+'6、销售进度'!CE64*$G8+'6、销售进度'!CD64*$H8+'6、销售进度'!CC64*$I8+'6、销售进度'!CB64*$J8</f>
        <v>0</v>
      </c>
      <c r="CJ48" s="181">
        <f>'6、销售进度'!CJ64*$C8+'6、销售进度'!CI64*$D8+'6、销售进度'!CH64*$E8+'6、销售进度'!CG64*$F8+'6、销售进度'!CF64*$G8+'6、销售进度'!CE64*$H8+'6、销售进度'!CD64*$I8+'6、销售进度'!CC64*$J8</f>
        <v>0</v>
      </c>
      <c r="CK48" s="181">
        <f>'6、销售进度'!CK64*$C8+'6、销售进度'!CJ64*$D8+'6、销售进度'!CI64*$E8+'6、销售进度'!CH64*$F8+'6、销售进度'!CG64*$G8+'6、销售进度'!CF64*$H8+'6、销售进度'!CE64*$I8+'6、销售进度'!CD64*$J8</f>
        <v>0</v>
      </c>
      <c r="CL48" s="181">
        <f>'6、销售进度'!CL64*$C8+'6、销售进度'!CK64*$D8+'6、销售进度'!CJ64*$E8+'6、销售进度'!CI64*$F8+'6、销售进度'!CH64*$G8+'6、销售进度'!CG64*$H8+'6、销售进度'!CF64*$I8+'6、销售进度'!CE64*$J8</f>
        <v>0</v>
      </c>
      <c r="CM48" s="181">
        <f>'6、销售进度'!CM64*$C8+'6、销售进度'!CL64*$D8+'6、销售进度'!CK64*$E8+'6、销售进度'!CJ64*$F8+'6、销售进度'!CI64*$G8+'6、销售进度'!CH64*$H8+'6、销售进度'!CG64*$I8+'6、销售进度'!CF64*$J8</f>
        <v>0</v>
      </c>
      <c r="CN48" s="181">
        <f>'6、销售进度'!CN64*$C8+'6、销售进度'!CM64*$D8+'6、销售进度'!CL64*$E8+'6、销售进度'!CK64*$F8+'6、销售进度'!CJ64*$G8+'6、销售进度'!CI64*$H8+'6、销售进度'!CH64*$I8+'6、销售进度'!CG64*$J8</f>
        <v>0</v>
      </c>
      <c r="CO48" s="181">
        <f>'6、销售进度'!CO64*$C8+'6、销售进度'!CN64*$D8+'6、销售进度'!CM64*$E8+'6、销售进度'!CL64*$F8+'6、销售进度'!CK64*$G8+'6、销售进度'!CJ64*$H8+'6、销售进度'!CI64*$I8+'6、销售进度'!CH64*$J8</f>
        <v>0</v>
      </c>
      <c r="CP48" s="181">
        <f>'6、销售进度'!CP64*$C8+'6、销售进度'!CO64*$D8+'6、销售进度'!CN64*$E8+'6、销售进度'!CM64*$F8+'6、销售进度'!CL64*$G8+'6、销售进度'!CK64*$H8+'6、销售进度'!CJ64*$I8+'6、销售进度'!CI64*$J8</f>
        <v>0</v>
      </c>
      <c r="CQ48" s="181">
        <f>'6、销售进度'!CQ64*$C8+'6、销售进度'!CP64*$D8+'6、销售进度'!CO64*$E8+'6、销售进度'!CN64*$F8+'6、销售进度'!CM64*$G8+'6、销售进度'!CL64*$H8+'6、销售进度'!CK64*$I8+'6、销售进度'!CJ64*$J8</f>
        <v>0</v>
      </c>
      <c r="CR48" s="181">
        <f>'6、销售进度'!CR64*$C8+'6、销售进度'!CQ64*$D8+'6、销售进度'!CP64*$E8+'6、销售进度'!CO64*$F8+'6、销售进度'!CN64*$G8+'6、销售进度'!CM64*$H8+'6、销售进度'!CL64*$I8+'6、销售进度'!CK64*$J8</f>
        <v>0</v>
      </c>
      <c r="CS48" s="181">
        <f>'6、销售进度'!CS64*$C8+'6、销售进度'!CR64*$D8+'6、销售进度'!CQ64*$E8+'6、销售进度'!CP64*$F8+'6、销售进度'!CO64*$G8+'6、销售进度'!CN64*$H8+'6、销售进度'!CM64*$I8+'6、销售进度'!CL64*$J8</f>
        <v>0</v>
      </c>
      <c r="CT48" s="181">
        <f>'6、销售进度'!CT64*$C8+'6、销售进度'!CS64*$D8+'6、销售进度'!CR64*$E8+'6、销售进度'!CQ64*$F8+'6、销售进度'!CP64*$G8+'6、销售进度'!CO64*$H8+'6、销售进度'!CN64*$I8+'6、销售进度'!CM64*$J8</f>
        <v>0</v>
      </c>
      <c r="CU48" s="188">
        <f>B48-'6、销售进度'!B64</f>
        <v>0</v>
      </c>
    </row>
    <row r="49" spans="1:99" ht="16.5" customHeight="1" outlineLevel="1">
      <c r="A49" s="174" t="str">
        <f>'5、销售定价'!A9</f>
        <v>联排</v>
      </c>
      <c r="B49" s="180">
        <f t="shared" si="39"/>
        <v>0</v>
      </c>
      <c r="C49" s="181">
        <f>'6、销售进度'!C65*$C9</f>
        <v>0</v>
      </c>
      <c r="D49" s="181">
        <f>'6、销售进度'!D65*$C9+'6、销售进度'!C65*$D9</f>
        <v>0</v>
      </c>
      <c r="E49" s="181">
        <f>'6、销售进度'!E65*$C9+'6、销售进度'!D65*$D9+'6、销售进度'!C65*$E9</f>
        <v>0</v>
      </c>
      <c r="F49" s="181">
        <f>'6、销售进度'!F65*$C9+'6、销售进度'!E65*$D9+'6、销售进度'!D65*$E9+'6、销售进度'!C65*$F9</f>
        <v>0</v>
      </c>
      <c r="G49" s="181">
        <f>'6、销售进度'!G65*$C9+'6、销售进度'!F65*$D9+'6、销售进度'!E65*$E9+'6、销售进度'!D65*$F9+'6、销售进度'!C65*$G9</f>
        <v>0</v>
      </c>
      <c r="H49" s="181">
        <f>'6、销售进度'!H65*$C9+'6、销售进度'!G65*$D9+'6、销售进度'!F65*$E9+'6、销售进度'!E65*$F9+'6、销售进度'!D65*$G9+'6、销售进度'!C65*$H9</f>
        <v>0</v>
      </c>
      <c r="I49" s="181">
        <f>'6、销售进度'!I65*$C9+'6、销售进度'!H65*$D9+'6、销售进度'!G65*$E9+'6、销售进度'!F65*$F9+'6、销售进度'!E65*$G9+'6、销售进度'!D65*$H9+'6、销售进度'!C65*$I9</f>
        <v>0</v>
      </c>
      <c r="J49" s="181">
        <f>'6、销售进度'!J65*$C9+'6、销售进度'!I65*$D9+'6、销售进度'!H65*$E9+'6、销售进度'!G65*$F9+'6、销售进度'!F65*$G9+'6、销售进度'!E65*$H9+'6、销售进度'!D65*$I9+'6、销售进度'!C65*$J9</f>
        <v>0</v>
      </c>
      <c r="K49" s="181">
        <f>'6、销售进度'!K65*$C9+'6、销售进度'!J65*$D9+'6、销售进度'!I65*$E9+'6、销售进度'!H65*$F9+'6、销售进度'!G65*$G9+'6、销售进度'!F65*$H9+'6、销售进度'!E65*$I9+'6、销售进度'!D65*$J9</f>
        <v>0</v>
      </c>
      <c r="L49" s="181">
        <f>'6、销售进度'!L65*$C9+'6、销售进度'!K65*$D9+'6、销售进度'!J65*$E9+'6、销售进度'!I65*$F9+'6、销售进度'!H65*$G9+'6、销售进度'!G65*$H9+'6、销售进度'!F65*$I9+'6、销售进度'!E65*$J9</f>
        <v>0</v>
      </c>
      <c r="M49" s="181">
        <f>'6、销售进度'!M65*$C9+'6、销售进度'!L65*$D9+'6、销售进度'!K65*$E9+'6、销售进度'!J65*$F9+'6、销售进度'!I65*$G9+'6、销售进度'!H65*$H9+'6、销售进度'!G65*$I9+'6、销售进度'!F65*$J9</f>
        <v>0</v>
      </c>
      <c r="N49" s="181">
        <f>'6、销售进度'!N65*$C9+'6、销售进度'!M65*$D9+'6、销售进度'!L65*$E9+'6、销售进度'!K65*$F9+'6、销售进度'!J65*$G9+'6、销售进度'!I65*$H9+'6、销售进度'!H65*$I9+'6、销售进度'!G65*$J9</f>
        <v>0</v>
      </c>
      <c r="O49" s="181">
        <f>'6、销售进度'!O65*$C9+'6、销售进度'!N65*$D9+'6、销售进度'!M65*$E9+'6、销售进度'!L65*$F9+'6、销售进度'!K65*$G9+'6、销售进度'!J65*$H9+'6、销售进度'!I65*$I9+'6、销售进度'!H65*$J9</f>
        <v>0</v>
      </c>
      <c r="P49" s="181">
        <f>'6、销售进度'!P65*$C9+'6、销售进度'!O65*$D9+'6、销售进度'!N65*$E9+'6、销售进度'!M65*$F9+'6、销售进度'!L65*$G9+'6、销售进度'!K65*$H9+'6、销售进度'!J65*$I9+'6、销售进度'!I65*$J9</f>
        <v>0</v>
      </c>
      <c r="Q49" s="181">
        <f>'6、销售进度'!Q65*$C9+'6、销售进度'!P65*$D9+'6、销售进度'!O65*$E9+'6、销售进度'!N65*$F9+'6、销售进度'!M65*$G9+'6、销售进度'!L65*$H9+'6、销售进度'!K65*$I9+'6、销售进度'!J65*$J9</f>
        <v>0</v>
      </c>
      <c r="R49" s="181">
        <f>'6、销售进度'!R65*$C9+'6、销售进度'!Q65*$D9+'6、销售进度'!P65*$E9+'6、销售进度'!O65*$F9+'6、销售进度'!N65*$G9+'6、销售进度'!M65*$H9+'6、销售进度'!L65*$I9+'6、销售进度'!K65*$J9</f>
        <v>0</v>
      </c>
      <c r="S49" s="181">
        <f>'6、销售进度'!S65*$C9+'6、销售进度'!R65*$D9+'6、销售进度'!Q65*$E9+'6、销售进度'!P65*$F9+'6、销售进度'!O65*$G9+'6、销售进度'!N65*$H9+'6、销售进度'!M65*$I9+'6、销售进度'!L65*$J9</f>
        <v>0</v>
      </c>
      <c r="T49" s="181">
        <f>'6、销售进度'!T65*$C9+'6、销售进度'!S65*$D9+'6、销售进度'!R65*$E9+'6、销售进度'!Q65*$F9+'6、销售进度'!P65*$G9+'6、销售进度'!O65*$H9+'6、销售进度'!N65*$I9+'6、销售进度'!M65*$J9</f>
        <v>0</v>
      </c>
      <c r="U49" s="181">
        <f>'6、销售进度'!U65*$C9+'6、销售进度'!T65*$D9+'6、销售进度'!S65*$E9+'6、销售进度'!R65*$F9+'6、销售进度'!Q65*$G9+'6、销售进度'!P65*$H9+'6、销售进度'!O65*$I9+'6、销售进度'!N65*$J9</f>
        <v>0</v>
      </c>
      <c r="V49" s="181">
        <f>'6、销售进度'!V65*$C9+'6、销售进度'!U65*$D9+'6、销售进度'!T65*$E9+'6、销售进度'!S65*$F9+'6、销售进度'!R65*$G9+'6、销售进度'!Q65*$H9+'6、销售进度'!P65*$I9+'6、销售进度'!O65*$J9</f>
        <v>0</v>
      </c>
      <c r="W49" s="181">
        <f>'6、销售进度'!W65*$C9+'6、销售进度'!V65*$D9+'6、销售进度'!U65*$E9+'6、销售进度'!T65*$F9+'6、销售进度'!S65*$G9+'6、销售进度'!R65*$H9+'6、销售进度'!Q65*$I9+'6、销售进度'!P65*$J9</f>
        <v>0</v>
      </c>
      <c r="X49" s="181">
        <f>'6、销售进度'!X65*$C9+'6、销售进度'!W65*$D9+'6、销售进度'!V65*$E9+'6、销售进度'!U65*$F9+'6、销售进度'!T65*$G9+'6、销售进度'!S65*$H9+'6、销售进度'!R65*$I9+'6、销售进度'!Q65*$J9</f>
        <v>0</v>
      </c>
      <c r="Y49" s="181">
        <f>'6、销售进度'!Y65*$C9+'6、销售进度'!X65*$D9+'6、销售进度'!W65*$E9+'6、销售进度'!V65*$F9+'6、销售进度'!U65*$G9+'6、销售进度'!T65*$H9+'6、销售进度'!S65*$I9+'6、销售进度'!R65*$J9</f>
        <v>0</v>
      </c>
      <c r="Z49" s="181">
        <f>'6、销售进度'!Z65*$C9+'6、销售进度'!Y65*$D9+'6、销售进度'!X65*$E9+'6、销售进度'!W65*$F9+'6、销售进度'!V65*$G9+'6、销售进度'!U65*$H9+'6、销售进度'!T65*$I9+'6、销售进度'!S65*$J9</f>
        <v>0</v>
      </c>
      <c r="AA49" s="181">
        <f>'6、销售进度'!AA65*$C9+'6、销售进度'!Z65*$D9+'6、销售进度'!Y65*$E9+'6、销售进度'!X65*$F9+'6、销售进度'!W65*$G9+'6、销售进度'!V65*$H9+'6、销售进度'!U65*$I9+'6、销售进度'!T65*$J9</f>
        <v>0</v>
      </c>
      <c r="AB49" s="181">
        <f>'6、销售进度'!AB65*$C9+'6、销售进度'!AA65*$D9+'6、销售进度'!Z65*$E9+'6、销售进度'!Y65*$F9+'6、销售进度'!X65*$G9+'6、销售进度'!W65*$H9+'6、销售进度'!V65*$I9+'6、销售进度'!U65*$J9</f>
        <v>0</v>
      </c>
      <c r="AC49" s="181">
        <f>'6、销售进度'!AC65*$C9+'6、销售进度'!AB65*$D9+'6、销售进度'!AA65*$E9+'6、销售进度'!Z65*$F9+'6、销售进度'!Y65*$G9+'6、销售进度'!X65*$H9+'6、销售进度'!W65*$I9+'6、销售进度'!V65*$J9</f>
        <v>0</v>
      </c>
      <c r="AD49" s="181">
        <f>'6、销售进度'!AD65*$C9+'6、销售进度'!AC65*$D9+'6、销售进度'!AB65*$E9+'6、销售进度'!AA65*$F9+'6、销售进度'!Z65*$G9+'6、销售进度'!Y65*$H9+'6、销售进度'!X65*$I9+'6、销售进度'!W65*$J9</f>
        <v>0</v>
      </c>
      <c r="AE49" s="181">
        <f>'6、销售进度'!AE65*$C9+'6、销售进度'!AD65*$D9+'6、销售进度'!AC65*$E9+'6、销售进度'!AB65*$F9+'6、销售进度'!AA65*$G9+'6、销售进度'!Z65*$H9+'6、销售进度'!Y65*$I9+'6、销售进度'!X65*$J9</f>
        <v>0</v>
      </c>
      <c r="AF49" s="181">
        <f>'6、销售进度'!AF65*$C9+'6、销售进度'!AE65*$D9+'6、销售进度'!AD65*$E9+'6、销售进度'!AC65*$F9+'6、销售进度'!AB65*$G9+'6、销售进度'!AA65*$H9+'6、销售进度'!Z65*$I9+'6、销售进度'!Y65*$J9</f>
        <v>0</v>
      </c>
      <c r="AG49" s="181">
        <f>'6、销售进度'!AG65*$C9+'6、销售进度'!AF65*$D9+'6、销售进度'!AE65*$E9+'6、销售进度'!AD65*$F9+'6、销售进度'!AC65*$G9+'6、销售进度'!AB65*$H9+'6、销售进度'!AA65*$I9+'6、销售进度'!Z65*$J9</f>
        <v>0</v>
      </c>
      <c r="AH49" s="181">
        <f>'6、销售进度'!AH65*$C9+'6、销售进度'!AG65*$D9+'6、销售进度'!AF65*$E9+'6、销售进度'!AE65*$F9+'6、销售进度'!AD65*$G9+'6、销售进度'!AC65*$H9+'6、销售进度'!AB65*$I9+'6、销售进度'!AA65*$J9</f>
        <v>0</v>
      </c>
      <c r="AI49" s="181">
        <f>'6、销售进度'!AI65*$C9+'6、销售进度'!AH65*$D9+'6、销售进度'!AG65*$E9+'6、销售进度'!AF65*$F9+'6、销售进度'!AE65*$G9+'6、销售进度'!AD65*$H9+'6、销售进度'!AC65*$I9+'6、销售进度'!AB65*$J9</f>
        <v>0</v>
      </c>
      <c r="AJ49" s="181">
        <f>'6、销售进度'!AJ65*$C9+'6、销售进度'!AI65*$D9+'6、销售进度'!AH65*$E9+'6、销售进度'!AG65*$F9+'6、销售进度'!AF65*$G9+'6、销售进度'!AE65*$H9+'6、销售进度'!AD65*$I9+'6、销售进度'!AC65*$J9</f>
        <v>0</v>
      </c>
      <c r="AK49" s="181">
        <f>'6、销售进度'!AK65*$C9+'6、销售进度'!AJ65*$D9+'6、销售进度'!AI65*$E9+'6、销售进度'!AH65*$F9+'6、销售进度'!AG65*$G9+'6、销售进度'!AF65*$H9+'6、销售进度'!AE65*$I9+'6、销售进度'!AD65*$J9</f>
        <v>0</v>
      </c>
      <c r="AL49" s="181">
        <f>'6、销售进度'!AL65*$C9+'6、销售进度'!AK65*$D9+'6、销售进度'!AJ65*$E9+'6、销售进度'!AI65*$F9+'6、销售进度'!AH65*$G9+'6、销售进度'!AG65*$H9+'6、销售进度'!AF65*$I9+'6、销售进度'!AE65*$J9</f>
        <v>0</v>
      </c>
      <c r="AM49" s="181">
        <f>'6、销售进度'!AM65*$C9+'6、销售进度'!AL65*$D9+'6、销售进度'!AK65*$E9+'6、销售进度'!AJ65*$F9+'6、销售进度'!AI65*$G9+'6、销售进度'!AH65*$H9+'6、销售进度'!AG65*$I9+'6、销售进度'!AF65*$J9</f>
        <v>0</v>
      </c>
      <c r="AN49" s="181">
        <f>'6、销售进度'!AN65*$C9+'6、销售进度'!AM65*$D9+'6、销售进度'!AL65*$E9+'6、销售进度'!AK65*$F9+'6、销售进度'!AJ65*$G9+'6、销售进度'!AI65*$H9+'6、销售进度'!AH65*$I9+'6、销售进度'!AG65*$J9</f>
        <v>0</v>
      </c>
      <c r="AO49" s="181">
        <f>'6、销售进度'!AO65*$C9+'6、销售进度'!AN65*$D9+'6、销售进度'!AM65*$E9+'6、销售进度'!AL65*$F9+'6、销售进度'!AK65*$G9+'6、销售进度'!AJ65*$H9+'6、销售进度'!AI65*$I9+'6、销售进度'!AH65*$J9</f>
        <v>0</v>
      </c>
      <c r="AP49" s="181">
        <f>'6、销售进度'!AP65*$C9+'6、销售进度'!AO65*$D9+'6、销售进度'!AN65*$E9+'6、销售进度'!AM65*$F9+'6、销售进度'!AL65*$G9+'6、销售进度'!AK65*$H9+'6、销售进度'!AJ65*$I9+'6、销售进度'!AI65*$J9</f>
        <v>0</v>
      </c>
      <c r="AQ49" s="181">
        <f>'6、销售进度'!AQ65*$C9+'6、销售进度'!AP65*$D9+'6、销售进度'!AO65*$E9+'6、销售进度'!AN65*$F9+'6、销售进度'!AM65*$G9+'6、销售进度'!AL65*$H9+'6、销售进度'!AK65*$I9+'6、销售进度'!AJ65*$J9</f>
        <v>0</v>
      </c>
      <c r="AR49" s="181">
        <f>'6、销售进度'!AR65*$C9+'6、销售进度'!AQ65*$D9+'6、销售进度'!AP65*$E9+'6、销售进度'!AO65*$F9+'6、销售进度'!AN65*$G9+'6、销售进度'!AM65*$H9+'6、销售进度'!AL65*$I9+'6、销售进度'!AK65*$J9</f>
        <v>0</v>
      </c>
      <c r="AS49" s="181">
        <f>'6、销售进度'!AS65*$C9+'6、销售进度'!AR65*$D9+'6、销售进度'!AQ65*$E9+'6、销售进度'!AP65*$F9+'6、销售进度'!AO65*$G9+'6、销售进度'!AN65*$H9+'6、销售进度'!AM65*$I9+'6、销售进度'!AL65*$J9</f>
        <v>0</v>
      </c>
      <c r="AT49" s="181">
        <f>'6、销售进度'!AT65*$C9+'6、销售进度'!AS65*$D9+'6、销售进度'!AR65*$E9+'6、销售进度'!AQ65*$F9+'6、销售进度'!AP65*$G9+'6、销售进度'!AO65*$H9+'6、销售进度'!AN65*$I9+'6、销售进度'!AM65*$J9</f>
        <v>0</v>
      </c>
      <c r="AU49" s="181">
        <f>'6、销售进度'!AU65*$C9+'6、销售进度'!AT65*$D9+'6、销售进度'!AS65*$E9+'6、销售进度'!AR65*$F9+'6、销售进度'!AQ65*$G9+'6、销售进度'!AP65*$H9+'6、销售进度'!AO65*$I9+'6、销售进度'!AN65*$J9</f>
        <v>0</v>
      </c>
      <c r="AV49" s="181">
        <f>'6、销售进度'!AV65*$C9+'6、销售进度'!AU65*$D9+'6、销售进度'!AT65*$E9+'6、销售进度'!AS65*$F9+'6、销售进度'!AR65*$G9+'6、销售进度'!AQ65*$H9+'6、销售进度'!AP65*$I9+'6、销售进度'!AO65*$J9</f>
        <v>0</v>
      </c>
      <c r="AW49" s="181">
        <f>'6、销售进度'!AW65*$C9+'6、销售进度'!AV65*$D9+'6、销售进度'!AU65*$E9+'6、销售进度'!AT65*$F9+'6、销售进度'!AS65*$G9+'6、销售进度'!AR65*$H9+'6、销售进度'!AQ65*$I9+'6、销售进度'!AP65*$J9</f>
        <v>0</v>
      </c>
      <c r="AX49" s="181">
        <f>'6、销售进度'!AX65*$C9+'6、销售进度'!AW65*$D9+'6、销售进度'!AV65*$E9+'6、销售进度'!AU65*$F9+'6、销售进度'!AT65*$G9+'6、销售进度'!AS65*$H9+'6、销售进度'!AR65*$I9+'6、销售进度'!AQ65*$J9</f>
        <v>0</v>
      </c>
      <c r="AY49" s="181">
        <f>'6、销售进度'!AY65*$C9+'6、销售进度'!AX65*$D9+'6、销售进度'!AW65*$E9+'6、销售进度'!AV65*$F9+'6、销售进度'!AU65*$G9+'6、销售进度'!AT65*$H9+'6、销售进度'!AS65*$I9+'6、销售进度'!AR65*$J9</f>
        <v>0</v>
      </c>
      <c r="AZ49" s="181">
        <f>'6、销售进度'!AZ65*$C9+'6、销售进度'!AY65*$D9+'6、销售进度'!AX65*$E9+'6、销售进度'!AW65*$F9+'6、销售进度'!AV65*$G9+'6、销售进度'!AU65*$H9+'6、销售进度'!AT65*$I9+'6、销售进度'!AS65*$J9</f>
        <v>0</v>
      </c>
      <c r="BA49" s="181">
        <f>'6、销售进度'!BA65*$C9+'6、销售进度'!AZ65*$D9+'6、销售进度'!AY65*$E9+'6、销售进度'!AX65*$F9+'6、销售进度'!AW65*$G9+'6、销售进度'!AV65*$H9+'6、销售进度'!AU65*$I9+'6、销售进度'!AT65*$J9</f>
        <v>0</v>
      </c>
      <c r="BB49" s="181">
        <f>'6、销售进度'!BB65*$C9+'6、销售进度'!BA65*$D9+'6、销售进度'!AZ65*$E9+'6、销售进度'!AY65*$F9+'6、销售进度'!AX65*$G9+'6、销售进度'!AW65*$H9+'6、销售进度'!AV65*$I9+'6、销售进度'!AU65*$J9</f>
        <v>0</v>
      </c>
      <c r="BC49" s="181">
        <f>'6、销售进度'!BC65*$C9+'6、销售进度'!BB65*$D9+'6、销售进度'!BA65*$E9+'6、销售进度'!AZ65*$F9+'6、销售进度'!AY65*$G9+'6、销售进度'!AX65*$H9+'6、销售进度'!AW65*$I9+'6、销售进度'!AV65*$J9</f>
        <v>0</v>
      </c>
      <c r="BD49" s="181">
        <f>'6、销售进度'!BD65*$C9+'6、销售进度'!BC65*$D9+'6、销售进度'!BB65*$E9+'6、销售进度'!BA65*$F9+'6、销售进度'!AZ65*$G9+'6、销售进度'!AY65*$H9+'6、销售进度'!AX65*$I9+'6、销售进度'!AW65*$J9</f>
        <v>0</v>
      </c>
      <c r="BE49" s="181">
        <f>'6、销售进度'!BE65*$C9+'6、销售进度'!BD65*$D9+'6、销售进度'!BC65*$E9+'6、销售进度'!BB65*$F9+'6、销售进度'!BA65*$G9+'6、销售进度'!AZ65*$H9+'6、销售进度'!AY65*$I9+'6、销售进度'!AX65*$J9</f>
        <v>0</v>
      </c>
      <c r="BF49" s="181">
        <f>'6、销售进度'!BF65*$C9+'6、销售进度'!BE65*$D9+'6、销售进度'!BD65*$E9+'6、销售进度'!BC65*$F9+'6、销售进度'!BB65*$G9+'6、销售进度'!BA65*$H9+'6、销售进度'!AZ65*$I9+'6、销售进度'!AY65*$J9</f>
        <v>0</v>
      </c>
      <c r="BG49" s="181">
        <f>'6、销售进度'!BG65*$C9+'6、销售进度'!BF65*$D9+'6、销售进度'!BE65*$E9+'6、销售进度'!BD65*$F9+'6、销售进度'!BC65*$G9+'6、销售进度'!BB65*$H9+'6、销售进度'!BA65*$I9+'6、销售进度'!AZ65*$J9</f>
        <v>0</v>
      </c>
      <c r="BH49" s="181">
        <f>'6、销售进度'!BH65*$C9+'6、销售进度'!BG65*$D9+'6、销售进度'!BF65*$E9+'6、销售进度'!BE65*$F9+'6、销售进度'!BD65*$G9+'6、销售进度'!BC65*$H9+'6、销售进度'!BB65*$I9+'6、销售进度'!BA65*$J9</f>
        <v>0</v>
      </c>
      <c r="BI49" s="181">
        <f>'6、销售进度'!BI65*$C9+'6、销售进度'!BH65*$D9+'6、销售进度'!BG65*$E9+'6、销售进度'!BF65*$F9+'6、销售进度'!BE65*$G9+'6、销售进度'!BD65*$H9+'6、销售进度'!BC65*$I9+'6、销售进度'!BB65*$J9</f>
        <v>0</v>
      </c>
      <c r="BJ49" s="181">
        <f>'6、销售进度'!BJ65*$C9+'6、销售进度'!BI65*$D9+'6、销售进度'!BH65*$E9+'6、销售进度'!BG65*$F9+'6、销售进度'!BF65*$G9+'6、销售进度'!BE65*$H9+'6、销售进度'!BD65*$I9+'6、销售进度'!BC65*$J9</f>
        <v>0</v>
      </c>
      <c r="BK49" s="181">
        <f>'6、销售进度'!BK65*$C9+'6、销售进度'!BJ65*$D9+'6、销售进度'!BI65*$E9+'6、销售进度'!BH65*$F9+'6、销售进度'!BG65*$G9+'6、销售进度'!BF65*$H9+'6、销售进度'!BE65*$I9+'6、销售进度'!BD65*$J9</f>
        <v>0</v>
      </c>
      <c r="BL49" s="181">
        <f>'6、销售进度'!BL65*$C9+'6、销售进度'!BK65*$D9+'6、销售进度'!BJ65*$E9+'6、销售进度'!BI65*$F9+'6、销售进度'!BH65*$G9+'6、销售进度'!BG65*$H9+'6、销售进度'!BF65*$I9+'6、销售进度'!BE65*$J9</f>
        <v>0</v>
      </c>
      <c r="BM49" s="181">
        <f>'6、销售进度'!BM65*$C9+'6、销售进度'!BL65*$D9+'6、销售进度'!BK65*$E9+'6、销售进度'!BJ65*$F9+'6、销售进度'!BI65*$G9+'6、销售进度'!BH65*$H9+'6、销售进度'!BG65*$I9+'6、销售进度'!BF65*$J9</f>
        <v>0</v>
      </c>
      <c r="BN49" s="181">
        <f>'6、销售进度'!BN65*$C9+'6、销售进度'!BM65*$D9+'6、销售进度'!BL65*$E9+'6、销售进度'!BK65*$F9+'6、销售进度'!BJ65*$G9+'6、销售进度'!BI65*$H9+'6、销售进度'!BH65*$I9+'6、销售进度'!BG65*$J9</f>
        <v>0</v>
      </c>
      <c r="BO49" s="181">
        <f>'6、销售进度'!BO65*$C9+'6、销售进度'!BN65*$D9+'6、销售进度'!BM65*$E9+'6、销售进度'!BL65*$F9+'6、销售进度'!BK65*$G9+'6、销售进度'!BJ65*$H9+'6、销售进度'!BI65*$I9+'6、销售进度'!BH65*$J9</f>
        <v>0</v>
      </c>
      <c r="BP49" s="181">
        <f>'6、销售进度'!BP65*$C9+'6、销售进度'!BO65*$D9+'6、销售进度'!BN65*$E9+'6、销售进度'!BM65*$F9+'6、销售进度'!BL65*$G9+'6、销售进度'!BK65*$H9+'6、销售进度'!BJ65*$I9+'6、销售进度'!BI65*$J9</f>
        <v>0</v>
      </c>
      <c r="BQ49" s="181">
        <f>'6、销售进度'!BQ65*$C9+'6、销售进度'!BP65*$D9+'6、销售进度'!BO65*$E9+'6、销售进度'!BN65*$F9+'6、销售进度'!BM65*$G9+'6、销售进度'!BL65*$H9+'6、销售进度'!BK65*$I9+'6、销售进度'!BJ65*$J9</f>
        <v>0</v>
      </c>
      <c r="BR49" s="181">
        <f>'6、销售进度'!BR65*$C9+'6、销售进度'!BQ65*$D9+'6、销售进度'!BP65*$E9+'6、销售进度'!BO65*$F9+'6、销售进度'!BN65*$G9+'6、销售进度'!BM65*$H9+'6、销售进度'!BL65*$I9+'6、销售进度'!BK65*$J9</f>
        <v>0</v>
      </c>
      <c r="BS49" s="181">
        <f>'6、销售进度'!BS65*$C9+'6、销售进度'!BR65*$D9+'6、销售进度'!BQ65*$E9+'6、销售进度'!BP65*$F9+'6、销售进度'!BO65*$G9+'6、销售进度'!BN65*$H9+'6、销售进度'!BM65*$I9+'6、销售进度'!BL65*$J9</f>
        <v>0</v>
      </c>
      <c r="BT49" s="181">
        <f>'6、销售进度'!BT65*$C9+'6、销售进度'!BS65*$D9+'6、销售进度'!BR65*$E9+'6、销售进度'!BQ65*$F9+'6、销售进度'!BP65*$G9+'6、销售进度'!BO65*$H9+'6、销售进度'!BN65*$I9+'6、销售进度'!BM65*$J9</f>
        <v>0</v>
      </c>
      <c r="BU49" s="181">
        <f>'6、销售进度'!BU65*$C9+'6、销售进度'!BT65*$D9+'6、销售进度'!BS65*$E9+'6、销售进度'!BR65*$F9+'6、销售进度'!BQ65*$G9+'6、销售进度'!BP65*$H9+'6、销售进度'!BO65*$I9+'6、销售进度'!BN65*$J9</f>
        <v>0</v>
      </c>
      <c r="BV49" s="181">
        <f>'6、销售进度'!BV65*$C9+'6、销售进度'!BU65*$D9+'6、销售进度'!BT65*$E9+'6、销售进度'!BS65*$F9+'6、销售进度'!BR65*$G9+'6、销售进度'!BQ65*$H9+'6、销售进度'!BP65*$I9+'6、销售进度'!BO65*$J9</f>
        <v>0</v>
      </c>
      <c r="BW49" s="181">
        <f>'6、销售进度'!BW65*$C9+'6、销售进度'!BV65*$D9+'6、销售进度'!BU65*$E9+'6、销售进度'!BT65*$F9+'6、销售进度'!BS65*$G9+'6、销售进度'!BR65*$H9+'6、销售进度'!BQ65*$I9+'6、销售进度'!BP65*$J9</f>
        <v>0</v>
      </c>
      <c r="BX49" s="181">
        <f>'6、销售进度'!BX65*$C9+'6、销售进度'!BW65*$D9+'6、销售进度'!BV65*$E9+'6、销售进度'!BU65*$F9+'6、销售进度'!BT65*$G9+'6、销售进度'!BS65*$H9+'6、销售进度'!BR65*$I9+'6、销售进度'!BQ65*$J9</f>
        <v>0</v>
      </c>
      <c r="BY49" s="181">
        <f>'6、销售进度'!BY65*$C9+'6、销售进度'!BX65*$D9+'6、销售进度'!BW65*$E9+'6、销售进度'!BV65*$F9+'6、销售进度'!BU65*$G9+'6、销售进度'!BT65*$H9+'6、销售进度'!BS65*$I9+'6、销售进度'!BR65*$J9</f>
        <v>0</v>
      </c>
      <c r="BZ49" s="181">
        <f>'6、销售进度'!BZ65*$C9+'6、销售进度'!BY65*$D9+'6、销售进度'!BX65*$E9+'6、销售进度'!BW65*$F9+'6、销售进度'!BV65*$G9+'6、销售进度'!BU65*$H9+'6、销售进度'!BT65*$I9+'6、销售进度'!BS65*$J9</f>
        <v>0</v>
      </c>
      <c r="CA49" s="181">
        <f>'6、销售进度'!CA65*$C9+'6、销售进度'!BZ65*$D9+'6、销售进度'!BY65*$E9+'6、销售进度'!BX65*$F9+'6、销售进度'!BW65*$G9+'6、销售进度'!BV65*$H9+'6、销售进度'!BU65*$I9+'6、销售进度'!BT65*$J9</f>
        <v>0</v>
      </c>
      <c r="CB49" s="181">
        <f>'6、销售进度'!CB65*$C9+'6、销售进度'!CA65*$D9+'6、销售进度'!BZ65*$E9+'6、销售进度'!BY65*$F9+'6、销售进度'!BX65*$G9+'6、销售进度'!BW65*$H9+'6、销售进度'!BV65*$I9+'6、销售进度'!BU65*$J9</f>
        <v>0</v>
      </c>
      <c r="CC49" s="181">
        <f>'6、销售进度'!CC65*$C9+'6、销售进度'!CB65*$D9+'6、销售进度'!CA65*$E9+'6、销售进度'!BZ65*$F9+'6、销售进度'!BY65*$G9+'6、销售进度'!BX65*$H9+'6、销售进度'!BW65*$I9+'6、销售进度'!BV65*$J9</f>
        <v>0</v>
      </c>
      <c r="CD49" s="181">
        <f>'6、销售进度'!CD65*$C9+'6、销售进度'!CC65*$D9+'6、销售进度'!CB65*$E9+'6、销售进度'!CA65*$F9+'6、销售进度'!BZ65*$G9+'6、销售进度'!BY65*$H9+'6、销售进度'!BX65*$I9+'6、销售进度'!BW65*$J9</f>
        <v>0</v>
      </c>
      <c r="CE49" s="181">
        <f>'6、销售进度'!CE65*$C9+'6、销售进度'!CD65*$D9+'6、销售进度'!CC65*$E9+'6、销售进度'!CB65*$F9+'6、销售进度'!CA65*$G9+'6、销售进度'!BZ65*$H9+'6、销售进度'!BY65*$I9+'6、销售进度'!BX65*$J9</f>
        <v>0</v>
      </c>
      <c r="CF49" s="181">
        <f>'6、销售进度'!CF65*$C9+'6、销售进度'!CE65*$D9+'6、销售进度'!CD65*$E9+'6、销售进度'!CC65*$F9+'6、销售进度'!CB65*$G9+'6、销售进度'!CA65*$H9+'6、销售进度'!BZ65*$I9+'6、销售进度'!BY65*$J9</f>
        <v>0</v>
      </c>
      <c r="CG49" s="181">
        <f>'6、销售进度'!CG65*$C9+'6、销售进度'!CF65*$D9+'6、销售进度'!CE65*$E9+'6、销售进度'!CD65*$F9+'6、销售进度'!CC65*$G9+'6、销售进度'!CB65*$H9+'6、销售进度'!CA65*$I9+'6、销售进度'!BZ65*$J9</f>
        <v>0</v>
      </c>
      <c r="CH49" s="181">
        <f>'6、销售进度'!CH65*$C9+'6、销售进度'!CG65*$D9+'6、销售进度'!CF65*$E9+'6、销售进度'!CE65*$F9+'6、销售进度'!CD65*$G9+'6、销售进度'!CC65*$H9+'6、销售进度'!CB65*$I9+'6、销售进度'!CA65*$J9</f>
        <v>0</v>
      </c>
      <c r="CI49" s="181">
        <f>'6、销售进度'!CI65*$C9+'6、销售进度'!CH65*$D9+'6、销售进度'!CG65*$E9+'6、销售进度'!CF65*$F9+'6、销售进度'!CE65*$G9+'6、销售进度'!CD65*$H9+'6、销售进度'!CC65*$I9+'6、销售进度'!CB65*$J9</f>
        <v>0</v>
      </c>
      <c r="CJ49" s="181">
        <f>'6、销售进度'!CJ65*$C9+'6、销售进度'!CI65*$D9+'6、销售进度'!CH65*$E9+'6、销售进度'!CG65*$F9+'6、销售进度'!CF65*$G9+'6、销售进度'!CE65*$H9+'6、销售进度'!CD65*$I9+'6、销售进度'!CC65*$J9</f>
        <v>0</v>
      </c>
      <c r="CK49" s="181">
        <f>'6、销售进度'!CK65*$C9+'6、销售进度'!CJ65*$D9+'6、销售进度'!CI65*$E9+'6、销售进度'!CH65*$F9+'6、销售进度'!CG65*$G9+'6、销售进度'!CF65*$H9+'6、销售进度'!CE65*$I9+'6、销售进度'!CD65*$J9</f>
        <v>0</v>
      </c>
      <c r="CL49" s="181">
        <f>'6、销售进度'!CL65*$C9+'6、销售进度'!CK65*$D9+'6、销售进度'!CJ65*$E9+'6、销售进度'!CI65*$F9+'6、销售进度'!CH65*$G9+'6、销售进度'!CG65*$H9+'6、销售进度'!CF65*$I9+'6、销售进度'!CE65*$J9</f>
        <v>0</v>
      </c>
      <c r="CM49" s="181">
        <f>'6、销售进度'!CM65*$C9+'6、销售进度'!CL65*$D9+'6、销售进度'!CK65*$E9+'6、销售进度'!CJ65*$F9+'6、销售进度'!CI65*$G9+'6、销售进度'!CH65*$H9+'6、销售进度'!CG65*$I9+'6、销售进度'!CF65*$J9</f>
        <v>0</v>
      </c>
      <c r="CN49" s="181">
        <f>'6、销售进度'!CN65*$C9+'6、销售进度'!CM65*$D9+'6、销售进度'!CL65*$E9+'6、销售进度'!CK65*$F9+'6、销售进度'!CJ65*$G9+'6、销售进度'!CI65*$H9+'6、销售进度'!CH65*$I9+'6、销售进度'!CG65*$J9</f>
        <v>0</v>
      </c>
      <c r="CO49" s="181">
        <f>'6、销售进度'!CO65*$C9+'6、销售进度'!CN65*$D9+'6、销售进度'!CM65*$E9+'6、销售进度'!CL65*$F9+'6、销售进度'!CK65*$G9+'6、销售进度'!CJ65*$H9+'6、销售进度'!CI65*$I9+'6、销售进度'!CH65*$J9</f>
        <v>0</v>
      </c>
      <c r="CP49" s="181">
        <f>'6、销售进度'!CP65*$C9+'6、销售进度'!CO65*$D9+'6、销售进度'!CN65*$E9+'6、销售进度'!CM65*$F9+'6、销售进度'!CL65*$G9+'6、销售进度'!CK65*$H9+'6、销售进度'!CJ65*$I9+'6、销售进度'!CI65*$J9</f>
        <v>0</v>
      </c>
      <c r="CQ49" s="181">
        <f>'6、销售进度'!CQ65*$C9+'6、销售进度'!CP65*$D9+'6、销售进度'!CO65*$E9+'6、销售进度'!CN65*$F9+'6、销售进度'!CM65*$G9+'6、销售进度'!CL65*$H9+'6、销售进度'!CK65*$I9+'6、销售进度'!CJ65*$J9</f>
        <v>0</v>
      </c>
      <c r="CR49" s="181">
        <f>'6、销售进度'!CR65*$C9+'6、销售进度'!CQ65*$D9+'6、销售进度'!CP65*$E9+'6、销售进度'!CO65*$F9+'6、销售进度'!CN65*$G9+'6、销售进度'!CM65*$H9+'6、销售进度'!CL65*$I9+'6、销售进度'!CK65*$J9</f>
        <v>0</v>
      </c>
      <c r="CS49" s="181">
        <f>'6、销售进度'!CS65*$C9+'6、销售进度'!CR65*$D9+'6、销售进度'!CQ65*$E9+'6、销售进度'!CP65*$F9+'6、销售进度'!CO65*$G9+'6、销售进度'!CN65*$H9+'6、销售进度'!CM65*$I9+'6、销售进度'!CL65*$J9</f>
        <v>0</v>
      </c>
      <c r="CT49" s="181">
        <f>'6、销售进度'!CT65*$C9+'6、销售进度'!CS65*$D9+'6、销售进度'!CR65*$E9+'6、销售进度'!CQ65*$F9+'6、销售进度'!CP65*$G9+'6、销售进度'!CO65*$H9+'6、销售进度'!CN65*$I9+'6、销售进度'!CM65*$J9</f>
        <v>0</v>
      </c>
      <c r="CU49" s="188">
        <f>B49-'6、销售进度'!B65</f>
        <v>0</v>
      </c>
    </row>
    <row r="50" spans="1:99" ht="16.5" customHeight="1" outlineLevel="1">
      <c r="A50" s="174" t="str">
        <f>'5、销售定价'!A10</f>
        <v>双拼</v>
      </c>
      <c r="B50" s="180">
        <f t="shared" si="39"/>
        <v>0</v>
      </c>
      <c r="C50" s="181">
        <f>'6、销售进度'!C66*$C10</f>
        <v>0</v>
      </c>
      <c r="D50" s="181">
        <f>'6、销售进度'!D66*$C10+'6、销售进度'!C66*$D10</f>
        <v>0</v>
      </c>
      <c r="E50" s="181">
        <f>'6、销售进度'!E66*$C10+'6、销售进度'!D66*$D10+'6、销售进度'!C66*$E10</f>
        <v>0</v>
      </c>
      <c r="F50" s="181">
        <f>'6、销售进度'!F66*$C10+'6、销售进度'!E66*$D10+'6、销售进度'!D66*$E10+'6、销售进度'!C66*$F10</f>
        <v>0</v>
      </c>
      <c r="G50" s="181">
        <f>'6、销售进度'!G66*$C10+'6、销售进度'!F66*$D10+'6、销售进度'!E66*$E10+'6、销售进度'!D66*$F10+'6、销售进度'!C66*$G10</f>
        <v>0</v>
      </c>
      <c r="H50" s="181">
        <f>'6、销售进度'!H66*$C10+'6、销售进度'!G66*$D10+'6、销售进度'!F66*$E10+'6、销售进度'!E66*$F10+'6、销售进度'!D66*$G10+'6、销售进度'!C66*$H10</f>
        <v>0</v>
      </c>
      <c r="I50" s="181">
        <f>'6、销售进度'!I66*$C10+'6、销售进度'!H66*$D10+'6、销售进度'!G66*$E10+'6、销售进度'!F66*$F10+'6、销售进度'!E66*$G10+'6、销售进度'!D66*$H10+'6、销售进度'!C66*$I10</f>
        <v>0</v>
      </c>
      <c r="J50" s="181">
        <f>'6、销售进度'!J66*$C10+'6、销售进度'!I66*$D10+'6、销售进度'!H66*$E10+'6、销售进度'!G66*$F10+'6、销售进度'!F66*$G10+'6、销售进度'!E66*$H10+'6、销售进度'!D66*$I10+'6、销售进度'!C66*$J10</f>
        <v>0</v>
      </c>
      <c r="K50" s="181">
        <f>'6、销售进度'!K66*$C10+'6、销售进度'!J66*$D10+'6、销售进度'!I66*$E10+'6、销售进度'!H66*$F10+'6、销售进度'!G66*$G10+'6、销售进度'!F66*$H10+'6、销售进度'!E66*$I10+'6、销售进度'!D66*$J10</f>
        <v>0</v>
      </c>
      <c r="L50" s="181">
        <f>'6、销售进度'!L66*$C10+'6、销售进度'!K66*$D10+'6、销售进度'!J66*$E10+'6、销售进度'!I66*$F10+'6、销售进度'!H66*$G10+'6、销售进度'!G66*$H10+'6、销售进度'!F66*$I10+'6、销售进度'!E66*$J10</f>
        <v>0</v>
      </c>
      <c r="M50" s="181">
        <f>'6、销售进度'!M66*$C10+'6、销售进度'!L66*$D10+'6、销售进度'!K66*$E10+'6、销售进度'!J66*$F10+'6、销售进度'!I66*$G10+'6、销售进度'!H66*$H10+'6、销售进度'!G66*$I10+'6、销售进度'!F66*$J10</f>
        <v>0</v>
      </c>
      <c r="N50" s="181">
        <f>'6、销售进度'!N66*$C10+'6、销售进度'!M66*$D10+'6、销售进度'!L66*$E10+'6、销售进度'!K66*$F10+'6、销售进度'!J66*$G10+'6、销售进度'!I66*$H10+'6、销售进度'!H66*$I10+'6、销售进度'!G66*$J10</f>
        <v>0</v>
      </c>
      <c r="O50" s="181">
        <f>'6、销售进度'!O66*$C10+'6、销售进度'!N66*$D10+'6、销售进度'!M66*$E10+'6、销售进度'!L66*$F10+'6、销售进度'!K66*$G10+'6、销售进度'!J66*$H10+'6、销售进度'!I66*$I10+'6、销售进度'!H66*$J10</f>
        <v>0</v>
      </c>
      <c r="P50" s="181">
        <f>'6、销售进度'!P66*$C10+'6、销售进度'!O66*$D10+'6、销售进度'!N66*$E10+'6、销售进度'!M66*$F10+'6、销售进度'!L66*$G10+'6、销售进度'!K66*$H10+'6、销售进度'!J66*$I10+'6、销售进度'!I66*$J10</f>
        <v>0</v>
      </c>
      <c r="Q50" s="181">
        <f>'6、销售进度'!Q66*$C10+'6、销售进度'!P66*$D10+'6、销售进度'!O66*$E10+'6、销售进度'!N66*$F10+'6、销售进度'!M66*$G10+'6、销售进度'!L66*$H10+'6、销售进度'!K66*$I10+'6、销售进度'!J66*$J10</f>
        <v>0</v>
      </c>
      <c r="R50" s="181">
        <f>'6、销售进度'!R66*$C10+'6、销售进度'!Q66*$D10+'6、销售进度'!P66*$E10+'6、销售进度'!O66*$F10+'6、销售进度'!N66*$G10+'6、销售进度'!M66*$H10+'6、销售进度'!L66*$I10+'6、销售进度'!K66*$J10</f>
        <v>0</v>
      </c>
      <c r="S50" s="181">
        <f>'6、销售进度'!S66*$C10+'6、销售进度'!R66*$D10+'6、销售进度'!Q66*$E10+'6、销售进度'!P66*$F10+'6、销售进度'!O66*$G10+'6、销售进度'!N66*$H10+'6、销售进度'!M66*$I10+'6、销售进度'!L66*$J10</f>
        <v>0</v>
      </c>
      <c r="T50" s="181">
        <f>'6、销售进度'!T66*$C10+'6、销售进度'!S66*$D10+'6、销售进度'!R66*$E10+'6、销售进度'!Q66*$F10+'6、销售进度'!P66*$G10+'6、销售进度'!O66*$H10+'6、销售进度'!N66*$I10+'6、销售进度'!M66*$J10</f>
        <v>0</v>
      </c>
      <c r="U50" s="181">
        <f>'6、销售进度'!U66*$C10+'6、销售进度'!T66*$D10+'6、销售进度'!S66*$E10+'6、销售进度'!R66*$F10+'6、销售进度'!Q66*$G10+'6、销售进度'!P66*$H10+'6、销售进度'!O66*$I10+'6、销售进度'!N66*$J10</f>
        <v>0</v>
      </c>
      <c r="V50" s="181">
        <f>'6、销售进度'!V66*$C10+'6、销售进度'!U66*$D10+'6、销售进度'!T66*$E10+'6、销售进度'!S66*$F10+'6、销售进度'!R66*$G10+'6、销售进度'!Q66*$H10+'6、销售进度'!P66*$I10+'6、销售进度'!O66*$J10</f>
        <v>0</v>
      </c>
      <c r="W50" s="181">
        <f>'6、销售进度'!W66*$C10+'6、销售进度'!V66*$D10+'6、销售进度'!U66*$E10+'6、销售进度'!T66*$F10+'6、销售进度'!S66*$G10+'6、销售进度'!R66*$H10+'6、销售进度'!Q66*$I10+'6、销售进度'!P66*$J10</f>
        <v>0</v>
      </c>
      <c r="X50" s="181">
        <f>'6、销售进度'!X66*$C10+'6、销售进度'!W66*$D10+'6、销售进度'!V66*$E10+'6、销售进度'!U66*$F10+'6、销售进度'!T66*$G10+'6、销售进度'!S66*$H10+'6、销售进度'!R66*$I10+'6、销售进度'!Q66*$J10</f>
        <v>0</v>
      </c>
      <c r="Y50" s="181">
        <f>'6、销售进度'!Y66*$C10+'6、销售进度'!X66*$D10+'6、销售进度'!W66*$E10+'6、销售进度'!V66*$F10+'6、销售进度'!U66*$G10+'6、销售进度'!T66*$H10+'6、销售进度'!S66*$I10+'6、销售进度'!R66*$J10</f>
        <v>0</v>
      </c>
      <c r="Z50" s="181">
        <f>'6、销售进度'!Z66*$C10+'6、销售进度'!Y66*$D10+'6、销售进度'!X66*$E10+'6、销售进度'!W66*$F10+'6、销售进度'!V66*$G10+'6、销售进度'!U66*$H10+'6、销售进度'!T66*$I10+'6、销售进度'!S66*$J10</f>
        <v>0</v>
      </c>
      <c r="AA50" s="181">
        <f>'6、销售进度'!AA66*$C10+'6、销售进度'!Z66*$D10+'6、销售进度'!Y66*$E10+'6、销售进度'!X66*$F10+'6、销售进度'!W66*$G10+'6、销售进度'!V66*$H10+'6、销售进度'!U66*$I10+'6、销售进度'!T66*$J10</f>
        <v>0</v>
      </c>
      <c r="AB50" s="181">
        <f>'6、销售进度'!AB66*$C10+'6、销售进度'!AA66*$D10+'6、销售进度'!Z66*$E10+'6、销售进度'!Y66*$F10+'6、销售进度'!X66*$G10+'6、销售进度'!W66*$H10+'6、销售进度'!V66*$I10+'6、销售进度'!U66*$J10</f>
        <v>0</v>
      </c>
      <c r="AC50" s="181">
        <f>'6、销售进度'!AC66*$C10+'6、销售进度'!AB66*$D10+'6、销售进度'!AA66*$E10+'6、销售进度'!Z66*$F10+'6、销售进度'!Y66*$G10+'6、销售进度'!X66*$H10+'6、销售进度'!W66*$I10+'6、销售进度'!V66*$J10</f>
        <v>0</v>
      </c>
      <c r="AD50" s="181">
        <f>'6、销售进度'!AD66*$C10+'6、销售进度'!AC66*$D10+'6、销售进度'!AB66*$E10+'6、销售进度'!AA66*$F10+'6、销售进度'!Z66*$G10+'6、销售进度'!Y66*$H10+'6、销售进度'!X66*$I10+'6、销售进度'!W66*$J10</f>
        <v>0</v>
      </c>
      <c r="AE50" s="181">
        <f>'6、销售进度'!AE66*$C10+'6、销售进度'!AD66*$D10+'6、销售进度'!AC66*$E10+'6、销售进度'!AB66*$F10+'6、销售进度'!AA66*$G10+'6、销售进度'!Z66*$H10+'6、销售进度'!Y66*$I10+'6、销售进度'!X66*$J10</f>
        <v>0</v>
      </c>
      <c r="AF50" s="181">
        <f>'6、销售进度'!AF66*$C10+'6、销售进度'!AE66*$D10+'6、销售进度'!AD66*$E10+'6、销售进度'!AC66*$F10+'6、销售进度'!AB66*$G10+'6、销售进度'!AA66*$H10+'6、销售进度'!Z66*$I10+'6、销售进度'!Y66*$J10</f>
        <v>0</v>
      </c>
      <c r="AG50" s="181">
        <f>'6、销售进度'!AG66*$C10+'6、销售进度'!AF66*$D10+'6、销售进度'!AE66*$E10+'6、销售进度'!AD66*$F10+'6、销售进度'!AC66*$G10+'6、销售进度'!AB66*$H10+'6、销售进度'!AA66*$I10+'6、销售进度'!Z66*$J10</f>
        <v>0</v>
      </c>
      <c r="AH50" s="181">
        <f>'6、销售进度'!AH66*$C10+'6、销售进度'!AG66*$D10+'6、销售进度'!AF66*$E10+'6、销售进度'!AE66*$F10+'6、销售进度'!AD66*$G10+'6、销售进度'!AC66*$H10+'6、销售进度'!AB66*$I10+'6、销售进度'!AA66*$J10</f>
        <v>0</v>
      </c>
      <c r="AI50" s="181">
        <f>'6、销售进度'!AI66*$C10+'6、销售进度'!AH66*$D10+'6、销售进度'!AG66*$E10+'6、销售进度'!AF66*$F10+'6、销售进度'!AE66*$G10+'6、销售进度'!AD66*$H10+'6、销售进度'!AC66*$I10+'6、销售进度'!AB66*$J10</f>
        <v>0</v>
      </c>
      <c r="AJ50" s="181">
        <f>'6、销售进度'!AJ66*$C10+'6、销售进度'!AI66*$D10+'6、销售进度'!AH66*$E10+'6、销售进度'!AG66*$F10+'6、销售进度'!AF66*$G10+'6、销售进度'!AE66*$H10+'6、销售进度'!AD66*$I10+'6、销售进度'!AC66*$J10</f>
        <v>0</v>
      </c>
      <c r="AK50" s="181">
        <f>'6、销售进度'!AK66*$C10+'6、销售进度'!AJ66*$D10+'6、销售进度'!AI66*$E10+'6、销售进度'!AH66*$F10+'6、销售进度'!AG66*$G10+'6、销售进度'!AF66*$H10+'6、销售进度'!AE66*$I10+'6、销售进度'!AD66*$J10</f>
        <v>0</v>
      </c>
      <c r="AL50" s="181">
        <f>'6、销售进度'!AL66*$C10+'6、销售进度'!AK66*$D10+'6、销售进度'!AJ66*$E10+'6、销售进度'!AI66*$F10+'6、销售进度'!AH66*$G10+'6、销售进度'!AG66*$H10+'6、销售进度'!AF66*$I10+'6、销售进度'!AE66*$J10</f>
        <v>0</v>
      </c>
      <c r="AM50" s="181">
        <f>'6、销售进度'!AM66*$C10+'6、销售进度'!AL66*$D10+'6、销售进度'!AK66*$E10+'6、销售进度'!AJ66*$F10+'6、销售进度'!AI66*$G10+'6、销售进度'!AH66*$H10+'6、销售进度'!AG66*$I10+'6、销售进度'!AF66*$J10</f>
        <v>0</v>
      </c>
      <c r="AN50" s="181">
        <f>'6、销售进度'!AN66*$C10+'6、销售进度'!AM66*$D10+'6、销售进度'!AL66*$E10+'6、销售进度'!AK66*$F10+'6、销售进度'!AJ66*$G10+'6、销售进度'!AI66*$H10+'6、销售进度'!AH66*$I10+'6、销售进度'!AG66*$J10</f>
        <v>0</v>
      </c>
      <c r="AO50" s="181">
        <f>'6、销售进度'!AO66*$C10+'6、销售进度'!AN66*$D10+'6、销售进度'!AM66*$E10+'6、销售进度'!AL66*$F10+'6、销售进度'!AK66*$G10+'6、销售进度'!AJ66*$H10+'6、销售进度'!AI66*$I10+'6、销售进度'!AH66*$J10</f>
        <v>0</v>
      </c>
      <c r="AP50" s="181">
        <f>'6、销售进度'!AP66*$C10+'6、销售进度'!AO66*$D10+'6、销售进度'!AN66*$E10+'6、销售进度'!AM66*$F10+'6、销售进度'!AL66*$G10+'6、销售进度'!AK66*$H10+'6、销售进度'!AJ66*$I10+'6、销售进度'!AI66*$J10</f>
        <v>0</v>
      </c>
      <c r="AQ50" s="181">
        <f>'6、销售进度'!AQ66*$C10+'6、销售进度'!AP66*$D10+'6、销售进度'!AO66*$E10+'6、销售进度'!AN66*$F10+'6、销售进度'!AM66*$G10+'6、销售进度'!AL66*$H10+'6、销售进度'!AK66*$I10+'6、销售进度'!AJ66*$J10</f>
        <v>0</v>
      </c>
      <c r="AR50" s="181">
        <f>'6、销售进度'!AR66*$C10+'6、销售进度'!AQ66*$D10+'6、销售进度'!AP66*$E10+'6、销售进度'!AO66*$F10+'6、销售进度'!AN66*$G10+'6、销售进度'!AM66*$H10+'6、销售进度'!AL66*$I10+'6、销售进度'!AK66*$J10</f>
        <v>0</v>
      </c>
      <c r="AS50" s="181">
        <f>'6、销售进度'!AS66*$C10+'6、销售进度'!AR66*$D10+'6、销售进度'!AQ66*$E10+'6、销售进度'!AP66*$F10+'6、销售进度'!AO66*$G10+'6、销售进度'!AN66*$H10+'6、销售进度'!AM66*$I10+'6、销售进度'!AL66*$J10</f>
        <v>0</v>
      </c>
      <c r="AT50" s="181">
        <f>'6、销售进度'!AT66*$C10+'6、销售进度'!AS66*$D10+'6、销售进度'!AR66*$E10+'6、销售进度'!AQ66*$F10+'6、销售进度'!AP66*$G10+'6、销售进度'!AO66*$H10+'6、销售进度'!AN66*$I10+'6、销售进度'!AM66*$J10</f>
        <v>0</v>
      </c>
      <c r="AU50" s="181">
        <f>'6、销售进度'!AU66*$C10+'6、销售进度'!AT66*$D10+'6、销售进度'!AS66*$E10+'6、销售进度'!AR66*$F10+'6、销售进度'!AQ66*$G10+'6、销售进度'!AP66*$H10+'6、销售进度'!AO66*$I10+'6、销售进度'!AN66*$J10</f>
        <v>0</v>
      </c>
      <c r="AV50" s="181">
        <f>'6、销售进度'!AV66*$C10+'6、销售进度'!AU66*$D10+'6、销售进度'!AT66*$E10+'6、销售进度'!AS66*$F10+'6、销售进度'!AR66*$G10+'6、销售进度'!AQ66*$H10+'6、销售进度'!AP66*$I10+'6、销售进度'!AO66*$J10</f>
        <v>0</v>
      </c>
      <c r="AW50" s="181">
        <f>'6、销售进度'!AW66*$C10+'6、销售进度'!AV66*$D10+'6、销售进度'!AU66*$E10+'6、销售进度'!AT66*$F10+'6、销售进度'!AS66*$G10+'6、销售进度'!AR66*$H10+'6、销售进度'!AQ66*$I10+'6、销售进度'!AP66*$J10</f>
        <v>0</v>
      </c>
      <c r="AX50" s="181">
        <f>'6、销售进度'!AX66*$C10+'6、销售进度'!AW66*$D10+'6、销售进度'!AV66*$E10+'6、销售进度'!AU66*$F10+'6、销售进度'!AT66*$G10+'6、销售进度'!AS66*$H10+'6、销售进度'!AR66*$I10+'6、销售进度'!AQ66*$J10</f>
        <v>0</v>
      </c>
      <c r="AY50" s="181">
        <f>'6、销售进度'!AY66*$C10+'6、销售进度'!AX66*$D10+'6、销售进度'!AW66*$E10+'6、销售进度'!AV66*$F10+'6、销售进度'!AU66*$G10+'6、销售进度'!AT66*$H10+'6、销售进度'!AS66*$I10+'6、销售进度'!AR66*$J10</f>
        <v>0</v>
      </c>
      <c r="AZ50" s="181">
        <f>'6、销售进度'!AZ66*$C10+'6、销售进度'!AY66*$D10+'6、销售进度'!AX66*$E10+'6、销售进度'!AW66*$F10+'6、销售进度'!AV66*$G10+'6、销售进度'!AU66*$H10+'6、销售进度'!AT66*$I10+'6、销售进度'!AS66*$J10</f>
        <v>0</v>
      </c>
      <c r="BA50" s="181">
        <f>'6、销售进度'!BA66*$C10+'6、销售进度'!AZ66*$D10+'6、销售进度'!AY66*$E10+'6、销售进度'!AX66*$F10+'6、销售进度'!AW66*$G10+'6、销售进度'!AV66*$H10+'6、销售进度'!AU66*$I10+'6、销售进度'!AT66*$J10</f>
        <v>0</v>
      </c>
      <c r="BB50" s="181">
        <f>'6、销售进度'!BB66*$C10+'6、销售进度'!BA66*$D10+'6、销售进度'!AZ66*$E10+'6、销售进度'!AY66*$F10+'6、销售进度'!AX66*$G10+'6、销售进度'!AW66*$H10+'6、销售进度'!AV66*$I10+'6、销售进度'!AU66*$J10</f>
        <v>0</v>
      </c>
      <c r="BC50" s="181">
        <f>'6、销售进度'!BC66*$C10+'6、销售进度'!BB66*$D10+'6、销售进度'!BA66*$E10+'6、销售进度'!AZ66*$F10+'6、销售进度'!AY66*$G10+'6、销售进度'!AX66*$H10+'6、销售进度'!AW66*$I10+'6、销售进度'!AV66*$J10</f>
        <v>0</v>
      </c>
      <c r="BD50" s="181">
        <f>'6、销售进度'!BD66*$C10+'6、销售进度'!BC66*$D10+'6、销售进度'!BB66*$E10+'6、销售进度'!BA66*$F10+'6、销售进度'!AZ66*$G10+'6、销售进度'!AY66*$H10+'6、销售进度'!AX66*$I10+'6、销售进度'!AW66*$J10</f>
        <v>0</v>
      </c>
      <c r="BE50" s="181">
        <f>'6、销售进度'!BE66*$C10+'6、销售进度'!BD66*$D10+'6、销售进度'!BC66*$E10+'6、销售进度'!BB66*$F10+'6、销售进度'!BA66*$G10+'6、销售进度'!AZ66*$H10+'6、销售进度'!AY66*$I10+'6、销售进度'!AX66*$J10</f>
        <v>0</v>
      </c>
      <c r="BF50" s="181">
        <f>'6、销售进度'!BF66*$C10+'6、销售进度'!BE66*$D10+'6、销售进度'!BD66*$E10+'6、销售进度'!BC66*$F10+'6、销售进度'!BB66*$G10+'6、销售进度'!BA66*$H10+'6、销售进度'!AZ66*$I10+'6、销售进度'!AY66*$J10</f>
        <v>0</v>
      </c>
      <c r="BG50" s="181">
        <f>'6、销售进度'!BG66*$C10+'6、销售进度'!BF66*$D10+'6、销售进度'!BE66*$E10+'6、销售进度'!BD66*$F10+'6、销售进度'!BC66*$G10+'6、销售进度'!BB66*$H10+'6、销售进度'!BA66*$I10+'6、销售进度'!AZ66*$J10</f>
        <v>0</v>
      </c>
      <c r="BH50" s="181">
        <f>'6、销售进度'!BH66*$C10+'6、销售进度'!BG66*$D10+'6、销售进度'!BF66*$E10+'6、销售进度'!BE66*$F10+'6、销售进度'!BD66*$G10+'6、销售进度'!BC66*$H10+'6、销售进度'!BB66*$I10+'6、销售进度'!BA66*$J10</f>
        <v>0</v>
      </c>
      <c r="BI50" s="181">
        <f>'6、销售进度'!BI66*$C10+'6、销售进度'!BH66*$D10+'6、销售进度'!BG66*$E10+'6、销售进度'!BF66*$F10+'6、销售进度'!BE66*$G10+'6、销售进度'!BD66*$H10+'6、销售进度'!BC66*$I10+'6、销售进度'!BB66*$J10</f>
        <v>0</v>
      </c>
      <c r="BJ50" s="181">
        <f>'6、销售进度'!BJ66*$C10+'6、销售进度'!BI66*$D10+'6、销售进度'!BH66*$E10+'6、销售进度'!BG66*$F10+'6、销售进度'!BF66*$G10+'6、销售进度'!BE66*$H10+'6、销售进度'!BD66*$I10+'6、销售进度'!BC66*$J10</f>
        <v>0</v>
      </c>
      <c r="BK50" s="181">
        <f>'6、销售进度'!BK66*$C10+'6、销售进度'!BJ66*$D10+'6、销售进度'!BI66*$E10+'6、销售进度'!BH66*$F10+'6、销售进度'!BG66*$G10+'6、销售进度'!BF66*$H10+'6、销售进度'!BE66*$I10+'6、销售进度'!BD66*$J10</f>
        <v>0</v>
      </c>
      <c r="BL50" s="181">
        <f>'6、销售进度'!BL66*$C10+'6、销售进度'!BK66*$D10+'6、销售进度'!BJ66*$E10+'6、销售进度'!BI66*$F10+'6、销售进度'!BH66*$G10+'6、销售进度'!BG66*$H10+'6、销售进度'!BF66*$I10+'6、销售进度'!BE66*$J10</f>
        <v>0</v>
      </c>
      <c r="BM50" s="181">
        <f>'6、销售进度'!BM66*$C10+'6、销售进度'!BL66*$D10+'6、销售进度'!BK66*$E10+'6、销售进度'!BJ66*$F10+'6、销售进度'!BI66*$G10+'6、销售进度'!BH66*$H10+'6、销售进度'!BG66*$I10+'6、销售进度'!BF66*$J10</f>
        <v>0</v>
      </c>
      <c r="BN50" s="181">
        <f>'6、销售进度'!BN66*$C10+'6、销售进度'!BM66*$D10+'6、销售进度'!BL66*$E10+'6、销售进度'!BK66*$F10+'6、销售进度'!BJ66*$G10+'6、销售进度'!BI66*$H10+'6、销售进度'!BH66*$I10+'6、销售进度'!BG66*$J10</f>
        <v>0</v>
      </c>
      <c r="BO50" s="181">
        <f>'6、销售进度'!BO66*$C10+'6、销售进度'!BN66*$D10+'6、销售进度'!BM66*$E10+'6、销售进度'!BL66*$F10+'6、销售进度'!BK66*$G10+'6、销售进度'!BJ66*$H10+'6、销售进度'!BI66*$I10+'6、销售进度'!BH66*$J10</f>
        <v>0</v>
      </c>
      <c r="BP50" s="181">
        <f>'6、销售进度'!BP66*$C10+'6、销售进度'!BO66*$D10+'6、销售进度'!BN66*$E10+'6、销售进度'!BM66*$F10+'6、销售进度'!BL66*$G10+'6、销售进度'!BK66*$H10+'6、销售进度'!BJ66*$I10+'6、销售进度'!BI66*$J10</f>
        <v>0</v>
      </c>
      <c r="BQ50" s="181">
        <f>'6、销售进度'!BQ66*$C10+'6、销售进度'!BP66*$D10+'6、销售进度'!BO66*$E10+'6、销售进度'!BN66*$F10+'6、销售进度'!BM66*$G10+'6、销售进度'!BL66*$H10+'6、销售进度'!BK66*$I10+'6、销售进度'!BJ66*$J10</f>
        <v>0</v>
      </c>
      <c r="BR50" s="181">
        <f>'6、销售进度'!BR66*$C10+'6、销售进度'!BQ66*$D10+'6、销售进度'!BP66*$E10+'6、销售进度'!BO66*$F10+'6、销售进度'!BN66*$G10+'6、销售进度'!BM66*$H10+'6、销售进度'!BL66*$I10+'6、销售进度'!BK66*$J10</f>
        <v>0</v>
      </c>
      <c r="BS50" s="181">
        <f>'6、销售进度'!BS66*$C10+'6、销售进度'!BR66*$D10+'6、销售进度'!BQ66*$E10+'6、销售进度'!BP66*$F10+'6、销售进度'!BO66*$G10+'6、销售进度'!BN66*$H10+'6、销售进度'!BM66*$I10+'6、销售进度'!BL66*$J10</f>
        <v>0</v>
      </c>
      <c r="BT50" s="181">
        <f>'6、销售进度'!BT66*$C10+'6、销售进度'!BS66*$D10+'6、销售进度'!BR66*$E10+'6、销售进度'!BQ66*$F10+'6、销售进度'!BP66*$G10+'6、销售进度'!BO66*$H10+'6、销售进度'!BN66*$I10+'6、销售进度'!BM66*$J10</f>
        <v>0</v>
      </c>
      <c r="BU50" s="181">
        <f>'6、销售进度'!BU66*$C10+'6、销售进度'!BT66*$D10+'6、销售进度'!BS66*$E10+'6、销售进度'!BR66*$F10+'6、销售进度'!BQ66*$G10+'6、销售进度'!BP66*$H10+'6、销售进度'!BO66*$I10+'6、销售进度'!BN66*$J10</f>
        <v>0</v>
      </c>
      <c r="BV50" s="181">
        <f>'6、销售进度'!BV66*$C10+'6、销售进度'!BU66*$D10+'6、销售进度'!BT66*$E10+'6、销售进度'!BS66*$F10+'6、销售进度'!BR66*$G10+'6、销售进度'!BQ66*$H10+'6、销售进度'!BP66*$I10+'6、销售进度'!BO66*$J10</f>
        <v>0</v>
      </c>
      <c r="BW50" s="181">
        <f>'6、销售进度'!BW66*$C10+'6、销售进度'!BV66*$D10+'6、销售进度'!BU66*$E10+'6、销售进度'!BT66*$F10+'6、销售进度'!BS66*$G10+'6、销售进度'!BR66*$H10+'6、销售进度'!BQ66*$I10+'6、销售进度'!BP66*$J10</f>
        <v>0</v>
      </c>
      <c r="BX50" s="181">
        <f>'6、销售进度'!BX66*$C10+'6、销售进度'!BW66*$D10+'6、销售进度'!BV66*$E10+'6、销售进度'!BU66*$F10+'6、销售进度'!BT66*$G10+'6、销售进度'!BS66*$H10+'6、销售进度'!BR66*$I10+'6、销售进度'!BQ66*$J10</f>
        <v>0</v>
      </c>
      <c r="BY50" s="181">
        <f>'6、销售进度'!BY66*$C10+'6、销售进度'!BX66*$D10+'6、销售进度'!BW66*$E10+'6、销售进度'!BV66*$F10+'6、销售进度'!BU66*$G10+'6、销售进度'!BT66*$H10+'6、销售进度'!BS66*$I10+'6、销售进度'!BR66*$J10</f>
        <v>0</v>
      </c>
      <c r="BZ50" s="181">
        <f>'6、销售进度'!BZ66*$C10+'6、销售进度'!BY66*$D10+'6、销售进度'!BX66*$E10+'6、销售进度'!BW66*$F10+'6、销售进度'!BV66*$G10+'6、销售进度'!BU66*$H10+'6、销售进度'!BT66*$I10+'6、销售进度'!BS66*$J10</f>
        <v>0</v>
      </c>
      <c r="CA50" s="181">
        <f>'6、销售进度'!CA66*$C10+'6、销售进度'!BZ66*$D10+'6、销售进度'!BY66*$E10+'6、销售进度'!BX66*$F10+'6、销售进度'!BW66*$G10+'6、销售进度'!BV66*$H10+'6、销售进度'!BU66*$I10+'6、销售进度'!BT66*$J10</f>
        <v>0</v>
      </c>
      <c r="CB50" s="181">
        <f>'6、销售进度'!CB66*$C10+'6、销售进度'!CA66*$D10+'6、销售进度'!BZ66*$E10+'6、销售进度'!BY66*$F10+'6、销售进度'!BX66*$G10+'6、销售进度'!BW66*$H10+'6、销售进度'!BV66*$I10+'6、销售进度'!BU66*$J10</f>
        <v>0</v>
      </c>
      <c r="CC50" s="181">
        <f>'6、销售进度'!CC66*$C10+'6、销售进度'!CB66*$D10+'6、销售进度'!CA66*$E10+'6、销售进度'!BZ66*$F10+'6、销售进度'!BY66*$G10+'6、销售进度'!BX66*$H10+'6、销售进度'!BW66*$I10+'6、销售进度'!BV66*$J10</f>
        <v>0</v>
      </c>
      <c r="CD50" s="181">
        <f>'6、销售进度'!CD66*$C10+'6、销售进度'!CC66*$D10+'6、销售进度'!CB66*$E10+'6、销售进度'!CA66*$F10+'6、销售进度'!BZ66*$G10+'6、销售进度'!BY66*$H10+'6、销售进度'!BX66*$I10+'6、销售进度'!BW66*$J10</f>
        <v>0</v>
      </c>
      <c r="CE50" s="181">
        <f>'6、销售进度'!CE66*$C10+'6、销售进度'!CD66*$D10+'6、销售进度'!CC66*$E10+'6、销售进度'!CB66*$F10+'6、销售进度'!CA66*$G10+'6、销售进度'!BZ66*$H10+'6、销售进度'!BY66*$I10+'6、销售进度'!BX66*$J10</f>
        <v>0</v>
      </c>
      <c r="CF50" s="181">
        <f>'6、销售进度'!CF66*$C10+'6、销售进度'!CE66*$D10+'6、销售进度'!CD66*$E10+'6、销售进度'!CC66*$F10+'6、销售进度'!CB66*$G10+'6、销售进度'!CA66*$H10+'6、销售进度'!BZ66*$I10+'6、销售进度'!BY66*$J10</f>
        <v>0</v>
      </c>
      <c r="CG50" s="181">
        <f>'6、销售进度'!CG66*$C10+'6、销售进度'!CF66*$D10+'6、销售进度'!CE66*$E10+'6、销售进度'!CD66*$F10+'6、销售进度'!CC66*$G10+'6、销售进度'!CB66*$H10+'6、销售进度'!CA66*$I10+'6、销售进度'!BZ66*$J10</f>
        <v>0</v>
      </c>
      <c r="CH50" s="181">
        <f>'6、销售进度'!CH66*$C10+'6、销售进度'!CG66*$D10+'6、销售进度'!CF66*$E10+'6、销售进度'!CE66*$F10+'6、销售进度'!CD66*$G10+'6、销售进度'!CC66*$H10+'6、销售进度'!CB66*$I10+'6、销售进度'!CA66*$J10</f>
        <v>0</v>
      </c>
      <c r="CI50" s="181">
        <f>'6、销售进度'!CI66*$C10+'6、销售进度'!CH66*$D10+'6、销售进度'!CG66*$E10+'6、销售进度'!CF66*$F10+'6、销售进度'!CE66*$G10+'6、销售进度'!CD66*$H10+'6、销售进度'!CC66*$I10+'6、销售进度'!CB66*$J10</f>
        <v>0</v>
      </c>
      <c r="CJ50" s="181">
        <f>'6、销售进度'!CJ66*$C10+'6、销售进度'!CI66*$D10+'6、销售进度'!CH66*$E10+'6、销售进度'!CG66*$F10+'6、销售进度'!CF66*$G10+'6、销售进度'!CE66*$H10+'6、销售进度'!CD66*$I10+'6、销售进度'!CC66*$J10</f>
        <v>0</v>
      </c>
      <c r="CK50" s="181">
        <f>'6、销售进度'!CK66*$C10+'6、销售进度'!CJ66*$D10+'6、销售进度'!CI66*$E10+'6、销售进度'!CH66*$F10+'6、销售进度'!CG66*$G10+'6、销售进度'!CF66*$H10+'6、销售进度'!CE66*$I10+'6、销售进度'!CD66*$J10</f>
        <v>0</v>
      </c>
      <c r="CL50" s="181">
        <f>'6、销售进度'!CL66*$C10+'6、销售进度'!CK66*$D10+'6、销售进度'!CJ66*$E10+'6、销售进度'!CI66*$F10+'6、销售进度'!CH66*$G10+'6、销售进度'!CG66*$H10+'6、销售进度'!CF66*$I10+'6、销售进度'!CE66*$J10</f>
        <v>0</v>
      </c>
      <c r="CM50" s="181">
        <f>'6、销售进度'!CM66*$C10+'6、销售进度'!CL66*$D10+'6、销售进度'!CK66*$E10+'6、销售进度'!CJ66*$F10+'6、销售进度'!CI66*$G10+'6、销售进度'!CH66*$H10+'6、销售进度'!CG66*$I10+'6、销售进度'!CF66*$J10</f>
        <v>0</v>
      </c>
      <c r="CN50" s="181">
        <f>'6、销售进度'!CN66*$C10+'6、销售进度'!CM66*$D10+'6、销售进度'!CL66*$E10+'6、销售进度'!CK66*$F10+'6、销售进度'!CJ66*$G10+'6、销售进度'!CI66*$H10+'6、销售进度'!CH66*$I10+'6、销售进度'!CG66*$J10</f>
        <v>0</v>
      </c>
      <c r="CO50" s="181">
        <f>'6、销售进度'!CO66*$C10+'6、销售进度'!CN66*$D10+'6、销售进度'!CM66*$E10+'6、销售进度'!CL66*$F10+'6、销售进度'!CK66*$G10+'6、销售进度'!CJ66*$H10+'6、销售进度'!CI66*$I10+'6、销售进度'!CH66*$J10</f>
        <v>0</v>
      </c>
      <c r="CP50" s="181">
        <f>'6、销售进度'!CP66*$C10+'6、销售进度'!CO66*$D10+'6、销售进度'!CN66*$E10+'6、销售进度'!CM66*$F10+'6、销售进度'!CL66*$G10+'6、销售进度'!CK66*$H10+'6、销售进度'!CJ66*$I10+'6、销售进度'!CI66*$J10</f>
        <v>0</v>
      </c>
      <c r="CQ50" s="181">
        <f>'6、销售进度'!CQ66*$C10+'6、销售进度'!CP66*$D10+'6、销售进度'!CO66*$E10+'6、销售进度'!CN66*$F10+'6、销售进度'!CM66*$G10+'6、销售进度'!CL66*$H10+'6、销售进度'!CK66*$I10+'6、销售进度'!CJ66*$J10</f>
        <v>0</v>
      </c>
      <c r="CR50" s="181">
        <f>'6、销售进度'!CR66*$C10+'6、销售进度'!CQ66*$D10+'6、销售进度'!CP66*$E10+'6、销售进度'!CO66*$F10+'6、销售进度'!CN66*$G10+'6、销售进度'!CM66*$H10+'6、销售进度'!CL66*$I10+'6、销售进度'!CK66*$J10</f>
        <v>0</v>
      </c>
      <c r="CS50" s="181">
        <f>'6、销售进度'!CS66*$C10+'6、销售进度'!CR66*$D10+'6、销售进度'!CQ66*$E10+'6、销售进度'!CP66*$F10+'6、销售进度'!CO66*$G10+'6、销售进度'!CN66*$H10+'6、销售进度'!CM66*$I10+'6、销售进度'!CL66*$J10</f>
        <v>0</v>
      </c>
      <c r="CT50" s="181">
        <f>'6、销售进度'!CT66*$C10+'6、销售进度'!CS66*$D10+'6、销售进度'!CR66*$E10+'6、销售进度'!CQ66*$F10+'6、销售进度'!CP66*$G10+'6、销售进度'!CO66*$H10+'6、销售进度'!CN66*$I10+'6、销售进度'!CM66*$J10</f>
        <v>0</v>
      </c>
      <c r="CU50" s="188">
        <f>B50-'6、销售进度'!B66</f>
        <v>0</v>
      </c>
    </row>
    <row r="51" spans="1:99" ht="16.5" customHeight="1" outlineLevel="1">
      <c r="A51" s="174" t="str">
        <f>'5、销售定价'!A11</f>
        <v>独栋</v>
      </c>
      <c r="B51" s="180">
        <f t="shared" si="39"/>
        <v>0</v>
      </c>
      <c r="C51" s="181">
        <f>'6、销售进度'!C67*$C11</f>
        <v>0</v>
      </c>
      <c r="D51" s="181">
        <f>'6、销售进度'!D67*$C11+'6、销售进度'!C67*$D11</f>
        <v>0</v>
      </c>
      <c r="E51" s="181">
        <f>'6、销售进度'!E67*$C11+'6、销售进度'!D67*$D11+'6、销售进度'!C67*$E11</f>
        <v>0</v>
      </c>
      <c r="F51" s="181">
        <f>'6、销售进度'!F67*$C11+'6、销售进度'!E67*$D11+'6、销售进度'!D67*$E11+'6、销售进度'!C67*$F11</f>
        <v>0</v>
      </c>
      <c r="G51" s="181">
        <f>'6、销售进度'!G67*$C11+'6、销售进度'!F67*$D11+'6、销售进度'!E67*$E11+'6、销售进度'!D67*$F11+'6、销售进度'!C67*$G11</f>
        <v>0</v>
      </c>
      <c r="H51" s="181">
        <f>'6、销售进度'!H67*$C11+'6、销售进度'!G67*$D11+'6、销售进度'!F67*$E11+'6、销售进度'!E67*$F11+'6、销售进度'!D67*$G11+'6、销售进度'!C67*$H11</f>
        <v>0</v>
      </c>
      <c r="I51" s="181">
        <f>'6、销售进度'!I67*$C11+'6、销售进度'!H67*$D11+'6、销售进度'!G67*$E11+'6、销售进度'!F67*$F11+'6、销售进度'!E67*$G11+'6、销售进度'!D67*$H11+'6、销售进度'!C67*$I11</f>
        <v>0</v>
      </c>
      <c r="J51" s="181">
        <f>'6、销售进度'!J67*$C11+'6、销售进度'!I67*$D11+'6、销售进度'!H67*$E11+'6、销售进度'!G67*$F11+'6、销售进度'!F67*$G11+'6、销售进度'!E67*$H11+'6、销售进度'!D67*$I11+'6、销售进度'!C67*$J11</f>
        <v>0</v>
      </c>
      <c r="K51" s="181">
        <f>'6、销售进度'!K67*$C11+'6、销售进度'!J67*$D11+'6、销售进度'!I67*$E11+'6、销售进度'!H67*$F11+'6、销售进度'!G67*$G11+'6、销售进度'!F67*$H11+'6、销售进度'!E67*$I11+'6、销售进度'!D67*$J11</f>
        <v>0</v>
      </c>
      <c r="L51" s="181">
        <f>'6、销售进度'!L67*$C11+'6、销售进度'!K67*$D11+'6、销售进度'!J67*$E11+'6、销售进度'!I67*$F11+'6、销售进度'!H67*$G11+'6、销售进度'!G67*$H11+'6、销售进度'!F67*$I11+'6、销售进度'!E67*$J11</f>
        <v>0</v>
      </c>
      <c r="M51" s="181">
        <f>'6、销售进度'!M67*$C11+'6、销售进度'!L67*$D11+'6、销售进度'!K67*$E11+'6、销售进度'!J67*$F11+'6、销售进度'!I67*$G11+'6、销售进度'!H67*$H11+'6、销售进度'!G67*$I11+'6、销售进度'!F67*$J11</f>
        <v>0</v>
      </c>
      <c r="N51" s="181">
        <f>'6、销售进度'!N67*$C11+'6、销售进度'!M67*$D11+'6、销售进度'!L67*$E11+'6、销售进度'!K67*$F11+'6、销售进度'!J67*$G11+'6、销售进度'!I67*$H11+'6、销售进度'!H67*$I11+'6、销售进度'!G67*$J11</f>
        <v>0</v>
      </c>
      <c r="O51" s="181">
        <f>'6、销售进度'!O67*$C11+'6、销售进度'!N67*$D11+'6、销售进度'!M67*$E11+'6、销售进度'!L67*$F11+'6、销售进度'!K67*$G11+'6、销售进度'!J67*$H11+'6、销售进度'!I67*$I11+'6、销售进度'!H67*$J11</f>
        <v>0</v>
      </c>
      <c r="P51" s="181">
        <f>'6、销售进度'!P67*$C11+'6、销售进度'!O67*$D11+'6、销售进度'!N67*$E11+'6、销售进度'!M67*$F11+'6、销售进度'!L67*$G11+'6、销售进度'!K67*$H11+'6、销售进度'!J67*$I11+'6、销售进度'!I67*$J11</f>
        <v>0</v>
      </c>
      <c r="Q51" s="181">
        <f>'6、销售进度'!Q67*$C11+'6、销售进度'!P67*$D11+'6、销售进度'!O67*$E11+'6、销售进度'!N67*$F11+'6、销售进度'!M67*$G11+'6、销售进度'!L67*$H11+'6、销售进度'!K67*$I11+'6、销售进度'!J67*$J11</f>
        <v>0</v>
      </c>
      <c r="R51" s="181">
        <f>'6、销售进度'!R67*$C11+'6、销售进度'!Q67*$D11+'6、销售进度'!P67*$E11+'6、销售进度'!O67*$F11+'6、销售进度'!N67*$G11+'6、销售进度'!M67*$H11+'6、销售进度'!L67*$I11+'6、销售进度'!K67*$J11</f>
        <v>0</v>
      </c>
      <c r="S51" s="181">
        <f>'6、销售进度'!S67*$C11+'6、销售进度'!R67*$D11+'6、销售进度'!Q67*$E11+'6、销售进度'!P67*$F11+'6、销售进度'!O67*$G11+'6、销售进度'!N67*$H11+'6、销售进度'!M67*$I11+'6、销售进度'!L67*$J11</f>
        <v>0</v>
      </c>
      <c r="T51" s="181">
        <f>'6、销售进度'!T67*$C11+'6、销售进度'!S67*$D11+'6、销售进度'!R67*$E11+'6、销售进度'!Q67*$F11+'6、销售进度'!P67*$G11+'6、销售进度'!O67*$H11+'6、销售进度'!N67*$I11+'6、销售进度'!M67*$J11</f>
        <v>0</v>
      </c>
      <c r="U51" s="181">
        <f>'6、销售进度'!U67*$C11+'6、销售进度'!T67*$D11+'6、销售进度'!S67*$E11+'6、销售进度'!R67*$F11+'6、销售进度'!Q67*$G11+'6、销售进度'!P67*$H11+'6、销售进度'!O67*$I11+'6、销售进度'!N67*$J11</f>
        <v>0</v>
      </c>
      <c r="V51" s="181">
        <f>'6、销售进度'!V67*$C11+'6、销售进度'!U67*$D11+'6、销售进度'!T67*$E11+'6、销售进度'!S67*$F11+'6、销售进度'!R67*$G11+'6、销售进度'!Q67*$H11+'6、销售进度'!P67*$I11+'6、销售进度'!O67*$J11</f>
        <v>0</v>
      </c>
      <c r="W51" s="181">
        <f>'6、销售进度'!W67*$C11+'6、销售进度'!V67*$D11+'6、销售进度'!U67*$E11+'6、销售进度'!T67*$F11+'6、销售进度'!S67*$G11+'6、销售进度'!R67*$H11+'6、销售进度'!Q67*$I11+'6、销售进度'!P67*$J11</f>
        <v>0</v>
      </c>
      <c r="X51" s="181">
        <f>'6、销售进度'!X67*$C11+'6、销售进度'!W67*$D11+'6、销售进度'!V67*$E11+'6、销售进度'!U67*$F11+'6、销售进度'!T67*$G11+'6、销售进度'!S67*$H11+'6、销售进度'!R67*$I11+'6、销售进度'!Q67*$J11</f>
        <v>0</v>
      </c>
      <c r="Y51" s="181">
        <f>'6、销售进度'!Y67*$C11+'6、销售进度'!X67*$D11+'6、销售进度'!W67*$E11+'6、销售进度'!V67*$F11+'6、销售进度'!U67*$G11+'6、销售进度'!T67*$H11+'6、销售进度'!S67*$I11+'6、销售进度'!R67*$J11</f>
        <v>0</v>
      </c>
      <c r="Z51" s="181">
        <f>'6、销售进度'!Z67*$C11+'6、销售进度'!Y67*$D11+'6、销售进度'!X67*$E11+'6、销售进度'!W67*$F11+'6、销售进度'!V67*$G11+'6、销售进度'!U67*$H11+'6、销售进度'!T67*$I11+'6、销售进度'!S67*$J11</f>
        <v>0</v>
      </c>
      <c r="AA51" s="181">
        <f>'6、销售进度'!AA67*$C11+'6、销售进度'!Z67*$D11+'6、销售进度'!Y67*$E11+'6、销售进度'!X67*$F11+'6、销售进度'!W67*$G11+'6、销售进度'!V67*$H11+'6、销售进度'!U67*$I11+'6、销售进度'!T67*$J11</f>
        <v>0</v>
      </c>
      <c r="AB51" s="181">
        <f>'6、销售进度'!AB67*$C11+'6、销售进度'!AA67*$D11+'6、销售进度'!Z67*$E11+'6、销售进度'!Y67*$F11+'6、销售进度'!X67*$G11+'6、销售进度'!W67*$H11+'6、销售进度'!V67*$I11+'6、销售进度'!U67*$J11</f>
        <v>0</v>
      </c>
      <c r="AC51" s="181">
        <f>'6、销售进度'!AC67*$C11+'6、销售进度'!AB67*$D11+'6、销售进度'!AA67*$E11+'6、销售进度'!Z67*$F11+'6、销售进度'!Y67*$G11+'6、销售进度'!X67*$H11+'6、销售进度'!W67*$I11+'6、销售进度'!V67*$J11</f>
        <v>0</v>
      </c>
      <c r="AD51" s="181">
        <f>'6、销售进度'!AD67*$C11+'6、销售进度'!AC67*$D11+'6、销售进度'!AB67*$E11+'6、销售进度'!AA67*$F11+'6、销售进度'!Z67*$G11+'6、销售进度'!Y67*$H11+'6、销售进度'!X67*$I11+'6、销售进度'!W67*$J11</f>
        <v>0</v>
      </c>
      <c r="AE51" s="181">
        <f>'6、销售进度'!AE67*$C11+'6、销售进度'!AD67*$D11+'6、销售进度'!AC67*$E11+'6、销售进度'!AB67*$F11+'6、销售进度'!AA67*$G11+'6、销售进度'!Z67*$H11+'6、销售进度'!Y67*$I11+'6、销售进度'!X67*$J11</f>
        <v>0</v>
      </c>
      <c r="AF51" s="181">
        <f>'6、销售进度'!AF67*$C11+'6、销售进度'!AE67*$D11+'6、销售进度'!AD67*$E11+'6、销售进度'!AC67*$F11+'6、销售进度'!AB67*$G11+'6、销售进度'!AA67*$H11+'6、销售进度'!Z67*$I11+'6、销售进度'!Y67*$J11</f>
        <v>0</v>
      </c>
      <c r="AG51" s="181">
        <f>'6、销售进度'!AG67*$C11+'6、销售进度'!AF67*$D11+'6、销售进度'!AE67*$E11+'6、销售进度'!AD67*$F11+'6、销售进度'!AC67*$G11+'6、销售进度'!AB67*$H11+'6、销售进度'!AA67*$I11+'6、销售进度'!Z67*$J11</f>
        <v>0</v>
      </c>
      <c r="AH51" s="181">
        <f>'6、销售进度'!AH67*$C11+'6、销售进度'!AG67*$D11+'6、销售进度'!AF67*$E11+'6、销售进度'!AE67*$F11+'6、销售进度'!AD67*$G11+'6、销售进度'!AC67*$H11+'6、销售进度'!AB67*$I11+'6、销售进度'!AA67*$J11</f>
        <v>0</v>
      </c>
      <c r="AI51" s="181">
        <f>'6、销售进度'!AI67*$C11+'6、销售进度'!AH67*$D11+'6、销售进度'!AG67*$E11+'6、销售进度'!AF67*$F11+'6、销售进度'!AE67*$G11+'6、销售进度'!AD67*$H11+'6、销售进度'!AC67*$I11+'6、销售进度'!AB67*$J11</f>
        <v>0</v>
      </c>
      <c r="AJ51" s="181">
        <f>'6、销售进度'!AJ67*$C11+'6、销售进度'!AI67*$D11+'6、销售进度'!AH67*$E11+'6、销售进度'!AG67*$F11+'6、销售进度'!AF67*$G11+'6、销售进度'!AE67*$H11+'6、销售进度'!AD67*$I11+'6、销售进度'!AC67*$J11</f>
        <v>0</v>
      </c>
      <c r="AK51" s="181">
        <f>'6、销售进度'!AK67*$C11+'6、销售进度'!AJ67*$D11+'6、销售进度'!AI67*$E11+'6、销售进度'!AH67*$F11+'6、销售进度'!AG67*$G11+'6、销售进度'!AF67*$H11+'6、销售进度'!AE67*$I11+'6、销售进度'!AD67*$J11</f>
        <v>0</v>
      </c>
      <c r="AL51" s="181">
        <f>'6、销售进度'!AL67*$C11+'6、销售进度'!AK67*$D11+'6、销售进度'!AJ67*$E11+'6、销售进度'!AI67*$F11+'6、销售进度'!AH67*$G11+'6、销售进度'!AG67*$H11+'6、销售进度'!AF67*$I11+'6、销售进度'!AE67*$J11</f>
        <v>0</v>
      </c>
      <c r="AM51" s="181">
        <f>'6、销售进度'!AM67*$C11+'6、销售进度'!AL67*$D11+'6、销售进度'!AK67*$E11+'6、销售进度'!AJ67*$F11+'6、销售进度'!AI67*$G11+'6、销售进度'!AH67*$H11+'6、销售进度'!AG67*$I11+'6、销售进度'!AF67*$J11</f>
        <v>0</v>
      </c>
      <c r="AN51" s="181">
        <f>'6、销售进度'!AN67*$C11+'6、销售进度'!AM67*$D11+'6、销售进度'!AL67*$E11+'6、销售进度'!AK67*$F11+'6、销售进度'!AJ67*$G11+'6、销售进度'!AI67*$H11+'6、销售进度'!AH67*$I11+'6、销售进度'!AG67*$J11</f>
        <v>0</v>
      </c>
      <c r="AO51" s="181">
        <f>'6、销售进度'!AO67*$C11+'6、销售进度'!AN67*$D11+'6、销售进度'!AM67*$E11+'6、销售进度'!AL67*$F11+'6、销售进度'!AK67*$G11+'6、销售进度'!AJ67*$H11+'6、销售进度'!AI67*$I11+'6、销售进度'!AH67*$J11</f>
        <v>0</v>
      </c>
      <c r="AP51" s="181">
        <f>'6、销售进度'!AP67*$C11+'6、销售进度'!AO67*$D11+'6、销售进度'!AN67*$E11+'6、销售进度'!AM67*$F11+'6、销售进度'!AL67*$G11+'6、销售进度'!AK67*$H11+'6、销售进度'!AJ67*$I11+'6、销售进度'!AI67*$J11</f>
        <v>0</v>
      </c>
      <c r="AQ51" s="181">
        <f>'6、销售进度'!AQ67*$C11+'6、销售进度'!AP67*$D11+'6、销售进度'!AO67*$E11+'6、销售进度'!AN67*$F11+'6、销售进度'!AM67*$G11+'6、销售进度'!AL67*$H11+'6、销售进度'!AK67*$I11+'6、销售进度'!AJ67*$J11</f>
        <v>0</v>
      </c>
      <c r="AR51" s="181">
        <f>'6、销售进度'!AR67*$C11+'6、销售进度'!AQ67*$D11+'6、销售进度'!AP67*$E11+'6、销售进度'!AO67*$F11+'6、销售进度'!AN67*$G11+'6、销售进度'!AM67*$H11+'6、销售进度'!AL67*$I11+'6、销售进度'!AK67*$J11</f>
        <v>0</v>
      </c>
      <c r="AS51" s="181">
        <f>'6、销售进度'!AS67*$C11+'6、销售进度'!AR67*$D11+'6、销售进度'!AQ67*$E11+'6、销售进度'!AP67*$F11+'6、销售进度'!AO67*$G11+'6、销售进度'!AN67*$H11+'6、销售进度'!AM67*$I11+'6、销售进度'!AL67*$J11</f>
        <v>0</v>
      </c>
      <c r="AT51" s="181">
        <f>'6、销售进度'!AT67*$C11+'6、销售进度'!AS67*$D11+'6、销售进度'!AR67*$E11+'6、销售进度'!AQ67*$F11+'6、销售进度'!AP67*$G11+'6、销售进度'!AO67*$H11+'6、销售进度'!AN67*$I11+'6、销售进度'!AM67*$J11</f>
        <v>0</v>
      </c>
      <c r="AU51" s="181">
        <f>'6、销售进度'!AU67*$C11+'6、销售进度'!AT67*$D11+'6、销售进度'!AS67*$E11+'6、销售进度'!AR67*$F11+'6、销售进度'!AQ67*$G11+'6、销售进度'!AP67*$H11+'6、销售进度'!AO67*$I11+'6、销售进度'!AN67*$J11</f>
        <v>0</v>
      </c>
      <c r="AV51" s="181">
        <f>'6、销售进度'!AV67*$C11+'6、销售进度'!AU67*$D11+'6、销售进度'!AT67*$E11+'6、销售进度'!AS67*$F11+'6、销售进度'!AR67*$G11+'6、销售进度'!AQ67*$H11+'6、销售进度'!AP67*$I11+'6、销售进度'!AO67*$J11</f>
        <v>0</v>
      </c>
      <c r="AW51" s="181">
        <f>'6、销售进度'!AW67*$C11+'6、销售进度'!AV67*$D11+'6、销售进度'!AU67*$E11+'6、销售进度'!AT67*$F11+'6、销售进度'!AS67*$G11+'6、销售进度'!AR67*$H11+'6、销售进度'!AQ67*$I11+'6、销售进度'!AP67*$J11</f>
        <v>0</v>
      </c>
      <c r="AX51" s="181">
        <f>'6、销售进度'!AX67*$C11+'6、销售进度'!AW67*$D11+'6、销售进度'!AV67*$E11+'6、销售进度'!AU67*$F11+'6、销售进度'!AT67*$G11+'6、销售进度'!AS67*$H11+'6、销售进度'!AR67*$I11+'6、销售进度'!AQ67*$J11</f>
        <v>0</v>
      </c>
      <c r="AY51" s="181">
        <f>'6、销售进度'!AY67*$C11+'6、销售进度'!AX67*$D11+'6、销售进度'!AW67*$E11+'6、销售进度'!AV67*$F11+'6、销售进度'!AU67*$G11+'6、销售进度'!AT67*$H11+'6、销售进度'!AS67*$I11+'6、销售进度'!AR67*$J11</f>
        <v>0</v>
      </c>
      <c r="AZ51" s="181">
        <f>'6、销售进度'!AZ67*$C11+'6、销售进度'!AY67*$D11+'6、销售进度'!AX67*$E11+'6、销售进度'!AW67*$F11+'6、销售进度'!AV67*$G11+'6、销售进度'!AU67*$H11+'6、销售进度'!AT67*$I11+'6、销售进度'!AS67*$J11</f>
        <v>0</v>
      </c>
      <c r="BA51" s="181">
        <f>'6、销售进度'!BA67*$C11+'6、销售进度'!AZ67*$D11+'6、销售进度'!AY67*$E11+'6、销售进度'!AX67*$F11+'6、销售进度'!AW67*$G11+'6、销售进度'!AV67*$H11+'6、销售进度'!AU67*$I11+'6、销售进度'!AT67*$J11</f>
        <v>0</v>
      </c>
      <c r="BB51" s="181">
        <f>'6、销售进度'!BB67*$C11+'6、销售进度'!BA67*$D11+'6、销售进度'!AZ67*$E11+'6、销售进度'!AY67*$F11+'6、销售进度'!AX67*$G11+'6、销售进度'!AW67*$H11+'6、销售进度'!AV67*$I11+'6、销售进度'!AU67*$J11</f>
        <v>0</v>
      </c>
      <c r="BC51" s="181">
        <f>'6、销售进度'!BC67*$C11+'6、销售进度'!BB67*$D11+'6、销售进度'!BA67*$E11+'6、销售进度'!AZ67*$F11+'6、销售进度'!AY67*$G11+'6、销售进度'!AX67*$H11+'6、销售进度'!AW67*$I11+'6、销售进度'!AV67*$J11</f>
        <v>0</v>
      </c>
      <c r="BD51" s="181">
        <f>'6、销售进度'!BD67*$C11+'6、销售进度'!BC67*$D11+'6、销售进度'!BB67*$E11+'6、销售进度'!BA67*$F11+'6、销售进度'!AZ67*$G11+'6、销售进度'!AY67*$H11+'6、销售进度'!AX67*$I11+'6、销售进度'!AW67*$J11</f>
        <v>0</v>
      </c>
      <c r="BE51" s="181">
        <f>'6、销售进度'!BE67*$C11+'6、销售进度'!BD67*$D11+'6、销售进度'!BC67*$E11+'6、销售进度'!BB67*$F11+'6、销售进度'!BA67*$G11+'6、销售进度'!AZ67*$H11+'6、销售进度'!AY67*$I11+'6、销售进度'!AX67*$J11</f>
        <v>0</v>
      </c>
      <c r="BF51" s="181">
        <f>'6、销售进度'!BF67*$C11+'6、销售进度'!BE67*$D11+'6、销售进度'!BD67*$E11+'6、销售进度'!BC67*$F11+'6、销售进度'!BB67*$G11+'6、销售进度'!BA67*$H11+'6、销售进度'!AZ67*$I11+'6、销售进度'!AY67*$J11</f>
        <v>0</v>
      </c>
      <c r="BG51" s="181">
        <f>'6、销售进度'!BG67*$C11+'6、销售进度'!BF67*$D11+'6、销售进度'!BE67*$E11+'6、销售进度'!BD67*$F11+'6、销售进度'!BC67*$G11+'6、销售进度'!BB67*$H11+'6、销售进度'!BA67*$I11+'6、销售进度'!AZ67*$J11</f>
        <v>0</v>
      </c>
      <c r="BH51" s="181">
        <f>'6、销售进度'!BH67*$C11+'6、销售进度'!BG67*$D11+'6、销售进度'!BF67*$E11+'6、销售进度'!BE67*$F11+'6、销售进度'!BD67*$G11+'6、销售进度'!BC67*$H11+'6、销售进度'!BB67*$I11+'6、销售进度'!BA67*$J11</f>
        <v>0</v>
      </c>
      <c r="BI51" s="181">
        <f>'6、销售进度'!BI67*$C11+'6、销售进度'!BH67*$D11+'6、销售进度'!BG67*$E11+'6、销售进度'!BF67*$F11+'6、销售进度'!BE67*$G11+'6、销售进度'!BD67*$H11+'6、销售进度'!BC67*$I11+'6、销售进度'!BB67*$J11</f>
        <v>0</v>
      </c>
      <c r="BJ51" s="181">
        <f>'6、销售进度'!BJ67*$C11+'6、销售进度'!BI67*$D11+'6、销售进度'!BH67*$E11+'6、销售进度'!BG67*$F11+'6、销售进度'!BF67*$G11+'6、销售进度'!BE67*$H11+'6、销售进度'!BD67*$I11+'6、销售进度'!BC67*$J11</f>
        <v>0</v>
      </c>
      <c r="BK51" s="181">
        <f>'6、销售进度'!BK67*$C11+'6、销售进度'!BJ67*$D11+'6、销售进度'!BI67*$E11+'6、销售进度'!BH67*$F11+'6、销售进度'!BG67*$G11+'6、销售进度'!BF67*$H11+'6、销售进度'!BE67*$I11+'6、销售进度'!BD67*$J11</f>
        <v>0</v>
      </c>
      <c r="BL51" s="181">
        <f>'6、销售进度'!BL67*$C11+'6、销售进度'!BK67*$D11+'6、销售进度'!BJ67*$E11+'6、销售进度'!BI67*$F11+'6、销售进度'!BH67*$G11+'6、销售进度'!BG67*$H11+'6、销售进度'!BF67*$I11+'6、销售进度'!BE67*$J11</f>
        <v>0</v>
      </c>
      <c r="BM51" s="181">
        <f>'6、销售进度'!BM67*$C11+'6、销售进度'!BL67*$D11+'6、销售进度'!BK67*$E11+'6、销售进度'!BJ67*$F11+'6、销售进度'!BI67*$G11+'6、销售进度'!BH67*$H11+'6、销售进度'!BG67*$I11+'6、销售进度'!BF67*$J11</f>
        <v>0</v>
      </c>
      <c r="BN51" s="181">
        <f>'6、销售进度'!BN67*$C11+'6、销售进度'!BM67*$D11+'6、销售进度'!BL67*$E11+'6、销售进度'!BK67*$F11+'6、销售进度'!BJ67*$G11+'6、销售进度'!BI67*$H11+'6、销售进度'!BH67*$I11+'6、销售进度'!BG67*$J11</f>
        <v>0</v>
      </c>
      <c r="BO51" s="181">
        <f>'6、销售进度'!BO67*$C11+'6、销售进度'!BN67*$D11+'6、销售进度'!BM67*$E11+'6、销售进度'!BL67*$F11+'6、销售进度'!BK67*$G11+'6、销售进度'!BJ67*$H11+'6、销售进度'!BI67*$I11+'6、销售进度'!BH67*$J11</f>
        <v>0</v>
      </c>
      <c r="BP51" s="181">
        <f>'6、销售进度'!BP67*$C11+'6、销售进度'!BO67*$D11+'6、销售进度'!BN67*$E11+'6、销售进度'!BM67*$F11+'6、销售进度'!BL67*$G11+'6、销售进度'!BK67*$H11+'6、销售进度'!BJ67*$I11+'6、销售进度'!BI67*$J11</f>
        <v>0</v>
      </c>
      <c r="BQ51" s="181">
        <f>'6、销售进度'!BQ67*$C11+'6、销售进度'!BP67*$D11+'6、销售进度'!BO67*$E11+'6、销售进度'!BN67*$F11+'6、销售进度'!BM67*$G11+'6、销售进度'!BL67*$H11+'6、销售进度'!BK67*$I11+'6、销售进度'!BJ67*$J11</f>
        <v>0</v>
      </c>
      <c r="BR51" s="181">
        <f>'6、销售进度'!BR67*$C11+'6、销售进度'!BQ67*$D11+'6、销售进度'!BP67*$E11+'6、销售进度'!BO67*$F11+'6、销售进度'!BN67*$G11+'6、销售进度'!BM67*$H11+'6、销售进度'!BL67*$I11+'6、销售进度'!BK67*$J11</f>
        <v>0</v>
      </c>
      <c r="BS51" s="181">
        <f>'6、销售进度'!BS67*$C11+'6、销售进度'!BR67*$D11+'6、销售进度'!BQ67*$E11+'6、销售进度'!BP67*$F11+'6、销售进度'!BO67*$G11+'6、销售进度'!BN67*$H11+'6、销售进度'!BM67*$I11+'6、销售进度'!BL67*$J11</f>
        <v>0</v>
      </c>
      <c r="BT51" s="181">
        <f>'6、销售进度'!BT67*$C11+'6、销售进度'!BS67*$D11+'6、销售进度'!BR67*$E11+'6、销售进度'!BQ67*$F11+'6、销售进度'!BP67*$G11+'6、销售进度'!BO67*$H11+'6、销售进度'!BN67*$I11+'6、销售进度'!BM67*$J11</f>
        <v>0</v>
      </c>
      <c r="BU51" s="181">
        <f>'6、销售进度'!BU67*$C11+'6、销售进度'!BT67*$D11+'6、销售进度'!BS67*$E11+'6、销售进度'!BR67*$F11+'6、销售进度'!BQ67*$G11+'6、销售进度'!BP67*$H11+'6、销售进度'!BO67*$I11+'6、销售进度'!BN67*$J11</f>
        <v>0</v>
      </c>
      <c r="BV51" s="181">
        <f>'6、销售进度'!BV67*$C11+'6、销售进度'!BU67*$D11+'6、销售进度'!BT67*$E11+'6、销售进度'!BS67*$F11+'6、销售进度'!BR67*$G11+'6、销售进度'!BQ67*$H11+'6、销售进度'!BP67*$I11+'6、销售进度'!BO67*$J11</f>
        <v>0</v>
      </c>
      <c r="BW51" s="181">
        <f>'6、销售进度'!BW67*$C11+'6、销售进度'!BV67*$D11+'6、销售进度'!BU67*$E11+'6、销售进度'!BT67*$F11+'6、销售进度'!BS67*$G11+'6、销售进度'!BR67*$H11+'6、销售进度'!BQ67*$I11+'6、销售进度'!BP67*$J11</f>
        <v>0</v>
      </c>
      <c r="BX51" s="181">
        <f>'6、销售进度'!BX67*$C11+'6、销售进度'!BW67*$D11+'6、销售进度'!BV67*$E11+'6、销售进度'!BU67*$F11+'6、销售进度'!BT67*$G11+'6、销售进度'!BS67*$H11+'6、销售进度'!BR67*$I11+'6、销售进度'!BQ67*$J11</f>
        <v>0</v>
      </c>
      <c r="BY51" s="181">
        <f>'6、销售进度'!BY67*$C11+'6、销售进度'!BX67*$D11+'6、销售进度'!BW67*$E11+'6、销售进度'!BV67*$F11+'6、销售进度'!BU67*$G11+'6、销售进度'!BT67*$H11+'6、销售进度'!BS67*$I11+'6、销售进度'!BR67*$J11</f>
        <v>0</v>
      </c>
      <c r="BZ51" s="181">
        <f>'6、销售进度'!BZ67*$C11+'6、销售进度'!BY67*$D11+'6、销售进度'!BX67*$E11+'6、销售进度'!BW67*$F11+'6、销售进度'!BV67*$G11+'6、销售进度'!BU67*$H11+'6、销售进度'!BT67*$I11+'6、销售进度'!BS67*$J11</f>
        <v>0</v>
      </c>
      <c r="CA51" s="181">
        <f>'6、销售进度'!CA67*$C11+'6、销售进度'!BZ67*$D11+'6、销售进度'!BY67*$E11+'6、销售进度'!BX67*$F11+'6、销售进度'!BW67*$G11+'6、销售进度'!BV67*$H11+'6、销售进度'!BU67*$I11+'6、销售进度'!BT67*$J11</f>
        <v>0</v>
      </c>
      <c r="CB51" s="181">
        <f>'6、销售进度'!CB67*$C11+'6、销售进度'!CA67*$D11+'6、销售进度'!BZ67*$E11+'6、销售进度'!BY67*$F11+'6、销售进度'!BX67*$G11+'6、销售进度'!BW67*$H11+'6、销售进度'!BV67*$I11+'6、销售进度'!BU67*$J11</f>
        <v>0</v>
      </c>
      <c r="CC51" s="181">
        <f>'6、销售进度'!CC67*$C11+'6、销售进度'!CB67*$D11+'6、销售进度'!CA67*$E11+'6、销售进度'!BZ67*$F11+'6、销售进度'!BY67*$G11+'6、销售进度'!BX67*$H11+'6、销售进度'!BW67*$I11+'6、销售进度'!BV67*$J11</f>
        <v>0</v>
      </c>
      <c r="CD51" s="181">
        <f>'6、销售进度'!CD67*$C11+'6、销售进度'!CC67*$D11+'6、销售进度'!CB67*$E11+'6、销售进度'!CA67*$F11+'6、销售进度'!BZ67*$G11+'6、销售进度'!BY67*$H11+'6、销售进度'!BX67*$I11+'6、销售进度'!BW67*$J11</f>
        <v>0</v>
      </c>
      <c r="CE51" s="181">
        <f>'6、销售进度'!CE67*$C11+'6、销售进度'!CD67*$D11+'6、销售进度'!CC67*$E11+'6、销售进度'!CB67*$F11+'6、销售进度'!CA67*$G11+'6、销售进度'!BZ67*$H11+'6、销售进度'!BY67*$I11+'6、销售进度'!BX67*$J11</f>
        <v>0</v>
      </c>
      <c r="CF51" s="181">
        <f>'6、销售进度'!CF67*$C11+'6、销售进度'!CE67*$D11+'6、销售进度'!CD67*$E11+'6、销售进度'!CC67*$F11+'6、销售进度'!CB67*$G11+'6、销售进度'!CA67*$H11+'6、销售进度'!BZ67*$I11+'6、销售进度'!BY67*$J11</f>
        <v>0</v>
      </c>
      <c r="CG51" s="181">
        <f>'6、销售进度'!CG67*$C11+'6、销售进度'!CF67*$D11+'6、销售进度'!CE67*$E11+'6、销售进度'!CD67*$F11+'6、销售进度'!CC67*$G11+'6、销售进度'!CB67*$H11+'6、销售进度'!CA67*$I11+'6、销售进度'!BZ67*$J11</f>
        <v>0</v>
      </c>
      <c r="CH51" s="181">
        <f>'6、销售进度'!CH67*$C11+'6、销售进度'!CG67*$D11+'6、销售进度'!CF67*$E11+'6、销售进度'!CE67*$F11+'6、销售进度'!CD67*$G11+'6、销售进度'!CC67*$H11+'6、销售进度'!CB67*$I11+'6、销售进度'!CA67*$J11</f>
        <v>0</v>
      </c>
      <c r="CI51" s="181">
        <f>'6、销售进度'!CI67*$C11+'6、销售进度'!CH67*$D11+'6、销售进度'!CG67*$E11+'6、销售进度'!CF67*$F11+'6、销售进度'!CE67*$G11+'6、销售进度'!CD67*$H11+'6、销售进度'!CC67*$I11+'6、销售进度'!CB67*$J11</f>
        <v>0</v>
      </c>
      <c r="CJ51" s="181">
        <f>'6、销售进度'!CJ67*$C11+'6、销售进度'!CI67*$D11+'6、销售进度'!CH67*$E11+'6、销售进度'!CG67*$F11+'6、销售进度'!CF67*$G11+'6、销售进度'!CE67*$H11+'6、销售进度'!CD67*$I11+'6、销售进度'!CC67*$J11</f>
        <v>0</v>
      </c>
      <c r="CK51" s="181">
        <f>'6、销售进度'!CK67*$C11+'6、销售进度'!CJ67*$D11+'6、销售进度'!CI67*$E11+'6、销售进度'!CH67*$F11+'6、销售进度'!CG67*$G11+'6、销售进度'!CF67*$H11+'6、销售进度'!CE67*$I11+'6、销售进度'!CD67*$J11</f>
        <v>0</v>
      </c>
      <c r="CL51" s="181">
        <f>'6、销售进度'!CL67*$C11+'6、销售进度'!CK67*$D11+'6、销售进度'!CJ67*$E11+'6、销售进度'!CI67*$F11+'6、销售进度'!CH67*$G11+'6、销售进度'!CG67*$H11+'6、销售进度'!CF67*$I11+'6、销售进度'!CE67*$J11</f>
        <v>0</v>
      </c>
      <c r="CM51" s="181">
        <f>'6、销售进度'!CM67*$C11+'6、销售进度'!CL67*$D11+'6、销售进度'!CK67*$E11+'6、销售进度'!CJ67*$F11+'6、销售进度'!CI67*$G11+'6、销售进度'!CH67*$H11+'6、销售进度'!CG67*$I11+'6、销售进度'!CF67*$J11</f>
        <v>0</v>
      </c>
      <c r="CN51" s="181">
        <f>'6、销售进度'!CN67*$C11+'6、销售进度'!CM67*$D11+'6、销售进度'!CL67*$E11+'6、销售进度'!CK67*$F11+'6、销售进度'!CJ67*$G11+'6、销售进度'!CI67*$H11+'6、销售进度'!CH67*$I11+'6、销售进度'!CG67*$J11</f>
        <v>0</v>
      </c>
      <c r="CO51" s="181">
        <f>'6、销售进度'!CO67*$C11+'6、销售进度'!CN67*$D11+'6、销售进度'!CM67*$E11+'6、销售进度'!CL67*$F11+'6、销售进度'!CK67*$G11+'6、销售进度'!CJ67*$H11+'6、销售进度'!CI67*$I11+'6、销售进度'!CH67*$J11</f>
        <v>0</v>
      </c>
      <c r="CP51" s="181">
        <f>'6、销售进度'!CP67*$C11+'6、销售进度'!CO67*$D11+'6、销售进度'!CN67*$E11+'6、销售进度'!CM67*$F11+'6、销售进度'!CL67*$G11+'6、销售进度'!CK67*$H11+'6、销售进度'!CJ67*$I11+'6、销售进度'!CI67*$J11</f>
        <v>0</v>
      </c>
      <c r="CQ51" s="181">
        <f>'6、销售进度'!CQ67*$C11+'6、销售进度'!CP67*$D11+'6、销售进度'!CO67*$E11+'6、销售进度'!CN67*$F11+'6、销售进度'!CM67*$G11+'6、销售进度'!CL67*$H11+'6、销售进度'!CK67*$I11+'6、销售进度'!CJ67*$J11</f>
        <v>0</v>
      </c>
      <c r="CR51" s="181">
        <f>'6、销售进度'!CR67*$C11+'6、销售进度'!CQ67*$D11+'6、销售进度'!CP67*$E11+'6、销售进度'!CO67*$F11+'6、销售进度'!CN67*$G11+'6、销售进度'!CM67*$H11+'6、销售进度'!CL67*$I11+'6、销售进度'!CK67*$J11</f>
        <v>0</v>
      </c>
      <c r="CS51" s="181">
        <f>'6、销售进度'!CS67*$C11+'6、销售进度'!CR67*$D11+'6、销售进度'!CQ67*$E11+'6、销售进度'!CP67*$F11+'6、销售进度'!CO67*$G11+'6、销售进度'!CN67*$H11+'6、销售进度'!CM67*$I11+'6、销售进度'!CL67*$J11</f>
        <v>0</v>
      </c>
      <c r="CT51" s="181">
        <f>'6、销售进度'!CT67*$C11+'6、销售进度'!CS67*$D11+'6、销售进度'!CR67*$E11+'6、销售进度'!CQ67*$F11+'6、销售进度'!CP67*$G11+'6、销售进度'!CO67*$H11+'6、销售进度'!CN67*$I11+'6、销售进度'!CM67*$J11</f>
        <v>0</v>
      </c>
      <c r="CU51" s="188">
        <f>B51-'6、销售进度'!B67</f>
        <v>0</v>
      </c>
    </row>
    <row r="52" spans="1:99" ht="16.5" customHeight="1" outlineLevel="1">
      <c r="A52" s="174" t="str">
        <f>'5、销售定价'!A12</f>
        <v>底商</v>
      </c>
      <c r="B52" s="180">
        <f t="shared" si="39"/>
        <v>0</v>
      </c>
      <c r="C52" s="181">
        <f>'6、销售进度'!C68*$C12</f>
        <v>0</v>
      </c>
      <c r="D52" s="181">
        <f>'6、销售进度'!D68*$C12+'6、销售进度'!C68*$D12</f>
        <v>0</v>
      </c>
      <c r="E52" s="181">
        <f>'6、销售进度'!E68*$C12+'6、销售进度'!D68*$D12+'6、销售进度'!C68*$E12</f>
        <v>0</v>
      </c>
      <c r="F52" s="181">
        <f>'6、销售进度'!F68*$C12+'6、销售进度'!E68*$D12+'6、销售进度'!D68*$E12+'6、销售进度'!C68*$F12</f>
        <v>0</v>
      </c>
      <c r="G52" s="181">
        <f>'6、销售进度'!G68*$C12+'6、销售进度'!F68*$D12+'6、销售进度'!E68*$E12+'6、销售进度'!D68*$F12+'6、销售进度'!C68*$G12</f>
        <v>0</v>
      </c>
      <c r="H52" s="181">
        <f>'6、销售进度'!H68*$C12+'6、销售进度'!G68*$D12+'6、销售进度'!F68*$E12+'6、销售进度'!E68*$F12+'6、销售进度'!D68*$G12+'6、销售进度'!C68*$H12</f>
        <v>0</v>
      </c>
      <c r="I52" s="181">
        <f>'6、销售进度'!I68*$C12+'6、销售进度'!H68*$D12+'6、销售进度'!G68*$E12+'6、销售进度'!F68*$F12+'6、销售进度'!E68*$G12+'6、销售进度'!D68*$H12+'6、销售进度'!C68*$I12</f>
        <v>0</v>
      </c>
      <c r="J52" s="181">
        <f>'6、销售进度'!J68*$C12+'6、销售进度'!I68*$D12+'6、销售进度'!H68*$E12+'6、销售进度'!G68*$F12+'6、销售进度'!F68*$G12+'6、销售进度'!E68*$H12+'6、销售进度'!D68*$I12+'6、销售进度'!C68*$J12</f>
        <v>0</v>
      </c>
      <c r="K52" s="181">
        <f>'6、销售进度'!K68*$C12+'6、销售进度'!J68*$D12+'6、销售进度'!I68*$E12+'6、销售进度'!H68*$F12+'6、销售进度'!G68*$G12+'6、销售进度'!F68*$H12+'6、销售进度'!E68*$I12+'6、销售进度'!D68*$J12</f>
        <v>0</v>
      </c>
      <c r="L52" s="181">
        <f>'6、销售进度'!L68*$C12+'6、销售进度'!K68*$D12+'6、销售进度'!J68*$E12+'6、销售进度'!I68*$F12+'6、销售进度'!H68*$G12+'6、销售进度'!G68*$H12+'6、销售进度'!F68*$I12+'6、销售进度'!E68*$J12</f>
        <v>0</v>
      </c>
      <c r="M52" s="181">
        <f>'6、销售进度'!M68*$C12+'6、销售进度'!L68*$D12+'6、销售进度'!K68*$E12+'6、销售进度'!J68*$F12+'6、销售进度'!I68*$G12+'6、销售进度'!H68*$H12+'6、销售进度'!G68*$I12+'6、销售进度'!F68*$J12</f>
        <v>0</v>
      </c>
      <c r="N52" s="181">
        <f>'6、销售进度'!N68*$C12+'6、销售进度'!M68*$D12+'6、销售进度'!L68*$E12+'6、销售进度'!K68*$F12+'6、销售进度'!J68*$G12+'6、销售进度'!I68*$H12+'6、销售进度'!H68*$I12+'6、销售进度'!G68*$J12</f>
        <v>0</v>
      </c>
      <c r="O52" s="181">
        <f>'6、销售进度'!O68*$C12+'6、销售进度'!N68*$D12+'6、销售进度'!M68*$E12+'6、销售进度'!L68*$F12+'6、销售进度'!K68*$G12+'6、销售进度'!J68*$H12+'6、销售进度'!I68*$I12+'6、销售进度'!H68*$J12</f>
        <v>0</v>
      </c>
      <c r="P52" s="181">
        <f>'6、销售进度'!P68*$C12+'6、销售进度'!O68*$D12+'6、销售进度'!N68*$E12+'6、销售进度'!M68*$F12+'6、销售进度'!L68*$G12+'6、销售进度'!K68*$H12+'6、销售进度'!J68*$I12+'6、销售进度'!I68*$J12</f>
        <v>0</v>
      </c>
      <c r="Q52" s="181">
        <f>'6、销售进度'!Q68*$C12+'6、销售进度'!P68*$D12+'6、销售进度'!O68*$E12+'6、销售进度'!N68*$F12+'6、销售进度'!M68*$G12+'6、销售进度'!L68*$H12+'6、销售进度'!K68*$I12+'6、销售进度'!J68*$J12</f>
        <v>0</v>
      </c>
      <c r="R52" s="181">
        <f>'6、销售进度'!R68*$C12+'6、销售进度'!Q68*$D12+'6、销售进度'!P68*$E12+'6、销售进度'!O68*$F12+'6、销售进度'!N68*$G12+'6、销售进度'!M68*$H12+'6、销售进度'!L68*$I12+'6、销售进度'!K68*$J12</f>
        <v>0</v>
      </c>
      <c r="S52" s="181">
        <f>'6、销售进度'!S68*$C12+'6、销售进度'!R68*$D12+'6、销售进度'!Q68*$E12+'6、销售进度'!P68*$F12+'6、销售进度'!O68*$G12+'6、销售进度'!N68*$H12+'6、销售进度'!M68*$I12+'6、销售进度'!L68*$J12</f>
        <v>0</v>
      </c>
      <c r="T52" s="181">
        <f>'6、销售进度'!T68*$C12+'6、销售进度'!S68*$D12+'6、销售进度'!R68*$E12+'6、销售进度'!Q68*$F12+'6、销售进度'!P68*$G12+'6、销售进度'!O68*$H12+'6、销售进度'!N68*$I12+'6、销售进度'!M68*$J12</f>
        <v>0</v>
      </c>
      <c r="U52" s="181">
        <f>'6、销售进度'!U68*$C12+'6、销售进度'!T68*$D12+'6、销售进度'!S68*$E12+'6、销售进度'!R68*$F12+'6、销售进度'!Q68*$G12+'6、销售进度'!P68*$H12+'6、销售进度'!O68*$I12+'6、销售进度'!N68*$J12</f>
        <v>0</v>
      </c>
      <c r="V52" s="181">
        <f>'6、销售进度'!V68*$C12+'6、销售进度'!U68*$D12+'6、销售进度'!T68*$E12+'6、销售进度'!S68*$F12+'6、销售进度'!R68*$G12+'6、销售进度'!Q68*$H12+'6、销售进度'!P68*$I12+'6、销售进度'!O68*$J12</f>
        <v>0</v>
      </c>
      <c r="W52" s="181">
        <f>'6、销售进度'!W68*$C12+'6、销售进度'!V68*$D12+'6、销售进度'!U68*$E12+'6、销售进度'!T68*$F12+'6、销售进度'!S68*$G12+'6、销售进度'!R68*$H12+'6、销售进度'!Q68*$I12+'6、销售进度'!P68*$J12</f>
        <v>0</v>
      </c>
      <c r="X52" s="181">
        <f>'6、销售进度'!X68*$C12+'6、销售进度'!W68*$D12+'6、销售进度'!V68*$E12+'6、销售进度'!U68*$F12+'6、销售进度'!T68*$G12+'6、销售进度'!S68*$H12+'6、销售进度'!R68*$I12+'6、销售进度'!Q68*$J12</f>
        <v>0</v>
      </c>
      <c r="Y52" s="181">
        <f>'6、销售进度'!Y68*$C12+'6、销售进度'!X68*$D12+'6、销售进度'!W68*$E12+'6、销售进度'!V68*$F12+'6、销售进度'!U68*$G12+'6、销售进度'!T68*$H12+'6、销售进度'!S68*$I12+'6、销售进度'!R68*$J12</f>
        <v>0</v>
      </c>
      <c r="Z52" s="181">
        <f>'6、销售进度'!Z68*$C12+'6、销售进度'!Y68*$D12+'6、销售进度'!X68*$E12+'6、销售进度'!W68*$F12+'6、销售进度'!V68*$G12+'6、销售进度'!U68*$H12+'6、销售进度'!T68*$I12+'6、销售进度'!S68*$J12</f>
        <v>0</v>
      </c>
      <c r="AA52" s="181">
        <f>'6、销售进度'!AA68*$C12+'6、销售进度'!Z68*$D12+'6、销售进度'!Y68*$E12+'6、销售进度'!X68*$F12+'6、销售进度'!W68*$G12+'6、销售进度'!V68*$H12+'6、销售进度'!U68*$I12+'6、销售进度'!T68*$J12</f>
        <v>0</v>
      </c>
      <c r="AB52" s="181">
        <f>'6、销售进度'!AB68*$C12+'6、销售进度'!AA68*$D12+'6、销售进度'!Z68*$E12+'6、销售进度'!Y68*$F12+'6、销售进度'!X68*$G12+'6、销售进度'!W68*$H12+'6、销售进度'!V68*$I12+'6、销售进度'!U68*$J12</f>
        <v>0</v>
      </c>
      <c r="AC52" s="181">
        <f>'6、销售进度'!AC68*$C12+'6、销售进度'!AB68*$D12+'6、销售进度'!AA68*$E12+'6、销售进度'!Z68*$F12+'6、销售进度'!Y68*$G12+'6、销售进度'!X68*$H12+'6、销售进度'!W68*$I12+'6、销售进度'!V68*$J12</f>
        <v>0</v>
      </c>
      <c r="AD52" s="181">
        <f>'6、销售进度'!AD68*$C12+'6、销售进度'!AC68*$D12+'6、销售进度'!AB68*$E12+'6、销售进度'!AA68*$F12+'6、销售进度'!Z68*$G12+'6、销售进度'!Y68*$H12+'6、销售进度'!X68*$I12+'6、销售进度'!W68*$J12</f>
        <v>0</v>
      </c>
      <c r="AE52" s="181">
        <f>'6、销售进度'!AE68*$C12+'6、销售进度'!AD68*$D12+'6、销售进度'!AC68*$E12+'6、销售进度'!AB68*$F12+'6、销售进度'!AA68*$G12+'6、销售进度'!Z68*$H12+'6、销售进度'!Y68*$I12+'6、销售进度'!X68*$J12</f>
        <v>0</v>
      </c>
      <c r="AF52" s="181">
        <f>'6、销售进度'!AF68*$C12+'6、销售进度'!AE68*$D12+'6、销售进度'!AD68*$E12+'6、销售进度'!AC68*$F12+'6、销售进度'!AB68*$G12+'6、销售进度'!AA68*$H12+'6、销售进度'!Z68*$I12+'6、销售进度'!Y68*$J12</f>
        <v>0</v>
      </c>
      <c r="AG52" s="181">
        <f>'6、销售进度'!AG68*$C12+'6、销售进度'!AF68*$D12+'6、销售进度'!AE68*$E12+'6、销售进度'!AD68*$F12+'6、销售进度'!AC68*$G12+'6、销售进度'!AB68*$H12+'6、销售进度'!AA68*$I12+'6、销售进度'!Z68*$J12</f>
        <v>0</v>
      </c>
      <c r="AH52" s="181">
        <f>'6、销售进度'!AH68*$C12+'6、销售进度'!AG68*$D12+'6、销售进度'!AF68*$E12+'6、销售进度'!AE68*$F12+'6、销售进度'!AD68*$G12+'6、销售进度'!AC68*$H12+'6、销售进度'!AB68*$I12+'6、销售进度'!AA68*$J12</f>
        <v>0</v>
      </c>
      <c r="AI52" s="181">
        <f>'6、销售进度'!AI68*$C12+'6、销售进度'!AH68*$D12+'6、销售进度'!AG68*$E12+'6、销售进度'!AF68*$F12+'6、销售进度'!AE68*$G12+'6、销售进度'!AD68*$H12+'6、销售进度'!AC68*$I12+'6、销售进度'!AB68*$J12</f>
        <v>0</v>
      </c>
      <c r="AJ52" s="181">
        <f>'6、销售进度'!AJ68*$C12+'6、销售进度'!AI68*$D12+'6、销售进度'!AH68*$E12+'6、销售进度'!AG68*$F12+'6、销售进度'!AF68*$G12+'6、销售进度'!AE68*$H12+'6、销售进度'!AD68*$I12+'6、销售进度'!AC68*$J12</f>
        <v>0</v>
      </c>
      <c r="AK52" s="181">
        <f>'6、销售进度'!AK68*$C12+'6、销售进度'!AJ68*$D12+'6、销售进度'!AI68*$E12+'6、销售进度'!AH68*$F12+'6、销售进度'!AG68*$G12+'6、销售进度'!AF68*$H12+'6、销售进度'!AE68*$I12+'6、销售进度'!AD68*$J12</f>
        <v>0</v>
      </c>
      <c r="AL52" s="181">
        <f>'6、销售进度'!AL68*$C12+'6、销售进度'!AK68*$D12+'6、销售进度'!AJ68*$E12+'6、销售进度'!AI68*$F12+'6、销售进度'!AH68*$G12+'6、销售进度'!AG68*$H12+'6、销售进度'!AF68*$I12+'6、销售进度'!AE68*$J12</f>
        <v>0</v>
      </c>
      <c r="AM52" s="181">
        <f>'6、销售进度'!AM68*$C12+'6、销售进度'!AL68*$D12+'6、销售进度'!AK68*$E12+'6、销售进度'!AJ68*$F12+'6、销售进度'!AI68*$G12+'6、销售进度'!AH68*$H12+'6、销售进度'!AG68*$I12+'6、销售进度'!AF68*$J12</f>
        <v>0</v>
      </c>
      <c r="AN52" s="181">
        <f>'6、销售进度'!AN68*$C12+'6、销售进度'!AM68*$D12+'6、销售进度'!AL68*$E12+'6、销售进度'!AK68*$F12+'6、销售进度'!AJ68*$G12+'6、销售进度'!AI68*$H12+'6、销售进度'!AH68*$I12+'6、销售进度'!AG68*$J12</f>
        <v>0</v>
      </c>
      <c r="AO52" s="181">
        <f>'6、销售进度'!AO68*$C12+'6、销售进度'!AN68*$D12+'6、销售进度'!AM68*$E12+'6、销售进度'!AL68*$F12+'6、销售进度'!AK68*$G12+'6、销售进度'!AJ68*$H12+'6、销售进度'!AI68*$I12+'6、销售进度'!AH68*$J12</f>
        <v>0</v>
      </c>
      <c r="AP52" s="181">
        <f>'6、销售进度'!AP68*$C12+'6、销售进度'!AO68*$D12+'6、销售进度'!AN68*$E12+'6、销售进度'!AM68*$F12+'6、销售进度'!AL68*$G12+'6、销售进度'!AK68*$H12+'6、销售进度'!AJ68*$I12+'6、销售进度'!AI68*$J12</f>
        <v>0</v>
      </c>
      <c r="AQ52" s="181">
        <f>'6、销售进度'!AQ68*$C12+'6、销售进度'!AP68*$D12+'6、销售进度'!AO68*$E12+'6、销售进度'!AN68*$F12+'6、销售进度'!AM68*$G12+'6、销售进度'!AL68*$H12+'6、销售进度'!AK68*$I12+'6、销售进度'!AJ68*$J12</f>
        <v>0</v>
      </c>
      <c r="AR52" s="181">
        <f>'6、销售进度'!AR68*$C12+'6、销售进度'!AQ68*$D12+'6、销售进度'!AP68*$E12+'6、销售进度'!AO68*$F12+'6、销售进度'!AN68*$G12+'6、销售进度'!AM68*$H12+'6、销售进度'!AL68*$I12+'6、销售进度'!AK68*$J12</f>
        <v>0</v>
      </c>
      <c r="AS52" s="181">
        <f>'6、销售进度'!AS68*$C12+'6、销售进度'!AR68*$D12+'6、销售进度'!AQ68*$E12+'6、销售进度'!AP68*$F12+'6、销售进度'!AO68*$G12+'6、销售进度'!AN68*$H12+'6、销售进度'!AM68*$I12+'6、销售进度'!AL68*$J12</f>
        <v>0</v>
      </c>
      <c r="AT52" s="181">
        <f>'6、销售进度'!AT68*$C12+'6、销售进度'!AS68*$D12+'6、销售进度'!AR68*$E12+'6、销售进度'!AQ68*$F12+'6、销售进度'!AP68*$G12+'6、销售进度'!AO68*$H12+'6、销售进度'!AN68*$I12+'6、销售进度'!AM68*$J12</f>
        <v>0</v>
      </c>
      <c r="AU52" s="181">
        <f>'6、销售进度'!AU68*$C12+'6、销售进度'!AT68*$D12+'6、销售进度'!AS68*$E12+'6、销售进度'!AR68*$F12+'6、销售进度'!AQ68*$G12+'6、销售进度'!AP68*$H12+'6、销售进度'!AO68*$I12+'6、销售进度'!AN68*$J12</f>
        <v>0</v>
      </c>
      <c r="AV52" s="181">
        <f>'6、销售进度'!AV68*$C12+'6、销售进度'!AU68*$D12+'6、销售进度'!AT68*$E12+'6、销售进度'!AS68*$F12+'6、销售进度'!AR68*$G12+'6、销售进度'!AQ68*$H12+'6、销售进度'!AP68*$I12+'6、销售进度'!AO68*$J12</f>
        <v>0</v>
      </c>
      <c r="AW52" s="181">
        <f>'6、销售进度'!AW68*$C12+'6、销售进度'!AV68*$D12+'6、销售进度'!AU68*$E12+'6、销售进度'!AT68*$F12+'6、销售进度'!AS68*$G12+'6、销售进度'!AR68*$H12+'6、销售进度'!AQ68*$I12+'6、销售进度'!AP68*$J12</f>
        <v>0</v>
      </c>
      <c r="AX52" s="181">
        <f>'6、销售进度'!AX68*$C12+'6、销售进度'!AW68*$D12+'6、销售进度'!AV68*$E12+'6、销售进度'!AU68*$F12+'6、销售进度'!AT68*$G12+'6、销售进度'!AS68*$H12+'6、销售进度'!AR68*$I12+'6、销售进度'!AQ68*$J12</f>
        <v>0</v>
      </c>
      <c r="AY52" s="181">
        <f>'6、销售进度'!AY68*$C12+'6、销售进度'!AX68*$D12+'6、销售进度'!AW68*$E12+'6、销售进度'!AV68*$F12+'6、销售进度'!AU68*$G12+'6、销售进度'!AT68*$H12+'6、销售进度'!AS68*$I12+'6、销售进度'!AR68*$J12</f>
        <v>0</v>
      </c>
      <c r="AZ52" s="181">
        <f>'6、销售进度'!AZ68*$C12+'6、销售进度'!AY68*$D12+'6、销售进度'!AX68*$E12+'6、销售进度'!AW68*$F12+'6、销售进度'!AV68*$G12+'6、销售进度'!AU68*$H12+'6、销售进度'!AT68*$I12+'6、销售进度'!AS68*$J12</f>
        <v>0</v>
      </c>
      <c r="BA52" s="181">
        <f>'6、销售进度'!BA68*$C12+'6、销售进度'!AZ68*$D12+'6、销售进度'!AY68*$E12+'6、销售进度'!AX68*$F12+'6、销售进度'!AW68*$G12+'6、销售进度'!AV68*$H12+'6、销售进度'!AU68*$I12+'6、销售进度'!AT68*$J12</f>
        <v>0</v>
      </c>
      <c r="BB52" s="181">
        <f>'6、销售进度'!BB68*$C12+'6、销售进度'!BA68*$D12+'6、销售进度'!AZ68*$E12+'6、销售进度'!AY68*$F12+'6、销售进度'!AX68*$G12+'6、销售进度'!AW68*$H12+'6、销售进度'!AV68*$I12+'6、销售进度'!AU68*$J12</f>
        <v>0</v>
      </c>
      <c r="BC52" s="181">
        <f>'6、销售进度'!BC68*$C12+'6、销售进度'!BB68*$D12+'6、销售进度'!BA68*$E12+'6、销售进度'!AZ68*$F12+'6、销售进度'!AY68*$G12+'6、销售进度'!AX68*$H12+'6、销售进度'!AW68*$I12+'6、销售进度'!AV68*$J12</f>
        <v>0</v>
      </c>
      <c r="BD52" s="181">
        <f>'6、销售进度'!BD68*$C12+'6、销售进度'!BC68*$D12+'6、销售进度'!BB68*$E12+'6、销售进度'!BA68*$F12+'6、销售进度'!AZ68*$G12+'6、销售进度'!AY68*$H12+'6、销售进度'!AX68*$I12+'6、销售进度'!AW68*$J12</f>
        <v>0</v>
      </c>
      <c r="BE52" s="181">
        <f>'6、销售进度'!BE68*$C12+'6、销售进度'!BD68*$D12+'6、销售进度'!BC68*$E12+'6、销售进度'!BB68*$F12+'6、销售进度'!BA68*$G12+'6、销售进度'!AZ68*$H12+'6、销售进度'!AY68*$I12+'6、销售进度'!AX68*$J12</f>
        <v>0</v>
      </c>
      <c r="BF52" s="181">
        <f>'6、销售进度'!BF68*$C12+'6、销售进度'!BE68*$D12+'6、销售进度'!BD68*$E12+'6、销售进度'!BC68*$F12+'6、销售进度'!BB68*$G12+'6、销售进度'!BA68*$H12+'6、销售进度'!AZ68*$I12+'6、销售进度'!AY68*$J12</f>
        <v>0</v>
      </c>
      <c r="BG52" s="181">
        <f>'6、销售进度'!BG68*$C12+'6、销售进度'!BF68*$D12+'6、销售进度'!BE68*$E12+'6、销售进度'!BD68*$F12+'6、销售进度'!BC68*$G12+'6、销售进度'!BB68*$H12+'6、销售进度'!BA68*$I12+'6、销售进度'!AZ68*$J12</f>
        <v>0</v>
      </c>
      <c r="BH52" s="181">
        <f>'6、销售进度'!BH68*$C12+'6、销售进度'!BG68*$D12+'6、销售进度'!BF68*$E12+'6、销售进度'!BE68*$F12+'6、销售进度'!BD68*$G12+'6、销售进度'!BC68*$H12+'6、销售进度'!BB68*$I12+'6、销售进度'!BA68*$J12</f>
        <v>0</v>
      </c>
      <c r="BI52" s="181">
        <f>'6、销售进度'!BI68*$C12+'6、销售进度'!BH68*$D12+'6、销售进度'!BG68*$E12+'6、销售进度'!BF68*$F12+'6、销售进度'!BE68*$G12+'6、销售进度'!BD68*$H12+'6、销售进度'!BC68*$I12+'6、销售进度'!BB68*$J12</f>
        <v>0</v>
      </c>
      <c r="BJ52" s="181">
        <f>'6、销售进度'!BJ68*$C12+'6、销售进度'!BI68*$D12+'6、销售进度'!BH68*$E12+'6、销售进度'!BG68*$F12+'6、销售进度'!BF68*$G12+'6、销售进度'!BE68*$H12+'6、销售进度'!BD68*$I12+'6、销售进度'!BC68*$J12</f>
        <v>0</v>
      </c>
      <c r="BK52" s="181">
        <f>'6、销售进度'!BK68*$C12+'6、销售进度'!BJ68*$D12+'6、销售进度'!BI68*$E12+'6、销售进度'!BH68*$F12+'6、销售进度'!BG68*$G12+'6、销售进度'!BF68*$H12+'6、销售进度'!BE68*$I12+'6、销售进度'!BD68*$J12</f>
        <v>0</v>
      </c>
      <c r="BL52" s="181">
        <f>'6、销售进度'!BL68*$C12+'6、销售进度'!BK68*$D12+'6、销售进度'!BJ68*$E12+'6、销售进度'!BI68*$F12+'6、销售进度'!BH68*$G12+'6、销售进度'!BG68*$H12+'6、销售进度'!BF68*$I12+'6、销售进度'!BE68*$J12</f>
        <v>0</v>
      </c>
      <c r="BM52" s="181">
        <f>'6、销售进度'!BM68*$C12+'6、销售进度'!BL68*$D12+'6、销售进度'!BK68*$E12+'6、销售进度'!BJ68*$F12+'6、销售进度'!BI68*$G12+'6、销售进度'!BH68*$H12+'6、销售进度'!BG68*$I12+'6、销售进度'!BF68*$J12</f>
        <v>0</v>
      </c>
      <c r="BN52" s="181">
        <f>'6、销售进度'!BN68*$C12+'6、销售进度'!BM68*$D12+'6、销售进度'!BL68*$E12+'6、销售进度'!BK68*$F12+'6、销售进度'!BJ68*$G12+'6、销售进度'!BI68*$H12+'6、销售进度'!BH68*$I12+'6、销售进度'!BG68*$J12</f>
        <v>0</v>
      </c>
      <c r="BO52" s="181">
        <f>'6、销售进度'!BO68*$C12+'6、销售进度'!BN68*$D12+'6、销售进度'!BM68*$E12+'6、销售进度'!BL68*$F12+'6、销售进度'!BK68*$G12+'6、销售进度'!BJ68*$H12+'6、销售进度'!BI68*$I12+'6、销售进度'!BH68*$J12</f>
        <v>0</v>
      </c>
      <c r="BP52" s="181">
        <f>'6、销售进度'!BP68*$C12+'6、销售进度'!BO68*$D12+'6、销售进度'!BN68*$E12+'6、销售进度'!BM68*$F12+'6、销售进度'!BL68*$G12+'6、销售进度'!BK68*$H12+'6、销售进度'!BJ68*$I12+'6、销售进度'!BI68*$J12</f>
        <v>0</v>
      </c>
      <c r="BQ52" s="181">
        <f>'6、销售进度'!BQ68*$C12+'6、销售进度'!BP68*$D12+'6、销售进度'!BO68*$E12+'6、销售进度'!BN68*$F12+'6、销售进度'!BM68*$G12+'6、销售进度'!BL68*$H12+'6、销售进度'!BK68*$I12+'6、销售进度'!BJ68*$J12</f>
        <v>0</v>
      </c>
      <c r="BR52" s="181">
        <f>'6、销售进度'!BR68*$C12+'6、销售进度'!BQ68*$D12+'6、销售进度'!BP68*$E12+'6、销售进度'!BO68*$F12+'6、销售进度'!BN68*$G12+'6、销售进度'!BM68*$H12+'6、销售进度'!BL68*$I12+'6、销售进度'!BK68*$J12</f>
        <v>0</v>
      </c>
      <c r="BS52" s="181">
        <f>'6、销售进度'!BS68*$C12+'6、销售进度'!BR68*$D12+'6、销售进度'!BQ68*$E12+'6、销售进度'!BP68*$F12+'6、销售进度'!BO68*$G12+'6、销售进度'!BN68*$H12+'6、销售进度'!BM68*$I12+'6、销售进度'!BL68*$J12</f>
        <v>0</v>
      </c>
      <c r="BT52" s="181">
        <f>'6、销售进度'!BT68*$C12+'6、销售进度'!BS68*$D12+'6、销售进度'!BR68*$E12+'6、销售进度'!BQ68*$F12+'6、销售进度'!BP68*$G12+'6、销售进度'!BO68*$H12+'6、销售进度'!BN68*$I12+'6、销售进度'!BM68*$J12</f>
        <v>0</v>
      </c>
      <c r="BU52" s="181">
        <f>'6、销售进度'!BU68*$C12+'6、销售进度'!BT68*$D12+'6、销售进度'!BS68*$E12+'6、销售进度'!BR68*$F12+'6、销售进度'!BQ68*$G12+'6、销售进度'!BP68*$H12+'6、销售进度'!BO68*$I12+'6、销售进度'!BN68*$J12</f>
        <v>0</v>
      </c>
      <c r="BV52" s="181">
        <f>'6、销售进度'!BV68*$C12+'6、销售进度'!BU68*$D12+'6、销售进度'!BT68*$E12+'6、销售进度'!BS68*$F12+'6、销售进度'!BR68*$G12+'6、销售进度'!BQ68*$H12+'6、销售进度'!BP68*$I12+'6、销售进度'!BO68*$J12</f>
        <v>0</v>
      </c>
      <c r="BW52" s="181">
        <f>'6、销售进度'!BW68*$C12+'6、销售进度'!BV68*$D12+'6、销售进度'!BU68*$E12+'6、销售进度'!BT68*$F12+'6、销售进度'!BS68*$G12+'6、销售进度'!BR68*$H12+'6、销售进度'!BQ68*$I12+'6、销售进度'!BP68*$J12</f>
        <v>0</v>
      </c>
      <c r="BX52" s="181">
        <f>'6、销售进度'!BX68*$C12+'6、销售进度'!BW68*$D12+'6、销售进度'!BV68*$E12+'6、销售进度'!BU68*$F12+'6、销售进度'!BT68*$G12+'6、销售进度'!BS68*$H12+'6、销售进度'!BR68*$I12+'6、销售进度'!BQ68*$J12</f>
        <v>0</v>
      </c>
      <c r="BY52" s="181">
        <f>'6、销售进度'!BY68*$C12+'6、销售进度'!BX68*$D12+'6、销售进度'!BW68*$E12+'6、销售进度'!BV68*$F12+'6、销售进度'!BU68*$G12+'6、销售进度'!BT68*$H12+'6、销售进度'!BS68*$I12+'6、销售进度'!BR68*$J12</f>
        <v>0</v>
      </c>
      <c r="BZ52" s="181">
        <f>'6、销售进度'!BZ68*$C12+'6、销售进度'!BY68*$D12+'6、销售进度'!BX68*$E12+'6、销售进度'!BW68*$F12+'6、销售进度'!BV68*$G12+'6、销售进度'!BU68*$H12+'6、销售进度'!BT68*$I12+'6、销售进度'!BS68*$J12</f>
        <v>0</v>
      </c>
      <c r="CA52" s="181">
        <f>'6、销售进度'!CA68*$C12+'6、销售进度'!BZ68*$D12+'6、销售进度'!BY68*$E12+'6、销售进度'!BX68*$F12+'6、销售进度'!BW68*$G12+'6、销售进度'!BV68*$H12+'6、销售进度'!BU68*$I12+'6、销售进度'!BT68*$J12</f>
        <v>0</v>
      </c>
      <c r="CB52" s="181">
        <f>'6、销售进度'!CB68*$C12+'6、销售进度'!CA68*$D12+'6、销售进度'!BZ68*$E12+'6、销售进度'!BY68*$F12+'6、销售进度'!BX68*$G12+'6、销售进度'!BW68*$H12+'6、销售进度'!BV68*$I12+'6、销售进度'!BU68*$J12</f>
        <v>0</v>
      </c>
      <c r="CC52" s="181">
        <f>'6、销售进度'!CC68*$C12+'6、销售进度'!CB68*$D12+'6、销售进度'!CA68*$E12+'6、销售进度'!BZ68*$F12+'6、销售进度'!BY68*$G12+'6、销售进度'!BX68*$H12+'6、销售进度'!BW68*$I12+'6、销售进度'!BV68*$J12</f>
        <v>0</v>
      </c>
      <c r="CD52" s="181">
        <f>'6、销售进度'!CD68*$C12+'6、销售进度'!CC68*$D12+'6、销售进度'!CB68*$E12+'6、销售进度'!CA68*$F12+'6、销售进度'!BZ68*$G12+'6、销售进度'!BY68*$H12+'6、销售进度'!BX68*$I12+'6、销售进度'!BW68*$J12</f>
        <v>0</v>
      </c>
      <c r="CE52" s="181">
        <f>'6、销售进度'!CE68*$C12+'6、销售进度'!CD68*$D12+'6、销售进度'!CC68*$E12+'6、销售进度'!CB68*$F12+'6、销售进度'!CA68*$G12+'6、销售进度'!BZ68*$H12+'6、销售进度'!BY68*$I12+'6、销售进度'!BX68*$J12</f>
        <v>0</v>
      </c>
      <c r="CF52" s="181">
        <f>'6、销售进度'!CF68*$C12+'6、销售进度'!CE68*$D12+'6、销售进度'!CD68*$E12+'6、销售进度'!CC68*$F12+'6、销售进度'!CB68*$G12+'6、销售进度'!CA68*$H12+'6、销售进度'!BZ68*$I12+'6、销售进度'!BY68*$J12</f>
        <v>0</v>
      </c>
      <c r="CG52" s="181">
        <f>'6、销售进度'!CG68*$C12+'6、销售进度'!CF68*$D12+'6、销售进度'!CE68*$E12+'6、销售进度'!CD68*$F12+'6、销售进度'!CC68*$G12+'6、销售进度'!CB68*$H12+'6、销售进度'!CA68*$I12+'6、销售进度'!BZ68*$J12</f>
        <v>0</v>
      </c>
      <c r="CH52" s="181">
        <f>'6、销售进度'!CH68*$C12+'6、销售进度'!CG68*$D12+'6、销售进度'!CF68*$E12+'6、销售进度'!CE68*$F12+'6、销售进度'!CD68*$G12+'6、销售进度'!CC68*$H12+'6、销售进度'!CB68*$I12+'6、销售进度'!CA68*$J12</f>
        <v>0</v>
      </c>
      <c r="CI52" s="181">
        <f>'6、销售进度'!CI68*$C12+'6、销售进度'!CH68*$D12+'6、销售进度'!CG68*$E12+'6、销售进度'!CF68*$F12+'6、销售进度'!CE68*$G12+'6、销售进度'!CD68*$H12+'6、销售进度'!CC68*$I12+'6、销售进度'!CB68*$J12</f>
        <v>0</v>
      </c>
      <c r="CJ52" s="181">
        <f>'6、销售进度'!CJ68*$C12+'6、销售进度'!CI68*$D12+'6、销售进度'!CH68*$E12+'6、销售进度'!CG68*$F12+'6、销售进度'!CF68*$G12+'6、销售进度'!CE68*$H12+'6、销售进度'!CD68*$I12+'6、销售进度'!CC68*$J12</f>
        <v>0</v>
      </c>
      <c r="CK52" s="181">
        <f>'6、销售进度'!CK68*$C12+'6、销售进度'!CJ68*$D12+'6、销售进度'!CI68*$E12+'6、销售进度'!CH68*$F12+'6、销售进度'!CG68*$G12+'6、销售进度'!CF68*$H12+'6、销售进度'!CE68*$I12+'6、销售进度'!CD68*$J12</f>
        <v>0</v>
      </c>
      <c r="CL52" s="181">
        <f>'6、销售进度'!CL68*$C12+'6、销售进度'!CK68*$D12+'6、销售进度'!CJ68*$E12+'6、销售进度'!CI68*$F12+'6、销售进度'!CH68*$G12+'6、销售进度'!CG68*$H12+'6、销售进度'!CF68*$I12+'6、销售进度'!CE68*$J12</f>
        <v>0</v>
      </c>
      <c r="CM52" s="181">
        <f>'6、销售进度'!CM68*$C12+'6、销售进度'!CL68*$D12+'6、销售进度'!CK68*$E12+'6、销售进度'!CJ68*$F12+'6、销售进度'!CI68*$G12+'6、销售进度'!CH68*$H12+'6、销售进度'!CG68*$I12+'6、销售进度'!CF68*$J12</f>
        <v>0</v>
      </c>
      <c r="CN52" s="181">
        <f>'6、销售进度'!CN68*$C12+'6、销售进度'!CM68*$D12+'6、销售进度'!CL68*$E12+'6、销售进度'!CK68*$F12+'6、销售进度'!CJ68*$G12+'6、销售进度'!CI68*$H12+'6、销售进度'!CH68*$I12+'6、销售进度'!CG68*$J12</f>
        <v>0</v>
      </c>
      <c r="CO52" s="181">
        <f>'6、销售进度'!CO68*$C12+'6、销售进度'!CN68*$D12+'6、销售进度'!CM68*$E12+'6、销售进度'!CL68*$F12+'6、销售进度'!CK68*$G12+'6、销售进度'!CJ68*$H12+'6、销售进度'!CI68*$I12+'6、销售进度'!CH68*$J12</f>
        <v>0</v>
      </c>
      <c r="CP52" s="181">
        <f>'6、销售进度'!CP68*$C12+'6、销售进度'!CO68*$D12+'6、销售进度'!CN68*$E12+'6、销售进度'!CM68*$F12+'6、销售进度'!CL68*$G12+'6、销售进度'!CK68*$H12+'6、销售进度'!CJ68*$I12+'6、销售进度'!CI68*$J12</f>
        <v>0</v>
      </c>
      <c r="CQ52" s="181">
        <f>'6、销售进度'!CQ68*$C12+'6、销售进度'!CP68*$D12+'6、销售进度'!CO68*$E12+'6、销售进度'!CN68*$F12+'6、销售进度'!CM68*$G12+'6、销售进度'!CL68*$H12+'6、销售进度'!CK68*$I12+'6、销售进度'!CJ68*$J12</f>
        <v>0</v>
      </c>
      <c r="CR52" s="181">
        <f>'6、销售进度'!CR68*$C12+'6、销售进度'!CQ68*$D12+'6、销售进度'!CP68*$E12+'6、销售进度'!CO68*$F12+'6、销售进度'!CN68*$G12+'6、销售进度'!CM68*$H12+'6、销售进度'!CL68*$I12+'6、销售进度'!CK68*$J12</f>
        <v>0</v>
      </c>
      <c r="CS52" s="181">
        <f>'6、销售进度'!CS68*$C12+'6、销售进度'!CR68*$D12+'6、销售进度'!CQ68*$E12+'6、销售进度'!CP68*$F12+'6、销售进度'!CO68*$G12+'6、销售进度'!CN68*$H12+'6、销售进度'!CM68*$I12+'6、销售进度'!CL68*$J12</f>
        <v>0</v>
      </c>
      <c r="CT52" s="181">
        <f>'6、销售进度'!CT68*$C12+'6、销售进度'!CS68*$D12+'6、销售进度'!CR68*$E12+'6、销售进度'!CQ68*$F12+'6、销售进度'!CP68*$G12+'6、销售进度'!CO68*$H12+'6、销售进度'!CN68*$I12+'6、销售进度'!CM68*$J12</f>
        <v>0</v>
      </c>
      <c r="CU52" s="188">
        <f>B52-'6、销售进度'!B68</f>
        <v>0</v>
      </c>
    </row>
    <row r="53" spans="1:99" ht="16.5" customHeight="1" outlineLevel="1">
      <c r="A53" s="174" t="str">
        <f>'5、销售定价'!A13</f>
        <v>公寓（含loft）</v>
      </c>
      <c r="B53" s="180">
        <f t="shared" si="39"/>
        <v>0</v>
      </c>
      <c r="C53" s="181">
        <f>'6、销售进度'!C69*$C13</f>
        <v>0</v>
      </c>
      <c r="D53" s="181">
        <f>'6、销售进度'!D69*$C13+'6、销售进度'!C69*$D13</f>
        <v>0</v>
      </c>
      <c r="E53" s="181">
        <f>'6、销售进度'!E69*$C13+'6、销售进度'!D69*$D13+'6、销售进度'!C69*$E13</f>
        <v>0</v>
      </c>
      <c r="F53" s="181">
        <f>'6、销售进度'!F69*$C13+'6、销售进度'!E69*$D13+'6、销售进度'!D69*$E13+'6、销售进度'!C69*$F13</f>
        <v>0</v>
      </c>
      <c r="G53" s="181">
        <f>'6、销售进度'!G69*$C13+'6、销售进度'!F69*$D13+'6、销售进度'!E69*$E13+'6、销售进度'!D69*$F13+'6、销售进度'!C69*$G13</f>
        <v>0</v>
      </c>
      <c r="H53" s="181">
        <f>'6、销售进度'!H69*$C13+'6、销售进度'!G69*$D13+'6、销售进度'!F69*$E13+'6、销售进度'!E69*$F13+'6、销售进度'!D69*$G13+'6、销售进度'!C69*$H13</f>
        <v>0</v>
      </c>
      <c r="I53" s="181">
        <f>'6、销售进度'!I69*$C13+'6、销售进度'!H69*$D13+'6、销售进度'!G69*$E13+'6、销售进度'!F69*$F13+'6、销售进度'!E69*$G13+'6、销售进度'!D69*$H13+'6、销售进度'!C69*$I13</f>
        <v>0</v>
      </c>
      <c r="J53" s="181">
        <f>'6、销售进度'!J69*$C13+'6、销售进度'!I69*$D13+'6、销售进度'!H69*$E13+'6、销售进度'!G69*$F13+'6、销售进度'!F69*$G13+'6、销售进度'!E69*$H13+'6、销售进度'!D69*$I13+'6、销售进度'!C69*$J13</f>
        <v>0</v>
      </c>
      <c r="K53" s="181">
        <f>'6、销售进度'!K69*$C13+'6、销售进度'!J69*$D13+'6、销售进度'!I69*$E13+'6、销售进度'!H69*$F13+'6、销售进度'!G69*$G13+'6、销售进度'!F69*$H13+'6、销售进度'!E69*$I13+'6、销售进度'!D69*$J13</f>
        <v>0</v>
      </c>
      <c r="L53" s="181">
        <f>'6、销售进度'!L69*$C13+'6、销售进度'!K69*$D13+'6、销售进度'!J69*$E13+'6、销售进度'!I69*$F13+'6、销售进度'!H69*$G13+'6、销售进度'!G69*$H13+'6、销售进度'!F69*$I13+'6、销售进度'!E69*$J13</f>
        <v>0</v>
      </c>
      <c r="M53" s="181">
        <f>'6、销售进度'!M69*$C13+'6、销售进度'!L69*$D13+'6、销售进度'!K69*$E13+'6、销售进度'!J69*$F13+'6、销售进度'!I69*$G13+'6、销售进度'!H69*$H13+'6、销售进度'!G69*$I13+'6、销售进度'!F69*$J13</f>
        <v>0</v>
      </c>
      <c r="N53" s="181">
        <f>'6、销售进度'!N69*$C13+'6、销售进度'!M69*$D13+'6、销售进度'!L69*$E13+'6、销售进度'!K69*$F13+'6、销售进度'!J69*$G13+'6、销售进度'!I69*$H13+'6、销售进度'!H69*$I13+'6、销售进度'!G69*$J13</f>
        <v>0</v>
      </c>
      <c r="O53" s="181">
        <f>'6、销售进度'!O69*$C13+'6、销售进度'!N69*$D13+'6、销售进度'!M69*$E13+'6、销售进度'!L69*$F13+'6、销售进度'!K69*$G13+'6、销售进度'!J69*$H13+'6、销售进度'!I69*$I13+'6、销售进度'!H69*$J13</f>
        <v>0</v>
      </c>
      <c r="P53" s="181">
        <f>'6、销售进度'!P69*$C13+'6、销售进度'!O69*$D13+'6、销售进度'!N69*$E13+'6、销售进度'!M69*$F13+'6、销售进度'!L69*$G13+'6、销售进度'!K69*$H13+'6、销售进度'!J69*$I13+'6、销售进度'!I69*$J13</f>
        <v>0</v>
      </c>
      <c r="Q53" s="181">
        <f>'6、销售进度'!Q69*$C13+'6、销售进度'!P69*$D13+'6、销售进度'!O69*$E13+'6、销售进度'!N69*$F13+'6、销售进度'!M69*$G13+'6、销售进度'!L69*$H13+'6、销售进度'!K69*$I13+'6、销售进度'!J69*$J13</f>
        <v>0</v>
      </c>
      <c r="R53" s="181">
        <f>'6、销售进度'!R69*$C13+'6、销售进度'!Q69*$D13+'6、销售进度'!P69*$E13+'6、销售进度'!O69*$F13+'6、销售进度'!N69*$G13+'6、销售进度'!M69*$H13+'6、销售进度'!L69*$I13+'6、销售进度'!K69*$J13</f>
        <v>0</v>
      </c>
      <c r="S53" s="181">
        <f>'6、销售进度'!S69*$C13+'6、销售进度'!R69*$D13+'6、销售进度'!Q69*$E13+'6、销售进度'!P69*$F13+'6、销售进度'!O69*$G13+'6、销售进度'!N69*$H13+'6、销售进度'!M69*$I13+'6、销售进度'!L69*$J13</f>
        <v>0</v>
      </c>
      <c r="T53" s="181">
        <f>'6、销售进度'!T69*$C13+'6、销售进度'!S69*$D13+'6、销售进度'!R69*$E13+'6、销售进度'!Q69*$F13+'6、销售进度'!P69*$G13+'6、销售进度'!O69*$H13+'6、销售进度'!N69*$I13+'6、销售进度'!M69*$J13</f>
        <v>0</v>
      </c>
      <c r="U53" s="181">
        <f>'6、销售进度'!U69*$C13+'6、销售进度'!T69*$D13+'6、销售进度'!S69*$E13+'6、销售进度'!R69*$F13+'6、销售进度'!Q69*$G13+'6、销售进度'!P69*$H13+'6、销售进度'!O69*$I13+'6、销售进度'!N69*$J13</f>
        <v>0</v>
      </c>
      <c r="V53" s="181">
        <f>'6、销售进度'!V69*$C13+'6、销售进度'!U69*$D13+'6、销售进度'!T69*$E13+'6、销售进度'!S69*$F13+'6、销售进度'!R69*$G13+'6、销售进度'!Q69*$H13+'6、销售进度'!P69*$I13+'6、销售进度'!O69*$J13</f>
        <v>0</v>
      </c>
      <c r="W53" s="181">
        <f>'6、销售进度'!W69*$C13+'6、销售进度'!V69*$D13+'6、销售进度'!U69*$E13+'6、销售进度'!T69*$F13+'6、销售进度'!S69*$G13+'6、销售进度'!R69*$H13+'6、销售进度'!Q69*$I13+'6、销售进度'!P69*$J13</f>
        <v>0</v>
      </c>
      <c r="X53" s="181">
        <f>'6、销售进度'!X69*$C13+'6、销售进度'!W69*$D13+'6、销售进度'!V69*$E13+'6、销售进度'!U69*$F13+'6、销售进度'!T69*$G13+'6、销售进度'!S69*$H13+'6、销售进度'!R69*$I13+'6、销售进度'!Q69*$J13</f>
        <v>0</v>
      </c>
      <c r="Y53" s="181">
        <f>'6、销售进度'!Y69*$C13+'6、销售进度'!X69*$D13+'6、销售进度'!W69*$E13+'6、销售进度'!V69*$F13+'6、销售进度'!U69*$G13+'6、销售进度'!T69*$H13+'6、销售进度'!S69*$I13+'6、销售进度'!R69*$J13</f>
        <v>0</v>
      </c>
      <c r="Z53" s="181">
        <f>'6、销售进度'!Z69*$C13+'6、销售进度'!Y69*$D13+'6、销售进度'!X69*$E13+'6、销售进度'!W69*$F13+'6、销售进度'!V69*$G13+'6、销售进度'!U69*$H13+'6、销售进度'!T69*$I13+'6、销售进度'!S69*$J13</f>
        <v>0</v>
      </c>
      <c r="AA53" s="181">
        <f>'6、销售进度'!AA69*$C13+'6、销售进度'!Z69*$D13+'6、销售进度'!Y69*$E13+'6、销售进度'!X69*$F13+'6、销售进度'!W69*$G13+'6、销售进度'!V69*$H13+'6、销售进度'!U69*$I13+'6、销售进度'!T69*$J13</f>
        <v>0</v>
      </c>
      <c r="AB53" s="181">
        <f>'6、销售进度'!AB69*$C13+'6、销售进度'!AA69*$D13+'6、销售进度'!Z69*$E13+'6、销售进度'!Y69*$F13+'6、销售进度'!X69*$G13+'6、销售进度'!W69*$H13+'6、销售进度'!V69*$I13+'6、销售进度'!U69*$J13</f>
        <v>0</v>
      </c>
      <c r="AC53" s="181">
        <f>'6、销售进度'!AC69*$C13+'6、销售进度'!AB69*$D13+'6、销售进度'!AA69*$E13+'6、销售进度'!Z69*$F13+'6、销售进度'!Y69*$G13+'6、销售进度'!X69*$H13+'6、销售进度'!W69*$I13+'6、销售进度'!V69*$J13</f>
        <v>0</v>
      </c>
      <c r="AD53" s="181">
        <f>'6、销售进度'!AD69*$C13+'6、销售进度'!AC69*$D13+'6、销售进度'!AB69*$E13+'6、销售进度'!AA69*$F13+'6、销售进度'!Z69*$G13+'6、销售进度'!Y69*$H13+'6、销售进度'!X69*$I13+'6、销售进度'!W69*$J13</f>
        <v>0</v>
      </c>
      <c r="AE53" s="181">
        <f>'6、销售进度'!AE69*$C13+'6、销售进度'!AD69*$D13+'6、销售进度'!AC69*$E13+'6、销售进度'!AB69*$F13+'6、销售进度'!AA69*$G13+'6、销售进度'!Z69*$H13+'6、销售进度'!Y69*$I13+'6、销售进度'!X69*$J13</f>
        <v>0</v>
      </c>
      <c r="AF53" s="181">
        <f>'6、销售进度'!AF69*$C13+'6、销售进度'!AE69*$D13+'6、销售进度'!AD69*$E13+'6、销售进度'!AC69*$F13+'6、销售进度'!AB69*$G13+'6、销售进度'!AA69*$H13+'6、销售进度'!Z69*$I13+'6、销售进度'!Y69*$J13</f>
        <v>0</v>
      </c>
      <c r="AG53" s="181">
        <f>'6、销售进度'!AG69*$C13+'6、销售进度'!AF69*$D13+'6、销售进度'!AE69*$E13+'6、销售进度'!AD69*$F13+'6、销售进度'!AC69*$G13+'6、销售进度'!AB69*$H13+'6、销售进度'!AA69*$I13+'6、销售进度'!Z69*$J13</f>
        <v>0</v>
      </c>
      <c r="AH53" s="181">
        <f>'6、销售进度'!AH69*$C13+'6、销售进度'!AG69*$D13+'6、销售进度'!AF69*$E13+'6、销售进度'!AE69*$F13+'6、销售进度'!AD69*$G13+'6、销售进度'!AC69*$H13+'6、销售进度'!AB69*$I13+'6、销售进度'!AA69*$J13</f>
        <v>0</v>
      </c>
      <c r="AI53" s="181">
        <f>'6、销售进度'!AI69*$C13+'6、销售进度'!AH69*$D13+'6、销售进度'!AG69*$E13+'6、销售进度'!AF69*$F13+'6、销售进度'!AE69*$G13+'6、销售进度'!AD69*$H13+'6、销售进度'!AC69*$I13+'6、销售进度'!AB69*$J13</f>
        <v>0</v>
      </c>
      <c r="AJ53" s="181">
        <f>'6、销售进度'!AJ69*$C13+'6、销售进度'!AI69*$D13+'6、销售进度'!AH69*$E13+'6、销售进度'!AG69*$F13+'6、销售进度'!AF69*$G13+'6、销售进度'!AE69*$H13+'6、销售进度'!AD69*$I13+'6、销售进度'!AC69*$J13</f>
        <v>0</v>
      </c>
      <c r="AK53" s="181">
        <f>'6、销售进度'!AK69*$C13+'6、销售进度'!AJ69*$D13+'6、销售进度'!AI69*$E13+'6、销售进度'!AH69*$F13+'6、销售进度'!AG69*$G13+'6、销售进度'!AF69*$H13+'6、销售进度'!AE69*$I13+'6、销售进度'!AD69*$J13</f>
        <v>0</v>
      </c>
      <c r="AL53" s="181">
        <f>'6、销售进度'!AL69*$C13+'6、销售进度'!AK69*$D13+'6、销售进度'!AJ69*$E13+'6、销售进度'!AI69*$F13+'6、销售进度'!AH69*$G13+'6、销售进度'!AG69*$H13+'6、销售进度'!AF69*$I13+'6、销售进度'!AE69*$J13</f>
        <v>0</v>
      </c>
      <c r="AM53" s="181">
        <f>'6、销售进度'!AM69*$C13+'6、销售进度'!AL69*$D13+'6、销售进度'!AK69*$E13+'6、销售进度'!AJ69*$F13+'6、销售进度'!AI69*$G13+'6、销售进度'!AH69*$H13+'6、销售进度'!AG69*$I13+'6、销售进度'!AF69*$J13</f>
        <v>0</v>
      </c>
      <c r="AN53" s="181">
        <f>'6、销售进度'!AN69*$C13+'6、销售进度'!AM69*$D13+'6、销售进度'!AL69*$E13+'6、销售进度'!AK69*$F13+'6、销售进度'!AJ69*$G13+'6、销售进度'!AI69*$H13+'6、销售进度'!AH69*$I13+'6、销售进度'!AG69*$J13</f>
        <v>0</v>
      </c>
      <c r="AO53" s="181">
        <f>'6、销售进度'!AO69*$C13+'6、销售进度'!AN69*$D13+'6、销售进度'!AM69*$E13+'6、销售进度'!AL69*$F13+'6、销售进度'!AK69*$G13+'6、销售进度'!AJ69*$H13+'6、销售进度'!AI69*$I13+'6、销售进度'!AH69*$J13</f>
        <v>0</v>
      </c>
      <c r="AP53" s="181">
        <f>'6、销售进度'!AP69*$C13+'6、销售进度'!AO69*$D13+'6、销售进度'!AN69*$E13+'6、销售进度'!AM69*$F13+'6、销售进度'!AL69*$G13+'6、销售进度'!AK69*$H13+'6、销售进度'!AJ69*$I13+'6、销售进度'!AI69*$J13</f>
        <v>0</v>
      </c>
      <c r="AQ53" s="181">
        <f>'6、销售进度'!AQ69*$C13+'6、销售进度'!AP69*$D13+'6、销售进度'!AO69*$E13+'6、销售进度'!AN69*$F13+'6、销售进度'!AM69*$G13+'6、销售进度'!AL69*$H13+'6、销售进度'!AK69*$I13+'6、销售进度'!AJ69*$J13</f>
        <v>0</v>
      </c>
      <c r="AR53" s="181">
        <f>'6、销售进度'!AR69*$C13+'6、销售进度'!AQ69*$D13+'6、销售进度'!AP69*$E13+'6、销售进度'!AO69*$F13+'6、销售进度'!AN69*$G13+'6、销售进度'!AM69*$H13+'6、销售进度'!AL69*$I13+'6、销售进度'!AK69*$J13</f>
        <v>0</v>
      </c>
      <c r="AS53" s="181">
        <f>'6、销售进度'!AS69*$C13+'6、销售进度'!AR69*$D13+'6、销售进度'!AQ69*$E13+'6、销售进度'!AP69*$F13+'6、销售进度'!AO69*$G13+'6、销售进度'!AN69*$H13+'6、销售进度'!AM69*$I13+'6、销售进度'!AL69*$J13</f>
        <v>0</v>
      </c>
      <c r="AT53" s="181">
        <f>'6、销售进度'!AT69*$C13+'6、销售进度'!AS69*$D13+'6、销售进度'!AR69*$E13+'6、销售进度'!AQ69*$F13+'6、销售进度'!AP69*$G13+'6、销售进度'!AO69*$H13+'6、销售进度'!AN69*$I13+'6、销售进度'!AM69*$J13</f>
        <v>0</v>
      </c>
      <c r="AU53" s="181">
        <f>'6、销售进度'!AU69*$C13+'6、销售进度'!AT69*$D13+'6、销售进度'!AS69*$E13+'6、销售进度'!AR69*$F13+'6、销售进度'!AQ69*$G13+'6、销售进度'!AP69*$H13+'6、销售进度'!AO69*$I13+'6、销售进度'!AN69*$J13</f>
        <v>0</v>
      </c>
      <c r="AV53" s="181">
        <f>'6、销售进度'!AV69*$C13+'6、销售进度'!AU69*$D13+'6、销售进度'!AT69*$E13+'6、销售进度'!AS69*$F13+'6、销售进度'!AR69*$G13+'6、销售进度'!AQ69*$H13+'6、销售进度'!AP69*$I13+'6、销售进度'!AO69*$J13</f>
        <v>0</v>
      </c>
      <c r="AW53" s="181">
        <f>'6、销售进度'!AW69*$C13+'6、销售进度'!AV69*$D13+'6、销售进度'!AU69*$E13+'6、销售进度'!AT69*$F13+'6、销售进度'!AS69*$G13+'6、销售进度'!AR69*$H13+'6、销售进度'!AQ69*$I13+'6、销售进度'!AP69*$J13</f>
        <v>0</v>
      </c>
      <c r="AX53" s="181">
        <f>'6、销售进度'!AX69*$C13+'6、销售进度'!AW69*$D13+'6、销售进度'!AV69*$E13+'6、销售进度'!AU69*$F13+'6、销售进度'!AT69*$G13+'6、销售进度'!AS69*$H13+'6、销售进度'!AR69*$I13+'6、销售进度'!AQ69*$J13</f>
        <v>0</v>
      </c>
      <c r="AY53" s="181">
        <f>'6、销售进度'!AY69*$C13+'6、销售进度'!AX69*$D13+'6、销售进度'!AW69*$E13+'6、销售进度'!AV69*$F13+'6、销售进度'!AU69*$G13+'6、销售进度'!AT69*$H13+'6、销售进度'!AS69*$I13+'6、销售进度'!AR69*$J13</f>
        <v>0</v>
      </c>
      <c r="AZ53" s="181">
        <f>'6、销售进度'!AZ69*$C13+'6、销售进度'!AY69*$D13+'6、销售进度'!AX69*$E13+'6、销售进度'!AW69*$F13+'6、销售进度'!AV69*$G13+'6、销售进度'!AU69*$H13+'6、销售进度'!AT69*$I13+'6、销售进度'!AS69*$J13</f>
        <v>0</v>
      </c>
      <c r="BA53" s="181">
        <f>'6、销售进度'!BA69*$C13+'6、销售进度'!AZ69*$D13+'6、销售进度'!AY69*$E13+'6、销售进度'!AX69*$F13+'6、销售进度'!AW69*$G13+'6、销售进度'!AV69*$H13+'6、销售进度'!AU69*$I13+'6、销售进度'!AT69*$J13</f>
        <v>0</v>
      </c>
      <c r="BB53" s="181">
        <f>'6、销售进度'!BB69*$C13+'6、销售进度'!BA69*$D13+'6、销售进度'!AZ69*$E13+'6、销售进度'!AY69*$F13+'6、销售进度'!AX69*$G13+'6、销售进度'!AW69*$H13+'6、销售进度'!AV69*$I13+'6、销售进度'!AU69*$J13</f>
        <v>0</v>
      </c>
      <c r="BC53" s="181">
        <f>'6、销售进度'!BC69*$C13+'6、销售进度'!BB69*$D13+'6、销售进度'!BA69*$E13+'6、销售进度'!AZ69*$F13+'6、销售进度'!AY69*$G13+'6、销售进度'!AX69*$H13+'6、销售进度'!AW69*$I13+'6、销售进度'!AV69*$J13</f>
        <v>0</v>
      </c>
      <c r="BD53" s="181">
        <f>'6、销售进度'!BD69*$C13+'6、销售进度'!BC69*$D13+'6、销售进度'!BB69*$E13+'6、销售进度'!BA69*$F13+'6、销售进度'!AZ69*$G13+'6、销售进度'!AY69*$H13+'6、销售进度'!AX69*$I13+'6、销售进度'!AW69*$J13</f>
        <v>0</v>
      </c>
      <c r="BE53" s="181">
        <f>'6、销售进度'!BE69*$C13+'6、销售进度'!BD69*$D13+'6、销售进度'!BC69*$E13+'6、销售进度'!BB69*$F13+'6、销售进度'!BA69*$G13+'6、销售进度'!AZ69*$H13+'6、销售进度'!AY69*$I13+'6、销售进度'!AX69*$J13</f>
        <v>0</v>
      </c>
      <c r="BF53" s="181">
        <f>'6、销售进度'!BF69*$C13+'6、销售进度'!BE69*$D13+'6、销售进度'!BD69*$E13+'6、销售进度'!BC69*$F13+'6、销售进度'!BB69*$G13+'6、销售进度'!BA69*$H13+'6、销售进度'!AZ69*$I13+'6、销售进度'!AY69*$J13</f>
        <v>0</v>
      </c>
      <c r="BG53" s="181">
        <f>'6、销售进度'!BG69*$C13+'6、销售进度'!BF69*$D13+'6、销售进度'!BE69*$E13+'6、销售进度'!BD69*$F13+'6、销售进度'!BC69*$G13+'6、销售进度'!BB69*$H13+'6、销售进度'!BA69*$I13+'6、销售进度'!AZ69*$J13</f>
        <v>0</v>
      </c>
      <c r="BH53" s="181">
        <f>'6、销售进度'!BH69*$C13+'6、销售进度'!BG69*$D13+'6、销售进度'!BF69*$E13+'6、销售进度'!BE69*$F13+'6、销售进度'!BD69*$G13+'6、销售进度'!BC69*$H13+'6、销售进度'!BB69*$I13+'6、销售进度'!BA69*$J13</f>
        <v>0</v>
      </c>
      <c r="BI53" s="181">
        <f>'6、销售进度'!BI69*$C13+'6、销售进度'!BH69*$D13+'6、销售进度'!BG69*$E13+'6、销售进度'!BF69*$F13+'6、销售进度'!BE69*$G13+'6、销售进度'!BD69*$H13+'6、销售进度'!BC69*$I13+'6、销售进度'!BB69*$J13</f>
        <v>0</v>
      </c>
      <c r="BJ53" s="181">
        <f>'6、销售进度'!BJ69*$C13+'6、销售进度'!BI69*$D13+'6、销售进度'!BH69*$E13+'6、销售进度'!BG69*$F13+'6、销售进度'!BF69*$G13+'6、销售进度'!BE69*$H13+'6、销售进度'!BD69*$I13+'6、销售进度'!BC69*$J13</f>
        <v>0</v>
      </c>
      <c r="BK53" s="181">
        <f>'6、销售进度'!BK69*$C13+'6、销售进度'!BJ69*$D13+'6、销售进度'!BI69*$E13+'6、销售进度'!BH69*$F13+'6、销售进度'!BG69*$G13+'6、销售进度'!BF69*$H13+'6、销售进度'!BE69*$I13+'6、销售进度'!BD69*$J13</f>
        <v>0</v>
      </c>
      <c r="BL53" s="181">
        <f>'6、销售进度'!BL69*$C13+'6、销售进度'!BK69*$D13+'6、销售进度'!BJ69*$E13+'6、销售进度'!BI69*$F13+'6、销售进度'!BH69*$G13+'6、销售进度'!BG69*$H13+'6、销售进度'!BF69*$I13+'6、销售进度'!BE69*$J13</f>
        <v>0</v>
      </c>
      <c r="BM53" s="181">
        <f>'6、销售进度'!BM69*$C13+'6、销售进度'!BL69*$D13+'6、销售进度'!BK69*$E13+'6、销售进度'!BJ69*$F13+'6、销售进度'!BI69*$G13+'6、销售进度'!BH69*$H13+'6、销售进度'!BG69*$I13+'6、销售进度'!BF69*$J13</f>
        <v>0</v>
      </c>
      <c r="BN53" s="181">
        <f>'6、销售进度'!BN69*$C13+'6、销售进度'!BM69*$D13+'6、销售进度'!BL69*$E13+'6、销售进度'!BK69*$F13+'6、销售进度'!BJ69*$G13+'6、销售进度'!BI69*$H13+'6、销售进度'!BH69*$I13+'6、销售进度'!BG69*$J13</f>
        <v>0</v>
      </c>
      <c r="BO53" s="181">
        <f>'6、销售进度'!BO69*$C13+'6、销售进度'!BN69*$D13+'6、销售进度'!BM69*$E13+'6、销售进度'!BL69*$F13+'6、销售进度'!BK69*$G13+'6、销售进度'!BJ69*$H13+'6、销售进度'!BI69*$I13+'6、销售进度'!BH69*$J13</f>
        <v>0</v>
      </c>
      <c r="BP53" s="181">
        <f>'6、销售进度'!BP69*$C13+'6、销售进度'!BO69*$D13+'6、销售进度'!BN69*$E13+'6、销售进度'!BM69*$F13+'6、销售进度'!BL69*$G13+'6、销售进度'!BK69*$H13+'6、销售进度'!BJ69*$I13+'6、销售进度'!BI69*$J13</f>
        <v>0</v>
      </c>
      <c r="BQ53" s="181">
        <f>'6、销售进度'!BQ69*$C13+'6、销售进度'!BP69*$D13+'6、销售进度'!BO69*$E13+'6、销售进度'!BN69*$F13+'6、销售进度'!BM69*$G13+'6、销售进度'!BL69*$H13+'6、销售进度'!BK69*$I13+'6、销售进度'!BJ69*$J13</f>
        <v>0</v>
      </c>
      <c r="BR53" s="181">
        <f>'6、销售进度'!BR69*$C13+'6、销售进度'!BQ69*$D13+'6、销售进度'!BP69*$E13+'6、销售进度'!BO69*$F13+'6、销售进度'!BN69*$G13+'6、销售进度'!BM69*$H13+'6、销售进度'!BL69*$I13+'6、销售进度'!BK69*$J13</f>
        <v>0</v>
      </c>
      <c r="BS53" s="181">
        <f>'6、销售进度'!BS69*$C13+'6、销售进度'!BR69*$D13+'6、销售进度'!BQ69*$E13+'6、销售进度'!BP69*$F13+'6、销售进度'!BO69*$G13+'6、销售进度'!BN69*$H13+'6、销售进度'!BM69*$I13+'6、销售进度'!BL69*$J13</f>
        <v>0</v>
      </c>
      <c r="BT53" s="181">
        <f>'6、销售进度'!BT69*$C13+'6、销售进度'!BS69*$D13+'6、销售进度'!BR69*$E13+'6、销售进度'!BQ69*$F13+'6、销售进度'!BP69*$G13+'6、销售进度'!BO69*$H13+'6、销售进度'!BN69*$I13+'6、销售进度'!BM69*$J13</f>
        <v>0</v>
      </c>
      <c r="BU53" s="181">
        <f>'6、销售进度'!BU69*$C13+'6、销售进度'!BT69*$D13+'6、销售进度'!BS69*$E13+'6、销售进度'!BR69*$F13+'6、销售进度'!BQ69*$G13+'6、销售进度'!BP69*$H13+'6、销售进度'!BO69*$I13+'6、销售进度'!BN69*$J13</f>
        <v>0</v>
      </c>
      <c r="BV53" s="181">
        <f>'6、销售进度'!BV69*$C13+'6、销售进度'!BU69*$D13+'6、销售进度'!BT69*$E13+'6、销售进度'!BS69*$F13+'6、销售进度'!BR69*$G13+'6、销售进度'!BQ69*$H13+'6、销售进度'!BP69*$I13+'6、销售进度'!BO69*$J13</f>
        <v>0</v>
      </c>
      <c r="BW53" s="181">
        <f>'6、销售进度'!BW69*$C13+'6、销售进度'!BV69*$D13+'6、销售进度'!BU69*$E13+'6、销售进度'!BT69*$F13+'6、销售进度'!BS69*$G13+'6、销售进度'!BR69*$H13+'6、销售进度'!BQ69*$I13+'6、销售进度'!BP69*$J13</f>
        <v>0</v>
      </c>
      <c r="BX53" s="181">
        <f>'6、销售进度'!BX69*$C13+'6、销售进度'!BW69*$D13+'6、销售进度'!BV69*$E13+'6、销售进度'!BU69*$F13+'6、销售进度'!BT69*$G13+'6、销售进度'!BS69*$H13+'6、销售进度'!BR69*$I13+'6、销售进度'!BQ69*$J13</f>
        <v>0</v>
      </c>
      <c r="BY53" s="181">
        <f>'6、销售进度'!BY69*$C13+'6、销售进度'!BX69*$D13+'6、销售进度'!BW69*$E13+'6、销售进度'!BV69*$F13+'6、销售进度'!BU69*$G13+'6、销售进度'!BT69*$H13+'6、销售进度'!BS69*$I13+'6、销售进度'!BR69*$J13</f>
        <v>0</v>
      </c>
      <c r="BZ53" s="181">
        <f>'6、销售进度'!BZ69*$C13+'6、销售进度'!BY69*$D13+'6、销售进度'!BX69*$E13+'6、销售进度'!BW69*$F13+'6、销售进度'!BV69*$G13+'6、销售进度'!BU69*$H13+'6、销售进度'!BT69*$I13+'6、销售进度'!BS69*$J13</f>
        <v>0</v>
      </c>
      <c r="CA53" s="181">
        <f>'6、销售进度'!CA69*$C13+'6、销售进度'!BZ69*$D13+'6、销售进度'!BY69*$E13+'6、销售进度'!BX69*$F13+'6、销售进度'!BW69*$G13+'6、销售进度'!BV69*$H13+'6、销售进度'!BU69*$I13+'6、销售进度'!BT69*$J13</f>
        <v>0</v>
      </c>
      <c r="CB53" s="181">
        <f>'6、销售进度'!CB69*$C13+'6、销售进度'!CA69*$D13+'6、销售进度'!BZ69*$E13+'6、销售进度'!BY69*$F13+'6、销售进度'!BX69*$G13+'6、销售进度'!BW69*$H13+'6、销售进度'!BV69*$I13+'6、销售进度'!BU69*$J13</f>
        <v>0</v>
      </c>
      <c r="CC53" s="181">
        <f>'6、销售进度'!CC69*$C13+'6、销售进度'!CB69*$D13+'6、销售进度'!CA69*$E13+'6、销售进度'!BZ69*$F13+'6、销售进度'!BY69*$G13+'6、销售进度'!BX69*$H13+'6、销售进度'!BW69*$I13+'6、销售进度'!BV69*$J13</f>
        <v>0</v>
      </c>
      <c r="CD53" s="181">
        <f>'6、销售进度'!CD69*$C13+'6、销售进度'!CC69*$D13+'6、销售进度'!CB69*$E13+'6、销售进度'!CA69*$F13+'6、销售进度'!BZ69*$G13+'6、销售进度'!BY69*$H13+'6、销售进度'!BX69*$I13+'6、销售进度'!BW69*$J13</f>
        <v>0</v>
      </c>
      <c r="CE53" s="181">
        <f>'6、销售进度'!CE69*$C13+'6、销售进度'!CD69*$D13+'6、销售进度'!CC69*$E13+'6、销售进度'!CB69*$F13+'6、销售进度'!CA69*$G13+'6、销售进度'!BZ69*$H13+'6、销售进度'!BY69*$I13+'6、销售进度'!BX69*$J13</f>
        <v>0</v>
      </c>
      <c r="CF53" s="181">
        <f>'6、销售进度'!CF69*$C13+'6、销售进度'!CE69*$D13+'6、销售进度'!CD69*$E13+'6、销售进度'!CC69*$F13+'6、销售进度'!CB69*$G13+'6、销售进度'!CA69*$H13+'6、销售进度'!BZ69*$I13+'6、销售进度'!BY69*$J13</f>
        <v>0</v>
      </c>
      <c r="CG53" s="181">
        <f>'6、销售进度'!CG69*$C13+'6、销售进度'!CF69*$D13+'6、销售进度'!CE69*$E13+'6、销售进度'!CD69*$F13+'6、销售进度'!CC69*$G13+'6、销售进度'!CB69*$H13+'6、销售进度'!CA69*$I13+'6、销售进度'!BZ69*$J13</f>
        <v>0</v>
      </c>
      <c r="CH53" s="181">
        <f>'6、销售进度'!CH69*$C13+'6、销售进度'!CG69*$D13+'6、销售进度'!CF69*$E13+'6、销售进度'!CE69*$F13+'6、销售进度'!CD69*$G13+'6、销售进度'!CC69*$H13+'6、销售进度'!CB69*$I13+'6、销售进度'!CA69*$J13</f>
        <v>0</v>
      </c>
      <c r="CI53" s="181">
        <f>'6、销售进度'!CI69*$C13+'6、销售进度'!CH69*$D13+'6、销售进度'!CG69*$E13+'6、销售进度'!CF69*$F13+'6、销售进度'!CE69*$G13+'6、销售进度'!CD69*$H13+'6、销售进度'!CC69*$I13+'6、销售进度'!CB69*$J13</f>
        <v>0</v>
      </c>
      <c r="CJ53" s="181">
        <f>'6、销售进度'!CJ69*$C13+'6、销售进度'!CI69*$D13+'6、销售进度'!CH69*$E13+'6、销售进度'!CG69*$F13+'6、销售进度'!CF69*$G13+'6、销售进度'!CE69*$H13+'6、销售进度'!CD69*$I13+'6、销售进度'!CC69*$J13</f>
        <v>0</v>
      </c>
      <c r="CK53" s="181">
        <f>'6、销售进度'!CK69*$C13+'6、销售进度'!CJ69*$D13+'6、销售进度'!CI69*$E13+'6、销售进度'!CH69*$F13+'6、销售进度'!CG69*$G13+'6、销售进度'!CF69*$H13+'6、销售进度'!CE69*$I13+'6、销售进度'!CD69*$J13</f>
        <v>0</v>
      </c>
      <c r="CL53" s="181">
        <f>'6、销售进度'!CL69*$C13+'6、销售进度'!CK69*$D13+'6、销售进度'!CJ69*$E13+'6、销售进度'!CI69*$F13+'6、销售进度'!CH69*$G13+'6、销售进度'!CG69*$H13+'6、销售进度'!CF69*$I13+'6、销售进度'!CE69*$J13</f>
        <v>0</v>
      </c>
      <c r="CM53" s="181">
        <f>'6、销售进度'!CM69*$C13+'6、销售进度'!CL69*$D13+'6、销售进度'!CK69*$E13+'6、销售进度'!CJ69*$F13+'6、销售进度'!CI69*$G13+'6、销售进度'!CH69*$H13+'6、销售进度'!CG69*$I13+'6、销售进度'!CF69*$J13</f>
        <v>0</v>
      </c>
      <c r="CN53" s="181">
        <f>'6、销售进度'!CN69*$C13+'6、销售进度'!CM69*$D13+'6、销售进度'!CL69*$E13+'6、销售进度'!CK69*$F13+'6、销售进度'!CJ69*$G13+'6、销售进度'!CI69*$H13+'6、销售进度'!CH69*$I13+'6、销售进度'!CG69*$J13</f>
        <v>0</v>
      </c>
      <c r="CO53" s="181">
        <f>'6、销售进度'!CO69*$C13+'6、销售进度'!CN69*$D13+'6、销售进度'!CM69*$E13+'6、销售进度'!CL69*$F13+'6、销售进度'!CK69*$G13+'6、销售进度'!CJ69*$H13+'6、销售进度'!CI69*$I13+'6、销售进度'!CH69*$J13</f>
        <v>0</v>
      </c>
      <c r="CP53" s="181">
        <f>'6、销售进度'!CP69*$C13+'6、销售进度'!CO69*$D13+'6、销售进度'!CN69*$E13+'6、销售进度'!CM69*$F13+'6、销售进度'!CL69*$G13+'6、销售进度'!CK69*$H13+'6、销售进度'!CJ69*$I13+'6、销售进度'!CI69*$J13</f>
        <v>0</v>
      </c>
      <c r="CQ53" s="181">
        <f>'6、销售进度'!CQ69*$C13+'6、销售进度'!CP69*$D13+'6、销售进度'!CO69*$E13+'6、销售进度'!CN69*$F13+'6、销售进度'!CM69*$G13+'6、销售进度'!CL69*$H13+'6、销售进度'!CK69*$I13+'6、销售进度'!CJ69*$J13</f>
        <v>0</v>
      </c>
      <c r="CR53" s="181">
        <f>'6、销售进度'!CR69*$C13+'6、销售进度'!CQ69*$D13+'6、销售进度'!CP69*$E13+'6、销售进度'!CO69*$F13+'6、销售进度'!CN69*$G13+'6、销售进度'!CM69*$H13+'6、销售进度'!CL69*$I13+'6、销售进度'!CK69*$J13</f>
        <v>0</v>
      </c>
      <c r="CS53" s="181">
        <f>'6、销售进度'!CS69*$C13+'6、销售进度'!CR69*$D13+'6、销售进度'!CQ69*$E13+'6、销售进度'!CP69*$F13+'6、销售进度'!CO69*$G13+'6、销售进度'!CN69*$H13+'6、销售进度'!CM69*$I13+'6、销售进度'!CL69*$J13</f>
        <v>0</v>
      </c>
      <c r="CT53" s="181">
        <f>'6、销售进度'!CT69*$C13+'6、销售进度'!CS69*$D13+'6、销售进度'!CR69*$E13+'6、销售进度'!CQ69*$F13+'6、销售进度'!CP69*$G13+'6、销售进度'!CO69*$H13+'6、销售进度'!CN69*$I13+'6、销售进度'!CM69*$J13</f>
        <v>0</v>
      </c>
      <c r="CU53" s="188">
        <f>B53-'6、销售进度'!B69</f>
        <v>0</v>
      </c>
    </row>
    <row r="54" spans="1:99" ht="16.5" customHeight="1" outlineLevel="1">
      <c r="A54" s="174" t="str">
        <f>'5、销售定价'!A14</f>
        <v>商业</v>
      </c>
      <c r="B54" s="180">
        <f t="shared" si="39"/>
        <v>3000</v>
      </c>
      <c r="C54" s="181">
        <f>'6、销售进度'!C70*$C14</f>
        <v>0</v>
      </c>
      <c r="D54" s="181">
        <f>'6、销售进度'!D70*$C14+'6、销售进度'!C70*$D14</f>
        <v>0</v>
      </c>
      <c r="E54" s="181">
        <f>'6、销售进度'!E70*$C14+'6、销售进度'!D70*$D14+'6、销售进度'!C70*$E14</f>
        <v>0</v>
      </c>
      <c r="F54" s="181">
        <f>'6、销售进度'!F70*$C14+'6、销售进度'!E70*$D14+'6、销售进度'!D70*$E14+'6、销售进度'!C70*$F14</f>
        <v>0</v>
      </c>
      <c r="G54" s="181">
        <f>'6、销售进度'!G70*$C14+'6、销售进度'!F70*$D14+'6、销售进度'!E70*$E14+'6、销售进度'!D70*$F14+'6、销售进度'!C70*$G14</f>
        <v>0</v>
      </c>
      <c r="H54" s="181">
        <f>'6、销售进度'!H70*$C14+'6、销售进度'!G70*$D14+'6、销售进度'!F70*$E14+'6、销售进度'!E70*$F14+'6、销售进度'!D70*$G14+'6、销售进度'!C70*$H14</f>
        <v>0</v>
      </c>
      <c r="I54" s="181">
        <f>'6、销售进度'!I70*$C14+'6、销售进度'!H70*$D14+'6、销售进度'!G70*$E14+'6、销售进度'!F70*$F14+'6、销售进度'!E70*$G14+'6、销售进度'!D70*$H14+'6、销售进度'!C70*$I14</f>
        <v>0</v>
      </c>
      <c r="J54" s="181">
        <f>'6、销售进度'!J70*$C14+'6、销售进度'!I70*$D14+'6、销售进度'!H70*$E14+'6、销售进度'!G70*$F14+'6、销售进度'!F70*$G14+'6、销售进度'!E70*$H14+'6、销售进度'!D70*$I14+'6、销售进度'!C70*$J14</f>
        <v>0</v>
      </c>
      <c r="K54" s="181">
        <f>'6、销售进度'!K70*$C14+'6、销售进度'!J70*$D14+'6、销售进度'!I70*$E14+'6、销售进度'!H70*$F14+'6、销售进度'!G70*$G14+'6、销售进度'!F70*$H14+'6、销售进度'!E70*$I14+'6、销售进度'!D70*$J14</f>
        <v>0</v>
      </c>
      <c r="L54" s="181">
        <f>'6、销售进度'!L70*$C14+'6、销售进度'!K70*$D14+'6、销售进度'!J70*$E14+'6、销售进度'!I70*$F14+'6、销售进度'!H70*$G14+'6、销售进度'!G70*$H14+'6、销售进度'!F70*$I14+'6、销售进度'!E70*$J14</f>
        <v>0</v>
      </c>
      <c r="M54" s="181">
        <f>'6、销售进度'!M70*$C14+'6、销售进度'!L70*$D14+'6、销售进度'!K70*$E14+'6、销售进度'!J70*$F14+'6、销售进度'!I70*$G14+'6、销售进度'!H70*$H14+'6、销售进度'!G70*$I14+'6、销售进度'!F70*$J14</f>
        <v>0</v>
      </c>
      <c r="N54" s="181">
        <f>'6、销售进度'!N70*$C14+'6、销售进度'!M70*$D14+'6、销售进度'!L70*$E14+'6、销售进度'!K70*$F14+'6、销售进度'!J70*$G14+'6、销售进度'!I70*$H14+'6、销售进度'!H70*$I14+'6、销售进度'!G70*$J14</f>
        <v>0</v>
      </c>
      <c r="O54" s="181">
        <f>'6、销售进度'!O70*$C14+'6、销售进度'!N70*$D14+'6、销售进度'!M70*$E14+'6、销售进度'!L70*$F14+'6、销售进度'!K70*$G14+'6、销售进度'!J70*$H14+'6、销售进度'!I70*$I14+'6、销售进度'!H70*$J14</f>
        <v>0</v>
      </c>
      <c r="P54" s="181">
        <f>'6、销售进度'!P70*$C14+'6、销售进度'!O70*$D14+'6、销售进度'!N70*$E14+'6、销售进度'!M70*$F14+'6、销售进度'!L70*$G14+'6、销售进度'!K70*$H14+'6、销售进度'!J70*$I14+'6、销售进度'!I70*$J14</f>
        <v>0</v>
      </c>
      <c r="Q54" s="181">
        <f>'6、销售进度'!Q70*$C14+'6、销售进度'!P70*$D14+'6、销售进度'!O70*$E14+'6、销售进度'!N70*$F14+'6、销售进度'!M70*$G14+'6、销售进度'!L70*$H14+'6、销售进度'!K70*$I14+'6、销售进度'!J70*$J14</f>
        <v>0</v>
      </c>
      <c r="R54" s="181">
        <f>'6、销售进度'!R70*$C14+'6、销售进度'!Q70*$D14+'6、销售进度'!P70*$E14+'6、销售进度'!O70*$F14+'6、销售进度'!N70*$G14+'6、销售进度'!M70*$H14+'6、销售进度'!L70*$I14+'6、销售进度'!K70*$J14</f>
        <v>0</v>
      </c>
      <c r="S54" s="181">
        <f>'6、销售进度'!S70*$C14+'6、销售进度'!R70*$D14+'6、销售进度'!Q70*$E14+'6、销售进度'!P70*$F14+'6、销售进度'!O70*$G14+'6、销售进度'!N70*$H14+'6、销售进度'!M70*$I14+'6、销售进度'!L70*$J14</f>
        <v>0</v>
      </c>
      <c r="T54" s="181">
        <f>'6、销售进度'!T70*$C14+'6、销售进度'!S70*$D14+'6、销售进度'!R70*$E14+'6、销售进度'!Q70*$F14+'6、销售进度'!P70*$G14+'6、销售进度'!O70*$H14+'6、销售进度'!N70*$I14+'6、销售进度'!M70*$J14</f>
        <v>0</v>
      </c>
      <c r="U54" s="181">
        <f>'6、销售进度'!U70*$C14+'6、销售进度'!T70*$D14+'6、销售进度'!S70*$E14+'6、销售进度'!R70*$F14+'6、销售进度'!Q70*$G14+'6、销售进度'!P70*$H14+'6、销售进度'!O70*$I14+'6、销售进度'!N70*$J14</f>
        <v>0</v>
      </c>
      <c r="V54" s="181">
        <f>'6、销售进度'!V70*$C14+'6、销售进度'!U70*$D14+'6、销售进度'!T70*$E14+'6、销售进度'!S70*$F14+'6、销售进度'!R70*$G14+'6、销售进度'!Q70*$H14+'6、销售进度'!P70*$I14+'6、销售进度'!O70*$J14</f>
        <v>600</v>
      </c>
      <c r="W54" s="181">
        <f>'6、销售进度'!W70*$C14+'6、销售进度'!V70*$D14+'6、销售进度'!U70*$E14+'6、销售进度'!T70*$F14+'6、销售进度'!S70*$G14+'6、销售进度'!R70*$H14+'6、销售进度'!Q70*$I14+'6、销售进度'!P70*$J14</f>
        <v>750</v>
      </c>
      <c r="X54" s="181">
        <f>'6、销售进度'!X70*$C14+'6、销售进度'!W70*$D14+'6、销售进度'!V70*$E14+'6、销售进度'!U70*$F14+'6、销售进度'!T70*$G14+'6、销售进度'!S70*$H14+'6、销售进度'!R70*$I14+'6、销售进度'!Q70*$J14</f>
        <v>300</v>
      </c>
      <c r="Y54" s="181">
        <f>'6、销售进度'!Y70*$C14+'6、销售进度'!X70*$D14+'6、销售进度'!W70*$E14+'6、销售进度'!V70*$F14+'6、销售进度'!U70*$G14+'6、销售进度'!T70*$H14+'6、销售进度'!S70*$I14+'6、销售进度'!R70*$J14</f>
        <v>300</v>
      </c>
      <c r="Z54" s="181">
        <f>'6、销售进度'!Z70*$C14+'6、销售进度'!Y70*$D14+'6、销售进度'!X70*$E14+'6、销售进度'!W70*$F14+'6、销售进度'!V70*$G14+'6、销售进度'!U70*$H14+'6、销售进度'!T70*$I14+'6、销售进度'!S70*$J14</f>
        <v>300</v>
      </c>
      <c r="AA54" s="181">
        <f>'6、销售进度'!AA70*$C14+'6、销售进度'!Z70*$D14+'6、销售进度'!Y70*$E14+'6、销售进度'!X70*$F14+'6、销售进度'!W70*$G14+'6、销售进度'!V70*$H14+'6、销售进度'!U70*$I14+'6、销售进度'!T70*$J14</f>
        <v>450</v>
      </c>
      <c r="AB54" s="181">
        <f>'6、销售进度'!AB70*$C14+'6、销售进度'!AA70*$D14+'6、销售进度'!Z70*$E14+'6、销售进度'!Y70*$F14+'6、销售进度'!X70*$G14+'6、销售进度'!W70*$H14+'6、销售进度'!V70*$I14+'6、销售进度'!U70*$J14</f>
        <v>300</v>
      </c>
      <c r="AC54" s="181">
        <f>'6、销售进度'!AC70*$C14+'6、销售进度'!AB70*$D14+'6、销售进度'!AA70*$E14+'6、销售进度'!Z70*$F14+'6、销售进度'!Y70*$G14+'6、销售进度'!X70*$H14+'6、销售进度'!W70*$I14+'6、销售进度'!V70*$J14</f>
        <v>0</v>
      </c>
      <c r="AD54" s="181">
        <f>'6、销售进度'!AD70*$C14+'6、销售进度'!AC70*$D14+'6、销售进度'!AB70*$E14+'6、销售进度'!AA70*$F14+'6、销售进度'!Z70*$G14+'6、销售进度'!Y70*$H14+'6、销售进度'!X70*$I14+'6、销售进度'!W70*$J14</f>
        <v>0</v>
      </c>
      <c r="AE54" s="181">
        <f>'6、销售进度'!AE70*$C14+'6、销售进度'!AD70*$D14+'6、销售进度'!AC70*$E14+'6、销售进度'!AB70*$F14+'6、销售进度'!AA70*$G14+'6、销售进度'!Z70*$H14+'6、销售进度'!Y70*$I14+'6、销售进度'!X70*$J14</f>
        <v>0</v>
      </c>
      <c r="AF54" s="181">
        <f>'6、销售进度'!AF70*$C14+'6、销售进度'!AE70*$D14+'6、销售进度'!AD70*$E14+'6、销售进度'!AC70*$F14+'6、销售进度'!AB70*$G14+'6、销售进度'!AA70*$H14+'6、销售进度'!Z70*$I14+'6、销售进度'!Y70*$J14</f>
        <v>0</v>
      </c>
      <c r="AG54" s="181">
        <f>'6、销售进度'!AG70*$C14+'6、销售进度'!AF70*$D14+'6、销售进度'!AE70*$E14+'6、销售进度'!AD70*$F14+'6、销售进度'!AC70*$G14+'6、销售进度'!AB70*$H14+'6、销售进度'!AA70*$I14+'6、销售进度'!Z70*$J14</f>
        <v>0</v>
      </c>
      <c r="AH54" s="181">
        <f>'6、销售进度'!AH70*$C14+'6、销售进度'!AG70*$D14+'6、销售进度'!AF70*$E14+'6、销售进度'!AE70*$F14+'6、销售进度'!AD70*$G14+'6、销售进度'!AC70*$H14+'6、销售进度'!AB70*$I14+'6、销售进度'!AA70*$J14</f>
        <v>0</v>
      </c>
      <c r="AI54" s="181">
        <f>'6、销售进度'!AI70*$C14+'6、销售进度'!AH70*$D14+'6、销售进度'!AG70*$E14+'6、销售进度'!AF70*$F14+'6、销售进度'!AE70*$G14+'6、销售进度'!AD70*$H14+'6、销售进度'!AC70*$I14+'6、销售进度'!AB70*$J14</f>
        <v>0</v>
      </c>
      <c r="AJ54" s="181">
        <f>'6、销售进度'!AJ70*$C14+'6、销售进度'!AI70*$D14+'6、销售进度'!AH70*$E14+'6、销售进度'!AG70*$F14+'6、销售进度'!AF70*$G14+'6、销售进度'!AE70*$H14+'6、销售进度'!AD70*$I14+'6、销售进度'!AC70*$J14</f>
        <v>0</v>
      </c>
      <c r="AK54" s="181">
        <f>'6、销售进度'!AK70*$C14+'6、销售进度'!AJ70*$D14+'6、销售进度'!AI70*$E14+'6、销售进度'!AH70*$F14+'6、销售进度'!AG70*$G14+'6、销售进度'!AF70*$H14+'6、销售进度'!AE70*$I14+'6、销售进度'!AD70*$J14</f>
        <v>0</v>
      </c>
      <c r="AL54" s="181">
        <f>'6、销售进度'!AL70*$C14+'6、销售进度'!AK70*$D14+'6、销售进度'!AJ70*$E14+'6、销售进度'!AI70*$F14+'6、销售进度'!AH70*$G14+'6、销售进度'!AG70*$H14+'6、销售进度'!AF70*$I14+'6、销售进度'!AE70*$J14</f>
        <v>0</v>
      </c>
      <c r="AM54" s="181">
        <f>'6、销售进度'!AM70*$C14+'6、销售进度'!AL70*$D14+'6、销售进度'!AK70*$E14+'6、销售进度'!AJ70*$F14+'6、销售进度'!AI70*$G14+'6、销售进度'!AH70*$H14+'6、销售进度'!AG70*$I14+'6、销售进度'!AF70*$J14</f>
        <v>0</v>
      </c>
      <c r="AN54" s="181">
        <f>'6、销售进度'!AN70*$C14+'6、销售进度'!AM70*$D14+'6、销售进度'!AL70*$E14+'6、销售进度'!AK70*$F14+'6、销售进度'!AJ70*$G14+'6、销售进度'!AI70*$H14+'6、销售进度'!AH70*$I14+'6、销售进度'!AG70*$J14</f>
        <v>0</v>
      </c>
      <c r="AO54" s="181">
        <f>'6、销售进度'!AO70*$C14+'6、销售进度'!AN70*$D14+'6、销售进度'!AM70*$E14+'6、销售进度'!AL70*$F14+'6、销售进度'!AK70*$G14+'6、销售进度'!AJ70*$H14+'6、销售进度'!AI70*$I14+'6、销售进度'!AH70*$J14</f>
        <v>0</v>
      </c>
      <c r="AP54" s="181">
        <f>'6、销售进度'!AP70*$C14+'6、销售进度'!AO70*$D14+'6、销售进度'!AN70*$E14+'6、销售进度'!AM70*$F14+'6、销售进度'!AL70*$G14+'6、销售进度'!AK70*$H14+'6、销售进度'!AJ70*$I14+'6、销售进度'!AI70*$J14</f>
        <v>0</v>
      </c>
      <c r="AQ54" s="181">
        <f>'6、销售进度'!AQ70*$C14+'6、销售进度'!AP70*$D14+'6、销售进度'!AO70*$E14+'6、销售进度'!AN70*$F14+'6、销售进度'!AM70*$G14+'6、销售进度'!AL70*$H14+'6、销售进度'!AK70*$I14+'6、销售进度'!AJ70*$J14</f>
        <v>0</v>
      </c>
      <c r="AR54" s="181">
        <f>'6、销售进度'!AR70*$C14+'6、销售进度'!AQ70*$D14+'6、销售进度'!AP70*$E14+'6、销售进度'!AO70*$F14+'6、销售进度'!AN70*$G14+'6、销售进度'!AM70*$H14+'6、销售进度'!AL70*$I14+'6、销售进度'!AK70*$J14</f>
        <v>0</v>
      </c>
      <c r="AS54" s="181">
        <f>'6、销售进度'!AS70*$C14+'6、销售进度'!AR70*$D14+'6、销售进度'!AQ70*$E14+'6、销售进度'!AP70*$F14+'6、销售进度'!AO70*$G14+'6、销售进度'!AN70*$H14+'6、销售进度'!AM70*$I14+'6、销售进度'!AL70*$J14</f>
        <v>0</v>
      </c>
      <c r="AT54" s="181">
        <f>'6、销售进度'!AT70*$C14+'6、销售进度'!AS70*$D14+'6、销售进度'!AR70*$E14+'6、销售进度'!AQ70*$F14+'6、销售进度'!AP70*$G14+'6、销售进度'!AO70*$H14+'6、销售进度'!AN70*$I14+'6、销售进度'!AM70*$J14</f>
        <v>0</v>
      </c>
      <c r="AU54" s="181">
        <f>'6、销售进度'!AU70*$C14+'6、销售进度'!AT70*$D14+'6、销售进度'!AS70*$E14+'6、销售进度'!AR70*$F14+'6、销售进度'!AQ70*$G14+'6、销售进度'!AP70*$H14+'6、销售进度'!AO70*$I14+'6、销售进度'!AN70*$J14</f>
        <v>0</v>
      </c>
      <c r="AV54" s="181">
        <f>'6、销售进度'!AV70*$C14+'6、销售进度'!AU70*$D14+'6、销售进度'!AT70*$E14+'6、销售进度'!AS70*$F14+'6、销售进度'!AR70*$G14+'6、销售进度'!AQ70*$H14+'6、销售进度'!AP70*$I14+'6、销售进度'!AO70*$J14</f>
        <v>0</v>
      </c>
      <c r="AW54" s="181">
        <f>'6、销售进度'!AW70*$C14+'6、销售进度'!AV70*$D14+'6、销售进度'!AU70*$E14+'6、销售进度'!AT70*$F14+'6、销售进度'!AS70*$G14+'6、销售进度'!AR70*$H14+'6、销售进度'!AQ70*$I14+'6、销售进度'!AP70*$J14</f>
        <v>0</v>
      </c>
      <c r="AX54" s="181">
        <f>'6、销售进度'!AX70*$C14+'6、销售进度'!AW70*$D14+'6、销售进度'!AV70*$E14+'6、销售进度'!AU70*$F14+'6、销售进度'!AT70*$G14+'6、销售进度'!AS70*$H14+'6、销售进度'!AR70*$I14+'6、销售进度'!AQ70*$J14</f>
        <v>0</v>
      </c>
      <c r="AY54" s="181">
        <f>'6、销售进度'!AY70*$C14+'6、销售进度'!AX70*$D14+'6、销售进度'!AW70*$E14+'6、销售进度'!AV70*$F14+'6、销售进度'!AU70*$G14+'6、销售进度'!AT70*$H14+'6、销售进度'!AS70*$I14+'6、销售进度'!AR70*$J14</f>
        <v>0</v>
      </c>
      <c r="AZ54" s="181">
        <f>'6、销售进度'!AZ70*$C14+'6、销售进度'!AY70*$D14+'6、销售进度'!AX70*$E14+'6、销售进度'!AW70*$F14+'6、销售进度'!AV70*$G14+'6、销售进度'!AU70*$H14+'6、销售进度'!AT70*$I14+'6、销售进度'!AS70*$J14</f>
        <v>0</v>
      </c>
      <c r="BA54" s="181">
        <f>'6、销售进度'!BA70*$C14+'6、销售进度'!AZ70*$D14+'6、销售进度'!AY70*$E14+'6、销售进度'!AX70*$F14+'6、销售进度'!AW70*$G14+'6、销售进度'!AV70*$H14+'6、销售进度'!AU70*$I14+'6、销售进度'!AT70*$J14</f>
        <v>0</v>
      </c>
      <c r="BB54" s="181">
        <f>'6、销售进度'!BB70*$C14+'6、销售进度'!BA70*$D14+'6、销售进度'!AZ70*$E14+'6、销售进度'!AY70*$F14+'6、销售进度'!AX70*$G14+'6、销售进度'!AW70*$H14+'6、销售进度'!AV70*$I14+'6、销售进度'!AU70*$J14</f>
        <v>0</v>
      </c>
      <c r="BC54" s="181">
        <f>'6、销售进度'!BC70*$C14+'6、销售进度'!BB70*$D14+'6、销售进度'!BA70*$E14+'6、销售进度'!AZ70*$F14+'6、销售进度'!AY70*$G14+'6、销售进度'!AX70*$H14+'6、销售进度'!AW70*$I14+'6、销售进度'!AV70*$J14</f>
        <v>0</v>
      </c>
      <c r="BD54" s="181">
        <f>'6、销售进度'!BD70*$C14+'6、销售进度'!BC70*$D14+'6、销售进度'!BB70*$E14+'6、销售进度'!BA70*$F14+'6、销售进度'!AZ70*$G14+'6、销售进度'!AY70*$H14+'6、销售进度'!AX70*$I14+'6、销售进度'!AW70*$J14</f>
        <v>0</v>
      </c>
      <c r="BE54" s="181">
        <f>'6、销售进度'!BE70*$C14+'6、销售进度'!BD70*$D14+'6、销售进度'!BC70*$E14+'6、销售进度'!BB70*$F14+'6、销售进度'!BA70*$G14+'6、销售进度'!AZ70*$H14+'6、销售进度'!AY70*$I14+'6、销售进度'!AX70*$J14</f>
        <v>0</v>
      </c>
      <c r="BF54" s="181">
        <f>'6、销售进度'!BF70*$C14+'6、销售进度'!BE70*$D14+'6、销售进度'!BD70*$E14+'6、销售进度'!BC70*$F14+'6、销售进度'!BB70*$G14+'6、销售进度'!BA70*$H14+'6、销售进度'!AZ70*$I14+'6、销售进度'!AY70*$J14</f>
        <v>0</v>
      </c>
      <c r="BG54" s="181">
        <f>'6、销售进度'!BG70*$C14+'6、销售进度'!BF70*$D14+'6、销售进度'!BE70*$E14+'6、销售进度'!BD70*$F14+'6、销售进度'!BC70*$G14+'6、销售进度'!BB70*$H14+'6、销售进度'!BA70*$I14+'6、销售进度'!AZ70*$J14</f>
        <v>0</v>
      </c>
      <c r="BH54" s="181">
        <f>'6、销售进度'!BH70*$C14+'6、销售进度'!BG70*$D14+'6、销售进度'!BF70*$E14+'6、销售进度'!BE70*$F14+'6、销售进度'!BD70*$G14+'6、销售进度'!BC70*$H14+'6、销售进度'!BB70*$I14+'6、销售进度'!BA70*$J14</f>
        <v>0</v>
      </c>
      <c r="BI54" s="181">
        <f>'6、销售进度'!BI70*$C14+'6、销售进度'!BH70*$D14+'6、销售进度'!BG70*$E14+'6、销售进度'!BF70*$F14+'6、销售进度'!BE70*$G14+'6、销售进度'!BD70*$H14+'6、销售进度'!BC70*$I14+'6、销售进度'!BB70*$J14</f>
        <v>0</v>
      </c>
      <c r="BJ54" s="181">
        <f>'6、销售进度'!BJ70*$C14+'6、销售进度'!BI70*$D14+'6、销售进度'!BH70*$E14+'6、销售进度'!BG70*$F14+'6、销售进度'!BF70*$G14+'6、销售进度'!BE70*$H14+'6、销售进度'!BD70*$I14+'6、销售进度'!BC70*$J14</f>
        <v>0</v>
      </c>
      <c r="BK54" s="181">
        <f>'6、销售进度'!BK70*$C14+'6、销售进度'!BJ70*$D14+'6、销售进度'!BI70*$E14+'6、销售进度'!BH70*$F14+'6、销售进度'!BG70*$G14+'6、销售进度'!BF70*$H14+'6、销售进度'!BE70*$I14+'6、销售进度'!BD70*$J14</f>
        <v>0</v>
      </c>
      <c r="BL54" s="181">
        <f>'6、销售进度'!BL70*$C14+'6、销售进度'!BK70*$D14+'6、销售进度'!BJ70*$E14+'6、销售进度'!BI70*$F14+'6、销售进度'!BH70*$G14+'6、销售进度'!BG70*$H14+'6、销售进度'!BF70*$I14+'6、销售进度'!BE70*$J14</f>
        <v>0</v>
      </c>
      <c r="BM54" s="181">
        <f>'6、销售进度'!BM70*$C14+'6、销售进度'!BL70*$D14+'6、销售进度'!BK70*$E14+'6、销售进度'!BJ70*$F14+'6、销售进度'!BI70*$G14+'6、销售进度'!BH70*$H14+'6、销售进度'!BG70*$I14+'6、销售进度'!BF70*$J14</f>
        <v>0</v>
      </c>
      <c r="BN54" s="181">
        <f>'6、销售进度'!BN70*$C14+'6、销售进度'!BM70*$D14+'6、销售进度'!BL70*$E14+'6、销售进度'!BK70*$F14+'6、销售进度'!BJ70*$G14+'6、销售进度'!BI70*$H14+'6、销售进度'!BH70*$I14+'6、销售进度'!BG70*$J14</f>
        <v>0</v>
      </c>
      <c r="BO54" s="181">
        <f>'6、销售进度'!BO70*$C14+'6、销售进度'!BN70*$D14+'6、销售进度'!BM70*$E14+'6、销售进度'!BL70*$F14+'6、销售进度'!BK70*$G14+'6、销售进度'!BJ70*$H14+'6、销售进度'!BI70*$I14+'6、销售进度'!BH70*$J14</f>
        <v>0</v>
      </c>
      <c r="BP54" s="181">
        <f>'6、销售进度'!BP70*$C14+'6、销售进度'!BO70*$D14+'6、销售进度'!BN70*$E14+'6、销售进度'!BM70*$F14+'6、销售进度'!BL70*$G14+'6、销售进度'!BK70*$H14+'6、销售进度'!BJ70*$I14+'6、销售进度'!BI70*$J14</f>
        <v>0</v>
      </c>
      <c r="BQ54" s="181">
        <f>'6、销售进度'!BQ70*$C14+'6、销售进度'!BP70*$D14+'6、销售进度'!BO70*$E14+'6、销售进度'!BN70*$F14+'6、销售进度'!BM70*$G14+'6、销售进度'!BL70*$H14+'6、销售进度'!BK70*$I14+'6、销售进度'!BJ70*$J14</f>
        <v>0</v>
      </c>
      <c r="BR54" s="181">
        <f>'6、销售进度'!BR70*$C14+'6、销售进度'!BQ70*$D14+'6、销售进度'!BP70*$E14+'6、销售进度'!BO70*$F14+'6、销售进度'!BN70*$G14+'6、销售进度'!BM70*$H14+'6、销售进度'!BL70*$I14+'6、销售进度'!BK70*$J14</f>
        <v>0</v>
      </c>
      <c r="BS54" s="181">
        <f>'6、销售进度'!BS70*$C14+'6、销售进度'!BR70*$D14+'6、销售进度'!BQ70*$E14+'6、销售进度'!BP70*$F14+'6、销售进度'!BO70*$G14+'6、销售进度'!BN70*$H14+'6、销售进度'!BM70*$I14+'6、销售进度'!BL70*$J14</f>
        <v>0</v>
      </c>
      <c r="BT54" s="181">
        <f>'6、销售进度'!BT70*$C14+'6、销售进度'!BS70*$D14+'6、销售进度'!BR70*$E14+'6、销售进度'!BQ70*$F14+'6、销售进度'!BP70*$G14+'6、销售进度'!BO70*$H14+'6、销售进度'!BN70*$I14+'6、销售进度'!BM70*$J14</f>
        <v>0</v>
      </c>
      <c r="BU54" s="181">
        <f>'6、销售进度'!BU70*$C14+'6、销售进度'!BT70*$D14+'6、销售进度'!BS70*$E14+'6、销售进度'!BR70*$F14+'6、销售进度'!BQ70*$G14+'6、销售进度'!BP70*$H14+'6、销售进度'!BO70*$I14+'6、销售进度'!BN70*$J14</f>
        <v>0</v>
      </c>
      <c r="BV54" s="181">
        <f>'6、销售进度'!BV70*$C14+'6、销售进度'!BU70*$D14+'6、销售进度'!BT70*$E14+'6、销售进度'!BS70*$F14+'6、销售进度'!BR70*$G14+'6、销售进度'!BQ70*$H14+'6、销售进度'!BP70*$I14+'6、销售进度'!BO70*$J14</f>
        <v>0</v>
      </c>
      <c r="BW54" s="181">
        <f>'6、销售进度'!BW70*$C14+'6、销售进度'!BV70*$D14+'6、销售进度'!BU70*$E14+'6、销售进度'!BT70*$F14+'6、销售进度'!BS70*$G14+'6、销售进度'!BR70*$H14+'6、销售进度'!BQ70*$I14+'6、销售进度'!BP70*$J14</f>
        <v>0</v>
      </c>
      <c r="BX54" s="181">
        <f>'6、销售进度'!BX70*$C14+'6、销售进度'!BW70*$D14+'6、销售进度'!BV70*$E14+'6、销售进度'!BU70*$F14+'6、销售进度'!BT70*$G14+'6、销售进度'!BS70*$H14+'6、销售进度'!BR70*$I14+'6、销售进度'!BQ70*$J14</f>
        <v>0</v>
      </c>
      <c r="BY54" s="181">
        <f>'6、销售进度'!BY70*$C14+'6、销售进度'!BX70*$D14+'6、销售进度'!BW70*$E14+'6、销售进度'!BV70*$F14+'6、销售进度'!BU70*$G14+'6、销售进度'!BT70*$H14+'6、销售进度'!BS70*$I14+'6、销售进度'!BR70*$J14</f>
        <v>0</v>
      </c>
      <c r="BZ54" s="181">
        <f>'6、销售进度'!BZ70*$C14+'6、销售进度'!BY70*$D14+'6、销售进度'!BX70*$E14+'6、销售进度'!BW70*$F14+'6、销售进度'!BV70*$G14+'6、销售进度'!BU70*$H14+'6、销售进度'!BT70*$I14+'6、销售进度'!BS70*$J14</f>
        <v>0</v>
      </c>
      <c r="CA54" s="181">
        <f>'6、销售进度'!CA70*$C14+'6、销售进度'!BZ70*$D14+'6、销售进度'!BY70*$E14+'6、销售进度'!BX70*$F14+'6、销售进度'!BW70*$G14+'6、销售进度'!BV70*$H14+'6、销售进度'!BU70*$I14+'6、销售进度'!BT70*$J14</f>
        <v>0</v>
      </c>
      <c r="CB54" s="181">
        <f>'6、销售进度'!CB70*$C14+'6、销售进度'!CA70*$D14+'6、销售进度'!BZ70*$E14+'6、销售进度'!BY70*$F14+'6、销售进度'!BX70*$G14+'6、销售进度'!BW70*$H14+'6、销售进度'!BV70*$I14+'6、销售进度'!BU70*$J14</f>
        <v>0</v>
      </c>
      <c r="CC54" s="181">
        <f>'6、销售进度'!CC70*$C14+'6、销售进度'!CB70*$D14+'6、销售进度'!CA70*$E14+'6、销售进度'!BZ70*$F14+'6、销售进度'!BY70*$G14+'6、销售进度'!BX70*$H14+'6、销售进度'!BW70*$I14+'6、销售进度'!BV70*$J14</f>
        <v>0</v>
      </c>
      <c r="CD54" s="181">
        <f>'6、销售进度'!CD70*$C14+'6、销售进度'!CC70*$D14+'6、销售进度'!CB70*$E14+'6、销售进度'!CA70*$F14+'6、销售进度'!BZ70*$G14+'6、销售进度'!BY70*$H14+'6、销售进度'!BX70*$I14+'6、销售进度'!BW70*$J14</f>
        <v>0</v>
      </c>
      <c r="CE54" s="181">
        <f>'6、销售进度'!CE70*$C14+'6、销售进度'!CD70*$D14+'6、销售进度'!CC70*$E14+'6、销售进度'!CB70*$F14+'6、销售进度'!CA70*$G14+'6、销售进度'!BZ70*$H14+'6、销售进度'!BY70*$I14+'6、销售进度'!BX70*$J14</f>
        <v>0</v>
      </c>
      <c r="CF54" s="181">
        <f>'6、销售进度'!CF70*$C14+'6、销售进度'!CE70*$D14+'6、销售进度'!CD70*$E14+'6、销售进度'!CC70*$F14+'6、销售进度'!CB70*$G14+'6、销售进度'!CA70*$H14+'6、销售进度'!BZ70*$I14+'6、销售进度'!BY70*$J14</f>
        <v>0</v>
      </c>
      <c r="CG54" s="181">
        <f>'6、销售进度'!CG70*$C14+'6、销售进度'!CF70*$D14+'6、销售进度'!CE70*$E14+'6、销售进度'!CD70*$F14+'6、销售进度'!CC70*$G14+'6、销售进度'!CB70*$H14+'6、销售进度'!CA70*$I14+'6、销售进度'!BZ70*$J14</f>
        <v>0</v>
      </c>
      <c r="CH54" s="181">
        <f>'6、销售进度'!CH70*$C14+'6、销售进度'!CG70*$D14+'6、销售进度'!CF70*$E14+'6、销售进度'!CE70*$F14+'6、销售进度'!CD70*$G14+'6、销售进度'!CC70*$H14+'6、销售进度'!CB70*$I14+'6、销售进度'!CA70*$J14</f>
        <v>0</v>
      </c>
      <c r="CI54" s="181">
        <f>'6、销售进度'!CI70*$C14+'6、销售进度'!CH70*$D14+'6、销售进度'!CG70*$E14+'6、销售进度'!CF70*$F14+'6、销售进度'!CE70*$G14+'6、销售进度'!CD70*$H14+'6、销售进度'!CC70*$I14+'6、销售进度'!CB70*$J14</f>
        <v>0</v>
      </c>
      <c r="CJ54" s="181">
        <f>'6、销售进度'!CJ70*$C14+'6、销售进度'!CI70*$D14+'6、销售进度'!CH70*$E14+'6、销售进度'!CG70*$F14+'6、销售进度'!CF70*$G14+'6、销售进度'!CE70*$H14+'6、销售进度'!CD70*$I14+'6、销售进度'!CC70*$J14</f>
        <v>0</v>
      </c>
      <c r="CK54" s="181">
        <f>'6、销售进度'!CK70*$C14+'6、销售进度'!CJ70*$D14+'6、销售进度'!CI70*$E14+'6、销售进度'!CH70*$F14+'6、销售进度'!CG70*$G14+'6、销售进度'!CF70*$H14+'6、销售进度'!CE70*$I14+'6、销售进度'!CD70*$J14</f>
        <v>0</v>
      </c>
      <c r="CL54" s="181">
        <f>'6、销售进度'!CL70*$C14+'6、销售进度'!CK70*$D14+'6、销售进度'!CJ70*$E14+'6、销售进度'!CI70*$F14+'6、销售进度'!CH70*$G14+'6、销售进度'!CG70*$H14+'6、销售进度'!CF70*$I14+'6、销售进度'!CE70*$J14</f>
        <v>0</v>
      </c>
      <c r="CM54" s="181">
        <f>'6、销售进度'!CM70*$C14+'6、销售进度'!CL70*$D14+'6、销售进度'!CK70*$E14+'6、销售进度'!CJ70*$F14+'6、销售进度'!CI70*$G14+'6、销售进度'!CH70*$H14+'6、销售进度'!CG70*$I14+'6、销售进度'!CF70*$J14</f>
        <v>0</v>
      </c>
      <c r="CN54" s="181">
        <f>'6、销售进度'!CN70*$C14+'6、销售进度'!CM70*$D14+'6、销售进度'!CL70*$E14+'6、销售进度'!CK70*$F14+'6、销售进度'!CJ70*$G14+'6、销售进度'!CI70*$H14+'6、销售进度'!CH70*$I14+'6、销售进度'!CG70*$J14</f>
        <v>0</v>
      </c>
      <c r="CO54" s="181">
        <f>'6、销售进度'!CO70*$C14+'6、销售进度'!CN70*$D14+'6、销售进度'!CM70*$E14+'6、销售进度'!CL70*$F14+'6、销售进度'!CK70*$G14+'6、销售进度'!CJ70*$H14+'6、销售进度'!CI70*$I14+'6、销售进度'!CH70*$J14</f>
        <v>0</v>
      </c>
      <c r="CP54" s="181">
        <f>'6、销售进度'!CP70*$C14+'6、销售进度'!CO70*$D14+'6、销售进度'!CN70*$E14+'6、销售进度'!CM70*$F14+'6、销售进度'!CL70*$G14+'6、销售进度'!CK70*$H14+'6、销售进度'!CJ70*$I14+'6、销售进度'!CI70*$J14</f>
        <v>0</v>
      </c>
      <c r="CQ54" s="181">
        <f>'6、销售进度'!CQ70*$C14+'6、销售进度'!CP70*$D14+'6、销售进度'!CO70*$E14+'6、销售进度'!CN70*$F14+'6、销售进度'!CM70*$G14+'6、销售进度'!CL70*$H14+'6、销售进度'!CK70*$I14+'6、销售进度'!CJ70*$J14</f>
        <v>0</v>
      </c>
      <c r="CR54" s="181">
        <f>'6、销售进度'!CR70*$C14+'6、销售进度'!CQ70*$D14+'6、销售进度'!CP70*$E14+'6、销售进度'!CO70*$F14+'6、销售进度'!CN70*$G14+'6、销售进度'!CM70*$H14+'6、销售进度'!CL70*$I14+'6、销售进度'!CK70*$J14</f>
        <v>0</v>
      </c>
      <c r="CS54" s="181">
        <f>'6、销售进度'!CS70*$C14+'6、销售进度'!CR70*$D14+'6、销售进度'!CQ70*$E14+'6、销售进度'!CP70*$F14+'6、销售进度'!CO70*$G14+'6、销售进度'!CN70*$H14+'6、销售进度'!CM70*$I14+'6、销售进度'!CL70*$J14</f>
        <v>0</v>
      </c>
      <c r="CT54" s="181">
        <f>'6、销售进度'!CT70*$C14+'6、销售进度'!CS70*$D14+'6、销售进度'!CR70*$E14+'6、销售进度'!CQ70*$F14+'6、销售进度'!CP70*$G14+'6、销售进度'!CO70*$H14+'6、销售进度'!CN70*$I14+'6、销售进度'!CM70*$J14</f>
        <v>0</v>
      </c>
      <c r="CU54" s="188">
        <f>B54-'6、销售进度'!B70</f>
        <v>0</v>
      </c>
    </row>
    <row r="55" spans="1:99" ht="16.5" customHeight="1" outlineLevel="1">
      <c r="A55" s="174" t="str">
        <f>'5、销售定价'!A15</f>
        <v>酒店</v>
      </c>
      <c r="B55" s="180">
        <f t="shared" si="39"/>
        <v>0</v>
      </c>
      <c r="C55" s="181">
        <f>'6、销售进度'!C71*$C15</f>
        <v>0</v>
      </c>
      <c r="D55" s="181">
        <f>'6、销售进度'!D71*$C15+'6、销售进度'!C71*$D15</f>
        <v>0</v>
      </c>
      <c r="E55" s="181">
        <f>'6、销售进度'!E71*$C15+'6、销售进度'!D71*$D15+'6、销售进度'!C71*$E15</f>
        <v>0</v>
      </c>
      <c r="F55" s="181">
        <f>'6、销售进度'!F71*$C15+'6、销售进度'!E71*$D15+'6、销售进度'!D71*$E15+'6、销售进度'!C71*$F15</f>
        <v>0</v>
      </c>
      <c r="G55" s="181">
        <f>'6、销售进度'!G71*$C15+'6、销售进度'!F71*$D15+'6、销售进度'!E71*$E15+'6、销售进度'!D71*$F15+'6、销售进度'!C71*$G15</f>
        <v>0</v>
      </c>
      <c r="H55" s="181">
        <f>'6、销售进度'!H71*$C15+'6、销售进度'!G71*$D15+'6、销售进度'!F71*$E15+'6、销售进度'!E71*$F15+'6、销售进度'!D71*$G15+'6、销售进度'!C71*$H15</f>
        <v>0</v>
      </c>
      <c r="I55" s="181">
        <f>'6、销售进度'!I71*$C15+'6、销售进度'!H71*$D15+'6、销售进度'!G71*$E15+'6、销售进度'!F71*$F15+'6、销售进度'!E71*$G15+'6、销售进度'!D71*$H15+'6、销售进度'!C71*$I15</f>
        <v>0</v>
      </c>
      <c r="J55" s="181">
        <f>'6、销售进度'!J71*$C15+'6、销售进度'!I71*$D15+'6、销售进度'!H71*$E15+'6、销售进度'!G71*$F15+'6、销售进度'!F71*$G15+'6、销售进度'!E71*$H15+'6、销售进度'!D71*$I15+'6、销售进度'!C71*$J15</f>
        <v>0</v>
      </c>
      <c r="K55" s="181">
        <f>'6、销售进度'!K71*$C15+'6、销售进度'!J71*$D15+'6、销售进度'!I71*$E15+'6、销售进度'!H71*$F15+'6、销售进度'!G71*$G15+'6、销售进度'!F71*$H15+'6、销售进度'!E71*$I15+'6、销售进度'!D71*$J15</f>
        <v>0</v>
      </c>
      <c r="L55" s="181">
        <f>'6、销售进度'!L71*$C15+'6、销售进度'!K71*$D15+'6、销售进度'!J71*$E15+'6、销售进度'!I71*$F15+'6、销售进度'!H71*$G15+'6、销售进度'!G71*$H15+'6、销售进度'!F71*$I15+'6、销售进度'!E71*$J15</f>
        <v>0</v>
      </c>
      <c r="M55" s="181">
        <f>'6、销售进度'!M71*$C15+'6、销售进度'!L71*$D15+'6、销售进度'!K71*$E15+'6、销售进度'!J71*$F15+'6、销售进度'!I71*$G15+'6、销售进度'!H71*$H15+'6、销售进度'!G71*$I15+'6、销售进度'!F71*$J15</f>
        <v>0</v>
      </c>
      <c r="N55" s="181">
        <f>'6、销售进度'!N71*$C15+'6、销售进度'!M71*$D15+'6、销售进度'!L71*$E15+'6、销售进度'!K71*$F15+'6、销售进度'!J71*$G15+'6、销售进度'!I71*$H15+'6、销售进度'!H71*$I15+'6、销售进度'!G71*$J15</f>
        <v>0</v>
      </c>
      <c r="O55" s="181">
        <f>'6、销售进度'!O71*$C15+'6、销售进度'!N71*$D15+'6、销售进度'!M71*$E15+'6、销售进度'!L71*$F15+'6、销售进度'!K71*$G15+'6、销售进度'!J71*$H15+'6、销售进度'!I71*$I15+'6、销售进度'!H71*$J15</f>
        <v>0</v>
      </c>
      <c r="P55" s="181">
        <f>'6、销售进度'!P71*$C15+'6、销售进度'!O71*$D15+'6、销售进度'!N71*$E15+'6、销售进度'!M71*$F15+'6、销售进度'!L71*$G15+'6、销售进度'!K71*$H15+'6、销售进度'!J71*$I15+'6、销售进度'!I71*$J15</f>
        <v>0</v>
      </c>
      <c r="Q55" s="181">
        <f>'6、销售进度'!Q71*$C15+'6、销售进度'!P71*$D15+'6、销售进度'!O71*$E15+'6、销售进度'!N71*$F15+'6、销售进度'!M71*$G15+'6、销售进度'!L71*$H15+'6、销售进度'!K71*$I15+'6、销售进度'!J71*$J15</f>
        <v>0</v>
      </c>
      <c r="R55" s="181">
        <f>'6、销售进度'!R71*$C15+'6、销售进度'!Q71*$D15+'6、销售进度'!P71*$E15+'6、销售进度'!O71*$F15+'6、销售进度'!N71*$G15+'6、销售进度'!M71*$H15+'6、销售进度'!L71*$I15+'6、销售进度'!K71*$J15</f>
        <v>0</v>
      </c>
      <c r="S55" s="181">
        <f>'6、销售进度'!S71*$C15+'6、销售进度'!R71*$D15+'6、销售进度'!Q71*$E15+'6、销售进度'!P71*$F15+'6、销售进度'!O71*$G15+'6、销售进度'!N71*$H15+'6、销售进度'!M71*$I15+'6、销售进度'!L71*$J15</f>
        <v>0</v>
      </c>
      <c r="T55" s="181">
        <f>'6、销售进度'!T71*$C15+'6、销售进度'!S71*$D15+'6、销售进度'!R71*$E15+'6、销售进度'!Q71*$F15+'6、销售进度'!P71*$G15+'6、销售进度'!O71*$H15+'6、销售进度'!N71*$I15+'6、销售进度'!M71*$J15</f>
        <v>0</v>
      </c>
      <c r="U55" s="181">
        <f>'6、销售进度'!U71*$C15+'6、销售进度'!T71*$D15+'6、销售进度'!S71*$E15+'6、销售进度'!R71*$F15+'6、销售进度'!Q71*$G15+'6、销售进度'!P71*$H15+'6、销售进度'!O71*$I15+'6、销售进度'!N71*$J15</f>
        <v>0</v>
      </c>
      <c r="V55" s="181">
        <f>'6、销售进度'!V71*$C15+'6、销售进度'!U71*$D15+'6、销售进度'!T71*$E15+'6、销售进度'!S71*$F15+'6、销售进度'!R71*$G15+'6、销售进度'!Q71*$H15+'6、销售进度'!P71*$I15+'6、销售进度'!O71*$J15</f>
        <v>0</v>
      </c>
      <c r="W55" s="181">
        <f>'6、销售进度'!W71*$C15+'6、销售进度'!V71*$D15+'6、销售进度'!U71*$E15+'6、销售进度'!T71*$F15+'6、销售进度'!S71*$G15+'6、销售进度'!R71*$H15+'6、销售进度'!Q71*$I15+'6、销售进度'!P71*$J15</f>
        <v>0</v>
      </c>
      <c r="X55" s="181">
        <f>'6、销售进度'!X71*$C15+'6、销售进度'!W71*$D15+'6、销售进度'!V71*$E15+'6、销售进度'!U71*$F15+'6、销售进度'!T71*$G15+'6、销售进度'!S71*$H15+'6、销售进度'!R71*$I15+'6、销售进度'!Q71*$J15</f>
        <v>0</v>
      </c>
      <c r="Y55" s="181">
        <f>'6、销售进度'!Y71*$C15+'6、销售进度'!X71*$D15+'6、销售进度'!W71*$E15+'6、销售进度'!V71*$F15+'6、销售进度'!U71*$G15+'6、销售进度'!T71*$H15+'6、销售进度'!S71*$I15+'6、销售进度'!R71*$J15</f>
        <v>0</v>
      </c>
      <c r="Z55" s="181">
        <f>'6、销售进度'!Z71*$C15+'6、销售进度'!Y71*$D15+'6、销售进度'!X71*$E15+'6、销售进度'!W71*$F15+'6、销售进度'!V71*$G15+'6、销售进度'!U71*$H15+'6、销售进度'!T71*$I15+'6、销售进度'!S71*$J15</f>
        <v>0</v>
      </c>
      <c r="AA55" s="181">
        <f>'6、销售进度'!AA71*$C15+'6、销售进度'!Z71*$D15+'6、销售进度'!Y71*$E15+'6、销售进度'!X71*$F15+'6、销售进度'!W71*$G15+'6、销售进度'!V71*$H15+'6、销售进度'!U71*$I15+'6、销售进度'!T71*$J15</f>
        <v>0</v>
      </c>
      <c r="AB55" s="181">
        <f>'6、销售进度'!AB71*$C15+'6、销售进度'!AA71*$D15+'6、销售进度'!Z71*$E15+'6、销售进度'!Y71*$F15+'6、销售进度'!X71*$G15+'6、销售进度'!W71*$H15+'6、销售进度'!V71*$I15+'6、销售进度'!U71*$J15</f>
        <v>0</v>
      </c>
      <c r="AC55" s="181">
        <f>'6、销售进度'!AC71*$C15+'6、销售进度'!AB71*$D15+'6、销售进度'!AA71*$E15+'6、销售进度'!Z71*$F15+'6、销售进度'!Y71*$G15+'6、销售进度'!X71*$H15+'6、销售进度'!W71*$I15+'6、销售进度'!V71*$J15</f>
        <v>0</v>
      </c>
      <c r="AD55" s="181">
        <f>'6、销售进度'!AD71*$C15+'6、销售进度'!AC71*$D15+'6、销售进度'!AB71*$E15+'6、销售进度'!AA71*$F15+'6、销售进度'!Z71*$G15+'6、销售进度'!Y71*$H15+'6、销售进度'!X71*$I15+'6、销售进度'!W71*$J15</f>
        <v>0</v>
      </c>
      <c r="AE55" s="181">
        <f>'6、销售进度'!AE71*$C15+'6、销售进度'!AD71*$D15+'6、销售进度'!AC71*$E15+'6、销售进度'!AB71*$F15+'6、销售进度'!AA71*$G15+'6、销售进度'!Z71*$H15+'6、销售进度'!Y71*$I15+'6、销售进度'!X71*$J15</f>
        <v>0</v>
      </c>
      <c r="AF55" s="181">
        <f>'6、销售进度'!AF71*$C15+'6、销售进度'!AE71*$D15+'6、销售进度'!AD71*$E15+'6、销售进度'!AC71*$F15+'6、销售进度'!AB71*$G15+'6、销售进度'!AA71*$H15+'6、销售进度'!Z71*$I15+'6、销售进度'!Y71*$J15</f>
        <v>0</v>
      </c>
      <c r="AG55" s="181">
        <f>'6、销售进度'!AG71*$C15+'6、销售进度'!AF71*$D15+'6、销售进度'!AE71*$E15+'6、销售进度'!AD71*$F15+'6、销售进度'!AC71*$G15+'6、销售进度'!AB71*$H15+'6、销售进度'!AA71*$I15+'6、销售进度'!Z71*$J15</f>
        <v>0</v>
      </c>
      <c r="AH55" s="181">
        <f>'6、销售进度'!AH71*$C15+'6、销售进度'!AG71*$D15+'6、销售进度'!AF71*$E15+'6、销售进度'!AE71*$F15+'6、销售进度'!AD71*$G15+'6、销售进度'!AC71*$H15+'6、销售进度'!AB71*$I15+'6、销售进度'!AA71*$J15</f>
        <v>0</v>
      </c>
      <c r="AI55" s="181">
        <f>'6、销售进度'!AI71*$C15+'6、销售进度'!AH71*$D15+'6、销售进度'!AG71*$E15+'6、销售进度'!AF71*$F15+'6、销售进度'!AE71*$G15+'6、销售进度'!AD71*$H15+'6、销售进度'!AC71*$I15+'6、销售进度'!AB71*$J15</f>
        <v>0</v>
      </c>
      <c r="AJ55" s="181">
        <f>'6、销售进度'!AJ71*$C15+'6、销售进度'!AI71*$D15+'6、销售进度'!AH71*$E15+'6、销售进度'!AG71*$F15+'6、销售进度'!AF71*$G15+'6、销售进度'!AE71*$H15+'6、销售进度'!AD71*$I15+'6、销售进度'!AC71*$J15</f>
        <v>0</v>
      </c>
      <c r="AK55" s="181">
        <f>'6、销售进度'!AK71*$C15+'6、销售进度'!AJ71*$D15+'6、销售进度'!AI71*$E15+'6、销售进度'!AH71*$F15+'6、销售进度'!AG71*$G15+'6、销售进度'!AF71*$H15+'6、销售进度'!AE71*$I15+'6、销售进度'!AD71*$J15</f>
        <v>0</v>
      </c>
      <c r="AL55" s="181">
        <f>'6、销售进度'!AL71*$C15+'6、销售进度'!AK71*$D15+'6、销售进度'!AJ71*$E15+'6、销售进度'!AI71*$F15+'6、销售进度'!AH71*$G15+'6、销售进度'!AG71*$H15+'6、销售进度'!AF71*$I15+'6、销售进度'!AE71*$J15</f>
        <v>0</v>
      </c>
      <c r="AM55" s="181">
        <f>'6、销售进度'!AM71*$C15+'6、销售进度'!AL71*$D15+'6、销售进度'!AK71*$E15+'6、销售进度'!AJ71*$F15+'6、销售进度'!AI71*$G15+'6、销售进度'!AH71*$H15+'6、销售进度'!AG71*$I15+'6、销售进度'!AF71*$J15</f>
        <v>0</v>
      </c>
      <c r="AN55" s="181">
        <f>'6、销售进度'!AN71*$C15+'6、销售进度'!AM71*$D15+'6、销售进度'!AL71*$E15+'6、销售进度'!AK71*$F15+'6、销售进度'!AJ71*$G15+'6、销售进度'!AI71*$H15+'6、销售进度'!AH71*$I15+'6、销售进度'!AG71*$J15</f>
        <v>0</v>
      </c>
      <c r="AO55" s="181">
        <f>'6、销售进度'!AO71*$C15+'6、销售进度'!AN71*$D15+'6、销售进度'!AM71*$E15+'6、销售进度'!AL71*$F15+'6、销售进度'!AK71*$G15+'6、销售进度'!AJ71*$H15+'6、销售进度'!AI71*$I15+'6、销售进度'!AH71*$J15</f>
        <v>0</v>
      </c>
      <c r="AP55" s="181">
        <f>'6、销售进度'!AP71*$C15+'6、销售进度'!AO71*$D15+'6、销售进度'!AN71*$E15+'6、销售进度'!AM71*$F15+'6、销售进度'!AL71*$G15+'6、销售进度'!AK71*$H15+'6、销售进度'!AJ71*$I15+'6、销售进度'!AI71*$J15</f>
        <v>0</v>
      </c>
      <c r="AQ55" s="181">
        <f>'6、销售进度'!AQ71*$C15+'6、销售进度'!AP71*$D15+'6、销售进度'!AO71*$E15+'6、销售进度'!AN71*$F15+'6、销售进度'!AM71*$G15+'6、销售进度'!AL71*$H15+'6、销售进度'!AK71*$I15+'6、销售进度'!AJ71*$J15</f>
        <v>0</v>
      </c>
      <c r="AR55" s="181">
        <f>'6、销售进度'!AR71*$C15+'6、销售进度'!AQ71*$D15+'6、销售进度'!AP71*$E15+'6、销售进度'!AO71*$F15+'6、销售进度'!AN71*$G15+'6、销售进度'!AM71*$H15+'6、销售进度'!AL71*$I15+'6、销售进度'!AK71*$J15</f>
        <v>0</v>
      </c>
      <c r="AS55" s="181">
        <f>'6、销售进度'!AS71*$C15+'6、销售进度'!AR71*$D15+'6、销售进度'!AQ71*$E15+'6、销售进度'!AP71*$F15+'6、销售进度'!AO71*$G15+'6、销售进度'!AN71*$H15+'6、销售进度'!AM71*$I15+'6、销售进度'!AL71*$J15</f>
        <v>0</v>
      </c>
      <c r="AT55" s="181">
        <f>'6、销售进度'!AT71*$C15+'6、销售进度'!AS71*$D15+'6、销售进度'!AR71*$E15+'6、销售进度'!AQ71*$F15+'6、销售进度'!AP71*$G15+'6、销售进度'!AO71*$H15+'6、销售进度'!AN71*$I15+'6、销售进度'!AM71*$J15</f>
        <v>0</v>
      </c>
      <c r="AU55" s="181">
        <f>'6、销售进度'!AU71*$C15+'6、销售进度'!AT71*$D15+'6、销售进度'!AS71*$E15+'6、销售进度'!AR71*$F15+'6、销售进度'!AQ71*$G15+'6、销售进度'!AP71*$H15+'6、销售进度'!AO71*$I15+'6、销售进度'!AN71*$J15</f>
        <v>0</v>
      </c>
      <c r="AV55" s="181">
        <f>'6、销售进度'!AV71*$C15+'6、销售进度'!AU71*$D15+'6、销售进度'!AT71*$E15+'6、销售进度'!AS71*$F15+'6、销售进度'!AR71*$G15+'6、销售进度'!AQ71*$H15+'6、销售进度'!AP71*$I15+'6、销售进度'!AO71*$J15</f>
        <v>0</v>
      </c>
      <c r="AW55" s="181">
        <f>'6、销售进度'!AW71*$C15+'6、销售进度'!AV71*$D15+'6、销售进度'!AU71*$E15+'6、销售进度'!AT71*$F15+'6、销售进度'!AS71*$G15+'6、销售进度'!AR71*$H15+'6、销售进度'!AQ71*$I15+'6、销售进度'!AP71*$J15</f>
        <v>0</v>
      </c>
      <c r="AX55" s="181">
        <f>'6、销售进度'!AX71*$C15+'6、销售进度'!AW71*$D15+'6、销售进度'!AV71*$E15+'6、销售进度'!AU71*$F15+'6、销售进度'!AT71*$G15+'6、销售进度'!AS71*$H15+'6、销售进度'!AR71*$I15+'6、销售进度'!AQ71*$J15</f>
        <v>0</v>
      </c>
      <c r="AY55" s="181">
        <f>'6、销售进度'!AY71*$C15+'6、销售进度'!AX71*$D15+'6、销售进度'!AW71*$E15+'6、销售进度'!AV71*$F15+'6、销售进度'!AU71*$G15+'6、销售进度'!AT71*$H15+'6、销售进度'!AS71*$I15+'6、销售进度'!AR71*$J15</f>
        <v>0</v>
      </c>
      <c r="AZ55" s="181">
        <f>'6、销售进度'!AZ71*$C15+'6、销售进度'!AY71*$D15+'6、销售进度'!AX71*$E15+'6、销售进度'!AW71*$F15+'6、销售进度'!AV71*$G15+'6、销售进度'!AU71*$H15+'6、销售进度'!AT71*$I15+'6、销售进度'!AS71*$J15</f>
        <v>0</v>
      </c>
      <c r="BA55" s="181">
        <f>'6、销售进度'!BA71*$C15+'6、销售进度'!AZ71*$D15+'6、销售进度'!AY71*$E15+'6、销售进度'!AX71*$F15+'6、销售进度'!AW71*$G15+'6、销售进度'!AV71*$H15+'6、销售进度'!AU71*$I15+'6、销售进度'!AT71*$J15</f>
        <v>0</v>
      </c>
      <c r="BB55" s="181">
        <f>'6、销售进度'!BB71*$C15+'6、销售进度'!BA71*$D15+'6、销售进度'!AZ71*$E15+'6、销售进度'!AY71*$F15+'6、销售进度'!AX71*$G15+'6、销售进度'!AW71*$H15+'6、销售进度'!AV71*$I15+'6、销售进度'!AU71*$J15</f>
        <v>0</v>
      </c>
      <c r="BC55" s="181">
        <f>'6、销售进度'!BC71*$C15+'6、销售进度'!BB71*$D15+'6、销售进度'!BA71*$E15+'6、销售进度'!AZ71*$F15+'6、销售进度'!AY71*$G15+'6、销售进度'!AX71*$H15+'6、销售进度'!AW71*$I15+'6、销售进度'!AV71*$J15</f>
        <v>0</v>
      </c>
      <c r="BD55" s="181">
        <f>'6、销售进度'!BD71*$C15+'6、销售进度'!BC71*$D15+'6、销售进度'!BB71*$E15+'6、销售进度'!BA71*$F15+'6、销售进度'!AZ71*$G15+'6、销售进度'!AY71*$H15+'6、销售进度'!AX71*$I15+'6、销售进度'!AW71*$J15</f>
        <v>0</v>
      </c>
      <c r="BE55" s="181">
        <f>'6、销售进度'!BE71*$C15+'6、销售进度'!BD71*$D15+'6、销售进度'!BC71*$E15+'6、销售进度'!BB71*$F15+'6、销售进度'!BA71*$G15+'6、销售进度'!AZ71*$H15+'6、销售进度'!AY71*$I15+'6、销售进度'!AX71*$J15</f>
        <v>0</v>
      </c>
      <c r="BF55" s="181">
        <f>'6、销售进度'!BF71*$C15+'6、销售进度'!BE71*$D15+'6、销售进度'!BD71*$E15+'6、销售进度'!BC71*$F15+'6、销售进度'!BB71*$G15+'6、销售进度'!BA71*$H15+'6、销售进度'!AZ71*$I15+'6、销售进度'!AY71*$J15</f>
        <v>0</v>
      </c>
      <c r="BG55" s="181">
        <f>'6、销售进度'!BG71*$C15+'6、销售进度'!BF71*$D15+'6、销售进度'!BE71*$E15+'6、销售进度'!BD71*$F15+'6、销售进度'!BC71*$G15+'6、销售进度'!BB71*$H15+'6、销售进度'!BA71*$I15+'6、销售进度'!AZ71*$J15</f>
        <v>0</v>
      </c>
      <c r="BH55" s="181">
        <f>'6、销售进度'!BH71*$C15+'6、销售进度'!BG71*$D15+'6、销售进度'!BF71*$E15+'6、销售进度'!BE71*$F15+'6、销售进度'!BD71*$G15+'6、销售进度'!BC71*$H15+'6、销售进度'!BB71*$I15+'6、销售进度'!BA71*$J15</f>
        <v>0</v>
      </c>
      <c r="BI55" s="181">
        <f>'6、销售进度'!BI71*$C15+'6、销售进度'!BH71*$D15+'6、销售进度'!BG71*$E15+'6、销售进度'!BF71*$F15+'6、销售进度'!BE71*$G15+'6、销售进度'!BD71*$H15+'6、销售进度'!BC71*$I15+'6、销售进度'!BB71*$J15</f>
        <v>0</v>
      </c>
      <c r="BJ55" s="181">
        <f>'6、销售进度'!BJ71*$C15+'6、销售进度'!BI71*$D15+'6、销售进度'!BH71*$E15+'6、销售进度'!BG71*$F15+'6、销售进度'!BF71*$G15+'6、销售进度'!BE71*$H15+'6、销售进度'!BD71*$I15+'6、销售进度'!BC71*$J15</f>
        <v>0</v>
      </c>
      <c r="BK55" s="181">
        <f>'6、销售进度'!BK71*$C15+'6、销售进度'!BJ71*$D15+'6、销售进度'!BI71*$E15+'6、销售进度'!BH71*$F15+'6、销售进度'!BG71*$G15+'6、销售进度'!BF71*$H15+'6、销售进度'!BE71*$I15+'6、销售进度'!BD71*$J15</f>
        <v>0</v>
      </c>
      <c r="BL55" s="181">
        <f>'6、销售进度'!BL71*$C15+'6、销售进度'!BK71*$D15+'6、销售进度'!BJ71*$E15+'6、销售进度'!BI71*$F15+'6、销售进度'!BH71*$G15+'6、销售进度'!BG71*$H15+'6、销售进度'!BF71*$I15+'6、销售进度'!BE71*$J15</f>
        <v>0</v>
      </c>
      <c r="BM55" s="181">
        <f>'6、销售进度'!BM71*$C15+'6、销售进度'!BL71*$D15+'6、销售进度'!BK71*$E15+'6、销售进度'!BJ71*$F15+'6、销售进度'!BI71*$G15+'6、销售进度'!BH71*$H15+'6、销售进度'!BG71*$I15+'6、销售进度'!BF71*$J15</f>
        <v>0</v>
      </c>
      <c r="BN55" s="181">
        <f>'6、销售进度'!BN71*$C15+'6、销售进度'!BM71*$D15+'6、销售进度'!BL71*$E15+'6、销售进度'!BK71*$F15+'6、销售进度'!BJ71*$G15+'6、销售进度'!BI71*$H15+'6、销售进度'!BH71*$I15+'6、销售进度'!BG71*$J15</f>
        <v>0</v>
      </c>
      <c r="BO55" s="181">
        <f>'6、销售进度'!BO71*$C15+'6、销售进度'!BN71*$D15+'6、销售进度'!BM71*$E15+'6、销售进度'!BL71*$F15+'6、销售进度'!BK71*$G15+'6、销售进度'!BJ71*$H15+'6、销售进度'!BI71*$I15+'6、销售进度'!BH71*$J15</f>
        <v>0</v>
      </c>
      <c r="BP55" s="181">
        <f>'6、销售进度'!BP71*$C15+'6、销售进度'!BO71*$D15+'6、销售进度'!BN71*$E15+'6、销售进度'!BM71*$F15+'6、销售进度'!BL71*$G15+'6、销售进度'!BK71*$H15+'6、销售进度'!BJ71*$I15+'6、销售进度'!BI71*$J15</f>
        <v>0</v>
      </c>
      <c r="BQ55" s="181">
        <f>'6、销售进度'!BQ71*$C15+'6、销售进度'!BP71*$D15+'6、销售进度'!BO71*$E15+'6、销售进度'!BN71*$F15+'6、销售进度'!BM71*$G15+'6、销售进度'!BL71*$H15+'6、销售进度'!BK71*$I15+'6、销售进度'!BJ71*$J15</f>
        <v>0</v>
      </c>
      <c r="BR55" s="181">
        <f>'6、销售进度'!BR71*$C15+'6、销售进度'!BQ71*$D15+'6、销售进度'!BP71*$E15+'6、销售进度'!BO71*$F15+'6、销售进度'!BN71*$G15+'6、销售进度'!BM71*$H15+'6、销售进度'!BL71*$I15+'6、销售进度'!BK71*$J15</f>
        <v>0</v>
      </c>
      <c r="BS55" s="181">
        <f>'6、销售进度'!BS71*$C15+'6、销售进度'!BR71*$D15+'6、销售进度'!BQ71*$E15+'6、销售进度'!BP71*$F15+'6、销售进度'!BO71*$G15+'6、销售进度'!BN71*$H15+'6、销售进度'!BM71*$I15+'6、销售进度'!BL71*$J15</f>
        <v>0</v>
      </c>
      <c r="BT55" s="181">
        <f>'6、销售进度'!BT71*$C15+'6、销售进度'!BS71*$D15+'6、销售进度'!BR71*$E15+'6、销售进度'!BQ71*$F15+'6、销售进度'!BP71*$G15+'6、销售进度'!BO71*$H15+'6、销售进度'!BN71*$I15+'6、销售进度'!BM71*$J15</f>
        <v>0</v>
      </c>
      <c r="BU55" s="181">
        <f>'6、销售进度'!BU71*$C15+'6、销售进度'!BT71*$D15+'6、销售进度'!BS71*$E15+'6、销售进度'!BR71*$F15+'6、销售进度'!BQ71*$G15+'6、销售进度'!BP71*$H15+'6、销售进度'!BO71*$I15+'6、销售进度'!BN71*$J15</f>
        <v>0</v>
      </c>
      <c r="BV55" s="181">
        <f>'6、销售进度'!BV71*$C15+'6、销售进度'!BU71*$D15+'6、销售进度'!BT71*$E15+'6、销售进度'!BS71*$F15+'6、销售进度'!BR71*$G15+'6、销售进度'!BQ71*$H15+'6、销售进度'!BP71*$I15+'6、销售进度'!BO71*$J15</f>
        <v>0</v>
      </c>
      <c r="BW55" s="181">
        <f>'6、销售进度'!BW71*$C15+'6、销售进度'!BV71*$D15+'6、销售进度'!BU71*$E15+'6、销售进度'!BT71*$F15+'6、销售进度'!BS71*$G15+'6、销售进度'!BR71*$H15+'6、销售进度'!BQ71*$I15+'6、销售进度'!BP71*$J15</f>
        <v>0</v>
      </c>
      <c r="BX55" s="181">
        <f>'6、销售进度'!BX71*$C15+'6、销售进度'!BW71*$D15+'6、销售进度'!BV71*$E15+'6、销售进度'!BU71*$F15+'6、销售进度'!BT71*$G15+'6、销售进度'!BS71*$H15+'6、销售进度'!BR71*$I15+'6、销售进度'!BQ71*$J15</f>
        <v>0</v>
      </c>
      <c r="BY55" s="181">
        <f>'6、销售进度'!BY71*$C15+'6、销售进度'!BX71*$D15+'6、销售进度'!BW71*$E15+'6、销售进度'!BV71*$F15+'6、销售进度'!BU71*$G15+'6、销售进度'!BT71*$H15+'6、销售进度'!BS71*$I15+'6、销售进度'!BR71*$J15</f>
        <v>0</v>
      </c>
      <c r="BZ55" s="181">
        <f>'6、销售进度'!BZ71*$C15+'6、销售进度'!BY71*$D15+'6、销售进度'!BX71*$E15+'6、销售进度'!BW71*$F15+'6、销售进度'!BV71*$G15+'6、销售进度'!BU71*$H15+'6、销售进度'!BT71*$I15+'6、销售进度'!BS71*$J15</f>
        <v>0</v>
      </c>
      <c r="CA55" s="181">
        <f>'6、销售进度'!CA71*$C15+'6、销售进度'!BZ71*$D15+'6、销售进度'!BY71*$E15+'6、销售进度'!BX71*$F15+'6、销售进度'!BW71*$G15+'6、销售进度'!BV71*$H15+'6、销售进度'!BU71*$I15+'6、销售进度'!BT71*$J15</f>
        <v>0</v>
      </c>
      <c r="CB55" s="181">
        <f>'6、销售进度'!CB71*$C15+'6、销售进度'!CA71*$D15+'6、销售进度'!BZ71*$E15+'6、销售进度'!BY71*$F15+'6、销售进度'!BX71*$G15+'6、销售进度'!BW71*$H15+'6、销售进度'!BV71*$I15+'6、销售进度'!BU71*$J15</f>
        <v>0</v>
      </c>
      <c r="CC55" s="181">
        <f>'6、销售进度'!CC71*$C15+'6、销售进度'!CB71*$D15+'6、销售进度'!CA71*$E15+'6、销售进度'!BZ71*$F15+'6、销售进度'!BY71*$G15+'6、销售进度'!BX71*$H15+'6、销售进度'!BW71*$I15+'6、销售进度'!BV71*$J15</f>
        <v>0</v>
      </c>
      <c r="CD55" s="181">
        <f>'6、销售进度'!CD71*$C15+'6、销售进度'!CC71*$D15+'6、销售进度'!CB71*$E15+'6、销售进度'!CA71*$F15+'6、销售进度'!BZ71*$G15+'6、销售进度'!BY71*$H15+'6、销售进度'!BX71*$I15+'6、销售进度'!BW71*$J15</f>
        <v>0</v>
      </c>
      <c r="CE55" s="181">
        <f>'6、销售进度'!CE71*$C15+'6、销售进度'!CD71*$D15+'6、销售进度'!CC71*$E15+'6、销售进度'!CB71*$F15+'6、销售进度'!CA71*$G15+'6、销售进度'!BZ71*$H15+'6、销售进度'!BY71*$I15+'6、销售进度'!BX71*$J15</f>
        <v>0</v>
      </c>
      <c r="CF55" s="181">
        <f>'6、销售进度'!CF71*$C15+'6、销售进度'!CE71*$D15+'6、销售进度'!CD71*$E15+'6、销售进度'!CC71*$F15+'6、销售进度'!CB71*$G15+'6、销售进度'!CA71*$H15+'6、销售进度'!BZ71*$I15+'6、销售进度'!BY71*$J15</f>
        <v>0</v>
      </c>
      <c r="CG55" s="181">
        <f>'6、销售进度'!CG71*$C15+'6、销售进度'!CF71*$D15+'6、销售进度'!CE71*$E15+'6、销售进度'!CD71*$F15+'6、销售进度'!CC71*$G15+'6、销售进度'!CB71*$H15+'6、销售进度'!CA71*$I15+'6、销售进度'!BZ71*$J15</f>
        <v>0</v>
      </c>
      <c r="CH55" s="181">
        <f>'6、销售进度'!CH71*$C15+'6、销售进度'!CG71*$D15+'6、销售进度'!CF71*$E15+'6、销售进度'!CE71*$F15+'6、销售进度'!CD71*$G15+'6、销售进度'!CC71*$H15+'6、销售进度'!CB71*$I15+'6、销售进度'!CA71*$J15</f>
        <v>0</v>
      </c>
      <c r="CI55" s="181">
        <f>'6、销售进度'!CI71*$C15+'6、销售进度'!CH71*$D15+'6、销售进度'!CG71*$E15+'6、销售进度'!CF71*$F15+'6、销售进度'!CE71*$G15+'6、销售进度'!CD71*$H15+'6、销售进度'!CC71*$I15+'6、销售进度'!CB71*$J15</f>
        <v>0</v>
      </c>
      <c r="CJ55" s="181">
        <f>'6、销售进度'!CJ71*$C15+'6、销售进度'!CI71*$D15+'6、销售进度'!CH71*$E15+'6、销售进度'!CG71*$F15+'6、销售进度'!CF71*$G15+'6、销售进度'!CE71*$H15+'6、销售进度'!CD71*$I15+'6、销售进度'!CC71*$J15</f>
        <v>0</v>
      </c>
      <c r="CK55" s="181">
        <f>'6、销售进度'!CK71*$C15+'6、销售进度'!CJ71*$D15+'6、销售进度'!CI71*$E15+'6、销售进度'!CH71*$F15+'6、销售进度'!CG71*$G15+'6、销售进度'!CF71*$H15+'6、销售进度'!CE71*$I15+'6、销售进度'!CD71*$J15</f>
        <v>0</v>
      </c>
      <c r="CL55" s="181">
        <f>'6、销售进度'!CL71*$C15+'6、销售进度'!CK71*$D15+'6、销售进度'!CJ71*$E15+'6、销售进度'!CI71*$F15+'6、销售进度'!CH71*$G15+'6、销售进度'!CG71*$H15+'6、销售进度'!CF71*$I15+'6、销售进度'!CE71*$J15</f>
        <v>0</v>
      </c>
      <c r="CM55" s="181">
        <f>'6、销售进度'!CM71*$C15+'6、销售进度'!CL71*$D15+'6、销售进度'!CK71*$E15+'6、销售进度'!CJ71*$F15+'6、销售进度'!CI71*$G15+'6、销售进度'!CH71*$H15+'6、销售进度'!CG71*$I15+'6、销售进度'!CF71*$J15</f>
        <v>0</v>
      </c>
      <c r="CN55" s="181">
        <f>'6、销售进度'!CN71*$C15+'6、销售进度'!CM71*$D15+'6、销售进度'!CL71*$E15+'6、销售进度'!CK71*$F15+'6、销售进度'!CJ71*$G15+'6、销售进度'!CI71*$H15+'6、销售进度'!CH71*$I15+'6、销售进度'!CG71*$J15</f>
        <v>0</v>
      </c>
      <c r="CO55" s="181">
        <f>'6、销售进度'!CO71*$C15+'6、销售进度'!CN71*$D15+'6、销售进度'!CM71*$E15+'6、销售进度'!CL71*$F15+'6、销售进度'!CK71*$G15+'6、销售进度'!CJ71*$H15+'6、销售进度'!CI71*$I15+'6、销售进度'!CH71*$J15</f>
        <v>0</v>
      </c>
      <c r="CP55" s="181">
        <f>'6、销售进度'!CP71*$C15+'6、销售进度'!CO71*$D15+'6、销售进度'!CN71*$E15+'6、销售进度'!CM71*$F15+'6、销售进度'!CL71*$G15+'6、销售进度'!CK71*$H15+'6、销售进度'!CJ71*$I15+'6、销售进度'!CI71*$J15</f>
        <v>0</v>
      </c>
      <c r="CQ55" s="181">
        <f>'6、销售进度'!CQ71*$C15+'6、销售进度'!CP71*$D15+'6、销售进度'!CO71*$E15+'6、销售进度'!CN71*$F15+'6、销售进度'!CM71*$G15+'6、销售进度'!CL71*$H15+'6、销售进度'!CK71*$I15+'6、销售进度'!CJ71*$J15</f>
        <v>0</v>
      </c>
      <c r="CR55" s="181">
        <f>'6、销售进度'!CR71*$C15+'6、销售进度'!CQ71*$D15+'6、销售进度'!CP71*$E15+'6、销售进度'!CO71*$F15+'6、销售进度'!CN71*$G15+'6、销售进度'!CM71*$H15+'6、销售进度'!CL71*$I15+'6、销售进度'!CK71*$J15</f>
        <v>0</v>
      </c>
      <c r="CS55" s="181">
        <f>'6、销售进度'!CS71*$C15+'6、销售进度'!CR71*$D15+'6、销售进度'!CQ71*$E15+'6、销售进度'!CP71*$F15+'6、销售进度'!CO71*$G15+'6、销售进度'!CN71*$H15+'6、销售进度'!CM71*$I15+'6、销售进度'!CL71*$J15</f>
        <v>0</v>
      </c>
      <c r="CT55" s="181">
        <f>'6、销售进度'!CT71*$C15+'6、销售进度'!CS71*$D15+'6、销售进度'!CR71*$E15+'6、销售进度'!CQ71*$F15+'6、销售进度'!CP71*$G15+'6、销售进度'!CO71*$H15+'6、销售进度'!CN71*$I15+'6、销售进度'!CM71*$J15</f>
        <v>0</v>
      </c>
      <c r="CU55" s="188">
        <f>B55-'6、销售进度'!B71</f>
        <v>0</v>
      </c>
    </row>
    <row r="56" spans="1:99" ht="16.5" customHeight="1" outlineLevel="1">
      <c r="A56" s="174">
        <f>'5、销售定价'!A16</f>
        <v>0</v>
      </c>
      <c r="B56" s="180">
        <f t="shared" si="39"/>
        <v>0</v>
      </c>
      <c r="C56" s="181">
        <f>'6、销售进度'!C72*$C16</f>
        <v>0</v>
      </c>
      <c r="D56" s="181">
        <f>'6、销售进度'!D72*$C16+'6、销售进度'!C72*$D16</f>
        <v>0</v>
      </c>
      <c r="E56" s="181">
        <f>'6、销售进度'!E72*$C16+'6、销售进度'!D72*$D16+'6、销售进度'!C72*$E16</f>
        <v>0</v>
      </c>
      <c r="F56" s="181">
        <f>'6、销售进度'!F72*$C16+'6、销售进度'!E72*$D16+'6、销售进度'!D72*$E16+'6、销售进度'!C72*$F16</f>
        <v>0</v>
      </c>
      <c r="G56" s="181">
        <f>'6、销售进度'!G72*$C16+'6、销售进度'!F72*$D16+'6、销售进度'!E72*$E16+'6、销售进度'!D72*$F16+'6、销售进度'!C72*$G16</f>
        <v>0</v>
      </c>
      <c r="H56" s="181">
        <f>'6、销售进度'!H72*$C16+'6、销售进度'!G72*$D16+'6、销售进度'!F72*$E16+'6、销售进度'!E72*$F16+'6、销售进度'!D72*$G16+'6、销售进度'!C72*$H16</f>
        <v>0</v>
      </c>
      <c r="I56" s="181">
        <f>'6、销售进度'!I72*$C16+'6、销售进度'!H72*$D16+'6、销售进度'!G72*$E16+'6、销售进度'!F72*$F16+'6、销售进度'!E72*$G16+'6、销售进度'!D72*$H16+'6、销售进度'!C72*$I16</f>
        <v>0</v>
      </c>
      <c r="J56" s="181">
        <f>'6、销售进度'!J72*$C16+'6、销售进度'!I72*$D16+'6、销售进度'!H72*$E16+'6、销售进度'!G72*$F16+'6、销售进度'!F72*$G16+'6、销售进度'!E72*$H16+'6、销售进度'!D72*$I16+'6、销售进度'!C72*$J16</f>
        <v>0</v>
      </c>
      <c r="K56" s="181">
        <f>'6、销售进度'!K72*$C16+'6、销售进度'!J72*$D16+'6、销售进度'!I72*$E16+'6、销售进度'!H72*$F16+'6、销售进度'!G72*$G16+'6、销售进度'!F72*$H16+'6、销售进度'!E72*$I16+'6、销售进度'!D72*$J16</f>
        <v>0</v>
      </c>
      <c r="L56" s="181">
        <f>'6、销售进度'!L72*$C16+'6、销售进度'!K72*$D16+'6、销售进度'!J72*$E16+'6、销售进度'!I72*$F16+'6、销售进度'!H72*$G16+'6、销售进度'!G72*$H16+'6、销售进度'!F72*$I16+'6、销售进度'!E72*$J16</f>
        <v>0</v>
      </c>
      <c r="M56" s="181">
        <f>'6、销售进度'!M72*$C16+'6、销售进度'!L72*$D16+'6、销售进度'!K72*$E16+'6、销售进度'!J72*$F16+'6、销售进度'!I72*$G16+'6、销售进度'!H72*$H16+'6、销售进度'!G72*$I16+'6、销售进度'!F72*$J16</f>
        <v>0</v>
      </c>
      <c r="N56" s="181">
        <f>'6、销售进度'!N72*$C16+'6、销售进度'!M72*$D16+'6、销售进度'!L72*$E16+'6、销售进度'!K72*$F16+'6、销售进度'!J72*$G16+'6、销售进度'!I72*$H16+'6、销售进度'!H72*$I16+'6、销售进度'!G72*$J16</f>
        <v>0</v>
      </c>
      <c r="O56" s="181">
        <f>'6、销售进度'!O72*$C16+'6、销售进度'!N72*$D16+'6、销售进度'!M72*$E16+'6、销售进度'!L72*$F16+'6、销售进度'!K72*$G16+'6、销售进度'!J72*$H16+'6、销售进度'!I72*$I16+'6、销售进度'!H72*$J16</f>
        <v>0</v>
      </c>
      <c r="P56" s="181">
        <f>'6、销售进度'!P72*$C16+'6、销售进度'!O72*$D16+'6、销售进度'!N72*$E16+'6、销售进度'!M72*$F16+'6、销售进度'!L72*$G16+'6、销售进度'!K72*$H16+'6、销售进度'!J72*$I16+'6、销售进度'!I72*$J16</f>
        <v>0</v>
      </c>
      <c r="Q56" s="181">
        <f>'6、销售进度'!Q72*$C16+'6、销售进度'!P72*$D16+'6、销售进度'!O72*$E16+'6、销售进度'!N72*$F16+'6、销售进度'!M72*$G16+'6、销售进度'!L72*$H16+'6、销售进度'!K72*$I16+'6、销售进度'!J72*$J16</f>
        <v>0</v>
      </c>
      <c r="R56" s="181">
        <f>'6、销售进度'!R72*$C16+'6、销售进度'!Q72*$D16+'6、销售进度'!P72*$E16+'6、销售进度'!O72*$F16+'6、销售进度'!N72*$G16+'6、销售进度'!M72*$H16+'6、销售进度'!L72*$I16+'6、销售进度'!K72*$J16</f>
        <v>0</v>
      </c>
      <c r="S56" s="181">
        <f>'6、销售进度'!S72*$C16+'6、销售进度'!R72*$D16+'6、销售进度'!Q72*$E16+'6、销售进度'!P72*$F16+'6、销售进度'!O72*$G16+'6、销售进度'!N72*$H16+'6、销售进度'!M72*$I16+'6、销售进度'!L72*$J16</f>
        <v>0</v>
      </c>
      <c r="T56" s="181">
        <f>'6、销售进度'!T72*$C16+'6、销售进度'!S72*$D16+'6、销售进度'!R72*$E16+'6、销售进度'!Q72*$F16+'6、销售进度'!P72*$G16+'6、销售进度'!O72*$H16+'6、销售进度'!N72*$I16+'6、销售进度'!M72*$J16</f>
        <v>0</v>
      </c>
      <c r="U56" s="181">
        <f>'6、销售进度'!U72*$C16+'6、销售进度'!T72*$D16+'6、销售进度'!S72*$E16+'6、销售进度'!R72*$F16+'6、销售进度'!Q72*$G16+'6、销售进度'!P72*$H16+'6、销售进度'!O72*$I16+'6、销售进度'!N72*$J16</f>
        <v>0</v>
      </c>
      <c r="V56" s="181">
        <f>'6、销售进度'!V72*$C16+'6、销售进度'!U72*$D16+'6、销售进度'!T72*$E16+'6、销售进度'!S72*$F16+'6、销售进度'!R72*$G16+'6、销售进度'!Q72*$H16+'6、销售进度'!P72*$I16+'6、销售进度'!O72*$J16</f>
        <v>0</v>
      </c>
      <c r="W56" s="181">
        <f>'6、销售进度'!W72*$C16+'6、销售进度'!V72*$D16+'6、销售进度'!U72*$E16+'6、销售进度'!T72*$F16+'6、销售进度'!S72*$G16+'6、销售进度'!R72*$H16+'6、销售进度'!Q72*$I16+'6、销售进度'!P72*$J16</f>
        <v>0</v>
      </c>
      <c r="X56" s="181">
        <f>'6、销售进度'!X72*$C16+'6、销售进度'!W72*$D16+'6、销售进度'!V72*$E16+'6、销售进度'!U72*$F16+'6、销售进度'!T72*$G16+'6、销售进度'!S72*$H16+'6、销售进度'!R72*$I16+'6、销售进度'!Q72*$J16</f>
        <v>0</v>
      </c>
      <c r="Y56" s="181">
        <f>'6、销售进度'!Y72*$C16+'6、销售进度'!X72*$D16+'6、销售进度'!W72*$E16+'6、销售进度'!V72*$F16+'6、销售进度'!U72*$G16+'6、销售进度'!T72*$H16+'6、销售进度'!S72*$I16+'6、销售进度'!R72*$J16</f>
        <v>0</v>
      </c>
      <c r="Z56" s="181">
        <f>'6、销售进度'!Z72*$C16+'6、销售进度'!Y72*$D16+'6、销售进度'!X72*$E16+'6、销售进度'!W72*$F16+'6、销售进度'!V72*$G16+'6、销售进度'!U72*$H16+'6、销售进度'!T72*$I16+'6、销售进度'!S72*$J16</f>
        <v>0</v>
      </c>
      <c r="AA56" s="181">
        <f>'6、销售进度'!AA72*$C16+'6、销售进度'!Z72*$D16+'6、销售进度'!Y72*$E16+'6、销售进度'!X72*$F16+'6、销售进度'!W72*$G16+'6、销售进度'!V72*$H16+'6、销售进度'!U72*$I16+'6、销售进度'!T72*$J16</f>
        <v>0</v>
      </c>
      <c r="AB56" s="181">
        <f>'6、销售进度'!AB72*$C16+'6、销售进度'!AA72*$D16+'6、销售进度'!Z72*$E16+'6、销售进度'!Y72*$F16+'6、销售进度'!X72*$G16+'6、销售进度'!W72*$H16+'6、销售进度'!V72*$I16+'6、销售进度'!U72*$J16</f>
        <v>0</v>
      </c>
      <c r="AC56" s="181">
        <f>'6、销售进度'!AC72*$C16+'6、销售进度'!AB72*$D16+'6、销售进度'!AA72*$E16+'6、销售进度'!Z72*$F16+'6、销售进度'!Y72*$G16+'6、销售进度'!X72*$H16+'6、销售进度'!W72*$I16+'6、销售进度'!V72*$J16</f>
        <v>0</v>
      </c>
      <c r="AD56" s="181">
        <f>'6、销售进度'!AD72*$C16+'6、销售进度'!AC72*$D16+'6、销售进度'!AB72*$E16+'6、销售进度'!AA72*$F16+'6、销售进度'!Z72*$G16+'6、销售进度'!Y72*$H16+'6、销售进度'!X72*$I16+'6、销售进度'!W72*$J16</f>
        <v>0</v>
      </c>
      <c r="AE56" s="181">
        <f>'6、销售进度'!AE72*$C16+'6、销售进度'!AD72*$D16+'6、销售进度'!AC72*$E16+'6、销售进度'!AB72*$F16+'6、销售进度'!AA72*$G16+'6、销售进度'!Z72*$H16+'6、销售进度'!Y72*$I16+'6、销售进度'!X72*$J16</f>
        <v>0</v>
      </c>
      <c r="AF56" s="181">
        <f>'6、销售进度'!AF72*$C16+'6、销售进度'!AE72*$D16+'6、销售进度'!AD72*$E16+'6、销售进度'!AC72*$F16+'6、销售进度'!AB72*$G16+'6、销售进度'!AA72*$H16+'6、销售进度'!Z72*$I16+'6、销售进度'!Y72*$J16</f>
        <v>0</v>
      </c>
      <c r="AG56" s="181">
        <f>'6、销售进度'!AG72*$C16+'6、销售进度'!AF72*$D16+'6、销售进度'!AE72*$E16+'6、销售进度'!AD72*$F16+'6、销售进度'!AC72*$G16+'6、销售进度'!AB72*$H16+'6、销售进度'!AA72*$I16+'6、销售进度'!Z72*$J16</f>
        <v>0</v>
      </c>
      <c r="AH56" s="181">
        <f>'6、销售进度'!AH72*$C16+'6、销售进度'!AG72*$D16+'6、销售进度'!AF72*$E16+'6、销售进度'!AE72*$F16+'6、销售进度'!AD72*$G16+'6、销售进度'!AC72*$H16+'6、销售进度'!AB72*$I16+'6、销售进度'!AA72*$J16</f>
        <v>0</v>
      </c>
      <c r="AI56" s="181">
        <f>'6、销售进度'!AI72*$C16+'6、销售进度'!AH72*$D16+'6、销售进度'!AG72*$E16+'6、销售进度'!AF72*$F16+'6、销售进度'!AE72*$G16+'6、销售进度'!AD72*$H16+'6、销售进度'!AC72*$I16+'6、销售进度'!AB72*$J16</f>
        <v>0</v>
      </c>
      <c r="AJ56" s="181">
        <f>'6、销售进度'!AJ72*$C16+'6、销售进度'!AI72*$D16+'6、销售进度'!AH72*$E16+'6、销售进度'!AG72*$F16+'6、销售进度'!AF72*$G16+'6、销售进度'!AE72*$H16+'6、销售进度'!AD72*$I16+'6、销售进度'!AC72*$J16</f>
        <v>0</v>
      </c>
      <c r="AK56" s="181">
        <f>'6、销售进度'!AK72*$C16+'6、销售进度'!AJ72*$D16+'6、销售进度'!AI72*$E16+'6、销售进度'!AH72*$F16+'6、销售进度'!AG72*$G16+'6、销售进度'!AF72*$H16+'6、销售进度'!AE72*$I16+'6、销售进度'!AD72*$J16</f>
        <v>0</v>
      </c>
      <c r="AL56" s="181">
        <f>'6、销售进度'!AL72*$C16+'6、销售进度'!AK72*$D16+'6、销售进度'!AJ72*$E16+'6、销售进度'!AI72*$F16+'6、销售进度'!AH72*$G16+'6、销售进度'!AG72*$H16+'6、销售进度'!AF72*$I16+'6、销售进度'!AE72*$J16</f>
        <v>0</v>
      </c>
      <c r="AM56" s="181">
        <f>'6、销售进度'!AM72*$C16+'6、销售进度'!AL72*$D16+'6、销售进度'!AK72*$E16+'6、销售进度'!AJ72*$F16+'6、销售进度'!AI72*$G16+'6、销售进度'!AH72*$H16+'6、销售进度'!AG72*$I16+'6、销售进度'!AF72*$J16</f>
        <v>0</v>
      </c>
      <c r="AN56" s="181">
        <f>'6、销售进度'!AN72*$C16+'6、销售进度'!AM72*$D16+'6、销售进度'!AL72*$E16+'6、销售进度'!AK72*$F16+'6、销售进度'!AJ72*$G16+'6、销售进度'!AI72*$H16+'6、销售进度'!AH72*$I16+'6、销售进度'!AG72*$J16</f>
        <v>0</v>
      </c>
      <c r="AO56" s="181">
        <f>'6、销售进度'!AO72*$C16+'6、销售进度'!AN72*$D16+'6、销售进度'!AM72*$E16+'6、销售进度'!AL72*$F16+'6、销售进度'!AK72*$G16+'6、销售进度'!AJ72*$H16+'6、销售进度'!AI72*$I16+'6、销售进度'!AH72*$J16</f>
        <v>0</v>
      </c>
      <c r="AP56" s="181">
        <f>'6、销售进度'!AP72*$C16+'6、销售进度'!AO72*$D16+'6、销售进度'!AN72*$E16+'6、销售进度'!AM72*$F16+'6、销售进度'!AL72*$G16+'6、销售进度'!AK72*$H16+'6、销售进度'!AJ72*$I16+'6、销售进度'!AI72*$J16</f>
        <v>0</v>
      </c>
      <c r="AQ56" s="181">
        <f>'6、销售进度'!AQ72*$C16+'6、销售进度'!AP72*$D16+'6、销售进度'!AO72*$E16+'6、销售进度'!AN72*$F16+'6、销售进度'!AM72*$G16+'6、销售进度'!AL72*$H16+'6、销售进度'!AK72*$I16+'6、销售进度'!AJ72*$J16</f>
        <v>0</v>
      </c>
      <c r="AR56" s="181">
        <f>'6、销售进度'!AR72*$C16+'6、销售进度'!AQ72*$D16+'6、销售进度'!AP72*$E16+'6、销售进度'!AO72*$F16+'6、销售进度'!AN72*$G16+'6、销售进度'!AM72*$H16+'6、销售进度'!AL72*$I16+'6、销售进度'!AK72*$J16</f>
        <v>0</v>
      </c>
      <c r="AS56" s="181">
        <f>'6、销售进度'!AS72*$C16+'6、销售进度'!AR72*$D16+'6、销售进度'!AQ72*$E16+'6、销售进度'!AP72*$F16+'6、销售进度'!AO72*$G16+'6、销售进度'!AN72*$H16+'6、销售进度'!AM72*$I16+'6、销售进度'!AL72*$J16</f>
        <v>0</v>
      </c>
      <c r="AT56" s="181">
        <f>'6、销售进度'!AT72*$C16+'6、销售进度'!AS72*$D16+'6、销售进度'!AR72*$E16+'6、销售进度'!AQ72*$F16+'6、销售进度'!AP72*$G16+'6、销售进度'!AO72*$H16+'6、销售进度'!AN72*$I16+'6、销售进度'!AM72*$J16</f>
        <v>0</v>
      </c>
      <c r="AU56" s="181">
        <f>'6、销售进度'!AU72*$C16+'6、销售进度'!AT72*$D16+'6、销售进度'!AS72*$E16+'6、销售进度'!AR72*$F16+'6、销售进度'!AQ72*$G16+'6、销售进度'!AP72*$H16+'6、销售进度'!AO72*$I16+'6、销售进度'!AN72*$J16</f>
        <v>0</v>
      </c>
      <c r="AV56" s="181">
        <f>'6、销售进度'!AV72*$C16+'6、销售进度'!AU72*$D16+'6、销售进度'!AT72*$E16+'6、销售进度'!AS72*$F16+'6、销售进度'!AR72*$G16+'6、销售进度'!AQ72*$H16+'6、销售进度'!AP72*$I16+'6、销售进度'!AO72*$J16</f>
        <v>0</v>
      </c>
      <c r="AW56" s="181">
        <f>'6、销售进度'!AW72*$C16+'6、销售进度'!AV72*$D16+'6、销售进度'!AU72*$E16+'6、销售进度'!AT72*$F16+'6、销售进度'!AS72*$G16+'6、销售进度'!AR72*$H16+'6、销售进度'!AQ72*$I16+'6、销售进度'!AP72*$J16</f>
        <v>0</v>
      </c>
      <c r="AX56" s="181">
        <f>'6、销售进度'!AX72*$C16+'6、销售进度'!AW72*$D16+'6、销售进度'!AV72*$E16+'6、销售进度'!AU72*$F16+'6、销售进度'!AT72*$G16+'6、销售进度'!AS72*$H16+'6、销售进度'!AR72*$I16+'6、销售进度'!AQ72*$J16</f>
        <v>0</v>
      </c>
      <c r="AY56" s="181">
        <f>'6、销售进度'!AY72*$C16+'6、销售进度'!AX72*$D16+'6、销售进度'!AW72*$E16+'6、销售进度'!AV72*$F16+'6、销售进度'!AU72*$G16+'6、销售进度'!AT72*$H16+'6、销售进度'!AS72*$I16+'6、销售进度'!AR72*$J16</f>
        <v>0</v>
      </c>
      <c r="AZ56" s="181">
        <f>'6、销售进度'!AZ72*$C16+'6、销售进度'!AY72*$D16+'6、销售进度'!AX72*$E16+'6、销售进度'!AW72*$F16+'6、销售进度'!AV72*$G16+'6、销售进度'!AU72*$H16+'6、销售进度'!AT72*$I16+'6、销售进度'!AS72*$J16</f>
        <v>0</v>
      </c>
      <c r="BA56" s="181">
        <f>'6、销售进度'!BA72*$C16+'6、销售进度'!AZ72*$D16+'6、销售进度'!AY72*$E16+'6、销售进度'!AX72*$F16+'6、销售进度'!AW72*$G16+'6、销售进度'!AV72*$H16+'6、销售进度'!AU72*$I16+'6、销售进度'!AT72*$J16</f>
        <v>0</v>
      </c>
      <c r="BB56" s="181">
        <f>'6、销售进度'!BB72*$C16+'6、销售进度'!BA72*$D16+'6、销售进度'!AZ72*$E16+'6、销售进度'!AY72*$F16+'6、销售进度'!AX72*$G16+'6、销售进度'!AW72*$H16+'6、销售进度'!AV72*$I16+'6、销售进度'!AU72*$J16</f>
        <v>0</v>
      </c>
      <c r="BC56" s="181">
        <f>'6、销售进度'!BC72*$C16+'6、销售进度'!BB72*$D16+'6、销售进度'!BA72*$E16+'6、销售进度'!AZ72*$F16+'6、销售进度'!AY72*$G16+'6、销售进度'!AX72*$H16+'6、销售进度'!AW72*$I16+'6、销售进度'!AV72*$J16</f>
        <v>0</v>
      </c>
      <c r="BD56" s="181">
        <f>'6、销售进度'!BD72*$C16+'6、销售进度'!BC72*$D16+'6、销售进度'!BB72*$E16+'6、销售进度'!BA72*$F16+'6、销售进度'!AZ72*$G16+'6、销售进度'!AY72*$H16+'6、销售进度'!AX72*$I16+'6、销售进度'!AW72*$J16</f>
        <v>0</v>
      </c>
      <c r="BE56" s="181">
        <f>'6、销售进度'!BE72*$C16+'6、销售进度'!BD72*$D16+'6、销售进度'!BC72*$E16+'6、销售进度'!BB72*$F16+'6、销售进度'!BA72*$G16+'6、销售进度'!AZ72*$H16+'6、销售进度'!AY72*$I16+'6、销售进度'!AX72*$J16</f>
        <v>0</v>
      </c>
      <c r="BF56" s="181">
        <f>'6、销售进度'!BF72*$C16+'6、销售进度'!BE72*$D16+'6、销售进度'!BD72*$E16+'6、销售进度'!BC72*$F16+'6、销售进度'!BB72*$G16+'6、销售进度'!BA72*$H16+'6、销售进度'!AZ72*$I16+'6、销售进度'!AY72*$J16</f>
        <v>0</v>
      </c>
      <c r="BG56" s="181">
        <f>'6、销售进度'!BG72*$C16+'6、销售进度'!BF72*$D16+'6、销售进度'!BE72*$E16+'6、销售进度'!BD72*$F16+'6、销售进度'!BC72*$G16+'6、销售进度'!BB72*$H16+'6、销售进度'!BA72*$I16+'6、销售进度'!AZ72*$J16</f>
        <v>0</v>
      </c>
      <c r="BH56" s="181">
        <f>'6、销售进度'!BH72*$C16+'6、销售进度'!BG72*$D16+'6、销售进度'!BF72*$E16+'6、销售进度'!BE72*$F16+'6、销售进度'!BD72*$G16+'6、销售进度'!BC72*$H16+'6、销售进度'!BB72*$I16+'6、销售进度'!BA72*$J16</f>
        <v>0</v>
      </c>
      <c r="BI56" s="181">
        <f>'6、销售进度'!BI72*$C16+'6、销售进度'!BH72*$D16+'6、销售进度'!BG72*$E16+'6、销售进度'!BF72*$F16+'6、销售进度'!BE72*$G16+'6、销售进度'!BD72*$H16+'6、销售进度'!BC72*$I16+'6、销售进度'!BB72*$J16</f>
        <v>0</v>
      </c>
      <c r="BJ56" s="181">
        <f>'6、销售进度'!BJ72*$C16+'6、销售进度'!BI72*$D16+'6、销售进度'!BH72*$E16+'6、销售进度'!BG72*$F16+'6、销售进度'!BF72*$G16+'6、销售进度'!BE72*$H16+'6、销售进度'!BD72*$I16+'6、销售进度'!BC72*$J16</f>
        <v>0</v>
      </c>
      <c r="BK56" s="181">
        <f>'6、销售进度'!BK72*$C16+'6、销售进度'!BJ72*$D16+'6、销售进度'!BI72*$E16+'6、销售进度'!BH72*$F16+'6、销售进度'!BG72*$G16+'6、销售进度'!BF72*$H16+'6、销售进度'!BE72*$I16+'6、销售进度'!BD72*$J16</f>
        <v>0</v>
      </c>
      <c r="BL56" s="181">
        <f>'6、销售进度'!BL72*$C16+'6、销售进度'!BK72*$D16+'6、销售进度'!BJ72*$E16+'6、销售进度'!BI72*$F16+'6、销售进度'!BH72*$G16+'6、销售进度'!BG72*$H16+'6、销售进度'!BF72*$I16+'6、销售进度'!BE72*$J16</f>
        <v>0</v>
      </c>
      <c r="BM56" s="181">
        <f>'6、销售进度'!BM72*$C16+'6、销售进度'!BL72*$D16+'6、销售进度'!BK72*$E16+'6、销售进度'!BJ72*$F16+'6、销售进度'!BI72*$G16+'6、销售进度'!BH72*$H16+'6、销售进度'!BG72*$I16+'6、销售进度'!BF72*$J16</f>
        <v>0</v>
      </c>
      <c r="BN56" s="181">
        <f>'6、销售进度'!BN72*$C16+'6、销售进度'!BM72*$D16+'6、销售进度'!BL72*$E16+'6、销售进度'!BK72*$F16+'6、销售进度'!BJ72*$G16+'6、销售进度'!BI72*$H16+'6、销售进度'!BH72*$I16+'6、销售进度'!BG72*$J16</f>
        <v>0</v>
      </c>
      <c r="BO56" s="181">
        <f>'6、销售进度'!BO72*$C16+'6、销售进度'!BN72*$D16+'6、销售进度'!BM72*$E16+'6、销售进度'!BL72*$F16+'6、销售进度'!BK72*$G16+'6、销售进度'!BJ72*$H16+'6、销售进度'!BI72*$I16+'6、销售进度'!BH72*$J16</f>
        <v>0</v>
      </c>
      <c r="BP56" s="181">
        <f>'6、销售进度'!BP72*$C16+'6、销售进度'!BO72*$D16+'6、销售进度'!BN72*$E16+'6、销售进度'!BM72*$F16+'6、销售进度'!BL72*$G16+'6、销售进度'!BK72*$H16+'6、销售进度'!BJ72*$I16+'6、销售进度'!BI72*$J16</f>
        <v>0</v>
      </c>
      <c r="BQ56" s="181">
        <f>'6、销售进度'!BQ72*$C16+'6、销售进度'!BP72*$D16+'6、销售进度'!BO72*$E16+'6、销售进度'!BN72*$F16+'6、销售进度'!BM72*$G16+'6、销售进度'!BL72*$H16+'6、销售进度'!BK72*$I16+'6、销售进度'!BJ72*$J16</f>
        <v>0</v>
      </c>
      <c r="BR56" s="181">
        <f>'6、销售进度'!BR72*$C16+'6、销售进度'!BQ72*$D16+'6、销售进度'!BP72*$E16+'6、销售进度'!BO72*$F16+'6、销售进度'!BN72*$G16+'6、销售进度'!BM72*$H16+'6、销售进度'!BL72*$I16+'6、销售进度'!BK72*$J16</f>
        <v>0</v>
      </c>
      <c r="BS56" s="181">
        <f>'6、销售进度'!BS72*$C16+'6、销售进度'!BR72*$D16+'6、销售进度'!BQ72*$E16+'6、销售进度'!BP72*$F16+'6、销售进度'!BO72*$G16+'6、销售进度'!BN72*$H16+'6、销售进度'!BM72*$I16+'6、销售进度'!BL72*$J16</f>
        <v>0</v>
      </c>
      <c r="BT56" s="181">
        <f>'6、销售进度'!BT72*$C16+'6、销售进度'!BS72*$D16+'6、销售进度'!BR72*$E16+'6、销售进度'!BQ72*$F16+'6、销售进度'!BP72*$G16+'6、销售进度'!BO72*$H16+'6、销售进度'!BN72*$I16+'6、销售进度'!BM72*$J16</f>
        <v>0</v>
      </c>
      <c r="BU56" s="181">
        <f>'6、销售进度'!BU72*$C16+'6、销售进度'!BT72*$D16+'6、销售进度'!BS72*$E16+'6、销售进度'!BR72*$F16+'6、销售进度'!BQ72*$G16+'6、销售进度'!BP72*$H16+'6、销售进度'!BO72*$I16+'6、销售进度'!BN72*$J16</f>
        <v>0</v>
      </c>
      <c r="BV56" s="181">
        <f>'6、销售进度'!BV72*$C16+'6、销售进度'!BU72*$D16+'6、销售进度'!BT72*$E16+'6、销售进度'!BS72*$F16+'6、销售进度'!BR72*$G16+'6、销售进度'!BQ72*$H16+'6、销售进度'!BP72*$I16+'6、销售进度'!BO72*$J16</f>
        <v>0</v>
      </c>
      <c r="BW56" s="181">
        <f>'6、销售进度'!BW72*$C16+'6、销售进度'!BV72*$D16+'6、销售进度'!BU72*$E16+'6、销售进度'!BT72*$F16+'6、销售进度'!BS72*$G16+'6、销售进度'!BR72*$H16+'6、销售进度'!BQ72*$I16+'6、销售进度'!BP72*$J16</f>
        <v>0</v>
      </c>
      <c r="BX56" s="181">
        <f>'6、销售进度'!BX72*$C16+'6、销售进度'!BW72*$D16+'6、销售进度'!BV72*$E16+'6、销售进度'!BU72*$F16+'6、销售进度'!BT72*$G16+'6、销售进度'!BS72*$H16+'6、销售进度'!BR72*$I16+'6、销售进度'!BQ72*$J16</f>
        <v>0</v>
      </c>
      <c r="BY56" s="181">
        <f>'6、销售进度'!BY72*$C16+'6、销售进度'!BX72*$D16+'6、销售进度'!BW72*$E16+'6、销售进度'!BV72*$F16+'6、销售进度'!BU72*$G16+'6、销售进度'!BT72*$H16+'6、销售进度'!BS72*$I16+'6、销售进度'!BR72*$J16</f>
        <v>0</v>
      </c>
      <c r="BZ56" s="181">
        <f>'6、销售进度'!BZ72*$C16+'6、销售进度'!BY72*$D16+'6、销售进度'!BX72*$E16+'6、销售进度'!BW72*$F16+'6、销售进度'!BV72*$G16+'6、销售进度'!BU72*$H16+'6、销售进度'!BT72*$I16+'6、销售进度'!BS72*$J16</f>
        <v>0</v>
      </c>
      <c r="CA56" s="181">
        <f>'6、销售进度'!CA72*$C16+'6、销售进度'!BZ72*$D16+'6、销售进度'!BY72*$E16+'6、销售进度'!BX72*$F16+'6、销售进度'!BW72*$G16+'6、销售进度'!BV72*$H16+'6、销售进度'!BU72*$I16+'6、销售进度'!BT72*$J16</f>
        <v>0</v>
      </c>
      <c r="CB56" s="181">
        <f>'6、销售进度'!CB72*$C16+'6、销售进度'!CA72*$D16+'6、销售进度'!BZ72*$E16+'6、销售进度'!BY72*$F16+'6、销售进度'!BX72*$G16+'6、销售进度'!BW72*$H16+'6、销售进度'!BV72*$I16+'6、销售进度'!BU72*$J16</f>
        <v>0</v>
      </c>
      <c r="CC56" s="181">
        <f>'6、销售进度'!CC72*$C16+'6、销售进度'!CB72*$D16+'6、销售进度'!CA72*$E16+'6、销售进度'!BZ72*$F16+'6、销售进度'!BY72*$G16+'6、销售进度'!BX72*$H16+'6、销售进度'!BW72*$I16+'6、销售进度'!BV72*$J16</f>
        <v>0</v>
      </c>
      <c r="CD56" s="181">
        <f>'6、销售进度'!CD72*$C16+'6、销售进度'!CC72*$D16+'6、销售进度'!CB72*$E16+'6、销售进度'!CA72*$F16+'6、销售进度'!BZ72*$G16+'6、销售进度'!BY72*$H16+'6、销售进度'!BX72*$I16+'6、销售进度'!BW72*$J16</f>
        <v>0</v>
      </c>
      <c r="CE56" s="181">
        <f>'6、销售进度'!CE72*$C16+'6、销售进度'!CD72*$D16+'6、销售进度'!CC72*$E16+'6、销售进度'!CB72*$F16+'6、销售进度'!CA72*$G16+'6、销售进度'!BZ72*$H16+'6、销售进度'!BY72*$I16+'6、销售进度'!BX72*$J16</f>
        <v>0</v>
      </c>
      <c r="CF56" s="181">
        <f>'6、销售进度'!CF72*$C16+'6、销售进度'!CE72*$D16+'6、销售进度'!CD72*$E16+'6、销售进度'!CC72*$F16+'6、销售进度'!CB72*$G16+'6、销售进度'!CA72*$H16+'6、销售进度'!BZ72*$I16+'6、销售进度'!BY72*$J16</f>
        <v>0</v>
      </c>
      <c r="CG56" s="181">
        <f>'6、销售进度'!CG72*$C16+'6、销售进度'!CF72*$D16+'6、销售进度'!CE72*$E16+'6、销售进度'!CD72*$F16+'6、销售进度'!CC72*$G16+'6、销售进度'!CB72*$H16+'6、销售进度'!CA72*$I16+'6、销售进度'!BZ72*$J16</f>
        <v>0</v>
      </c>
      <c r="CH56" s="181">
        <f>'6、销售进度'!CH72*$C16+'6、销售进度'!CG72*$D16+'6、销售进度'!CF72*$E16+'6、销售进度'!CE72*$F16+'6、销售进度'!CD72*$G16+'6、销售进度'!CC72*$H16+'6、销售进度'!CB72*$I16+'6、销售进度'!CA72*$J16</f>
        <v>0</v>
      </c>
      <c r="CI56" s="181">
        <f>'6、销售进度'!CI72*$C16+'6、销售进度'!CH72*$D16+'6、销售进度'!CG72*$E16+'6、销售进度'!CF72*$F16+'6、销售进度'!CE72*$G16+'6、销售进度'!CD72*$H16+'6、销售进度'!CC72*$I16+'6、销售进度'!CB72*$J16</f>
        <v>0</v>
      </c>
      <c r="CJ56" s="181">
        <f>'6、销售进度'!CJ72*$C16+'6、销售进度'!CI72*$D16+'6、销售进度'!CH72*$E16+'6、销售进度'!CG72*$F16+'6、销售进度'!CF72*$G16+'6、销售进度'!CE72*$H16+'6、销售进度'!CD72*$I16+'6、销售进度'!CC72*$J16</f>
        <v>0</v>
      </c>
      <c r="CK56" s="181">
        <f>'6、销售进度'!CK72*$C16+'6、销售进度'!CJ72*$D16+'6、销售进度'!CI72*$E16+'6、销售进度'!CH72*$F16+'6、销售进度'!CG72*$G16+'6、销售进度'!CF72*$H16+'6、销售进度'!CE72*$I16+'6、销售进度'!CD72*$J16</f>
        <v>0</v>
      </c>
      <c r="CL56" s="181">
        <f>'6、销售进度'!CL72*$C16+'6、销售进度'!CK72*$D16+'6、销售进度'!CJ72*$E16+'6、销售进度'!CI72*$F16+'6、销售进度'!CH72*$G16+'6、销售进度'!CG72*$H16+'6、销售进度'!CF72*$I16+'6、销售进度'!CE72*$J16</f>
        <v>0</v>
      </c>
      <c r="CM56" s="181">
        <f>'6、销售进度'!CM72*$C16+'6、销售进度'!CL72*$D16+'6、销售进度'!CK72*$E16+'6、销售进度'!CJ72*$F16+'6、销售进度'!CI72*$G16+'6、销售进度'!CH72*$H16+'6、销售进度'!CG72*$I16+'6、销售进度'!CF72*$J16</f>
        <v>0</v>
      </c>
      <c r="CN56" s="181">
        <f>'6、销售进度'!CN72*$C16+'6、销售进度'!CM72*$D16+'6、销售进度'!CL72*$E16+'6、销售进度'!CK72*$F16+'6、销售进度'!CJ72*$G16+'6、销售进度'!CI72*$H16+'6、销售进度'!CH72*$I16+'6、销售进度'!CG72*$J16</f>
        <v>0</v>
      </c>
      <c r="CO56" s="181">
        <f>'6、销售进度'!CO72*$C16+'6、销售进度'!CN72*$D16+'6、销售进度'!CM72*$E16+'6、销售进度'!CL72*$F16+'6、销售进度'!CK72*$G16+'6、销售进度'!CJ72*$H16+'6、销售进度'!CI72*$I16+'6、销售进度'!CH72*$J16</f>
        <v>0</v>
      </c>
      <c r="CP56" s="181">
        <f>'6、销售进度'!CP72*$C16+'6、销售进度'!CO72*$D16+'6、销售进度'!CN72*$E16+'6、销售进度'!CM72*$F16+'6、销售进度'!CL72*$G16+'6、销售进度'!CK72*$H16+'6、销售进度'!CJ72*$I16+'6、销售进度'!CI72*$J16</f>
        <v>0</v>
      </c>
      <c r="CQ56" s="181">
        <f>'6、销售进度'!CQ72*$C16+'6、销售进度'!CP72*$D16+'6、销售进度'!CO72*$E16+'6、销售进度'!CN72*$F16+'6、销售进度'!CM72*$G16+'6、销售进度'!CL72*$H16+'6、销售进度'!CK72*$I16+'6、销售进度'!CJ72*$J16</f>
        <v>0</v>
      </c>
      <c r="CR56" s="181">
        <f>'6、销售进度'!CR72*$C16+'6、销售进度'!CQ72*$D16+'6、销售进度'!CP72*$E16+'6、销售进度'!CO72*$F16+'6、销售进度'!CN72*$G16+'6、销售进度'!CM72*$H16+'6、销售进度'!CL72*$I16+'6、销售进度'!CK72*$J16</f>
        <v>0</v>
      </c>
      <c r="CS56" s="181">
        <f>'6、销售进度'!CS72*$C16+'6、销售进度'!CR72*$D16+'6、销售进度'!CQ72*$E16+'6、销售进度'!CP72*$F16+'6、销售进度'!CO72*$G16+'6、销售进度'!CN72*$H16+'6、销售进度'!CM72*$I16+'6、销售进度'!CL72*$J16</f>
        <v>0</v>
      </c>
      <c r="CT56" s="181">
        <f>'6、销售进度'!CT72*$C16+'6、销售进度'!CS72*$D16+'6、销售进度'!CR72*$E16+'6、销售进度'!CQ72*$F16+'6、销售进度'!CP72*$G16+'6、销售进度'!CO72*$H16+'6、销售进度'!CN72*$I16+'6、销售进度'!CM72*$J16</f>
        <v>0</v>
      </c>
      <c r="CU56" s="188">
        <f>B56-'6、销售进度'!B72</f>
        <v>0</v>
      </c>
    </row>
    <row r="57" spans="1:99" ht="16.5" customHeight="1" outlineLevel="1">
      <c r="A57" s="174" t="str">
        <f>'5、销售定价'!A17</f>
        <v>车位</v>
      </c>
      <c r="B57" s="180">
        <f t="shared" si="39"/>
        <v>8160</v>
      </c>
      <c r="C57" s="181">
        <f>'6、销售进度'!C73*$C17</f>
        <v>0</v>
      </c>
      <c r="D57" s="181">
        <f>'6、销售进度'!D73*$C17+'6、销售进度'!C73*$D17</f>
        <v>0</v>
      </c>
      <c r="E57" s="181">
        <f>'6、销售进度'!E73*$C17+'6、销售进度'!D73*$D17+'6、销售进度'!C73*$E17</f>
        <v>0</v>
      </c>
      <c r="F57" s="181">
        <f>'6、销售进度'!F73*$C17+'6、销售进度'!E73*$D17+'6、销售进度'!D73*$E17+'6、销售进度'!C73*$F17</f>
        <v>0</v>
      </c>
      <c r="G57" s="181">
        <f>'6、销售进度'!G73*$C17+'6、销售进度'!F73*$D17+'6、销售进度'!E73*$E17+'6、销售进度'!D73*$F17+'6、销售进度'!C73*$G17</f>
        <v>0</v>
      </c>
      <c r="H57" s="181">
        <f>'6、销售进度'!H73*$C17+'6、销售进度'!G73*$D17+'6、销售进度'!F73*$E17+'6、销售进度'!E73*$F17+'6、销售进度'!D73*$G17+'6、销售进度'!C73*$H17</f>
        <v>0</v>
      </c>
      <c r="I57" s="181">
        <f>'6、销售进度'!I73*$C17+'6、销售进度'!H73*$D17+'6、销售进度'!G73*$E17+'6、销售进度'!F73*$F17+'6、销售进度'!E73*$G17+'6、销售进度'!D73*$H17+'6、销售进度'!C73*$I17</f>
        <v>0</v>
      </c>
      <c r="J57" s="181">
        <f>'6、销售进度'!J73*$C17+'6、销售进度'!I73*$D17+'6、销售进度'!H73*$E17+'6、销售进度'!G73*$F17+'6、销售进度'!F73*$G17+'6、销售进度'!E73*$H17+'6、销售进度'!D73*$I17+'6、销售进度'!C73*$J17</f>
        <v>0</v>
      </c>
      <c r="K57" s="181">
        <f>'6、销售进度'!K73*$C17+'6、销售进度'!J73*$D17+'6、销售进度'!I73*$E17+'6、销售进度'!H73*$F17+'6、销售进度'!G73*$G17+'6、销售进度'!F73*$H17+'6、销售进度'!E73*$I17+'6、销售进度'!D73*$J17</f>
        <v>0</v>
      </c>
      <c r="L57" s="181">
        <f>'6、销售进度'!L73*$C17+'6、销售进度'!K73*$D17+'6、销售进度'!J73*$E17+'6、销售进度'!I73*$F17+'6、销售进度'!H73*$G17+'6、销售进度'!G73*$H17+'6、销售进度'!F73*$I17+'6、销售进度'!E73*$J17</f>
        <v>0</v>
      </c>
      <c r="M57" s="181">
        <f>'6、销售进度'!M73*$C17+'6、销售进度'!L73*$D17+'6、销售进度'!K73*$E17+'6、销售进度'!J73*$F17+'6、销售进度'!I73*$G17+'6、销售进度'!H73*$H17+'6、销售进度'!G73*$I17+'6、销售进度'!F73*$J17</f>
        <v>0</v>
      </c>
      <c r="N57" s="181">
        <f>'6、销售进度'!N73*$C17+'6、销售进度'!M73*$D17+'6、销售进度'!L73*$E17+'6、销售进度'!K73*$F17+'6、销售进度'!J73*$G17+'6、销售进度'!I73*$H17+'6、销售进度'!H73*$I17+'6、销售进度'!G73*$J17</f>
        <v>0</v>
      </c>
      <c r="O57" s="181">
        <f>'6、销售进度'!O73*$C17+'6、销售进度'!N73*$D17+'6、销售进度'!M73*$E17+'6、销售进度'!L73*$F17+'6、销售进度'!K73*$G17+'6、销售进度'!J73*$H17+'6、销售进度'!I73*$I17+'6、销售进度'!H73*$J17</f>
        <v>0</v>
      </c>
      <c r="P57" s="181">
        <f>'6、销售进度'!P73*$C17+'6、销售进度'!O73*$D17+'6、销售进度'!N73*$E17+'6、销售进度'!M73*$F17+'6、销售进度'!L73*$G17+'6、销售进度'!K73*$H17+'6、销售进度'!J73*$I17+'6、销售进度'!I73*$J17</f>
        <v>0</v>
      </c>
      <c r="Q57" s="181">
        <f>'6、销售进度'!Q73*$C17+'6、销售进度'!P73*$D17+'6、销售进度'!O73*$E17+'6、销售进度'!N73*$F17+'6、销售进度'!M73*$G17+'6、销售进度'!L73*$H17+'6、销售进度'!K73*$I17+'6、销售进度'!J73*$J17</f>
        <v>0</v>
      </c>
      <c r="R57" s="181">
        <f>'6、销售进度'!R73*$C17+'6、销售进度'!Q73*$D17+'6、销售进度'!P73*$E17+'6、销售进度'!O73*$F17+'6、销售进度'!N73*$G17+'6、销售进度'!M73*$H17+'6、销售进度'!L73*$I17+'6、销售进度'!K73*$J17</f>
        <v>0</v>
      </c>
      <c r="S57" s="181">
        <f>'6、销售进度'!S73*$C17+'6、销售进度'!R73*$D17+'6、销售进度'!Q73*$E17+'6、销售进度'!P73*$F17+'6、销售进度'!O73*$G17+'6、销售进度'!N73*$H17+'6、销售进度'!M73*$I17+'6、销售进度'!L73*$J17</f>
        <v>0</v>
      </c>
      <c r="T57" s="181">
        <f>'6、销售进度'!T73*$C17+'6、销售进度'!S73*$D17+'6、销售进度'!R73*$E17+'6、销售进度'!Q73*$F17+'6、销售进度'!P73*$G17+'6、销售进度'!O73*$H17+'6、销售进度'!N73*$I17+'6、销售进度'!M73*$J17</f>
        <v>0</v>
      </c>
      <c r="U57" s="181">
        <f>'6、销售进度'!U73*$C17+'6、销售进度'!T73*$D17+'6、销售进度'!S73*$E17+'6、销售进度'!R73*$F17+'6、销售进度'!Q73*$G17+'6、销售进度'!P73*$H17+'6、销售进度'!O73*$I17+'6、销售进度'!N73*$J17</f>
        <v>0</v>
      </c>
      <c r="V57" s="181">
        <f>'6、销售进度'!V73*$C17+'6、销售进度'!U73*$D17+'6、销售进度'!T73*$E17+'6、销售进度'!S73*$F17+'6、销售进度'!R73*$G17+'6、销售进度'!Q73*$H17+'6、销售进度'!P73*$I17+'6、销售进度'!O73*$J17</f>
        <v>0</v>
      </c>
      <c r="W57" s="181">
        <f>'6、销售进度'!W73*$C17+'6、销售进度'!V73*$D17+'6、销售进度'!U73*$E17+'6、销售进度'!T73*$F17+'6、销售进度'!S73*$G17+'6、销售进度'!R73*$H17+'6、销售进度'!Q73*$I17+'6、销售进度'!P73*$J17</f>
        <v>0</v>
      </c>
      <c r="X57" s="181">
        <f>'6、销售进度'!X73*$C17+'6、销售进度'!W73*$D17+'6、销售进度'!V73*$E17+'6、销售进度'!U73*$F17+'6、销售进度'!T73*$G17+'6、销售进度'!S73*$H17+'6、销售进度'!R73*$I17+'6、销售进度'!Q73*$J17</f>
        <v>0</v>
      </c>
      <c r="Y57" s="181">
        <f>'6、销售进度'!Y73*$C17+'6、销售进度'!X73*$D17+'6、销售进度'!W73*$E17+'6、销售进度'!V73*$F17+'6、销售进度'!U73*$G17+'6、销售进度'!T73*$H17+'6、销售进度'!S73*$I17+'6、销售进度'!R73*$J17</f>
        <v>0</v>
      </c>
      <c r="Z57" s="181">
        <f>'6、销售进度'!Z73*$C17+'6、销售进度'!Y73*$D17+'6、销售进度'!X73*$E17+'6、销售进度'!W73*$F17+'6、销售进度'!V73*$G17+'6、销售进度'!U73*$H17+'6、销售进度'!T73*$I17+'6、销售进度'!S73*$J17</f>
        <v>0</v>
      </c>
      <c r="AA57" s="181">
        <f>'6、销售进度'!AA73*$C17+'6、销售进度'!Z73*$D17+'6、销售进度'!Y73*$E17+'6、销售进度'!X73*$F17+'6、销售进度'!W73*$G17+'6、销售进度'!V73*$H17+'6、销售进度'!U73*$I17+'6、销售进度'!T73*$J17</f>
        <v>0</v>
      </c>
      <c r="AB57" s="181">
        <f>'6、销售进度'!AB73*$C17+'6、销售进度'!AA73*$D17+'6、销售进度'!Z73*$E17+'6、销售进度'!Y73*$F17+'6、销售进度'!X73*$G17+'6、销售进度'!W73*$H17+'6、销售进度'!V73*$I17+'6、销售进度'!U73*$J17</f>
        <v>0</v>
      </c>
      <c r="AC57" s="181">
        <f>'6、销售进度'!AC73*$C17+'6、销售进度'!AB73*$D17+'6、销售进度'!AA73*$E17+'6、销售进度'!Z73*$F17+'6、销售进度'!Y73*$G17+'6、销售进度'!X73*$H17+'6、销售进度'!W73*$I17+'6、销售进度'!V73*$J17</f>
        <v>0</v>
      </c>
      <c r="AD57" s="181">
        <f>'6、销售进度'!AD73*$C17+'6、销售进度'!AC73*$D17+'6、销售进度'!AB73*$E17+'6、销售进度'!AA73*$F17+'6、销售进度'!Z73*$G17+'6、销售进度'!Y73*$H17+'6、销售进度'!X73*$I17+'6、销售进度'!W73*$J17</f>
        <v>0</v>
      </c>
      <c r="AE57" s="181">
        <f>'6、销售进度'!AE73*$C17+'6、销售进度'!AD73*$D17+'6、销售进度'!AC73*$E17+'6、销售进度'!AB73*$F17+'6、销售进度'!AA73*$G17+'6、销售进度'!Z73*$H17+'6、销售进度'!Y73*$I17+'6、销售进度'!X73*$J17</f>
        <v>0</v>
      </c>
      <c r="AF57" s="181">
        <f>'6、销售进度'!AF73*$C17+'6、销售进度'!AE73*$D17+'6、销售进度'!AD73*$E17+'6、销售进度'!AC73*$F17+'6、销售进度'!AB73*$G17+'6、销售进度'!AA73*$H17+'6、销售进度'!Z73*$I17+'6、销售进度'!Y73*$J17</f>
        <v>0</v>
      </c>
      <c r="AG57" s="181">
        <f>'6、销售进度'!AG73*$C17+'6、销售进度'!AF73*$D17+'6、销售进度'!AE73*$E17+'6、销售进度'!AD73*$F17+'6、销售进度'!AC73*$G17+'6、销售进度'!AB73*$H17+'6、销售进度'!AA73*$I17+'6、销售进度'!Z73*$J17</f>
        <v>0</v>
      </c>
      <c r="AH57" s="181">
        <f>'6、销售进度'!AH73*$C17+'6、销售进度'!AG73*$D17+'6、销售进度'!AF73*$E17+'6、销售进度'!AE73*$F17+'6、销售进度'!AD73*$G17+'6、销售进度'!AC73*$H17+'6、销售进度'!AB73*$I17+'6、销售进度'!AA73*$J17</f>
        <v>0</v>
      </c>
      <c r="AI57" s="181">
        <f>'6、销售进度'!AI73*$C17+'6、销售进度'!AH73*$D17+'6、销售进度'!AG73*$E17+'6、销售进度'!AF73*$F17+'6、销售进度'!AE73*$G17+'6、销售进度'!AD73*$H17+'6、销售进度'!AC73*$I17+'6、销售进度'!AB73*$J17</f>
        <v>2700</v>
      </c>
      <c r="AJ57" s="181">
        <f>'6、销售进度'!AJ73*$C17+'6、销售进度'!AI73*$D17+'6、销售进度'!AH73*$E17+'6、销售进度'!AG73*$F17+'6、销售进度'!AF73*$G17+'6、销售进度'!AE73*$H17+'6、销售进度'!AD73*$I17+'6、销售进度'!AC73*$J17</f>
        <v>750</v>
      </c>
      <c r="AK57" s="181">
        <f>'6、销售进度'!AK73*$C17+'6、销售进度'!AJ73*$D17+'6、销售进度'!AI73*$E17+'6、销售进度'!AH73*$F17+'6、销售进度'!AG73*$G17+'6、销售进度'!AF73*$H17+'6、销售进度'!AE73*$I17+'6、销售进度'!AD73*$J17</f>
        <v>630</v>
      </c>
      <c r="AL57" s="181">
        <f>'6、销售进度'!AL73*$C17+'6、销售进度'!AK73*$D17+'6、销售进度'!AJ73*$E17+'6、销售进度'!AI73*$F17+'6、销售进度'!AH73*$G17+'6、销售进度'!AG73*$H17+'6、销售进度'!AF73*$I17+'6、销售进度'!AE73*$J17</f>
        <v>2700</v>
      </c>
      <c r="AM57" s="181">
        <f>'6、销售进度'!AM73*$C17+'6、销售进度'!AL73*$D17+'6、销售进度'!AK73*$E17+'6、销售进度'!AJ73*$F17+'6、销售进度'!AI73*$G17+'6、销售进度'!AH73*$H17+'6、销售进度'!AG73*$I17+'6、销售进度'!AF73*$J17</f>
        <v>750</v>
      </c>
      <c r="AN57" s="181">
        <f>'6、销售进度'!AN73*$C17+'6、销售进度'!AM73*$D17+'6、销售进度'!AL73*$E17+'6、销售进度'!AK73*$F17+'6、销售进度'!AJ73*$G17+'6、销售进度'!AI73*$H17+'6、销售进度'!AH73*$I17+'6、销售进度'!AG73*$J17</f>
        <v>630</v>
      </c>
      <c r="AO57" s="181">
        <f>'6、销售进度'!AO73*$C17+'6、销售进度'!AN73*$D17+'6、销售进度'!AM73*$E17+'6、销售进度'!AL73*$F17+'6、销售进度'!AK73*$G17+'6、销售进度'!AJ73*$H17+'6、销售进度'!AI73*$I17+'6、销售进度'!AH73*$J17</f>
        <v>0</v>
      </c>
      <c r="AP57" s="181">
        <f>'6、销售进度'!AP73*$C17+'6、销售进度'!AO73*$D17+'6、销售进度'!AN73*$E17+'6、销售进度'!AM73*$F17+'6、销售进度'!AL73*$G17+'6、销售进度'!AK73*$H17+'6、销售进度'!AJ73*$I17+'6、销售进度'!AI73*$J17</f>
        <v>0</v>
      </c>
      <c r="AQ57" s="181">
        <f>'6、销售进度'!AQ73*$C17+'6、销售进度'!AP73*$D17+'6、销售进度'!AO73*$E17+'6、销售进度'!AN73*$F17+'6、销售进度'!AM73*$G17+'6、销售进度'!AL73*$H17+'6、销售进度'!AK73*$I17+'6、销售进度'!AJ73*$J17</f>
        <v>0</v>
      </c>
      <c r="AR57" s="181">
        <f>'6、销售进度'!AR73*$C17+'6、销售进度'!AQ73*$D17+'6、销售进度'!AP73*$E17+'6、销售进度'!AO73*$F17+'6、销售进度'!AN73*$G17+'6、销售进度'!AM73*$H17+'6、销售进度'!AL73*$I17+'6、销售进度'!AK73*$J17</f>
        <v>0</v>
      </c>
      <c r="AS57" s="181">
        <f>'6、销售进度'!AS73*$C17+'6、销售进度'!AR73*$D17+'6、销售进度'!AQ73*$E17+'6、销售进度'!AP73*$F17+'6、销售进度'!AO73*$G17+'6、销售进度'!AN73*$H17+'6、销售进度'!AM73*$I17+'6、销售进度'!AL73*$J17</f>
        <v>0</v>
      </c>
      <c r="AT57" s="181">
        <f>'6、销售进度'!AT73*$C17+'6、销售进度'!AS73*$D17+'6、销售进度'!AR73*$E17+'6、销售进度'!AQ73*$F17+'6、销售进度'!AP73*$G17+'6、销售进度'!AO73*$H17+'6、销售进度'!AN73*$I17+'6、销售进度'!AM73*$J17</f>
        <v>0</v>
      </c>
      <c r="AU57" s="181">
        <f>'6、销售进度'!AU73*$C17+'6、销售进度'!AT73*$D17+'6、销售进度'!AS73*$E17+'6、销售进度'!AR73*$F17+'6、销售进度'!AQ73*$G17+'6、销售进度'!AP73*$H17+'6、销售进度'!AO73*$I17+'6、销售进度'!AN73*$J17</f>
        <v>0</v>
      </c>
      <c r="AV57" s="181">
        <f>'6、销售进度'!AV73*$C17+'6、销售进度'!AU73*$D17+'6、销售进度'!AT73*$E17+'6、销售进度'!AS73*$F17+'6、销售进度'!AR73*$G17+'6、销售进度'!AQ73*$H17+'6、销售进度'!AP73*$I17+'6、销售进度'!AO73*$J17</f>
        <v>0</v>
      </c>
      <c r="AW57" s="181">
        <f>'6、销售进度'!AW73*$C17+'6、销售进度'!AV73*$D17+'6、销售进度'!AU73*$E17+'6、销售进度'!AT73*$F17+'6、销售进度'!AS73*$G17+'6、销售进度'!AR73*$H17+'6、销售进度'!AQ73*$I17+'6、销售进度'!AP73*$J17</f>
        <v>0</v>
      </c>
      <c r="AX57" s="181">
        <f>'6、销售进度'!AX73*$C17+'6、销售进度'!AW73*$D17+'6、销售进度'!AV73*$E17+'6、销售进度'!AU73*$F17+'6、销售进度'!AT73*$G17+'6、销售进度'!AS73*$H17+'6、销售进度'!AR73*$I17+'6、销售进度'!AQ73*$J17</f>
        <v>0</v>
      </c>
      <c r="AY57" s="181">
        <f>'6、销售进度'!AY73*$C17+'6、销售进度'!AX73*$D17+'6、销售进度'!AW73*$E17+'6、销售进度'!AV73*$F17+'6、销售进度'!AU73*$G17+'6、销售进度'!AT73*$H17+'6、销售进度'!AS73*$I17+'6、销售进度'!AR73*$J17</f>
        <v>0</v>
      </c>
      <c r="AZ57" s="181">
        <f>'6、销售进度'!AZ73*$C17+'6、销售进度'!AY73*$D17+'6、销售进度'!AX73*$E17+'6、销售进度'!AW73*$F17+'6、销售进度'!AV73*$G17+'6、销售进度'!AU73*$H17+'6、销售进度'!AT73*$I17+'6、销售进度'!AS73*$J17</f>
        <v>0</v>
      </c>
      <c r="BA57" s="181">
        <f>'6、销售进度'!BA73*$C17+'6、销售进度'!AZ73*$D17+'6、销售进度'!AY73*$E17+'6、销售进度'!AX73*$F17+'6、销售进度'!AW73*$G17+'6、销售进度'!AV73*$H17+'6、销售进度'!AU73*$I17+'6、销售进度'!AT73*$J17</f>
        <v>0</v>
      </c>
      <c r="BB57" s="181">
        <f>'6、销售进度'!BB73*$C17+'6、销售进度'!BA73*$D17+'6、销售进度'!AZ73*$E17+'6、销售进度'!AY73*$F17+'6、销售进度'!AX73*$G17+'6、销售进度'!AW73*$H17+'6、销售进度'!AV73*$I17+'6、销售进度'!AU73*$J17</f>
        <v>0</v>
      </c>
      <c r="BC57" s="181">
        <f>'6、销售进度'!BC73*$C17+'6、销售进度'!BB73*$D17+'6、销售进度'!BA73*$E17+'6、销售进度'!AZ73*$F17+'6、销售进度'!AY73*$G17+'6、销售进度'!AX73*$H17+'6、销售进度'!AW73*$I17+'6、销售进度'!AV73*$J17</f>
        <v>0</v>
      </c>
      <c r="BD57" s="181">
        <f>'6、销售进度'!BD73*$C17+'6、销售进度'!BC73*$D17+'6、销售进度'!BB73*$E17+'6、销售进度'!BA73*$F17+'6、销售进度'!AZ73*$G17+'6、销售进度'!AY73*$H17+'6、销售进度'!AX73*$I17+'6、销售进度'!AW73*$J17</f>
        <v>0</v>
      </c>
      <c r="BE57" s="181">
        <f>'6、销售进度'!BE73*$C17+'6、销售进度'!BD73*$D17+'6、销售进度'!BC73*$E17+'6、销售进度'!BB73*$F17+'6、销售进度'!BA73*$G17+'6、销售进度'!AZ73*$H17+'6、销售进度'!AY73*$I17+'6、销售进度'!AX73*$J17</f>
        <v>0</v>
      </c>
      <c r="BF57" s="181">
        <f>'6、销售进度'!BF73*$C17+'6、销售进度'!BE73*$D17+'6、销售进度'!BD73*$E17+'6、销售进度'!BC73*$F17+'6、销售进度'!BB73*$G17+'6、销售进度'!BA73*$H17+'6、销售进度'!AZ73*$I17+'6、销售进度'!AY73*$J17</f>
        <v>0</v>
      </c>
      <c r="BG57" s="181">
        <f>'6、销售进度'!BG73*$C17+'6、销售进度'!BF73*$D17+'6、销售进度'!BE73*$E17+'6、销售进度'!BD73*$F17+'6、销售进度'!BC73*$G17+'6、销售进度'!BB73*$H17+'6、销售进度'!BA73*$I17+'6、销售进度'!AZ73*$J17</f>
        <v>0</v>
      </c>
      <c r="BH57" s="181">
        <f>'6、销售进度'!BH73*$C17+'6、销售进度'!BG73*$D17+'6、销售进度'!BF73*$E17+'6、销售进度'!BE73*$F17+'6、销售进度'!BD73*$G17+'6、销售进度'!BC73*$H17+'6、销售进度'!BB73*$I17+'6、销售进度'!BA73*$J17</f>
        <v>0</v>
      </c>
      <c r="BI57" s="181">
        <f>'6、销售进度'!BI73*$C17+'6、销售进度'!BH73*$D17+'6、销售进度'!BG73*$E17+'6、销售进度'!BF73*$F17+'6、销售进度'!BE73*$G17+'6、销售进度'!BD73*$H17+'6、销售进度'!BC73*$I17+'6、销售进度'!BB73*$J17</f>
        <v>0</v>
      </c>
      <c r="BJ57" s="181">
        <f>'6、销售进度'!BJ73*$C17+'6、销售进度'!BI73*$D17+'6、销售进度'!BH73*$E17+'6、销售进度'!BG73*$F17+'6、销售进度'!BF73*$G17+'6、销售进度'!BE73*$H17+'6、销售进度'!BD73*$I17+'6、销售进度'!BC73*$J17</f>
        <v>0</v>
      </c>
      <c r="BK57" s="181">
        <f>'6、销售进度'!BK73*$C17+'6、销售进度'!BJ73*$D17+'6、销售进度'!BI73*$E17+'6、销售进度'!BH73*$F17+'6、销售进度'!BG73*$G17+'6、销售进度'!BF73*$H17+'6、销售进度'!BE73*$I17+'6、销售进度'!BD73*$J17</f>
        <v>0</v>
      </c>
      <c r="BL57" s="181">
        <f>'6、销售进度'!BL73*$C17+'6、销售进度'!BK73*$D17+'6、销售进度'!BJ73*$E17+'6、销售进度'!BI73*$F17+'6、销售进度'!BH73*$G17+'6、销售进度'!BG73*$H17+'6、销售进度'!BF73*$I17+'6、销售进度'!BE73*$J17</f>
        <v>0</v>
      </c>
      <c r="BM57" s="181">
        <f>'6、销售进度'!BM73*$C17+'6、销售进度'!BL73*$D17+'6、销售进度'!BK73*$E17+'6、销售进度'!BJ73*$F17+'6、销售进度'!BI73*$G17+'6、销售进度'!BH73*$H17+'6、销售进度'!BG73*$I17+'6、销售进度'!BF73*$J17</f>
        <v>0</v>
      </c>
      <c r="BN57" s="181">
        <f>'6、销售进度'!BN73*$C17+'6、销售进度'!BM73*$D17+'6、销售进度'!BL73*$E17+'6、销售进度'!BK73*$F17+'6、销售进度'!BJ73*$G17+'6、销售进度'!BI73*$H17+'6、销售进度'!BH73*$I17+'6、销售进度'!BG73*$J17</f>
        <v>0</v>
      </c>
      <c r="BO57" s="181">
        <f>'6、销售进度'!BO73*$C17+'6、销售进度'!BN73*$D17+'6、销售进度'!BM73*$E17+'6、销售进度'!BL73*$F17+'6、销售进度'!BK73*$G17+'6、销售进度'!BJ73*$H17+'6、销售进度'!BI73*$I17+'6、销售进度'!BH73*$J17</f>
        <v>0</v>
      </c>
      <c r="BP57" s="181">
        <f>'6、销售进度'!BP73*$C17+'6、销售进度'!BO73*$D17+'6、销售进度'!BN73*$E17+'6、销售进度'!BM73*$F17+'6、销售进度'!BL73*$G17+'6、销售进度'!BK73*$H17+'6、销售进度'!BJ73*$I17+'6、销售进度'!BI73*$J17</f>
        <v>0</v>
      </c>
      <c r="BQ57" s="181">
        <f>'6、销售进度'!BQ73*$C17+'6、销售进度'!BP73*$D17+'6、销售进度'!BO73*$E17+'6、销售进度'!BN73*$F17+'6、销售进度'!BM73*$G17+'6、销售进度'!BL73*$H17+'6、销售进度'!BK73*$I17+'6、销售进度'!BJ73*$J17</f>
        <v>0</v>
      </c>
      <c r="BR57" s="181">
        <f>'6、销售进度'!BR73*$C17+'6、销售进度'!BQ73*$D17+'6、销售进度'!BP73*$E17+'6、销售进度'!BO73*$F17+'6、销售进度'!BN73*$G17+'6、销售进度'!BM73*$H17+'6、销售进度'!BL73*$I17+'6、销售进度'!BK73*$J17</f>
        <v>0</v>
      </c>
      <c r="BS57" s="181">
        <f>'6、销售进度'!BS73*$C17+'6、销售进度'!BR73*$D17+'6、销售进度'!BQ73*$E17+'6、销售进度'!BP73*$F17+'6、销售进度'!BO73*$G17+'6、销售进度'!BN73*$H17+'6、销售进度'!BM73*$I17+'6、销售进度'!BL73*$J17</f>
        <v>0</v>
      </c>
      <c r="BT57" s="181">
        <f>'6、销售进度'!BT73*$C17+'6、销售进度'!BS73*$D17+'6、销售进度'!BR73*$E17+'6、销售进度'!BQ73*$F17+'6、销售进度'!BP73*$G17+'6、销售进度'!BO73*$H17+'6、销售进度'!BN73*$I17+'6、销售进度'!BM73*$J17</f>
        <v>0</v>
      </c>
      <c r="BU57" s="181">
        <f>'6、销售进度'!BU73*$C17+'6、销售进度'!BT73*$D17+'6、销售进度'!BS73*$E17+'6、销售进度'!BR73*$F17+'6、销售进度'!BQ73*$G17+'6、销售进度'!BP73*$H17+'6、销售进度'!BO73*$I17+'6、销售进度'!BN73*$J17</f>
        <v>0</v>
      </c>
      <c r="BV57" s="181">
        <f>'6、销售进度'!BV73*$C17+'6、销售进度'!BU73*$D17+'6、销售进度'!BT73*$E17+'6、销售进度'!BS73*$F17+'6、销售进度'!BR73*$G17+'6、销售进度'!BQ73*$H17+'6、销售进度'!BP73*$I17+'6、销售进度'!BO73*$J17</f>
        <v>0</v>
      </c>
      <c r="BW57" s="181">
        <f>'6、销售进度'!BW73*$C17+'6、销售进度'!BV73*$D17+'6、销售进度'!BU73*$E17+'6、销售进度'!BT73*$F17+'6、销售进度'!BS73*$G17+'6、销售进度'!BR73*$H17+'6、销售进度'!BQ73*$I17+'6、销售进度'!BP73*$J17</f>
        <v>0</v>
      </c>
      <c r="BX57" s="181">
        <f>'6、销售进度'!BX73*$C17+'6、销售进度'!BW73*$D17+'6、销售进度'!BV73*$E17+'6、销售进度'!BU73*$F17+'6、销售进度'!BT73*$G17+'6、销售进度'!BS73*$H17+'6、销售进度'!BR73*$I17+'6、销售进度'!BQ73*$J17</f>
        <v>0</v>
      </c>
      <c r="BY57" s="181">
        <f>'6、销售进度'!BY73*$C17+'6、销售进度'!BX73*$D17+'6、销售进度'!BW73*$E17+'6、销售进度'!BV73*$F17+'6、销售进度'!BU73*$G17+'6、销售进度'!BT73*$H17+'6、销售进度'!BS73*$I17+'6、销售进度'!BR73*$J17</f>
        <v>0</v>
      </c>
      <c r="BZ57" s="181">
        <f>'6、销售进度'!BZ73*$C17+'6、销售进度'!BY73*$D17+'6、销售进度'!BX73*$E17+'6、销售进度'!BW73*$F17+'6、销售进度'!BV73*$G17+'6、销售进度'!BU73*$H17+'6、销售进度'!BT73*$I17+'6、销售进度'!BS73*$J17</f>
        <v>0</v>
      </c>
      <c r="CA57" s="181">
        <f>'6、销售进度'!CA73*$C17+'6、销售进度'!BZ73*$D17+'6、销售进度'!BY73*$E17+'6、销售进度'!BX73*$F17+'6、销售进度'!BW73*$G17+'6、销售进度'!BV73*$H17+'6、销售进度'!BU73*$I17+'6、销售进度'!BT73*$J17</f>
        <v>0</v>
      </c>
      <c r="CB57" s="181">
        <f>'6、销售进度'!CB73*$C17+'6、销售进度'!CA73*$D17+'6、销售进度'!BZ73*$E17+'6、销售进度'!BY73*$F17+'6、销售进度'!BX73*$G17+'6、销售进度'!BW73*$H17+'6、销售进度'!BV73*$I17+'6、销售进度'!BU73*$J17</f>
        <v>0</v>
      </c>
      <c r="CC57" s="181">
        <f>'6、销售进度'!CC73*$C17+'6、销售进度'!CB73*$D17+'6、销售进度'!CA73*$E17+'6、销售进度'!BZ73*$F17+'6、销售进度'!BY73*$G17+'6、销售进度'!BX73*$H17+'6、销售进度'!BW73*$I17+'6、销售进度'!BV73*$J17</f>
        <v>0</v>
      </c>
      <c r="CD57" s="181">
        <f>'6、销售进度'!CD73*$C17+'6、销售进度'!CC73*$D17+'6、销售进度'!CB73*$E17+'6、销售进度'!CA73*$F17+'6、销售进度'!BZ73*$G17+'6、销售进度'!BY73*$H17+'6、销售进度'!BX73*$I17+'6、销售进度'!BW73*$J17</f>
        <v>0</v>
      </c>
      <c r="CE57" s="181">
        <f>'6、销售进度'!CE73*$C17+'6、销售进度'!CD73*$D17+'6、销售进度'!CC73*$E17+'6、销售进度'!CB73*$F17+'6、销售进度'!CA73*$G17+'6、销售进度'!BZ73*$H17+'6、销售进度'!BY73*$I17+'6、销售进度'!BX73*$J17</f>
        <v>0</v>
      </c>
      <c r="CF57" s="181">
        <f>'6、销售进度'!CF73*$C17+'6、销售进度'!CE73*$D17+'6、销售进度'!CD73*$E17+'6、销售进度'!CC73*$F17+'6、销售进度'!CB73*$G17+'6、销售进度'!CA73*$H17+'6、销售进度'!BZ73*$I17+'6、销售进度'!BY73*$J17</f>
        <v>0</v>
      </c>
      <c r="CG57" s="181">
        <f>'6、销售进度'!CG73*$C17+'6、销售进度'!CF73*$D17+'6、销售进度'!CE73*$E17+'6、销售进度'!CD73*$F17+'6、销售进度'!CC73*$G17+'6、销售进度'!CB73*$H17+'6、销售进度'!CA73*$I17+'6、销售进度'!BZ73*$J17</f>
        <v>0</v>
      </c>
      <c r="CH57" s="181">
        <f>'6、销售进度'!CH73*$C17+'6、销售进度'!CG73*$D17+'6、销售进度'!CF73*$E17+'6、销售进度'!CE73*$F17+'6、销售进度'!CD73*$G17+'6、销售进度'!CC73*$H17+'6、销售进度'!CB73*$I17+'6、销售进度'!CA73*$J17</f>
        <v>0</v>
      </c>
      <c r="CI57" s="181">
        <f>'6、销售进度'!CI73*$C17+'6、销售进度'!CH73*$D17+'6、销售进度'!CG73*$E17+'6、销售进度'!CF73*$F17+'6、销售进度'!CE73*$G17+'6、销售进度'!CD73*$H17+'6、销售进度'!CC73*$I17+'6、销售进度'!CB73*$J17</f>
        <v>0</v>
      </c>
      <c r="CJ57" s="181">
        <f>'6、销售进度'!CJ73*$C17+'6、销售进度'!CI73*$D17+'6、销售进度'!CH73*$E17+'6、销售进度'!CG73*$F17+'6、销售进度'!CF73*$G17+'6、销售进度'!CE73*$H17+'6、销售进度'!CD73*$I17+'6、销售进度'!CC73*$J17</f>
        <v>0</v>
      </c>
      <c r="CK57" s="181">
        <f>'6、销售进度'!CK73*$C17+'6、销售进度'!CJ73*$D17+'6、销售进度'!CI73*$E17+'6、销售进度'!CH73*$F17+'6、销售进度'!CG73*$G17+'6、销售进度'!CF73*$H17+'6、销售进度'!CE73*$I17+'6、销售进度'!CD73*$J17</f>
        <v>0</v>
      </c>
      <c r="CL57" s="181">
        <f>'6、销售进度'!CL73*$C17+'6、销售进度'!CK73*$D17+'6、销售进度'!CJ73*$E17+'6、销售进度'!CI73*$F17+'6、销售进度'!CH73*$G17+'6、销售进度'!CG73*$H17+'6、销售进度'!CF73*$I17+'6、销售进度'!CE73*$J17</f>
        <v>0</v>
      </c>
      <c r="CM57" s="181">
        <f>'6、销售进度'!CM73*$C17+'6、销售进度'!CL73*$D17+'6、销售进度'!CK73*$E17+'6、销售进度'!CJ73*$F17+'6、销售进度'!CI73*$G17+'6、销售进度'!CH73*$H17+'6、销售进度'!CG73*$I17+'6、销售进度'!CF73*$J17</f>
        <v>0</v>
      </c>
      <c r="CN57" s="181">
        <f>'6、销售进度'!CN73*$C17+'6、销售进度'!CM73*$D17+'6、销售进度'!CL73*$E17+'6、销售进度'!CK73*$F17+'6、销售进度'!CJ73*$G17+'6、销售进度'!CI73*$H17+'6、销售进度'!CH73*$I17+'6、销售进度'!CG73*$J17</f>
        <v>0</v>
      </c>
      <c r="CO57" s="181">
        <f>'6、销售进度'!CO73*$C17+'6、销售进度'!CN73*$D17+'6、销售进度'!CM73*$E17+'6、销售进度'!CL73*$F17+'6、销售进度'!CK73*$G17+'6、销售进度'!CJ73*$H17+'6、销售进度'!CI73*$I17+'6、销售进度'!CH73*$J17</f>
        <v>0</v>
      </c>
      <c r="CP57" s="181">
        <f>'6、销售进度'!CP73*$C17+'6、销售进度'!CO73*$D17+'6、销售进度'!CN73*$E17+'6、销售进度'!CM73*$F17+'6、销售进度'!CL73*$G17+'6、销售进度'!CK73*$H17+'6、销售进度'!CJ73*$I17+'6、销售进度'!CI73*$J17</f>
        <v>0</v>
      </c>
      <c r="CQ57" s="181">
        <f>'6、销售进度'!CQ73*$C17+'6、销售进度'!CP73*$D17+'6、销售进度'!CO73*$E17+'6、销售进度'!CN73*$F17+'6、销售进度'!CM73*$G17+'6、销售进度'!CL73*$H17+'6、销售进度'!CK73*$I17+'6、销售进度'!CJ73*$J17</f>
        <v>0</v>
      </c>
      <c r="CR57" s="181">
        <f>'6、销售进度'!CR73*$C17+'6、销售进度'!CQ73*$D17+'6、销售进度'!CP73*$E17+'6、销售进度'!CO73*$F17+'6、销售进度'!CN73*$G17+'6、销售进度'!CM73*$H17+'6、销售进度'!CL73*$I17+'6、销售进度'!CK73*$J17</f>
        <v>0</v>
      </c>
      <c r="CS57" s="181">
        <f>'6、销售进度'!CS73*$C17+'6、销售进度'!CR73*$D17+'6、销售进度'!CQ73*$E17+'6、销售进度'!CP73*$F17+'6、销售进度'!CO73*$G17+'6、销售进度'!CN73*$H17+'6、销售进度'!CM73*$I17+'6、销售进度'!CL73*$J17</f>
        <v>0</v>
      </c>
      <c r="CT57" s="181">
        <f>'6、销售进度'!CT73*$C17+'6、销售进度'!CS73*$D17+'6、销售进度'!CR73*$E17+'6、销售进度'!CQ73*$F17+'6、销售进度'!CP73*$G17+'6、销售进度'!CO73*$H17+'6、销售进度'!CN73*$I17+'6、销售进度'!CM73*$J17</f>
        <v>0</v>
      </c>
      <c r="CU57" s="188">
        <f>B57-'6、销售进度'!B73</f>
        <v>0</v>
      </c>
    </row>
    <row r="58" spans="1:99" ht="16.5" customHeight="1">
      <c r="A58" s="174" t="s">
        <v>239</v>
      </c>
      <c r="B58" s="180">
        <f>SUM(B44:B57)</f>
        <v>230338.32</v>
      </c>
      <c r="C58" s="180">
        <f t="shared" ref="C58:L58" si="40">SUM(C44:C57)</f>
        <v>0</v>
      </c>
      <c r="D58" s="180">
        <f t="shared" si="40"/>
        <v>0</v>
      </c>
      <c r="E58" s="180">
        <f t="shared" si="40"/>
        <v>0</v>
      </c>
      <c r="F58" s="180">
        <f t="shared" si="40"/>
        <v>0</v>
      </c>
      <c r="G58" s="180">
        <f t="shared" si="40"/>
        <v>0</v>
      </c>
      <c r="H58" s="180">
        <f t="shared" si="40"/>
        <v>0</v>
      </c>
      <c r="I58" s="180">
        <f t="shared" si="40"/>
        <v>0</v>
      </c>
      <c r="J58" s="180">
        <f t="shared" si="40"/>
        <v>0</v>
      </c>
      <c r="K58" s="180">
        <f t="shared" si="40"/>
        <v>0</v>
      </c>
      <c r="L58" s="180">
        <f t="shared" si="40"/>
        <v>0</v>
      </c>
      <c r="M58" s="180">
        <f t="shared" ref="M58:BX58" si="41">SUM(M44:M57)</f>
        <v>0</v>
      </c>
      <c r="N58" s="180">
        <f t="shared" si="41"/>
        <v>27933.119999999999</v>
      </c>
      <c r="O58" s="180">
        <f t="shared" si="41"/>
        <v>34916.399999999994</v>
      </c>
      <c r="P58" s="180">
        <f t="shared" si="41"/>
        <v>45779.28</v>
      </c>
      <c r="Q58" s="180">
        <f t="shared" si="41"/>
        <v>45579.576000000001</v>
      </c>
      <c r="R58" s="180">
        <f t="shared" si="41"/>
        <v>29869.104000000003</v>
      </c>
      <c r="S58" s="180">
        <f t="shared" si="41"/>
        <v>21721.944000000003</v>
      </c>
      <c r="T58" s="180">
        <f t="shared" si="41"/>
        <v>8919.2640000000029</v>
      </c>
      <c r="U58" s="180">
        <f t="shared" si="41"/>
        <v>3587.6760000000004</v>
      </c>
      <c r="V58" s="180">
        <f t="shared" si="41"/>
        <v>1471.9560000000004</v>
      </c>
      <c r="W58" s="180">
        <f t="shared" si="41"/>
        <v>750</v>
      </c>
      <c r="X58" s="180">
        <f t="shared" si="41"/>
        <v>300</v>
      </c>
      <c r="Y58" s="180">
        <f t="shared" si="41"/>
        <v>300</v>
      </c>
      <c r="Z58" s="180">
        <f t="shared" si="41"/>
        <v>300</v>
      </c>
      <c r="AA58" s="180">
        <f t="shared" si="41"/>
        <v>450</v>
      </c>
      <c r="AB58" s="180">
        <f t="shared" si="41"/>
        <v>300</v>
      </c>
      <c r="AC58" s="180">
        <f t="shared" si="41"/>
        <v>0</v>
      </c>
      <c r="AD58" s="180">
        <f t="shared" si="41"/>
        <v>0</v>
      </c>
      <c r="AE58" s="180">
        <f t="shared" si="41"/>
        <v>0</v>
      </c>
      <c r="AF58" s="180">
        <f t="shared" si="41"/>
        <v>0</v>
      </c>
      <c r="AG58" s="180">
        <f t="shared" si="41"/>
        <v>0</v>
      </c>
      <c r="AH58" s="180">
        <f t="shared" si="41"/>
        <v>0</v>
      </c>
      <c r="AI58" s="180">
        <f t="shared" si="41"/>
        <v>2700</v>
      </c>
      <c r="AJ58" s="180">
        <f t="shared" si="41"/>
        <v>750</v>
      </c>
      <c r="AK58" s="180">
        <f t="shared" si="41"/>
        <v>630</v>
      </c>
      <c r="AL58" s="180">
        <f t="shared" si="41"/>
        <v>2700</v>
      </c>
      <c r="AM58" s="180">
        <f t="shared" si="41"/>
        <v>750</v>
      </c>
      <c r="AN58" s="180">
        <f t="shared" si="41"/>
        <v>630</v>
      </c>
      <c r="AO58" s="180">
        <f t="shared" si="41"/>
        <v>0</v>
      </c>
      <c r="AP58" s="180">
        <f t="shared" si="41"/>
        <v>0</v>
      </c>
      <c r="AQ58" s="180">
        <f t="shared" si="41"/>
        <v>0</v>
      </c>
      <c r="AR58" s="180">
        <f t="shared" si="41"/>
        <v>0</v>
      </c>
      <c r="AS58" s="180">
        <f t="shared" si="41"/>
        <v>0</v>
      </c>
      <c r="AT58" s="180">
        <f t="shared" si="41"/>
        <v>0</v>
      </c>
      <c r="AU58" s="180">
        <f t="shared" si="41"/>
        <v>0</v>
      </c>
      <c r="AV58" s="180">
        <f t="shared" si="41"/>
        <v>0</v>
      </c>
      <c r="AW58" s="180">
        <f t="shared" si="41"/>
        <v>0</v>
      </c>
      <c r="AX58" s="180">
        <f t="shared" si="41"/>
        <v>0</v>
      </c>
      <c r="AY58" s="180">
        <f t="shared" si="41"/>
        <v>0</v>
      </c>
      <c r="AZ58" s="180">
        <f t="shared" si="41"/>
        <v>0</v>
      </c>
      <c r="BA58" s="180">
        <f t="shared" si="41"/>
        <v>0</v>
      </c>
      <c r="BB58" s="180">
        <f t="shared" si="41"/>
        <v>0</v>
      </c>
      <c r="BC58" s="180">
        <f t="shared" si="41"/>
        <v>0</v>
      </c>
      <c r="BD58" s="180">
        <f t="shared" si="41"/>
        <v>0</v>
      </c>
      <c r="BE58" s="180">
        <f t="shared" si="41"/>
        <v>0</v>
      </c>
      <c r="BF58" s="180">
        <f t="shared" si="41"/>
        <v>0</v>
      </c>
      <c r="BG58" s="180">
        <f t="shared" si="41"/>
        <v>0</v>
      </c>
      <c r="BH58" s="180">
        <f t="shared" si="41"/>
        <v>0</v>
      </c>
      <c r="BI58" s="180">
        <f t="shared" si="41"/>
        <v>0</v>
      </c>
      <c r="BJ58" s="180">
        <f t="shared" si="41"/>
        <v>0</v>
      </c>
      <c r="BK58" s="180">
        <f t="shared" si="41"/>
        <v>0</v>
      </c>
      <c r="BL58" s="180">
        <f t="shared" si="41"/>
        <v>0</v>
      </c>
      <c r="BM58" s="180">
        <f t="shared" si="41"/>
        <v>0</v>
      </c>
      <c r="BN58" s="180">
        <f t="shared" si="41"/>
        <v>0</v>
      </c>
      <c r="BO58" s="180">
        <f t="shared" si="41"/>
        <v>0</v>
      </c>
      <c r="BP58" s="180">
        <f t="shared" si="41"/>
        <v>0</v>
      </c>
      <c r="BQ58" s="180">
        <f t="shared" si="41"/>
        <v>0</v>
      </c>
      <c r="BR58" s="180">
        <f t="shared" si="41"/>
        <v>0</v>
      </c>
      <c r="BS58" s="180">
        <f t="shared" si="41"/>
        <v>0</v>
      </c>
      <c r="BT58" s="180">
        <f t="shared" si="41"/>
        <v>0</v>
      </c>
      <c r="BU58" s="180">
        <f t="shared" si="41"/>
        <v>0</v>
      </c>
      <c r="BV58" s="180">
        <f t="shared" si="41"/>
        <v>0</v>
      </c>
      <c r="BW58" s="180">
        <f t="shared" si="41"/>
        <v>0</v>
      </c>
      <c r="BX58" s="180">
        <f t="shared" si="41"/>
        <v>0</v>
      </c>
      <c r="BY58" s="180">
        <f t="shared" ref="BY58:CT58" si="42">SUM(BY44:BY57)</f>
        <v>0</v>
      </c>
      <c r="BZ58" s="180">
        <f t="shared" si="42"/>
        <v>0</v>
      </c>
      <c r="CA58" s="180">
        <f t="shared" si="42"/>
        <v>0</v>
      </c>
      <c r="CB58" s="180">
        <f t="shared" si="42"/>
        <v>0</v>
      </c>
      <c r="CC58" s="180">
        <f t="shared" si="42"/>
        <v>0</v>
      </c>
      <c r="CD58" s="180">
        <f t="shared" si="42"/>
        <v>0</v>
      </c>
      <c r="CE58" s="180">
        <f t="shared" si="42"/>
        <v>0</v>
      </c>
      <c r="CF58" s="180">
        <f t="shared" si="42"/>
        <v>0</v>
      </c>
      <c r="CG58" s="180">
        <f t="shared" si="42"/>
        <v>0</v>
      </c>
      <c r="CH58" s="180">
        <f t="shared" si="42"/>
        <v>0</v>
      </c>
      <c r="CI58" s="180">
        <f t="shared" si="42"/>
        <v>0</v>
      </c>
      <c r="CJ58" s="180">
        <f t="shared" si="42"/>
        <v>0</v>
      </c>
      <c r="CK58" s="180">
        <f t="shared" si="42"/>
        <v>0</v>
      </c>
      <c r="CL58" s="180">
        <f t="shared" si="42"/>
        <v>0</v>
      </c>
      <c r="CM58" s="180">
        <f t="shared" si="42"/>
        <v>0</v>
      </c>
      <c r="CN58" s="180">
        <f t="shared" si="42"/>
        <v>0</v>
      </c>
      <c r="CO58" s="180">
        <f t="shared" si="42"/>
        <v>0</v>
      </c>
      <c r="CP58" s="180">
        <f t="shared" si="42"/>
        <v>0</v>
      </c>
      <c r="CQ58" s="180">
        <f t="shared" si="42"/>
        <v>0</v>
      </c>
      <c r="CR58" s="180">
        <f t="shared" si="42"/>
        <v>0</v>
      </c>
      <c r="CS58" s="180">
        <f t="shared" si="42"/>
        <v>0</v>
      </c>
      <c r="CT58" s="180">
        <f t="shared" si="42"/>
        <v>0</v>
      </c>
      <c r="CU58" s="188">
        <f>B58-'6、销售进度'!B74</f>
        <v>0</v>
      </c>
    </row>
    <row r="59" spans="1:99" s="170" customFormat="1" ht="16.5" customHeight="1">
      <c r="A59" s="170" t="s">
        <v>77</v>
      </c>
      <c r="B59" s="182">
        <f>B58-'5、销售定价'!G18</f>
        <v>0</v>
      </c>
    </row>
    <row r="60" spans="1:99" s="170" customFormat="1"/>
    <row r="61" spans="1:99" s="170" customFormat="1"/>
    <row r="62" spans="1:99" ht="16.5" customHeight="1">
      <c r="A62" s="812" t="s">
        <v>591</v>
      </c>
      <c r="B62" s="812"/>
      <c r="C62" s="812"/>
      <c r="D62" s="812"/>
      <c r="E62" s="812"/>
      <c r="F62" s="812"/>
      <c r="G62" s="812"/>
      <c r="H62" s="812"/>
      <c r="I62" s="812"/>
      <c r="J62" s="812"/>
      <c r="K62" s="812"/>
      <c r="L62" s="812"/>
      <c r="M62" s="812"/>
      <c r="N62" s="812"/>
      <c r="O62" s="812"/>
      <c r="P62" s="812"/>
      <c r="Q62" s="812"/>
      <c r="R62" s="812"/>
      <c r="S62" s="812"/>
      <c r="T62" s="812"/>
      <c r="U62" s="812"/>
      <c r="V62" s="812"/>
      <c r="W62" s="812"/>
      <c r="X62" s="812"/>
      <c r="Y62" s="812"/>
      <c r="Z62" s="812"/>
      <c r="AA62" s="812"/>
      <c r="AB62" s="812"/>
      <c r="AC62" s="812"/>
      <c r="AD62" s="812"/>
      <c r="AE62" s="812"/>
      <c r="AF62" s="812"/>
      <c r="AG62" s="812"/>
      <c r="AH62" s="812"/>
      <c r="AI62" s="812"/>
      <c r="AJ62" s="812"/>
      <c r="AK62" s="812"/>
      <c r="AL62" s="812"/>
      <c r="AM62" s="812"/>
      <c r="AN62" s="812"/>
      <c r="AO62" s="812"/>
      <c r="AP62" s="812"/>
      <c r="AQ62" s="812"/>
      <c r="AR62" s="812"/>
      <c r="AS62" s="812"/>
      <c r="AT62" s="812"/>
      <c r="AU62" s="812"/>
      <c r="AV62" s="812"/>
      <c r="AW62" s="812"/>
      <c r="AX62" s="812"/>
      <c r="AY62" s="812"/>
      <c r="AZ62" s="812"/>
      <c r="BA62" s="812"/>
      <c r="BB62" s="812"/>
      <c r="BC62" s="812"/>
      <c r="BD62" s="812"/>
      <c r="BE62" s="812"/>
      <c r="BF62" s="812"/>
      <c r="BG62" s="812"/>
      <c r="BH62" s="812"/>
      <c r="BI62" s="812"/>
      <c r="BJ62" s="812"/>
      <c r="BK62" s="812"/>
      <c r="BL62" s="812"/>
      <c r="BM62" s="812"/>
    </row>
    <row r="63" spans="1:99" ht="16.5" customHeight="1">
      <c r="A63" s="814" t="s">
        <v>502</v>
      </c>
      <c r="B63" s="814" t="s">
        <v>239</v>
      </c>
      <c r="C63" s="178">
        <v>1</v>
      </c>
      <c r="D63" s="178">
        <v>2</v>
      </c>
      <c r="E63" s="178">
        <v>3</v>
      </c>
      <c r="F63" s="178">
        <v>4</v>
      </c>
      <c r="G63" s="178">
        <v>5</v>
      </c>
      <c r="H63" s="178">
        <v>6</v>
      </c>
      <c r="I63" s="178">
        <v>7</v>
      </c>
      <c r="J63" s="178">
        <v>8</v>
      </c>
      <c r="K63" s="178">
        <v>9</v>
      </c>
      <c r="L63" s="178">
        <v>10</v>
      </c>
      <c r="M63" s="178">
        <v>11</v>
      </c>
      <c r="N63" s="178">
        <v>12</v>
      </c>
      <c r="O63" s="178">
        <v>13</v>
      </c>
      <c r="P63" s="178">
        <v>14</v>
      </c>
      <c r="Q63" s="178">
        <v>15</v>
      </c>
      <c r="R63" s="178">
        <v>16</v>
      </c>
      <c r="S63" s="178">
        <v>17</v>
      </c>
      <c r="T63" s="178">
        <v>18</v>
      </c>
      <c r="U63" s="178">
        <v>19</v>
      </c>
      <c r="V63" s="178">
        <v>20</v>
      </c>
      <c r="W63" s="178">
        <v>21</v>
      </c>
      <c r="X63" s="178">
        <v>22</v>
      </c>
      <c r="Y63" s="178">
        <v>23</v>
      </c>
      <c r="Z63" s="178">
        <v>24</v>
      </c>
      <c r="AA63" s="178">
        <v>25</v>
      </c>
      <c r="AB63" s="178">
        <v>26</v>
      </c>
      <c r="AC63" s="178">
        <v>27</v>
      </c>
      <c r="AD63" s="178">
        <v>28</v>
      </c>
      <c r="AE63" s="178">
        <v>29</v>
      </c>
      <c r="AF63" s="178">
        <v>30</v>
      </c>
      <c r="AG63" s="178">
        <v>31</v>
      </c>
      <c r="AH63" s="178">
        <v>32</v>
      </c>
      <c r="AI63" s="178">
        <v>33</v>
      </c>
      <c r="AJ63" s="178">
        <v>34</v>
      </c>
      <c r="AK63" s="178">
        <v>35</v>
      </c>
      <c r="AL63" s="178">
        <v>36</v>
      </c>
      <c r="AM63" s="178">
        <v>37</v>
      </c>
      <c r="AN63" s="178">
        <v>38</v>
      </c>
      <c r="AO63" s="178">
        <v>39</v>
      </c>
      <c r="AP63" s="178">
        <v>40</v>
      </c>
      <c r="AQ63" s="178">
        <v>41</v>
      </c>
      <c r="AR63" s="178">
        <v>42</v>
      </c>
      <c r="AS63" s="178">
        <v>43</v>
      </c>
      <c r="AT63" s="178">
        <v>44</v>
      </c>
      <c r="AU63" s="178">
        <v>45</v>
      </c>
      <c r="AV63" s="178">
        <v>46</v>
      </c>
      <c r="AW63" s="178">
        <v>47</v>
      </c>
      <c r="AX63" s="178">
        <v>48</v>
      </c>
      <c r="AY63" s="178">
        <v>49</v>
      </c>
      <c r="AZ63" s="178">
        <v>50</v>
      </c>
      <c r="BA63" s="178">
        <v>51</v>
      </c>
      <c r="BB63" s="178">
        <v>52</v>
      </c>
      <c r="BC63" s="178">
        <v>53</v>
      </c>
      <c r="BD63" s="178">
        <v>54</v>
      </c>
      <c r="BE63" s="178">
        <v>55</v>
      </c>
      <c r="BF63" s="178">
        <v>56</v>
      </c>
      <c r="BG63" s="178">
        <v>57</v>
      </c>
      <c r="BH63" s="178">
        <v>58</v>
      </c>
      <c r="BI63" s="178">
        <v>59</v>
      </c>
      <c r="BJ63" s="178">
        <v>60</v>
      </c>
      <c r="BK63" s="178">
        <v>61</v>
      </c>
      <c r="BL63" s="178">
        <v>62</v>
      </c>
      <c r="BM63" s="178">
        <v>63</v>
      </c>
      <c r="BN63" s="178">
        <v>64</v>
      </c>
      <c r="BO63" s="178">
        <v>65</v>
      </c>
      <c r="BP63" s="178">
        <v>66</v>
      </c>
      <c r="BQ63" s="178">
        <v>67</v>
      </c>
      <c r="BR63" s="178">
        <v>68</v>
      </c>
      <c r="BS63" s="178">
        <v>69</v>
      </c>
      <c r="BT63" s="178">
        <v>70</v>
      </c>
      <c r="BU63" s="178">
        <v>71</v>
      </c>
      <c r="BV63" s="178">
        <v>72</v>
      </c>
      <c r="BW63" s="178">
        <v>73</v>
      </c>
      <c r="BX63" s="178">
        <v>74</v>
      </c>
      <c r="BY63" s="178">
        <v>75</v>
      </c>
      <c r="BZ63" s="178">
        <v>76</v>
      </c>
      <c r="CA63" s="178">
        <v>77</v>
      </c>
      <c r="CB63" s="178">
        <v>78</v>
      </c>
      <c r="CC63" s="178">
        <v>79</v>
      </c>
      <c r="CD63" s="178">
        <v>80</v>
      </c>
      <c r="CE63" s="178">
        <v>81</v>
      </c>
      <c r="CF63" s="178">
        <v>82</v>
      </c>
      <c r="CG63" s="178">
        <v>83</v>
      </c>
      <c r="CH63" s="178">
        <v>84</v>
      </c>
      <c r="CI63" s="178">
        <v>85</v>
      </c>
      <c r="CJ63" s="178">
        <v>86</v>
      </c>
      <c r="CK63" s="178">
        <v>87</v>
      </c>
      <c r="CL63" s="178">
        <v>88</v>
      </c>
      <c r="CM63" s="178">
        <v>89</v>
      </c>
      <c r="CN63" s="178">
        <v>90</v>
      </c>
      <c r="CO63" s="178">
        <v>91</v>
      </c>
      <c r="CP63" s="178">
        <v>92</v>
      </c>
      <c r="CQ63" s="178">
        <v>93</v>
      </c>
      <c r="CR63" s="178">
        <v>94</v>
      </c>
      <c r="CS63" s="178">
        <v>95</v>
      </c>
      <c r="CT63" s="178">
        <v>96</v>
      </c>
      <c r="CU63" s="187" t="s">
        <v>77</v>
      </c>
    </row>
    <row r="64" spans="1:99" ht="16.5" customHeight="1">
      <c r="A64" s="815"/>
      <c r="B64" s="815"/>
      <c r="C64" s="179">
        <f>主要假设阐述!$B$5</f>
        <v>42491</v>
      </c>
      <c r="D64" s="179">
        <f>C64+31</f>
        <v>42522</v>
      </c>
      <c r="E64" s="179">
        <f t="shared" ref="E64:BP64" si="43">D64+31</f>
        <v>42553</v>
      </c>
      <c r="F64" s="179">
        <f t="shared" si="43"/>
        <v>42584</v>
      </c>
      <c r="G64" s="179">
        <f t="shared" si="43"/>
        <v>42615</v>
      </c>
      <c r="H64" s="179">
        <f t="shared" si="43"/>
        <v>42646</v>
      </c>
      <c r="I64" s="179">
        <f t="shared" si="43"/>
        <v>42677</v>
      </c>
      <c r="J64" s="179">
        <f t="shared" si="43"/>
        <v>42708</v>
      </c>
      <c r="K64" s="179">
        <f t="shared" si="43"/>
        <v>42739</v>
      </c>
      <c r="L64" s="179">
        <f t="shared" si="43"/>
        <v>42770</v>
      </c>
      <c r="M64" s="179">
        <f t="shared" si="43"/>
        <v>42801</v>
      </c>
      <c r="N64" s="179">
        <f t="shared" si="43"/>
        <v>42832</v>
      </c>
      <c r="O64" s="179">
        <f t="shared" si="43"/>
        <v>42863</v>
      </c>
      <c r="P64" s="179">
        <f t="shared" si="43"/>
        <v>42894</v>
      </c>
      <c r="Q64" s="179">
        <f t="shared" si="43"/>
        <v>42925</v>
      </c>
      <c r="R64" s="179">
        <f t="shared" si="43"/>
        <v>42956</v>
      </c>
      <c r="S64" s="179">
        <f t="shared" si="43"/>
        <v>42987</v>
      </c>
      <c r="T64" s="179">
        <f t="shared" si="43"/>
        <v>43018</v>
      </c>
      <c r="U64" s="179">
        <f t="shared" si="43"/>
        <v>43049</v>
      </c>
      <c r="V64" s="179">
        <f t="shared" si="43"/>
        <v>43080</v>
      </c>
      <c r="W64" s="179">
        <f t="shared" si="43"/>
        <v>43111</v>
      </c>
      <c r="X64" s="179">
        <f t="shared" si="43"/>
        <v>43142</v>
      </c>
      <c r="Y64" s="179">
        <f t="shared" si="43"/>
        <v>43173</v>
      </c>
      <c r="Z64" s="179">
        <f t="shared" si="43"/>
        <v>43204</v>
      </c>
      <c r="AA64" s="179">
        <f t="shared" si="43"/>
        <v>43235</v>
      </c>
      <c r="AB64" s="179">
        <f t="shared" si="43"/>
        <v>43266</v>
      </c>
      <c r="AC64" s="179">
        <f t="shared" si="43"/>
        <v>43297</v>
      </c>
      <c r="AD64" s="179">
        <f t="shared" si="43"/>
        <v>43328</v>
      </c>
      <c r="AE64" s="179">
        <f t="shared" si="43"/>
        <v>43359</v>
      </c>
      <c r="AF64" s="179">
        <f t="shared" si="43"/>
        <v>43390</v>
      </c>
      <c r="AG64" s="179">
        <f t="shared" si="43"/>
        <v>43421</v>
      </c>
      <c r="AH64" s="179">
        <f t="shared" si="43"/>
        <v>43452</v>
      </c>
      <c r="AI64" s="179">
        <f t="shared" si="43"/>
        <v>43483</v>
      </c>
      <c r="AJ64" s="179">
        <f t="shared" si="43"/>
        <v>43514</v>
      </c>
      <c r="AK64" s="179">
        <f t="shared" si="43"/>
        <v>43545</v>
      </c>
      <c r="AL64" s="179">
        <f t="shared" si="43"/>
        <v>43576</v>
      </c>
      <c r="AM64" s="179">
        <f t="shared" si="43"/>
        <v>43607</v>
      </c>
      <c r="AN64" s="179">
        <f t="shared" si="43"/>
        <v>43638</v>
      </c>
      <c r="AO64" s="179">
        <f t="shared" si="43"/>
        <v>43669</v>
      </c>
      <c r="AP64" s="179">
        <f t="shared" si="43"/>
        <v>43700</v>
      </c>
      <c r="AQ64" s="179">
        <f t="shared" si="43"/>
        <v>43731</v>
      </c>
      <c r="AR64" s="179">
        <f t="shared" si="43"/>
        <v>43762</v>
      </c>
      <c r="AS64" s="179">
        <f t="shared" si="43"/>
        <v>43793</v>
      </c>
      <c r="AT64" s="179">
        <f t="shared" si="43"/>
        <v>43824</v>
      </c>
      <c r="AU64" s="179">
        <f t="shared" si="43"/>
        <v>43855</v>
      </c>
      <c r="AV64" s="179">
        <f t="shared" si="43"/>
        <v>43886</v>
      </c>
      <c r="AW64" s="179">
        <f t="shared" si="43"/>
        <v>43917</v>
      </c>
      <c r="AX64" s="179">
        <f t="shared" si="43"/>
        <v>43948</v>
      </c>
      <c r="AY64" s="179">
        <f t="shared" si="43"/>
        <v>43979</v>
      </c>
      <c r="AZ64" s="179">
        <f t="shared" si="43"/>
        <v>44010</v>
      </c>
      <c r="BA64" s="179">
        <f t="shared" si="43"/>
        <v>44041</v>
      </c>
      <c r="BB64" s="179">
        <f t="shared" si="43"/>
        <v>44072</v>
      </c>
      <c r="BC64" s="179">
        <f t="shared" si="43"/>
        <v>44103</v>
      </c>
      <c r="BD64" s="179">
        <f t="shared" si="43"/>
        <v>44134</v>
      </c>
      <c r="BE64" s="179">
        <f t="shared" si="43"/>
        <v>44165</v>
      </c>
      <c r="BF64" s="179">
        <f t="shared" si="43"/>
        <v>44196</v>
      </c>
      <c r="BG64" s="179">
        <f t="shared" si="43"/>
        <v>44227</v>
      </c>
      <c r="BH64" s="179">
        <f t="shared" si="43"/>
        <v>44258</v>
      </c>
      <c r="BI64" s="179">
        <f t="shared" si="43"/>
        <v>44289</v>
      </c>
      <c r="BJ64" s="179">
        <f t="shared" si="43"/>
        <v>44320</v>
      </c>
      <c r="BK64" s="179">
        <f t="shared" si="43"/>
        <v>44351</v>
      </c>
      <c r="BL64" s="179">
        <f t="shared" si="43"/>
        <v>44382</v>
      </c>
      <c r="BM64" s="179">
        <f t="shared" si="43"/>
        <v>44413</v>
      </c>
      <c r="BN64" s="179">
        <f t="shared" si="43"/>
        <v>44444</v>
      </c>
      <c r="BO64" s="179">
        <f t="shared" si="43"/>
        <v>44475</v>
      </c>
      <c r="BP64" s="179">
        <f t="shared" si="43"/>
        <v>44506</v>
      </c>
      <c r="BQ64" s="179">
        <f t="shared" ref="BQ64:CT64" si="44">BP64+31</f>
        <v>44537</v>
      </c>
      <c r="BR64" s="179">
        <f t="shared" si="44"/>
        <v>44568</v>
      </c>
      <c r="BS64" s="179">
        <f t="shared" si="44"/>
        <v>44599</v>
      </c>
      <c r="BT64" s="179">
        <f t="shared" si="44"/>
        <v>44630</v>
      </c>
      <c r="BU64" s="179">
        <f t="shared" si="44"/>
        <v>44661</v>
      </c>
      <c r="BV64" s="179">
        <f t="shared" si="44"/>
        <v>44692</v>
      </c>
      <c r="BW64" s="179">
        <f t="shared" si="44"/>
        <v>44723</v>
      </c>
      <c r="BX64" s="179">
        <f t="shared" si="44"/>
        <v>44754</v>
      </c>
      <c r="BY64" s="179">
        <f t="shared" si="44"/>
        <v>44785</v>
      </c>
      <c r="BZ64" s="179">
        <f t="shared" si="44"/>
        <v>44816</v>
      </c>
      <c r="CA64" s="179">
        <f t="shared" si="44"/>
        <v>44847</v>
      </c>
      <c r="CB64" s="179">
        <f t="shared" si="44"/>
        <v>44878</v>
      </c>
      <c r="CC64" s="179">
        <f t="shared" si="44"/>
        <v>44909</v>
      </c>
      <c r="CD64" s="179">
        <f t="shared" si="44"/>
        <v>44940</v>
      </c>
      <c r="CE64" s="179">
        <f t="shared" si="44"/>
        <v>44971</v>
      </c>
      <c r="CF64" s="179">
        <f t="shared" si="44"/>
        <v>45002</v>
      </c>
      <c r="CG64" s="179">
        <f t="shared" si="44"/>
        <v>45033</v>
      </c>
      <c r="CH64" s="179">
        <f t="shared" si="44"/>
        <v>45064</v>
      </c>
      <c r="CI64" s="179">
        <f t="shared" si="44"/>
        <v>45095</v>
      </c>
      <c r="CJ64" s="179">
        <f t="shared" si="44"/>
        <v>45126</v>
      </c>
      <c r="CK64" s="179">
        <f t="shared" si="44"/>
        <v>45157</v>
      </c>
      <c r="CL64" s="179">
        <f t="shared" si="44"/>
        <v>45188</v>
      </c>
      <c r="CM64" s="179">
        <f t="shared" si="44"/>
        <v>45219</v>
      </c>
      <c r="CN64" s="179">
        <f t="shared" si="44"/>
        <v>45250</v>
      </c>
      <c r="CO64" s="179">
        <f t="shared" si="44"/>
        <v>45281</v>
      </c>
      <c r="CP64" s="179">
        <f t="shared" si="44"/>
        <v>45312</v>
      </c>
      <c r="CQ64" s="179">
        <f t="shared" si="44"/>
        <v>45343</v>
      </c>
      <c r="CR64" s="179">
        <f t="shared" si="44"/>
        <v>45374</v>
      </c>
      <c r="CS64" s="179">
        <f t="shared" si="44"/>
        <v>45405</v>
      </c>
      <c r="CT64" s="179">
        <f t="shared" si="44"/>
        <v>45436</v>
      </c>
      <c r="CU64" s="187"/>
    </row>
    <row r="65" spans="1:99" ht="16.5" customHeight="1" outlineLevel="1">
      <c r="A65" s="174" t="str">
        <f>A44</f>
        <v>多层（4F-9F)</v>
      </c>
      <c r="B65" s="180">
        <f>SUM(C65:CT65)</f>
        <v>0</v>
      </c>
      <c r="C65" s="181">
        <f>'6、销售进度'!C137*$C4</f>
        <v>0</v>
      </c>
      <c r="D65" s="181">
        <f>'6、销售进度'!D137*$C4+'6、销售进度'!C137*$D4</f>
        <v>0</v>
      </c>
      <c r="E65" s="181">
        <f>'6、销售进度'!E137*$C4+'6、销售进度'!D137*$D4+'6、销售进度'!C137*$E4</f>
        <v>0</v>
      </c>
      <c r="F65" s="181">
        <f>'6、销售进度'!F137*$C4+'6、销售进度'!E137*$D4+'6、销售进度'!D137*$E4+'6、销售进度'!C137*$F4</f>
        <v>0</v>
      </c>
      <c r="G65" s="181">
        <f>'6、销售进度'!G137*$C4+'6、销售进度'!F137*$D4+'6、销售进度'!E137*$E4+'6、销售进度'!D137*$F4+'6、销售进度'!C137*$G4</f>
        <v>0</v>
      </c>
      <c r="H65" s="181">
        <f>'6、销售进度'!H137*$C4+'6、销售进度'!G137*$D4+'6、销售进度'!F137*$E4+'6、销售进度'!E137*$F4+'6、销售进度'!D137*$G4+'6、销售进度'!C137*$H4</f>
        <v>0</v>
      </c>
      <c r="I65" s="181">
        <f>'6、销售进度'!I137*$C4+'6、销售进度'!H137*$D4+'6、销售进度'!G137*$E4+'6、销售进度'!F137*$F4+'6、销售进度'!E137*$G4+'6、销售进度'!D137*$H4+'6、销售进度'!C137*$I4</f>
        <v>0</v>
      </c>
      <c r="J65" s="181">
        <f>'6、销售进度'!J137*$C4+'6、销售进度'!I137*$D4+'6、销售进度'!H137*$E4+'6、销售进度'!G137*$F4+'6、销售进度'!F137*$G4+'6、销售进度'!E137*$H4+'6、销售进度'!D137*$I4+'6、销售进度'!C137*$J4</f>
        <v>0</v>
      </c>
      <c r="K65" s="181">
        <f>'6、销售进度'!K137*$C4+'6、销售进度'!J137*$D4+'6、销售进度'!I137*$E4+'6、销售进度'!H137*$F4+'6、销售进度'!G137*$G4+'6、销售进度'!F137*$H4+'6、销售进度'!E137*$I4+'6、销售进度'!D137*$J4</f>
        <v>0</v>
      </c>
      <c r="L65" s="181">
        <f>'6、销售进度'!L137*$C4+'6、销售进度'!K137*$D4+'6、销售进度'!J137*$E4+'6、销售进度'!I137*$F4+'6、销售进度'!H137*$G4+'6、销售进度'!G137*$H4+'6、销售进度'!F137*$I4+'6、销售进度'!E137*$J4</f>
        <v>0</v>
      </c>
      <c r="M65" s="181">
        <f>'6、销售进度'!M137*$C4+'6、销售进度'!L137*$D4+'6、销售进度'!K137*$E4+'6、销售进度'!J137*$F4+'6、销售进度'!I137*$G4+'6、销售进度'!H137*$H4+'6、销售进度'!G137*$I4+'6、销售进度'!F137*$J4</f>
        <v>0</v>
      </c>
      <c r="N65" s="181">
        <f>'6、销售进度'!N137*$C4+'6、销售进度'!M137*$D4+'6、销售进度'!L137*$E4+'6、销售进度'!K137*$F4+'6、销售进度'!J137*$G4+'6、销售进度'!I137*$H4+'6、销售进度'!H137*$I4+'6、销售进度'!G137*$J4</f>
        <v>0</v>
      </c>
      <c r="O65" s="181">
        <f>'6、销售进度'!O137*$C4+'6、销售进度'!N137*$D4+'6、销售进度'!M137*$E4+'6、销售进度'!L137*$F4+'6、销售进度'!K137*$G4+'6、销售进度'!J137*$H4+'6、销售进度'!I137*$I4+'6、销售进度'!H137*$J4</f>
        <v>0</v>
      </c>
      <c r="P65" s="181">
        <f>'6、销售进度'!P137*$C4+'6、销售进度'!O137*$D4+'6、销售进度'!N137*$E4+'6、销售进度'!M137*$F4+'6、销售进度'!L137*$G4+'6、销售进度'!K137*$H4+'6、销售进度'!J137*$I4+'6、销售进度'!I137*$J4</f>
        <v>0</v>
      </c>
      <c r="Q65" s="181">
        <f>'6、销售进度'!Q137*$C4+'6、销售进度'!P137*$D4+'6、销售进度'!O137*$E4+'6、销售进度'!N137*$F4+'6、销售进度'!M137*$G4+'6、销售进度'!L137*$H4+'6、销售进度'!K137*$I4+'6、销售进度'!J137*$J4</f>
        <v>0</v>
      </c>
      <c r="R65" s="181">
        <f>'6、销售进度'!R137*$C4+'6、销售进度'!Q137*$D4+'6、销售进度'!P137*$E4+'6、销售进度'!O137*$F4+'6、销售进度'!N137*$G4+'6、销售进度'!M137*$H4+'6、销售进度'!L137*$I4+'6、销售进度'!K137*$J4</f>
        <v>0</v>
      </c>
      <c r="S65" s="181">
        <f>'6、销售进度'!S137*$C4+'6、销售进度'!R137*$D4+'6、销售进度'!Q137*$E4+'6、销售进度'!P137*$F4+'6、销售进度'!O137*$G4+'6、销售进度'!N137*$H4+'6、销售进度'!M137*$I4+'6、销售进度'!L137*$J4</f>
        <v>0</v>
      </c>
      <c r="T65" s="181">
        <f>'6、销售进度'!T137*$C4+'6、销售进度'!S137*$D4+'6、销售进度'!R137*$E4+'6、销售进度'!Q137*$F4+'6、销售进度'!P137*$G4+'6、销售进度'!O137*$H4+'6、销售进度'!N137*$I4+'6、销售进度'!M137*$J4</f>
        <v>0</v>
      </c>
      <c r="U65" s="181">
        <f>'6、销售进度'!U137*$C4+'6、销售进度'!T137*$D4+'6、销售进度'!S137*$E4+'6、销售进度'!R137*$F4+'6、销售进度'!Q137*$G4+'6、销售进度'!P137*$H4+'6、销售进度'!O137*$I4+'6、销售进度'!N137*$J4</f>
        <v>0</v>
      </c>
      <c r="V65" s="181">
        <f>'6、销售进度'!V137*$C4+'6、销售进度'!U137*$D4+'6、销售进度'!T137*$E4+'6、销售进度'!S137*$F4+'6、销售进度'!R137*$G4+'6、销售进度'!Q137*$H4+'6、销售进度'!P137*$I4+'6、销售进度'!O137*$J4</f>
        <v>0</v>
      </c>
      <c r="W65" s="181">
        <f>'6、销售进度'!W137*$C4+'6、销售进度'!V137*$D4+'6、销售进度'!U137*$E4+'6、销售进度'!T137*$F4+'6、销售进度'!S137*$G4+'6、销售进度'!R137*$H4+'6、销售进度'!Q137*$I4+'6、销售进度'!P137*$J4</f>
        <v>0</v>
      </c>
      <c r="X65" s="181">
        <f>'6、销售进度'!X137*$C4+'6、销售进度'!W137*$D4+'6、销售进度'!V137*$E4+'6、销售进度'!U137*$F4+'6、销售进度'!T137*$G4+'6、销售进度'!S137*$H4+'6、销售进度'!R137*$I4+'6、销售进度'!Q137*$J4</f>
        <v>0</v>
      </c>
      <c r="Y65" s="181">
        <f>'6、销售进度'!Y137*$C4+'6、销售进度'!X137*$D4+'6、销售进度'!W137*$E4+'6、销售进度'!V137*$F4+'6、销售进度'!U137*$G4+'6、销售进度'!T137*$H4+'6、销售进度'!S137*$I4+'6、销售进度'!R137*$J4</f>
        <v>0</v>
      </c>
      <c r="Z65" s="181">
        <f>'6、销售进度'!Z137*$C4+'6、销售进度'!Y137*$D4+'6、销售进度'!X137*$E4+'6、销售进度'!W137*$F4+'6、销售进度'!V137*$G4+'6、销售进度'!U137*$H4+'6、销售进度'!T137*$I4+'6、销售进度'!S137*$J4</f>
        <v>0</v>
      </c>
      <c r="AA65" s="181">
        <f>'6、销售进度'!AA137*$C4+'6、销售进度'!Z137*$D4+'6、销售进度'!Y137*$E4+'6、销售进度'!X137*$F4+'6、销售进度'!W137*$G4+'6、销售进度'!V137*$H4+'6、销售进度'!U137*$I4+'6、销售进度'!T137*$J4</f>
        <v>0</v>
      </c>
      <c r="AB65" s="181">
        <f>'6、销售进度'!AB137*$C4+'6、销售进度'!AA137*$D4+'6、销售进度'!Z137*$E4+'6、销售进度'!Y137*$F4+'6、销售进度'!X137*$G4+'6、销售进度'!W137*$H4+'6、销售进度'!V137*$I4+'6、销售进度'!U137*$J4</f>
        <v>0</v>
      </c>
      <c r="AC65" s="181">
        <f>'6、销售进度'!AC137*$C4+'6、销售进度'!AB137*$D4+'6、销售进度'!AA137*$E4+'6、销售进度'!Z137*$F4+'6、销售进度'!Y137*$G4+'6、销售进度'!X137*$H4+'6、销售进度'!W137*$I4+'6、销售进度'!V137*$J4</f>
        <v>0</v>
      </c>
      <c r="AD65" s="181">
        <f>'6、销售进度'!AD137*$C4+'6、销售进度'!AC137*$D4+'6、销售进度'!AB137*$E4+'6、销售进度'!AA137*$F4+'6、销售进度'!Z137*$G4+'6、销售进度'!Y137*$H4+'6、销售进度'!X137*$I4+'6、销售进度'!W137*$J4</f>
        <v>0</v>
      </c>
      <c r="AE65" s="181">
        <f>'6、销售进度'!AE137*$C4+'6、销售进度'!AD137*$D4+'6、销售进度'!AC137*$E4+'6、销售进度'!AB137*$F4+'6、销售进度'!AA137*$G4+'6、销售进度'!Z137*$H4+'6、销售进度'!Y137*$I4+'6、销售进度'!X137*$J4</f>
        <v>0</v>
      </c>
      <c r="AF65" s="181">
        <f>'6、销售进度'!AF137*$C4+'6、销售进度'!AE137*$D4+'6、销售进度'!AD137*$E4+'6、销售进度'!AC137*$F4+'6、销售进度'!AB137*$G4+'6、销售进度'!AA137*$H4+'6、销售进度'!Z137*$I4+'6、销售进度'!Y137*$J4</f>
        <v>0</v>
      </c>
      <c r="AG65" s="181">
        <f>'6、销售进度'!AG137*$C4+'6、销售进度'!AF137*$D4+'6、销售进度'!AE137*$E4+'6、销售进度'!AD137*$F4+'6、销售进度'!AC137*$G4+'6、销售进度'!AB137*$H4+'6、销售进度'!AA137*$I4+'6、销售进度'!Z137*$J4</f>
        <v>0</v>
      </c>
      <c r="AH65" s="181">
        <f>'6、销售进度'!AH137*$C4+'6、销售进度'!AG137*$D4+'6、销售进度'!AF137*$E4+'6、销售进度'!AE137*$F4+'6、销售进度'!AD137*$G4+'6、销售进度'!AC137*$H4+'6、销售进度'!AB137*$I4+'6、销售进度'!AA137*$J4</f>
        <v>0</v>
      </c>
      <c r="AI65" s="181">
        <f>'6、销售进度'!AI137*$C4+'6、销售进度'!AH137*$D4+'6、销售进度'!AG137*$E4+'6、销售进度'!AF137*$F4+'6、销售进度'!AE137*$G4+'6、销售进度'!AD137*$H4+'6、销售进度'!AC137*$I4+'6、销售进度'!AB137*$J4</f>
        <v>0</v>
      </c>
      <c r="AJ65" s="181">
        <f>'6、销售进度'!AJ137*$C4+'6、销售进度'!AI137*$D4+'6、销售进度'!AH137*$E4+'6、销售进度'!AG137*$F4+'6、销售进度'!AF137*$G4+'6、销售进度'!AE137*$H4+'6、销售进度'!AD137*$I4+'6、销售进度'!AC137*$J4</f>
        <v>0</v>
      </c>
      <c r="AK65" s="181">
        <f>'6、销售进度'!AK137*$C4+'6、销售进度'!AJ137*$D4+'6、销售进度'!AI137*$E4+'6、销售进度'!AH137*$F4+'6、销售进度'!AG137*$G4+'6、销售进度'!AF137*$H4+'6、销售进度'!AE137*$I4+'6、销售进度'!AD137*$J4</f>
        <v>0</v>
      </c>
      <c r="AL65" s="181">
        <f>'6、销售进度'!AL137*$C4+'6、销售进度'!AK137*$D4+'6、销售进度'!AJ137*$E4+'6、销售进度'!AI137*$F4+'6、销售进度'!AH137*$G4+'6、销售进度'!AG137*$H4+'6、销售进度'!AF137*$I4+'6、销售进度'!AE137*$J4</f>
        <v>0</v>
      </c>
      <c r="AM65" s="181">
        <f>'6、销售进度'!AM137*$C4+'6、销售进度'!AL137*$D4+'6、销售进度'!AK137*$E4+'6、销售进度'!AJ137*$F4+'6、销售进度'!AI137*$G4+'6、销售进度'!AH137*$H4+'6、销售进度'!AG137*$I4+'6、销售进度'!AF137*$J4</f>
        <v>0</v>
      </c>
      <c r="AN65" s="181">
        <f>'6、销售进度'!AN137*$C4+'6、销售进度'!AM137*$D4+'6、销售进度'!AL137*$E4+'6、销售进度'!AK137*$F4+'6、销售进度'!AJ137*$G4+'6、销售进度'!AI137*$H4+'6、销售进度'!AH137*$I4+'6、销售进度'!AG137*$J4</f>
        <v>0</v>
      </c>
      <c r="AO65" s="181">
        <f>'6、销售进度'!AO137*$C4+'6、销售进度'!AN137*$D4+'6、销售进度'!AM137*$E4+'6、销售进度'!AL137*$F4+'6、销售进度'!AK137*$G4+'6、销售进度'!AJ137*$H4+'6、销售进度'!AI137*$I4+'6、销售进度'!AH137*$J4</f>
        <v>0</v>
      </c>
      <c r="AP65" s="181">
        <f>'6、销售进度'!AP137*$C4+'6、销售进度'!AO137*$D4+'6、销售进度'!AN137*$E4+'6、销售进度'!AM137*$F4+'6、销售进度'!AL137*$G4+'6、销售进度'!AK137*$H4+'6、销售进度'!AJ137*$I4+'6、销售进度'!AI137*$J4</f>
        <v>0</v>
      </c>
      <c r="AQ65" s="181">
        <f>'6、销售进度'!AQ137*$C4+'6、销售进度'!AP137*$D4+'6、销售进度'!AO137*$E4+'6、销售进度'!AN137*$F4+'6、销售进度'!AM137*$G4+'6、销售进度'!AL137*$H4+'6、销售进度'!AK137*$I4+'6、销售进度'!AJ137*$J4</f>
        <v>0</v>
      </c>
      <c r="AR65" s="181">
        <f>'6、销售进度'!AR137*$C4+'6、销售进度'!AQ137*$D4+'6、销售进度'!AP137*$E4+'6、销售进度'!AO137*$F4+'6、销售进度'!AN137*$G4+'6、销售进度'!AM137*$H4+'6、销售进度'!AL137*$I4+'6、销售进度'!AK137*$J4</f>
        <v>0</v>
      </c>
      <c r="AS65" s="181">
        <f>'6、销售进度'!AS137*$C4+'6、销售进度'!AR137*$D4+'6、销售进度'!AQ137*$E4+'6、销售进度'!AP137*$F4+'6、销售进度'!AO137*$G4+'6、销售进度'!AN137*$H4+'6、销售进度'!AM137*$I4+'6、销售进度'!AL137*$J4</f>
        <v>0</v>
      </c>
      <c r="AT65" s="181">
        <f>'6、销售进度'!AT137*$C4+'6、销售进度'!AS137*$D4+'6、销售进度'!AR137*$E4+'6、销售进度'!AQ137*$F4+'6、销售进度'!AP137*$G4+'6、销售进度'!AO137*$H4+'6、销售进度'!AN137*$I4+'6、销售进度'!AM137*$J4</f>
        <v>0</v>
      </c>
      <c r="AU65" s="181">
        <f>'6、销售进度'!AU137*$C4+'6、销售进度'!AT137*$D4+'6、销售进度'!AS137*$E4+'6、销售进度'!AR137*$F4+'6、销售进度'!AQ137*$G4+'6、销售进度'!AP137*$H4+'6、销售进度'!AO137*$I4+'6、销售进度'!AN137*$J4</f>
        <v>0</v>
      </c>
      <c r="AV65" s="181">
        <f>'6、销售进度'!AV137*$C4+'6、销售进度'!AU137*$D4+'6、销售进度'!AT137*$E4+'6、销售进度'!AS137*$F4+'6、销售进度'!AR137*$G4+'6、销售进度'!AQ137*$H4+'6、销售进度'!AP137*$I4+'6、销售进度'!AO137*$J4</f>
        <v>0</v>
      </c>
      <c r="AW65" s="181">
        <f>'6、销售进度'!AW137*$C4+'6、销售进度'!AV137*$D4+'6、销售进度'!AU137*$E4+'6、销售进度'!AT137*$F4+'6、销售进度'!AS137*$G4+'6、销售进度'!AR137*$H4+'6、销售进度'!AQ137*$I4+'6、销售进度'!AP137*$J4</f>
        <v>0</v>
      </c>
      <c r="AX65" s="181">
        <f>'6、销售进度'!AX137*$C4+'6、销售进度'!AW137*$D4+'6、销售进度'!AV137*$E4+'6、销售进度'!AU137*$F4+'6、销售进度'!AT137*$G4+'6、销售进度'!AS137*$H4+'6、销售进度'!AR137*$I4+'6、销售进度'!AQ137*$J4</f>
        <v>0</v>
      </c>
      <c r="AY65" s="181">
        <f>'6、销售进度'!AY137*$C4+'6、销售进度'!AX137*$D4+'6、销售进度'!AW137*$E4+'6、销售进度'!AV137*$F4+'6、销售进度'!AU137*$G4+'6、销售进度'!AT137*$H4+'6、销售进度'!AS137*$I4+'6、销售进度'!AR137*$J4</f>
        <v>0</v>
      </c>
      <c r="AZ65" s="181">
        <f>'6、销售进度'!AZ137*$C4+'6、销售进度'!AY137*$D4+'6、销售进度'!AX137*$E4+'6、销售进度'!AW137*$F4+'6、销售进度'!AV137*$G4+'6、销售进度'!AU137*$H4+'6、销售进度'!AT137*$I4+'6、销售进度'!AS137*$J4</f>
        <v>0</v>
      </c>
      <c r="BA65" s="181">
        <f>'6、销售进度'!BA137*$C4+'6、销售进度'!AZ137*$D4+'6、销售进度'!AY137*$E4+'6、销售进度'!AX137*$F4+'6、销售进度'!AW137*$G4+'6、销售进度'!AV137*$H4+'6、销售进度'!AU137*$I4+'6、销售进度'!AT137*$J4</f>
        <v>0</v>
      </c>
      <c r="BB65" s="181">
        <f>'6、销售进度'!BB137*$C4+'6、销售进度'!BA137*$D4+'6、销售进度'!AZ137*$E4+'6、销售进度'!AY137*$F4+'6、销售进度'!AX137*$G4+'6、销售进度'!AW137*$H4+'6、销售进度'!AV137*$I4+'6、销售进度'!AU137*$J4</f>
        <v>0</v>
      </c>
      <c r="BC65" s="181">
        <f>'6、销售进度'!BC137*$C4+'6、销售进度'!BB137*$D4+'6、销售进度'!BA137*$E4+'6、销售进度'!AZ137*$F4+'6、销售进度'!AY137*$G4+'6、销售进度'!AX137*$H4+'6、销售进度'!AW137*$I4+'6、销售进度'!AV137*$J4</f>
        <v>0</v>
      </c>
      <c r="BD65" s="181">
        <f>'6、销售进度'!BD137*$C4+'6、销售进度'!BC137*$D4+'6、销售进度'!BB137*$E4+'6、销售进度'!BA137*$F4+'6、销售进度'!AZ137*$G4+'6、销售进度'!AY137*$H4+'6、销售进度'!AX137*$I4+'6、销售进度'!AW137*$J4</f>
        <v>0</v>
      </c>
      <c r="BE65" s="181">
        <f>'6、销售进度'!BE137*$C4+'6、销售进度'!BD137*$D4+'6、销售进度'!BC137*$E4+'6、销售进度'!BB137*$F4+'6、销售进度'!BA137*$G4+'6、销售进度'!AZ137*$H4+'6、销售进度'!AY137*$I4+'6、销售进度'!AX137*$J4</f>
        <v>0</v>
      </c>
      <c r="BF65" s="181">
        <f>'6、销售进度'!BF137*$C4+'6、销售进度'!BE137*$D4+'6、销售进度'!BD137*$E4+'6、销售进度'!BC137*$F4+'6、销售进度'!BB137*$G4+'6、销售进度'!BA137*$H4+'6、销售进度'!AZ137*$I4+'6、销售进度'!AY137*$J4</f>
        <v>0</v>
      </c>
      <c r="BG65" s="181">
        <f>'6、销售进度'!BG137*$C4+'6、销售进度'!BF137*$D4+'6、销售进度'!BE137*$E4+'6、销售进度'!BD137*$F4+'6、销售进度'!BC137*$G4+'6、销售进度'!BB137*$H4+'6、销售进度'!BA137*$I4+'6、销售进度'!AZ137*$J4</f>
        <v>0</v>
      </c>
      <c r="BH65" s="181">
        <f>'6、销售进度'!BH137*$C4+'6、销售进度'!BG137*$D4+'6、销售进度'!BF137*$E4+'6、销售进度'!BE137*$F4+'6、销售进度'!BD137*$G4+'6、销售进度'!BC137*$H4+'6、销售进度'!BB137*$I4+'6、销售进度'!BA137*$J4</f>
        <v>0</v>
      </c>
      <c r="BI65" s="181">
        <f>'6、销售进度'!BI137*$C4+'6、销售进度'!BH137*$D4+'6、销售进度'!BG137*$E4+'6、销售进度'!BF137*$F4+'6、销售进度'!BE137*$G4+'6、销售进度'!BD137*$H4+'6、销售进度'!BC137*$I4+'6、销售进度'!BB137*$J4</f>
        <v>0</v>
      </c>
      <c r="BJ65" s="181">
        <f>'6、销售进度'!BJ137*$C4+'6、销售进度'!BI137*$D4+'6、销售进度'!BH137*$E4+'6、销售进度'!BG137*$F4+'6、销售进度'!BF137*$G4+'6、销售进度'!BE137*$H4+'6、销售进度'!BD137*$I4+'6、销售进度'!BC137*$J4</f>
        <v>0</v>
      </c>
      <c r="BK65" s="181">
        <f>'6、销售进度'!BK137*$C4+'6、销售进度'!BJ137*$D4+'6、销售进度'!BI137*$E4+'6、销售进度'!BH137*$F4+'6、销售进度'!BG137*$G4+'6、销售进度'!BF137*$H4+'6、销售进度'!BE137*$I4+'6、销售进度'!BD137*$J4</f>
        <v>0</v>
      </c>
      <c r="BL65" s="181">
        <f>'6、销售进度'!BL137*$C4+'6、销售进度'!BK137*$D4+'6、销售进度'!BJ137*$E4+'6、销售进度'!BI137*$F4+'6、销售进度'!BH137*$G4+'6、销售进度'!BG137*$H4+'6、销售进度'!BF137*$I4+'6、销售进度'!BE137*$J4</f>
        <v>0</v>
      </c>
      <c r="BM65" s="181">
        <f>'6、销售进度'!BM137*$C4+'6、销售进度'!BL137*$D4+'6、销售进度'!BK137*$E4+'6、销售进度'!BJ137*$F4+'6、销售进度'!BI137*$G4+'6、销售进度'!BH137*$H4+'6、销售进度'!BG137*$I4+'6、销售进度'!BF137*$J4</f>
        <v>0</v>
      </c>
      <c r="BN65" s="181">
        <f>'6、销售进度'!BN137*$C4+'6、销售进度'!BM137*$D4+'6、销售进度'!BL137*$E4+'6、销售进度'!BK137*$F4+'6、销售进度'!BJ137*$G4+'6、销售进度'!BI137*$H4+'6、销售进度'!BH137*$I4+'6、销售进度'!BG137*$J4</f>
        <v>0</v>
      </c>
      <c r="BO65" s="181">
        <f>'6、销售进度'!BO137*$C4+'6、销售进度'!BN137*$D4+'6、销售进度'!BM137*$E4+'6、销售进度'!BL137*$F4+'6、销售进度'!BK137*$G4+'6、销售进度'!BJ137*$H4+'6、销售进度'!BI137*$I4+'6、销售进度'!BH137*$J4</f>
        <v>0</v>
      </c>
      <c r="BP65" s="181">
        <f>'6、销售进度'!BP137*$C4+'6、销售进度'!BO137*$D4+'6、销售进度'!BN137*$E4+'6、销售进度'!BM137*$F4+'6、销售进度'!BL137*$G4+'6、销售进度'!BK137*$H4+'6、销售进度'!BJ137*$I4+'6、销售进度'!BI137*$J4</f>
        <v>0</v>
      </c>
      <c r="BQ65" s="181">
        <f>'6、销售进度'!BQ137*$C4+'6、销售进度'!BP137*$D4+'6、销售进度'!BO137*$E4+'6、销售进度'!BN137*$F4+'6、销售进度'!BM137*$G4+'6、销售进度'!BL137*$H4+'6、销售进度'!BK137*$I4+'6、销售进度'!BJ137*$J4</f>
        <v>0</v>
      </c>
      <c r="BR65" s="181">
        <f>'6、销售进度'!BR137*$C4+'6、销售进度'!BQ137*$D4+'6、销售进度'!BP137*$E4+'6、销售进度'!BO137*$F4+'6、销售进度'!BN137*$G4+'6、销售进度'!BM137*$H4+'6、销售进度'!BL137*$I4+'6、销售进度'!BK137*$J4</f>
        <v>0</v>
      </c>
      <c r="BS65" s="181">
        <f>'6、销售进度'!BS137*$C4+'6、销售进度'!BR137*$D4+'6、销售进度'!BQ137*$E4+'6、销售进度'!BP137*$F4+'6、销售进度'!BO137*$G4+'6、销售进度'!BN137*$H4+'6、销售进度'!BM137*$I4+'6、销售进度'!BL137*$J4</f>
        <v>0</v>
      </c>
      <c r="BT65" s="181">
        <f>'6、销售进度'!BT137*$C4+'6、销售进度'!BS137*$D4+'6、销售进度'!BR137*$E4+'6、销售进度'!BQ137*$F4+'6、销售进度'!BP137*$G4+'6、销售进度'!BO137*$H4+'6、销售进度'!BN137*$I4+'6、销售进度'!BM137*$J4</f>
        <v>0</v>
      </c>
      <c r="BU65" s="181">
        <f>'6、销售进度'!BU137*$C4+'6、销售进度'!BT137*$D4+'6、销售进度'!BS137*$E4+'6、销售进度'!BR137*$F4+'6、销售进度'!BQ137*$G4+'6、销售进度'!BP137*$H4+'6、销售进度'!BO137*$I4+'6、销售进度'!BN137*$J4</f>
        <v>0</v>
      </c>
      <c r="BV65" s="181">
        <f>'6、销售进度'!BV137*$C4+'6、销售进度'!BU137*$D4+'6、销售进度'!BT137*$E4+'6、销售进度'!BS137*$F4+'6、销售进度'!BR137*$G4+'6、销售进度'!BQ137*$H4+'6、销售进度'!BP137*$I4+'6、销售进度'!BO137*$J4</f>
        <v>0</v>
      </c>
      <c r="BW65" s="181">
        <f>'6、销售进度'!BW137*$C4+'6、销售进度'!BV137*$D4+'6、销售进度'!BU137*$E4+'6、销售进度'!BT137*$F4+'6、销售进度'!BS137*$G4+'6、销售进度'!BR137*$H4+'6、销售进度'!BQ137*$I4+'6、销售进度'!BP137*$J4</f>
        <v>0</v>
      </c>
      <c r="BX65" s="181">
        <f>'6、销售进度'!BX137*$C4+'6、销售进度'!BW137*$D4+'6、销售进度'!BV137*$E4+'6、销售进度'!BU137*$F4+'6、销售进度'!BT137*$G4+'6、销售进度'!BS137*$H4+'6、销售进度'!BR137*$I4+'6、销售进度'!BQ137*$J4</f>
        <v>0</v>
      </c>
      <c r="BY65" s="181">
        <f>'6、销售进度'!BY137*$C4+'6、销售进度'!BX137*$D4+'6、销售进度'!BW137*$E4+'6、销售进度'!BV137*$F4+'6、销售进度'!BU137*$G4+'6、销售进度'!BT137*$H4+'6、销售进度'!BS137*$I4+'6、销售进度'!BR137*$J4</f>
        <v>0</v>
      </c>
      <c r="BZ65" s="181">
        <f>'6、销售进度'!BZ137*$C4+'6、销售进度'!BY137*$D4+'6、销售进度'!BX137*$E4+'6、销售进度'!BW137*$F4+'6、销售进度'!BV137*$G4+'6、销售进度'!BU137*$H4+'6、销售进度'!BT137*$I4+'6、销售进度'!BS137*$J4</f>
        <v>0</v>
      </c>
      <c r="CA65" s="181">
        <f>'6、销售进度'!CA137*$C4+'6、销售进度'!BZ137*$D4+'6、销售进度'!BY137*$E4+'6、销售进度'!BX137*$F4+'6、销售进度'!BW137*$G4+'6、销售进度'!BV137*$H4+'6、销售进度'!BU137*$I4+'6、销售进度'!BT137*$J4</f>
        <v>0</v>
      </c>
      <c r="CB65" s="181">
        <f>'6、销售进度'!CB137*$C4+'6、销售进度'!CA137*$D4+'6、销售进度'!BZ137*$E4+'6、销售进度'!BY137*$F4+'6、销售进度'!BX137*$G4+'6、销售进度'!BW137*$H4+'6、销售进度'!BV137*$I4+'6、销售进度'!BU137*$J4</f>
        <v>0</v>
      </c>
      <c r="CC65" s="181">
        <f>'6、销售进度'!CC137*$C4+'6、销售进度'!CB137*$D4+'6、销售进度'!CA137*$E4+'6、销售进度'!BZ137*$F4+'6、销售进度'!BY137*$G4+'6、销售进度'!BX137*$H4+'6、销售进度'!BW137*$I4+'6、销售进度'!BV137*$J4</f>
        <v>0</v>
      </c>
      <c r="CD65" s="181">
        <f>'6、销售进度'!CD137*$C4+'6、销售进度'!CC137*$D4+'6、销售进度'!CB137*$E4+'6、销售进度'!CA137*$F4+'6、销售进度'!BZ137*$G4+'6、销售进度'!BY137*$H4+'6、销售进度'!BX137*$I4+'6、销售进度'!BW137*$J4</f>
        <v>0</v>
      </c>
      <c r="CE65" s="181">
        <f>'6、销售进度'!CE137*$C4+'6、销售进度'!CD137*$D4+'6、销售进度'!CC137*$E4+'6、销售进度'!CB137*$F4+'6、销售进度'!CA137*$G4+'6、销售进度'!BZ137*$H4+'6、销售进度'!BY137*$I4+'6、销售进度'!BX137*$J4</f>
        <v>0</v>
      </c>
      <c r="CF65" s="181">
        <f>'6、销售进度'!CF137*$C4+'6、销售进度'!CE137*$D4+'6、销售进度'!CD137*$E4+'6、销售进度'!CC137*$F4+'6、销售进度'!CB137*$G4+'6、销售进度'!CA137*$H4+'6、销售进度'!BZ137*$I4+'6、销售进度'!BY137*$J4</f>
        <v>0</v>
      </c>
      <c r="CG65" s="181">
        <f>'6、销售进度'!CG137*$C4+'6、销售进度'!CF137*$D4+'6、销售进度'!CE137*$E4+'6、销售进度'!CD137*$F4+'6、销售进度'!CC137*$G4+'6、销售进度'!CB137*$H4+'6、销售进度'!CA137*$I4+'6、销售进度'!BZ137*$J4</f>
        <v>0</v>
      </c>
      <c r="CH65" s="181">
        <f>'6、销售进度'!CH137*$C4+'6、销售进度'!CG137*$D4+'6、销售进度'!CF137*$E4+'6、销售进度'!CE137*$F4+'6、销售进度'!CD137*$G4+'6、销售进度'!CC137*$H4+'6、销售进度'!CB137*$I4+'6、销售进度'!CA137*$J4</f>
        <v>0</v>
      </c>
      <c r="CI65" s="181">
        <f>'6、销售进度'!CI137*$C4+'6、销售进度'!CH137*$D4+'6、销售进度'!CG137*$E4+'6、销售进度'!CF137*$F4+'6、销售进度'!CE137*$G4+'6、销售进度'!CD137*$H4+'6、销售进度'!CC137*$I4+'6、销售进度'!CB137*$J4</f>
        <v>0</v>
      </c>
      <c r="CJ65" s="181">
        <f>'6、销售进度'!CJ137*$C4+'6、销售进度'!CI137*$D4+'6、销售进度'!CH137*$E4+'6、销售进度'!CG137*$F4+'6、销售进度'!CF137*$G4+'6、销售进度'!CE137*$H4+'6、销售进度'!CD137*$I4+'6、销售进度'!CC137*$J4</f>
        <v>0</v>
      </c>
      <c r="CK65" s="181">
        <f>'6、销售进度'!CK137*$C4+'6、销售进度'!CJ137*$D4+'6、销售进度'!CI137*$E4+'6、销售进度'!CH137*$F4+'6、销售进度'!CG137*$G4+'6、销售进度'!CF137*$H4+'6、销售进度'!CE137*$I4+'6、销售进度'!CD137*$J4</f>
        <v>0</v>
      </c>
      <c r="CL65" s="181">
        <f>'6、销售进度'!CL137*$C4+'6、销售进度'!CK137*$D4+'6、销售进度'!CJ137*$E4+'6、销售进度'!CI137*$F4+'6、销售进度'!CH137*$G4+'6、销售进度'!CG137*$H4+'6、销售进度'!CF137*$I4+'6、销售进度'!CE137*$J4</f>
        <v>0</v>
      </c>
      <c r="CM65" s="181">
        <f>'6、销售进度'!CM137*$C4+'6、销售进度'!CL137*$D4+'6、销售进度'!CK137*$E4+'6、销售进度'!CJ137*$F4+'6、销售进度'!CI137*$G4+'6、销售进度'!CH137*$H4+'6、销售进度'!CG137*$I4+'6、销售进度'!CF137*$J4</f>
        <v>0</v>
      </c>
      <c r="CN65" s="181">
        <f>'6、销售进度'!CN137*$C4+'6、销售进度'!CM137*$D4+'6、销售进度'!CL137*$E4+'6、销售进度'!CK137*$F4+'6、销售进度'!CJ137*$G4+'6、销售进度'!CI137*$H4+'6、销售进度'!CH137*$I4+'6、销售进度'!CG137*$J4</f>
        <v>0</v>
      </c>
      <c r="CO65" s="181">
        <f>'6、销售进度'!CO137*$C4+'6、销售进度'!CN137*$D4+'6、销售进度'!CM137*$E4+'6、销售进度'!CL137*$F4+'6、销售进度'!CK137*$G4+'6、销售进度'!CJ137*$H4+'6、销售进度'!CI137*$I4+'6、销售进度'!CH137*$J4</f>
        <v>0</v>
      </c>
      <c r="CP65" s="181">
        <f>'6、销售进度'!CP137*$C4+'6、销售进度'!CO137*$D4+'6、销售进度'!CN137*$E4+'6、销售进度'!CM137*$F4+'6、销售进度'!CL137*$G4+'6、销售进度'!CK137*$H4+'6、销售进度'!CJ137*$I4+'6、销售进度'!CI137*$J4</f>
        <v>0</v>
      </c>
      <c r="CQ65" s="181">
        <f>'6、销售进度'!CQ137*$C4+'6、销售进度'!CP137*$D4+'6、销售进度'!CO137*$E4+'6、销售进度'!CN137*$F4+'6、销售进度'!CM137*$G4+'6、销售进度'!CL137*$H4+'6、销售进度'!CK137*$I4+'6、销售进度'!CJ137*$J4</f>
        <v>0</v>
      </c>
      <c r="CR65" s="181">
        <f>'6、销售进度'!CR137*$C4+'6、销售进度'!CQ137*$D4+'6、销售进度'!CP137*$E4+'6、销售进度'!CO137*$F4+'6、销售进度'!CN137*$G4+'6、销售进度'!CM137*$H4+'6、销售进度'!CL137*$I4+'6、销售进度'!CK137*$J4</f>
        <v>0</v>
      </c>
      <c r="CS65" s="181">
        <f>'6、销售进度'!CS137*$C4+'6、销售进度'!CR137*$D4+'6、销售进度'!CQ137*$E4+'6、销售进度'!CP137*$F4+'6、销售进度'!CO137*$G4+'6、销售进度'!CN137*$H4+'6、销售进度'!CM137*$I4+'6、销售进度'!CL137*$J4</f>
        <v>0</v>
      </c>
      <c r="CT65" s="181">
        <f>'6、销售进度'!CT137*$C4+'6、销售进度'!CS137*$D4+'6、销售进度'!CR137*$E4+'6、销售进度'!CQ137*$F4+'6、销售进度'!CP137*$G4+'6、销售进度'!CO137*$H4+'6、销售进度'!CN137*$I4+'6、销售进度'!CM137*$J4</f>
        <v>0</v>
      </c>
      <c r="CU65" s="188">
        <f>B65-'6、销售进度'!B137</f>
        <v>0</v>
      </c>
    </row>
    <row r="66" spans="1:99" ht="16.5" customHeight="1" outlineLevel="1">
      <c r="A66" s="174" t="str">
        <f t="shared" ref="A66:A78" si="45">A45</f>
        <v>小高层(10F-12F)</v>
      </c>
      <c r="B66" s="180">
        <f t="shared" ref="B66:B78" si="46">SUM(C66:CT66)</f>
        <v>0</v>
      </c>
      <c r="C66" s="181">
        <f>'6、销售进度'!C138*$C5</f>
        <v>0</v>
      </c>
      <c r="D66" s="181">
        <f>'6、销售进度'!D138*$C5+'6、销售进度'!C138*$D5</f>
        <v>0</v>
      </c>
      <c r="E66" s="181">
        <f>'6、销售进度'!E138*$C5+'6、销售进度'!D138*$D5+'6、销售进度'!C138*$E5</f>
        <v>0</v>
      </c>
      <c r="F66" s="181">
        <f>'6、销售进度'!F138*$C5+'6、销售进度'!E138*$D5+'6、销售进度'!D138*$E5+'6、销售进度'!C138*$F5</f>
        <v>0</v>
      </c>
      <c r="G66" s="181">
        <f>'6、销售进度'!G138*$C5+'6、销售进度'!F138*$D5+'6、销售进度'!E138*$E5+'6、销售进度'!D138*$F5+'6、销售进度'!C138*$G5</f>
        <v>0</v>
      </c>
      <c r="H66" s="181">
        <f>'6、销售进度'!H138*$C5+'6、销售进度'!G138*$D5+'6、销售进度'!F138*$E5+'6、销售进度'!E138*$F5+'6、销售进度'!D138*$G5+'6、销售进度'!C138*$H5</f>
        <v>0</v>
      </c>
      <c r="I66" s="181">
        <f>'6、销售进度'!I138*$C5+'6、销售进度'!H138*$D5+'6、销售进度'!G138*$E5+'6、销售进度'!F138*$F5+'6、销售进度'!E138*$G5+'6、销售进度'!D138*$H5+'6、销售进度'!C138*$I5</f>
        <v>0</v>
      </c>
      <c r="J66" s="181">
        <f>'6、销售进度'!J138*$C5+'6、销售进度'!I138*$D5+'6、销售进度'!H138*$E5+'6、销售进度'!G138*$F5+'6、销售进度'!F138*$G5+'6、销售进度'!E138*$H5+'6、销售进度'!D138*$I5+'6、销售进度'!C138*$J5</f>
        <v>0</v>
      </c>
      <c r="K66" s="181">
        <f>'6、销售进度'!K138*$C5+'6、销售进度'!J138*$D5+'6、销售进度'!I138*$E5+'6、销售进度'!H138*$F5+'6、销售进度'!G138*$G5+'6、销售进度'!F138*$H5+'6、销售进度'!E138*$I5+'6、销售进度'!D138*$J5</f>
        <v>0</v>
      </c>
      <c r="L66" s="181">
        <f>'6、销售进度'!L138*$C5+'6、销售进度'!K138*$D5+'6、销售进度'!J138*$E5+'6、销售进度'!I138*$F5+'6、销售进度'!H138*$G5+'6、销售进度'!G138*$H5+'6、销售进度'!F138*$I5+'6、销售进度'!E138*$J5</f>
        <v>0</v>
      </c>
      <c r="M66" s="181">
        <f>'6、销售进度'!M138*$C5+'6、销售进度'!L138*$D5+'6、销售进度'!K138*$E5+'6、销售进度'!J138*$F5+'6、销售进度'!I138*$G5+'6、销售进度'!H138*$H5+'6、销售进度'!G138*$I5+'6、销售进度'!F138*$J5</f>
        <v>0</v>
      </c>
      <c r="N66" s="181">
        <f>'6、销售进度'!N138*$C5+'6、销售进度'!M138*$D5+'6、销售进度'!L138*$E5+'6、销售进度'!K138*$F5+'6、销售进度'!J138*$G5+'6、销售进度'!I138*$H5+'6、销售进度'!H138*$I5+'6、销售进度'!G138*$J5</f>
        <v>0</v>
      </c>
      <c r="O66" s="181">
        <f>'6、销售进度'!O138*$C5+'6、销售进度'!N138*$D5+'6、销售进度'!M138*$E5+'6、销售进度'!L138*$F5+'6、销售进度'!K138*$G5+'6、销售进度'!J138*$H5+'6、销售进度'!I138*$I5+'6、销售进度'!H138*$J5</f>
        <v>0</v>
      </c>
      <c r="P66" s="181">
        <f>'6、销售进度'!P138*$C5+'6、销售进度'!O138*$D5+'6、销售进度'!N138*$E5+'6、销售进度'!M138*$F5+'6、销售进度'!L138*$G5+'6、销售进度'!K138*$H5+'6、销售进度'!J138*$I5+'6、销售进度'!I138*$J5</f>
        <v>0</v>
      </c>
      <c r="Q66" s="181">
        <f>'6、销售进度'!Q138*$C5+'6、销售进度'!P138*$D5+'6、销售进度'!O138*$E5+'6、销售进度'!N138*$F5+'6、销售进度'!M138*$G5+'6、销售进度'!L138*$H5+'6、销售进度'!K138*$I5+'6、销售进度'!J138*$J5</f>
        <v>0</v>
      </c>
      <c r="R66" s="181">
        <f>'6、销售进度'!R138*$C5+'6、销售进度'!Q138*$D5+'6、销售进度'!P138*$E5+'6、销售进度'!O138*$F5+'6、销售进度'!N138*$G5+'6、销售进度'!M138*$H5+'6、销售进度'!L138*$I5+'6、销售进度'!K138*$J5</f>
        <v>0</v>
      </c>
      <c r="S66" s="181">
        <f>'6、销售进度'!S138*$C5+'6、销售进度'!R138*$D5+'6、销售进度'!Q138*$E5+'6、销售进度'!P138*$F5+'6、销售进度'!O138*$G5+'6、销售进度'!N138*$H5+'6、销售进度'!M138*$I5+'6、销售进度'!L138*$J5</f>
        <v>0</v>
      </c>
      <c r="T66" s="181">
        <f>'6、销售进度'!T138*$C5+'6、销售进度'!S138*$D5+'6、销售进度'!R138*$E5+'6、销售进度'!Q138*$F5+'6、销售进度'!P138*$G5+'6、销售进度'!O138*$H5+'6、销售进度'!N138*$I5+'6、销售进度'!M138*$J5</f>
        <v>0</v>
      </c>
      <c r="U66" s="181">
        <f>'6、销售进度'!U138*$C5+'6、销售进度'!T138*$D5+'6、销售进度'!S138*$E5+'6、销售进度'!R138*$F5+'6、销售进度'!Q138*$G5+'6、销售进度'!P138*$H5+'6、销售进度'!O138*$I5+'6、销售进度'!N138*$J5</f>
        <v>0</v>
      </c>
      <c r="V66" s="181">
        <f>'6、销售进度'!V138*$C5+'6、销售进度'!U138*$D5+'6、销售进度'!T138*$E5+'6、销售进度'!S138*$F5+'6、销售进度'!R138*$G5+'6、销售进度'!Q138*$H5+'6、销售进度'!P138*$I5+'6、销售进度'!O138*$J5</f>
        <v>0</v>
      </c>
      <c r="W66" s="181">
        <f>'6、销售进度'!W138*$C5+'6、销售进度'!V138*$D5+'6、销售进度'!U138*$E5+'6、销售进度'!T138*$F5+'6、销售进度'!S138*$G5+'6、销售进度'!R138*$H5+'6、销售进度'!Q138*$I5+'6、销售进度'!P138*$J5</f>
        <v>0</v>
      </c>
      <c r="X66" s="181">
        <f>'6、销售进度'!X138*$C5+'6、销售进度'!W138*$D5+'6、销售进度'!V138*$E5+'6、销售进度'!U138*$F5+'6、销售进度'!T138*$G5+'6、销售进度'!S138*$H5+'6、销售进度'!R138*$I5+'6、销售进度'!Q138*$J5</f>
        <v>0</v>
      </c>
      <c r="Y66" s="181">
        <f>'6、销售进度'!Y138*$C5+'6、销售进度'!X138*$D5+'6、销售进度'!W138*$E5+'6、销售进度'!V138*$F5+'6、销售进度'!U138*$G5+'6、销售进度'!T138*$H5+'6、销售进度'!S138*$I5+'6、销售进度'!R138*$J5</f>
        <v>0</v>
      </c>
      <c r="Z66" s="181">
        <f>'6、销售进度'!Z138*$C5+'6、销售进度'!Y138*$D5+'6、销售进度'!X138*$E5+'6、销售进度'!W138*$F5+'6、销售进度'!V138*$G5+'6、销售进度'!U138*$H5+'6、销售进度'!T138*$I5+'6、销售进度'!S138*$J5</f>
        <v>0</v>
      </c>
      <c r="AA66" s="181">
        <f>'6、销售进度'!AA138*$C5+'6、销售进度'!Z138*$D5+'6、销售进度'!Y138*$E5+'6、销售进度'!X138*$F5+'6、销售进度'!W138*$G5+'6、销售进度'!V138*$H5+'6、销售进度'!U138*$I5+'6、销售进度'!T138*$J5</f>
        <v>0</v>
      </c>
      <c r="AB66" s="181">
        <f>'6、销售进度'!AB138*$C5+'6、销售进度'!AA138*$D5+'6、销售进度'!Z138*$E5+'6、销售进度'!Y138*$F5+'6、销售进度'!X138*$G5+'6、销售进度'!W138*$H5+'6、销售进度'!V138*$I5+'6、销售进度'!U138*$J5</f>
        <v>0</v>
      </c>
      <c r="AC66" s="181">
        <f>'6、销售进度'!AC138*$C5+'6、销售进度'!AB138*$D5+'6、销售进度'!AA138*$E5+'6、销售进度'!Z138*$F5+'6、销售进度'!Y138*$G5+'6、销售进度'!X138*$H5+'6、销售进度'!W138*$I5+'6、销售进度'!V138*$J5</f>
        <v>0</v>
      </c>
      <c r="AD66" s="181">
        <f>'6、销售进度'!AD138*$C5+'6、销售进度'!AC138*$D5+'6、销售进度'!AB138*$E5+'6、销售进度'!AA138*$F5+'6、销售进度'!Z138*$G5+'6、销售进度'!Y138*$H5+'6、销售进度'!X138*$I5+'6、销售进度'!W138*$J5</f>
        <v>0</v>
      </c>
      <c r="AE66" s="181">
        <f>'6、销售进度'!AE138*$C5+'6、销售进度'!AD138*$D5+'6、销售进度'!AC138*$E5+'6、销售进度'!AB138*$F5+'6、销售进度'!AA138*$G5+'6、销售进度'!Z138*$H5+'6、销售进度'!Y138*$I5+'6、销售进度'!X138*$J5</f>
        <v>0</v>
      </c>
      <c r="AF66" s="181">
        <f>'6、销售进度'!AF138*$C5+'6、销售进度'!AE138*$D5+'6、销售进度'!AD138*$E5+'6、销售进度'!AC138*$F5+'6、销售进度'!AB138*$G5+'6、销售进度'!AA138*$H5+'6、销售进度'!Z138*$I5+'6、销售进度'!Y138*$J5</f>
        <v>0</v>
      </c>
      <c r="AG66" s="181">
        <f>'6、销售进度'!AG138*$C5+'6、销售进度'!AF138*$D5+'6、销售进度'!AE138*$E5+'6、销售进度'!AD138*$F5+'6、销售进度'!AC138*$G5+'6、销售进度'!AB138*$H5+'6、销售进度'!AA138*$I5+'6、销售进度'!Z138*$J5</f>
        <v>0</v>
      </c>
      <c r="AH66" s="181">
        <f>'6、销售进度'!AH138*$C5+'6、销售进度'!AG138*$D5+'6、销售进度'!AF138*$E5+'6、销售进度'!AE138*$F5+'6、销售进度'!AD138*$G5+'6、销售进度'!AC138*$H5+'6、销售进度'!AB138*$I5+'6、销售进度'!AA138*$J5</f>
        <v>0</v>
      </c>
      <c r="AI66" s="181">
        <f>'6、销售进度'!AI138*$C5+'6、销售进度'!AH138*$D5+'6、销售进度'!AG138*$E5+'6、销售进度'!AF138*$F5+'6、销售进度'!AE138*$G5+'6、销售进度'!AD138*$H5+'6、销售进度'!AC138*$I5+'6、销售进度'!AB138*$J5</f>
        <v>0</v>
      </c>
      <c r="AJ66" s="181">
        <f>'6、销售进度'!AJ138*$C5+'6、销售进度'!AI138*$D5+'6、销售进度'!AH138*$E5+'6、销售进度'!AG138*$F5+'6、销售进度'!AF138*$G5+'6、销售进度'!AE138*$H5+'6、销售进度'!AD138*$I5+'6、销售进度'!AC138*$J5</f>
        <v>0</v>
      </c>
      <c r="AK66" s="181">
        <f>'6、销售进度'!AK138*$C5+'6、销售进度'!AJ138*$D5+'6、销售进度'!AI138*$E5+'6、销售进度'!AH138*$F5+'6、销售进度'!AG138*$G5+'6、销售进度'!AF138*$H5+'6、销售进度'!AE138*$I5+'6、销售进度'!AD138*$J5</f>
        <v>0</v>
      </c>
      <c r="AL66" s="181">
        <f>'6、销售进度'!AL138*$C5+'6、销售进度'!AK138*$D5+'6、销售进度'!AJ138*$E5+'6、销售进度'!AI138*$F5+'6、销售进度'!AH138*$G5+'6、销售进度'!AG138*$H5+'6、销售进度'!AF138*$I5+'6、销售进度'!AE138*$J5</f>
        <v>0</v>
      </c>
      <c r="AM66" s="181">
        <f>'6、销售进度'!AM138*$C5+'6、销售进度'!AL138*$D5+'6、销售进度'!AK138*$E5+'6、销售进度'!AJ138*$F5+'6、销售进度'!AI138*$G5+'6、销售进度'!AH138*$H5+'6、销售进度'!AG138*$I5+'6、销售进度'!AF138*$J5</f>
        <v>0</v>
      </c>
      <c r="AN66" s="181">
        <f>'6、销售进度'!AN138*$C5+'6、销售进度'!AM138*$D5+'6、销售进度'!AL138*$E5+'6、销售进度'!AK138*$F5+'6、销售进度'!AJ138*$G5+'6、销售进度'!AI138*$H5+'6、销售进度'!AH138*$I5+'6、销售进度'!AG138*$J5</f>
        <v>0</v>
      </c>
      <c r="AO66" s="181">
        <f>'6、销售进度'!AO138*$C5+'6、销售进度'!AN138*$D5+'6、销售进度'!AM138*$E5+'6、销售进度'!AL138*$F5+'6、销售进度'!AK138*$G5+'6、销售进度'!AJ138*$H5+'6、销售进度'!AI138*$I5+'6、销售进度'!AH138*$J5</f>
        <v>0</v>
      </c>
      <c r="AP66" s="181">
        <f>'6、销售进度'!AP138*$C5+'6、销售进度'!AO138*$D5+'6、销售进度'!AN138*$E5+'6、销售进度'!AM138*$F5+'6、销售进度'!AL138*$G5+'6、销售进度'!AK138*$H5+'6、销售进度'!AJ138*$I5+'6、销售进度'!AI138*$J5</f>
        <v>0</v>
      </c>
      <c r="AQ66" s="181">
        <f>'6、销售进度'!AQ138*$C5+'6、销售进度'!AP138*$D5+'6、销售进度'!AO138*$E5+'6、销售进度'!AN138*$F5+'6、销售进度'!AM138*$G5+'6、销售进度'!AL138*$H5+'6、销售进度'!AK138*$I5+'6、销售进度'!AJ138*$J5</f>
        <v>0</v>
      </c>
      <c r="AR66" s="181">
        <f>'6、销售进度'!AR138*$C5+'6、销售进度'!AQ138*$D5+'6、销售进度'!AP138*$E5+'6、销售进度'!AO138*$F5+'6、销售进度'!AN138*$G5+'6、销售进度'!AM138*$H5+'6、销售进度'!AL138*$I5+'6、销售进度'!AK138*$J5</f>
        <v>0</v>
      </c>
      <c r="AS66" s="181">
        <f>'6、销售进度'!AS138*$C5+'6、销售进度'!AR138*$D5+'6、销售进度'!AQ138*$E5+'6、销售进度'!AP138*$F5+'6、销售进度'!AO138*$G5+'6、销售进度'!AN138*$H5+'6、销售进度'!AM138*$I5+'6、销售进度'!AL138*$J5</f>
        <v>0</v>
      </c>
      <c r="AT66" s="181">
        <f>'6、销售进度'!AT138*$C5+'6、销售进度'!AS138*$D5+'6、销售进度'!AR138*$E5+'6、销售进度'!AQ138*$F5+'6、销售进度'!AP138*$G5+'6、销售进度'!AO138*$H5+'6、销售进度'!AN138*$I5+'6、销售进度'!AM138*$J5</f>
        <v>0</v>
      </c>
      <c r="AU66" s="181">
        <f>'6、销售进度'!AU138*$C5+'6、销售进度'!AT138*$D5+'6、销售进度'!AS138*$E5+'6、销售进度'!AR138*$F5+'6、销售进度'!AQ138*$G5+'6、销售进度'!AP138*$H5+'6、销售进度'!AO138*$I5+'6、销售进度'!AN138*$J5</f>
        <v>0</v>
      </c>
      <c r="AV66" s="181">
        <f>'6、销售进度'!AV138*$C5+'6、销售进度'!AU138*$D5+'6、销售进度'!AT138*$E5+'6、销售进度'!AS138*$F5+'6、销售进度'!AR138*$G5+'6、销售进度'!AQ138*$H5+'6、销售进度'!AP138*$I5+'6、销售进度'!AO138*$J5</f>
        <v>0</v>
      </c>
      <c r="AW66" s="181">
        <f>'6、销售进度'!AW138*$C5+'6、销售进度'!AV138*$D5+'6、销售进度'!AU138*$E5+'6、销售进度'!AT138*$F5+'6、销售进度'!AS138*$G5+'6、销售进度'!AR138*$H5+'6、销售进度'!AQ138*$I5+'6、销售进度'!AP138*$J5</f>
        <v>0</v>
      </c>
      <c r="AX66" s="181">
        <f>'6、销售进度'!AX138*$C5+'6、销售进度'!AW138*$D5+'6、销售进度'!AV138*$E5+'6、销售进度'!AU138*$F5+'6、销售进度'!AT138*$G5+'6、销售进度'!AS138*$H5+'6、销售进度'!AR138*$I5+'6、销售进度'!AQ138*$J5</f>
        <v>0</v>
      </c>
      <c r="AY66" s="181">
        <f>'6、销售进度'!AY138*$C5+'6、销售进度'!AX138*$D5+'6、销售进度'!AW138*$E5+'6、销售进度'!AV138*$F5+'6、销售进度'!AU138*$G5+'6、销售进度'!AT138*$H5+'6、销售进度'!AS138*$I5+'6、销售进度'!AR138*$J5</f>
        <v>0</v>
      </c>
      <c r="AZ66" s="181">
        <f>'6、销售进度'!AZ138*$C5+'6、销售进度'!AY138*$D5+'6、销售进度'!AX138*$E5+'6、销售进度'!AW138*$F5+'6、销售进度'!AV138*$G5+'6、销售进度'!AU138*$H5+'6、销售进度'!AT138*$I5+'6、销售进度'!AS138*$J5</f>
        <v>0</v>
      </c>
      <c r="BA66" s="181">
        <f>'6、销售进度'!BA138*$C5+'6、销售进度'!AZ138*$D5+'6、销售进度'!AY138*$E5+'6、销售进度'!AX138*$F5+'6、销售进度'!AW138*$G5+'6、销售进度'!AV138*$H5+'6、销售进度'!AU138*$I5+'6、销售进度'!AT138*$J5</f>
        <v>0</v>
      </c>
      <c r="BB66" s="181">
        <f>'6、销售进度'!BB138*$C5+'6、销售进度'!BA138*$D5+'6、销售进度'!AZ138*$E5+'6、销售进度'!AY138*$F5+'6、销售进度'!AX138*$G5+'6、销售进度'!AW138*$H5+'6、销售进度'!AV138*$I5+'6、销售进度'!AU138*$J5</f>
        <v>0</v>
      </c>
      <c r="BC66" s="181">
        <f>'6、销售进度'!BC138*$C5+'6、销售进度'!BB138*$D5+'6、销售进度'!BA138*$E5+'6、销售进度'!AZ138*$F5+'6、销售进度'!AY138*$G5+'6、销售进度'!AX138*$H5+'6、销售进度'!AW138*$I5+'6、销售进度'!AV138*$J5</f>
        <v>0</v>
      </c>
      <c r="BD66" s="181">
        <f>'6、销售进度'!BD138*$C5+'6、销售进度'!BC138*$D5+'6、销售进度'!BB138*$E5+'6、销售进度'!BA138*$F5+'6、销售进度'!AZ138*$G5+'6、销售进度'!AY138*$H5+'6、销售进度'!AX138*$I5+'6、销售进度'!AW138*$J5</f>
        <v>0</v>
      </c>
      <c r="BE66" s="181">
        <f>'6、销售进度'!BE138*$C5+'6、销售进度'!BD138*$D5+'6、销售进度'!BC138*$E5+'6、销售进度'!BB138*$F5+'6、销售进度'!BA138*$G5+'6、销售进度'!AZ138*$H5+'6、销售进度'!AY138*$I5+'6、销售进度'!AX138*$J5</f>
        <v>0</v>
      </c>
      <c r="BF66" s="181">
        <f>'6、销售进度'!BF138*$C5+'6、销售进度'!BE138*$D5+'6、销售进度'!BD138*$E5+'6、销售进度'!BC138*$F5+'6、销售进度'!BB138*$G5+'6、销售进度'!BA138*$H5+'6、销售进度'!AZ138*$I5+'6、销售进度'!AY138*$J5</f>
        <v>0</v>
      </c>
      <c r="BG66" s="181">
        <f>'6、销售进度'!BG138*$C5+'6、销售进度'!BF138*$D5+'6、销售进度'!BE138*$E5+'6、销售进度'!BD138*$F5+'6、销售进度'!BC138*$G5+'6、销售进度'!BB138*$H5+'6、销售进度'!BA138*$I5+'6、销售进度'!AZ138*$J5</f>
        <v>0</v>
      </c>
      <c r="BH66" s="181">
        <f>'6、销售进度'!BH138*$C5+'6、销售进度'!BG138*$D5+'6、销售进度'!BF138*$E5+'6、销售进度'!BE138*$F5+'6、销售进度'!BD138*$G5+'6、销售进度'!BC138*$H5+'6、销售进度'!BB138*$I5+'6、销售进度'!BA138*$J5</f>
        <v>0</v>
      </c>
      <c r="BI66" s="181">
        <f>'6、销售进度'!BI138*$C5+'6、销售进度'!BH138*$D5+'6、销售进度'!BG138*$E5+'6、销售进度'!BF138*$F5+'6、销售进度'!BE138*$G5+'6、销售进度'!BD138*$H5+'6、销售进度'!BC138*$I5+'6、销售进度'!BB138*$J5</f>
        <v>0</v>
      </c>
      <c r="BJ66" s="181">
        <f>'6、销售进度'!BJ138*$C5+'6、销售进度'!BI138*$D5+'6、销售进度'!BH138*$E5+'6、销售进度'!BG138*$F5+'6、销售进度'!BF138*$G5+'6、销售进度'!BE138*$H5+'6、销售进度'!BD138*$I5+'6、销售进度'!BC138*$J5</f>
        <v>0</v>
      </c>
      <c r="BK66" s="181">
        <f>'6、销售进度'!BK138*$C5+'6、销售进度'!BJ138*$D5+'6、销售进度'!BI138*$E5+'6、销售进度'!BH138*$F5+'6、销售进度'!BG138*$G5+'6、销售进度'!BF138*$H5+'6、销售进度'!BE138*$I5+'6、销售进度'!BD138*$J5</f>
        <v>0</v>
      </c>
      <c r="BL66" s="181">
        <f>'6、销售进度'!BL138*$C5+'6、销售进度'!BK138*$D5+'6、销售进度'!BJ138*$E5+'6、销售进度'!BI138*$F5+'6、销售进度'!BH138*$G5+'6、销售进度'!BG138*$H5+'6、销售进度'!BF138*$I5+'6、销售进度'!BE138*$J5</f>
        <v>0</v>
      </c>
      <c r="BM66" s="181">
        <f>'6、销售进度'!BM138*$C5+'6、销售进度'!BL138*$D5+'6、销售进度'!BK138*$E5+'6、销售进度'!BJ138*$F5+'6、销售进度'!BI138*$G5+'6、销售进度'!BH138*$H5+'6、销售进度'!BG138*$I5+'6、销售进度'!BF138*$J5</f>
        <v>0</v>
      </c>
      <c r="BN66" s="181">
        <f>'6、销售进度'!BN138*$C5+'6、销售进度'!BM138*$D5+'6、销售进度'!BL138*$E5+'6、销售进度'!BK138*$F5+'6、销售进度'!BJ138*$G5+'6、销售进度'!BI138*$H5+'6、销售进度'!BH138*$I5+'6、销售进度'!BG138*$J5</f>
        <v>0</v>
      </c>
      <c r="BO66" s="181">
        <f>'6、销售进度'!BO138*$C5+'6、销售进度'!BN138*$D5+'6、销售进度'!BM138*$E5+'6、销售进度'!BL138*$F5+'6、销售进度'!BK138*$G5+'6、销售进度'!BJ138*$H5+'6、销售进度'!BI138*$I5+'6、销售进度'!BH138*$J5</f>
        <v>0</v>
      </c>
      <c r="BP66" s="181">
        <f>'6、销售进度'!BP138*$C5+'6、销售进度'!BO138*$D5+'6、销售进度'!BN138*$E5+'6、销售进度'!BM138*$F5+'6、销售进度'!BL138*$G5+'6、销售进度'!BK138*$H5+'6、销售进度'!BJ138*$I5+'6、销售进度'!BI138*$J5</f>
        <v>0</v>
      </c>
      <c r="BQ66" s="181">
        <f>'6、销售进度'!BQ138*$C5+'6、销售进度'!BP138*$D5+'6、销售进度'!BO138*$E5+'6、销售进度'!BN138*$F5+'6、销售进度'!BM138*$G5+'6、销售进度'!BL138*$H5+'6、销售进度'!BK138*$I5+'6、销售进度'!BJ138*$J5</f>
        <v>0</v>
      </c>
      <c r="BR66" s="181">
        <f>'6、销售进度'!BR138*$C5+'6、销售进度'!BQ138*$D5+'6、销售进度'!BP138*$E5+'6、销售进度'!BO138*$F5+'6、销售进度'!BN138*$G5+'6、销售进度'!BM138*$H5+'6、销售进度'!BL138*$I5+'6、销售进度'!BK138*$J5</f>
        <v>0</v>
      </c>
      <c r="BS66" s="181">
        <f>'6、销售进度'!BS138*$C5+'6、销售进度'!BR138*$D5+'6、销售进度'!BQ138*$E5+'6、销售进度'!BP138*$F5+'6、销售进度'!BO138*$G5+'6、销售进度'!BN138*$H5+'6、销售进度'!BM138*$I5+'6、销售进度'!BL138*$J5</f>
        <v>0</v>
      </c>
      <c r="BT66" s="181">
        <f>'6、销售进度'!BT138*$C5+'6、销售进度'!BS138*$D5+'6、销售进度'!BR138*$E5+'6、销售进度'!BQ138*$F5+'6、销售进度'!BP138*$G5+'6、销售进度'!BO138*$H5+'6、销售进度'!BN138*$I5+'6、销售进度'!BM138*$J5</f>
        <v>0</v>
      </c>
      <c r="BU66" s="181">
        <f>'6、销售进度'!BU138*$C5+'6、销售进度'!BT138*$D5+'6、销售进度'!BS138*$E5+'6、销售进度'!BR138*$F5+'6、销售进度'!BQ138*$G5+'6、销售进度'!BP138*$H5+'6、销售进度'!BO138*$I5+'6、销售进度'!BN138*$J5</f>
        <v>0</v>
      </c>
      <c r="BV66" s="181">
        <f>'6、销售进度'!BV138*$C5+'6、销售进度'!BU138*$D5+'6、销售进度'!BT138*$E5+'6、销售进度'!BS138*$F5+'6、销售进度'!BR138*$G5+'6、销售进度'!BQ138*$H5+'6、销售进度'!BP138*$I5+'6、销售进度'!BO138*$J5</f>
        <v>0</v>
      </c>
      <c r="BW66" s="181">
        <f>'6、销售进度'!BW138*$C5+'6、销售进度'!BV138*$D5+'6、销售进度'!BU138*$E5+'6、销售进度'!BT138*$F5+'6、销售进度'!BS138*$G5+'6、销售进度'!BR138*$H5+'6、销售进度'!BQ138*$I5+'6、销售进度'!BP138*$J5</f>
        <v>0</v>
      </c>
      <c r="BX66" s="181">
        <f>'6、销售进度'!BX138*$C5+'6、销售进度'!BW138*$D5+'6、销售进度'!BV138*$E5+'6、销售进度'!BU138*$F5+'6、销售进度'!BT138*$G5+'6、销售进度'!BS138*$H5+'6、销售进度'!BR138*$I5+'6、销售进度'!BQ138*$J5</f>
        <v>0</v>
      </c>
      <c r="BY66" s="181">
        <f>'6、销售进度'!BY138*$C5+'6、销售进度'!BX138*$D5+'6、销售进度'!BW138*$E5+'6、销售进度'!BV138*$F5+'6、销售进度'!BU138*$G5+'6、销售进度'!BT138*$H5+'6、销售进度'!BS138*$I5+'6、销售进度'!BR138*$J5</f>
        <v>0</v>
      </c>
      <c r="BZ66" s="181">
        <f>'6、销售进度'!BZ138*$C5+'6、销售进度'!BY138*$D5+'6、销售进度'!BX138*$E5+'6、销售进度'!BW138*$F5+'6、销售进度'!BV138*$G5+'6、销售进度'!BU138*$H5+'6、销售进度'!BT138*$I5+'6、销售进度'!BS138*$J5</f>
        <v>0</v>
      </c>
      <c r="CA66" s="181">
        <f>'6、销售进度'!CA138*$C5+'6、销售进度'!BZ138*$D5+'6、销售进度'!BY138*$E5+'6、销售进度'!BX138*$F5+'6、销售进度'!BW138*$G5+'6、销售进度'!BV138*$H5+'6、销售进度'!BU138*$I5+'6、销售进度'!BT138*$J5</f>
        <v>0</v>
      </c>
      <c r="CB66" s="181">
        <f>'6、销售进度'!CB138*$C5+'6、销售进度'!CA138*$D5+'6、销售进度'!BZ138*$E5+'6、销售进度'!BY138*$F5+'6、销售进度'!BX138*$G5+'6、销售进度'!BW138*$H5+'6、销售进度'!BV138*$I5+'6、销售进度'!BU138*$J5</f>
        <v>0</v>
      </c>
      <c r="CC66" s="181">
        <f>'6、销售进度'!CC138*$C5+'6、销售进度'!CB138*$D5+'6、销售进度'!CA138*$E5+'6、销售进度'!BZ138*$F5+'6、销售进度'!BY138*$G5+'6、销售进度'!BX138*$H5+'6、销售进度'!BW138*$I5+'6、销售进度'!BV138*$J5</f>
        <v>0</v>
      </c>
      <c r="CD66" s="181">
        <f>'6、销售进度'!CD138*$C5+'6、销售进度'!CC138*$D5+'6、销售进度'!CB138*$E5+'6、销售进度'!CA138*$F5+'6、销售进度'!BZ138*$G5+'6、销售进度'!BY138*$H5+'6、销售进度'!BX138*$I5+'6、销售进度'!BW138*$J5</f>
        <v>0</v>
      </c>
      <c r="CE66" s="181">
        <f>'6、销售进度'!CE138*$C5+'6、销售进度'!CD138*$D5+'6、销售进度'!CC138*$E5+'6、销售进度'!CB138*$F5+'6、销售进度'!CA138*$G5+'6、销售进度'!BZ138*$H5+'6、销售进度'!BY138*$I5+'6、销售进度'!BX138*$J5</f>
        <v>0</v>
      </c>
      <c r="CF66" s="181">
        <f>'6、销售进度'!CF138*$C5+'6、销售进度'!CE138*$D5+'6、销售进度'!CD138*$E5+'6、销售进度'!CC138*$F5+'6、销售进度'!CB138*$G5+'6、销售进度'!CA138*$H5+'6、销售进度'!BZ138*$I5+'6、销售进度'!BY138*$J5</f>
        <v>0</v>
      </c>
      <c r="CG66" s="181">
        <f>'6、销售进度'!CG138*$C5+'6、销售进度'!CF138*$D5+'6、销售进度'!CE138*$E5+'6、销售进度'!CD138*$F5+'6、销售进度'!CC138*$G5+'6、销售进度'!CB138*$H5+'6、销售进度'!CA138*$I5+'6、销售进度'!BZ138*$J5</f>
        <v>0</v>
      </c>
      <c r="CH66" s="181">
        <f>'6、销售进度'!CH138*$C5+'6、销售进度'!CG138*$D5+'6、销售进度'!CF138*$E5+'6、销售进度'!CE138*$F5+'6、销售进度'!CD138*$G5+'6、销售进度'!CC138*$H5+'6、销售进度'!CB138*$I5+'6、销售进度'!CA138*$J5</f>
        <v>0</v>
      </c>
      <c r="CI66" s="181">
        <f>'6、销售进度'!CI138*$C5+'6、销售进度'!CH138*$D5+'6、销售进度'!CG138*$E5+'6、销售进度'!CF138*$F5+'6、销售进度'!CE138*$G5+'6、销售进度'!CD138*$H5+'6、销售进度'!CC138*$I5+'6、销售进度'!CB138*$J5</f>
        <v>0</v>
      </c>
      <c r="CJ66" s="181">
        <f>'6、销售进度'!CJ138*$C5+'6、销售进度'!CI138*$D5+'6、销售进度'!CH138*$E5+'6、销售进度'!CG138*$F5+'6、销售进度'!CF138*$G5+'6、销售进度'!CE138*$H5+'6、销售进度'!CD138*$I5+'6、销售进度'!CC138*$J5</f>
        <v>0</v>
      </c>
      <c r="CK66" s="181">
        <f>'6、销售进度'!CK138*$C5+'6、销售进度'!CJ138*$D5+'6、销售进度'!CI138*$E5+'6、销售进度'!CH138*$F5+'6、销售进度'!CG138*$G5+'6、销售进度'!CF138*$H5+'6、销售进度'!CE138*$I5+'6、销售进度'!CD138*$J5</f>
        <v>0</v>
      </c>
      <c r="CL66" s="181">
        <f>'6、销售进度'!CL138*$C5+'6、销售进度'!CK138*$D5+'6、销售进度'!CJ138*$E5+'6、销售进度'!CI138*$F5+'6、销售进度'!CH138*$G5+'6、销售进度'!CG138*$H5+'6、销售进度'!CF138*$I5+'6、销售进度'!CE138*$J5</f>
        <v>0</v>
      </c>
      <c r="CM66" s="181">
        <f>'6、销售进度'!CM138*$C5+'6、销售进度'!CL138*$D5+'6、销售进度'!CK138*$E5+'6、销售进度'!CJ138*$F5+'6、销售进度'!CI138*$G5+'6、销售进度'!CH138*$H5+'6、销售进度'!CG138*$I5+'6、销售进度'!CF138*$J5</f>
        <v>0</v>
      </c>
      <c r="CN66" s="181">
        <f>'6、销售进度'!CN138*$C5+'6、销售进度'!CM138*$D5+'6、销售进度'!CL138*$E5+'6、销售进度'!CK138*$F5+'6、销售进度'!CJ138*$G5+'6、销售进度'!CI138*$H5+'6、销售进度'!CH138*$I5+'6、销售进度'!CG138*$J5</f>
        <v>0</v>
      </c>
      <c r="CO66" s="181">
        <f>'6、销售进度'!CO138*$C5+'6、销售进度'!CN138*$D5+'6、销售进度'!CM138*$E5+'6、销售进度'!CL138*$F5+'6、销售进度'!CK138*$G5+'6、销售进度'!CJ138*$H5+'6、销售进度'!CI138*$I5+'6、销售进度'!CH138*$J5</f>
        <v>0</v>
      </c>
      <c r="CP66" s="181">
        <f>'6、销售进度'!CP138*$C5+'6、销售进度'!CO138*$D5+'6、销售进度'!CN138*$E5+'6、销售进度'!CM138*$F5+'6、销售进度'!CL138*$G5+'6、销售进度'!CK138*$H5+'6、销售进度'!CJ138*$I5+'6、销售进度'!CI138*$J5</f>
        <v>0</v>
      </c>
      <c r="CQ66" s="181">
        <f>'6、销售进度'!CQ138*$C5+'6、销售进度'!CP138*$D5+'6、销售进度'!CO138*$E5+'6、销售进度'!CN138*$F5+'6、销售进度'!CM138*$G5+'6、销售进度'!CL138*$H5+'6、销售进度'!CK138*$I5+'6、销售进度'!CJ138*$J5</f>
        <v>0</v>
      </c>
      <c r="CR66" s="181">
        <f>'6、销售进度'!CR138*$C5+'6、销售进度'!CQ138*$D5+'6、销售进度'!CP138*$E5+'6、销售进度'!CO138*$F5+'6、销售进度'!CN138*$G5+'6、销售进度'!CM138*$H5+'6、销售进度'!CL138*$I5+'6、销售进度'!CK138*$J5</f>
        <v>0</v>
      </c>
      <c r="CS66" s="181">
        <f>'6、销售进度'!CS138*$C5+'6、销售进度'!CR138*$D5+'6、销售进度'!CQ138*$E5+'6、销售进度'!CP138*$F5+'6、销售进度'!CO138*$G5+'6、销售进度'!CN138*$H5+'6、销售进度'!CM138*$I5+'6、销售进度'!CL138*$J5</f>
        <v>0</v>
      </c>
      <c r="CT66" s="181">
        <f>'6、销售进度'!CT138*$C5+'6、销售进度'!CS138*$D5+'6、销售进度'!CR138*$E5+'6、销售进度'!CQ138*$F5+'6、销售进度'!CP138*$G5+'6、销售进度'!CO138*$H5+'6、销售进度'!CN138*$I5+'6、销售进度'!CM138*$J5</f>
        <v>0</v>
      </c>
      <c r="CU66" s="188">
        <f>B66-'6、销售进度'!B138</f>
        <v>0</v>
      </c>
    </row>
    <row r="67" spans="1:99" ht="16.5" customHeight="1" outlineLevel="1">
      <c r="A67" s="174" t="str">
        <f t="shared" si="45"/>
        <v>中高层(13F-18F)</v>
      </c>
      <c r="B67" s="180">
        <f t="shared" si="46"/>
        <v>0</v>
      </c>
      <c r="C67" s="181">
        <f>'6、销售进度'!C139*$C6</f>
        <v>0</v>
      </c>
      <c r="D67" s="181">
        <f>'6、销售进度'!D139*$C6+'6、销售进度'!C139*$D6</f>
        <v>0</v>
      </c>
      <c r="E67" s="181">
        <f>'6、销售进度'!E139*$C6+'6、销售进度'!D139*$D6+'6、销售进度'!C139*$E6</f>
        <v>0</v>
      </c>
      <c r="F67" s="181">
        <f>'6、销售进度'!F139*$C6+'6、销售进度'!E139*$D6+'6、销售进度'!D139*$E6+'6、销售进度'!C139*$F6</f>
        <v>0</v>
      </c>
      <c r="G67" s="181">
        <f>'6、销售进度'!G139*$C6+'6、销售进度'!F139*$D6+'6、销售进度'!E139*$E6+'6、销售进度'!D139*$F6+'6、销售进度'!C139*$G6</f>
        <v>0</v>
      </c>
      <c r="H67" s="181">
        <f>'6、销售进度'!H139*$C6+'6、销售进度'!G139*$D6+'6、销售进度'!F139*$E6+'6、销售进度'!E139*$F6+'6、销售进度'!D139*$G6+'6、销售进度'!C139*$H6</f>
        <v>0</v>
      </c>
      <c r="I67" s="181">
        <f>'6、销售进度'!I139*$C6+'6、销售进度'!H139*$D6+'6、销售进度'!G139*$E6+'6、销售进度'!F139*$F6+'6、销售进度'!E139*$G6+'6、销售进度'!D139*$H6+'6、销售进度'!C139*$I6</f>
        <v>0</v>
      </c>
      <c r="J67" s="181">
        <f>'6、销售进度'!J139*$C6+'6、销售进度'!I139*$D6+'6、销售进度'!H139*$E6+'6、销售进度'!G139*$F6+'6、销售进度'!F139*$G6+'6、销售进度'!E139*$H6+'6、销售进度'!D139*$I6+'6、销售进度'!C139*$J6</f>
        <v>0</v>
      </c>
      <c r="K67" s="181">
        <f>'6、销售进度'!K139*$C6+'6、销售进度'!J139*$D6+'6、销售进度'!I139*$E6+'6、销售进度'!H139*$F6+'6、销售进度'!G139*$G6+'6、销售进度'!F139*$H6+'6、销售进度'!E139*$I6+'6、销售进度'!D139*$J6</f>
        <v>0</v>
      </c>
      <c r="L67" s="181">
        <f>'6、销售进度'!L139*$C6+'6、销售进度'!K139*$D6+'6、销售进度'!J139*$E6+'6、销售进度'!I139*$F6+'6、销售进度'!H139*$G6+'6、销售进度'!G139*$H6+'6、销售进度'!F139*$I6+'6、销售进度'!E139*$J6</f>
        <v>0</v>
      </c>
      <c r="M67" s="181">
        <f>'6、销售进度'!M139*$C6+'6、销售进度'!L139*$D6+'6、销售进度'!K139*$E6+'6、销售进度'!J139*$F6+'6、销售进度'!I139*$G6+'6、销售进度'!H139*$H6+'6、销售进度'!G139*$I6+'6、销售进度'!F139*$J6</f>
        <v>0</v>
      </c>
      <c r="N67" s="181">
        <f>'6、销售进度'!N139*$C6+'6、销售进度'!M139*$D6+'6、销售进度'!L139*$E6+'6、销售进度'!K139*$F6+'6、销售进度'!J139*$G6+'6、销售进度'!I139*$H6+'6、销售进度'!H139*$I6+'6、销售进度'!G139*$J6</f>
        <v>0</v>
      </c>
      <c r="O67" s="181">
        <f>'6、销售进度'!O139*$C6+'6、销售进度'!N139*$D6+'6、销售进度'!M139*$E6+'6、销售进度'!L139*$F6+'6、销售进度'!K139*$G6+'6、销售进度'!J139*$H6+'6、销售进度'!I139*$I6+'6、销售进度'!H139*$J6</f>
        <v>0</v>
      </c>
      <c r="P67" s="181">
        <f>'6、销售进度'!P139*$C6+'6、销售进度'!O139*$D6+'6、销售进度'!N139*$E6+'6、销售进度'!M139*$F6+'6、销售进度'!L139*$G6+'6、销售进度'!K139*$H6+'6、销售进度'!J139*$I6+'6、销售进度'!I139*$J6</f>
        <v>0</v>
      </c>
      <c r="Q67" s="181">
        <f>'6、销售进度'!Q139*$C6+'6、销售进度'!P139*$D6+'6、销售进度'!O139*$E6+'6、销售进度'!N139*$F6+'6、销售进度'!M139*$G6+'6、销售进度'!L139*$H6+'6、销售进度'!K139*$I6+'6、销售进度'!J139*$J6</f>
        <v>0</v>
      </c>
      <c r="R67" s="181">
        <f>'6、销售进度'!R139*$C6+'6、销售进度'!Q139*$D6+'6、销售进度'!P139*$E6+'6、销售进度'!O139*$F6+'6、销售进度'!N139*$G6+'6、销售进度'!M139*$H6+'6、销售进度'!L139*$I6+'6、销售进度'!K139*$J6</f>
        <v>0</v>
      </c>
      <c r="S67" s="181">
        <f>'6、销售进度'!S139*$C6+'6、销售进度'!R139*$D6+'6、销售进度'!Q139*$E6+'6、销售进度'!P139*$F6+'6、销售进度'!O139*$G6+'6、销售进度'!N139*$H6+'6、销售进度'!M139*$I6+'6、销售进度'!L139*$J6</f>
        <v>0</v>
      </c>
      <c r="T67" s="181">
        <f>'6、销售进度'!T139*$C6+'6、销售进度'!S139*$D6+'6、销售进度'!R139*$E6+'6、销售进度'!Q139*$F6+'6、销售进度'!P139*$G6+'6、销售进度'!O139*$H6+'6、销售进度'!N139*$I6+'6、销售进度'!M139*$J6</f>
        <v>0</v>
      </c>
      <c r="U67" s="181">
        <f>'6、销售进度'!U139*$C6+'6、销售进度'!T139*$D6+'6、销售进度'!S139*$E6+'6、销售进度'!R139*$F6+'6、销售进度'!Q139*$G6+'6、销售进度'!P139*$H6+'6、销售进度'!O139*$I6+'6、销售进度'!N139*$J6</f>
        <v>0</v>
      </c>
      <c r="V67" s="181">
        <f>'6、销售进度'!V139*$C6+'6、销售进度'!U139*$D6+'6、销售进度'!T139*$E6+'6、销售进度'!S139*$F6+'6、销售进度'!R139*$G6+'6、销售进度'!Q139*$H6+'6、销售进度'!P139*$I6+'6、销售进度'!O139*$J6</f>
        <v>0</v>
      </c>
      <c r="W67" s="181">
        <f>'6、销售进度'!W139*$C6+'6、销售进度'!V139*$D6+'6、销售进度'!U139*$E6+'6、销售进度'!T139*$F6+'6、销售进度'!S139*$G6+'6、销售进度'!R139*$H6+'6、销售进度'!Q139*$I6+'6、销售进度'!P139*$J6</f>
        <v>0</v>
      </c>
      <c r="X67" s="181">
        <f>'6、销售进度'!X139*$C6+'6、销售进度'!W139*$D6+'6、销售进度'!V139*$E6+'6、销售进度'!U139*$F6+'6、销售进度'!T139*$G6+'6、销售进度'!S139*$H6+'6、销售进度'!R139*$I6+'6、销售进度'!Q139*$J6</f>
        <v>0</v>
      </c>
      <c r="Y67" s="181">
        <f>'6、销售进度'!Y139*$C6+'6、销售进度'!X139*$D6+'6、销售进度'!W139*$E6+'6、销售进度'!V139*$F6+'6、销售进度'!U139*$G6+'6、销售进度'!T139*$H6+'6、销售进度'!S139*$I6+'6、销售进度'!R139*$J6</f>
        <v>0</v>
      </c>
      <c r="Z67" s="181">
        <f>'6、销售进度'!Z139*$C6+'6、销售进度'!Y139*$D6+'6、销售进度'!X139*$E6+'6、销售进度'!W139*$F6+'6、销售进度'!V139*$G6+'6、销售进度'!U139*$H6+'6、销售进度'!T139*$I6+'6、销售进度'!S139*$J6</f>
        <v>0</v>
      </c>
      <c r="AA67" s="181">
        <f>'6、销售进度'!AA139*$C6+'6、销售进度'!Z139*$D6+'6、销售进度'!Y139*$E6+'6、销售进度'!X139*$F6+'6、销售进度'!W139*$G6+'6、销售进度'!V139*$H6+'6、销售进度'!U139*$I6+'6、销售进度'!T139*$J6</f>
        <v>0</v>
      </c>
      <c r="AB67" s="181">
        <f>'6、销售进度'!AB139*$C6+'6、销售进度'!AA139*$D6+'6、销售进度'!Z139*$E6+'6、销售进度'!Y139*$F6+'6、销售进度'!X139*$G6+'6、销售进度'!W139*$H6+'6、销售进度'!V139*$I6+'6、销售进度'!U139*$J6</f>
        <v>0</v>
      </c>
      <c r="AC67" s="181">
        <f>'6、销售进度'!AC139*$C6+'6、销售进度'!AB139*$D6+'6、销售进度'!AA139*$E6+'6、销售进度'!Z139*$F6+'6、销售进度'!Y139*$G6+'6、销售进度'!X139*$H6+'6、销售进度'!W139*$I6+'6、销售进度'!V139*$J6</f>
        <v>0</v>
      </c>
      <c r="AD67" s="181">
        <f>'6、销售进度'!AD139*$C6+'6、销售进度'!AC139*$D6+'6、销售进度'!AB139*$E6+'6、销售进度'!AA139*$F6+'6、销售进度'!Z139*$G6+'6、销售进度'!Y139*$H6+'6、销售进度'!X139*$I6+'6、销售进度'!W139*$J6</f>
        <v>0</v>
      </c>
      <c r="AE67" s="181">
        <f>'6、销售进度'!AE139*$C6+'6、销售进度'!AD139*$D6+'6、销售进度'!AC139*$E6+'6、销售进度'!AB139*$F6+'6、销售进度'!AA139*$G6+'6、销售进度'!Z139*$H6+'6、销售进度'!Y139*$I6+'6、销售进度'!X139*$J6</f>
        <v>0</v>
      </c>
      <c r="AF67" s="181">
        <f>'6、销售进度'!AF139*$C6+'6、销售进度'!AE139*$D6+'6、销售进度'!AD139*$E6+'6、销售进度'!AC139*$F6+'6、销售进度'!AB139*$G6+'6、销售进度'!AA139*$H6+'6、销售进度'!Z139*$I6+'6、销售进度'!Y139*$J6</f>
        <v>0</v>
      </c>
      <c r="AG67" s="181">
        <f>'6、销售进度'!AG139*$C6+'6、销售进度'!AF139*$D6+'6、销售进度'!AE139*$E6+'6、销售进度'!AD139*$F6+'6、销售进度'!AC139*$G6+'6、销售进度'!AB139*$H6+'6、销售进度'!AA139*$I6+'6、销售进度'!Z139*$J6</f>
        <v>0</v>
      </c>
      <c r="AH67" s="181">
        <f>'6、销售进度'!AH139*$C6+'6、销售进度'!AG139*$D6+'6、销售进度'!AF139*$E6+'6、销售进度'!AE139*$F6+'6、销售进度'!AD139*$G6+'6、销售进度'!AC139*$H6+'6、销售进度'!AB139*$I6+'6、销售进度'!AA139*$J6</f>
        <v>0</v>
      </c>
      <c r="AI67" s="181">
        <f>'6、销售进度'!AI139*$C6+'6、销售进度'!AH139*$D6+'6、销售进度'!AG139*$E6+'6、销售进度'!AF139*$F6+'6、销售进度'!AE139*$G6+'6、销售进度'!AD139*$H6+'6、销售进度'!AC139*$I6+'6、销售进度'!AB139*$J6</f>
        <v>0</v>
      </c>
      <c r="AJ67" s="181">
        <f>'6、销售进度'!AJ139*$C6+'6、销售进度'!AI139*$D6+'6、销售进度'!AH139*$E6+'6、销售进度'!AG139*$F6+'6、销售进度'!AF139*$G6+'6、销售进度'!AE139*$H6+'6、销售进度'!AD139*$I6+'6、销售进度'!AC139*$J6</f>
        <v>0</v>
      </c>
      <c r="AK67" s="181">
        <f>'6、销售进度'!AK139*$C6+'6、销售进度'!AJ139*$D6+'6、销售进度'!AI139*$E6+'6、销售进度'!AH139*$F6+'6、销售进度'!AG139*$G6+'6、销售进度'!AF139*$H6+'6、销售进度'!AE139*$I6+'6、销售进度'!AD139*$J6</f>
        <v>0</v>
      </c>
      <c r="AL67" s="181">
        <f>'6、销售进度'!AL139*$C6+'6、销售进度'!AK139*$D6+'6、销售进度'!AJ139*$E6+'6、销售进度'!AI139*$F6+'6、销售进度'!AH139*$G6+'6、销售进度'!AG139*$H6+'6、销售进度'!AF139*$I6+'6、销售进度'!AE139*$J6</f>
        <v>0</v>
      </c>
      <c r="AM67" s="181">
        <f>'6、销售进度'!AM139*$C6+'6、销售进度'!AL139*$D6+'6、销售进度'!AK139*$E6+'6、销售进度'!AJ139*$F6+'6、销售进度'!AI139*$G6+'6、销售进度'!AH139*$H6+'6、销售进度'!AG139*$I6+'6、销售进度'!AF139*$J6</f>
        <v>0</v>
      </c>
      <c r="AN67" s="181">
        <f>'6、销售进度'!AN139*$C6+'6、销售进度'!AM139*$D6+'6、销售进度'!AL139*$E6+'6、销售进度'!AK139*$F6+'6、销售进度'!AJ139*$G6+'6、销售进度'!AI139*$H6+'6、销售进度'!AH139*$I6+'6、销售进度'!AG139*$J6</f>
        <v>0</v>
      </c>
      <c r="AO67" s="181">
        <f>'6、销售进度'!AO139*$C6+'6、销售进度'!AN139*$D6+'6、销售进度'!AM139*$E6+'6、销售进度'!AL139*$F6+'6、销售进度'!AK139*$G6+'6、销售进度'!AJ139*$H6+'6、销售进度'!AI139*$I6+'6、销售进度'!AH139*$J6</f>
        <v>0</v>
      </c>
      <c r="AP67" s="181">
        <f>'6、销售进度'!AP139*$C6+'6、销售进度'!AO139*$D6+'6、销售进度'!AN139*$E6+'6、销售进度'!AM139*$F6+'6、销售进度'!AL139*$G6+'6、销售进度'!AK139*$H6+'6、销售进度'!AJ139*$I6+'6、销售进度'!AI139*$J6</f>
        <v>0</v>
      </c>
      <c r="AQ67" s="181">
        <f>'6、销售进度'!AQ139*$C6+'6、销售进度'!AP139*$D6+'6、销售进度'!AO139*$E6+'6、销售进度'!AN139*$F6+'6、销售进度'!AM139*$G6+'6、销售进度'!AL139*$H6+'6、销售进度'!AK139*$I6+'6、销售进度'!AJ139*$J6</f>
        <v>0</v>
      </c>
      <c r="AR67" s="181">
        <f>'6、销售进度'!AR139*$C6+'6、销售进度'!AQ139*$D6+'6、销售进度'!AP139*$E6+'6、销售进度'!AO139*$F6+'6、销售进度'!AN139*$G6+'6、销售进度'!AM139*$H6+'6、销售进度'!AL139*$I6+'6、销售进度'!AK139*$J6</f>
        <v>0</v>
      </c>
      <c r="AS67" s="181">
        <f>'6、销售进度'!AS139*$C6+'6、销售进度'!AR139*$D6+'6、销售进度'!AQ139*$E6+'6、销售进度'!AP139*$F6+'6、销售进度'!AO139*$G6+'6、销售进度'!AN139*$H6+'6、销售进度'!AM139*$I6+'6、销售进度'!AL139*$J6</f>
        <v>0</v>
      </c>
      <c r="AT67" s="181">
        <f>'6、销售进度'!AT139*$C6+'6、销售进度'!AS139*$D6+'6、销售进度'!AR139*$E6+'6、销售进度'!AQ139*$F6+'6、销售进度'!AP139*$G6+'6、销售进度'!AO139*$H6+'6、销售进度'!AN139*$I6+'6、销售进度'!AM139*$J6</f>
        <v>0</v>
      </c>
      <c r="AU67" s="181">
        <f>'6、销售进度'!AU139*$C6+'6、销售进度'!AT139*$D6+'6、销售进度'!AS139*$E6+'6、销售进度'!AR139*$F6+'6、销售进度'!AQ139*$G6+'6、销售进度'!AP139*$H6+'6、销售进度'!AO139*$I6+'6、销售进度'!AN139*$J6</f>
        <v>0</v>
      </c>
      <c r="AV67" s="181">
        <f>'6、销售进度'!AV139*$C6+'6、销售进度'!AU139*$D6+'6、销售进度'!AT139*$E6+'6、销售进度'!AS139*$F6+'6、销售进度'!AR139*$G6+'6、销售进度'!AQ139*$H6+'6、销售进度'!AP139*$I6+'6、销售进度'!AO139*$J6</f>
        <v>0</v>
      </c>
      <c r="AW67" s="181">
        <f>'6、销售进度'!AW139*$C6+'6、销售进度'!AV139*$D6+'6、销售进度'!AU139*$E6+'6、销售进度'!AT139*$F6+'6、销售进度'!AS139*$G6+'6、销售进度'!AR139*$H6+'6、销售进度'!AQ139*$I6+'6、销售进度'!AP139*$J6</f>
        <v>0</v>
      </c>
      <c r="AX67" s="181">
        <f>'6、销售进度'!AX139*$C6+'6、销售进度'!AW139*$D6+'6、销售进度'!AV139*$E6+'6、销售进度'!AU139*$F6+'6、销售进度'!AT139*$G6+'6、销售进度'!AS139*$H6+'6、销售进度'!AR139*$I6+'6、销售进度'!AQ139*$J6</f>
        <v>0</v>
      </c>
      <c r="AY67" s="181">
        <f>'6、销售进度'!AY139*$C6+'6、销售进度'!AX139*$D6+'6、销售进度'!AW139*$E6+'6、销售进度'!AV139*$F6+'6、销售进度'!AU139*$G6+'6、销售进度'!AT139*$H6+'6、销售进度'!AS139*$I6+'6、销售进度'!AR139*$J6</f>
        <v>0</v>
      </c>
      <c r="AZ67" s="181">
        <f>'6、销售进度'!AZ139*$C6+'6、销售进度'!AY139*$D6+'6、销售进度'!AX139*$E6+'6、销售进度'!AW139*$F6+'6、销售进度'!AV139*$G6+'6、销售进度'!AU139*$H6+'6、销售进度'!AT139*$I6+'6、销售进度'!AS139*$J6</f>
        <v>0</v>
      </c>
      <c r="BA67" s="181">
        <f>'6、销售进度'!BA139*$C6+'6、销售进度'!AZ139*$D6+'6、销售进度'!AY139*$E6+'6、销售进度'!AX139*$F6+'6、销售进度'!AW139*$G6+'6、销售进度'!AV139*$H6+'6、销售进度'!AU139*$I6+'6、销售进度'!AT139*$J6</f>
        <v>0</v>
      </c>
      <c r="BB67" s="181">
        <f>'6、销售进度'!BB139*$C6+'6、销售进度'!BA139*$D6+'6、销售进度'!AZ139*$E6+'6、销售进度'!AY139*$F6+'6、销售进度'!AX139*$G6+'6、销售进度'!AW139*$H6+'6、销售进度'!AV139*$I6+'6、销售进度'!AU139*$J6</f>
        <v>0</v>
      </c>
      <c r="BC67" s="181">
        <f>'6、销售进度'!BC139*$C6+'6、销售进度'!BB139*$D6+'6、销售进度'!BA139*$E6+'6、销售进度'!AZ139*$F6+'6、销售进度'!AY139*$G6+'6、销售进度'!AX139*$H6+'6、销售进度'!AW139*$I6+'6、销售进度'!AV139*$J6</f>
        <v>0</v>
      </c>
      <c r="BD67" s="181">
        <f>'6、销售进度'!BD139*$C6+'6、销售进度'!BC139*$D6+'6、销售进度'!BB139*$E6+'6、销售进度'!BA139*$F6+'6、销售进度'!AZ139*$G6+'6、销售进度'!AY139*$H6+'6、销售进度'!AX139*$I6+'6、销售进度'!AW139*$J6</f>
        <v>0</v>
      </c>
      <c r="BE67" s="181">
        <f>'6、销售进度'!BE139*$C6+'6、销售进度'!BD139*$D6+'6、销售进度'!BC139*$E6+'6、销售进度'!BB139*$F6+'6、销售进度'!BA139*$G6+'6、销售进度'!AZ139*$H6+'6、销售进度'!AY139*$I6+'6、销售进度'!AX139*$J6</f>
        <v>0</v>
      </c>
      <c r="BF67" s="181">
        <f>'6、销售进度'!BF139*$C6+'6、销售进度'!BE139*$D6+'6、销售进度'!BD139*$E6+'6、销售进度'!BC139*$F6+'6、销售进度'!BB139*$G6+'6、销售进度'!BA139*$H6+'6、销售进度'!AZ139*$I6+'6、销售进度'!AY139*$J6</f>
        <v>0</v>
      </c>
      <c r="BG67" s="181">
        <f>'6、销售进度'!BG139*$C6+'6、销售进度'!BF139*$D6+'6、销售进度'!BE139*$E6+'6、销售进度'!BD139*$F6+'6、销售进度'!BC139*$G6+'6、销售进度'!BB139*$H6+'6、销售进度'!BA139*$I6+'6、销售进度'!AZ139*$J6</f>
        <v>0</v>
      </c>
      <c r="BH67" s="181">
        <f>'6、销售进度'!BH139*$C6+'6、销售进度'!BG139*$D6+'6、销售进度'!BF139*$E6+'6、销售进度'!BE139*$F6+'6、销售进度'!BD139*$G6+'6、销售进度'!BC139*$H6+'6、销售进度'!BB139*$I6+'6、销售进度'!BA139*$J6</f>
        <v>0</v>
      </c>
      <c r="BI67" s="181">
        <f>'6、销售进度'!BI139*$C6+'6、销售进度'!BH139*$D6+'6、销售进度'!BG139*$E6+'6、销售进度'!BF139*$F6+'6、销售进度'!BE139*$G6+'6、销售进度'!BD139*$H6+'6、销售进度'!BC139*$I6+'6、销售进度'!BB139*$J6</f>
        <v>0</v>
      </c>
      <c r="BJ67" s="181">
        <f>'6、销售进度'!BJ139*$C6+'6、销售进度'!BI139*$D6+'6、销售进度'!BH139*$E6+'6、销售进度'!BG139*$F6+'6、销售进度'!BF139*$G6+'6、销售进度'!BE139*$H6+'6、销售进度'!BD139*$I6+'6、销售进度'!BC139*$J6</f>
        <v>0</v>
      </c>
      <c r="BK67" s="181">
        <f>'6、销售进度'!BK139*$C6+'6、销售进度'!BJ139*$D6+'6、销售进度'!BI139*$E6+'6、销售进度'!BH139*$F6+'6、销售进度'!BG139*$G6+'6、销售进度'!BF139*$H6+'6、销售进度'!BE139*$I6+'6、销售进度'!BD139*$J6</f>
        <v>0</v>
      </c>
      <c r="BL67" s="181">
        <f>'6、销售进度'!BL139*$C6+'6、销售进度'!BK139*$D6+'6、销售进度'!BJ139*$E6+'6、销售进度'!BI139*$F6+'6、销售进度'!BH139*$G6+'6、销售进度'!BG139*$H6+'6、销售进度'!BF139*$I6+'6、销售进度'!BE139*$J6</f>
        <v>0</v>
      </c>
      <c r="BM67" s="181">
        <f>'6、销售进度'!BM139*$C6+'6、销售进度'!BL139*$D6+'6、销售进度'!BK139*$E6+'6、销售进度'!BJ139*$F6+'6、销售进度'!BI139*$G6+'6、销售进度'!BH139*$H6+'6、销售进度'!BG139*$I6+'6、销售进度'!BF139*$J6</f>
        <v>0</v>
      </c>
      <c r="BN67" s="181">
        <f>'6、销售进度'!BN139*$C6+'6、销售进度'!BM139*$D6+'6、销售进度'!BL139*$E6+'6、销售进度'!BK139*$F6+'6、销售进度'!BJ139*$G6+'6、销售进度'!BI139*$H6+'6、销售进度'!BH139*$I6+'6、销售进度'!BG139*$J6</f>
        <v>0</v>
      </c>
      <c r="BO67" s="181">
        <f>'6、销售进度'!BO139*$C6+'6、销售进度'!BN139*$D6+'6、销售进度'!BM139*$E6+'6、销售进度'!BL139*$F6+'6、销售进度'!BK139*$G6+'6、销售进度'!BJ139*$H6+'6、销售进度'!BI139*$I6+'6、销售进度'!BH139*$J6</f>
        <v>0</v>
      </c>
      <c r="BP67" s="181">
        <f>'6、销售进度'!BP139*$C6+'6、销售进度'!BO139*$D6+'6、销售进度'!BN139*$E6+'6、销售进度'!BM139*$F6+'6、销售进度'!BL139*$G6+'6、销售进度'!BK139*$H6+'6、销售进度'!BJ139*$I6+'6、销售进度'!BI139*$J6</f>
        <v>0</v>
      </c>
      <c r="BQ67" s="181">
        <f>'6、销售进度'!BQ139*$C6+'6、销售进度'!BP139*$D6+'6、销售进度'!BO139*$E6+'6、销售进度'!BN139*$F6+'6、销售进度'!BM139*$G6+'6、销售进度'!BL139*$H6+'6、销售进度'!BK139*$I6+'6、销售进度'!BJ139*$J6</f>
        <v>0</v>
      </c>
      <c r="BR67" s="181">
        <f>'6、销售进度'!BR139*$C6+'6、销售进度'!BQ139*$D6+'6、销售进度'!BP139*$E6+'6、销售进度'!BO139*$F6+'6、销售进度'!BN139*$G6+'6、销售进度'!BM139*$H6+'6、销售进度'!BL139*$I6+'6、销售进度'!BK139*$J6</f>
        <v>0</v>
      </c>
      <c r="BS67" s="181">
        <f>'6、销售进度'!BS139*$C6+'6、销售进度'!BR139*$D6+'6、销售进度'!BQ139*$E6+'6、销售进度'!BP139*$F6+'6、销售进度'!BO139*$G6+'6、销售进度'!BN139*$H6+'6、销售进度'!BM139*$I6+'6、销售进度'!BL139*$J6</f>
        <v>0</v>
      </c>
      <c r="BT67" s="181">
        <f>'6、销售进度'!BT139*$C6+'6、销售进度'!BS139*$D6+'6、销售进度'!BR139*$E6+'6、销售进度'!BQ139*$F6+'6、销售进度'!BP139*$G6+'6、销售进度'!BO139*$H6+'6、销售进度'!BN139*$I6+'6、销售进度'!BM139*$J6</f>
        <v>0</v>
      </c>
      <c r="BU67" s="181">
        <f>'6、销售进度'!BU139*$C6+'6、销售进度'!BT139*$D6+'6、销售进度'!BS139*$E6+'6、销售进度'!BR139*$F6+'6、销售进度'!BQ139*$G6+'6、销售进度'!BP139*$H6+'6、销售进度'!BO139*$I6+'6、销售进度'!BN139*$J6</f>
        <v>0</v>
      </c>
      <c r="BV67" s="181">
        <f>'6、销售进度'!BV139*$C6+'6、销售进度'!BU139*$D6+'6、销售进度'!BT139*$E6+'6、销售进度'!BS139*$F6+'6、销售进度'!BR139*$G6+'6、销售进度'!BQ139*$H6+'6、销售进度'!BP139*$I6+'6、销售进度'!BO139*$J6</f>
        <v>0</v>
      </c>
      <c r="BW67" s="181">
        <f>'6、销售进度'!BW139*$C6+'6、销售进度'!BV139*$D6+'6、销售进度'!BU139*$E6+'6、销售进度'!BT139*$F6+'6、销售进度'!BS139*$G6+'6、销售进度'!BR139*$H6+'6、销售进度'!BQ139*$I6+'6、销售进度'!BP139*$J6</f>
        <v>0</v>
      </c>
      <c r="BX67" s="181">
        <f>'6、销售进度'!BX139*$C6+'6、销售进度'!BW139*$D6+'6、销售进度'!BV139*$E6+'6、销售进度'!BU139*$F6+'6、销售进度'!BT139*$G6+'6、销售进度'!BS139*$H6+'6、销售进度'!BR139*$I6+'6、销售进度'!BQ139*$J6</f>
        <v>0</v>
      </c>
      <c r="BY67" s="181">
        <f>'6、销售进度'!BY139*$C6+'6、销售进度'!BX139*$D6+'6、销售进度'!BW139*$E6+'6、销售进度'!BV139*$F6+'6、销售进度'!BU139*$G6+'6、销售进度'!BT139*$H6+'6、销售进度'!BS139*$I6+'6、销售进度'!BR139*$J6</f>
        <v>0</v>
      </c>
      <c r="BZ67" s="181">
        <f>'6、销售进度'!BZ139*$C6+'6、销售进度'!BY139*$D6+'6、销售进度'!BX139*$E6+'6、销售进度'!BW139*$F6+'6、销售进度'!BV139*$G6+'6、销售进度'!BU139*$H6+'6、销售进度'!BT139*$I6+'6、销售进度'!BS139*$J6</f>
        <v>0</v>
      </c>
      <c r="CA67" s="181">
        <f>'6、销售进度'!CA139*$C6+'6、销售进度'!BZ139*$D6+'6、销售进度'!BY139*$E6+'6、销售进度'!BX139*$F6+'6、销售进度'!BW139*$G6+'6、销售进度'!BV139*$H6+'6、销售进度'!BU139*$I6+'6、销售进度'!BT139*$J6</f>
        <v>0</v>
      </c>
      <c r="CB67" s="181">
        <f>'6、销售进度'!CB139*$C6+'6、销售进度'!CA139*$D6+'6、销售进度'!BZ139*$E6+'6、销售进度'!BY139*$F6+'6、销售进度'!BX139*$G6+'6、销售进度'!BW139*$H6+'6、销售进度'!BV139*$I6+'6、销售进度'!BU139*$J6</f>
        <v>0</v>
      </c>
      <c r="CC67" s="181">
        <f>'6、销售进度'!CC139*$C6+'6、销售进度'!CB139*$D6+'6、销售进度'!CA139*$E6+'6、销售进度'!BZ139*$F6+'6、销售进度'!BY139*$G6+'6、销售进度'!BX139*$H6+'6、销售进度'!BW139*$I6+'6、销售进度'!BV139*$J6</f>
        <v>0</v>
      </c>
      <c r="CD67" s="181">
        <f>'6、销售进度'!CD139*$C6+'6、销售进度'!CC139*$D6+'6、销售进度'!CB139*$E6+'6、销售进度'!CA139*$F6+'6、销售进度'!BZ139*$G6+'6、销售进度'!BY139*$H6+'6、销售进度'!BX139*$I6+'6、销售进度'!BW139*$J6</f>
        <v>0</v>
      </c>
      <c r="CE67" s="181">
        <f>'6、销售进度'!CE139*$C6+'6、销售进度'!CD139*$D6+'6、销售进度'!CC139*$E6+'6、销售进度'!CB139*$F6+'6、销售进度'!CA139*$G6+'6、销售进度'!BZ139*$H6+'6、销售进度'!BY139*$I6+'6、销售进度'!BX139*$J6</f>
        <v>0</v>
      </c>
      <c r="CF67" s="181">
        <f>'6、销售进度'!CF139*$C6+'6、销售进度'!CE139*$D6+'6、销售进度'!CD139*$E6+'6、销售进度'!CC139*$F6+'6、销售进度'!CB139*$G6+'6、销售进度'!CA139*$H6+'6、销售进度'!BZ139*$I6+'6、销售进度'!BY139*$J6</f>
        <v>0</v>
      </c>
      <c r="CG67" s="181">
        <f>'6、销售进度'!CG139*$C6+'6、销售进度'!CF139*$D6+'6、销售进度'!CE139*$E6+'6、销售进度'!CD139*$F6+'6、销售进度'!CC139*$G6+'6、销售进度'!CB139*$H6+'6、销售进度'!CA139*$I6+'6、销售进度'!BZ139*$J6</f>
        <v>0</v>
      </c>
      <c r="CH67" s="181">
        <f>'6、销售进度'!CH139*$C6+'6、销售进度'!CG139*$D6+'6、销售进度'!CF139*$E6+'6、销售进度'!CE139*$F6+'6、销售进度'!CD139*$G6+'6、销售进度'!CC139*$H6+'6、销售进度'!CB139*$I6+'6、销售进度'!CA139*$J6</f>
        <v>0</v>
      </c>
      <c r="CI67" s="181">
        <f>'6、销售进度'!CI139*$C6+'6、销售进度'!CH139*$D6+'6、销售进度'!CG139*$E6+'6、销售进度'!CF139*$F6+'6、销售进度'!CE139*$G6+'6、销售进度'!CD139*$H6+'6、销售进度'!CC139*$I6+'6、销售进度'!CB139*$J6</f>
        <v>0</v>
      </c>
      <c r="CJ67" s="181">
        <f>'6、销售进度'!CJ139*$C6+'6、销售进度'!CI139*$D6+'6、销售进度'!CH139*$E6+'6、销售进度'!CG139*$F6+'6、销售进度'!CF139*$G6+'6、销售进度'!CE139*$H6+'6、销售进度'!CD139*$I6+'6、销售进度'!CC139*$J6</f>
        <v>0</v>
      </c>
      <c r="CK67" s="181">
        <f>'6、销售进度'!CK139*$C6+'6、销售进度'!CJ139*$D6+'6、销售进度'!CI139*$E6+'6、销售进度'!CH139*$F6+'6、销售进度'!CG139*$G6+'6、销售进度'!CF139*$H6+'6、销售进度'!CE139*$I6+'6、销售进度'!CD139*$J6</f>
        <v>0</v>
      </c>
      <c r="CL67" s="181">
        <f>'6、销售进度'!CL139*$C6+'6、销售进度'!CK139*$D6+'6、销售进度'!CJ139*$E6+'6、销售进度'!CI139*$F6+'6、销售进度'!CH139*$G6+'6、销售进度'!CG139*$H6+'6、销售进度'!CF139*$I6+'6、销售进度'!CE139*$J6</f>
        <v>0</v>
      </c>
      <c r="CM67" s="181">
        <f>'6、销售进度'!CM139*$C6+'6、销售进度'!CL139*$D6+'6、销售进度'!CK139*$E6+'6、销售进度'!CJ139*$F6+'6、销售进度'!CI139*$G6+'6、销售进度'!CH139*$H6+'6、销售进度'!CG139*$I6+'6、销售进度'!CF139*$J6</f>
        <v>0</v>
      </c>
      <c r="CN67" s="181">
        <f>'6、销售进度'!CN139*$C6+'6、销售进度'!CM139*$D6+'6、销售进度'!CL139*$E6+'6、销售进度'!CK139*$F6+'6、销售进度'!CJ139*$G6+'6、销售进度'!CI139*$H6+'6、销售进度'!CH139*$I6+'6、销售进度'!CG139*$J6</f>
        <v>0</v>
      </c>
      <c r="CO67" s="181">
        <f>'6、销售进度'!CO139*$C6+'6、销售进度'!CN139*$D6+'6、销售进度'!CM139*$E6+'6、销售进度'!CL139*$F6+'6、销售进度'!CK139*$G6+'6、销售进度'!CJ139*$H6+'6、销售进度'!CI139*$I6+'6、销售进度'!CH139*$J6</f>
        <v>0</v>
      </c>
      <c r="CP67" s="181">
        <f>'6、销售进度'!CP139*$C6+'6、销售进度'!CO139*$D6+'6、销售进度'!CN139*$E6+'6、销售进度'!CM139*$F6+'6、销售进度'!CL139*$G6+'6、销售进度'!CK139*$H6+'6、销售进度'!CJ139*$I6+'6、销售进度'!CI139*$J6</f>
        <v>0</v>
      </c>
      <c r="CQ67" s="181">
        <f>'6、销售进度'!CQ139*$C6+'6、销售进度'!CP139*$D6+'6、销售进度'!CO139*$E6+'6、销售进度'!CN139*$F6+'6、销售进度'!CM139*$G6+'6、销售进度'!CL139*$H6+'6、销售进度'!CK139*$I6+'6、销售进度'!CJ139*$J6</f>
        <v>0</v>
      </c>
      <c r="CR67" s="181">
        <f>'6、销售进度'!CR139*$C6+'6、销售进度'!CQ139*$D6+'6、销售进度'!CP139*$E6+'6、销售进度'!CO139*$F6+'6、销售进度'!CN139*$G6+'6、销售进度'!CM139*$H6+'6、销售进度'!CL139*$I6+'6、销售进度'!CK139*$J6</f>
        <v>0</v>
      </c>
      <c r="CS67" s="181">
        <f>'6、销售进度'!CS139*$C6+'6、销售进度'!CR139*$D6+'6、销售进度'!CQ139*$E6+'6、销售进度'!CP139*$F6+'6、销售进度'!CO139*$G6+'6、销售进度'!CN139*$H6+'6、销售进度'!CM139*$I6+'6、销售进度'!CL139*$J6</f>
        <v>0</v>
      </c>
      <c r="CT67" s="181">
        <f>'6、销售进度'!CT139*$C6+'6、销售进度'!CS139*$D6+'6、销售进度'!CR139*$E6+'6、销售进度'!CQ139*$F6+'6、销售进度'!CP139*$G6+'6、销售进度'!CO139*$H6+'6、销售进度'!CN139*$I6+'6、销售进度'!CM139*$J6</f>
        <v>0</v>
      </c>
      <c r="CU67" s="188">
        <f>B67-'6、销售进度'!B139</f>
        <v>0</v>
      </c>
    </row>
    <row r="68" spans="1:99" ht="16.5" customHeight="1" outlineLevel="1">
      <c r="A68" s="174" t="str">
        <f t="shared" si="45"/>
        <v>高层(19F及以上）</v>
      </c>
      <c r="B68" s="180">
        <f t="shared" si="46"/>
        <v>250644.13920000001</v>
      </c>
      <c r="C68" s="181">
        <f>'6、销售进度'!C140*$C7</f>
        <v>0</v>
      </c>
      <c r="D68" s="181">
        <f>'6、销售进度'!D140*$C7+'6、销售进度'!C140*$D7</f>
        <v>0</v>
      </c>
      <c r="E68" s="181">
        <f>'6、销售进度'!E140*$C7+'6、销售进度'!D140*$D7+'6、销售进度'!C140*$E7</f>
        <v>0</v>
      </c>
      <c r="F68" s="181">
        <f>'6、销售进度'!F140*$C7+'6、销售进度'!E140*$D7+'6、销售进度'!D140*$E7+'6、销售进度'!C140*$F7</f>
        <v>0</v>
      </c>
      <c r="G68" s="181">
        <f>'6、销售进度'!G140*$C7+'6、销售进度'!F140*$D7+'6、销售进度'!E140*$E7+'6、销售进度'!D140*$F7+'6、销售进度'!C140*$G7</f>
        <v>0</v>
      </c>
      <c r="H68" s="181">
        <f>'6、销售进度'!H140*$C7+'6、销售进度'!G140*$D7+'6、销售进度'!F140*$E7+'6、销售进度'!E140*$F7+'6、销售进度'!D140*$G7+'6、销售进度'!C140*$H7</f>
        <v>0</v>
      </c>
      <c r="I68" s="181">
        <f>'6、销售进度'!I140*$C7+'6、销售进度'!H140*$D7+'6、销售进度'!G140*$E7+'6、销售进度'!F140*$F7+'6、销售进度'!E140*$G7+'6、销售进度'!D140*$H7+'6、销售进度'!C140*$I7</f>
        <v>0</v>
      </c>
      <c r="J68" s="181">
        <f>'6、销售进度'!J140*$C7+'6、销售进度'!I140*$D7+'6、销售进度'!H140*$E7+'6、销售进度'!G140*$F7+'6、销售进度'!F140*$G7+'6、销售进度'!E140*$H7+'6、销售进度'!D140*$I7+'6、销售进度'!C140*$J7</f>
        <v>0</v>
      </c>
      <c r="K68" s="181">
        <f>'6、销售进度'!K140*$C7+'6、销售进度'!J140*$D7+'6、销售进度'!I140*$E7+'6、销售进度'!H140*$F7+'6、销售进度'!G140*$G7+'6、销售进度'!F140*$H7+'6、销售进度'!E140*$I7+'6、销售进度'!D140*$J7</f>
        <v>0</v>
      </c>
      <c r="L68" s="181">
        <f>'6、销售进度'!L140*$C7+'6、销售进度'!K140*$D7+'6、销售进度'!J140*$E7+'6、销售进度'!I140*$F7+'6、销售进度'!H140*$G7+'6、销售进度'!G140*$H7+'6、销售进度'!F140*$I7+'6、销售进度'!E140*$J7</f>
        <v>0</v>
      </c>
      <c r="M68" s="181">
        <f>'6、销售进度'!M140*$C7+'6、销售进度'!L140*$D7+'6、销售进度'!K140*$E7+'6、销售进度'!J140*$F7+'6、销售进度'!I140*$G7+'6、销售进度'!H140*$H7+'6、销售进度'!G140*$I7+'6、销售进度'!F140*$J7</f>
        <v>0</v>
      </c>
      <c r="N68" s="181">
        <f>'6、销售进度'!N140*$C7+'6、销售进度'!M140*$D7+'6、销售进度'!L140*$E7+'6、销售进度'!K140*$F7+'6、销售进度'!J140*$G7+'6、销售进度'!I140*$H7+'6、销售进度'!H140*$I7+'6、销售进度'!G140*$J7</f>
        <v>0</v>
      </c>
      <c r="O68" s="181">
        <f>'6、销售进度'!O140*$C7+'6、销售进度'!N140*$D7+'6、销售进度'!M140*$E7+'6、销售进度'!L140*$F7+'6、销售进度'!K140*$G7+'6、销售进度'!J140*$H7+'6、销售进度'!I140*$I7+'6、销售进度'!H140*$J7</f>
        <v>0</v>
      </c>
      <c r="P68" s="181">
        <f>'6、销售进度'!P140*$C7+'6、销售进度'!O140*$D7+'6、销售进度'!N140*$E7+'6、销售进度'!M140*$F7+'6、销售进度'!L140*$G7+'6、销售进度'!K140*$H7+'6、销售进度'!J140*$I7+'6、销售进度'!I140*$J7</f>
        <v>0</v>
      </c>
      <c r="Q68" s="181">
        <f>'6、销售进度'!Q140*$C7+'6、销售进度'!P140*$D7+'6、销售进度'!O140*$E7+'6、销售进度'!N140*$F7+'6、销售进度'!M140*$G7+'6、销售进度'!L140*$H7+'6、销售进度'!K140*$I7+'6、销售进度'!J140*$J7</f>
        <v>0</v>
      </c>
      <c r="R68" s="181">
        <f>'6、销售进度'!R140*$C7+'6、销售进度'!Q140*$D7+'6、销售进度'!P140*$E7+'6、销售进度'!O140*$F7+'6、销售进度'!N140*$G7+'6、销售进度'!M140*$H7+'6、销售进度'!L140*$I7+'6、销售进度'!K140*$J7</f>
        <v>0</v>
      </c>
      <c r="S68" s="181">
        <f>'6、销售进度'!S140*$C7+'6、销售进度'!R140*$D7+'6、销售进度'!Q140*$E7+'6、销售进度'!P140*$F7+'6、销售进度'!O140*$G7+'6、销售进度'!N140*$H7+'6、销售进度'!M140*$I7+'6、销售进度'!L140*$J7</f>
        <v>0</v>
      </c>
      <c r="T68" s="181">
        <f>'6、销售进度'!T140*$C7+'6、销售进度'!S140*$D7+'6、销售进度'!R140*$E7+'6、销售进度'!Q140*$F7+'6、销售进度'!P140*$G7+'6、销售进度'!O140*$H7+'6、销售进度'!N140*$I7+'6、销售进度'!M140*$J7</f>
        <v>35483.184000000001</v>
      </c>
      <c r="U68" s="181">
        <f>'6、销售进度'!U140*$C7+'6、销售进度'!T140*$D7+'6、销售进度'!S140*$E7+'6、销售进度'!R140*$F7+'6、销售进度'!Q140*$G7+'6、销售进度'!P140*$H7+'6、销售进度'!O140*$I7+'6、销售进度'!N140*$J7</f>
        <v>44353.98</v>
      </c>
      <c r="V68" s="181">
        <f>'6、销售进度'!V140*$C7+'6、销售进度'!U140*$D7+'6、销售进度'!T140*$E7+'6、销售进度'!S140*$F7+'6、销售进度'!R140*$G7+'6、销售进度'!Q140*$H7+'6、销售进度'!P140*$I7+'6、销售进度'!O140*$J7</f>
        <v>56466.00576</v>
      </c>
      <c r="W68" s="181">
        <f>'6、销售进度'!W140*$C7+'6、销售进度'!V140*$D7+'6、销售进度'!U140*$E7+'6、销售进度'!T140*$F7+'6、销售进度'!S140*$G7+'6、销售进度'!R140*$H7+'6、销售进度'!Q140*$I7+'6、销售进度'!P140*$J7</f>
        <v>50128.827839999998</v>
      </c>
      <c r="X68" s="181">
        <f>'6、销售进度'!X140*$C7+'6、销售进度'!W140*$D7+'6、销售进度'!V140*$E7+'6、销售进度'!U140*$F7+'6、销售进度'!T140*$G7+'6、销售进度'!S140*$H7+'6、销售进度'!R140*$I7+'6、销售进度'!Q140*$J7</f>
        <v>32387.235840000001</v>
      </c>
      <c r="Y68" s="181">
        <f>'6、销售进度'!Y140*$C7+'6、销售进度'!X140*$D7+'6、销售进度'!W140*$E7+'6、销售进度'!V140*$F7+'6、销售进度'!U140*$G7+'6、销售进度'!T140*$H7+'6、销售进度'!S140*$I7+'6、销售进度'!R140*$J7</f>
        <v>22037.973839999999</v>
      </c>
      <c r="Z68" s="181">
        <f>'6、销售进度'!Z140*$C7+'6、销售进度'!Y140*$D7+'6、销售进度'!X140*$E7+'6、销售进度'!W140*$F7+'6、销售进度'!V140*$G7+'6、销售进度'!U140*$H7+'6、销售进度'!T140*$I7+'6、销售进度'!S140*$J7</f>
        <v>6618.3429599999999</v>
      </c>
      <c r="AA68" s="181">
        <f>'6、销售进度'!AA140*$C7+'6、销售进度'!Z140*$D7+'6、销售进度'!Y140*$E7+'6、销售进度'!X140*$F7+'6、销售进度'!W140*$G7+'6、销售进度'!V140*$H7+'6、销售进度'!U140*$I7+'6、销售进度'!T140*$J7</f>
        <v>3168.5889599999991</v>
      </c>
      <c r="AB68" s="181">
        <f>'6、销售进度'!AB140*$C7+'6、销售进度'!AA140*$D7+'6、销售进度'!Z140*$E7+'6、销售进度'!Y140*$F7+'6、销售进度'!X140*$G7+'6、销售进度'!W140*$H7+'6、销售进度'!V140*$I7+'6、销售进度'!U140*$J7</f>
        <v>0</v>
      </c>
      <c r="AC68" s="181">
        <f>'6、销售进度'!AC140*$C7+'6、销售进度'!AB140*$D7+'6、销售进度'!AA140*$E7+'6、销售进度'!Z140*$F7+'6、销售进度'!Y140*$G7+'6、销售进度'!X140*$H7+'6、销售进度'!W140*$I7+'6、销售进度'!V140*$J7</f>
        <v>0</v>
      </c>
      <c r="AD68" s="181">
        <f>'6、销售进度'!AD140*$C7+'6、销售进度'!AC140*$D7+'6、销售进度'!AB140*$E7+'6、销售进度'!AA140*$F7+'6、销售进度'!Z140*$G7+'6、销售进度'!Y140*$H7+'6、销售进度'!X140*$I7+'6、销售进度'!W140*$J7</f>
        <v>0</v>
      </c>
      <c r="AE68" s="181">
        <f>'6、销售进度'!AE140*$C7+'6、销售进度'!AD140*$D7+'6、销售进度'!AC140*$E7+'6、销售进度'!AB140*$F7+'6、销售进度'!AA140*$G7+'6、销售进度'!Z140*$H7+'6、销售进度'!Y140*$I7+'6、销售进度'!X140*$J7</f>
        <v>0</v>
      </c>
      <c r="AF68" s="181">
        <f>'6、销售进度'!AF140*$C7+'6、销售进度'!AE140*$D7+'6、销售进度'!AD140*$E7+'6、销售进度'!AC140*$F7+'6、销售进度'!AB140*$G7+'6、销售进度'!AA140*$H7+'6、销售进度'!Z140*$I7+'6、销售进度'!Y140*$J7</f>
        <v>0</v>
      </c>
      <c r="AG68" s="181">
        <f>'6、销售进度'!AG140*$C7+'6、销售进度'!AF140*$D7+'6、销售进度'!AE140*$E7+'6、销售进度'!AD140*$F7+'6、销售进度'!AC140*$G7+'6、销售进度'!AB140*$H7+'6、销售进度'!AA140*$I7+'6、销售进度'!Z140*$J7</f>
        <v>0</v>
      </c>
      <c r="AH68" s="181">
        <f>'6、销售进度'!AH140*$C7+'6、销售进度'!AG140*$D7+'6、销售进度'!AF140*$E7+'6、销售进度'!AE140*$F7+'6、销售进度'!AD140*$G7+'6、销售进度'!AC140*$H7+'6、销售进度'!AB140*$I7+'6、销售进度'!AA140*$J7</f>
        <v>0</v>
      </c>
      <c r="AI68" s="181">
        <f>'6、销售进度'!AI140*$C7+'6、销售进度'!AH140*$D7+'6、销售进度'!AG140*$E7+'6、销售进度'!AF140*$F7+'6、销售进度'!AE140*$G7+'6、销售进度'!AD140*$H7+'6、销售进度'!AC140*$I7+'6、销售进度'!AB140*$J7</f>
        <v>0</v>
      </c>
      <c r="AJ68" s="181">
        <f>'6、销售进度'!AJ140*$C7+'6、销售进度'!AI140*$D7+'6、销售进度'!AH140*$E7+'6、销售进度'!AG140*$F7+'6、销售进度'!AF140*$G7+'6、销售进度'!AE140*$H7+'6、销售进度'!AD140*$I7+'6、销售进度'!AC140*$J7</f>
        <v>0</v>
      </c>
      <c r="AK68" s="181">
        <f>'6、销售进度'!AK140*$C7+'6、销售进度'!AJ140*$D7+'6、销售进度'!AI140*$E7+'6、销售进度'!AH140*$F7+'6、销售进度'!AG140*$G7+'6、销售进度'!AF140*$H7+'6、销售进度'!AE140*$I7+'6、销售进度'!AD140*$J7</f>
        <v>0</v>
      </c>
      <c r="AL68" s="181">
        <f>'6、销售进度'!AL140*$C7+'6、销售进度'!AK140*$D7+'6、销售进度'!AJ140*$E7+'6、销售进度'!AI140*$F7+'6、销售进度'!AH140*$G7+'6、销售进度'!AG140*$H7+'6、销售进度'!AF140*$I7+'6、销售进度'!AE140*$J7</f>
        <v>0</v>
      </c>
      <c r="AM68" s="181">
        <f>'6、销售进度'!AM140*$C7+'6、销售进度'!AL140*$D7+'6、销售进度'!AK140*$E7+'6、销售进度'!AJ140*$F7+'6、销售进度'!AI140*$G7+'6、销售进度'!AH140*$H7+'6、销售进度'!AG140*$I7+'6、销售进度'!AF140*$J7</f>
        <v>0</v>
      </c>
      <c r="AN68" s="181">
        <f>'6、销售进度'!AN140*$C7+'6、销售进度'!AM140*$D7+'6、销售进度'!AL140*$E7+'6、销售进度'!AK140*$F7+'6、销售进度'!AJ140*$G7+'6、销售进度'!AI140*$H7+'6、销售进度'!AH140*$I7+'6、销售进度'!AG140*$J7</f>
        <v>0</v>
      </c>
      <c r="AO68" s="181">
        <f>'6、销售进度'!AO140*$C7+'6、销售进度'!AN140*$D7+'6、销售进度'!AM140*$E7+'6、销售进度'!AL140*$F7+'6、销售进度'!AK140*$G7+'6、销售进度'!AJ140*$H7+'6、销售进度'!AI140*$I7+'6、销售进度'!AH140*$J7</f>
        <v>0</v>
      </c>
      <c r="AP68" s="181">
        <f>'6、销售进度'!AP140*$C7+'6、销售进度'!AO140*$D7+'6、销售进度'!AN140*$E7+'6、销售进度'!AM140*$F7+'6、销售进度'!AL140*$G7+'6、销售进度'!AK140*$H7+'6、销售进度'!AJ140*$I7+'6、销售进度'!AI140*$J7</f>
        <v>0</v>
      </c>
      <c r="AQ68" s="181">
        <f>'6、销售进度'!AQ140*$C7+'6、销售进度'!AP140*$D7+'6、销售进度'!AO140*$E7+'6、销售进度'!AN140*$F7+'6、销售进度'!AM140*$G7+'6、销售进度'!AL140*$H7+'6、销售进度'!AK140*$I7+'6、销售进度'!AJ140*$J7</f>
        <v>0</v>
      </c>
      <c r="AR68" s="181">
        <f>'6、销售进度'!AR140*$C7+'6、销售进度'!AQ140*$D7+'6、销售进度'!AP140*$E7+'6、销售进度'!AO140*$F7+'6、销售进度'!AN140*$G7+'6、销售进度'!AM140*$H7+'6、销售进度'!AL140*$I7+'6、销售进度'!AK140*$J7</f>
        <v>0</v>
      </c>
      <c r="AS68" s="181">
        <f>'6、销售进度'!AS140*$C7+'6、销售进度'!AR140*$D7+'6、销售进度'!AQ140*$E7+'6、销售进度'!AP140*$F7+'6、销售进度'!AO140*$G7+'6、销售进度'!AN140*$H7+'6、销售进度'!AM140*$I7+'6、销售进度'!AL140*$J7</f>
        <v>0</v>
      </c>
      <c r="AT68" s="181">
        <f>'6、销售进度'!AT140*$C7+'6、销售进度'!AS140*$D7+'6、销售进度'!AR140*$E7+'6、销售进度'!AQ140*$F7+'6、销售进度'!AP140*$G7+'6、销售进度'!AO140*$H7+'6、销售进度'!AN140*$I7+'6、销售进度'!AM140*$J7</f>
        <v>0</v>
      </c>
      <c r="AU68" s="181">
        <f>'6、销售进度'!AU140*$C7+'6、销售进度'!AT140*$D7+'6、销售进度'!AS140*$E7+'6、销售进度'!AR140*$F7+'6、销售进度'!AQ140*$G7+'6、销售进度'!AP140*$H7+'6、销售进度'!AO140*$I7+'6、销售进度'!AN140*$J7</f>
        <v>0</v>
      </c>
      <c r="AV68" s="181">
        <f>'6、销售进度'!AV140*$C7+'6、销售进度'!AU140*$D7+'6、销售进度'!AT140*$E7+'6、销售进度'!AS140*$F7+'6、销售进度'!AR140*$G7+'6、销售进度'!AQ140*$H7+'6、销售进度'!AP140*$I7+'6、销售进度'!AO140*$J7</f>
        <v>0</v>
      </c>
      <c r="AW68" s="181">
        <f>'6、销售进度'!AW140*$C7+'6、销售进度'!AV140*$D7+'6、销售进度'!AU140*$E7+'6、销售进度'!AT140*$F7+'6、销售进度'!AS140*$G7+'6、销售进度'!AR140*$H7+'6、销售进度'!AQ140*$I7+'6、销售进度'!AP140*$J7</f>
        <v>0</v>
      </c>
      <c r="AX68" s="181">
        <f>'6、销售进度'!AX140*$C7+'6、销售进度'!AW140*$D7+'6、销售进度'!AV140*$E7+'6、销售进度'!AU140*$F7+'6、销售进度'!AT140*$G7+'6、销售进度'!AS140*$H7+'6、销售进度'!AR140*$I7+'6、销售进度'!AQ140*$J7</f>
        <v>0</v>
      </c>
      <c r="AY68" s="181">
        <f>'6、销售进度'!AY140*$C7+'6、销售进度'!AX140*$D7+'6、销售进度'!AW140*$E7+'6、销售进度'!AV140*$F7+'6、销售进度'!AU140*$G7+'6、销售进度'!AT140*$H7+'6、销售进度'!AS140*$I7+'6、销售进度'!AR140*$J7</f>
        <v>0</v>
      </c>
      <c r="AZ68" s="181">
        <f>'6、销售进度'!AZ140*$C7+'6、销售进度'!AY140*$D7+'6、销售进度'!AX140*$E7+'6、销售进度'!AW140*$F7+'6、销售进度'!AV140*$G7+'6、销售进度'!AU140*$H7+'6、销售进度'!AT140*$I7+'6、销售进度'!AS140*$J7</f>
        <v>0</v>
      </c>
      <c r="BA68" s="181">
        <f>'6、销售进度'!BA140*$C7+'6、销售进度'!AZ140*$D7+'6、销售进度'!AY140*$E7+'6、销售进度'!AX140*$F7+'6、销售进度'!AW140*$G7+'6、销售进度'!AV140*$H7+'6、销售进度'!AU140*$I7+'6、销售进度'!AT140*$J7</f>
        <v>0</v>
      </c>
      <c r="BB68" s="181">
        <f>'6、销售进度'!BB140*$C7+'6、销售进度'!BA140*$D7+'6、销售进度'!AZ140*$E7+'6、销售进度'!AY140*$F7+'6、销售进度'!AX140*$G7+'6、销售进度'!AW140*$H7+'6、销售进度'!AV140*$I7+'6、销售进度'!AU140*$J7</f>
        <v>0</v>
      </c>
      <c r="BC68" s="181">
        <f>'6、销售进度'!BC140*$C7+'6、销售进度'!BB140*$D7+'6、销售进度'!BA140*$E7+'6、销售进度'!AZ140*$F7+'6、销售进度'!AY140*$G7+'6、销售进度'!AX140*$H7+'6、销售进度'!AW140*$I7+'6、销售进度'!AV140*$J7</f>
        <v>0</v>
      </c>
      <c r="BD68" s="181">
        <f>'6、销售进度'!BD140*$C7+'6、销售进度'!BC140*$D7+'6、销售进度'!BB140*$E7+'6、销售进度'!BA140*$F7+'6、销售进度'!AZ140*$G7+'6、销售进度'!AY140*$H7+'6、销售进度'!AX140*$I7+'6、销售进度'!AW140*$J7</f>
        <v>0</v>
      </c>
      <c r="BE68" s="181">
        <f>'6、销售进度'!BE140*$C7+'6、销售进度'!BD140*$D7+'6、销售进度'!BC140*$E7+'6、销售进度'!BB140*$F7+'6、销售进度'!BA140*$G7+'6、销售进度'!AZ140*$H7+'6、销售进度'!AY140*$I7+'6、销售进度'!AX140*$J7</f>
        <v>0</v>
      </c>
      <c r="BF68" s="181">
        <f>'6、销售进度'!BF140*$C7+'6、销售进度'!BE140*$D7+'6、销售进度'!BD140*$E7+'6、销售进度'!BC140*$F7+'6、销售进度'!BB140*$G7+'6、销售进度'!BA140*$H7+'6、销售进度'!AZ140*$I7+'6、销售进度'!AY140*$J7</f>
        <v>0</v>
      </c>
      <c r="BG68" s="181">
        <f>'6、销售进度'!BG140*$C7+'6、销售进度'!BF140*$D7+'6、销售进度'!BE140*$E7+'6、销售进度'!BD140*$F7+'6、销售进度'!BC140*$G7+'6、销售进度'!BB140*$H7+'6、销售进度'!BA140*$I7+'6、销售进度'!AZ140*$J7</f>
        <v>0</v>
      </c>
      <c r="BH68" s="181">
        <f>'6、销售进度'!BH140*$C7+'6、销售进度'!BG140*$D7+'6、销售进度'!BF140*$E7+'6、销售进度'!BE140*$F7+'6、销售进度'!BD140*$G7+'6、销售进度'!BC140*$H7+'6、销售进度'!BB140*$I7+'6、销售进度'!BA140*$J7</f>
        <v>0</v>
      </c>
      <c r="BI68" s="181">
        <f>'6、销售进度'!BI140*$C7+'6、销售进度'!BH140*$D7+'6、销售进度'!BG140*$E7+'6、销售进度'!BF140*$F7+'6、销售进度'!BE140*$G7+'6、销售进度'!BD140*$H7+'6、销售进度'!BC140*$I7+'6、销售进度'!BB140*$J7</f>
        <v>0</v>
      </c>
      <c r="BJ68" s="181">
        <f>'6、销售进度'!BJ140*$C7+'6、销售进度'!BI140*$D7+'6、销售进度'!BH140*$E7+'6、销售进度'!BG140*$F7+'6、销售进度'!BF140*$G7+'6、销售进度'!BE140*$H7+'6、销售进度'!BD140*$I7+'6、销售进度'!BC140*$J7</f>
        <v>0</v>
      </c>
      <c r="BK68" s="181">
        <f>'6、销售进度'!BK140*$C7+'6、销售进度'!BJ140*$D7+'6、销售进度'!BI140*$E7+'6、销售进度'!BH140*$F7+'6、销售进度'!BG140*$G7+'6、销售进度'!BF140*$H7+'6、销售进度'!BE140*$I7+'6、销售进度'!BD140*$J7</f>
        <v>0</v>
      </c>
      <c r="BL68" s="181">
        <f>'6、销售进度'!BL140*$C7+'6、销售进度'!BK140*$D7+'6、销售进度'!BJ140*$E7+'6、销售进度'!BI140*$F7+'6、销售进度'!BH140*$G7+'6、销售进度'!BG140*$H7+'6、销售进度'!BF140*$I7+'6、销售进度'!BE140*$J7</f>
        <v>0</v>
      </c>
      <c r="BM68" s="181">
        <f>'6、销售进度'!BM140*$C7+'6、销售进度'!BL140*$D7+'6、销售进度'!BK140*$E7+'6、销售进度'!BJ140*$F7+'6、销售进度'!BI140*$G7+'6、销售进度'!BH140*$H7+'6、销售进度'!BG140*$I7+'6、销售进度'!BF140*$J7</f>
        <v>0</v>
      </c>
      <c r="BN68" s="181">
        <f>'6、销售进度'!BN140*$C7+'6、销售进度'!BM140*$D7+'6、销售进度'!BL140*$E7+'6、销售进度'!BK140*$F7+'6、销售进度'!BJ140*$G7+'6、销售进度'!BI140*$H7+'6、销售进度'!BH140*$I7+'6、销售进度'!BG140*$J7</f>
        <v>0</v>
      </c>
      <c r="BO68" s="181">
        <f>'6、销售进度'!BO140*$C7+'6、销售进度'!BN140*$D7+'6、销售进度'!BM140*$E7+'6、销售进度'!BL140*$F7+'6、销售进度'!BK140*$G7+'6、销售进度'!BJ140*$H7+'6、销售进度'!BI140*$I7+'6、销售进度'!BH140*$J7</f>
        <v>0</v>
      </c>
      <c r="BP68" s="181">
        <f>'6、销售进度'!BP140*$C7+'6、销售进度'!BO140*$D7+'6、销售进度'!BN140*$E7+'6、销售进度'!BM140*$F7+'6、销售进度'!BL140*$G7+'6、销售进度'!BK140*$H7+'6、销售进度'!BJ140*$I7+'6、销售进度'!BI140*$J7</f>
        <v>0</v>
      </c>
      <c r="BQ68" s="181">
        <f>'6、销售进度'!BQ140*$C7+'6、销售进度'!BP140*$D7+'6、销售进度'!BO140*$E7+'6、销售进度'!BN140*$F7+'6、销售进度'!BM140*$G7+'6、销售进度'!BL140*$H7+'6、销售进度'!BK140*$I7+'6、销售进度'!BJ140*$J7</f>
        <v>0</v>
      </c>
      <c r="BR68" s="181">
        <f>'6、销售进度'!BR140*$C7+'6、销售进度'!BQ140*$D7+'6、销售进度'!BP140*$E7+'6、销售进度'!BO140*$F7+'6、销售进度'!BN140*$G7+'6、销售进度'!BM140*$H7+'6、销售进度'!BL140*$I7+'6、销售进度'!BK140*$J7</f>
        <v>0</v>
      </c>
      <c r="BS68" s="181">
        <f>'6、销售进度'!BS140*$C7+'6、销售进度'!BR140*$D7+'6、销售进度'!BQ140*$E7+'6、销售进度'!BP140*$F7+'6、销售进度'!BO140*$G7+'6、销售进度'!BN140*$H7+'6、销售进度'!BM140*$I7+'6、销售进度'!BL140*$J7</f>
        <v>0</v>
      </c>
      <c r="BT68" s="181">
        <f>'6、销售进度'!BT140*$C7+'6、销售进度'!BS140*$D7+'6、销售进度'!BR140*$E7+'6、销售进度'!BQ140*$F7+'6、销售进度'!BP140*$G7+'6、销售进度'!BO140*$H7+'6、销售进度'!BN140*$I7+'6、销售进度'!BM140*$J7</f>
        <v>0</v>
      </c>
      <c r="BU68" s="181">
        <f>'6、销售进度'!BU140*$C7+'6、销售进度'!BT140*$D7+'6、销售进度'!BS140*$E7+'6、销售进度'!BR140*$F7+'6、销售进度'!BQ140*$G7+'6、销售进度'!BP140*$H7+'6、销售进度'!BO140*$I7+'6、销售进度'!BN140*$J7</f>
        <v>0</v>
      </c>
      <c r="BV68" s="181">
        <f>'6、销售进度'!BV140*$C7+'6、销售进度'!BU140*$D7+'6、销售进度'!BT140*$E7+'6、销售进度'!BS140*$F7+'6、销售进度'!BR140*$G7+'6、销售进度'!BQ140*$H7+'6、销售进度'!BP140*$I7+'6、销售进度'!BO140*$J7</f>
        <v>0</v>
      </c>
      <c r="BW68" s="181">
        <f>'6、销售进度'!BW140*$C7+'6、销售进度'!BV140*$D7+'6、销售进度'!BU140*$E7+'6、销售进度'!BT140*$F7+'6、销售进度'!BS140*$G7+'6、销售进度'!BR140*$H7+'6、销售进度'!BQ140*$I7+'6、销售进度'!BP140*$J7</f>
        <v>0</v>
      </c>
      <c r="BX68" s="181">
        <f>'6、销售进度'!BX140*$C7+'6、销售进度'!BW140*$D7+'6、销售进度'!BV140*$E7+'6、销售进度'!BU140*$F7+'6、销售进度'!BT140*$G7+'6、销售进度'!BS140*$H7+'6、销售进度'!BR140*$I7+'6、销售进度'!BQ140*$J7</f>
        <v>0</v>
      </c>
      <c r="BY68" s="181">
        <f>'6、销售进度'!BY140*$C7+'6、销售进度'!BX140*$D7+'6、销售进度'!BW140*$E7+'6、销售进度'!BV140*$F7+'6、销售进度'!BU140*$G7+'6、销售进度'!BT140*$H7+'6、销售进度'!BS140*$I7+'6、销售进度'!BR140*$J7</f>
        <v>0</v>
      </c>
      <c r="BZ68" s="181">
        <f>'6、销售进度'!BZ140*$C7+'6、销售进度'!BY140*$D7+'6、销售进度'!BX140*$E7+'6、销售进度'!BW140*$F7+'6、销售进度'!BV140*$G7+'6、销售进度'!BU140*$H7+'6、销售进度'!BT140*$I7+'6、销售进度'!BS140*$J7</f>
        <v>0</v>
      </c>
      <c r="CA68" s="181">
        <f>'6、销售进度'!CA140*$C7+'6、销售进度'!BZ140*$D7+'6、销售进度'!BY140*$E7+'6、销售进度'!BX140*$F7+'6、销售进度'!BW140*$G7+'6、销售进度'!BV140*$H7+'6、销售进度'!BU140*$I7+'6、销售进度'!BT140*$J7</f>
        <v>0</v>
      </c>
      <c r="CB68" s="181">
        <f>'6、销售进度'!CB140*$C7+'6、销售进度'!CA140*$D7+'6、销售进度'!BZ140*$E7+'6、销售进度'!BY140*$F7+'6、销售进度'!BX140*$G7+'6、销售进度'!BW140*$H7+'6、销售进度'!BV140*$I7+'6、销售进度'!BU140*$J7</f>
        <v>0</v>
      </c>
      <c r="CC68" s="181">
        <f>'6、销售进度'!CC140*$C7+'6、销售进度'!CB140*$D7+'6、销售进度'!CA140*$E7+'6、销售进度'!BZ140*$F7+'6、销售进度'!BY140*$G7+'6、销售进度'!BX140*$H7+'6、销售进度'!BW140*$I7+'6、销售进度'!BV140*$J7</f>
        <v>0</v>
      </c>
      <c r="CD68" s="181">
        <f>'6、销售进度'!CD140*$C7+'6、销售进度'!CC140*$D7+'6、销售进度'!CB140*$E7+'6、销售进度'!CA140*$F7+'6、销售进度'!BZ140*$G7+'6、销售进度'!BY140*$H7+'6、销售进度'!BX140*$I7+'6、销售进度'!BW140*$J7</f>
        <v>0</v>
      </c>
      <c r="CE68" s="181">
        <f>'6、销售进度'!CE140*$C7+'6、销售进度'!CD140*$D7+'6、销售进度'!CC140*$E7+'6、销售进度'!CB140*$F7+'6、销售进度'!CA140*$G7+'6、销售进度'!BZ140*$H7+'6、销售进度'!BY140*$I7+'6、销售进度'!BX140*$J7</f>
        <v>0</v>
      </c>
      <c r="CF68" s="181">
        <f>'6、销售进度'!CF140*$C7+'6、销售进度'!CE140*$D7+'6、销售进度'!CD140*$E7+'6、销售进度'!CC140*$F7+'6、销售进度'!CB140*$G7+'6、销售进度'!CA140*$H7+'6、销售进度'!BZ140*$I7+'6、销售进度'!BY140*$J7</f>
        <v>0</v>
      </c>
      <c r="CG68" s="181">
        <f>'6、销售进度'!CG140*$C7+'6、销售进度'!CF140*$D7+'6、销售进度'!CE140*$E7+'6、销售进度'!CD140*$F7+'6、销售进度'!CC140*$G7+'6、销售进度'!CB140*$H7+'6、销售进度'!CA140*$I7+'6、销售进度'!BZ140*$J7</f>
        <v>0</v>
      </c>
      <c r="CH68" s="181">
        <f>'6、销售进度'!CH140*$C7+'6、销售进度'!CG140*$D7+'6、销售进度'!CF140*$E7+'6、销售进度'!CE140*$F7+'6、销售进度'!CD140*$G7+'6、销售进度'!CC140*$H7+'6、销售进度'!CB140*$I7+'6、销售进度'!CA140*$J7</f>
        <v>0</v>
      </c>
      <c r="CI68" s="181">
        <f>'6、销售进度'!CI140*$C7+'6、销售进度'!CH140*$D7+'6、销售进度'!CG140*$E7+'6、销售进度'!CF140*$F7+'6、销售进度'!CE140*$G7+'6、销售进度'!CD140*$H7+'6、销售进度'!CC140*$I7+'6、销售进度'!CB140*$J7</f>
        <v>0</v>
      </c>
      <c r="CJ68" s="181">
        <f>'6、销售进度'!CJ140*$C7+'6、销售进度'!CI140*$D7+'6、销售进度'!CH140*$E7+'6、销售进度'!CG140*$F7+'6、销售进度'!CF140*$G7+'6、销售进度'!CE140*$H7+'6、销售进度'!CD140*$I7+'6、销售进度'!CC140*$J7</f>
        <v>0</v>
      </c>
      <c r="CK68" s="181">
        <f>'6、销售进度'!CK140*$C7+'6、销售进度'!CJ140*$D7+'6、销售进度'!CI140*$E7+'6、销售进度'!CH140*$F7+'6、销售进度'!CG140*$G7+'6、销售进度'!CF140*$H7+'6、销售进度'!CE140*$I7+'6、销售进度'!CD140*$J7</f>
        <v>0</v>
      </c>
      <c r="CL68" s="181">
        <f>'6、销售进度'!CL140*$C7+'6、销售进度'!CK140*$D7+'6、销售进度'!CJ140*$E7+'6、销售进度'!CI140*$F7+'6、销售进度'!CH140*$G7+'6、销售进度'!CG140*$H7+'6、销售进度'!CF140*$I7+'6、销售进度'!CE140*$J7</f>
        <v>0</v>
      </c>
      <c r="CM68" s="181">
        <f>'6、销售进度'!CM140*$C7+'6、销售进度'!CL140*$D7+'6、销售进度'!CK140*$E7+'6、销售进度'!CJ140*$F7+'6、销售进度'!CI140*$G7+'6、销售进度'!CH140*$H7+'6、销售进度'!CG140*$I7+'6、销售进度'!CF140*$J7</f>
        <v>0</v>
      </c>
      <c r="CN68" s="181">
        <f>'6、销售进度'!CN140*$C7+'6、销售进度'!CM140*$D7+'6、销售进度'!CL140*$E7+'6、销售进度'!CK140*$F7+'6、销售进度'!CJ140*$G7+'6、销售进度'!CI140*$H7+'6、销售进度'!CH140*$I7+'6、销售进度'!CG140*$J7</f>
        <v>0</v>
      </c>
      <c r="CO68" s="181">
        <f>'6、销售进度'!CO140*$C7+'6、销售进度'!CN140*$D7+'6、销售进度'!CM140*$E7+'6、销售进度'!CL140*$F7+'6、销售进度'!CK140*$G7+'6、销售进度'!CJ140*$H7+'6、销售进度'!CI140*$I7+'6、销售进度'!CH140*$J7</f>
        <v>0</v>
      </c>
      <c r="CP68" s="181">
        <f>'6、销售进度'!CP140*$C7+'6、销售进度'!CO140*$D7+'6、销售进度'!CN140*$E7+'6、销售进度'!CM140*$F7+'6、销售进度'!CL140*$G7+'6、销售进度'!CK140*$H7+'6、销售进度'!CJ140*$I7+'6、销售进度'!CI140*$J7</f>
        <v>0</v>
      </c>
      <c r="CQ68" s="181">
        <f>'6、销售进度'!CQ140*$C7+'6、销售进度'!CP140*$D7+'6、销售进度'!CO140*$E7+'6、销售进度'!CN140*$F7+'6、销售进度'!CM140*$G7+'6、销售进度'!CL140*$H7+'6、销售进度'!CK140*$I7+'6、销售进度'!CJ140*$J7</f>
        <v>0</v>
      </c>
      <c r="CR68" s="181">
        <f>'6、销售进度'!CR140*$C7+'6、销售进度'!CQ140*$D7+'6、销售进度'!CP140*$E7+'6、销售进度'!CO140*$F7+'6、销售进度'!CN140*$G7+'6、销售进度'!CM140*$H7+'6、销售进度'!CL140*$I7+'6、销售进度'!CK140*$J7</f>
        <v>0</v>
      </c>
      <c r="CS68" s="181">
        <f>'6、销售进度'!CS140*$C7+'6、销售进度'!CR140*$D7+'6、销售进度'!CQ140*$E7+'6、销售进度'!CP140*$F7+'6、销售进度'!CO140*$G7+'6、销售进度'!CN140*$H7+'6、销售进度'!CM140*$I7+'6、销售进度'!CL140*$J7</f>
        <v>0</v>
      </c>
      <c r="CT68" s="181">
        <f>'6、销售进度'!CT140*$C7+'6、销售进度'!CS140*$D7+'6、销售进度'!CR140*$E7+'6、销售进度'!CQ140*$F7+'6、销售进度'!CP140*$G7+'6、销售进度'!CO140*$H7+'6、销售进度'!CN140*$I7+'6、销售进度'!CM140*$J7</f>
        <v>0</v>
      </c>
      <c r="CU68" s="188">
        <f>B68-'6、销售进度'!B140</f>
        <v>0</v>
      </c>
    </row>
    <row r="69" spans="1:99" ht="16.5" customHeight="1" outlineLevel="1">
      <c r="A69" s="174" t="str">
        <f t="shared" si="45"/>
        <v>叠拼</v>
      </c>
      <c r="B69" s="180">
        <f t="shared" si="46"/>
        <v>0</v>
      </c>
      <c r="C69" s="181">
        <f>'6、销售进度'!C141*$C8</f>
        <v>0</v>
      </c>
      <c r="D69" s="181">
        <f>'6、销售进度'!D141*$C8+'6、销售进度'!C141*$D8</f>
        <v>0</v>
      </c>
      <c r="E69" s="181">
        <f>'6、销售进度'!E141*$C8+'6、销售进度'!D141*$D8+'6、销售进度'!C141*$E8</f>
        <v>0</v>
      </c>
      <c r="F69" s="181">
        <f>'6、销售进度'!F141*$C8+'6、销售进度'!E141*$D8+'6、销售进度'!D141*$E8+'6、销售进度'!C141*$F8</f>
        <v>0</v>
      </c>
      <c r="G69" s="181">
        <f>'6、销售进度'!G141*$C8+'6、销售进度'!F141*$D8+'6、销售进度'!E141*$E8+'6、销售进度'!D141*$F8+'6、销售进度'!C141*$G8</f>
        <v>0</v>
      </c>
      <c r="H69" s="181">
        <f>'6、销售进度'!H141*$C8+'6、销售进度'!G141*$D8+'6、销售进度'!F141*$E8+'6、销售进度'!E141*$F8+'6、销售进度'!D141*$G8+'6、销售进度'!C141*$H8</f>
        <v>0</v>
      </c>
      <c r="I69" s="181">
        <f>'6、销售进度'!I141*$C8+'6、销售进度'!H141*$D8+'6、销售进度'!G141*$E8+'6、销售进度'!F141*$F8+'6、销售进度'!E141*$G8+'6、销售进度'!D141*$H8+'6、销售进度'!C141*$I8</f>
        <v>0</v>
      </c>
      <c r="J69" s="181">
        <f>'6、销售进度'!J141*$C8+'6、销售进度'!I141*$D8+'6、销售进度'!H141*$E8+'6、销售进度'!G141*$F8+'6、销售进度'!F141*$G8+'6、销售进度'!E141*$H8+'6、销售进度'!D141*$I8+'6、销售进度'!C141*$J8</f>
        <v>0</v>
      </c>
      <c r="K69" s="181">
        <f>'6、销售进度'!K141*$C8+'6、销售进度'!J141*$D8+'6、销售进度'!I141*$E8+'6、销售进度'!H141*$F8+'6、销售进度'!G141*$G8+'6、销售进度'!F141*$H8+'6、销售进度'!E141*$I8+'6、销售进度'!D141*$J8</f>
        <v>0</v>
      </c>
      <c r="L69" s="181">
        <f>'6、销售进度'!L141*$C8+'6、销售进度'!K141*$D8+'6、销售进度'!J141*$E8+'6、销售进度'!I141*$F8+'6、销售进度'!H141*$G8+'6、销售进度'!G141*$H8+'6、销售进度'!F141*$I8+'6、销售进度'!E141*$J8</f>
        <v>0</v>
      </c>
      <c r="M69" s="181">
        <f>'6、销售进度'!M141*$C8+'6、销售进度'!L141*$D8+'6、销售进度'!K141*$E8+'6、销售进度'!J141*$F8+'6、销售进度'!I141*$G8+'6、销售进度'!H141*$H8+'6、销售进度'!G141*$I8+'6、销售进度'!F141*$J8</f>
        <v>0</v>
      </c>
      <c r="N69" s="181">
        <f>'6、销售进度'!N141*$C8+'6、销售进度'!M141*$D8+'6、销售进度'!L141*$E8+'6、销售进度'!K141*$F8+'6、销售进度'!J141*$G8+'6、销售进度'!I141*$H8+'6、销售进度'!H141*$I8+'6、销售进度'!G141*$J8</f>
        <v>0</v>
      </c>
      <c r="O69" s="181">
        <f>'6、销售进度'!O141*$C8+'6、销售进度'!N141*$D8+'6、销售进度'!M141*$E8+'6、销售进度'!L141*$F8+'6、销售进度'!K141*$G8+'6、销售进度'!J141*$H8+'6、销售进度'!I141*$I8+'6、销售进度'!H141*$J8</f>
        <v>0</v>
      </c>
      <c r="P69" s="181">
        <f>'6、销售进度'!P141*$C8+'6、销售进度'!O141*$D8+'6、销售进度'!N141*$E8+'6、销售进度'!M141*$F8+'6、销售进度'!L141*$G8+'6、销售进度'!K141*$H8+'6、销售进度'!J141*$I8+'6、销售进度'!I141*$J8</f>
        <v>0</v>
      </c>
      <c r="Q69" s="181">
        <f>'6、销售进度'!Q141*$C8+'6、销售进度'!P141*$D8+'6、销售进度'!O141*$E8+'6、销售进度'!N141*$F8+'6、销售进度'!M141*$G8+'6、销售进度'!L141*$H8+'6、销售进度'!K141*$I8+'6、销售进度'!J141*$J8</f>
        <v>0</v>
      </c>
      <c r="R69" s="181">
        <f>'6、销售进度'!R141*$C8+'6、销售进度'!Q141*$D8+'6、销售进度'!P141*$E8+'6、销售进度'!O141*$F8+'6、销售进度'!N141*$G8+'6、销售进度'!M141*$H8+'6、销售进度'!L141*$I8+'6、销售进度'!K141*$J8</f>
        <v>0</v>
      </c>
      <c r="S69" s="181">
        <f>'6、销售进度'!S141*$C8+'6、销售进度'!R141*$D8+'6、销售进度'!Q141*$E8+'6、销售进度'!P141*$F8+'6、销售进度'!O141*$G8+'6、销售进度'!N141*$H8+'6、销售进度'!M141*$I8+'6、销售进度'!L141*$J8</f>
        <v>0</v>
      </c>
      <c r="T69" s="181">
        <f>'6、销售进度'!T141*$C8+'6、销售进度'!S141*$D8+'6、销售进度'!R141*$E8+'6、销售进度'!Q141*$F8+'6、销售进度'!P141*$G8+'6、销售进度'!O141*$H8+'6、销售进度'!N141*$I8+'6、销售进度'!M141*$J8</f>
        <v>0</v>
      </c>
      <c r="U69" s="181">
        <f>'6、销售进度'!U141*$C8+'6、销售进度'!T141*$D8+'6、销售进度'!S141*$E8+'6、销售进度'!R141*$F8+'6、销售进度'!Q141*$G8+'6、销售进度'!P141*$H8+'6、销售进度'!O141*$I8+'6、销售进度'!N141*$J8</f>
        <v>0</v>
      </c>
      <c r="V69" s="181">
        <f>'6、销售进度'!V141*$C8+'6、销售进度'!U141*$D8+'6、销售进度'!T141*$E8+'6、销售进度'!S141*$F8+'6、销售进度'!R141*$G8+'6、销售进度'!Q141*$H8+'6、销售进度'!P141*$I8+'6、销售进度'!O141*$J8</f>
        <v>0</v>
      </c>
      <c r="W69" s="181">
        <f>'6、销售进度'!W141*$C8+'6、销售进度'!V141*$D8+'6、销售进度'!U141*$E8+'6、销售进度'!T141*$F8+'6、销售进度'!S141*$G8+'6、销售进度'!R141*$H8+'6、销售进度'!Q141*$I8+'6、销售进度'!P141*$J8</f>
        <v>0</v>
      </c>
      <c r="X69" s="181">
        <f>'6、销售进度'!X141*$C8+'6、销售进度'!W141*$D8+'6、销售进度'!V141*$E8+'6、销售进度'!U141*$F8+'6、销售进度'!T141*$G8+'6、销售进度'!S141*$H8+'6、销售进度'!R141*$I8+'6、销售进度'!Q141*$J8</f>
        <v>0</v>
      </c>
      <c r="Y69" s="181">
        <f>'6、销售进度'!Y141*$C8+'6、销售进度'!X141*$D8+'6、销售进度'!W141*$E8+'6、销售进度'!V141*$F8+'6、销售进度'!U141*$G8+'6、销售进度'!T141*$H8+'6、销售进度'!S141*$I8+'6、销售进度'!R141*$J8</f>
        <v>0</v>
      </c>
      <c r="Z69" s="181">
        <f>'6、销售进度'!Z141*$C8+'6、销售进度'!Y141*$D8+'6、销售进度'!X141*$E8+'6、销售进度'!W141*$F8+'6、销售进度'!V141*$G8+'6、销售进度'!U141*$H8+'6、销售进度'!T141*$I8+'6、销售进度'!S141*$J8</f>
        <v>0</v>
      </c>
      <c r="AA69" s="181">
        <f>'6、销售进度'!AA141*$C8+'6、销售进度'!Z141*$D8+'6、销售进度'!Y141*$E8+'6、销售进度'!X141*$F8+'6、销售进度'!W141*$G8+'6、销售进度'!V141*$H8+'6、销售进度'!U141*$I8+'6、销售进度'!T141*$J8</f>
        <v>0</v>
      </c>
      <c r="AB69" s="181">
        <f>'6、销售进度'!AB141*$C8+'6、销售进度'!AA141*$D8+'6、销售进度'!Z141*$E8+'6、销售进度'!Y141*$F8+'6、销售进度'!X141*$G8+'6、销售进度'!W141*$H8+'6、销售进度'!V141*$I8+'6、销售进度'!U141*$J8</f>
        <v>0</v>
      </c>
      <c r="AC69" s="181">
        <f>'6、销售进度'!AC141*$C8+'6、销售进度'!AB141*$D8+'6、销售进度'!AA141*$E8+'6、销售进度'!Z141*$F8+'6、销售进度'!Y141*$G8+'6、销售进度'!X141*$H8+'6、销售进度'!W141*$I8+'6、销售进度'!V141*$J8</f>
        <v>0</v>
      </c>
      <c r="AD69" s="181">
        <f>'6、销售进度'!AD141*$C8+'6、销售进度'!AC141*$D8+'6、销售进度'!AB141*$E8+'6、销售进度'!AA141*$F8+'6、销售进度'!Z141*$G8+'6、销售进度'!Y141*$H8+'6、销售进度'!X141*$I8+'6、销售进度'!W141*$J8</f>
        <v>0</v>
      </c>
      <c r="AE69" s="181">
        <f>'6、销售进度'!AE141*$C8+'6、销售进度'!AD141*$D8+'6、销售进度'!AC141*$E8+'6、销售进度'!AB141*$F8+'6、销售进度'!AA141*$G8+'6、销售进度'!Z141*$H8+'6、销售进度'!Y141*$I8+'6、销售进度'!X141*$J8</f>
        <v>0</v>
      </c>
      <c r="AF69" s="181">
        <f>'6、销售进度'!AF141*$C8+'6、销售进度'!AE141*$D8+'6、销售进度'!AD141*$E8+'6、销售进度'!AC141*$F8+'6、销售进度'!AB141*$G8+'6、销售进度'!AA141*$H8+'6、销售进度'!Z141*$I8+'6、销售进度'!Y141*$J8</f>
        <v>0</v>
      </c>
      <c r="AG69" s="181">
        <f>'6、销售进度'!AG141*$C8+'6、销售进度'!AF141*$D8+'6、销售进度'!AE141*$E8+'6、销售进度'!AD141*$F8+'6、销售进度'!AC141*$G8+'6、销售进度'!AB141*$H8+'6、销售进度'!AA141*$I8+'6、销售进度'!Z141*$J8</f>
        <v>0</v>
      </c>
      <c r="AH69" s="181">
        <f>'6、销售进度'!AH141*$C8+'6、销售进度'!AG141*$D8+'6、销售进度'!AF141*$E8+'6、销售进度'!AE141*$F8+'6、销售进度'!AD141*$G8+'6、销售进度'!AC141*$H8+'6、销售进度'!AB141*$I8+'6、销售进度'!AA141*$J8</f>
        <v>0</v>
      </c>
      <c r="AI69" s="181">
        <f>'6、销售进度'!AI141*$C8+'6、销售进度'!AH141*$D8+'6、销售进度'!AG141*$E8+'6、销售进度'!AF141*$F8+'6、销售进度'!AE141*$G8+'6、销售进度'!AD141*$H8+'6、销售进度'!AC141*$I8+'6、销售进度'!AB141*$J8</f>
        <v>0</v>
      </c>
      <c r="AJ69" s="181">
        <f>'6、销售进度'!AJ141*$C8+'6、销售进度'!AI141*$D8+'6、销售进度'!AH141*$E8+'6、销售进度'!AG141*$F8+'6、销售进度'!AF141*$G8+'6、销售进度'!AE141*$H8+'6、销售进度'!AD141*$I8+'6、销售进度'!AC141*$J8</f>
        <v>0</v>
      </c>
      <c r="AK69" s="181">
        <f>'6、销售进度'!AK141*$C8+'6、销售进度'!AJ141*$D8+'6、销售进度'!AI141*$E8+'6、销售进度'!AH141*$F8+'6、销售进度'!AG141*$G8+'6、销售进度'!AF141*$H8+'6、销售进度'!AE141*$I8+'6、销售进度'!AD141*$J8</f>
        <v>0</v>
      </c>
      <c r="AL69" s="181">
        <f>'6、销售进度'!AL141*$C8+'6、销售进度'!AK141*$D8+'6、销售进度'!AJ141*$E8+'6、销售进度'!AI141*$F8+'6、销售进度'!AH141*$G8+'6、销售进度'!AG141*$H8+'6、销售进度'!AF141*$I8+'6、销售进度'!AE141*$J8</f>
        <v>0</v>
      </c>
      <c r="AM69" s="181">
        <f>'6、销售进度'!AM141*$C8+'6、销售进度'!AL141*$D8+'6、销售进度'!AK141*$E8+'6、销售进度'!AJ141*$F8+'6、销售进度'!AI141*$G8+'6、销售进度'!AH141*$H8+'6、销售进度'!AG141*$I8+'6、销售进度'!AF141*$J8</f>
        <v>0</v>
      </c>
      <c r="AN69" s="181">
        <f>'6、销售进度'!AN141*$C8+'6、销售进度'!AM141*$D8+'6、销售进度'!AL141*$E8+'6、销售进度'!AK141*$F8+'6、销售进度'!AJ141*$G8+'6、销售进度'!AI141*$H8+'6、销售进度'!AH141*$I8+'6、销售进度'!AG141*$J8</f>
        <v>0</v>
      </c>
      <c r="AO69" s="181">
        <f>'6、销售进度'!AO141*$C8+'6、销售进度'!AN141*$D8+'6、销售进度'!AM141*$E8+'6、销售进度'!AL141*$F8+'6、销售进度'!AK141*$G8+'6、销售进度'!AJ141*$H8+'6、销售进度'!AI141*$I8+'6、销售进度'!AH141*$J8</f>
        <v>0</v>
      </c>
      <c r="AP69" s="181">
        <f>'6、销售进度'!AP141*$C8+'6、销售进度'!AO141*$D8+'6、销售进度'!AN141*$E8+'6、销售进度'!AM141*$F8+'6、销售进度'!AL141*$G8+'6、销售进度'!AK141*$H8+'6、销售进度'!AJ141*$I8+'6、销售进度'!AI141*$J8</f>
        <v>0</v>
      </c>
      <c r="AQ69" s="181">
        <f>'6、销售进度'!AQ141*$C8+'6、销售进度'!AP141*$D8+'6、销售进度'!AO141*$E8+'6、销售进度'!AN141*$F8+'6、销售进度'!AM141*$G8+'6、销售进度'!AL141*$H8+'6、销售进度'!AK141*$I8+'6、销售进度'!AJ141*$J8</f>
        <v>0</v>
      </c>
      <c r="AR69" s="181">
        <f>'6、销售进度'!AR141*$C8+'6、销售进度'!AQ141*$D8+'6、销售进度'!AP141*$E8+'6、销售进度'!AO141*$F8+'6、销售进度'!AN141*$G8+'6、销售进度'!AM141*$H8+'6、销售进度'!AL141*$I8+'6、销售进度'!AK141*$J8</f>
        <v>0</v>
      </c>
      <c r="AS69" s="181">
        <f>'6、销售进度'!AS141*$C8+'6、销售进度'!AR141*$D8+'6、销售进度'!AQ141*$E8+'6、销售进度'!AP141*$F8+'6、销售进度'!AO141*$G8+'6、销售进度'!AN141*$H8+'6、销售进度'!AM141*$I8+'6、销售进度'!AL141*$J8</f>
        <v>0</v>
      </c>
      <c r="AT69" s="181">
        <f>'6、销售进度'!AT141*$C8+'6、销售进度'!AS141*$D8+'6、销售进度'!AR141*$E8+'6、销售进度'!AQ141*$F8+'6、销售进度'!AP141*$G8+'6、销售进度'!AO141*$H8+'6、销售进度'!AN141*$I8+'6、销售进度'!AM141*$J8</f>
        <v>0</v>
      </c>
      <c r="AU69" s="181">
        <f>'6、销售进度'!AU141*$C8+'6、销售进度'!AT141*$D8+'6、销售进度'!AS141*$E8+'6、销售进度'!AR141*$F8+'6、销售进度'!AQ141*$G8+'6、销售进度'!AP141*$H8+'6、销售进度'!AO141*$I8+'6、销售进度'!AN141*$J8</f>
        <v>0</v>
      </c>
      <c r="AV69" s="181">
        <f>'6、销售进度'!AV141*$C8+'6、销售进度'!AU141*$D8+'6、销售进度'!AT141*$E8+'6、销售进度'!AS141*$F8+'6、销售进度'!AR141*$G8+'6、销售进度'!AQ141*$H8+'6、销售进度'!AP141*$I8+'6、销售进度'!AO141*$J8</f>
        <v>0</v>
      </c>
      <c r="AW69" s="181">
        <f>'6、销售进度'!AW141*$C8+'6、销售进度'!AV141*$D8+'6、销售进度'!AU141*$E8+'6、销售进度'!AT141*$F8+'6、销售进度'!AS141*$G8+'6、销售进度'!AR141*$H8+'6、销售进度'!AQ141*$I8+'6、销售进度'!AP141*$J8</f>
        <v>0</v>
      </c>
      <c r="AX69" s="181">
        <f>'6、销售进度'!AX141*$C8+'6、销售进度'!AW141*$D8+'6、销售进度'!AV141*$E8+'6、销售进度'!AU141*$F8+'6、销售进度'!AT141*$G8+'6、销售进度'!AS141*$H8+'6、销售进度'!AR141*$I8+'6、销售进度'!AQ141*$J8</f>
        <v>0</v>
      </c>
      <c r="AY69" s="181">
        <f>'6、销售进度'!AY141*$C8+'6、销售进度'!AX141*$D8+'6、销售进度'!AW141*$E8+'6、销售进度'!AV141*$F8+'6、销售进度'!AU141*$G8+'6、销售进度'!AT141*$H8+'6、销售进度'!AS141*$I8+'6、销售进度'!AR141*$J8</f>
        <v>0</v>
      </c>
      <c r="AZ69" s="181">
        <f>'6、销售进度'!AZ141*$C8+'6、销售进度'!AY141*$D8+'6、销售进度'!AX141*$E8+'6、销售进度'!AW141*$F8+'6、销售进度'!AV141*$G8+'6、销售进度'!AU141*$H8+'6、销售进度'!AT141*$I8+'6、销售进度'!AS141*$J8</f>
        <v>0</v>
      </c>
      <c r="BA69" s="181">
        <f>'6、销售进度'!BA141*$C8+'6、销售进度'!AZ141*$D8+'6、销售进度'!AY141*$E8+'6、销售进度'!AX141*$F8+'6、销售进度'!AW141*$G8+'6、销售进度'!AV141*$H8+'6、销售进度'!AU141*$I8+'6、销售进度'!AT141*$J8</f>
        <v>0</v>
      </c>
      <c r="BB69" s="181">
        <f>'6、销售进度'!BB141*$C8+'6、销售进度'!BA141*$D8+'6、销售进度'!AZ141*$E8+'6、销售进度'!AY141*$F8+'6、销售进度'!AX141*$G8+'6、销售进度'!AW141*$H8+'6、销售进度'!AV141*$I8+'6、销售进度'!AU141*$J8</f>
        <v>0</v>
      </c>
      <c r="BC69" s="181">
        <f>'6、销售进度'!BC141*$C8+'6、销售进度'!BB141*$D8+'6、销售进度'!BA141*$E8+'6、销售进度'!AZ141*$F8+'6、销售进度'!AY141*$G8+'6、销售进度'!AX141*$H8+'6、销售进度'!AW141*$I8+'6、销售进度'!AV141*$J8</f>
        <v>0</v>
      </c>
      <c r="BD69" s="181">
        <f>'6、销售进度'!BD141*$C8+'6、销售进度'!BC141*$D8+'6、销售进度'!BB141*$E8+'6、销售进度'!BA141*$F8+'6、销售进度'!AZ141*$G8+'6、销售进度'!AY141*$H8+'6、销售进度'!AX141*$I8+'6、销售进度'!AW141*$J8</f>
        <v>0</v>
      </c>
      <c r="BE69" s="181">
        <f>'6、销售进度'!BE141*$C8+'6、销售进度'!BD141*$D8+'6、销售进度'!BC141*$E8+'6、销售进度'!BB141*$F8+'6、销售进度'!BA141*$G8+'6、销售进度'!AZ141*$H8+'6、销售进度'!AY141*$I8+'6、销售进度'!AX141*$J8</f>
        <v>0</v>
      </c>
      <c r="BF69" s="181">
        <f>'6、销售进度'!BF141*$C8+'6、销售进度'!BE141*$D8+'6、销售进度'!BD141*$E8+'6、销售进度'!BC141*$F8+'6、销售进度'!BB141*$G8+'6、销售进度'!BA141*$H8+'6、销售进度'!AZ141*$I8+'6、销售进度'!AY141*$J8</f>
        <v>0</v>
      </c>
      <c r="BG69" s="181">
        <f>'6、销售进度'!BG141*$C8+'6、销售进度'!BF141*$D8+'6、销售进度'!BE141*$E8+'6、销售进度'!BD141*$F8+'6、销售进度'!BC141*$G8+'6、销售进度'!BB141*$H8+'6、销售进度'!BA141*$I8+'6、销售进度'!AZ141*$J8</f>
        <v>0</v>
      </c>
      <c r="BH69" s="181">
        <f>'6、销售进度'!BH141*$C8+'6、销售进度'!BG141*$D8+'6、销售进度'!BF141*$E8+'6、销售进度'!BE141*$F8+'6、销售进度'!BD141*$G8+'6、销售进度'!BC141*$H8+'6、销售进度'!BB141*$I8+'6、销售进度'!BA141*$J8</f>
        <v>0</v>
      </c>
      <c r="BI69" s="181">
        <f>'6、销售进度'!BI141*$C8+'6、销售进度'!BH141*$D8+'6、销售进度'!BG141*$E8+'6、销售进度'!BF141*$F8+'6、销售进度'!BE141*$G8+'6、销售进度'!BD141*$H8+'6、销售进度'!BC141*$I8+'6、销售进度'!BB141*$J8</f>
        <v>0</v>
      </c>
      <c r="BJ69" s="181">
        <f>'6、销售进度'!BJ141*$C8+'6、销售进度'!BI141*$D8+'6、销售进度'!BH141*$E8+'6、销售进度'!BG141*$F8+'6、销售进度'!BF141*$G8+'6、销售进度'!BE141*$H8+'6、销售进度'!BD141*$I8+'6、销售进度'!BC141*$J8</f>
        <v>0</v>
      </c>
      <c r="BK69" s="181">
        <f>'6、销售进度'!BK141*$C8+'6、销售进度'!BJ141*$D8+'6、销售进度'!BI141*$E8+'6、销售进度'!BH141*$F8+'6、销售进度'!BG141*$G8+'6、销售进度'!BF141*$H8+'6、销售进度'!BE141*$I8+'6、销售进度'!BD141*$J8</f>
        <v>0</v>
      </c>
      <c r="BL69" s="181">
        <f>'6、销售进度'!BL141*$C8+'6、销售进度'!BK141*$D8+'6、销售进度'!BJ141*$E8+'6、销售进度'!BI141*$F8+'6、销售进度'!BH141*$G8+'6、销售进度'!BG141*$H8+'6、销售进度'!BF141*$I8+'6、销售进度'!BE141*$J8</f>
        <v>0</v>
      </c>
      <c r="BM69" s="181">
        <f>'6、销售进度'!BM141*$C8+'6、销售进度'!BL141*$D8+'6、销售进度'!BK141*$E8+'6、销售进度'!BJ141*$F8+'6、销售进度'!BI141*$G8+'6、销售进度'!BH141*$H8+'6、销售进度'!BG141*$I8+'6、销售进度'!BF141*$J8</f>
        <v>0</v>
      </c>
      <c r="BN69" s="181">
        <f>'6、销售进度'!BN141*$C8+'6、销售进度'!BM141*$D8+'6、销售进度'!BL141*$E8+'6、销售进度'!BK141*$F8+'6、销售进度'!BJ141*$G8+'6、销售进度'!BI141*$H8+'6、销售进度'!BH141*$I8+'6、销售进度'!BG141*$J8</f>
        <v>0</v>
      </c>
      <c r="BO69" s="181">
        <f>'6、销售进度'!BO141*$C8+'6、销售进度'!BN141*$D8+'6、销售进度'!BM141*$E8+'6、销售进度'!BL141*$F8+'6、销售进度'!BK141*$G8+'6、销售进度'!BJ141*$H8+'6、销售进度'!BI141*$I8+'6、销售进度'!BH141*$J8</f>
        <v>0</v>
      </c>
      <c r="BP69" s="181">
        <f>'6、销售进度'!BP141*$C8+'6、销售进度'!BO141*$D8+'6、销售进度'!BN141*$E8+'6、销售进度'!BM141*$F8+'6、销售进度'!BL141*$G8+'6、销售进度'!BK141*$H8+'6、销售进度'!BJ141*$I8+'6、销售进度'!BI141*$J8</f>
        <v>0</v>
      </c>
      <c r="BQ69" s="181">
        <f>'6、销售进度'!BQ141*$C8+'6、销售进度'!BP141*$D8+'6、销售进度'!BO141*$E8+'6、销售进度'!BN141*$F8+'6、销售进度'!BM141*$G8+'6、销售进度'!BL141*$H8+'6、销售进度'!BK141*$I8+'6、销售进度'!BJ141*$J8</f>
        <v>0</v>
      </c>
      <c r="BR69" s="181">
        <f>'6、销售进度'!BR141*$C8+'6、销售进度'!BQ141*$D8+'6、销售进度'!BP141*$E8+'6、销售进度'!BO141*$F8+'6、销售进度'!BN141*$G8+'6、销售进度'!BM141*$H8+'6、销售进度'!BL141*$I8+'6、销售进度'!BK141*$J8</f>
        <v>0</v>
      </c>
      <c r="BS69" s="181">
        <f>'6、销售进度'!BS141*$C8+'6、销售进度'!BR141*$D8+'6、销售进度'!BQ141*$E8+'6、销售进度'!BP141*$F8+'6、销售进度'!BO141*$G8+'6、销售进度'!BN141*$H8+'6、销售进度'!BM141*$I8+'6、销售进度'!BL141*$J8</f>
        <v>0</v>
      </c>
      <c r="BT69" s="181">
        <f>'6、销售进度'!BT141*$C8+'6、销售进度'!BS141*$D8+'6、销售进度'!BR141*$E8+'6、销售进度'!BQ141*$F8+'6、销售进度'!BP141*$G8+'6、销售进度'!BO141*$H8+'6、销售进度'!BN141*$I8+'6、销售进度'!BM141*$J8</f>
        <v>0</v>
      </c>
      <c r="BU69" s="181">
        <f>'6、销售进度'!BU141*$C8+'6、销售进度'!BT141*$D8+'6、销售进度'!BS141*$E8+'6、销售进度'!BR141*$F8+'6、销售进度'!BQ141*$G8+'6、销售进度'!BP141*$H8+'6、销售进度'!BO141*$I8+'6、销售进度'!BN141*$J8</f>
        <v>0</v>
      </c>
      <c r="BV69" s="181">
        <f>'6、销售进度'!BV141*$C8+'6、销售进度'!BU141*$D8+'6、销售进度'!BT141*$E8+'6、销售进度'!BS141*$F8+'6、销售进度'!BR141*$G8+'6、销售进度'!BQ141*$H8+'6、销售进度'!BP141*$I8+'6、销售进度'!BO141*$J8</f>
        <v>0</v>
      </c>
      <c r="BW69" s="181">
        <f>'6、销售进度'!BW141*$C8+'6、销售进度'!BV141*$D8+'6、销售进度'!BU141*$E8+'6、销售进度'!BT141*$F8+'6、销售进度'!BS141*$G8+'6、销售进度'!BR141*$H8+'6、销售进度'!BQ141*$I8+'6、销售进度'!BP141*$J8</f>
        <v>0</v>
      </c>
      <c r="BX69" s="181">
        <f>'6、销售进度'!BX141*$C8+'6、销售进度'!BW141*$D8+'6、销售进度'!BV141*$E8+'6、销售进度'!BU141*$F8+'6、销售进度'!BT141*$G8+'6、销售进度'!BS141*$H8+'6、销售进度'!BR141*$I8+'6、销售进度'!BQ141*$J8</f>
        <v>0</v>
      </c>
      <c r="BY69" s="181">
        <f>'6、销售进度'!BY141*$C8+'6、销售进度'!BX141*$D8+'6、销售进度'!BW141*$E8+'6、销售进度'!BV141*$F8+'6、销售进度'!BU141*$G8+'6、销售进度'!BT141*$H8+'6、销售进度'!BS141*$I8+'6、销售进度'!BR141*$J8</f>
        <v>0</v>
      </c>
      <c r="BZ69" s="181">
        <f>'6、销售进度'!BZ141*$C8+'6、销售进度'!BY141*$D8+'6、销售进度'!BX141*$E8+'6、销售进度'!BW141*$F8+'6、销售进度'!BV141*$G8+'6、销售进度'!BU141*$H8+'6、销售进度'!BT141*$I8+'6、销售进度'!BS141*$J8</f>
        <v>0</v>
      </c>
      <c r="CA69" s="181">
        <f>'6、销售进度'!CA141*$C8+'6、销售进度'!BZ141*$D8+'6、销售进度'!BY141*$E8+'6、销售进度'!BX141*$F8+'6、销售进度'!BW141*$G8+'6、销售进度'!BV141*$H8+'6、销售进度'!BU141*$I8+'6、销售进度'!BT141*$J8</f>
        <v>0</v>
      </c>
      <c r="CB69" s="181">
        <f>'6、销售进度'!CB141*$C8+'6、销售进度'!CA141*$D8+'6、销售进度'!BZ141*$E8+'6、销售进度'!BY141*$F8+'6、销售进度'!BX141*$G8+'6、销售进度'!BW141*$H8+'6、销售进度'!BV141*$I8+'6、销售进度'!BU141*$J8</f>
        <v>0</v>
      </c>
      <c r="CC69" s="181">
        <f>'6、销售进度'!CC141*$C8+'6、销售进度'!CB141*$D8+'6、销售进度'!CA141*$E8+'6、销售进度'!BZ141*$F8+'6、销售进度'!BY141*$G8+'6、销售进度'!BX141*$H8+'6、销售进度'!BW141*$I8+'6、销售进度'!BV141*$J8</f>
        <v>0</v>
      </c>
      <c r="CD69" s="181">
        <f>'6、销售进度'!CD141*$C8+'6、销售进度'!CC141*$D8+'6、销售进度'!CB141*$E8+'6、销售进度'!CA141*$F8+'6、销售进度'!BZ141*$G8+'6、销售进度'!BY141*$H8+'6、销售进度'!BX141*$I8+'6、销售进度'!BW141*$J8</f>
        <v>0</v>
      </c>
      <c r="CE69" s="181">
        <f>'6、销售进度'!CE141*$C8+'6、销售进度'!CD141*$D8+'6、销售进度'!CC141*$E8+'6、销售进度'!CB141*$F8+'6、销售进度'!CA141*$G8+'6、销售进度'!BZ141*$H8+'6、销售进度'!BY141*$I8+'6、销售进度'!BX141*$J8</f>
        <v>0</v>
      </c>
      <c r="CF69" s="181">
        <f>'6、销售进度'!CF141*$C8+'6、销售进度'!CE141*$D8+'6、销售进度'!CD141*$E8+'6、销售进度'!CC141*$F8+'6、销售进度'!CB141*$G8+'6、销售进度'!CA141*$H8+'6、销售进度'!BZ141*$I8+'6、销售进度'!BY141*$J8</f>
        <v>0</v>
      </c>
      <c r="CG69" s="181">
        <f>'6、销售进度'!CG141*$C8+'6、销售进度'!CF141*$D8+'6、销售进度'!CE141*$E8+'6、销售进度'!CD141*$F8+'6、销售进度'!CC141*$G8+'6、销售进度'!CB141*$H8+'6、销售进度'!CA141*$I8+'6、销售进度'!BZ141*$J8</f>
        <v>0</v>
      </c>
      <c r="CH69" s="181">
        <f>'6、销售进度'!CH141*$C8+'6、销售进度'!CG141*$D8+'6、销售进度'!CF141*$E8+'6、销售进度'!CE141*$F8+'6、销售进度'!CD141*$G8+'6、销售进度'!CC141*$H8+'6、销售进度'!CB141*$I8+'6、销售进度'!CA141*$J8</f>
        <v>0</v>
      </c>
      <c r="CI69" s="181">
        <f>'6、销售进度'!CI141*$C8+'6、销售进度'!CH141*$D8+'6、销售进度'!CG141*$E8+'6、销售进度'!CF141*$F8+'6、销售进度'!CE141*$G8+'6、销售进度'!CD141*$H8+'6、销售进度'!CC141*$I8+'6、销售进度'!CB141*$J8</f>
        <v>0</v>
      </c>
      <c r="CJ69" s="181">
        <f>'6、销售进度'!CJ141*$C8+'6、销售进度'!CI141*$D8+'6、销售进度'!CH141*$E8+'6、销售进度'!CG141*$F8+'6、销售进度'!CF141*$G8+'6、销售进度'!CE141*$H8+'6、销售进度'!CD141*$I8+'6、销售进度'!CC141*$J8</f>
        <v>0</v>
      </c>
      <c r="CK69" s="181">
        <f>'6、销售进度'!CK141*$C8+'6、销售进度'!CJ141*$D8+'6、销售进度'!CI141*$E8+'6、销售进度'!CH141*$F8+'6、销售进度'!CG141*$G8+'6、销售进度'!CF141*$H8+'6、销售进度'!CE141*$I8+'6、销售进度'!CD141*$J8</f>
        <v>0</v>
      </c>
      <c r="CL69" s="181">
        <f>'6、销售进度'!CL141*$C8+'6、销售进度'!CK141*$D8+'6、销售进度'!CJ141*$E8+'6、销售进度'!CI141*$F8+'6、销售进度'!CH141*$G8+'6、销售进度'!CG141*$H8+'6、销售进度'!CF141*$I8+'6、销售进度'!CE141*$J8</f>
        <v>0</v>
      </c>
      <c r="CM69" s="181">
        <f>'6、销售进度'!CM141*$C8+'6、销售进度'!CL141*$D8+'6、销售进度'!CK141*$E8+'6、销售进度'!CJ141*$F8+'6、销售进度'!CI141*$G8+'6、销售进度'!CH141*$H8+'6、销售进度'!CG141*$I8+'6、销售进度'!CF141*$J8</f>
        <v>0</v>
      </c>
      <c r="CN69" s="181">
        <f>'6、销售进度'!CN141*$C8+'6、销售进度'!CM141*$D8+'6、销售进度'!CL141*$E8+'6、销售进度'!CK141*$F8+'6、销售进度'!CJ141*$G8+'6、销售进度'!CI141*$H8+'6、销售进度'!CH141*$I8+'6、销售进度'!CG141*$J8</f>
        <v>0</v>
      </c>
      <c r="CO69" s="181">
        <f>'6、销售进度'!CO141*$C8+'6、销售进度'!CN141*$D8+'6、销售进度'!CM141*$E8+'6、销售进度'!CL141*$F8+'6、销售进度'!CK141*$G8+'6、销售进度'!CJ141*$H8+'6、销售进度'!CI141*$I8+'6、销售进度'!CH141*$J8</f>
        <v>0</v>
      </c>
      <c r="CP69" s="181">
        <f>'6、销售进度'!CP141*$C8+'6、销售进度'!CO141*$D8+'6、销售进度'!CN141*$E8+'6、销售进度'!CM141*$F8+'6、销售进度'!CL141*$G8+'6、销售进度'!CK141*$H8+'6、销售进度'!CJ141*$I8+'6、销售进度'!CI141*$J8</f>
        <v>0</v>
      </c>
      <c r="CQ69" s="181">
        <f>'6、销售进度'!CQ141*$C8+'6、销售进度'!CP141*$D8+'6、销售进度'!CO141*$E8+'6、销售进度'!CN141*$F8+'6、销售进度'!CM141*$G8+'6、销售进度'!CL141*$H8+'6、销售进度'!CK141*$I8+'6、销售进度'!CJ141*$J8</f>
        <v>0</v>
      </c>
      <c r="CR69" s="181">
        <f>'6、销售进度'!CR141*$C8+'6、销售进度'!CQ141*$D8+'6、销售进度'!CP141*$E8+'6、销售进度'!CO141*$F8+'6、销售进度'!CN141*$G8+'6、销售进度'!CM141*$H8+'6、销售进度'!CL141*$I8+'6、销售进度'!CK141*$J8</f>
        <v>0</v>
      </c>
      <c r="CS69" s="181">
        <f>'6、销售进度'!CS141*$C8+'6、销售进度'!CR141*$D8+'6、销售进度'!CQ141*$E8+'6、销售进度'!CP141*$F8+'6、销售进度'!CO141*$G8+'6、销售进度'!CN141*$H8+'6、销售进度'!CM141*$I8+'6、销售进度'!CL141*$J8</f>
        <v>0</v>
      </c>
      <c r="CT69" s="181">
        <f>'6、销售进度'!CT141*$C8+'6、销售进度'!CS141*$D8+'6、销售进度'!CR141*$E8+'6、销售进度'!CQ141*$F8+'6、销售进度'!CP141*$G8+'6、销售进度'!CO141*$H8+'6、销售进度'!CN141*$I8+'6、销售进度'!CM141*$J8</f>
        <v>0</v>
      </c>
      <c r="CU69" s="188">
        <f>B69-'6、销售进度'!B141</f>
        <v>0</v>
      </c>
    </row>
    <row r="70" spans="1:99" ht="16.5" customHeight="1" outlineLevel="1">
      <c r="A70" s="174" t="str">
        <f t="shared" si="45"/>
        <v>联排</v>
      </c>
      <c r="B70" s="180">
        <f t="shared" si="46"/>
        <v>0</v>
      </c>
      <c r="C70" s="181">
        <f>'6、销售进度'!C142*$C9</f>
        <v>0</v>
      </c>
      <c r="D70" s="181">
        <f>'6、销售进度'!D142*$C9+'6、销售进度'!C142*$D9</f>
        <v>0</v>
      </c>
      <c r="E70" s="181">
        <f>'6、销售进度'!E142*$C9+'6、销售进度'!D142*$D9+'6、销售进度'!C142*$E9</f>
        <v>0</v>
      </c>
      <c r="F70" s="181">
        <f>'6、销售进度'!F142*$C9+'6、销售进度'!E142*$D9+'6、销售进度'!D142*$E9+'6、销售进度'!C142*$F9</f>
        <v>0</v>
      </c>
      <c r="G70" s="181">
        <f>'6、销售进度'!G142*$C9+'6、销售进度'!F142*$D9+'6、销售进度'!E142*$E9+'6、销售进度'!D142*$F9+'6、销售进度'!C142*$G9</f>
        <v>0</v>
      </c>
      <c r="H70" s="181">
        <f>'6、销售进度'!H142*$C9+'6、销售进度'!G142*$D9+'6、销售进度'!F142*$E9+'6、销售进度'!E142*$F9+'6、销售进度'!D142*$G9+'6、销售进度'!C142*$H9</f>
        <v>0</v>
      </c>
      <c r="I70" s="181">
        <f>'6、销售进度'!I142*$C9+'6、销售进度'!H142*$D9+'6、销售进度'!G142*$E9+'6、销售进度'!F142*$F9+'6、销售进度'!E142*$G9+'6、销售进度'!D142*$H9+'6、销售进度'!C142*$I9</f>
        <v>0</v>
      </c>
      <c r="J70" s="181">
        <f>'6、销售进度'!J142*$C9+'6、销售进度'!I142*$D9+'6、销售进度'!H142*$E9+'6、销售进度'!G142*$F9+'6、销售进度'!F142*$G9+'6、销售进度'!E142*$H9+'6、销售进度'!D142*$I9+'6、销售进度'!C142*$J9</f>
        <v>0</v>
      </c>
      <c r="K70" s="181">
        <f>'6、销售进度'!K142*$C9+'6、销售进度'!J142*$D9+'6、销售进度'!I142*$E9+'6、销售进度'!H142*$F9+'6、销售进度'!G142*$G9+'6、销售进度'!F142*$H9+'6、销售进度'!E142*$I9+'6、销售进度'!D142*$J9</f>
        <v>0</v>
      </c>
      <c r="L70" s="181">
        <f>'6、销售进度'!L142*$C9+'6、销售进度'!K142*$D9+'6、销售进度'!J142*$E9+'6、销售进度'!I142*$F9+'6、销售进度'!H142*$G9+'6、销售进度'!G142*$H9+'6、销售进度'!F142*$I9+'6、销售进度'!E142*$J9</f>
        <v>0</v>
      </c>
      <c r="M70" s="181">
        <f>'6、销售进度'!M142*$C9+'6、销售进度'!L142*$D9+'6、销售进度'!K142*$E9+'6、销售进度'!J142*$F9+'6、销售进度'!I142*$G9+'6、销售进度'!H142*$H9+'6、销售进度'!G142*$I9+'6、销售进度'!F142*$J9</f>
        <v>0</v>
      </c>
      <c r="N70" s="181">
        <f>'6、销售进度'!N142*$C9+'6、销售进度'!M142*$D9+'6、销售进度'!L142*$E9+'6、销售进度'!K142*$F9+'6、销售进度'!J142*$G9+'6、销售进度'!I142*$H9+'6、销售进度'!H142*$I9+'6、销售进度'!G142*$J9</f>
        <v>0</v>
      </c>
      <c r="O70" s="181">
        <f>'6、销售进度'!O142*$C9+'6、销售进度'!N142*$D9+'6、销售进度'!M142*$E9+'6、销售进度'!L142*$F9+'6、销售进度'!K142*$G9+'6、销售进度'!J142*$H9+'6、销售进度'!I142*$I9+'6、销售进度'!H142*$J9</f>
        <v>0</v>
      </c>
      <c r="P70" s="181">
        <f>'6、销售进度'!P142*$C9+'6、销售进度'!O142*$D9+'6、销售进度'!N142*$E9+'6、销售进度'!M142*$F9+'6、销售进度'!L142*$G9+'6、销售进度'!K142*$H9+'6、销售进度'!J142*$I9+'6、销售进度'!I142*$J9</f>
        <v>0</v>
      </c>
      <c r="Q70" s="181">
        <f>'6、销售进度'!Q142*$C9+'6、销售进度'!P142*$D9+'6、销售进度'!O142*$E9+'6、销售进度'!N142*$F9+'6、销售进度'!M142*$G9+'6、销售进度'!L142*$H9+'6、销售进度'!K142*$I9+'6、销售进度'!J142*$J9</f>
        <v>0</v>
      </c>
      <c r="R70" s="181">
        <f>'6、销售进度'!R142*$C9+'6、销售进度'!Q142*$D9+'6、销售进度'!P142*$E9+'6、销售进度'!O142*$F9+'6、销售进度'!N142*$G9+'6、销售进度'!M142*$H9+'6、销售进度'!L142*$I9+'6、销售进度'!K142*$J9</f>
        <v>0</v>
      </c>
      <c r="S70" s="181">
        <f>'6、销售进度'!S142*$C9+'6、销售进度'!R142*$D9+'6、销售进度'!Q142*$E9+'6、销售进度'!P142*$F9+'6、销售进度'!O142*$G9+'6、销售进度'!N142*$H9+'6、销售进度'!M142*$I9+'6、销售进度'!L142*$J9</f>
        <v>0</v>
      </c>
      <c r="T70" s="181">
        <f>'6、销售进度'!T142*$C9+'6、销售进度'!S142*$D9+'6、销售进度'!R142*$E9+'6、销售进度'!Q142*$F9+'6、销售进度'!P142*$G9+'6、销售进度'!O142*$H9+'6、销售进度'!N142*$I9+'6、销售进度'!M142*$J9</f>
        <v>0</v>
      </c>
      <c r="U70" s="181">
        <f>'6、销售进度'!U142*$C9+'6、销售进度'!T142*$D9+'6、销售进度'!S142*$E9+'6、销售进度'!R142*$F9+'6、销售进度'!Q142*$G9+'6、销售进度'!P142*$H9+'6、销售进度'!O142*$I9+'6、销售进度'!N142*$J9</f>
        <v>0</v>
      </c>
      <c r="V70" s="181">
        <f>'6、销售进度'!V142*$C9+'6、销售进度'!U142*$D9+'6、销售进度'!T142*$E9+'6、销售进度'!S142*$F9+'6、销售进度'!R142*$G9+'6、销售进度'!Q142*$H9+'6、销售进度'!P142*$I9+'6、销售进度'!O142*$J9</f>
        <v>0</v>
      </c>
      <c r="W70" s="181">
        <f>'6、销售进度'!W142*$C9+'6、销售进度'!V142*$D9+'6、销售进度'!U142*$E9+'6、销售进度'!T142*$F9+'6、销售进度'!S142*$G9+'6、销售进度'!R142*$H9+'6、销售进度'!Q142*$I9+'6、销售进度'!P142*$J9</f>
        <v>0</v>
      </c>
      <c r="X70" s="181">
        <f>'6、销售进度'!X142*$C9+'6、销售进度'!W142*$D9+'6、销售进度'!V142*$E9+'6、销售进度'!U142*$F9+'6、销售进度'!T142*$G9+'6、销售进度'!S142*$H9+'6、销售进度'!R142*$I9+'6、销售进度'!Q142*$J9</f>
        <v>0</v>
      </c>
      <c r="Y70" s="181">
        <f>'6、销售进度'!Y142*$C9+'6、销售进度'!X142*$D9+'6、销售进度'!W142*$E9+'6、销售进度'!V142*$F9+'6、销售进度'!U142*$G9+'6、销售进度'!T142*$H9+'6、销售进度'!S142*$I9+'6、销售进度'!R142*$J9</f>
        <v>0</v>
      </c>
      <c r="Z70" s="181">
        <f>'6、销售进度'!Z142*$C9+'6、销售进度'!Y142*$D9+'6、销售进度'!X142*$E9+'6、销售进度'!W142*$F9+'6、销售进度'!V142*$G9+'6、销售进度'!U142*$H9+'6、销售进度'!T142*$I9+'6、销售进度'!S142*$J9</f>
        <v>0</v>
      </c>
      <c r="AA70" s="181">
        <f>'6、销售进度'!AA142*$C9+'6、销售进度'!Z142*$D9+'6、销售进度'!Y142*$E9+'6、销售进度'!X142*$F9+'6、销售进度'!W142*$G9+'6、销售进度'!V142*$H9+'6、销售进度'!U142*$I9+'6、销售进度'!T142*$J9</f>
        <v>0</v>
      </c>
      <c r="AB70" s="181">
        <f>'6、销售进度'!AB142*$C9+'6、销售进度'!AA142*$D9+'6、销售进度'!Z142*$E9+'6、销售进度'!Y142*$F9+'6、销售进度'!X142*$G9+'6、销售进度'!W142*$H9+'6、销售进度'!V142*$I9+'6、销售进度'!U142*$J9</f>
        <v>0</v>
      </c>
      <c r="AC70" s="181">
        <f>'6、销售进度'!AC142*$C9+'6、销售进度'!AB142*$D9+'6、销售进度'!AA142*$E9+'6、销售进度'!Z142*$F9+'6、销售进度'!Y142*$G9+'6、销售进度'!X142*$H9+'6、销售进度'!W142*$I9+'6、销售进度'!V142*$J9</f>
        <v>0</v>
      </c>
      <c r="AD70" s="181">
        <f>'6、销售进度'!AD142*$C9+'6、销售进度'!AC142*$D9+'6、销售进度'!AB142*$E9+'6、销售进度'!AA142*$F9+'6、销售进度'!Z142*$G9+'6、销售进度'!Y142*$H9+'6、销售进度'!X142*$I9+'6、销售进度'!W142*$J9</f>
        <v>0</v>
      </c>
      <c r="AE70" s="181">
        <f>'6、销售进度'!AE142*$C9+'6、销售进度'!AD142*$D9+'6、销售进度'!AC142*$E9+'6、销售进度'!AB142*$F9+'6、销售进度'!AA142*$G9+'6、销售进度'!Z142*$H9+'6、销售进度'!Y142*$I9+'6、销售进度'!X142*$J9</f>
        <v>0</v>
      </c>
      <c r="AF70" s="181">
        <f>'6、销售进度'!AF142*$C9+'6、销售进度'!AE142*$D9+'6、销售进度'!AD142*$E9+'6、销售进度'!AC142*$F9+'6、销售进度'!AB142*$G9+'6、销售进度'!AA142*$H9+'6、销售进度'!Z142*$I9+'6、销售进度'!Y142*$J9</f>
        <v>0</v>
      </c>
      <c r="AG70" s="181">
        <f>'6、销售进度'!AG142*$C9+'6、销售进度'!AF142*$D9+'6、销售进度'!AE142*$E9+'6、销售进度'!AD142*$F9+'6、销售进度'!AC142*$G9+'6、销售进度'!AB142*$H9+'6、销售进度'!AA142*$I9+'6、销售进度'!Z142*$J9</f>
        <v>0</v>
      </c>
      <c r="AH70" s="181">
        <f>'6、销售进度'!AH142*$C9+'6、销售进度'!AG142*$D9+'6、销售进度'!AF142*$E9+'6、销售进度'!AE142*$F9+'6、销售进度'!AD142*$G9+'6、销售进度'!AC142*$H9+'6、销售进度'!AB142*$I9+'6、销售进度'!AA142*$J9</f>
        <v>0</v>
      </c>
      <c r="AI70" s="181">
        <f>'6、销售进度'!AI142*$C9+'6、销售进度'!AH142*$D9+'6、销售进度'!AG142*$E9+'6、销售进度'!AF142*$F9+'6、销售进度'!AE142*$G9+'6、销售进度'!AD142*$H9+'6、销售进度'!AC142*$I9+'6、销售进度'!AB142*$J9</f>
        <v>0</v>
      </c>
      <c r="AJ70" s="181">
        <f>'6、销售进度'!AJ142*$C9+'6、销售进度'!AI142*$D9+'6、销售进度'!AH142*$E9+'6、销售进度'!AG142*$F9+'6、销售进度'!AF142*$G9+'6、销售进度'!AE142*$H9+'6、销售进度'!AD142*$I9+'6、销售进度'!AC142*$J9</f>
        <v>0</v>
      </c>
      <c r="AK70" s="181">
        <f>'6、销售进度'!AK142*$C9+'6、销售进度'!AJ142*$D9+'6、销售进度'!AI142*$E9+'6、销售进度'!AH142*$F9+'6、销售进度'!AG142*$G9+'6、销售进度'!AF142*$H9+'6、销售进度'!AE142*$I9+'6、销售进度'!AD142*$J9</f>
        <v>0</v>
      </c>
      <c r="AL70" s="181">
        <f>'6、销售进度'!AL142*$C9+'6、销售进度'!AK142*$D9+'6、销售进度'!AJ142*$E9+'6、销售进度'!AI142*$F9+'6、销售进度'!AH142*$G9+'6、销售进度'!AG142*$H9+'6、销售进度'!AF142*$I9+'6、销售进度'!AE142*$J9</f>
        <v>0</v>
      </c>
      <c r="AM70" s="181">
        <f>'6、销售进度'!AM142*$C9+'6、销售进度'!AL142*$D9+'6、销售进度'!AK142*$E9+'6、销售进度'!AJ142*$F9+'6、销售进度'!AI142*$G9+'6、销售进度'!AH142*$H9+'6、销售进度'!AG142*$I9+'6、销售进度'!AF142*$J9</f>
        <v>0</v>
      </c>
      <c r="AN70" s="181">
        <f>'6、销售进度'!AN142*$C9+'6、销售进度'!AM142*$D9+'6、销售进度'!AL142*$E9+'6、销售进度'!AK142*$F9+'6、销售进度'!AJ142*$G9+'6、销售进度'!AI142*$H9+'6、销售进度'!AH142*$I9+'6、销售进度'!AG142*$J9</f>
        <v>0</v>
      </c>
      <c r="AO70" s="181">
        <f>'6、销售进度'!AO142*$C9+'6、销售进度'!AN142*$D9+'6、销售进度'!AM142*$E9+'6、销售进度'!AL142*$F9+'6、销售进度'!AK142*$G9+'6、销售进度'!AJ142*$H9+'6、销售进度'!AI142*$I9+'6、销售进度'!AH142*$J9</f>
        <v>0</v>
      </c>
      <c r="AP70" s="181">
        <f>'6、销售进度'!AP142*$C9+'6、销售进度'!AO142*$D9+'6、销售进度'!AN142*$E9+'6、销售进度'!AM142*$F9+'6、销售进度'!AL142*$G9+'6、销售进度'!AK142*$H9+'6、销售进度'!AJ142*$I9+'6、销售进度'!AI142*$J9</f>
        <v>0</v>
      </c>
      <c r="AQ70" s="181">
        <f>'6、销售进度'!AQ142*$C9+'6、销售进度'!AP142*$D9+'6、销售进度'!AO142*$E9+'6、销售进度'!AN142*$F9+'6、销售进度'!AM142*$G9+'6、销售进度'!AL142*$H9+'6、销售进度'!AK142*$I9+'6、销售进度'!AJ142*$J9</f>
        <v>0</v>
      </c>
      <c r="AR70" s="181">
        <f>'6、销售进度'!AR142*$C9+'6、销售进度'!AQ142*$D9+'6、销售进度'!AP142*$E9+'6、销售进度'!AO142*$F9+'6、销售进度'!AN142*$G9+'6、销售进度'!AM142*$H9+'6、销售进度'!AL142*$I9+'6、销售进度'!AK142*$J9</f>
        <v>0</v>
      </c>
      <c r="AS70" s="181">
        <f>'6、销售进度'!AS142*$C9+'6、销售进度'!AR142*$D9+'6、销售进度'!AQ142*$E9+'6、销售进度'!AP142*$F9+'6、销售进度'!AO142*$G9+'6、销售进度'!AN142*$H9+'6、销售进度'!AM142*$I9+'6、销售进度'!AL142*$J9</f>
        <v>0</v>
      </c>
      <c r="AT70" s="181">
        <f>'6、销售进度'!AT142*$C9+'6、销售进度'!AS142*$D9+'6、销售进度'!AR142*$E9+'6、销售进度'!AQ142*$F9+'6、销售进度'!AP142*$G9+'6、销售进度'!AO142*$H9+'6、销售进度'!AN142*$I9+'6、销售进度'!AM142*$J9</f>
        <v>0</v>
      </c>
      <c r="AU70" s="181">
        <f>'6、销售进度'!AU142*$C9+'6、销售进度'!AT142*$D9+'6、销售进度'!AS142*$E9+'6、销售进度'!AR142*$F9+'6、销售进度'!AQ142*$G9+'6、销售进度'!AP142*$H9+'6、销售进度'!AO142*$I9+'6、销售进度'!AN142*$J9</f>
        <v>0</v>
      </c>
      <c r="AV70" s="181">
        <f>'6、销售进度'!AV142*$C9+'6、销售进度'!AU142*$D9+'6、销售进度'!AT142*$E9+'6、销售进度'!AS142*$F9+'6、销售进度'!AR142*$G9+'6、销售进度'!AQ142*$H9+'6、销售进度'!AP142*$I9+'6、销售进度'!AO142*$J9</f>
        <v>0</v>
      </c>
      <c r="AW70" s="181">
        <f>'6、销售进度'!AW142*$C9+'6、销售进度'!AV142*$D9+'6、销售进度'!AU142*$E9+'6、销售进度'!AT142*$F9+'6、销售进度'!AS142*$G9+'6、销售进度'!AR142*$H9+'6、销售进度'!AQ142*$I9+'6、销售进度'!AP142*$J9</f>
        <v>0</v>
      </c>
      <c r="AX70" s="181">
        <f>'6、销售进度'!AX142*$C9+'6、销售进度'!AW142*$D9+'6、销售进度'!AV142*$E9+'6、销售进度'!AU142*$F9+'6、销售进度'!AT142*$G9+'6、销售进度'!AS142*$H9+'6、销售进度'!AR142*$I9+'6、销售进度'!AQ142*$J9</f>
        <v>0</v>
      </c>
      <c r="AY70" s="181">
        <f>'6、销售进度'!AY142*$C9+'6、销售进度'!AX142*$D9+'6、销售进度'!AW142*$E9+'6、销售进度'!AV142*$F9+'6、销售进度'!AU142*$G9+'6、销售进度'!AT142*$H9+'6、销售进度'!AS142*$I9+'6、销售进度'!AR142*$J9</f>
        <v>0</v>
      </c>
      <c r="AZ70" s="181">
        <f>'6、销售进度'!AZ142*$C9+'6、销售进度'!AY142*$D9+'6、销售进度'!AX142*$E9+'6、销售进度'!AW142*$F9+'6、销售进度'!AV142*$G9+'6、销售进度'!AU142*$H9+'6、销售进度'!AT142*$I9+'6、销售进度'!AS142*$J9</f>
        <v>0</v>
      </c>
      <c r="BA70" s="181">
        <f>'6、销售进度'!BA142*$C9+'6、销售进度'!AZ142*$D9+'6、销售进度'!AY142*$E9+'6、销售进度'!AX142*$F9+'6、销售进度'!AW142*$G9+'6、销售进度'!AV142*$H9+'6、销售进度'!AU142*$I9+'6、销售进度'!AT142*$J9</f>
        <v>0</v>
      </c>
      <c r="BB70" s="181">
        <f>'6、销售进度'!BB142*$C9+'6、销售进度'!BA142*$D9+'6、销售进度'!AZ142*$E9+'6、销售进度'!AY142*$F9+'6、销售进度'!AX142*$G9+'6、销售进度'!AW142*$H9+'6、销售进度'!AV142*$I9+'6、销售进度'!AU142*$J9</f>
        <v>0</v>
      </c>
      <c r="BC70" s="181">
        <f>'6、销售进度'!BC142*$C9+'6、销售进度'!BB142*$D9+'6、销售进度'!BA142*$E9+'6、销售进度'!AZ142*$F9+'6、销售进度'!AY142*$G9+'6、销售进度'!AX142*$H9+'6、销售进度'!AW142*$I9+'6、销售进度'!AV142*$J9</f>
        <v>0</v>
      </c>
      <c r="BD70" s="181">
        <f>'6、销售进度'!BD142*$C9+'6、销售进度'!BC142*$D9+'6、销售进度'!BB142*$E9+'6、销售进度'!BA142*$F9+'6、销售进度'!AZ142*$G9+'6、销售进度'!AY142*$H9+'6、销售进度'!AX142*$I9+'6、销售进度'!AW142*$J9</f>
        <v>0</v>
      </c>
      <c r="BE70" s="181">
        <f>'6、销售进度'!BE142*$C9+'6、销售进度'!BD142*$D9+'6、销售进度'!BC142*$E9+'6、销售进度'!BB142*$F9+'6、销售进度'!BA142*$G9+'6、销售进度'!AZ142*$H9+'6、销售进度'!AY142*$I9+'6、销售进度'!AX142*$J9</f>
        <v>0</v>
      </c>
      <c r="BF70" s="181">
        <f>'6、销售进度'!BF142*$C9+'6、销售进度'!BE142*$D9+'6、销售进度'!BD142*$E9+'6、销售进度'!BC142*$F9+'6、销售进度'!BB142*$G9+'6、销售进度'!BA142*$H9+'6、销售进度'!AZ142*$I9+'6、销售进度'!AY142*$J9</f>
        <v>0</v>
      </c>
      <c r="BG70" s="181">
        <f>'6、销售进度'!BG142*$C9+'6、销售进度'!BF142*$D9+'6、销售进度'!BE142*$E9+'6、销售进度'!BD142*$F9+'6、销售进度'!BC142*$G9+'6、销售进度'!BB142*$H9+'6、销售进度'!BA142*$I9+'6、销售进度'!AZ142*$J9</f>
        <v>0</v>
      </c>
      <c r="BH70" s="181">
        <f>'6、销售进度'!BH142*$C9+'6、销售进度'!BG142*$D9+'6、销售进度'!BF142*$E9+'6、销售进度'!BE142*$F9+'6、销售进度'!BD142*$G9+'6、销售进度'!BC142*$H9+'6、销售进度'!BB142*$I9+'6、销售进度'!BA142*$J9</f>
        <v>0</v>
      </c>
      <c r="BI70" s="181">
        <f>'6、销售进度'!BI142*$C9+'6、销售进度'!BH142*$D9+'6、销售进度'!BG142*$E9+'6、销售进度'!BF142*$F9+'6、销售进度'!BE142*$G9+'6、销售进度'!BD142*$H9+'6、销售进度'!BC142*$I9+'6、销售进度'!BB142*$J9</f>
        <v>0</v>
      </c>
      <c r="BJ70" s="181">
        <f>'6、销售进度'!BJ142*$C9+'6、销售进度'!BI142*$D9+'6、销售进度'!BH142*$E9+'6、销售进度'!BG142*$F9+'6、销售进度'!BF142*$G9+'6、销售进度'!BE142*$H9+'6、销售进度'!BD142*$I9+'6、销售进度'!BC142*$J9</f>
        <v>0</v>
      </c>
      <c r="BK70" s="181">
        <f>'6、销售进度'!BK142*$C9+'6、销售进度'!BJ142*$D9+'6、销售进度'!BI142*$E9+'6、销售进度'!BH142*$F9+'6、销售进度'!BG142*$G9+'6、销售进度'!BF142*$H9+'6、销售进度'!BE142*$I9+'6、销售进度'!BD142*$J9</f>
        <v>0</v>
      </c>
      <c r="BL70" s="181">
        <f>'6、销售进度'!BL142*$C9+'6、销售进度'!BK142*$D9+'6、销售进度'!BJ142*$E9+'6、销售进度'!BI142*$F9+'6、销售进度'!BH142*$G9+'6、销售进度'!BG142*$H9+'6、销售进度'!BF142*$I9+'6、销售进度'!BE142*$J9</f>
        <v>0</v>
      </c>
      <c r="BM70" s="181">
        <f>'6、销售进度'!BM142*$C9+'6、销售进度'!BL142*$D9+'6、销售进度'!BK142*$E9+'6、销售进度'!BJ142*$F9+'6、销售进度'!BI142*$G9+'6、销售进度'!BH142*$H9+'6、销售进度'!BG142*$I9+'6、销售进度'!BF142*$J9</f>
        <v>0</v>
      </c>
      <c r="BN70" s="181">
        <f>'6、销售进度'!BN142*$C9+'6、销售进度'!BM142*$D9+'6、销售进度'!BL142*$E9+'6、销售进度'!BK142*$F9+'6、销售进度'!BJ142*$G9+'6、销售进度'!BI142*$H9+'6、销售进度'!BH142*$I9+'6、销售进度'!BG142*$J9</f>
        <v>0</v>
      </c>
      <c r="BO70" s="181">
        <f>'6、销售进度'!BO142*$C9+'6、销售进度'!BN142*$D9+'6、销售进度'!BM142*$E9+'6、销售进度'!BL142*$F9+'6、销售进度'!BK142*$G9+'6、销售进度'!BJ142*$H9+'6、销售进度'!BI142*$I9+'6、销售进度'!BH142*$J9</f>
        <v>0</v>
      </c>
      <c r="BP70" s="181">
        <f>'6、销售进度'!BP142*$C9+'6、销售进度'!BO142*$D9+'6、销售进度'!BN142*$E9+'6、销售进度'!BM142*$F9+'6、销售进度'!BL142*$G9+'6、销售进度'!BK142*$H9+'6、销售进度'!BJ142*$I9+'6、销售进度'!BI142*$J9</f>
        <v>0</v>
      </c>
      <c r="BQ70" s="181">
        <f>'6、销售进度'!BQ142*$C9+'6、销售进度'!BP142*$D9+'6、销售进度'!BO142*$E9+'6、销售进度'!BN142*$F9+'6、销售进度'!BM142*$G9+'6、销售进度'!BL142*$H9+'6、销售进度'!BK142*$I9+'6、销售进度'!BJ142*$J9</f>
        <v>0</v>
      </c>
      <c r="BR70" s="181">
        <f>'6、销售进度'!BR142*$C9+'6、销售进度'!BQ142*$D9+'6、销售进度'!BP142*$E9+'6、销售进度'!BO142*$F9+'6、销售进度'!BN142*$G9+'6、销售进度'!BM142*$H9+'6、销售进度'!BL142*$I9+'6、销售进度'!BK142*$J9</f>
        <v>0</v>
      </c>
      <c r="BS70" s="181">
        <f>'6、销售进度'!BS142*$C9+'6、销售进度'!BR142*$D9+'6、销售进度'!BQ142*$E9+'6、销售进度'!BP142*$F9+'6、销售进度'!BO142*$G9+'6、销售进度'!BN142*$H9+'6、销售进度'!BM142*$I9+'6、销售进度'!BL142*$J9</f>
        <v>0</v>
      </c>
      <c r="BT70" s="181">
        <f>'6、销售进度'!BT142*$C9+'6、销售进度'!BS142*$D9+'6、销售进度'!BR142*$E9+'6、销售进度'!BQ142*$F9+'6、销售进度'!BP142*$G9+'6、销售进度'!BO142*$H9+'6、销售进度'!BN142*$I9+'6、销售进度'!BM142*$J9</f>
        <v>0</v>
      </c>
      <c r="BU70" s="181">
        <f>'6、销售进度'!BU142*$C9+'6、销售进度'!BT142*$D9+'6、销售进度'!BS142*$E9+'6、销售进度'!BR142*$F9+'6、销售进度'!BQ142*$G9+'6、销售进度'!BP142*$H9+'6、销售进度'!BO142*$I9+'6、销售进度'!BN142*$J9</f>
        <v>0</v>
      </c>
      <c r="BV70" s="181">
        <f>'6、销售进度'!BV142*$C9+'6、销售进度'!BU142*$D9+'6、销售进度'!BT142*$E9+'6、销售进度'!BS142*$F9+'6、销售进度'!BR142*$G9+'6、销售进度'!BQ142*$H9+'6、销售进度'!BP142*$I9+'6、销售进度'!BO142*$J9</f>
        <v>0</v>
      </c>
      <c r="BW70" s="181">
        <f>'6、销售进度'!BW142*$C9+'6、销售进度'!BV142*$D9+'6、销售进度'!BU142*$E9+'6、销售进度'!BT142*$F9+'6、销售进度'!BS142*$G9+'6、销售进度'!BR142*$H9+'6、销售进度'!BQ142*$I9+'6、销售进度'!BP142*$J9</f>
        <v>0</v>
      </c>
      <c r="BX70" s="181">
        <f>'6、销售进度'!BX142*$C9+'6、销售进度'!BW142*$D9+'6、销售进度'!BV142*$E9+'6、销售进度'!BU142*$F9+'6、销售进度'!BT142*$G9+'6、销售进度'!BS142*$H9+'6、销售进度'!BR142*$I9+'6、销售进度'!BQ142*$J9</f>
        <v>0</v>
      </c>
      <c r="BY70" s="181">
        <f>'6、销售进度'!BY142*$C9+'6、销售进度'!BX142*$D9+'6、销售进度'!BW142*$E9+'6、销售进度'!BV142*$F9+'6、销售进度'!BU142*$G9+'6、销售进度'!BT142*$H9+'6、销售进度'!BS142*$I9+'6、销售进度'!BR142*$J9</f>
        <v>0</v>
      </c>
      <c r="BZ70" s="181">
        <f>'6、销售进度'!BZ142*$C9+'6、销售进度'!BY142*$D9+'6、销售进度'!BX142*$E9+'6、销售进度'!BW142*$F9+'6、销售进度'!BV142*$G9+'6、销售进度'!BU142*$H9+'6、销售进度'!BT142*$I9+'6、销售进度'!BS142*$J9</f>
        <v>0</v>
      </c>
      <c r="CA70" s="181">
        <f>'6、销售进度'!CA142*$C9+'6、销售进度'!BZ142*$D9+'6、销售进度'!BY142*$E9+'6、销售进度'!BX142*$F9+'6、销售进度'!BW142*$G9+'6、销售进度'!BV142*$H9+'6、销售进度'!BU142*$I9+'6、销售进度'!BT142*$J9</f>
        <v>0</v>
      </c>
      <c r="CB70" s="181">
        <f>'6、销售进度'!CB142*$C9+'6、销售进度'!CA142*$D9+'6、销售进度'!BZ142*$E9+'6、销售进度'!BY142*$F9+'6、销售进度'!BX142*$G9+'6、销售进度'!BW142*$H9+'6、销售进度'!BV142*$I9+'6、销售进度'!BU142*$J9</f>
        <v>0</v>
      </c>
      <c r="CC70" s="181">
        <f>'6、销售进度'!CC142*$C9+'6、销售进度'!CB142*$D9+'6、销售进度'!CA142*$E9+'6、销售进度'!BZ142*$F9+'6、销售进度'!BY142*$G9+'6、销售进度'!BX142*$H9+'6、销售进度'!BW142*$I9+'6、销售进度'!BV142*$J9</f>
        <v>0</v>
      </c>
      <c r="CD70" s="181">
        <f>'6、销售进度'!CD142*$C9+'6、销售进度'!CC142*$D9+'6、销售进度'!CB142*$E9+'6、销售进度'!CA142*$F9+'6、销售进度'!BZ142*$G9+'6、销售进度'!BY142*$H9+'6、销售进度'!BX142*$I9+'6、销售进度'!BW142*$J9</f>
        <v>0</v>
      </c>
      <c r="CE70" s="181">
        <f>'6、销售进度'!CE142*$C9+'6、销售进度'!CD142*$D9+'6、销售进度'!CC142*$E9+'6、销售进度'!CB142*$F9+'6、销售进度'!CA142*$G9+'6、销售进度'!BZ142*$H9+'6、销售进度'!BY142*$I9+'6、销售进度'!BX142*$J9</f>
        <v>0</v>
      </c>
      <c r="CF70" s="181">
        <f>'6、销售进度'!CF142*$C9+'6、销售进度'!CE142*$D9+'6、销售进度'!CD142*$E9+'6、销售进度'!CC142*$F9+'6、销售进度'!CB142*$G9+'6、销售进度'!CA142*$H9+'6、销售进度'!BZ142*$I9+'6、销售进度'!BY142*$J9</f>
        <v>0</v>
      </c>
      <c r="CG70" s="181">
        <f>'6、销售进度'!CG142*$C9+'6、销售进度'!CF142*$D9+'6、销售进度'!CE142*$E9+'6、销售进度'!CD142*$F9+'6、销售进度'!CC142*$G9+'6、销售进度'!CB142*$H9+'6、销售进度'!CA142*$I9+'6、销售进度'!BZ142*$J9</f>
        <v>0</v>
      </c>
      <c r="CH70" s="181">
        <f>'6、销售进度'!CH142*$C9+'6、销售进度'!CG142*$D9+'6、销售进度'!CF142*$E9+'6、销售进度'!CE142*$F9+'6、销售进度'!CD142*$G9+'6、销售进度'!CC142*$H9+'6、销售进度'!CB142*$I9+'6、销售进度'!CA142*$J9</f>
        <v>0</v>
      </c>
      <c r="CI70" s="181">
        <f>'6、销售进度'!CI142*$C9+'6、销售进度'!CH142*$D9+'6、销售进度'!CG142*$E9+'6、销售进度'!CF142*$F9+'6、销售进度'!CE142*$G9+'6、销售进度'!CD142*$H9+'6、销售进度'!CC142*$I9+'6、销售进度'!CB142*$J9</f>
        <v>0</v>
      </c>
      <c r="CJ70" s="181">
        <f>'6、销售进度'!CJ142*$C9+'6、销售进度'!CI142*$D9+'6、销售进度'!CH142*$E9+'6、销售进度'!CG142*$F9+'6、销售进度'!CF142*$G9+'6、销售进度'!CE142*$H9+'6、销售进度'!CD142*$I9+'6、销售进度'!CC142*$J9</f>
        <v>0</v>
      </c>
      <c r="CK70" s="181">
        <f>'6、销售进度'!CK142*$C9+'6、销售进度'!CJ142*$D9+'6、销售进度'!CI142*$E9+'6、销售进度'!CH142*$F9+'6、销售进度'!CG142*$G9+'6、销售进度'!CF142*$H9+'6、销售进度'!CE142*$I9+'6、销售进度'!CD142*$J9</f>
        <v>0</v>
      </c>
      <c r="CL70" s="181">
        <f>'6、销售进度'!CL142*$C9+'6、销售进度'!CK142*$D9+'6、销售进度'!CJ142*$E9+'6、销售进度'!CI142*$F9+'6、销售进度'!CH142*$G9+'6、销售进度'!CG142*$H9+'6、销售进度'!CF142*$I9+'6、销售进度'!CE142*$J9</f>
        <v>0</v>
      </c>
      <c r="CM70" s="181">
        <f>'6、销售进度'!CM142*$C9+'6、销售进度'!CL142*$D9+'6、销售进度'!CK142*$E9+'6、销售进度'!CJ142*$F9+'6、销售进度'!CI142*$G9+'6、销售进度'!CH142*$H9+'6、销售进度'!CG142*$I9+'6、销售进度'!CF142*$J9</f>
        <v>0</v>
      </c>
      <c r="CN70" s="181">
        <f>'6、销售进度'!CN142*$C9+'6、销售进度'!CM142*$D9+'6、销售进度'!CL142*$E9+'6、销售进度'!CK142*$F9+'6、销售进度'!CJ142*$G9+'6、销售进度'!CI142*$H9+'6、销售进度'!CH142*$I9+'6、销售进度'!CG142*$J9</f>
        <v>0</v>
      </c>
      <c r="CO70" s="181">
        <f>'6、销售进度'!CO142*$C9+'6、销售进度'!CN142*$D9+'6、销售进度'!CM142*$E9+'6、销售进度'!CL142*$F9+'6、销售进度'!CK142*$G9+'6、销售进度'!CJ142*$H9+'6、销售进度'!CI142*$I9+'6、销售进度'!CH142*$J9</f>
        <v>0</v>
      </c>
      <c r="CP70" s="181">
        <f>'6、销售进度'!CP142*$C9+'6、销售进度'!CO142*$D9+'6、销售进度'!CN142*$E9+'6、销售进度'!CM142*$F9+'6、销售进度'!CL142*$G9+'6、销售进度'!CK142*$H9+'6、销售进度'!CJ142*$I9+'6、销售进度'!CI142*$J9</f>
        <v>0</v>
      </c>
      <c r="CQ70" s="181">
        <f>'6、销售进度'!CQ142*$C9+'6、销售进度'!CP142*$D9+'6、销售进度'!CO142*$E9+'6、销售进度'!CN142*$F9+'6、销售进度'!CM142*$G9+'6、销售进度'!CL142*$H9+'6、销售进度'!CK142*$I9+'6、销售进度'!CJ142*$J9</f>
        <v>0</v>
      </c>
      <c r="CR70" s="181">
        <f>'6、销售进度'!CR142*$C9+'6、销售进度'!CQ142*$D9+'6、销售进度'!CP142*$E9+'6、销售进度'!CO142*$F9+'6、销售进度'!CN142*$G9+'6、销售进度'!CM142*$H9+'6、销售进度'!CL142*$I9+'6、销售进度'!CK142*$J9</f>
        <v>0</v>
      </c>
      <c r="CS70" s="181">
        <f>'6、销售进度'!CS142*$C9+'6、销售进度'!CR142*$D9+'6、销售进度'!CQ142*$E9+'6、销售进度'!CP142*$F9+'6、销售进度'!CO142*$G9+'6、销售进度'!CN142*$H9+'6、销售进度'!CM142*$I9+'6、销售进度'!CL142*$J9</f>
        <v>0</v>
      </c>
      <c r="CT70" s="181">
        <f>'6、销售进度'!CT142*$C9+'6、销售进度'!CS142*$D9+'6、销售进度'!CR142*$E9+'6、销售进度'!CQ142*$F9+'6、销售进度'!CP142*$G9+'6、销售进度'!CO142*$H9+'6、销售进度'!CN142*$I9+'6、销售进度'!CM142*$J9</f>
        <v>0</v>
      </c>
      <c r="CU70" s="188">
        <f>B70-'6、销售进度'!B142</f>
        <v>0</v>
      </c>
    </row>
    <row r="71" spans="1:99" ht="16.5" customHeight="1" outlineLevel="1">
      <c r="A71" s="174" t="str">
        <f t="shared" si="45"/>
        <v>双拼</v>
      </c>
      <c r="B71" s="180">
        <f t="shared" si="46"/>
        <v>0</v>
      </c>
      <c r="C71" s="181">
        <f>'6、销售进度'!C143*$C10</f>
        <v>0</v>
      </c>
      <c r="D71" s="181">
        <f>'6、销售进度'!D143*$C10+'6、销售进度'!C143*$D10</f>
        <v>0</v>
      </c>
      <c r="E71" s="181">
        <f>'6、销售进度'!E143*$C10+'6、销售进度'!D143*$D10+'6、销售进度'!C143*$E10</f>
        <v>0</v>
      </c>
      <c r="F71" s="181">
        <f>'6、销售进度'!F143*$C10+'6、销售进度'!E143*$D10+'6、销售进度'!D143*$E10+'6、销售进度'!C143*$F10</f>
        <v>0</v>
      </c>
      <c r="G71" s="181">
        <f>'6、销售进度'!G143*$C10+'6、销售进度'!F143*$D10+'6、销售进度'!E143*$E10+'6、销售进度'!D143*$F10+'6、销售进度'!C143*$G10</f>
        <v>0</v>
      </c>
      <c r="H71" s="181">
        <f>'6、销售进度'!H143*$C10+'6、销售进度'!G143*$D10+'6、销售进度'!F143*$E10+'6、销售进度'!E143*$F10+'6、销售进度'!D143*$G10+'6、销售进度'!C143*$H10</f>
        <v>0</v>
      </c>
      <c r="I71" s="181">
        <f>'6、销售进度'!I143*$C10+'6、销售进度'!H143*$D10+'6、销售进度'!G143*$E10+'6、销售进度'!F143*$F10+'6、销售进度'!E143*$G10+'6、销售进度'!D143*$H10+'6、销售进度'!C143*$I10</f>
        <v>0</v>
      </c>
      <c r="J71" s="181">
        <f>'6、销售进度'!J143*$C10+'6、销售进度'!I143*$D10+'6、销售进度'!H143*$E10+'6、销售进度'!G143*$F10+'6、销售进度'!F143*$G10+'6、销售进度'!E143*$H10+'6、销售进度'!D143*$I10+'6、销售进度'!C143*$J10</f>
        <v>0</v>
      </c>
      <c r="K71" s="181">
        <f>'6、销售进度'!K143*$C10+'6、销售进度'!J143*$D10+'6、销售进度'!I143*$E10+'6、销售进度'!H143*$F10+'6、销售进度'!G143*$G10+'6、销售进度'!F143*$H10+'6、销售进度'!E143*$I10+'6、销售进度'!D143*$J10</f>
        <v>0</v>
      </c>
      <c r="L71" s="181">
        <f>'6、销售进度'!L143*$C10+'6、销售进度'!K143*$D10+'6、销售进度'!J143*$E10+'6、销售进度'!I143*$F10+'6、销售进度'!H143*$G10+'6、销售进度'!G143*$H10+'6、销售进度'!F143*$I10+'6、销售进度'!E143*$J10</f>
        <v>0</v>
      </c>
      <c r="M71" s="181">
        <f>'6、销售进度'!M143*$C10+'6、销售进度'!L143*$D10+'6、销售进度'!K143*$E10+'6、销售进度'!J143*$F10+'6、销售进度'!I143*$G10+'6、销售进度'!H143*$H10+'6、销售进度'!G143*$I10+'6、销售进度'!F143*$J10</f>
        <v>0</v>
      </c>
      <c r="N71" s="181">
        <f>'6、销售进度'!N143*$C10+'6、销售进度'!M143*$D10+'6、销售进度'!L143*$E10+'6、销售进度'!K143*$F10+'6、销售进度'!J143*$G10+'6、销售进度'!I143*$H10+'6、销售进度'!H143*$I10+'6、销售进度'!G143*$J10</f>
        <v>0</v>
      </c>
      <c r="O71" s="181">
        <f>'6、销售进度'!O143*$C10+'6、销售进度'!N143*$D10+'6、销售进度'!M143*$E10+'6、销售进度'!L143*$F10+'6、销售进度'!K143*$G10+'6、销售进度'!J143*$H10+'6、销售进度'!I143*$I10+'6、销售进度'!H143*$J10</f>
        <v>0</v>
      </c>
      <c r="P71" s="181">
        <f>'6、销售进度'!P143*$C10+'6、销售进度'!O143*$D10+'6、销售进度'!N143*$E10+'6、销售进度'!M143*$F10+'6、销售进度'!L143*$G10+'6、销售进度'!K143*$H10+'6、销售进度'!J143*$I10+'6、销售进度'!I143*$J10</f>
        <v>0</v>
      </c>
      <c r="Q71" s="181">
        <f>'6、销售进度'!Q143*$C10+'6、销售进度'!P143*$D10+'6、销售进度'!O143*$E10+'6、销售进度'!N143*$F10+'6、销售进度'!M143*$G10+'6、销售进度'!L143*$H10+'6、销售进度'!K143*$I10+'6、销售进度'!J143*$J10</f>
        <v>0</v>
      </c>
      <c r="R71" s="181">
        <f>'6、销售进度'!R143*$C10+'6、销售进度'!Q143*$D10+'6、销售进度'!P143*$E10+'6、销售进度'!O143*$F10+'6、销售进度'!N143*$G10+'6、销售进度'!M143*$H10+'6、销售进度'!L143*$I10+'6、销售进度'!K143*$J10</f>
        <v>0</v>
      </c>
      <c r="S71" s="181">
        <f>'6、销售进度'!S143*$C10+'6、销售进度'!R143*$D10+'6、销售进度'!Q143*$E10+'6、销售进度'!P143*$F10+'6、销售进度'!O143*$G10+'6、销售进度'!N143*$H10+'6、销售进度'!M143*$I10+'6、销售进度'!L143*$J10</f>
        <v>0</v>
      </c>
      <c r="T71" s="181">
        <f>'6、销售进度'!T143*$C10+'6、销售进度'!S143*$D10+'6、销售进度'!R143*$E10+'6、销售进度'!Q143*$F10+'6、销售进度'!P143*$G10+'6、销售进度'!O143*$H10+'6、销售进度'!N143*$I10+'6、销售进度'!M143*$J10</f>
        <v>0</v>
      </c>
      <c r="U71" s="181">
        <f>'6、销售进度'!U143*$C10+'6、销售进度'!T143*$D10+'6、销售进度'!S143*$E10+'6、销售进度'!R143*$F10+'6、销售进度'!Q143*$G10+'6、销售进度'!P143*$H10+'6、销售进度'!O143*$I10+'6、销售进度'!N143*$J10</f>
        <v>0</v>
      </c>
      <c r="V71" s="181">
        <f>'6、销售进度'!V143*$C10+'6、销售进度'!U143*$D10+'6、销售进度'!T143*$E10+'6、销售进度'!S143*$F10+'6、销售进度'!R143*$G10+'6、销售进度'!Q143*$H10+'6、销售进度'!P143*$I10+'6、销售进度'!O143*$J10</f>
        <v>0</v>
      </c>
      <c r="W71" s="181">
        <f>'6、销售进度'!W143*$C10+'6、销售进度'!V143*$D10+'6、销售进度'!U143*$E10+'6、销售进度'!T143*$F10+'6、销售进度'!S143*$G10+'6、销售进度'!R143*$H10+'6、销售进度'!Q143*$I10+'6、销售进度'!P143*$J10</f>
        <v>0</v>
      </c>
      <c r="X71" s="181">
        <f>'6、销售进度'!X143*$C10+'6、销售进度'!W143*$D10+'6、销售进度'!V143*$E10+'6、销售进度'!U143*$F10+'6、销售进度'!T143*$G10+'6、销售进度'!S143*$H10+'6、销售进度'!R143*$I10+'6、销售进度'!Q143*$J10</f>
        <v>0</v>
      </c>
      <c r="Y71" s="181">
        <f>'6、销售进度'!Y143*$C10+'6、销售进度'!X143*$D10+'6、销售进度'!W143*$E10+'6、销售进度'!V143*$F10+'6、销售进度'!U143*$G10+'6、销售进度'!T143*$H10+'6、销售进度'!S143*$I10+'6、销售进度'!R143*$J10</f>
        <v>0</v>
      </c>
      <c r="Z71" s="181">
        <f>'6、销售进度'!Z143*$C10+'6、销售进度'!Y143*$D10+'6、销售进度'!X143*$E10+'6、销售进度'!W143*$F10+'6、销售进度'!V143*$G10+'6、销售进度'!U143*$H10+'6、销售进度'!T143*$I10+'6、销售进度'!S143*$J10</f>
        <v>0</v>
      </c>
      <c r="AA71" s="181">
        <f>'6、销售进度'!AA143*$C10+'6、销售进度'!Z143*$D10+'6、销售进度'!Y143*$E10+'6、销售进度'!X143*$F10+'6、销售进度'!W143*$G10+'6、销售进度'!V143*$H10+'6、销售进度'!U143*$I10+'6、销售进度'!T143*$J10</f>
        <v>0</v>
      </c>
      <c r="AB71" s="181">
        <f>'6、销售进度'!AB143*$C10+'6、销售进度'!AA143*$D10+'6、销售进度'!Z143*$E10+'6、销售进度'!Y143*$F10+'6、销售进度'!X143*$G10+'6、销售进度'!W143*$H10+'6、销售进度'!V143*$I10+'6、销售进度'!U143*$J10</f>
        <v>0</v>
      </c>
      <c r="AC71" s="181">
        <f>'6、销售进度'!AC143*$C10+'6、销售进度'!AB143*$D10+'6、销售进度'!AA143*$E10+'6、销售进度'!Z143*$F10+'6、销售进度'!Y143*$G10+'6、销售进度'!X143*$H10+'6、销售进度'!W143*$I10+'6、销售进度'!V143*$J10</f>
        <v>0</v>
      </c>
      <c r="AD71" s="181">
        <f>'6、销售进度'!AD143*$C10+'6、销售进度'!AC143*$D10+'6、销售进度'!AB143*$E10+'6、销售进度'!AA143*$F10+'6、销售进度'!Z143*$G10+'6、销售进度'!Y143*$H10+'6、销售进度'!X143*$I10+'6、销售进度'!W143*$J10</f>
        <v>0</v>
      </c>
      <c r="AE71" s="181">
        <f>'6、销售进度'!AE143*$C10+'6、销售进度'!AD143*$D10+'6、销售进度'!AC143*$E10+'6、销售进度'!AB143*$F10+'6、销售进度'!AA143*$G10+'6、销售进度'!Z143*$H10+'6、销售进度'!Y143*$I10+'6、销售进度'!X143*$J10</f>
        <v>0</v>
      </c>
      <c r="AF71" s="181">
        <f>'6、销售进度'!AF143*$C10+'6、销售进度'!AE143*$D10+'6、销售进度'!AD143*$E10+'6、销售进度'!AC143*$F10+'6、销售进度'!AB143*$G10+'6、销售进度'!AA143*$H10+'6、销售进度'!Z143*$I10+'6、销售进度'!Y143*$J10</f>
        <v>0</v>
      </c>
      <c r="AG71" s="181">
        <f>'6、销售进度'!AG143*$C10+'6、销售进度'!AF143*$D10+'6、销售进度'!AE143*$E10+'6、销售进度'!AD143*$F10+'6、销售进度'!AC143*$G10+'6、销售进度'!AB143*$H10+'6、销售进度'!AA143*$I10+'6、销售进度'!Z143*$J10</f>
        <v>0</v>
      </c>
      <c r="AH71" s="181">
        <f>'6、销售进度'!AH143*$C10+'6、销售进度'!AG143*$D10+'6、销售进度'!AF143*$E10+'6、销售进度'!AE143*$F10+'6、销售进度'!AD143*$G10+'6、销售进度'!AC143*$H10+'6、销售进度'!AB143*$I10+'6、销售进度'!AA143*$J10</f>
        <v>0</v>
      </c>
      <c r="AI71" s="181">
        <f>'6、销售进度'!AI143*$C10+'6、销售进度'!AH143*$D10+'6、销售进度'!AG143*$E10+'6、销售进度'!AF143*$F10+'6、销售进度'!AE143*$G10+'6、销售进度'!AD143*$H10+'6、销售进度'!AC143*$I10+'6、销售进度'!AB143*$J10</f>
        <v>0</v>
      </c>
      <c r="AJ71" s="181">
        <f>'6、销售进度'!AJ143*$C10+'6、销售进度'!AI143*$D10+'6、销售进度'!AH143*$E10+'6、销售进度'!AG143*$F10+'6、销售进度'!AF143*$G10+'6、销售进度'!AE143*$H10+'6、销售进度'!AD143*$I10+'6、销售进度'!AC143*$J10</f>
        <v>0</v>
      </c>
      <c r="AK71" s="181">
        <f>'6、销售进度'!AK143*$C10+'6、销售进度'!AJ143*$D10+'6、销售进度'!AI143*$E10+'6、销售进度'!AH143*$F10+'6、销售进度'!AG143*$G10+'6、销售进度'!AF143*$H10+'6、销售进度'!AE143*$I10+'6、销售进度'!AD143*$J10</f>
        <v>0</v>
      </c>
      <c r="AL71" s="181">
        <f>'6、销售进度'!AL143*$C10+'6、销售进度'!AK143*$D10+'6、销售进度'!AJ143*$E10+'6、销售进度'!AI143*$F10+'6、销售进度'!AH143*$G10+'6、销售进度'!AG143*$H10+'6、销售进度'!AF143*$I10+'6、销售进度'!AE143*$J10</f>
        <v>0</v>
      </c>
      <c r="AM71" s="181">
        <f>'6、销售进度'!AM143*$C10+'6、销售进度'!AL143*$D10+'6、销售进度'!AK143*$E10+'6、销售进度'!AJ143*$F10+'6、销售进度'!AI143*$G10+'6、销售进度'!AH143*$H10+'6、销售进度'!AG143*$I10+'6、销售进度'!AF143*$J10</f>
        <v>0</v>
      </c>
      <c r="AN71" s="181">
        <f>'6、销售进度'!AN143*$C10+'6、销售进度'!AM143*$D10+'6、销售进度'!AL143*$E10+'6、销售进度'!AK143*$F10+'6、销售进度'!AJ143*$G10+'6、销售进度'!AI143*$H10+'6、销售进度'!AH143*$I10+'6、销售进度'!AG143*$J10</f>
        <v>0</v>
      </c>
      <c r="AO71" s="181">
        <f>'6、销售进度'!AO143*$C10+'6、销售进度'!AN143*$D10+'6、销售进度'!AM143*$E10+'6、销售进度'!AL143*$F10+'6、销售进度'!AK143*$G10+'6、销售进度'!AJ143*$H10+'6、销售进度'!AI143*$I10+'6、销售进度'!AH143*$J10</f>
        <v>0</v>
      </c>
      <c r="AP71" s="181">
        <f>'6、销售进度'!AP143*$C10+'6、销售进度'!AO143*$D10+'6、销售进度'!AN143*$E10+'6、销售进度'!AM143*$F10+'6、销售进度'!AL143*$G10+'6、销售进度'!AK143*$H10+'6、销售进度'!AJ143*$I10+'6、销售进度'!AI143*$J10</f>
        <v>0</v>
      </c>
      <c r="AQ71" s="181">
        <f>'6、销售进度'!AQ143*$C10+'6、销售进度'!AP143*$D10+'6、销售进度'!AO143*$E10+'6、销售进度'!AN143*$F10+'6、销售进度'!AM143*$G10+'6、销售进度'!AL143*$H10+'6、销售进度'!AK143*$I10+'6、销售进度'!AJ143*$J10</f>
        <v>0</v>
      </c>
      <c r="AR71" s="181">
        <f>'6、销售进度'!AR143*$C10+'6、销售进度'!AQ143*$D10+'6、销售进度'!AP143*$E10+'6、销售进度'!AO143*$F10+'6、销售进度'!AN143*$G10+'6、销售进度'!AM143*$H10+'6、销售进度'!AL143*$I10+'6、销售进度'!AK143*$J10</f>
        <v>0</v>
      </c>
      <c r="AS71" s="181">
        <f>'6、销售进度'!AS143*$C10+'6、销售进度'!AR143*$D10+'6、销售进度'!AQ143*$E10+'6、销售进度'!AP143*$F10+'6、销售进度'!AO143*$G10+'6、销售进度'!AN143*$H10+'6、销售进度'!AM143*$I10+'6、销售进度'!AL143*$J10</f>
        <v>0</v>
      </c>
      <c r="AT71" s="181">
        <f>'6、销售进度'!AT143*$C10+'6、销售进度'!AS143*$D10+'6、销售进度'!AR143*$E10+'6、销售进度'!AQ143*$F10+'6、销售进度'!AP143*$G10+'6、销售进度'!AO143*$H10+'6、销售进度'!AN143*$I10+'6、销售进度'!AM143*$J10</f>
        <v>0</v>
      </c>
      <c r="AU71" s="181">
        <f>'6、销售进度'!AU143*$C10+'6、销售进度'!AT143*$D10+'6、销售进度'!AS143*$E10+'6、销售进度'!AR143*$F10+'6、销售进度'!AQ143*$G10+'6、销售进度'!AP143*$H10+'6、销售进度'!AO143*$I10+'6、销售进度'!AN143*$J10</f>
        <v>0</v>
      </c>
      <c r="AV71" s="181">
        <f>'6、销售进度'!AV143*$C10+'6、销售进度'!AU143*$D10+'6、销售进度'!AT143*$E10+'6、销售进度'!AS143*$F10+'6、销售进度'!AR143*$G10+'6、销售进度'!AQ143*$H10+'6、销售进度'!AP143*$I10+'6、销售进度'!AO143*$J10</f>
        <v>0</v>
      </c>
      <c r="AW71" s="181">
        <f>'6、销售进度'!AW143*$C10+'6、销售进度'!AV143*$D10+'6、销售进度'!AU143*$E10+'6、销售进度'!AT143*$F10+'6、销售进度'!AS143*$G10+'6、销售进度'!AR143*$H10+'6、销售进度'!AQ143*$I10+'6、销售进度'!AP143*$J10</f>
        <v>0</v>
      </c>
      <c r="AX71" s="181">
        <f>'6、销售进度'!AX143*$C10+'6、销售进度'!AW143*$D10+'6、销售进度'!AV143*$E10+'6、销售进度'!AU143*$F10+'6、销售进度'!AT143*$G10+'6、销售进度'!AS143*$H10+'6、销售进度'!AR143*$I10+'6、销售进度'!AQ143*$J10</f>
        <v>0</v>
      </c>
      <c r="AY71" s="181">
        <f>'6、销售进度'!AY143*$C10+'6、销售进度'!AX143*$D10+'6、销售进度'!AW143*$E10+'6、销售进度'!AV143*$F10+'6、销售进度'!AU143*$G10+'6、销售进度'!AT143*$H10+'6、销售进度'!AS143*$I10+'6、销售进度'!AR143*$J10</f>
        <v>0</v>
      </c>
      <c r="AZ71" s="181">
        <f>'6、销售进度'!AZ143*$C10+'6、销售进度'!AY143*$D10+'6、销售进度'!AX143*$E10+'6、销售进度'!AW143*$F10+'6、销售进度'!AV143*$G10+'6、销售进度'!AU143*$H10+'6、销售进度'!AT143*$I10+'6、销售进度'!AS143*$J10</f>
        <v>0</v>
      </c>
      <c r="BA71" s="181">
        <f>'6、销售进度'!BA143*$C10+'6、销售进度'!AZ143*$D10+'6、销售进度'!AY143*$E10+'6、销售进度'!AX143*$F10+'6、销售进度'!AW143*$G10+'6、销售进度'!AV143*$H10+'6、销售进度'!AU143*$I10+'6、销售进度'!AT143*$J10</f>
        <v>0</v>
      </c>
      <c r="BB71" s="181">
        <f>'6、销售进度'!BB143*$C10+'6、销售进度'!BA143*$D10+'6、销售进度'!AZ143*$E10+'6、销售进度'!AY143*$F10+'6、销售进度'!AX143*$G10+'6、销售进度'!AW143*$H10+'6、销售进度'!AV143*$I10+'6、销售进度'!AU143*$J10</f>
        <v>0</v>
      </c>
      <c r="BC71" s="181">
        <f>'6、销售进度'!BC143*$C10+'6、销售进度'!BB143*$D10+'6、销售进度'!BA143*$E10+'6、销售进度'!AZ143*$F10+'6、销售进度'!AY143*$G10+'6、销售进度'!AX143*$H10+'6、销售进度'!AW143*$I10+'6、销售进度'!AV143*$J10</f>
        <v>0</v>
      </c>
      <c r="BD71" s="181">
        <f>'6、销售进度'!BD143*$C10+'6、销售进度'!BC143*$D10+'6、销售进度'!BB143*$E10+'6、销售进度'!BA143*$F10+'6、销售进度'!AZ143*$G10+'6、销售进度'!AY143*$H10+'6、销售进度'!AX143*$I10+'6、销售进度'!AW143*$J10</f>
        <v>0</v>
      </c>
      <c r="BE71" s="181">
        <f>'6、销售进度'!BE143*$C10+'6、销售进度'!BD143*$D10+'6、销售进度'!BC143*$E10+'6、销售进度'!BB143*$F10+'6、销售进度'!BA143*$G10+'6、销售进度'!AZ143*$H10+'6、销售进度'!AY143*$I10+'6、销售进度'!AX143*$J10</f>
        <v>0</v>
      </c>
      <c r="BF71" s="181">
        <f>'6、销售进度'!BF143*$C10+'6、销售进度'!BE143*$D10+'6、销售进度'!BD143*$E10+'6、销售进度'!BC143*$F10+'6、销售进度'!BB143*$G10+'6、销售进度'!BA143*$H10+'6、销售进度'!AZ143*$I10+'6、销售进度'!AY143*$J10</f>
        <v>0</v>
      </c>
      <c r="BG71" s="181">
        <f>'6、销售进度'!BG143*$C10+'6、销售进度'!BF143*$D10+'6、销售进度'!BE143*$E10+'6、销售进度'!BD143*$F10+'6、销售进度'!BC143*$G10+'6、销售进度'!BB143*$H10+'6、销售进度'!BA143*$I10+'6、销售进度'!AZ143*$J10</f>
        <v>0</v>
      </c>
      <c r="BH71" s="181">
        <f>'6、销售进度'!BH143*$C10+'6、销售进度'!BG143*$D10+'6、销售进度'!BF143*$E10+'6、销售进度'!BE143*$F10+'6、销售进度'!BD143*$G10+'6、销售进度'!BC143*$H10+'6、销售进度'!BB143*$I10+'6、销售进度'!BA143*$J10</f>
        <v>0</v>
      </c>
      <c r="BI71" s="181">
        <f>'6、销售进度'!BI143*$C10+'6、销售进度'!BH143*$D10+'6、销售进度'!BG143*$E10+'6、销售进度'!BF143*$F10+'6、销售进度'!BE143*$G10+'6、销售进度'!BD143*$H10+'6、销售进度'!BC143*$I10+'6、销售进度'!BB143*$J10</f>
        <v>0</v>
      </c>
      <c r="BJ71" s="181">
        <f>'6、销售进度'!BJ143*$C10+'6、销售进度'!BI143*$D10+'6、销售进度'!BH143*$E10+'6、销售进度'!BG143*$F10+'6、销售进度'!BF143*$G10+'6、销售进度'!BE143*$H10+'6、销售进度'!BD143*$I10+'6、销售进度'!BC143*$J10</f>
        <v>0</v>
      </c>
      <c r="BK71" s="181">
        <f>'6、销售进度'!BK143*$C10+'6、销售进度'!BJ143*$D10+'6、销售进度'!BI143*$E10+'6、销售进度'!BH143*$F10+'6、销售进度'!BG143*$G10+'6、销售进度'!BF143*$H10+'6、销售进度'!BE143*$I10+'6、销售进度'!BD143*$J10</f>
        <v>0</v>
      </c>
      <c r="BL71" s="181">
        <f>'6、销售进度'!BL143*$C10+'6、销售进度'!BK143*$D10+'6、销售进度'!BJ143*$E10+'6、销售进度'!BI143*$F10+'6、销售进度'!BH143*$G10+'6、销售进度'!BG143*$H10+'6、销售进度'!BF143*$I10+'6、销售进度'!BE143*$J10</f>
        <v>0</v>
      </c>
      <c r="BM71" s="181">
        <f>'6、销售进度'!BM143*$C10+'6、销售进度'!BL143*$D10+'6、销售进度'!BK143*$E10+'6、销售进度'!BJ143*$F10+'6、销售进度'!BI143*$G10+'6、销售进度'!BH143*$H10+'6、销售进度'!BG143*$I10+'6、销售进度'!BF143*$J10</f>
        <v>0</v>
      </c>
      <c r="BN71" s="181">
        <f>'6、销售进度'!BN143*$C10+'6、销售进度'!BM143*$D10+'6、销售进度'!BL143*$E10+'6、销售进度'!BK143*$F10+'6、销售进度'!BJ143*$G10+'6、销售进度'!BI143*$H10+'6、销售进度'!BH143*$I10+'6、销售进度'!BG143*$J10</f>
        <v>0</v>
      </c>
      <c r="BO71" s="181">
        <f>'6、销售进度'!BO143*$C10+'6、销售进度'!BN143*$D10+'6、销售进度'!BM143*$E10+'6、销售进度'!BL143*$F10+'6、销售进度'!BK143*$G10+'6、销售进度'!BJ143*$H10+'6、销售进度'!BI143*$I10+'6、销售进度'!BH143*$J10</f>
        <v>0</v>
      </c>
      <c r="BP71" s="181">
        <f>'6、销售进度'!BP143*$C10+'6、销售进度'!BO143*$D10+'6、销售进度'!BN143*$E10+'6、销售进度'!BM143*$F10+'6、销售进度'!BL143*$G10+'6、销售进度'!BK143*$H10+'6、销售进度'!BJ143*$I10+'6、销售进度'!BI143*$J10</f>
        <v>0</v>
      </c>
      <c r="BQ71" s="181">
        <f>'6、销售进度'!BQ143*$C10+'6、销售进度'!BP143*$D10+'6、销售进度'!BO143*$E10+'6、销售进度'!BN143*$F10+'6、销售进度'!BM143*$G10+'6、销售进度'!BL143*$H10+'6、销售进度'!BK143*$I10+'6、销售进度'!BJ143*$J10</f>
        <v>0</v>
      </c>
      <c r="BR71" s="181">
        <f>'6、销售进度'!BR143*$C10+'6、销售进度'!BQ143*$D10+'6、销售进度'!BP143*$E10+'6、销售进度'!BO143*$F10+'6、销售进度'!BN143*$G10+'6、销售进度'!BM143*$H10+'6、销售进度'!BL143*$I10+'6、销售进度'!BK143*$J10</f>
        <v>0</v>
      </c>
      <c r="BS71" s="181">
        <f>'6、销售进度'!BS143*$C10+'6、销售进度'!BR143*$D10+'6、销售进度'!BQ143*$E10+'6、销售进度'!BP143*$F10+'6、销售进度'!BO143*$G10+'6、销售进度'!BN143*$H10+'6、销售进度'!BM143*$I10+'6、销售进度'!BL143*$J10</f>
        <v>0</v>
      </c>
      <c r="BT71" s="181">
        <f>'6、销售进度'!BT143*$C10+'6、销售进度'!BS143*$D10+'6、销售进度'!BR143*$E10+'6、销售进度'!BQ143*$F10+'6、销售进度'!BP143*$G10+'6、销售进度'!BO143*$H10+'6、销售进度'!BN143*$I10+'6、销售进度'!BM143*$J10</f>
        <v>0</v>
      </c>
      <c r="BU71" s="181">
        <f>'6、销售进度'!BU143*$C10+'6、销售进度'!BT143*$D10+'6、销售进度'!BS143*$E10+'6、销售进度'!BR143*$F10+'6、销售进度'!BQ143*$G10+'6、销售进度'!BP143*$H10+'6、销售进度'!BO143*$I10+'6、销售进度'!BN143*$J10</f>
        <v>0</v>
      </c>
      <c r="BV71" s="181">
        <f>'6、销售进度'!BV143*$C10+'6、销售进度'!BU143*$D10+'6、销售进度'!BT143*$E10+'6、销售进度'!BS143*$F10+'6、销售进度'!BR143*$G10+'6、销售进度'!BQ143*$H10+'6、销售进度'!BP143*$I10+'6、销售进度'!BO143*$J10</f>
        <v>0</v>
      </c>
      <c r="BW71" s="181">
        <f>'6、销售进度'!BW143*$C10+'6、销售进度'!BV143*$D10+'6、销售进度'!BU143*$E10+'6、销售进度'!BT143*$F10+'6、销售进度'!BS143*$G10+'6、销售进度'!BR143*$H10+'6、销售进度'!BQ143*$I10+'6、销售进度'!BP143*$J10</f>
        <v>0</v>
      </c>
      <c r="BX71" s="181">
        <f>'6、销售进度'!BX143*$C10+'6、销售进度'!BW143*$D10+'6、销售进度'!BV143*$E10+'6、销售进度'!BU143*$F10+'6、销售进度'!BT143*$G10+'6、销售进度'!BS143*$H10+'6、销售进度'!BR143*$I10+'6、销售进度'!BQ143*$J10</f>
        <v>0</v>
      </c>
      <c r="BY71" s="181">
        <f>'6、销售进度'!BY143*$C10+'6、销售进度'!BX143*$D10+'6、销售进度'!BW143*$E10+'6、销售进度'!BV143*$F10+'6、销售进度'!BU143*$G10+'6、销售进度'!BT143*$H10+'6、销售进度'!BS143*$I10+'6、销售进度'!BR143*$J10</f>
        <v>0</v>
      </c>
      <c r="BZ71" s="181">
        <f>'6、销售进度'!BZ143*$C10+'6、销售进度'!BY143*$D10+'6、销售进度'!BX143*$E10+'6、销售进度'!BW143*$F10+'6、销售进度'!BV143*$G10+'6、销售进度'!BU143*$H10+'6、销售进度'!BT143*$I10+'6、销售进度'!BS143*$J10</f>
        <v>0</v>
      </c>
      <c r="CA71" s="181">
        <f>'6、销售进度'!CA143*$C10+'6、销售进度'!BZ143*$D10+'6、销售进度'!BY143*$E10+'6、销售进度'!BX143*$F10+'6、销售进度'!BW143*$G10+'6、销售进度'!BV143*$H10+'6、销售进度'!BU143*$I10+'6、销售进度'!BT143*$J10</f>
        <v>0</v>
      </c>
      <c r="CB71" s="181">
        <f>'6、销售进度'!CB143*$C10+'6、销售进度'!CA143*$D10+'6、销售进度'!BZ143*$E10+'6、销售进度'!BY143*$F10+'6、销售进度'!BX143*$G10+'6、销售进度'!BW143*$H10+'6、销售进度'!BV143*$I10+'6、销售进度'!BU143*$J10</f>
        <v>0</v>
      </c>
      <c r="CC71" s="181">
        <f>'6、销售进度'!CC143*$C10+'6、销售进度'!CB143*$D10+'6、销售进度'!CA143*$E10+'6、销售进度'!BZ143*$F10+'6、销售进度'!BY143*$G10+'6、销售进度'!BX143*$H10+'6、销售进度'!BW143*$I10+'6、销售进度'!BV143*$J10</f>
        <v>0</v>
      </c>
      <c r="CD71" s="181">
        <f>'6、销售进度'!CD143*$C10+'6、销售进度'!CC143*$D10+'6、销售进度'!CB143*$E10+'6、销售进度'!CA143*$F10+'6、销售进度'!BZ143*$G10+'6、销售进度'!BY143*$H10+'6、销售进度'!BX143*$I10+'6、销售进度'!BW143*$J10</f>
        <v>0</v>
      </c>
      <c r="CE71" s="181">
        <f>'6、销售进度'!CE143*$C10+'6、销售进度'!CD143*$D10+'6、销售进度'!CC143*$E10+'6、销售进度'!CB143*$F10+'6、销售进度'!CA143*$G10+'6、销售进度'!BZ143*$H10+'6、销售进度'!BY143*$I10+'6、销售进度'!BX143*$J10</f>
        <v>0</v>
      </c>
      <c r="CF71" s="181">
        <f>'6、销售进度'!CF143*$C10+'6、销售进度'!CE143*$D10+'6、销售进度'!CD143*$E10+'6、销售进度'!CC143*$F10+'6、销售进度'!CB143*$G10+'6、销售进度'!CA143*$H10+'6、销售进度'!BZ143*$I10+'6、销售进度'!BY143*$J10</f>
        <v>0</v>
      </c>
      <c r="CG71" s="181">
        <f>'6、销售进度'!CG143*$C10+'6、销售进度'!CF143*$D10+'6、销售进度'!CE143*$E10+'6、销售进度'!CD143*$F10+'6、销售进度'!CC143*$G10+'6、销售进度'!CB143*$H10+'6、销售进度'!CA143*$I10+'6、销售进度'!BZ143*$J10</f>
        <v>0</v>
      </c>
      <c r="CH71" s="181">
        <f>'6、销售进度'!CH143*$C10+'6、销售进度'!CG143*$D10+'6、销售进度'!CF143*$E10+'6、销售进度'!CE143*$F10+'6、销售进度'!CD143*$G10+'6、销售进度'!CC143*$H10+'6、销售进度'!CB143*$I10+'6、销售进度'!CA143*$J10</f>
        <v>0</v>
      </c>
      <c r="CI71" s="181">
        <f>'6、销售进度'!CI143*$C10+'6、销售进度'!CH143*$D10+'6、销售进度'!CG143*$E10+'6、销售进度'!CF143*$F10+'6、销售进度'!CE143*$G10+'6、销售进度'!CD143*$H10+'6、销售进度'!CC143*$I10+'6、销售进度'!CB143*$J10</f>
        <v>0</v>
      </c>
      <c r="CJ71" s="181">
        <f>'6、销售进度'!CJ143*$C10+'6、销售进度'!CI143*$D10+'6、销售进度'!CH143*$E10+'6、销售进度'!CG143*$F10+'6、销售进度'!CF143*$G10+'6、销售进度'!CE143*$H10+'6、销售进度'!CD143*$I10+'6、销售进度'!CC143*$J10</f>
        <v>0</v>
      </c>
      <c r="CK71" s="181">
        <f>'6、销售进度'!CK143*$C10+'6、销售进度'!CJ143*$D10+'6、销售进度'!CI143*$E10+'6、销售进度'!CH143*$F10+'6、销售进度'!CG143*$G10+'6、销售进度'!CF143*$H10+'6、销售进度'!CE143*$I10+'6、销售进度'!CD143*$J10</f>
        <v>0</v>
      </c>
      <c r="CL71" s="181">
        <f>'6、销售进度'!CL143*$C10+'6、销售进度'!CK143*$D10+'6、销售进度'!CJ143*$E10+'6、销售进度'!CI143*$F10+'6、销售进度'!CH143*$G10+'6、销售进度'!CG143*$H10+'6、销售进度'!CF143*$I10+'6、销售进度'!CE143*$J10</f>
        <v>0</v>
      </c>
      <c r="CM71" s="181">
        <f>'6、销售进度'!CM143*$C10+'6、销售进度'!CL143*$D10+'6、销售进度'!CK143*$E10+'6、销售进度'!CJ143*$F10+'6、销售进度'!CI143*$G10+'6、销售进度'!CH143*$H10+'6、销售进度'!CG143*$I10+'6、销售进度'!CF143*$J10</f>
        <v>0</v>
      </c>
      <c r="CN71" s="181">
        <f>'6、销售进度'!CN143*$C10+'6、销售进度'!CM143*$D10+'6、销售进度'!CL143*$E10+'6、销售进度'!CK143*$F10+'6、销售进度'!CJ143*$G10+'6、销售进度'!CI143*$H10+'6、销售进度'!CH143*$I10+'6、销售进度'!CG143*$J10</f>
        <v>0</v>
      </c>
      <c r="CO71" s="181">
        <f>'6、销售进度'!CO143*$C10+'6、销售进度'!CN143*$D10+'6、销售进度'!CM143*$E10+'6、销售进度'!CL143*$F10+'6、销售进度'!CK143*$G10+'6、销售进度'!CJ143*$H10+'6、销售进度'!CI143*$I10+'6、销售进度'!CH143*$J10</f>
        <v>0</v>
      </c>
      <c r="CP71" s="181">
        <f>'6、销售进度'!CP143*$C10+'6、销售进度'!CO143*$D10+'6、销售进度'!CN143*$E10+'6、销售进度'!CM143*$F10+'6、销售进度'!CL143*$G10+'6、销售进度'!CK143*$H10+'6、销售进度'!CJ143*$I10+'6、销售进度'!CI143*$J10</f>
        <v>0</v>
      </c>
      <c r="CQ71" s="181">
        <f>'6、销售进度'!CQ143*$C10+'6、销售进度'!CP143*$D10+'6、销售进度'!CO143*$E10+'6、销售进度'!CN143*$F10+'6、销售进度'!CM143*$G10+'6、销售进度'!CL143*$H10+'6、销售进度'!CK143*$I10+'6、销售进度'!CJ143*$J10</f>
        <v>0</v>
      </c>
      <c r="CR71" s="181">
        <f>'6、销售进度'!CR143*$C10+'6、销售进度'!CQ143*$D10+'6、销售进度'!CP143*$E10+'6、销售进度'!CO143*$F10+'6、销售进度'!CN143*$G10+'6、销售进度'!CM143*$H10+'6、销售进度'!CL143*$I10+'6、销售进度'!CK143*$J10</f>
        <v>0</v>
      </c>
      <c r="CS71" s="181">
        <f>'6、销售进度'!CS143*$C10+'6、销售进度'!CR143*$D10+'6、销售进度'!CQ143*$E10+'6、销售进度'!CP143*$F10+'6、销售进度'!CO143*$G10+'6、销售进度'!CN143*$H10+'6、销售进度'!CM143*$I10+'6、销售进度'!CL143*$J10</f>
        <v>0</v>
      </c>
      <c r="CT71" s="181">
        <f>'6、销售进度'!CT143*$C10+'6、销售进度'!CS143*$D10+'6、销售进度'!CR143*$E10+'6、销售进度'!CQ143*$F10+'6、销售进度'!CP143*$G10+'6、销售进度'!CO143*$H10+'6、销售进度'!CN143*$I10+'6、销售进度'!CM143*$J10</f>
        <v>0</v>
      </c>
      <c r="CU71" s="188">
        <f>B71-'6、销售进度'!B143</f>
        <v>0</v>
      </c>
    </row>
    <row r="72" spans="1:99" ht="16.5" customHeight="1" outlineLevel="1">
      <c r="A72" s="174" t="str">
        <f t="shared" si="45"/>
        <v>独栋</v>
      </c>
      <c r="B72" s="180">
        <f t="shared" si="46"/>
        <v>0</v>
      </c>
      <c r="C72" s="181">
        <f>'6、销售进度'!C144*$C11</f>
        <v>0</v>
      </c>
      <c r="D72" s="181">
        <f>'6、销售进度'!D144*$C11+'6、销售进度'!C144*$D11</f>
        <v>0</v>
      </c>
      <c r="E72" s="181">
        <f>'6、销售进度'!E144*$C11+'6、销售进度'!D144*$D11+'6、销售进度'!C144*$E11</f>
        <v>0</v>
      </c>
      <c r="F72" s="181">
        <f>'6、销售进度'!F144*$C11+'6、销售进度'!E144*$D11+'6、销售进度'!D144*$E11+'6、销售进度'!C144*$F11</f>
        <v>0</v>
      </c>
      <c r="G72" s="181">
        <f>'6、销售进度'!G144*$C11+'6、销售进度'!F144*$D11+'6、销售进度'!E144*$E11+'6、销售进度'!D144*$F11+'6、销售进度'!C144*$G11</f>
        <v>0</v>
      </c>
      <c r="H72" s="181">
        <f>'6、销售进度'!H144*$C11+'6、销售进度'!G144*$D11+'6、销售进度'!F144*$E11+'6、销售进度'!E144*$F11+'6、销售进度'!D144*$G11+'6、销售进度'!C144*$H11</f>
        <v>0</v>
      </c>
      <c r="I72" s="181">
        <f>'6、销售进度'!I144*$C11+'6、销售进度'!H144*$D11+'6、销售进度'!G144*$E11+'6、销售进度'!F144*$F11+'6、销售进度'!E144*$G11+'6、销售进度'!D144*$H11+'6、销售进度'!C144*$I11</f>
        <v>0</v>
      </c>
      <c r="J72" s="181">
        <f>'6、销售进度'!J144*$C11+'6、销售进度'!I144*$D11+'6、销售进度'!H144*$E11+'6、销售进度'!G144*$F11+'6、销售进度'!F144*$G11+'6、销售进度'!E144*$H11+'6、销售进度'!D144*$I11+'6、销售进度'!C144*$J11</f>
        <v>0</v>
      </c>
      <c r="K72" s="181">
        <f>'6、销售进度'!K144*$C11+'6、销售进度'!J144*$D11+'6、销售进度'!I144*$E11+'6、销售进度'!H144*$F11+'6、销售进度'!G144*$G11+'6、销售进度'!F144*$H11+'6、销售进度'!E144*$I11+'6、销售进度'!D144*$J11</f>
        <v>0</v>
      </c>
      <c r="L72" s="181">
        <f>'6、销售进度'!L144*$C11+'6、销售进度'!K144*$D11+'6、销售进度'!J144*$E11+'6、销售进度'!I144*$F11+'6、销售进度'!H144*$G11+'6、销售进度'!G144*$H11+'6、销售进度'!F144*$I11+'6、销售进度'!E144*$J11</f>
        <v>0</v>
      </c>
      <c r="M72" s="181">
        <f>'6、销售进度'!M144*$C11+'6、销售进度'!L144*$D11+'6、销售进度'!K144*$E11+'6、销售进度'!J144*$F11+'6、销售进度'!I144*$G11+'6、销售进度'!H144*$H11+'6、销售进度'!G144*$I11+'6、销售进度'!F144*$J11</f>
        <v>0</v>
      </c>
      <c r="N72" s="181">
        <f>'6、销售进度'!N144*$C11+'6、销售进度'!M144*$D11+'6、销售进度'!L144*$E11+'6、销售进度'!K144*$F11+'6、销售进度'!J144*$G11+'6、销售进度'!I144*$H11+'6、销售进度'!H144*$I11+'6、销售进度'!G144*$J11</f>
        <v>0</v>
      </c>
      <c r="O72" s="181">
        <f>'6、销售进度'!O144*$C11+'6、销售进度'!N144*$D11+'6、销售进度'!M144*$E11+'6、销售进度'!L144*$F11+'6、销售进度'!K144*$G11+'6、销售进度'!J144*$H11+'6、销售进度'!I144*$I11+'6、销售进度'!H144*$J11</f>
        <v>0</v>
      </c>
      <c r="P72" s="181">
        <f>'6、销售进度'!P144*$C11+'6、销售进度'!O144*$D11+'6、销售进度'!N144*$E11+'6、销售进度'!M144*$F11+'6、销售进度'!L144*$G11+'6、销售进度'!K144*$H11+'6、销售进度'!J144*$I11+'6、销售进度'!I144*$J11</f>
        <v>0</v>
      </c>
      <c r="Q72" s="181">
        <f>'6、销售进度'!Q144*$C11+'6、销售进度'!P144*$D11+'6、销售进度'!O144*$E11+'6、销售进度'!N144*$F11+'6、销售进度'!M144*$G11+'6、销售进度'!L144*$H11+'6、销售进度'!K144*$I11+'6、销售进度'!J144*$J11</f>
        <v>0</v>
      </c>
      <c r="R72" s="181">
        <f>'6、销售进度'!R144*$C11+'6、销售进度'!Q144*$D11+'6、销售进度'!P144*$E11+'6、销售进度'!O144*$F11+'6、销售进度'!N144*$G11+'6、销售进度'!M144*$H11+'6、销售进度'!L144*$I11+'6、销售进度'!K144*$J11</f>
        <v>0</v>
      </c>
      <c r="S72" s="181">
        <f>'6、销售进度'!S144*$C11+'6、销售进度'!R144*$D11+'6、销售进度'!Q144*$E11+'6、销售进度'!P144*$F11+'6、销售进度'!O144*$G11+'6、销售进度'!N144*$H11+'6、销售进度'!M144*$I11+'6、销售进度'!L144*$J11</f>
        <v>0</v>
      </c>
      <c r="T72" s="181">
        <f>'6、销售进度'!T144*$C11+'6、销售进度'!S144*$D11+'6、销售进度'!R144*$E11+'6、销售进度'!Q144*$F11+'6、销售进度'!P144*$G11+'6、销售进度'!O144*$H11+'6、销售进度'!N144*$I11+'6、销售进度'!M144*$J11</f>
        <v>0</v>
      </c>
      <c r="U72" s="181">
        <f>'6、销售进度'!U144*$C11+'6、销售进度'!T144*$D11+'6、销售进度'!S144*$E11+'6、销售进度'!R144*$F11+'6、销售进度'!Q144*$G11+'6、销售进度'!P144*$H11+'6、销售进度'!O144*$I11+'6、销售进度'!N144*$J11</f>
        <v>0</v>
      </c>
      <c r="V72" s="181">
        <f>'6、销售进度'!V144*$C11+'6、销售进度'!U144*$D11+'6、销售进度'!T144*$E11+'6、销售进度'!S144*$F11+'6、销售进度'!R144*$G11+'6、销售进度'!Q144*$H11+'6、销售进度'!P144*$I11+'6、销售进度'!O144*$J11</f>
        <v>0</v>
      </c>
      <c r="W72" s="181">
        <f>'6、销售进度'!W144*$C11+'6、销售进度'!V144*$D11+'6、销售进度'!U144*$E11+'6、销售进度'!T144*$F11+'6、销售进度'!S144*$G11+'6、销售进度'!R144*$H11+'6、销售进度'!Q144*$I11+'6、销售进度'!P144*$J11</f>
        <v>0</v>
      </c>
      <c r="X72" s="181">
        <f>'6、销售进度'!X144*$C11+'6、销售进度'!W144*$D11+'6、销售进度'!V144*$E11+'6、销售进度'!U144*$F11+'6、销售进度'!T144*$G11+'6、销售进度'!S144*$H11+'6、销售进度'!R144*$I11+'6、销售进度'!Q144*$J11</f>
        <v>0</v>
      </c>
      <c r="Y72" s="181">
        <f>'6、销售进度'!Y144*$C11+'6、销售进度'!X144*$D11+'6、销售进度'!W144*$E11+'6、销售进度'!V144*$F11+'6、销售进度'!U144*$G11+'6、销售进度'!T144*$H11+'6、销售进度'!S144*$I11+'6、销售进度'!R144*$J11</f>
        <v>0</v>
      </c>
      <c r="Z72" s="181">
        <f>'6、销售进度'!Z144*$C11+'6、销售进度'!Y144*$D11+'6、销售进度'!X144*$E11+'6、销售进度'!W144*$F11+'6、销售进度'!V144*$G11+'6、销售进度'!U144*$H11+'6、销售进度'!T144*$I11+'6、销售进度'!S144*$J11</f>
        <v>0</v>
      </c>
      <c r="AA72" s="181">
        <f>'6、销售进度'!AA144*$C11+'6、销售进度'!Z144*$D11+'6、销售进度'!Y144*$E11+'6、销售进度'!X144*$F11+'6、销售进度'!W144*$G11+'6、销售进度'!V144*$H11+'6、销售进度'!U144*$I11+'6、销售进度'!T144*$J11</f>
        <v>0</v>
      </c>
      <c r="AB72" s="181">
        <f>'6、销售进度'!AB144*$C11+'6、销售进度'!AA144*$D11+'6、销售进度'!Z144*$E11+'6、销售进度'!Y144*$F11+'6、销售进度'!X144*$G11+'6、销售进度'!W144*$H11+'6、销售进度'!V144*$I11+'6、销售进度'!U144*$J11</f>
        <v>0</v>
      </c>
      <c r="AC72" s="181">
        <f>'6、销售进度'!AC144*$C11+'6、销售进度'!AB144*$D11+'6、销售进度'!AA144*$E11+'6、销售进度'!Z144*$F11+'6、销售进度'!Y144*$G11+'6、销售进度'!X144*$H11+'6、销售进度'!W144*$I11+'6、销售进度'!V144*$J11</f>
        <v>0</v>
      </c>
      <c r="AD72" s="181">
        <f>'6、销售进度'!AD144*$C11+'6、销售进度'!AC144*$D11+'6、销售进度'!AB144*$E11+'6、销售进度'!AA144*$F11+'6、销售进度'!Z144*$G11+'6、销售进度'!Y144*$H11+'6、销售进度'!X144*$I11+'6、销售进度'!W144*$J11</f>
        <v>0</v>
      </c>
      <c r="AE72" s="181">
        <f>'6、销售进度'!AE144*$C11+'6、销售进度'!AD144*$D11+'6、销售进度'!AC144*$E11+'6、销售进度'!AB144*$F11+'6、销售进度'!AA144*$G11+'6、销售进度'!Z144*$H11+'6、销售进度'!Y144*$I11+'6、销售进度'!X144*$J11</f>
        <v>0</v>
      </c>
      <c r="AF72" s="181">
        <f>'6、销售进度'!AF144*$C11+'6、销售进度'!AE144*$D11+'6、销售进度'!AD144*$E11+'6、销售进度'!AC144*$F11+'6、销售进度'!AB144*$G11+'6、销售进度'!AA144*$H11+'6、销售进度'!Z144*$I11+'6、销售进度'!Y144*$J11</f>
        <v>0</v>
      </c>
      <c r="AG72" s="181">
        <f>'6、销售进度'!AG144*$C11+'6、销售进度'!AF144*$D11+'6、销售进度'!AE144*$E11+'6、销售进度'!AD144*$F11+'6、销售进度'!AC144*$G11+'6、销售进度'!AB144*$H11+'6、销售进度'!AA144*$I11+'6、销售进度'!Z144*$J11</f>
        <v>0</v>
      </c>
      <c r="AH72" s="181">
        <f>'6、销售进度'!AH144*$C11+'6、销售进度'!AG144*$D11+'6、销售进度'!AF144*$E11+'6、销售进度'!AE144*$F11+'6、销售进度'!AD144*$G11+'6、销售进度'!AC144*$H11+'6、销售进度'!AB144*$I11+'6、销售进度'!AA144*$J11</f>
        <v>0</v>
      </c>
      <c r="AI72" s="181">
        <f>'6、销售进度'!AI144*$C11+'6、销售进度'!AH144*$D11+'6、销售进度'!AG144*$E11+'6、销售进度'!AF144*$F11+'6、销售进度'!AE144*$G11+'6、销售进度'!AD144*$H11+'6、销售进度'!AC144*$I11+'6、销售进度'!AB144*$J11</f>
        <v>0</v>
      </c>
      <c r="AJ72" s="181">
        <f>'6、销售进度'!AJ144*$C11+'6、销售进度'!AI144*$D11+'6、销售进度'!AH144*$E11+'6、销售进度'!AG144*$F11+'6、销售进度'!AF144*$G11+'6、销售进度'!AE144*$H11+'6、销售进度'!AD144*$I11+'6、销售进度'!AC144*$J11</f>
        <v>0</v>
      </c>
      <c r="AK72" s="181">
        <f>'6、销售进度'!AK144*$C11+'6、销售进度'!AJ144*$D11+'6、销售进度'!AI144*$E11+'6、销售进度'!AH144*$F11+'6、销售进度'!AG144*$G11+'6、销售进度'!AF144*$H11+'6、销售进度'!AE144*$I11+'6、销售进度'!AD144*$J11</f>
        <v>0</v>
      </c>
      <c r="AL72" s="181">
        <f>'6、销售进度'!AL144*$C11+'6、销售进度'!AK144*$D11+'6、销售进度'!AJ144*$E11+'6、销售进度'!AI144*$F11+'6、销售进度'!AH144*$G11+'6、销售进度'!AG144*$H11+'6、销售进度'!AF144*$I11+'6、销售进度'!AE144*$J11</f>
        <v>0</v>
      </c>
      <c r="AM72" s="181">
        <f>'6、销售进度'!AM144*$C11+'6、销售进度'!AL144*$D11+'6、销售进度'!AK144*$E11+'6、销售进度'!AJ144*$F11+'6、销售进度'!AI144*$G11+'6、销售进度'!AH144*$H11+'6、销售进度'!AG144*$I11+'6、销售进度'!AF144*$J11</f>
        <v>0</v>
      </c>
      <c r="AN72" s="181">
        <f>'6、销售进度'!AN144*$C11+'6、销售进度'!AM144*$D11+'6、销售进度'!AL144*$E11+'6、销售进度'!AK144*$F11+'6、销售进度'!AJ144*$G11+'6、销售进度'!AI144*$H11+'6、销售进度'!AH144*$I11+'6、销售进度'!AG144*$J11</f>
        <v>0</v>
      </c>
      <c r="AO72" s="181">
        <f>'6、销售进度'!AO144*$C11+'6、销售进度'!AN144*$D11+'6、销售进度'!AM144*$E11+'6、销售进度'!AL144*$F11+'6、销售进度'!AK144*$G11+'6、销售进度'!AJ144*$H11+'6、销售进度'!AI144*$I11+'6、销售进度'!AH144*$J11</f>
        <v>0</v>
      </c>
      <c r="AP72" s="181">
        <f>'6、销售进度'!AP144*$C11+'6、销售进度'!AO144*$D11+'6、销售进度'!AN144*$E11+'6、销售进度'!AM144*$F11+'6、销售进度'!AL144*$G11+'6、销售进度'!AK144*$H11+'6、销售进度'!AJ144*$I11+'6、销售进度'!AI144*$J11</f>
        <v>0</v>
      </c>
      <c r="AQ72" s="181">
        <f>'6、销售进度'!AQ144*$C11+'6、销售进度'!AP144*$D11+'6、销售进度'!AO144*$E11+'6、销售进度'!AN144*$F11+'6、销售进度'!AM144*$G11+'6、销售进度'!AL144*$H11+'6、销售进度'!AK144*$I11+'6、销售进度'!AJ144*$J11</f>
        <v>0</v>
      </c>
      <c r="AR72" s="181">
        <f>'6、销售进度'!AR144*$C11+'6、销售进度'!AQ144*$D11+'6、销售进度'!AP144*$E11+'6、销售进度'!AO144*$F11+'6、销售进度'!AN144*$G11+'6、销售进度'!AM144*$H11+'6、销售进度'!AL144*$I11+'6、销售进度'!AK144*$J11</f>
        <v>0</v>
      </c>
      <c r="AS72" s="181">
        <f>'6、销售进度'!AS144*$C11+'6、销售进度'!AR144*$D11+'6、销售进度'!AQ144*$E11+'6、销售进度'!AP144*$F11+'6、销售进度'!AO144*$G11+'6、销售进度'!AN144*$H11+'6、销售进度'!AM144*$I11+'6、销售进度'!AL144*$J11</f>
        <v>0</v>
      </c>
      <c r="AT72" s="181">
        <f>'6、销售进度'!AT144*$C11+'6、销售进度'!AS144*$D11+'6、销售进度'!AR144*$E11+'6、销售进度'!AQ144*$F11+'6、销售进度'!AP144*$G11+'6、销售进度'!AO144*$H11+'6、销售进度'!AN144*$I11+'6、销售进度'!AM144*$J11</f>
        <v>0</v>
      </c>
      <c r="AU72" s="181">
        <f>'6、销售进度'!AU144*$C11+'6、销售进度'!AT144*$D11+'6、销售进度'!AS144*$E11+'6、销售进度'!AR144*$F11+'6、销售进度'!AQ144*$G11+'6、销售进度'!AP144*$H11+'6、销售进度'!AO144*$I11+'6、销售进度'!AN144*$J11</f>
        <v>0</v>
      </c>
      <c r="AV72" s="181">
        <f>'6、销售进度'!AV144*$C11+'6、销售进度'!AU144*$D11+'6、销售进度'!AT144*$E11+'6、销售进度'!AS144*$F11+'6、销售进度'!AR144*$G11+'6、销售进度'!AQ144*$H11+'6、销售进度'!AP144*$I11+'6、销售进度'!AO144*$J11</f>
        <v>0</v>
      </c>
      <c r="AW72" s="181">
        <f>'6、销售进度'!AW144*$C11+'6、销售进度'!AV144*$D11+'6、销售进度'!AU144*$E11+'6、销售进度'!AT144*$F11+'6、销售进度'!AS144*$G11+'6、销售进度'!AR144*$H11+'6、销售进度'!AQ144*$I11+'6、销售进度'!AP144*$J11</f>
        <v>0</v>
      </c>
      <c r="AX72" s="181">
        <f>'6、销售进度'!AX144*$C11+'6、销售进度'!AW144*$D11+'6、销售进度'!AV144*$E11+'6、销售进度'!AU144*$F11+'6、销售进度'!AT144*$G11+'6、销售进度'!AS144*$H11+'6、销售进度'!AR144*$I11+'6、销售进度'!AQ144*$J11</f>
        <v>0</v>
      </c>
      <c r="AY72" s="181">
        <f>'6、销售进度'!AY144*$C11+'6、销售进度'!AX144*$D11+'6、销售进度'!AW144*$E11+'6、销售进度'!AV144*$F11+'6、销售进度'!AU144*$G11+'6、销售进度'!AT144*$H11+'6、销售进度'!AS144*$I11+'6、销售进度'!AR144*$J11</f>
        <v>0</v>
      </c>
      <c r="AZ72" s="181">
        <f>'6、销售进度'!AZ144*$C11+'6、销售进度'!AY144*$D11+'6、销售进度'!AX144*$E11+'6、销售进度'!AW144*$F11+'6、销售进度'!AV144*$G11+'6、销售进度'!AU144*$H11+'6、销售进度'!AT144*$I11+'6、销售进度'!AS144*$J11</f>
        <v>0</v>
      </c>
      <c r="BA72" s="181">
        <f>'6、销售进度'!BA144*$C11+'6、销售进度'!AZ144*$D11+'6、销售进度'!AY144*$E11+'6、销售进度'!AX144*$F11+'6、销售进度'!AW144*$G11+'6、销售进度'!AV144*$H11+'6、销售进度'!AU144*$I11+'6、销售进度'!AT144*$J11</f>
        <v>0</v>
      </c>
      <c r="BB72" s="181">
        <f>'6、销售进度'!BB144*$C11+'6、销售进度'!BA144*$D11+'6、销售进度'!AZ144*$E11+'6、销售进度'!AY144*$F11+'6、销售进度'!AX144*$G11+'6、销售进度'!AW144*$H11+'6、销售进度'!AV144*$I11+'6、销售进度'!AU144*$J11</f>
        <v>0</v>
      </c>
      <c r="BC72" s="181">
        <f>'6、销售进度'!BC144*$C11+'6、销售进度'!BB144*$D11+'6、销售进度'!BA144*$E11+'6、销售进度'!AZ144*$F11+'6、销售进度'!AY144*$G11+'6、销售进度'!AX144*$H11+'6、销售进度'!AW144*$I11+'6、销售进度'!AV144*$J11</f>
        <v>0</v>
      </c>
      <c r="BD72" s="181">
        <f>'6、销售进度'!BD144*$C11+'6、销售进度'!BC144*$D11+'6、销售进度'!BB144*$E11+'6、销售进度'!BA144*$F11+'6、销售进度'!AZ144*$G11+'6、销售进度'!AY144*$H11+'6、销售进度'!AX144*$I11+'6、销售进度'!AW144*$J11</f>
        <v>0</v>
      </c>
      <c r="BE72" s="181">
        <f>'6、销售进度'!BE144*$C11+'6、销售进度'!BD144*$D11+'6、销售进度'!BC144*$E11+'6、销售进度'!BB144*$F11+'6、销售进度'!BA144*$G11+'6、销售进度'!AZ144*$H11+'6、销售进度'!AY144*$I11+'6、销售进度'!AX144*$J11</f>
        <v>0</v>
      </c>
      <c r="BF72" s="181">
        <f>'6、销售进度'!BF144*$C11+'6、销售进度'!BE144*$D11+'6、销售进度'!BD144*$E11+'6、销售进度'!BC144*$F11+'6、销售进度'!BB144*$G11+'6、销售进度'!BA144*$H11+'6、销售进度'!AZ144*$I11+'6、销售进度'!AY144*$J11</f>
        <v>0</v>
      </c>
      <c r="BG72" s="181">
        <f>'6、销售进度'!BG144*$C11+'6、销售进度'!BF144*$D11+'6、销售进度'!BE144*$E11+'6、销售进度'!BD144*$F11+'6、销售进度'!BC144*$G11+'6、销售进度'!BB144*$H11+'6、销售进度'!BA144*$I11+'6、销售进度'!AZ144*$J11</f>
        <v>0</v>
      </c>
      <c r="BH72" s="181">
        <f>'6、销售进度'!BH144*$C11+'6、销售进度'!BG144*$D11+'6、销售进度'!BF144*$E11+'6、销售进度'!BE144*$F11+'6、销售进度'!BD144*$G11+'6、销售进度'!BC144*$H11+'6、销售进度'!BB144*$I11+'6、销售进度'!BA144*$J11</f>
        <v>0</v>
      </c>
      <c r="BI72" s="181">
        <f>'6、销售进度'!BI144*$C11+'6、销售进度'!BH144*$D11+'6、销售进度'!BG144*$E11+'6、销售进度'!BF144*$F11+'6、销售进度'!BE144*$G11+'6、销售进度'!BD144*$H11+'6、销售进度'!BC144*$I11+'6、销售进度'!BB144*$J11</f>
        <v>0</v>
      </c>
      <c r="BJ72" s="181">
        <f>'6、销售进度'!BJ144*$C11+'6、销售进度'!BI144*$D11+'6、销售进度'!BH144*$E11+'6、销售进度'!BG144*$F11+'6、销售进度'!BF144*$G11+'6、销售进度'!BE144*$H11+'6、销售进度'!BD144*$I11+'6、销售进度'!BC144*$J11</f>
        <v>0</v>
      </c>
      <c r="BK72" s="181">
        <f>'6、销售进度'!BK144*$C11+'6、销售进度'!BJ144*$D11+'6、销售进度'!BI144*$E11+'6、销售进度'!BH144*$F11+'6、销售进度'!BG144*$G11+'6、销售进度'!BF144*$H11+'6、销售进度'!BE144*$I11+'6、销售进度'!BD144*$J11</f>
        <v>0</v>
      </c>
      <c r="BL72" s="181">
        <f>'6、销售进度'!BL144*$C11+'6、销售进度'!BK144*$D11+'6、销售进度'!BJ144*$E11+'6、销售进度'!BI144*$F11+'6、销售进度'!BH144*$G11+'6、销售进度'!BG144*$H11+'6、销售进度'!BF144*$I11+'6、销售进度'!BE144*$J11</f>
        <v>0</v>
      </c>
      <c r="BM72" s="181">
        <f>'6、销售进度'!BM144*$C11+'6、销售进度'!BL144*$D11+'6、销售进度'!BK144*$E11+'6、销售进度'!BJ144*$F11+'6、销售进度'!BI144*$G11+'6、销售进度'!BH144*$H11+'6、销售进度'!BG144*$I11+'6、销售进度'!BF144*$J11</f>
        <v>0</v>
      </c>
      <c r="BN72" s="181">
        <f>'6、销售进度'!BN144*$C11+'6、销售进度'!BM144*$D11+'6、销售进度'!BL144*$E11+'6、销售进度'!BK144*$F11+'6、销售进度'!BJ144*$G11+'6、销售进度'!BI144*$H11+'6、销售进度'!BH144*$I11+'6、销售进度'!BG144*$J11</f>
        <v>0</v>
      </c>
      <c r="BO72" s="181">
        <f>'6、销售进度'!BO144*$C11+'6、销售进度'!BN144*$D11+'6、销售进度'!BM144*$E11+'6、销售进度'!BL144*$F11+'6、销售进度'!BK144*$G11+'6、销售进度'!BJ144*$H11+'6、销售进度'!BI144*$I11+'6、销售进度'!BH144*$J11</f>
        <v>0</v>
      </c>
      <c r="BP72" s="181">
        <f>'6、销售进度'!BP144*$C11+'6、销售进度'!BO144*$D11+'6、销售进度'!BN144*$E11+'6、销售进度'!BM144*$F11+'6、销售进度'!BL144*$G11+'6、销售进度'!BK144*$H11+'6、销售进度'!BJ144*$I11+'6、销售进度'!BI144*$J11</f>
        <v>0</v>
      </c>
      <c r="BQ72" s="181">
        <f>'6、销售进度'!BQ144*$C11+'6、销售进度'!BP144*$D11+'6、销售进度'!BO144*$E11+'6、销售进度'!BN144*$F11+'6、销售进度'!BM144*$G11+'6、销售进度'!BL144*$H11+'6、销售进度'!BK144*$I11+'6、销售进度'!BJ144*$J11</f>
        <v>0</v>
      </c>
      <c r="BR72" s="181">
        <f>'6、销售进度'!BR144*$C11+'6、销售进度'!BQ144*$D11+'6、销售进度'!BP144*$E11+'6、销售进度'!BO144*$F11+'6、销售进度'!BN144*$G11+'6、销售进度'!BM144*$H11+'6、销售进度'!BL144*$I11+'6、销售进度'!BK144*$J11</f>
        <v>0</v>
      </c>
      <c r="BS72" s="181">
        <f>'6、销售进度'!BS144*$C11+'6、销售进度'!BR144*$D11+'6、销售进度'!BQ144*$E11+'6、销售进度'!BP144*$F11+'6、销售进度'!BO144*$G11+'6、销售进度'!BN144*$H11+'6、销售进度'!BM144*$I11+'6、销售进度'!BL144*$J11</f>
        <v>0</v>
      </c>
      <c r="BT72" s="181">
        <f>'6、销售进度'!BT144*$C11+'6、销售进度'!BS144*$D11+'6、销售进度'!BR144*$E11+'6、销售进度'!BQ144*$F11+'6、销售进度'!BP144*$G11+'6、销售进度'!BO144*$H11+'6、销售进度'!BN144*$I11+'6、销售进度'!BM144*$J11</f>
        <v>0</v>
      </c>
      <c r="BU72" s="181">
        <f>'6、销售进度'!BU144*$C11+'6、销售进度'!BT144*$D11+'6、销售进度'!BS144*$E11+'6、销售进度'!BR144*$F11+'6、销售进度'!BQ144*$G11+'6、销售进度'!BP144*$H11+'6、销售进度'!BO144*$I11+'6、销售进度'!BN144*$J11</f>
        <v>0</v>
      </c>
      <c r="BV72" s="181">
        <f>'6、销售进度'!BV144*$C11+'6、销售进度'!BU144*$D11+'6、销售进度'!BT144*$E11+'6、销售进度'!BS144*$F11+'6、销售进度'!BR144*$G11+'6、销售进度'!BQ144*$H11+'6、销售进度'!BP144*$I11+'6、销售进度'!BO144*$J11</f>
        <v>0</v>
      </c>
      <c r="BW72" s="181">
        <f>'6、销售进度'!BW144*$C11+'6、销售进度'!BV144*$D11+'6、销售进度'!BU144*$E11+'6、销售进度'!BT144*$F11+'6、销售进度'!BS144*$G11+'6、销售进度'!BR144*$H11+'6、销售进度'!BQ144*$I11+'6、销售进度'!BP144*$J11</f>
        <v>0</v>
      </c>
      <c r="BX72" s="181">
        <f>'6、销售进度'!BX144*$C11+'6、销售进度'!BW144*$D11+'6、销售进度'!BV144*$E11+'6、销售进度'!BU144*$F11+'6、销售进度'!BT144*$G11+'6、销售进度'!BS144*$H11+'6、销售进度'!BR144*$I11+'6、销售进度'!BQ144*$J11</f>
        <v>0</v>
      </c>
      <c r="BY72" s="181">
        <f>'6、销售进度'!BY144*$C11+'6、销售进度'!BX144*$D11+'6、销售进度'!BW144*$E11+'6、销售进度'!BV144*$F11+'6、销售进度'!BU144*$G11+'6、销售进度'!BT144*$H11+'6、销售进度'!BS144*$I11+'6、销售进度'!BR144*$J11</f>
        <v>0</v>
      </c>
      <c r="BZ72" s="181">
        <f>'6、销售进度'!BZ144*$C11+'6、销售进度'!BY144*$D11+'6、销售进度'!BX144*$E11+'6、销售进度'!BW144*$F11+'6、销售进度'!BV144*$G11+'6、销售进度'!BU144*$H11+'6、销售进度'!BT144*$I11+'6、销售进度'!BS144*$J11</f>
        <v>0</v>
      </c>
      <c r="CA72" s="181">
        <f>'6、销售进度'!CA144*$C11+'6、销售进度'!BZ144*$D11+'6、销售进度'!BY144*$E11+'6、销售进度'!BX144*$F11+'6、销售进度'!BW144*$G11+'6、销售进度'!BV144*$H11+'6、销售进度'!BU144*$I11+'6、销售进度'!BT144*$J11</f>
        <v>0</v>
      </c>
      <c r="CB72" s="181">
        <f>'6、销售进度'!CB144*$C11+'6、销售进度'!CA144*$D11+'6、销售进度'!BZ144*$E11+'6、销售进度'!BY144*$F11+'6、销售进度'!BX144*$G11+'6、销售进度'!BW144*$H11+'6、销售进度'!BV144*$I11+'6、销售进度'!BU144*$J11</f>
        <v>0</v>
      </c>
      <c r="CC72" s="181">
        <f>'6、销售进度'!CC144*$C11+'6、销售进度'!CB144*$D11+'6、销售进度'!CA144*$E11+'6、销售进度'!BZ144*$F11+'6、销售进度'!BY144*$G11+'6、销售进度'!BX144*$H11+'6、销售进度'!BW144*$I11+'6、销售进度'!BV144*$J11</f>
        <v>0</v>
      </c>
      <c r="CD72" s="181">
        <f>'6、销售进度'!CD144*$C11+'6、销售进度'!CC144*$D11+'6、销售进度'!CB144*$E11+'6、销售进度'!CA144*$F11+'6、销售进度'!BZ144*$G11+'6、销售进度'!BY144*$H11+'6、销售进度'!BX144*$I11+'6、销售进度'!BW144*$J11</f>
        <v>0</v>
      </c>
      <c r="CE72" s="181">
        <f>'6、销售进度'!CE144*$C11+'6、销售进度'!CD144*$D11+'6、销售进度'!CC144*$E11+'6、销售进度'!CB144*$F11+'6、销售进度'!CA144*$G11+'6、销售进度'!BZ144*$H11+'6、销售进度'!BY144*$I11+'6、销售进度'!BX144*$J11</f>
        <v>0</v>
      </c>
      <c r="CF72" s="181">
        <f>'6、销售进度'!CF144*$C11+'6、销售进度'!CE144*$D11+'6、销售进度'!CD144*$E11+'6、销售进度'!CC144*$F11+'6、销售进度'!CB144*$G11+'6、销售进度'!CA144*$H11+'6、销售进度'!BZ144*$I11+'6、销售进度'!BY144*$J11</f>
        <v>0</v>
      </c>
      <c r="CG72" s="181">
        <f>'6、销售进度'!CG144*$C11+'6、销售进度'!CF144*$D11+'6、销售进度'!CE144*$E11+'6、销售进度'!CD144*$F11+'6、销售进度'!CC144*$G11+'6、销售进度'!CB144*$H11+'6、销售进度'!CA144*$I11+'6、销售进度'!BZ144*$J11</f>
        <v>0</v>
      </c>
      <c r="CH72" s="181">
        <f>'6、销售进度'!CH144*$C11+'6、销售进度'!CG144*$D11+'6、销售进度'!CF144*$E11+'6、销售进度'!CE144*$F11+'6、销售进度'!CD144*$G11+'6、销售进度'!CC144*$H11+'6、销售进度'!CB144*$I11+'6、销售进度'!CA144*$J11</f>
        <v>0</v>
      </c>
      <c r="CI72" s="181">
        <f>'6、销售进度'!CI144*$C11+'6、销售进度'!CH144*$D11+'6、销售进度'!CG144*$E11+'6、销售进度'!CF144*$F11+'6、销售进度'!CE144*$G11+'6、销售进度'!CD144*$H11+'6、销售进度'!CC144*$I11+'6、销售进度'!CB144*$J11</f>
        <v>0</v>
      </c>
      <c r="CJ72" s="181">
        <f>'6、销售进度'!CJ144*$C11+'6、销售进度'!CI144*$D11+'6、销售进度'!CH144*$E11+'6、销售进度'!CG144*$F11+'6、销售进度'!CF144*$G11+'6、销售进度'!CE144*$H11+'6、销售进度'!CD144*$I11+'6、销售进度'!CC144*$J11</f>
        <v>0</v>
      </c>
      <c r="CK72" s="181">
        <f>'6、销售进度'!CK144*$C11+'6、销售进度'!CJ144*$D11+'6、销售进度'!CI144*$E11+'6、销售进度'!CH144*$F11+'6、销售进度'!CG144*$G11+'6、销售进度'!CF144*$H11+'6、销售进度'!CE144*$I11+'6、销售进度'!CD144*$J11</f>
        <v>0</v>
      </c>
      <c r="CL72" s="181">
        <f>'6、销售进度'!CL144*$C11+'6、销售进度'!CK144*$D11+'6、销售进度'!CJ144*$E11+'6、销售进度'!CI144*$F11+'6、销售进度'!CH144*$G11+'6、销售进度'!CG144*$H11+'6、销售进度'!CF144*$I11+'6、销售进度'!CE144*$J11</f>
        <v>0</v>
      </c>
      <c r="CM72" s="181">
        <f>'6、销售进度'!CM144*$C11+'6、销售进度'!CL144*$D11+'6、销售进度'!CK144*$E11+'6、销售进度'!CJ144*$F11+'6、销售进度'!CI144*$G11+'6、销售进度'!CH144*$H11+'6、销售进度'!CG144*$I11+'6、销售进度'!CF144*$J11</f>
        <v>0</v>
      </c>
      <c r="CN72" s="181">
        <f>'6、销售进度'!CN144*$C11+'6、销售进度'!CM144*$D11+'6、销售进度'!CL144*$E11+'6、销售进度'!CK144*$F11+'6、销售进度'!CJ144*$G11+'6、销售进度'!CI144*$H11+'6、销售进度'!CH144*$I11+'6、销售进度'!CG144*$J11</f>
        <v>0</v>
      </c>
      <c r="CO72" s="181">
        <f>'6、销售进度'!CO144*$C11+'6、销售进度'!CN144*$D11+'6、销售进度'!CM144*$E11+'6、销售进度'!CL144*$F11+'6、销售进度'!CK144*$G11+'6、销售进度'!CJ144*$H11+'6、销售进度'!CI144*$I11+'6、销售进度'!CH144*$J11</f>
        <v>0</v>
      </c>
      <c r="CP72" s="181">
        <f>'6、销售进度'!CP144*$C11+'6、销售进度'!CO144*$D11+'6、销售进度'!CN144*$E11+'6、销售进度'!CM144*$F11+'6、销售进度'!CL144*$G11+'6、销售进度'!CK144*$H11+'6、销售进度'!CJ144*$I11+'6、销售进度'!CI144*$J11</f>
        <v>0</v>
      </c>
      <c r="CQ72" s="181">
        <f>'6、销售进度'!CQ144*$C11+'6、销售进度'!CP144*$D11+'6、销售进度'!CO144*$E11+'6、销售进度'!CN144*$F11+'6、销售进度'!CM144*$G11+'6、销售进度'!CL144*$H11+'6、销售进度'!CK144*$I11+'6、销售进度'!CJ144*$J11</f>
        <v>0</v>
      </c>
      <c r="CR72" s="181">
        <f>'6、销售进度'!CR144*$C11+'6、销售进度'!CQ144*$D11+'6、销售进度'!CP144*$E11+'6、销售进度'!CO144*$F11+'6、销售进度'!CN144*$G11+'6、销售进度'!CM144*$H11+'6、销售进度'!CL144*$I11+'6、销售进度'!CK144*$J11</f>
        <v>0</v>
      </c>
      <c r="CS72" s="181">
        <f>'6、销售进度'!CS144*$C11+'6、销售进度'!CR144*$D11+'6、销售进度'!CQ144*$E11+'6、销售进度'!CP144*$F11+'6、销售进度'!CO144*$G11+'6、销售进度'!CN144*$H11+'6、销售进度'!CM144*$I11+'6、销售进度'!CL144*$J11</f>
        <v>0</v>
      </c>
      <c r="CT72" s="181">
        <f>'6、销售进度'!CT144*$C11+'6、销售进度'!CS144*$D11+'6、销售进度'!CR144*$E11+'6、销售进度'!CQ144*$F11+'6、销售进度'!CP144*$G11+'6、销售进度'!CO144*$H11+'6、销售进度'!CN144*$I11+'6、销售进度'!CM144*$J11</f>
        <v>0</v>
      </c>
      <c r="CU72" s="188">
        <f>B72-'6、销售进度'!B144</f>
        <v>0</v>
      </c>
    </row>
    <row r="73" spans="1:99" ht="16.5" customHeight="1" outlineLevel="1">
      <c r="A73" s="174" t="str">
        <f t="shared" si="45"/>
        <v>底商</v>
      </c>
      <c r="B73" s="180">
        <f t="shared" si="46"/>
        <v>0</v>
      </c>
      <c r="C73" s="181">
        <f>'6、销售进度'!C145*$C12</f>
        <v>0</v>
      </c>
      <c r="D73" s="181">
        <f>'6、销售进度'!D145*$C12+'6、销售进度'!C145*$D12</f>
        <v>0</v>
      </c>
      <c r="E73" s="181">
        <f>'6、销售进度'!E145*$C12+'6、销售进度'!D145*$D12+'6、销售进度'!C145*$E12</f>
        <v>0</v>
      </c>
      <c r="F73" s="181">
        <f>'6、销售进度'!F145*$C12+'6、销售进度'!E145*$D12+'6、销售进度'!D145*$E12+'6、销售进度'!C145*$F12</f>
        <v>0</v>
      </c>
      <c r="G73" s="181">
        <f>'6、销售进度'!G145*$C12+'6、销售进度'!F145*$D12+'6、销售进度'!E145*$E12+'6、销售进度'!D145*$F12+'6、销售进度'!C145*$G12</f>
        <v>0</v>
      </c>
      <c r="H73" s="181">
        <f>'6、销售进度'!H145*$C12+'6、销售进度'!G145*$D12+'6、销售进度'!F145*$E12+'6、销售进度'!E145*$F12+'6、销售进度'!D145*$G12+'6、销售进度'!C145*$H12</f>
        <v>0</v>
      </c>
      <c r="I73" s="181">
        <f>'6、销售进度'!I145*$C12+'6、销售进度'!H145*$D12+'6、销售进度'!G145*$E12+'6、销售进度'!F145*$F12+'6、销售进度'!E145*$G12+'6、销售进度'!D145*$H12+'6、销售进度'!C145*$I12</f>
        <v>0</v>
      </c>
      <c r="J73" s="181">
        <f>'6、销售进度'!J145*$C12+'6、销售进度'!I145*$D12+'6、销售进度'!H145*$E12+'6、销售进度'!G145*$F12+'6、销售进度'!F145*$G12+'6、销售进度'!E145*$H12+'6、销售进度'!D145*$I12+'6、销售进度'!C145*$J12</f>
        <v>0</v>
      </c>
      <c r="K73" s="181">
        <f>'6、销售进度'!K145*$C12+'6、销售进度'!J145*$D12+'6、销售进度'!I145*$E12+'6、销售进度'!H145*$F12+'6、销售进度'!G145*$G12+'6、销售进度'!F145*$H12+'6、销售进度'!E145*$I12+'6、销售进度'!D145*$J12</f>
        <v>0</v>
      </c>
      <c r="L73" s="181">
        <f>'6、销售进度'!L145*$C12+'6、销售进度'!K145*$D12+'6、销售进度'!J145*$E12+'6、销售进度'!I145*$F12+'6、销售进度'!H145*$G12+'6、销售进度'!G145*$H12+'6、销售进度'!F145*$I12+'6、销售进度'!E145*$J12</f>
        <v>0</v>
      </c>
      <c r="M73" s="181">
        <f>'6、销售进度'!M145*$C12+'6、销售进度'!L145*$D12+'6、销售进度'!K145*$E12+'6、销售进度'!J145*$F12+'6、销售进度'!I145*$G12+'6、销售进度'!H145*$H12+'6、销售进度'!G145*$I12+'6、销售进度'!F145*$J12</f>
        <v>0</v>
      </c>
      <c r="N73" s="181">
        <f>'6、销售进度'!N145*$C12+'6、销售进度'!M145*$D12+'6、销售进度'!L145*$E12+'6、销售进度'!K145*$F12+'6、销售进度'!J145*$G12+'6、销售进度'!I145*$H12+'6、销售进度'!H145*$I12+'6、销售进度'!G145*$J12</f>
        <v>0</v>
      </c>
      <c r="O73" s="181">
        <f>'6、销售进度'!O145*$C12+'6、销售进度'!N145*$D12+'6、销售进度'!M145*$E12+'6、销售进度'!L145*$F12+'6、销售进度'!K145*$G12+'6、销售进度'!J145*$H12+'6、销售进度'!I145*$I12+'6、销售进度'!H145*$J12</f>
        <v>0</v>
      </c>
      <c r="P73" s="181">
        <f>'6、销售进度'!P145*$C12+'6、销售进度'!O145*$D12+'6、销售进度'!N145*$E12+'6、销售进度'!M145*$F12+'6、销售进度'!L145*$G12+'6、销售进度'!K145*$H12+'6、销售进度'!J145*$I12+'6、销售进度'!I145*$J12</f>
        <v>0</v>
      </c>
      <c r="Q73" s="181">
        <f>'6、销售进度'!Q145*$C12+'6、销售进度'!P145*$D12+'6、销售进度'!O145*$E12+'6、销售进度'!N145*$F12+'6、销售进度'!M145*$G12+'6、销售进度'!L145*$H12+'6、销售进度'!K145*$I12+'6、销售进度'!J145*$J12</f>
        <v>0</v>
      </c>
      <c r="R73" s="181">
        <f>'6、销售进度'!R145*$C12+'6、销售进度'!Q145*$D12+'6、销售进度'!P145*$E12+'6、销售进度'!O145*$F12+'6、销售进度'!N145*$G12+'6、销售进度'!M145*$H12+'6、销售进度'!L145*$I12+'6、销售进度'!K145*$J12</f>
        <v>0</v>
      </c>
      <c r="S73" s="181">
        <f>'6、销售进度'!S145*$C12+'6、销售进度'!R145*$D12+'6、销售进度'!Q145*$E12+'6、销售进度'!P145*$F12+'6、销售进度'!O145*$G12+'6、销售进度'!N145*$H12+'6、销售进度'!M145*$I12+'6、销售进度'!L145*$J12</f>
        <v>0</v>
      </c>
      <c r="T73" s="181">
        <f>'6、销售进度'!T145*$C12+'6、销售进度'!S145*$D12+'6、销售进度'!R145*$E12+'6、销售进度'!Q145*$F12+'6、销售进度'!P145*$G12+'6、销售进度'!O145*$H12+'6、销售进度'!N145*$I12+'6、销售进度'!M145*$J12</f>
        <v>0</v>
      </c>
      <c r="U73" s="181">
        <f>'6、销售进度'!U145*$C12+'6、销售进度'!T145*$D12+'6、销售进度'!S145*$E12+'6、销售进度'!R145*$F12+'6、销售进度'!Q145*$G12+'6、销售进度'!P145*$H12+'6、销售进度'!O145*$I12+'6、销售进度'!N145*$J12</f>
        <v>0</v>
      </c>
      <c r="V73" s="181">
        <f>'6、销售进度'!V145*$C12+'6、销售进度'!U145*$D12+'6、销售进度'!T145*$E12+'6、销售进度'!S145*$F12+'6、销售进度'!R145*$G12+'6、销售进度'!Q145*$H12+'6、销售进度'!P145*$I12+'6、销售进度'!O145*$J12</f>
        <v>0</v>
      </c>
      <c r="W73" s="181">
        <f>'6、销售进度'!W145*$C12+'6、销售进度'!V145*$D12+'6、销售进度'!U145*$E12+'6、销售进度'!T145*$F12+'6、销售进度'!S145*$G12+'6、销售进度'!R145*$H12+'6、销售进度'!Q145*$I12+'6、销售进度'!P145*$J12</f>
        <v>0</v>
      </c>
      <c r="X73" s="181">
        <f>'6、销售进度'!X145*$C12+'6、销售进度'!W145*$D12+'6、销售进度'!V145*$E12+'6、销售进度'!U145*$F12+'6、销售进度'!T145*$G12+'6、销售进度'!S145*$H12+'6、销售进度'!R145*$I12+'6、销售进度'!Q145*$J12</f>
        <v>0</v>
      </c>
      <c r="Y73" s="181">
        <f>'6、销售进度'!Y145*$C12+'6、销售进度'!X145*$D12+'6、销售进度'!W145*$E12+'6、销售进度'!V145*$F12+'6、销售进度'!U145*$G12+'6、销售进度'!T145*$H12+'6、销售进度'!S145*$I12+'6、销售进度'!R145*$J12</f>
        <v>0</v>
      </c>
      <c r="Z73" s="181">
        <f>'6、销售进度'!Z145*$C12+'6、销售进度'!Y145*$D12+'6、销售进度'!X145*$E12+'6、销售进度'!W145*$F12+'6、销售进度'!V145*$G12+'6、销售进度'!U145*$H12+'6、销售进度'!T145*$I12+'6、销售进度'!S145*$J12</f>
        <v>0</v>
      </c>
      <c r="AA73" s="181">
        <f>'6、销售进度'!AA145*$C12+'6、销售进度'!Z145*$D12+'6、销售进度'!Y145*$E12+'6、销售进度'!X145*$F12+'6、销售进度'!W145*$G12+'6、销售进度'!V145*$H12+'6、销售进度'!U145*$I12+'6、销售进度'!T145*$J12</f>
        <v>0</v>
      </c>
      <c r="AB73" s="181">
        <f>'6、销售进度'!AB145*$C12+'6、销售进度'!AA145*$D12+'6、销售进度'!Z145*$E12+'6、销售进度'!Y145*$F12+'6、销售进度'!X145*$G12+'6、销售进度'!W145*$H12+'6、销售进度'!V145*$I12+'6、销售进度'!U145*$J12</f>
        <v>0</v>
      </c>
      <c r="AC73" s="181">
        <f>'6、销售进度'!AC145*$C12+'6、销售进度'!AB145*$D12+'6、销售进度'!AA145*$E12+'6、销售进度'!Z145*$F12+'6、销售进度'!Y145*$G12+'6、销售进度'!X145*$H12+'6、销售进度'!W145*$I12+'6、销售进度'!V145*$J12</f>
        <v>0</v>
      </c>
      <c r="AD73" s="181">
        <f>'6、销售进度'!AD145*$C12+'6、销售进度'!AC145*$D12+'6、销售进度'!AB145*$E12+'6、销售进度'!AA145*$F12+'6、销售进度'!Z145*$G12+'6、销售进度'!Y145*$H12+'6、销售进度'!X145*$I12+'6、销售进度'!W145*$J12</f>
        <v>0</v>
      </c>
      <c r="AE73" s="181">
        <f>'6、销售进度'!AE145*$C12+'6、销售进度'!AD145*$D12+'6、销售进度'!AC145*$E12+'6、销售进度'!AB145*$F12+'6、销售进度'!AA145*$G12+'6、销售进度'!Z145*$H12+'6、销售进度'!Y145*$I12+'6、销售进度'!X145*$J12</f>
        <v>0</v>
      </c>
      <c r="AF73" s="181">
        <f>'6、销售进度'!AF145*$C12+'6、销售进度'!AE145*$D12+'6、销售进度'!AD145*$E12+'6、销售进度'!AC145*$F12+'6、销售进度'!AB145*$G12+'6、销售进度'!AA145*$H12+'6、销售进度'!Z145*$I12+'6、销售进度'!Y145*$J12</f>
        <v>0</v>
      </c>
      <c r="AG73" s="181">
        <f>'6、销售进度'!AG145*$C12+'6、销售进度'!AF145*$D12+'6、销售进度'!AE145*$E12+'6、销售进度'!AD145*$F12+'6、销售进度'!AC145*$G12+'6、销售进度'!AB145*$H12+'6、销售进度'!AA145*$I12+'6、销售进度'!Z145*$J12</f>
        <v>0</v>
      </c>
      <c r="AH73" s="181">
        <f>'6、销售进度'!AH145*$C12+'6、销售进度'!AG145*$D12+'6、销售进度'!AF145*$E12+'6、销售进度'!AE145*$F12+'6、销售进度'!AD145*$G12+'6、销售进度'!AC145*$H12+'6、销售进度'!AB145*$I12+'6、销售进度'!AA145*$J12</f>
        <v>0</v>
      </c>
      <c r="AI73" s="181">
        <f>'6、销售进度'!AI145*$C12+'6、销售进度'!AH145*$D12+'6、销售进度'!AG145*$E12+'6、销售进度'!AF145*$F12+'6、销售进度'!AE145*$G12+'6、销售进度'!AD145*$H12+'6、销售进度'!AC145*$I12+'6、销售进度'!AB145*$J12</f>
        <v>0</v>
      </c>
      <c r="AJ73" s="181">
        <f>'6、销售进度'!AJ145*$C12+'6、销售进度'!AI145*$D12+'6、销售进度'!AH145*$E12+'6、销售进度'!AG145*$F12+'6、销售进度'!AF145*$G12+'6、销售进度'!AE145*$H12+'6、销售进度'!AD145*$I12+'6、销售进度'!AC145*$J12</f>
        <v>0</v>
      </c>
      <c r="AK73" s="181">
        <f>'6、销售进度'!AK145*$C12+'6、销售进度'!AJ145*$D12+'6、销售进度'!AI145*$E12+'6、销售进度'!AH145*$F12+'6、销售进度'!AG145*$G12+'6、销售进度'!AF145*$H12+'6、销售进度'!AE145*$I12+'6、销售进度'!AD145*$J12</f>
        <v>0</v>
      </c>
      <c r="AL73" s="181">
        <f>'6、销售进度'!AL145*$C12+'6、销售进度'!AK145*$D12+'6、销售进度'!AJ145*$E12+'6、销售进度'!AI145*$F12+'6、销售进度'!AH145*$G12+'6、销售进度'!AG145*$H12+'6、销售进度'!AF145*$I12+'6、销售进度'!AE145*$J12</f>
        <v>0</v>
      </c>
      <c r="AM73" s="181">
        <f>'6、销售进度'!AM145*$C12+'6、销售进度'!AL145*$D12+'6、销售进度'!AK145*$E12+'6、销售进度'!AJ145*$F12+'6、销售进度'!AI145*$G12+'6、销售进度'!AH145*$H12+'6、销售进度'!AG145*$I12+'6、销售进度'!AF145*$J12</f>
        <v>0</v>
      </c>
      <c r="AN73" s="181">
        <f>'6、销售进度'!AN145*$C12+'6、销售进度'!AM145*$D12+'6、销售进度'!AL145*$E12+'6、销售进度'!AK145*$F12+'6、销售进度'!AJ145*$G12+'6、销售进度'!AI145*$H12+'6、销售进度'!AH145*$I12+'6、销售进度'!AG145*$J12</f>
        <v>0</v>
      </c>
      <c r="AO73" s="181">
        <f>'6、销售进度'!AO145*$C12+'6、销售进度'!AN145*$D12+'6、销售进度'!AM145*$E12+'6、销售进度'!AL145*$F12+'6、销售进度'!AK145*$G12+'6、销售进度'!AJ145*$H12+'6、销售进度'!AI145*$I12+'6、销售进度'!AH145*$J12</f>
        <v>0</v>
      </c>
      <c r="AP73" s="181">
        <f>'6、销售进度'!AP145*$C12+'6、销售进度'!AO145*$D12+'6、销售进度'!AN145*$E12+'6、销售进度'!AM145*$F12+'6、销售进度'!AL145*$G12+'6、销售进度'!AK145*$H12+'6、销售进度'!AJ145*$I12+'6、销售进度'!AI145*$J12</f>
        <v>0</v>
      </c>
      <c r="AQ73" s="181">
        <f>'6、销售进度'!AQ145*$C12+'6、销售进度'!AP145*$D12+'6、销售进度'!AO145*$E12+'6、销售进度'!AN145*$F12+'6、销售进度'!AM145*$G12+'6、销售进度'!AL145*$H12+'6、销售进度'!AK145*$I12+'6、销售进度'!AJ145*$J12</f>
        <v>0</v>
      </c>
      <c r="AR73" s="181">
        <f>'6、销售进度'!AR145*$C12+'6、销售进度'!AQ145*$D12+'6、销售进度'!AP145*$E12+'6、销售进度'!AO145*$F12+'6、销售进度'!AN145*$G12+'6、销售进度'!AM145*$H12+'6、销售进度'!AL145*$I12+'6、销售进度'!AK145*$J12</f>
        <v>0</v>
      </c>
      <c r="AS73" s="181">
        <f>'6、销售进度'!AS145*$C12+'6、销售进度'!AR145*$D12+'6、销售进度'!AQ145*$E12+'6、销售进度'!AP145*$F12+'6、销售进度'!AO145*$G12+'6、销售进度'!AN145*$H12+'6、销售进度'!AM145*$I12+'6、销售进度'!AL145*$J12</f>
        <v>0</v>
      </c>
      <c r="AT73" s="181">
        <f>'6、销售进度'!AT145*$C12+'6、销售进度'!AS145*$D12+'6、销售进度'!AR145*$E12+'6、销售进度'!AQ145*$F12+'6、销售进度'!AP145*$G12+'6、销售进度'!AO145*$H12+'6、销售进度'!AN145*$I12+'6、销售进度'!AM145*$J12</f>
        <v>0</v>
      </c>
      <c r="AU73" s="181">
        <f>'6、销售进度'!AU145*$C12+'6、销售进度'!AT145*$D12+'6、销售进度'!AS145*$E12+'6、销售进度'!AR145*$F12+'6、销售进度'!AQ145*$G12+'6、销售进度'!AP145*$H12+'6、销售进度'!AO145*$I12+'6、销售进度'!AN145*$J12</f>
        <v>0</v>
      </c>
      <c r="AV73" s="181">
        <f>'6、销售进度'!AV145*$C12+'6、销售进度'!AU145*$D12+'6、销售进度'!AT145*$E12+'6、销售进度'!AS145*$F12+'6、销售进度'!AR145*$G12+'6、销售进度'!AQ145*$H12+'6、销售进度'!AP145*$I12+'6、销售进度'!AO145*$J12</f>
        <v>0</v>
      </c>
      <c r="AW73" s="181">
        <f>'6、销售进度'!AW145*$C12+'6、销售进度'!AV145*$D12+'6、销售进度'!AU145*$E12+'6、销售进度'!AT145*$F12+'6、销售进度'!AS145*$G12+'6、销售进度'!AR145*$H12+'6、销售进度'!AQ145*$I12+'6、销售进度'!AP145*$J12</f>
        <v>0</v>
      </c>
      <c r="AX73" s="181">
        <f>'6、销售进度'!AX145*$C12+'6、销售进度'!AW145*$D12+'6、销售进度'!AV145*$E12+'6、销售进度'!AU145*$F12+'6、销售进度'!AT145*$G12+'6、销售进度'!AS145*$H12+'6、销售进度'!AR145*$I12+'6、销售进度'!AQ145*$J12</f>
        <v>0</v>
      </c>
      <c r="AY73" s="181">
        <f>'6、销售进度'!AY145*$C12+'6、销售进度'!AX145*$D12+'6、销售进度'!AW145*$E12+'6、销售进度'!AV145*$F12+'6、销售进度'!AU145*$G12+'6、销售进度'!AT145*$H12+'6、销售进度'!AS145*$I12+'6、销售进度'!AR145*$J12</f>
        <v>0</v>
      </c>
      <c r="AZ73" s="181">
        <f>'6、销售进度'!AZ145*$C12+'6、销售进度'!AY145*$D12+'6、销售进度'!AX145*$E12+'6、销售进度'!AW145*$F12+'6、销售进度'!AV145*$G12+'6、销售进度'!AU145*$H12+'6、销售进度'!AT145*$I12+'6、销售进度'!AS145*$J12</f>
        <v>0</v>
      </c>
      <c r="BA73" s="181">
        <f>'6、销售进度'!BA145*$C12+'6、销售进度'!AZ145*$D12+'6、销售进度'!AY145*$E12+'6、销售进度'!AX145*$F12+'6、销售进度'!AW145*$G12+'6、销售进度'!AV145*$H12+'6、销售进度'!AU145*$I12+'6、销售进度'!AT145*$J12</f>
        <v>0</v>
      </c>
      <c r="BB73" s="181">
        <f>'6、销售进度'!BB145*$C12+'6、销售进度'!BA145*$D12+'6、销售进度'!AZ145*$E12+'6、销售进度'!AY145*$F12+'6、销售进度'!AX145*$G12+'6、销售进度'!AW145*$H12+'6、销售进度'!AV145*$I12+'6、销售进度'!AU145*$J12</f>
        <v>0</v>
      </c>
      <c r="BC73" s="181">
        <f>'6、销售进度'!BC145*$C12+'6、销售进度'!BB145*$D12+'6、销售进度'!BA145*$E12+'6、销售进度'!AZ145*$F12+'6、销售进度'!AY145*$G12+'6、销售进度'!AX145*$H12+'6、销售进度'!AW145*$I12+'6、销售进度'!AV145*$J12</f>
        <v>0</v>
      </c>
      <c r="BD73" s="181">
        <f>'6、销售进度'!BD145*$C12+'6、销售进度'!BC145*$D12+'6、销售进度'!BB145*$E12+'6、销售进度'!BA145*$F12+'6、销售进度'!AZ145*$G12+'6、销售进度'!AY145*$H12+'6、销售进度'!AX145*$I12+'6、销售进度'!AW145*$J12</f>
        <v>0</v>
      </c>
      <c r="BE73" s="181">
        <f>'6、销售进度'!BE145*$C12+'6、销售进度'!BD145*$D12+'6、销售进度'!BC145*$E12+'6、销售进度'!BB145*$F12+'6、销售进度'!BA145*$G12+'6、销售进度'!AZ145*$H12+'6、销售进度'!AY145*$I12+'6、销售进度'!AX145*$J12</f>
        <v>0</v>
      </c>
      <c r="BF73" s="181">
        <f>'6、销售进度'!BF145*$C12+'6、销售进度'!BE145*$D12+'6、销售进度'!BD145*$E12+'6、销售进度'!BC145*$F12+'6、销售进度'!BB145*$G12+'6、销售进度'!BA145*$H12+'6、销售进度'!AZ145*$I12+'6、销售进度'!AY145*$J12</f>
        <v>0</v>
      </c>
      <c r="BG73" s="181">
        <f>'6、销售进度'!BG145*$C12+'6、销售进度'!BF145*$D12+'6、销售进度'!BE145*$E12+'6、销售进度'!BD145*$F12+'6、销售进度'!BC145*$G12+'6、销售进度'!BB145*$H12+'6、销售进度'!BA145*$I12+'6、销售进度'!AZ145*$J12</f>
        <v>0</v>
      </c>
      <c r="BH73" s="181">
        <f>'6、销售进度'!BH145*$C12+'6、销售进度'!BG145*$D12+'6、销售进度'!BF145*$E12+'6、销售进度'!BE145*$F12+'6、销售进度'!BD145*$G12+'6、销售进度'!BC145*$H12+'6、销售进度'!BB145*$I12+'6、销售进度'!BA145*$J12</f>
        <v>0</v>
      </c>
      <c r="BI73" s="181">
        <f>'6、销售进度'!BI145*$C12+'6、销售进度'!BH145*$D12+'6、销售进度'!BG145*$E12+'6、销售进度'!BF145*$F12+'6、销售进度'!BE145*$G12+'6、销售进度'!BD145*$H12+'6、销售进度'!BC145*$I12+'6、销售进度'!BB145*$J12</f>
        <v>0</v>
      </c>
      <c r="BJ73" s="181">
        <f>'6、销售进度'!BJ145*$C12+'6、销售进度'!BI145*$D12+'6、销售进度'!BH145*$E12+'6、销售进度'!BG145*$F12+'6、销售进度'!BF145*$G12+'6、销售进度'!BE145*$H12+'6、销售进度'!BD145*$I12+'6、销售进度'!BC145*$J12</f>
        <v>0</v>
      </c>
      <c r="BK73" s="181">
        <f>'6、销售进度'!BK145*$C12+'6、销售进度'!BJ145*$D12+'6、销售进度'!BI145*$E12+'6、销售进度'!BH145*$F12+'6、销售进度'!BG145*$G12+'6、销售进度'!BF145*$H12+'6、销售进度'!BE145*$I12+'6、销售进度'!BD145*$J12</f>
        <v>0</v>
      </c>
      <c r="BL73" s="181">
        <f>'6、销售进度'!BL145*$C12+'6、销售进度'!BK145*$D12+'6、销售进度'!BJ145*$E12+'6、销售进度'!BI145*$F12+'6、销售进度'!BH145*$G12+'6、销售进度'!BG145*$H12+'6、销售进度'!BF145*$I12+'6、销售进度'!BE145*$J12</f>
        <v>0</v>
      </c>
      <c r="BM73" s="181">
        <f>'6、销售进度'!BM145*$C12+'6、销售进度'!BL145*$D12+'6、销售进度'!BK145*$E12+'6、销售进度'!BJ145*$F12+'6、销售进度'!BI145*$G12+'6、销售进度'!BH145*$H12+'6、销售进度'!BG145*$I12+'6、销售进度'!BF145*$J12</f>
        <v>0</v>
      </c>
      <c r="BN73" s="181">
        <f>'6、销售进度'!BN145*$C12+'6、销售进度'!BM145*$D12+'6、销售进度'!BL145*$E12+'6、销售进度'!BK145*$F12+'6、销售进度'!BJ145*$G12+'6、销售进度'!BI145*$H12+'6、销售进度'!BH145*$I12+'6、销售进度'!BG145*$J12</f>
        <v>0</v>
      </c>
      <c r="BO73" s="181">
        <f>'6、销售进度'!BO145*$C12+'6、销售进度'!BN145*$D12+'6、销售进度'!BM145*$E12+'6、销售进度'!BL145*$F12+'6、销售进度'!BK145*$G12+'6、销售进度'!BJ145*$H12+'6、销售进度'!BI145*$I12+'6、销售进度'!BH145*$J12</f>
        <v>0</v>
      </c>
      <c r="BP73" s="181">
        <f>'6、销售进度'!BP145*$C12+'6、销售进度'!BO145*$D12+'6、销售进度'!BN145*$E12+'6、销售进度'!BM145*$F12+'6、销售进度'!BL145*$G12+'6、销售进度'!BK145*$H12+'6、销售进度'!BJ145*$I12+'6、销售进度'!BI145*$J12</f>
        <v>0</v>
      </c>
      <c r="BQ73" s="181">
        <f>'6、销售进度'!BQ145*$C12+'6、销售进度'!BP145*$D12+'6、销售进度'!BO145*$E12+'6、销售进度'!BN145*$F12+'6、销售进度'!BM145*$G12+'6、销售进度'!BL145*$H12+'6、销售进度'!BK145*$I12+'6、销售进度'!BJ145*$J12</f>
        <v>0</v>
      </c>
      <c r="BR73" s="181">
        <f>'6、销售进度'!BR145*$C12+'6、销售进度'!BQ145*$D12+'6、销售进度'!BP145*$E12+'6、销售进度'!BO145*$F12+'6、销售进度'!BN145*$G12+'6、销售进度'!BM145*$H12+'6、销售进度'!BL145*$I12+'6、销售进度'!BK145*$J12</f>
        <v>0</v>
      </c>
      <c r="BS73" s="181">
        <f>'6、销售进度'!BS145*$C12+'6、销售进度'!BR145*$D12+'6、销售进度'!BQ145*$E12+'6、销售进度'!BP145*$F12+'6、销售进度'!BO145*$G12+'6、销售进度'!BN145*$H12+'6、销售进度'!BM145*$I12+'6、销售进度'!BL145*$J12</f>
        <v>0</v>
      </c>
      <c r="BT73" s="181">
        <f>'6、销售进度'!BT145*$C12+'6、销售进度'!BS145*$D12+'6、销售进度'!BR145*$E12+'6、销售进度'!BQ145*$F12+'6、销售进度'!BP145*$G12+'6、销售进度'!BO145*$H12+'6、销售进度'!BN145*$I12+'6、销售进度'!BM145*$J12</f>
        <v>0</v>
      </c>
      <c r="BU73" s="181">
        <f>'6、销售进度'!BU145*$C12+'6、销售进度'!BT145*$D12+'6、销售进度'!BS145*$E12+'6、销售进度'!BR145*$F12+'6、销售进度'!BQ145*$G12+'6、销售进度'!BP145*$H12+'6、销售进度'!BO145*$I12+'6、销售进度'!BN145*$J12</f>
        <v>0</v>
      </c>
      <c r="BV73" s="181">
        <f>'6、销售进度'!BV145*$C12+'6、销售进度'!BU145*$D12+'6、销售进度'!BT145*$E12+'6、销售进度'!BS145*$F12+'6、销售进度'!BR145*$G12+'6、销售进度'!BQ145*$H12+'6、销售进度'!BP145*$I12+'6、销售进度'!BO145*$J12</f>
        <v>0</v>
      </c>
      <c r="BW73" s="181">
        <f>'6、销售进度'!BW145*$C12+'6、销售进度'!BV145*$D12+'6、销售进度'!BU145*$E12+'6、销售进度'!BT145*$F12+'6、销售进度'!BS145*$G12+'6、销售进度'!BR145*$H12+'6、销售进度'!BQ145*$I12+'6、销售进度'!BP145*$J12</f>
        <v>0</v>
      </c>
      <c r="BX73" s="181">
        <f>'6、销售进度'!BX145*$C12+'6、销售进度'!BW145*$D12+'6、销售进度'!BV145*$E12+'6、销售进度'!BU145*$F12+'6、销售进度'!BT145*$G12+'6、销售进度'!BS145*$H12+'6、销售进度'!BR145*$I12+'6、销售进度'!BQ145*$J12</f>
        <v>0</v>
      </c>
      <c r="BY73" s="181">
        <f>'6、销售进度'!BY145*$C12+'6、销售进度'!BX145*$D12+'6、销售进度'!BW145*$E12+'6、销售进度'!BV145*$F12+'6、销售进度'!BU145*$G12+'6、销售进度'!BT145*$H12+'6、销售进度'!BS145*$I12+'6、销售进度'!BR145*$J12</f>
        <v>0</v>
      </c>
      <c r="BZ73" s="181">
        <f>'6、销售进度'!BZ145*$C12+'6、销售进度'!BY145*$D12+'6、销售进度'!BX145*$E12+'6、销售进度'!BW145*$F12+'6、销售进度'!BV145*$G12+'6、销售进度'!BU145*$H12+'6、销售进度'!BT145*$I12+'6、销售进度'!BS145*$J12</f>
        <v>0</v>
      </c>
      <c r="CA73" s="181">
        <f>'6、销售进度'!CA145*$C12+'6、销售进度'!BZ145*$D12+'6、销售进度'!BY145*$E12+'6、销售进度'!BX145*$F12+'6、销售进度'!BW145*$G12+'6、销售进度'!BV145*$H12+'6、销售进度'!BU145*$I12+'6、销售进度'!BT145*$J12</f>
        <v>0</v>
      </c>
      <c r="CB73" s="181">
        <f>'6、销售进度'!CB145*$C12+'6、销售进度'!CA145*$D12+'6、销售进度'!BZ145*$E12+'6、销售进度'!BY145*$F12+'6、销售进度'!BX145*$G12+'6、销售进度'!BW145*$H12+'6、销售进度'!BV145*$I12+'6、销售进度'!BU145*$J12</f>
        <v>0</v>
      </c>
      <c r="CC73" s="181">
        <f>'6、销售进度'!CC145*$C12+'6、销售进度'!CB145*$D12+'6、销售进度'!CA145*$E12+'6、销售进度'!BZ145*$F12+'6、销售进度'!BY145*$G12+'6、销售进度'!BX145*$H12+'6、销售进度'!BW145*$I12+'6、销售进度'!BV145*$J12</f>
        <v>0</v>
      </c>
      <c r="CD73" s="181">
        <f>'6、销售进度'!CD145*$C12+'6、销售进度'!CC145*$D12+'6、销售进度'!CB145*$E12+'6、销售进度'!CA145*$F12+'6、销售进度'!BZ145*$G12+'6、销售进度'!BY145*$H12+'6、销售进度'!BX145*$I12+'6、销售进度'!BW145*$J12</f>
        <v>0</v>
      </c>
      <c r="CE73" s="181">
        <f>'6、销售进度'!CE145*$C12+'6、销售进度'!CD145*$D12+'6、销售进度'!CC145*$E12+'6、销售进度'!CB145*$F12+'6、销售进度'!CA145*$G12+'6、销售进度'!BZ145*$H12+'6、销售进度'!BY145*$I12+'6、销售进度'!BX145*$J12</f>
        <v>0</v>
      </c>
      <c r="CF73" s="181">
        <f>'6、销售进度'!CF145*$C12+'6、销售进度'!CE145*$D12+'6、销售进度'!CD145*$E12+'6、销售进度'!CC145*$F12+'6、销售进度'!CB145*$G12+'6、销售进度'!CA145*$H12+'6、销售进度'!BZ145*$I12+'6、销售进度'!BY145*$J12</f>
        <v>0</v>
      </c>
      <c r="CG73" s="181">
        <f>'6、销售进度'!CG145*$C12+'6、销售进度'!CF145*$D12+'6、销售进度'!CE145*$E12+'6、销售进度'!CD145*$F12+'6、销售进度'!CC145*$G12+'6、销售进度'!CB145*$H12+'6、销售进度'!CA145*$I12+'6、销售进度'!BZ145*$J12</f>
        <v>0</v>
      </c>
      <c r="CH73" s="181">
        <f>'6、销售进度'!CH145*$C12+'6、销售进度'!CG145*$D12+'6、销售进度'!CF145*$E12+'6、销售进度'!CE145*$F12+'6、销售进度'!CD145*$G12+'6、销售进度'!CC145*$H12+'6、销售进度'!CB145*$I12+'6、销售进度'!CA145*$J12</f>
        <v>0</v>
      </c>
      <c r="CI73" s="181">
        <f>'6、销售进度'!CI145*$C12+'6、销售进度'!CH145*$D12+'6、销售进度'!CG145*$E12+'6、销售进度'!CF145*$F12+'6、销售进度'!CE145*$G12+'6、销售进度'!CD145*$H12+'6、销售进度'!CC145*$I12+'6、销售进度'!CB145*$J12</f>
        <v>0</v>
      </c>
      <c r="CJ73" s="181">
        <f>'6、销售进度'!CJ145*$C12+'6、销售进度'!CI145*$D12+'6、销售进度'!CH145*$E12+'6、销售进度'!CG145*$F12+'6、销售进度'!CF145*$G12+'6、销售进度'!CE145*$H12+'6、销售进度'!CD145*$I12+'6、销售进度'!CC145*$J12</f>
        <v>0</v>
      </c>
      <c r="CK73" s="181">
        <f>'6、销售进度'!CK145*$C12+'6、销售进度'!CJ145*$D12+'6、销售进度'!CI145*$E12+'6、销售进度'!CH145*$F12+'6、销售进度'!CG145*$G12+'6、销售进度'!CF145*$H12+'6、销售进度'!CE145*$I12+'6、销售进度'!CD145*$J12</f>
        <v>0</v>
      </c>
      <c r="CL73" s="181">
        <f>'6、销售进度'!CL145*$C12+'6、销售进度'!CK145*$D12+'6、销售进度'!CJ145*$E12+'6、销售进度'!CI145*$F12+'6、销售进度'!CH145*$G12+'6、销售进度'!CG145*$H12+'6、销售进度'!CF145*$I12+'6、销售进度'!CE145*$J12</f>
        <v>0</v>
      </c>
      <c r="CM73" s="181">
        <f>'6、销售进度'!CM145*$C12+'6、销售进度'!CL145*$D12+'6、销售进度'!CK145*$E12+'6、销售进度'!CJ145*$F12+'6、销售进度'!CI145*$G12+'6、销售进度'!CH145*$H12+'6、销售进度'!CG145*$I12+'6、销售进度'!CF145*$J12</f>
        <v>0</v>
      </c>
      <c r="CN73" s="181">
        <f>'6、销售进度'!CN145*$C12+'6、销售进度'!CM145*$D12+'6、销售进度'!CL145*$E12+'6、销售进度'!CK145*$F12+'6、销售进度'!CJ145*$G12+'6、销售进度'!CI145*$H12+'6、销售进度'!CH145*$I12+'6、销售进度'!CG145*$J12</f>
        <v>0</v>
      </c>
      <c r="CO73" s="181">
        <f>'6、销售进度'!CO145*$C12+'6、销售进度'!CN145*$D12+'6、销售进度'!CM145*$E12+'6、销售进度'!CL145*$F12+'6、销售进度'!CK145*$G12+'6、销售进度'!CJ145*$H12+'6、销售进度'!CI145*$I12+'6、销售进度'!CH145*$J12</f>
        <v>0</v>
      </c>
      <c r="CP73" s="181">
        <f>'6、销售进度'!CP145*$C12+'6、销售进度'!CO145*$D12+'6、销售进度'!CN145*$E12+'6、销售进度'!CM145*$F12+'6、销售进度'!CL145*$G12+'6、销售进度'!CK145*$H12+'6、销售进度'!CJ145*$I12+'6、销售进度'!CI145*$J12</f>
        <v>0</v>
      </c>
      <c r="CQ73" s="181">
        <f>'6、销售进度'!CQ145*$C12+'6、销售进度'!CP145*$D12+'6、销售进度'!CO145*$E12+'6、销售进度'!CN145*$F12+'6、销售进度'!CM145*$G12+'6、销售进度'!CL145*$H12+'6、销售进度'!CK145*$I12+'6、销售进度'!CJ145*$J12</f>
        <v>0</v>
      </c>
      <c r="CR73" s="181">
        <f>'6、销售进度'!CR145*$C12+'6、销售进度'!CQ145*$D12+'6、销售进度'!CP145*$E12+'6、销售进度'!CO145*$F12+'6、销售进度'!CN145*$G12+'6、销售进度'!CM145*$H12+'6、销售进度'!CL145*$I12+'6、销售进度'!CK145*$J12</f>
        <v>0</v>
      </c>
      <c r="CS73" s="181">
        <f>'6、销售进度'!CS145*$C12+'6、销售进度'!CR145*$D12+'6、销售进度'!CQ145*$E12+'6、销售进度'!CP145*$F12+'6、销售进度'!CO145*$G12+'6、销售进度'!CN145*$H12+'6、销售进度'!CM145*$I12+'6、销售进度'!CL145*$J12</f>
        <v>0</v>
      </c>
      <c r="CT73" s="181">
        <f>'6、销售进度'!CT145*$C12+'6、销售进度'!CS145*$D12+'6、销售进度'!CR145*$E12+'6、销售进度'!CQ145*$F12+'6、销售进度'!CP145*$G12+'6、销售进度'!CO145*$H12+'6、销售进度'!CN145*$I12+'6、销售进度'!CM145*$J12</f>
        <v>0</v>
      </c>
      <c r="CU73" s="188">
        <f>B73-'6、销售进度'!B145</f>
        <v>0</v>
      </c>
    </row>
    <row r="74" spans="1:99" ht="16.5" customHeight="1" outlineLevel="1">
      <c r="A74" s="174" t="str">
        <f t="shared" si="45"/>
        <v>公寓（含loft）</v>
      </c>
      <c r="B74" s="180">
        <f t="shared" si="46"/>
        <v>0</v>
      </c>
      <c r="C74" s="181">
        <f>'6、销售进度'!C146*$C13</f>
        <v>0</v>
      </c>
      <c r="D74" s="181">
        <f>'6、销售进度'!D146*$C13+'6、销售进度'!C146*$D13</f>
        <v>0</v>
      </c>
      <c r="E74" s="181">
        <f>'6、销售进度'!E146*$C13+'6、销售进度'!D146*$D13+'6、销售进度'!C146*$E13</f>
        <v>0</v>
      </c>
      <c r="F74" s="181">
        <f>'6、销售进度'!F146*$C13+'6、销售进度'!E146*$D13+'6、销售进度'!D146*$E13+'6、销售进度'!C146*$F13</f>
        <v>0</v>
      </c>
      <c r="G74" s="181">
        <f>'6、销售进度'!G146*$C13+'6、销售进度'!F146*$D13+'6、销售进度'!E146*$E13+'6、销售进度'!D146*$F13+'6、销售进度'!C146*$G13</f>
        <v>0</v>
      </c>
      <c r="H74" s="181">
        <f>'6、销售进度'!H146*$C13+'6、销售进度'!G146*$D13+'6、销售进度'!F146*$E13+'6、销售进度'!E146*$F13+'6、销售进度'!D146*$G13+'6、销售进度'!C146*$H13</f>
        <v>0</v>
      </c>
      <c r="I74" s="181">
        <f>'6、销售进度'!I146*$C13+'6、销售进度'!H146*$D13+'6、销售进度'!G146*$E13+'6、销售进度'!F146*$F13+'6、销售进度'!E146*$G13+'6、销售进度'!D146*$H13+'6、销售进度'!C146*$I13</f>
        <v>0</v>
      </c>
      <c r="J74" s="181">
        <f>'6、销售进度'!J146*$C13+'6、销售进度'!I146*$D13+'6、销售进度'!H146*$E13+'6、销售进度'!G146*$F13+'6、销售进度'!F146*$G13+'6、销售进度'!E146*$H13+'6、销售进度'!D146*$I13+'6、销售进度'!C146*$J13</f>
        <v>0</v>
      </c>
      <c r="K74" s="181">
        <f>'6、销售进度'!K146*$C13+'6、销售进度'!J146*$D13+'6、销售进度'!I146*$E13+'6、销售进度'!H146*$F13+'6、销售进度'!G146*$G13+'6、销售进度'!F146*$H13+'6、销售进度'!E146*$I13+'6、销售进度'!D146*$J13</f>
        <v>0</v>
      </c>
      <c r="L74" s="181">
        <f>'6、销售进度'!L146*$C13+'6、销售进度'!K146*$D13+'6、销售进度'!J146*$E13+'6、销售进度'!I146*$F13+'6、销售进度'!H146*$G13+'6、销售进度'!G146*$H13+'6、销售进度'!F146*$I13+'6、销售进度'!E146*$J13</f>
        <v>0</v>
      </c>
      <c r="M74" s="181">
        <f>'6、销售进度'!M146*$C13+'6、销售进度'!L146*$D13+'6、销售进度'!K146*$E13+'6、销售进度'!J146*$F13+'6、销售进度'!I146*$G13+'6、销售进度'!H146*$H13+'6、销售进度'!G146*$I13+'6、销售进度'!F146*$J13</f>
        <v>0</v>
      </c>
      <c r="N74" s="181">
        <f>'6、销售进度'!N146*$C13+'6、销售进度'!M146*$D13+'6、销售进度'!L146*$E13+'6、销售进度'!K146*$F13+'6、销售进度'!J146*$G13+'6、销售进度'!I146*$H13+'6、销售进度'!H146*$I13+'6、销售进度'!G146*$J13</f>
        <v>0</v>
      </c>
      <c r="O74" s="181">
        <f>'6、销售进度'!O146*$C13+'6、销售进度'!N146*$D13+'6、销售进度'!M146*$E13+'6、销售进度'!L146*$F13+'6、销售进度'!K146*$G13+'6、销售进度'!J146*$H13+'6、销售进度'!I146*$I13+'6、销售进度'!H146*$J13</f>
        <v>0</v>
      </c>
      <c r="P74" s="181">
        <f>'6、销售进度'!P146*$C13+'6、销售进度'!O146*$D13+'6、销售进度'!N146*$E13+'6、销售进度'!M146*$F13+'6、销售进度'!L146*$G13+'6、销售进度'!K146*$H13+'6、销售进度'!J146*$I13+'6、销售进度'!I146*$J13</f>
        <v>0</v>
      </c>
      <c r="Q74" s="181">
        <f>'6、销售进度'!Q146*$C13+'6、销售进度'!P146*$D13+'6、销售进度'!O146*$E13+'6、销售进度'!N146*$F13+'6、销售进度'!M146*$G13+'6、销售进度'!L146*$H13+'6、销售进度'!K146*$I13+'6、销售进度'!J146*$J13</f>
        <v>0</v>
      </c>
      <c r="R74" s="181">
        <f>'6、销售进度'!R146*$C13+'6、销售进度'!Q146*$D13+'6、销售进度'!P146*$E13+'6、销售进度'!O146*$F13+'6、销售进度'!N146*$G13+'6、销售进度'!M146*$H13+'6、销售进度'!L146*$I13+'6、销售进度'!K146*$J13</f>
        <v>0</v>
      </c>
      <c r="S74" s="181">
        <f>'6、销售进度'!S146*$C13+'6、销售进度'!R146*$D13+'6、销售进度'!Q146*$E13+'6、销售进度'!P146*$F13+'6、销售进度'!O146*$G13+'6、销售进度'!N146*$H13+'6、销售进度'!M146*$I13+'6、销售进度'!L146*$J13</f>
        <v>0</v>
      </c>
      <c r="T74" s="181">
        <f>'6、销售进度'!T146*$C13+'6、销售进度'!S146*$D13+'6、销售进度'!R146*$E13+'6、销售进度'!Q146*$F13+'6、销售进度'!P146*$G13+'6、销售进度'!O146*$H13+'6、销售进度'!N146*$I13+'6、销售进度'!M146*$J13</f>
        <v>0</v>
      </c>
      <c r="U74" s="181">
        <f>'6、销售进度'!U146*$C13+'6、销售进度'!T146*$D13+'6、销售进度'!S146*$E13+'6、销售进度'!R146*$F13+'6、销售进度'!Q146*$G13+'6、销售进度'!P146*$H13+'6、销售进度'!O146*$I13+'6、销售进度'!N146*$J13</f>
        <v>0</v>
      </c>
      <c r="V74" s="181">
        <f>'6、销售进度'!V146*$C13+'6、销售进度'!U146*$D13+'6、销售进度'!T146*$E13+'6、销售进度'!S146*$F13+'6、销售进度'!R146*$G13+'6、销售进度'!Q146*$H13+'6、销售进度'!P146*$I13+'6、销售进度'!O146*$J13</f>
        <v>0</v>
      </c>
      <c r="W74" s="181">
        <f>'6、销售进度'!W146*$C13+'6、销售进度'!V146*$D13+'6、销售进度'!U146*$E13+'6、销售进度'!T146*$F13+'6、销售进度'!S146*$G13+'6、销售进度'!R146*$H13+'6、销售进度'!Q146*$I13+'6、销售进度'!P146*$J13</f>
        <v>0</v>
      </c>
      <c r="X74" s="181">
        <f>'6、销售进度'!X146*$C13+'6、销售进度'!W146*$D13+'6、销售进度'!V146*$E13+'6、销售进度'!U146*$F13+'6、销售进度'!T146*$G13+'6、销售进度'!S146*$H13+'6、销售进度'!R146*$I13+'6、销售进度'!Q146*$J13</f>
        <v>0</v>
      </c>
      <c r="Y74" s="181">
        <f>'6、销售进度'!Y146*$C13+'6、销售进度'!X146*$D13+'6、销售进度'!W146*$E13+'6、销售进度'!V146*$F13+'6、销售进度'!U146*$G13+'6、销售进度'!T146*$H13+'6、销售进度'!S146*$I13+'6、销售进度'!R146*$J13</f>
        <v>0</v>
      </c>
      <c r="Z74" s="181">
        <f>'6、销售进度'!Z146*$C13+'6、销售进度'!Y146*$D13+'6、销售进度'!X146*$E13+'6、销售进度'!W146*$F13+'6、销售进度'!V146*$G13+'6、销售进度'!U146*$H13+'6、销售进度'!T146*$I13+'6、销售进度'!S146*$J13</f>
        <v>0</v>
      </c>
      <c r="AA74" s="181">
        <f>'6、销售进度'!AA146*$C13+'6、销售进度'!Z146*$D13+'6、销售进度'!Y146*$E13+'6、销售进度'!X146*$F13+'6、销售进度'!W146*$G13+'6、销售进度'!V146*$H13+'6、销售进度'!U146*$I13+'6、销售进度'!T146*$J13</f>
        <v>0</v>
      </c>
      <c r="AB74" s="181">
        <f>'6、销售进度'!AB146*$C13+'6、销售进度'!AA146*$D13+'6、销售进度'!Z146*$E13+'6、销售进度'!Y146*$F13+'6、销售进度'!X146*$G13+'6、销售进度'!W146*$H13+'6、销售进度'!V146*$I13+'6、销售进度'!U146*$J13</f>
        <v>0</v>
      </c>
      <c r="AC74" s="181">
        <f>'6、销售进度'!AC146*$C13+'6、销售进度'!AB146*$D13+'6、销售进度'!AA146*$E13+'6、销售进度'!Z146*$F13+'6、销售进度'!Y146*$G13+'6、销售进度'!X146*$H13+'6、销售进度'!W146*$I13+'6、销售进度'!V146*$J13</f>
        <v>0</v>
      </c>
      <c r="AD74" s="181">
        <f>'6、销售进度'!AD146*$C13+'6、销售进度'!AC146*$D13+'6、销售进度'!AB146*$E13+'6、销售进度'!AA146*$F13+'6、销售进度'!Z146*$G13+'6、销售进度'!Y146*$H13+'6、销售进度'!X146*$I13+'6、销售进度'!W146*$J13</f>
        <v>0</v>
      </c>
      <c r="AE74" s="181">
        <f>'6、销售进度'!AE146*$C13+'6、销售进度'!AD146*$D13+'6、销售进度'!AC146*$E13+'6、销售进度'!AB146*$F13+'6、销售进度'!AA146*$G13+'6、销售进度'!Z146*$H13+'6、销售进度'!Y146*$I13+'6、销售进度'!X146*$J13</f>
        <v>0</v>
      </c>
      <c r="AF74" s="181">
        <f>'6、销售进度'!AF146*$C13+'6、销售进度'!AE146*$D13+'6、销售进度'!AD146*$E13+'6、销售进度'!AC146*$F13+'6、销售进度'!AB146*$G13+'6、销售进度'!AA146*$H13+'6、销售进度'!Z146*$I13+'6、销售进度'!Y146*$J13</f>
        <v>0</v>
      </c>
      <c r="AG74" s="181">
        <f>'6、销售进度'!AG146*$C13+'6、销售进度'!AF146*$D13+'6、销售进度'!AE146*$E13+'6、销售进度'!AD146*$F13+'6、销售进度'!AC146*$G13+'6、销售进度'!AB146*$H13+'6、销售进度'!AA146*$I13+'6、销售进度'!Z146*$J13</f>
        <v>0</v>
      </c>
      <c r="AH74" s="181">
        <f>'6、销售进度'!AH146*$C13+'6、销售进度'!AG146*$D13+'6、销售进度'!AF146*$E13+'6、销售进度'!AE146*$F13+'6、销售进度'!AD146*$G13+'6、销售进度'!AC146*$H13+'6、销售进度'!AB146*$I13+'6、销售进度'!AA146*$J13</f>
        <v>0</v>
      </c>
      <c r="AI74" s="181">
        <f>'6、销售进度'!AI146*$C13+'6、销售进度'!AH146*$D13+'6、销售进度'!AG146*$E13+'6、销售进度'!AF146*$F13+'6、销售进度'!AE146*$G13+'6、销售进度'!AD146*$H13+'6、销售进度'!AC146*$I13+'6、销售进度'!AB146*$J13</f>
        <v>0</v>
      </c>
      <c r="AJ74" s="181">
        <f>'6、销售进度'!AJ146*$C13+'6、销售进度'!AI146*$D13+'6、销售进度'!AH146*$E13+'6、销售进度'!AG146*$F13+'6、销售进度'!AF146*$G13+'6、销售进度'!AE146*$H13+'6、销售进度'!AD146*$I13+'6、销售进度'!AC146*$J13</f>
        <v>0</v>
      </c>
      <c r="AK74" s="181">
        <f>'6、销售进度'!AK146*$C13+'6、销售进度'!AJ146*$D13+'6、销售进度'!AI146*$E13+'6、销售进度'!AH146*$F13+'6、销售进度'!AG146*$G13+'6、销售进度'!AF146*$H13+'6、销售进度'!AE146*$I13+'6、销售进度'!AD146*$J13</f>
        <v>0</v>
      </c>
      <c r="AL74" s="181">
        <f>'6、销售进度'!AL146*$C13+'6、销售进度'!AK146*$D13+'6、销售进度'!AJ146*$E13+'6、销售进度'!AI146*$F13+'6、销售进度'!AH146*$G13+'6、销售进度'!AG146*$H13+'6、销售进度'!AF146*$I13+'6、销售进度'!AE146*$J13</f>
        <v>0</v>
      </c>
      <c r="AM74" s="181">
        <f>'6、销售进度'!AM146*$C13+'6、销售进度'!AL146*$D13+'6、销售进度'!AK146*$E13+'6、销售进度'!AJ146*$F13+'6、销售进度'!AI146*$G13+'6、销售进度'!AH146*$H13+'6、销售进度'!AG146*$I13+'6、销售进度'!AF146*$J13</f>
        <v>0</v>
      </c>
      <c r="AN74" s="181">
        <f>'6、销售进度'!AN146*$C13+'6、销售进度'!AM146*$D13+'6、销售进度'!AL146*$E13+'6、销售进度'!AK146*$F13+'6、销售进度'!AJ146*$G13+'6、销售进度'!AI146*$H13+'6、销售进度'!AH146*$I13+'6、销售进度'!AG146*$J13</f>
        <v>0</v>
      </c>
      <c r="AO74" s="181">
        <f>'6、销售进度'!AO146*$C13+'6、销售进度'!AN146*$D13+'6、销售进度'!AM146*$E13+'6、销售进度'!AL146*$F13+'6、销售进度'!AK146*$G13+'6、销售进度'!AJ146*$H13+'6、销售进度'!AI146*$I13+'6、销售进度'!AH146*$J13</f>
        <v>0</v>
      </c>
      <c r="AP74" s="181">
        <f>'6、销售进度'!AP146*$C13+'6、销售进度'!AO146*$D13+'6、销售进度'!AN146*$E13+'6、销售进度'!AM146*$F13+'6、销售进度'!AL146*$G13+'6、销售进度'!AK146*$H13+'6、销售进度'!AJ146*$I13+'6、销售进度'!AI146*$J13</f>
        <v>0</v>
      </c>
      <c r="AQ74" s="181">
        <f>'6、销售进度'!AQ146*$C13+'6、销售进度'!AP146*$D13+'6、销售进度'!AO146*$E13+'6、销售进度'!AN146*$F13+'6、销售进度'!AM146*$G13+'6、销售进度'!AL146*$H13+'6、销售进度'!AK146*$I13+'6、销售进度'!AJ146*$J13</f>
        <v>0</v>
      </c>
      <c r="AR74" s="181">
        <f>'6、销售进度'!AR146*$C13+'6、销售进度'!AQ146*$D13+'6、销售进度'!AP146*$E13+'6、销售进度'!AO146*$F13+'6、销售进度'!AN146*$G13+'6、销售进度'!AM146*$H13+'6、销售进度'!AL146*$I13+'6、销售进度'!AK146*$J13</f>
        <v>0</v>
      </c>
      <c r="AS74" s="181">
        <f>'6、销售进度'!AS146*$C13+'6、销售进度'!AR146*$D13+'6、销售进度'!AQ146*$E13+'6、销售进度'!AP146*$F13+'6、销售进度'!AO146*$G13+'6、销售进度'!AN146*$H13+'6、销售进度'!AM146*$I13+'6、销售进度'!AL146*$J13</f>
        <v>0</v>
      </c>
      <c r="AT74" s="181">
        <f>'6、销售进度'!AT146*$C13+'6、销售进度'!AS146*$D13+'6、销售进度'!AR146*$E13+'6、销售进度'!AQ146*$F13+'6、销售进度'!AP146*$G13+'6、销售进度'!AO146*$H13+'6、销售进度'!AN146*$I13+'6、销售进度'!AM146*$J13</f>
        <v>0</v>
      </c>
      <c r="AU74" s="181">
        <f>'6、销售进度'!AU146*$C13+'6、销售进度'!AT146*$D13+'6、销售进度'!AS146*$E13+'6、销售进度'!AR146*$F13+'6、销售进度'!AQ146*$G13+'6、销售进度'!AP146*$H13+'6、销售进度'!AO146*$I13+'6、销售进度'!AN146*$J13</f>
        <v>0</v>
      </c>
      <c r="AV74" s="181">
        <f>'6、销售进度'!AV146*$C13+'6、销售进度'!AU146*$D13+'6、销售进度'!AT146*$E13+'6、销售进度'!AS146*$F13+'6、销售进度'!AR146*$G13+'6、销售进度'!AQ146*$H13+'6、销售进度'!AP146*$I13+'6、销售进度'!AO146*$J13</f>
        <v>0</v>
      </c>
      <c r="AW74" s="181">
        <f>'6、销售进度'!AW146*$C13+'6、销售进度'!AV146*$D13+'6、销售进度'!AU146*$E13+'6、销售进度'!AT146*$F13+'6、销售进度'!AS146*$G13+'6、销售进度'!AR146*$H13+'6、销售进度'!AQ146*$I13+'6、销售进度'!AP146*$J13</f>
        <v>0</v>
      </c>
      <c r="AX74" s="181">
        <f>'6、销售进度'!AX146*$C13+'6、销售进度'!AW146*$D13+'6、销售进度'!AV146*$E13+'6、销售进度'!AU146*$F13+'6、销售进度'!AT146*$G13+'6、销售进度'!AS146*$H13+'6、销售进度'!AR146*$I13+'6、销售进度'!AQ146*$J13</f>
        <v>0</v>
      </c>
      <c r="AY74" s="181">
        <f>'6、销售进度'!AY146*$C13+'6、销售进度'!AX146*$D13+'6、销售进度'!AW146*$E13+'6、销售进度'!AV146*$F13+'6、销售进度'!AU146*$G13+'6、销售进度'!AT146*$H13+'6、销售进度'!AS146*$I13+'6、销售进度'!AR146*$J13</f>
        <v>0</v>
      </c>
      <c r="AZ74" s="181">
        <f>'6、销售进度'!AZ146*$C13+'6、销售进度'!AY146*$D13+'6、销售进度'!AX146*$E13+'6、销售进度'!AW146*$F13+'6、销售进度'!AV146*$G13+'6、销售进度'!AU146*$H13+'6、销售进度'!AT146*$I13+'6、销售进度'!AS146*$J13</f>
        <v>0</v>
      </c>
      <c r="BA74" s="181">
        <f>'6、销售进度'!BA146*$C13+'6、销售进度'!AZ146*$D13+'6、销售进度'!AY146*$E13+'6、销售进度'!AX146*$F13+'6、销售进度'!AW146*$G13+'6、销售进度'!AV146*$H13+'6、销售进度'!AU146*$I13+'6、销售进度'!AT146*$J13</f>
        <v>0</v>
      </c>
      <c r="BB74" s="181">
        <f>'6、销售进度'!BB146*$C13+'6、销售进度'!BA146*$D13+'6、销售进度'!AZ146*$E13+'6、销售进度'!AY146*$F13+'6、销售进度'!AX146*$G13+'6、销售进度'!AW146*$H13+'6、销售进度'!AV146*$I13+'6、销售进度'!AU146*$J13</f>
        <v>0</v>
      </c>
      <c r="BC74" s="181">
        <f>'6、销售进度'!BC146*$C13+'6、销售进度'!BB146*$D13+'6、销售进度'!BA146*$E13+'6、销售进度'!AZ146*$F13+'6、销售进度'!AY146*$G13+'6、销售进度'!AX146*$H13+'6、销售进度'!AW146*$I13+'6、销售进度'!AV146*$J13</f>
        <v>0</v>
      </c>
      <c r="BD74" s="181">
        <f>'6、销售进度'!BD146*$C13+'6、销售进度'!BC146*$D13+'6、销售进度'!BB146*$E13+'6、销售进度'!BA146*$F13+'6、销售进度'!AZ146*$G13+'6、销售进度'!AY146*$H13+'6、销售进度'!AX146*$I13+'6、销售进度'!AW146*$J13</f>
        <v>0</v>
      </c>
      <c r="BE74" s="181">
        <f>'6、销售进度'!BE146*$C13+'6、销售进度'!BD146*$D13+'6、销售进度'!BC146*$E13+'6、销售进度'!BB146*$F13+'6、销售进度'!BA146*$G13+'6、销售进度'!AZ146*$H13+'6、销售进度'!AY146*$I13+'6、销售进度'!AX146*$J13</f>
        <v>0</v>
      </c>
      <c r="BF74" s="181">
        <f>'6、销售进度'!BF146*$C13+'6、销售进度'!BE146*$D13+'6、销售进度'!BD146*$E13+'6、销售进度'!BC146*$F13+'6、销售进度'!BB146*$G13+'6、销售进度'!BA146*$H13+'6、销售进度'!AZ146*$I13+'6、销售进度'!AY146*$J13</f>
        <v>0</v>
      </c>
      <c r="BG74" s="181">
        <f>'6、销售进度'!BG146*$C13+'6、销售进度'!BF146*$D13+'6、销售进度'!BE146*$E13+'6、销售进度'!BD146*$F13+'6、销售进度'!BC146*$G13+'6、销售进度'!BB146*$H13+'6、销售进度'!BA146*$I13+'6、销售进度'!AZ146*$J13</f>
        <v>0</v>
      </c>
      <c r="BH74" s="181">
        <f>'6、销售进度'!BH146*$C13+'6、销售进度'!BG146*$D13+'6、销售进度'!BF146*$E13+'6、销售进度'!BE146*$F13+'6、销售进度'!BD146*$G13+'6、销售进度'!BC146*$H13+'6、销售进度'!BB146*$I13+'6、销售进度'!BA146*$J13</f>
        <v>0</v>
      </c>
      <c r="BI74" s="181">
        <f>'6、销售进度'!BI146*$C13+'6、销售进度'!BH146*$D13+'6、销售进度'!BG146*$E13+'6、销售进度'!BF146*$F13+'6、销售进度'!BE146*$G13+'6、销售进度'!BD146*$H13+'6、销售进度'!BC146*$I13+'6、销售进度'!BB146*$J13</f>
        <v>0</v>
      </c>
      <c r="BJ74" s="181">
        <f>'6、销售进度'!BJ146*$C13+'6、销售进度'!BI146*$D13+'6、销售进度'!BH146*$E13+'6、销售进度'!BG146*$F13+'6、销售进度'!BF146*$G13+'6、销售进度'!BE146*$H13+'6、销售进度'!BD146*$I13+'6、销售进度'!BC146*$J13</f>
        <v>0</v>
      </c>
      <c r="BK74" s="181">
        <f>'6、销售进度'!BK146*$C13+'6、销售进度'!BJ146*$D13+'6、销售进度'!BI146*$E13+'6、销售进度'!BH146*$F13+'6、销售进度'!BG146*$G13+'6、销售进度'!BF146*$H13+'6、销售进度'!BE146*$I13+'6、销售进度'!BD146*$J13</f>
        <v>0</v>
      </c>
      <c r="BL74" s="181">
        <f>'6、销售进度'!BL146*$C13+'6、销售进度'!BK146*$D13+'6、销售进度'!BJ146*$E13+'6、销售进度'!BI146*$F13+'6、销售进度'!BH146*$G13+'6、销售进度'!BG146*$H13+'6、销售进度'!BF146*$I13+'6、销售进度'!BE146*$J13</f>
        <v>0</v>
      </c>
      <c r="BM74" s="181">
        <f>'6、销售进度'!BM146*$C13+'6、销售进度'!BL146*$D13+'6、销售进度'!BK146*$E13+'6、销售进度'!BJ146*$F13+'6、销售进度'!BI146*$G13+'6、销售进度'!BH146*$H13+'6、销售进度'!BG146*$I13+'6、销售进度'!BF146*$J13</f>
        <v>0</v>
      </c>
      <c r="BN74" s="181">
        <f>'6、销售进度'!BN146*$C13+'6、销售进度'!BM146*$D13+'6、销售进度'!BL146*$E13+'6、销售进度'!BK146*$F13+'6、销售进度'!BJ146*$G13+'6、销售进度'!BI146*$H13+'6、销售进度'!BH146*$I13+'6、销售进度'!BG146*$J13</f>
        <v>0</v>
      </c>
      <c r="BO74" s="181">
        <f>'6、销售进度'!BO146*$C13+'6、销售进度'!BN146*$D13+'6、销售进度'!BM146*$E13+'6、销售进度'!BL146*$F13+'6、销售进度'!BK146*$G13+'6、销售进度'!BJ146*$H13+'6、销售进度'!BI146*$I13+'6、销售进度'!BH146*$J13</f>
        <v>0</v>
      </c>
      <c r="BP74" s="181">
        <f>'6、销售进度'!BP146*$C13+'6、销售进度'!BO146*$D13+'6、销售进度'!BN146*$E13+'6、销售进度'!BM146*$F13+'6、销售进度'!BL146*$G13+'6、销售进度'!BK146*$H13+'6、销售进度'!BJ146*$I13+'6、销售进度'!BI146*$J13</f>
        <v>0</v>
      </c>
      <c r="BQ74" s="181">
        <f>'6、销售进度'!BQ146*$C13+'6、销售进度'!BP146*$D13+'6、销售进度'!BO146*$E13+'6、销售进度'!BN146*$F13+'6、销售进度'!BM146*$G13+'6、销售进度'!BL146*$H13+'6、销售进度'!BK146*$I13+'6、销售进度'!BJ146*$J13</f>
        <v>0</v>
      </c>
      <c r="BR74" s="181">
        <f>'6、销售进度'!BR146*$C13+'6、销售进度'!BQ146*$D13+'6、销售进度'!BP146*$E13+'6、销售进度'!BO146*$F13+'6、销售进度'!BN146*$G13+'6、销售进度'!BM146*$H13+'6、销售进度'!BL146*$I13+'6、销售进度'!BK146*$J13</f>
        <v>0</v>
      </c>
      <c r="BS74" s="181">
        <f>'6、销售进度'!BS146*$C13+'6、销售进度'!BR146*$D13+'6、销售进度'!BQ146*$E13+'6、销售进度'!BP146*$F13+'6、销售进度'!BO146*$G13+'6、销售进度'!BN146*$H13+'6、销售进度'!BM146*$I13+'6、销售进度'!BL146*$J13</f>
        <v>0</v>
      </c>
      <c r="BT74" s="181">
        <f>'6、销售进度'!BT146*$C13+'6、销售进度'!BS146*$D13+'6、销售进度'!BR146*$E13+'6、销售进度'!BQ146*$F13+'6、销售进度'!BP146*$G13+'6、销售进度'!BO146*$H13+'6、销售进度'!BN146*$I13+'6、销售进度'!BM146*$J13</f>
        <v>0</v>
      </c>
      <c r="BU74" s="181">
        <f>'6、销售进度'!BU146*$C13+'6、销售进度'!BT146*$D13+'6、销售进度'!BS146*$E13+'6、销售进度'!BR146*$F13+'6、销售进度'!BQ146*$G13+'6、销售进度'!BP146*$H13+'6、销售进度'!BO146*$I13+'6、销售进度'!BN146*$J13</f>
        <v>0</v>
      </c>
      <c r="BV74" s="181">
        <f>'6、销售进度'!BV146*$C13+'6、销售进度'!BU146*$D13+'6、销售进度'!BT146*$E13+'6、销售进度'!BS146*$F13+'6、销售进度'!BR146*$G13+'6、销售进度'!BQ146*$H13+'6、销售进度'!BP146*$I13+'6、销售进度'!BO146*$J13</f>
        <v>0</v>
      </c>
      <c r="BW74" s="181">
        <f>'6、销售进度'!BW146*$C13+'6、销售进度'!BV146*$D13+'6、销售进度'!BU146*$E13+'6、销售进度'!BT146*$F13+'6、销售进度'!BS146*$G13+'6、销售进度'!BR146*$H13+'6、销售进度'!BQ146*$I13+'6、销售进度'!BP146*$J13</f>
        <v>0</v>
      </c>
      <c r="BX74" s="181">
        <f>'6、销售进度'!BX146*$C13+'6、销售进度'!BW146*$D13+'6、销售进度'!BV146*$E13+'6、销售进度'!BU146*$F13+'6、销售进度'!BT146*$G13+'6、销售进度'!BS146*$H13+'6、销售进度'!BR146*$I13+'6、销售进度'!BQ146*$J13</f>
        <v>0</v>
      </c>
      <c r="BY74" s="181">
        <f>'6、销售进度'!BY146*$C13+'6、销售进度'!BX146*$D13+'6、销售进度'!BW146*$E13+'6、销售进度'!BV146*$F13+'6、销售进度'!BU146*$G13+'6、销售进度'!BT146*$H13+'6、销售进度'!BS146*$I13+'6、销售进度'!BR146*$J13</f>
        <v>0</v>
      </c>
      <c r="BZ74" s="181">
        <f>'6、销售进度'!BZ146*$C13+'6、销售进度'!BY146*$D13+'6、销售进度'!BX146*$E13+'6、销售进度'!BW146*$F13+'6、销售进度'!BV146*$G13+'6、销售进度'!BU146*$H13+'6、销售进度'!BT146*$I13+'6、销售进度'!BS146*$J13</f>
        <v>0</v>
      </c>
      <c r="CA74" s="181">
        <f>'6、销售进度'!CA146*$C13+'6、销售进度'!BZ146*$D13+'6、销售进度'!BY146*$E13+'6、销售进度'!BX146*$F13+'6、销售进度'!BW146*$G13+'6、销售进度'!BV146*$H13+'6、销售进度'!BU146*$I13+'6、销售进度'!BT146*$J13</f>
        <v>0</v>
      </c>
      <c r="CB74" s="181">
        <f>'6、销售进度'!CB146*$C13+'6、销售进度'!CA146*$D13+'6、销售进度'!BZ146*$E13+'6、销售进度'!BY146*$F13+'6、销售进度'!BX146*$G13+'6、销售进度'!BW146*$H13+'6、销售进度'!BV146*$I13+'6、销售进度'!BU146*$J13</f>
        <v>0</v>
      </c>
      <c r="CC74" s="181">
        <f>'6、销售进度'!CC146*$C13+'6、销售进度'!CB146*$D13+'6、销售进度'!CA146*$E13+'6、销售进度'!BZ146*$F13+'6、销售进度'!BY146*$G13+'6、销售进度'!BX146*$H13+'6、销售进度'!BW146*$I13+'6、销售进度'!BV146*$J13</f>
        <v>0</v>
      </c>
      <c r="CD74" s="181">
        <f>'6、销售进度'!CD146*$C13+'6、销售进度'!CC146*$D13+'6、销售进度'!CB146*$E13+'6、销售进度'!CA146*$F13+'6、销售进度'!BZ146*$G13+'6、销售进度'!BY146*$H13+'6、销售进度'!BX146*$I13+'6、销售进度'!BW146*$J13</f>
        <v>0</v>
      </c>
      <c r="CE74" s="181">
        <f>'6、销售进度'!CE146*$C13+'6、销售进度'!CD146*$D13+'6、销售进度'!CC146*$E13+'6、销售进度'!CB146*$F13+'6、销售进度'!CA146*$G13+'6、销售进度'!BZ146*$H13+'6、销售进度'!BY146*$I13+'6、销售进度'!BX146*$J13</f>
        <v>0</v>
      </c>
      <c r="CF74" s="181">
        <f>'6、销售进度'!CF146*$C13+'6、销售进度'!CE146*$D13+'6、销售进度'!CD146*$E13+'6、销售进度'!CC146*$F13+'6、销售进度'!CB146*$G13+'6、销售进度'!CA146*$H13+'6、销售进度'!BZ146*$I13+'6、销售进度'!BY146*$J13</f>
        <v>0</v>
      </c>
      <c r="CG74" s="181">
        <f>'6、销售进度'!CG146*$C13+'6、销售进度'!CF146*$D13+'6、销售进度'!CE146*$E13+'6、销售进度'!CD146*$F13+'6、销售进度'!CC146*$G13+'6、销售进度'!CB146*$H13+'6、销售进度'!CA146*$I13+'6、销售进度'!BZ146*$J13</f>
        <v>0</v>
      </c>
      <c r="CH74" s="181">
        <f>'6、销售进度'!CH146*$C13+'6、销售进度'!CG146*$D13+'6、销售进度'!CF146*$E13+'6、销售进度'!CE146*$F13+'6、销售进度'!CD146*$G13+'6、销售进度'!CC146*$H13+'6、销售进度'!CB146*$I13+'6、销售进度'!CA146*$J13</f>
        <v>0</v>
      </c>
      <c r="CI74" s="181">
        <f>'6、销售进度'!CI146*$C13+'6、销售进度'!CH146*$D13+'6、销售进度'!CG146*$E13+'6、销售进度'!CF146*$F13+'6、销售进度'!CE146*$G13+'6、销售进度'!CD146*$H13+'6、销售进度'!CC146*$I13+'6、销售进度'!CB146*$J13</f>
        <v>0</v>
      </c>
      <c r="CJ74" s="181">
        <f>'6、销售进度'!CJ146*$C13+'6、销售进度'!CI146*$D13+'6、销售进度'!CH146*$E13+'6、销售进度'!CG146*$F13+'6、销售进度'!CF146*$G13+'6、销售进度'!CE146*$H13+'6、销售进度'!CD146*$I13+'6、销售进度'!CC146*$J13</f>
        <v>0</v>
      </c>
      <c r="CK74" s="181">
        <f>'6、销售进度'!CK146*$C13+'6、销售进度'!CJ146*$D13+'6、销售进度'!CI146*$E13+'6、销售进度'!CH146*$F13+'6、销售进度'!CG146*$G13+'6、销售进度'!CF146*$H13+'6、销售进度'!CE146*$I13+'6、销售进度'!CD146*$J13</f>
        <v>0</v>
      </c>
      <c r="CL74" s="181">
        <f>'6、销售进度'!CL146*$C13+'6、销售进度'!CK146*$D13+'6、销售进度'!CJ146*$E13+'6、销售进度'!CI146*$F13+'6、销售进度'!CH146*$G13+'6、销售进度'!CG146*$H13+'6、销售进度'!CF146*$I13+'6、销售进度'!CE146*$J13</f>
        <v>0</v>
      </c>
      <c r="CM74" s="181">
        <f>'6、销售进度'!CM146*$C13+'6、销售进度'!CL146*$D13+'6、销售进度'!CK146*$E13+'6、销售进度'!CJ146*$F13+'6、销售进度'!CI146*$G13+'6、销售进度'!CH146*$H13+'6、销售进度'!CG146*$I13+'6、销售进度'!CF146*$J13</f>
        <v>0</v>
      </c>
      <c r="CN74" s="181">
        <f>'6、销售进度'!CN146*$C13+'6、销售进度'!CM146*$D13+'6、销售进度'!CL146*$E13+'6、销售进度'!CK146*$F13+'6、销售进度'!CJ146*$G13+'6、销售进度'!CI146*$H13+'6、销售进度'!CH146*$I13+'6、销售进度'!CG146*$J13</f>
        <v>0</v>
      </c>
      <c r="CO74" s="181">
        <f>'6、销售进度'!CO146*$C13+'6、销售进度'!CN146*$D13+'6、销售进度'!CM146*$E13+'6、销售进度'!CL146*$F13+'6、销售进度'!CK146*$G13+'6、销售进度'!CJ146*$H13+'6、销售进度'!CI146*$I13+'6、销售进度'!CH146*$J13</f>
        <v>0</v>
      </c>
      <c r="CP74" s="181">
        <f>'6、销售进度'!CP146*$C13+'6、销售进度'!CO146*$D13+'6、销售进度'!CN146*$E13+'6、销售进度'!CM146*$F13+'6、销售进度'!CL146*$G13+'6、销售进度'!CK146*$H13+'6、销售进度'!CJ146*$I13+'6、销售进度'!CI146*$J13</f>
        <v>0</v>
      </c>
      <c r="CQ74" s="181">
        <f>'6、销售进度'!CQ146*$C13+'6、销售进度'!CP146*$D13+'6、销售进度'!CO146*$E13+'6、销售进度'!CN146*$F13+'6、销售进度'!CM146*$G13+'6、销售进度'!CL146*$H13+'6、销售进度'!CK146*$I13+'6、销售进度'!CJ146*$J13</f>
        <v>0</v>
      </c>
      <c r="CR74" s="181">
        <f>'6、销售进度'!CR146*$C13+'6、销售进度'!CQ146*$D13+'6、销售进度'!CP146*$E13+'6、销售进度'!CO146*$F13+'6、销售进度'!CN146*$G13+'6、销售进度'!CM146*$H13+'6、销售进度'!CL146*$I13+'6、销售进度'!CK146*$J13</f>
        <v>0</v>
      </c>
      <c r="CS74" s="181">
        <f>'6、销售进度'!CS146*$C13+'6、销售进度'!CR146*$D13+'6、销售进度'!CQ146*$E13+'6、销售进度'!CP146*$F13+'6、销售进度'!CO146*$G13+'6、销售进度'!CN146*$H13+'6、销售进度'!CM146*$I13+'6、销售进度'!CL146*$J13</f>
        <v>0</v>
      </c>
      <c r="CT74" s="181">
        <f>'6、销售进度'!CT146*$C13+'6、销售进度'!CS146*$D13+'6、销售进度'!CR146*$E13+'6、销售进度'!CQ146*$F13+'6、销售进度'!CP146*$G13+'6、销售进度'!CO146*$H13+'6、销售进度'!CN146*$I13+'6、销售进度'!CM146*$J13</f>
        <v>0</v>
      </c>
      <c r="CU74" s="188">
        <f>B74-'6、销售进度'!B146</f>
        <v>0</v>
      </c>
    </row>
    <row r="75" spans="1:99" ht="16.5" customHeight="1" outlineLevel="1">
      <c r="A75" s="174" t="str">
        <f t="shared" si="45"/>
        <v>商业</v>
      </c>
      <c r="B75" s="180">
        <f t="shared" si="46"/>
        <v>0</v>
      </c>
      <c r="C75" s="181">
        <f>'6、销售进度'!C147*$C14</f>
        <v>0</v>
      </c>
      <c r="D75" s="181">
        <f>'6、销售进度'!D147*$C14+'6、销售进度'!C147*$D14</f>
        <v>0</v>
      </c>
      <c r="E75" s="181">
        <f>'6、销售进度'!E147*$C14+'6、销售进度'!D147*$D14+'6、销售进度'!C147*$E14</f>
        <v>0</v>
      </c>
      <c r="F75" s="181">
        <f>'6、销售进度'!F147*$C14+'6、销售进度'!E147*$D14+'6、销售进度'!D147*$E14+'6、销售进度'!C147*$F14</f>
        <v>0</v>
      </c>
      <c r="G75" s="181">
        <f>'6、销售进度'!G147*$C14+'6、销售进度'!F147*$D14+'6、销售进度'!E147*$E14+'6、销售进度'!D147*$F14+'6、销售进度'!C147*$G14</f>
        <v>0</v>
      </c>
      <c r="H75" s="181">
        <f>'6、销售进度'!H147*$C14+'6、销售进度'!G147*$D14+'6、销售进度'!F147*$E14+'6、销售进度'!E147*$F14+'6、销售进度'!D147*$G14+'6、销售进度'!C147*$H14</f>
        <v>0</v>
      </c>
      <c r="I75" s="181">
        <f>'6、销售进度'!I147*$C14+'6、销售进度'!H147*$D14+'6、销售进度'!G147*$E14+'6、销售进度'!F147*$F14+'6、销售进度'!E147*$G14+'6、销售进度'!D147*$H14+'6、销售进度'!C147*$I14</f>
        <v>0</v>
      </c>
      <c r="J75" s="181">
        <f>'6、销售进度'!J147*$C14+'6、销售进度'!I147*$D14+'6、销售进度'!H147*$E14+'6、销售进度'!G147*$F14+'6、销售进度'!F147*$G14+'6、销售进度'!E147*$H14+'6、销售进度'!D147*$I14+'6、销售进度'!C147*$J14</f>
        <v>0</v>
      </c>
      <c r="K75" s="181">
        <f>'6、销售进度'!K147*$C14+'6、销售进度'!J147*$D14+'6、销售进度'!I147*$E14+'6、销售进度'!H147*$F14+'6、销售进度'!G147*$G14+'6、销售进度'!F147*$H14+'6、销售进度'!E147*$I14+'6、销售进度'!D147*$J14</f>
        <v>0</v>
      </c>
      <c r="L75" s="181">
        <f>'6、销售进度'!L147*$C14+'6、销售进度'!K147*$D14+'6、销售进度'!J147*$E14+'6、销售进度'!I147*$F14+'6、销售进度'!H147*$G14+'6、销售进度'!G147*$H14+'6、销售进度'!F147*$I14+'6、销售进度'!E147*$J14</f>
        <v>0</v>
      </c>
      <c r="M75" s="181">
        <f>'6、销售进度'!M147*$C14+'6、销售进度'!L147*$D14+'6、销售进度'!K147*$E14+'6、销售进度'!J147*$F14+'6、销售进度'!I147*$G14+'6、销售进度'!H147*$H14+'6、销售进度'!G147*$I14+'6、销售进度'!F147*$J14</f>
        <v>0</v>
      </c>
      <c r="N75" s="181">
        <f>'6、销售进度'!N147*$C14+'6、销售进度'!M147*$D14+'6、销售进度'!L147*$E14+'6、销售进度'!K147*$F14+'6、销售进度'!J147*$G14+'6、销售进度'!I147*$H14+'6、销售进度'!H147*$I14+'6、销售进度'!G147*$J14</f>
        <v>0</v>
      </c>
      <c r="O75" s="181">
        <f>'6、销售进度'!O147*$C14+'6、销售进度'!N147*$D14+'6、销售进度'!M147*$E14+'6、销售进度'!L147*$F14+'6、销售进度'!K147*$G14+'6、销售进度'!J147*$H14+'6、销售进度'!I147*$I14+'6、销售进度'!H147*$J14</f>
        <v>0</v>
      </c>
      <c r="P75" s="181">
        <f>'6、销售进度'!P147*$C14+'6、销售进度'!O147*$D14+'6、销售进度'!N147*$E14+'6、销售进度'!M147*$F14+'6、销售进度'!L147*$G14+'6、销售进度'!K147*$H14+'6、销售进度'!J147*$I14+'6、销售进度'!I147*$J14</f>
        <v>0</v>
      </c>
      <c r="Q75" s="181">
        <f>'6、销售进度'!Q147*$C14+'6、销售进度'!P147*$D14+'6、销售进度'!O147*$E14+'6、销售进度'!N147*$F14+'6、销售进度'!M147*$G14+'6、销售进度'!L147*$H14+'6、销售进度'!K147*$I14+'6、销售进度'!J147*$J14</f>
        <v>0</v>
      </c>
      <c r="R75" s="181">
        <f>'6、销售进度'!R147*$C14+'6、销售进度'!Q147*$D14+'6、销售进度'!P147*$E14+'6、销售进度'!O147*$F14+'6、销售进度'!N147*$G14+'6、销售进度'!M147*$H14+'6、销售进度'!L147*$I14+'6、销售进度'!K147*$J14</f>
        <v>0</v>
      </c>
      <c r="S75" s="181">
        <f>'6、销售进度'!S147*$C14+'6、销售进度'!R147*$D14+'6、销售进度'!Q147*$E14+'6、销售进度'!P147*$F14+'6、销售进度'!O147*$G14+'6、销售进度'!N147*$H14+'6、销售进度'!M147*$I14+'6、销售进度'!L147*$J14</f>
        <v>0</v>
      </c>
      <c r="T75" s="181">
        <f>'6、销售进度'!T147*$C14+'6、销售进度'!S147*$D14+'6、销售进度'!R147*$E14+'6、销售进度'!Q147*$F14+'6、销售进度'!P147*$G14+'6、销售进度'!O147*$H14+'6、销售进度'!N147*$I14+'6、销售进度'!M147*$J14</f>
        <v>0</v>
      </c>
      <c r="U75" s="181">
        <f>'6、销售进度'!U147*$C14+'6、销售进度'!T147*$D14+'6、销售进度'!S147*$E14+'6、销售进度'!R147*$F14+'6、销售进度'!Q147*$G14+'6、销售进度'!P147*$H14+'6、销售进度'!O147*$I14+'6、销售进度'!N147*$J14</f>
        <v>0</v>
      </c>
      <c r="V75" s="181">
        <f>'6、销售进度'!V147*$C14+'6、销售进度'!U147*$D14+'6、销售进度'!T147*$E14+'6、销售进度'!S147*$F14+'6、销售进度'!R147*$G14+'6、销售进度'!Q147*$H14+'6、销售进度'!P147*$I14+'6、销售进度'!O147*$J14</f>
        <v>0</v>
      </c>
      <c r="W75" s="181">
        <f>'6、销售进度'!W147*$C14+'6、销售进度'!V147*$D14+'6、销售进度'!U147*$E14+'6、销售进度'!T147*$F14+'6、销售进度'!S147*$G14+'6、销售进度'!R147*$H14+'6、销售进度'!Q147*$I14+'6、销售进度'!P147*$J14</f>
        <v>0</v>
      </c>
      <c r="X75" s="181">
        <f>'6、销售进度'!X147*$C14+'6、销售进度'!W147*$D14+'6、销售进度'!V147*$E14+'6、销售进度'!U147*$F14+'6、销售进度'!T147*$G14+'6、销售进度'!S147*$H14+'6、销售进度'!R147*$I14+'6、销售进度'!Q147*$J14</f>
        <v>0</v>
      </c>
      <c r="Y75" s="181">
        <f>'6、销售进度'!Y147*$C14+'6、销售进度'!X147*$D14+'6、销售进度'!W147*$E14+'6、销售进度'!V147*$F14+'6、销售进度'!U147*$G14+'6、销售进度'!T147*$H14+'6、销售进度'!S147*$I14+'6、销售进度'!R147*$J14</f>
        <v>0</v>
      </c>
      <c r="Z75" s="181">
        <f>'6、销售进度'!Z147*$C14+'6、销售进度'!Y147*$D14+'6、销售进度'!X147*$E14+'6、销售进度'!W147*$F14+'6、销售进度'!V147*$G14+'6、销售进度'!U147*$H14+'6、销售进度'!T147*$I14+'6、销售进度'!S147*$J14</f>
        <v>0</v>
      </c>
      <c r="AA75" s="181">
        <f>'6、销售进度'!AA147*$C14+'6、销售进度'!Z147*$D14+'6、销售进度'!Y147*$E14+'6、销售进度'!X147*$F14+'6、销售进度'!W147*$G14+'6、销售进度'!V147*$H14+'6、销售进度'!U147*$I14+'6、销售进度'!T147*$J14</f>
        <v>0</v>
      </c>
      <c r="AB75" s="181">
        <f>'6、销售进度'!AB147*$C14+'6、销售进度'!AA147*$D14+'6、销售进度'!Z147*$E14+'6、销售进度'!Y147*$F14+'6、销售进度'!X147*$G14+'6、销售进度'!W147*$H14+'6、销售进度'!V147*$I14+'6、销售进度'!U147*$J14</f>
        <v>0</v>
      </c>
      <c r="AC75" s="181">
        <f>'6、销售进度'!AC147*$C14+'6、销售进度'!AB147*$D14+'6、销售进度'!AA147*$E14+'6、销售进度'!Z147*$F14+'6、销售进度'!Y147*$G14+'6、销售进度'!X147*$H14+'6、销售进度'!W147*$I14+'6、销售进度'!V147*$J14</f>
        <v>0</v>
      </c>
      <c r="AD75" s="181">
        <f>'6、销售进度'!AD147*$C14+'6、销售进度'!AC147*$D14+'6、销售进度'!AB147*$E14+'6、销售进度'!AA147*$F14+'6、销售进度'!Z147*$G14+'6、销售进度'!Y147*$H14+'6、销售进度'!X147*$I14+'6、销售进度'!W147*$J14</f>
        <v>0</v>
      </c>
      <c r="AE75" s="181">
        <f>'6、销售进度'!AE147*$C14+'6、销售进度'!AD147*$D14+'6、销售进度'!AC147*$E14+'6、销售进度'!AB147*$F14+'6、销售进度'!AA147*$G14+'6、销售进度'!Z147*$H14+'6、销售进度'!Y147*$I14+'6、销售进度'!X147*$J14</f>
        <v>0</v>
      </c>
      <c r="AF75" s="181">
        <f>'6、销售进度'!AF147*$C14+'6、销售进度'!AE147*$D14+'6、销售进度'!AD147*$E14+'6、销售进度'!AC147*$F14+'6、销售进度'!AB147*$G14+'6、销售进度'!AA147*$H14+'6、销售进度'!Z147*$I14+'6、销售进度'!Y147*$J14</f>
        <v>0</v>
      </c>
      <c r="AG75" s="181">
        <f>'6、销售进度'!AG147*$C14+'6、销售进度'!AF147*$D14+'6、销售进度'!AE147*$E14+'6、销售进度'!AD147*$F14+'6、销售进度'!AC147*$G14+'6、销售进度'!AB147*$H14+'6、销售进度'!AA147*$I14+'6、销售进度'!Z147*$J14</f>
        <v>0</v>
      </c>
      <c r="AH75" s="181">
        <f>'6、销售进度'!AH147*$C14+'6、销售进度'!AG147*$D14+'6、销售进度'!AF147*$E14+'6、销售进度'!AE147*$F14+'6、销售进度'!AD147*$G14+'6、销售进度'!AC147*$H14+'6、销售进度'!AB147*$I14+'6、销售进度'!AA147*$J14</f>
        <v>0</v>
      </c>
      <c r="AI75" s="181">
        <f>'6、销售进度'!AI147*$C14+'6、销售进度'!AH147*$D14+'6、销售进度'!AG147*$E14+'6、销售进度'!AF147*$F14+'6、销售进度'!AE147*$G14+'6、销售进度'!AD147*$H14+'6、销售进度'!AC147*$I14+'6、销售进度'!AB147*$J14</f>
        <v>0</v>
      </c>
      <c r="AJ75" s="181">
        <f>'6、销售进度'!AJ147*$C14+'6、销售进度'!AI147*$D14+'6、销售进度'!AH147*$E14+'6、销售进度'!AG147*$F14+'6、销售进度'!AF147*$G14+'6、销售进度'!AE147*$H14+'6、销售进度'!AD147*$I14+'6、销售进度'!AC147*$J14</f>
        <v>0</v>
      </c>
      <c r="AK75" s="181">
        <f>'6、销售进度'!AK147*$C14+'6、销售进度'!AJ147*$D14+'6、销售进度'!AI147*$E14+'6、销售进度'!AH147*$F14+'6、销售进度'!AG147*$G14+'6、销售进度'!AF147*$H14+'6、销售进度'!AE147*$I14+'6、销售进度'!AD147*$J14</f>
        <v>0</v>
      </c>
      <c r="AL75" s="181">
        <f>'6、销售进度'!AL147*$C14+'6、销售进度'!AK147*$D14+'6、销售进度'!AJ147*$E14+'6、销售进度'!AI147*$F14+'6、销售进度'!AH147*$G14+'6、销售进度'!AG147*$H14+'6、销售进度'!AF147*$I14+'6、销售进度'!AE147*$J14</f>
        <v>0</v>
      </c>
      <c r="AM75" s="181">
        <f>'6、销售进度'!AM147*$C14+'6、销售进度'!AL147*$D14+'6、销售进度'!AK147*$E14+'6、销售进度'!AJ147*$F14+'6、销售进度'!AI147*$G14+'6、销售进度'!AH147*$H14+'6、销售进度'!AG147*$I14+'6、销售进度'!AF147*$J14</f>
        <v>0</v>
      </c>
      <c r="AN75" s="181">
        <f>'6、销售进度'!AN147*$C14+'6、销售进度'!AM147*$D14+'6、销售进度'!AL147*$E14+'6、销售进度'!AK147*$F14+'6、销售进度'!AJ147*$G14+'6、销售进度'!AI147*$H14+'6、销售进度'!AH147*$I14+'6、销售进度'!AG147*$J14</f>
        <v>0</v>
      </c>
      <c r="AO75" s="181">
        <f>'6、销售进度'!AO147*$C14+'6、销售进度'!AN147*$D14+'6、销售进度'!AM147*$E14+'6、销售进度'!AL147*$F14+'6、销售进度'!AK147*$G14+'6、销售进度'!AJ147*$H14+'6、销售进度'!AI147*$I14+'6、销售进度'!AH147*$J14</f>
        <v>0</v>
      </c>
      <c r="AP75" s="181">
        <f>'6、销售进度'!AP147*$C14+'6、销售进度'!AO147*$D14+'6、销售进度'!AN147*$E14+'6、销售进度'!AM147*$F14+'6、销售进度'!AL147*$G14+'6、销售进度'!AK147*$H14+'6、销售进度'!AJ147*$I14+'6、销售进度'!AI147*$J14</f>
        <v>0</v>
      </c>
      <c r="AQ75" s="181">
        <f>'6、销售进度'!AQ147*$C14+'6、销售进度'!AP147*$D14+'6、销售进度'!AO147*$E14+'6、销售进度'!AN147*$F14+'6、销售进度'!AM147*$G14+'6、销售进度'!AL147*$H14+'6、销售进度'!AK147*$I14+'6、销售进度'!AJ147*$J14</f>
        <v>0</v>
      </c>
      <c r="AR75" s="181">
        <f>'6、销售进度'!AR147*$C14+'6、销售进度'!AQ147*$D14+'6、销售进度'!AP147*$E14+'6、销售进度'!AO147*$F14+'6、销售进度'!AN147*$G14+'6、销售进度'!AM147*$H14+'6、销售进度'!AL147*$I14+'6、销售进度'!AK147*$J14</f>
        <v>0</v>
      </c>
      <c r="AS75" s="181">
        <f>'6、销售进度'!AS147*$C14+'6、销售进度'!AR147*$D14+'6、销售进度'!AQ147*$E14+'6、销售进度'!AP147*$F14+'6、销售进度'!AO147*$G14+'6、销售进度'!AN147*$H14+'6、销售进度'!AM147*$I14+'6、销售进度'!AL147*$J14</f>
        <v>0</v>
      </c>
      <c r="AT75" s="181">
        <f>'6、销售进度'!AT147*$C14+'6、销售进度'!AS147*$D14+'6、销售进度'!AR147*$E14+'6、销售进度'!AQ147*$F14+'6、销售进度'!AP147*$G14+'6、销售进度'!AO147*$H14+'6、销售进度'!AN147*$I14+'6、销售进度'!AM147*$J14</f>
        <v>0</v>
      </c>
      <c r="AU75" s="181">
        <f>'6、销售进度'!AU147*$C14+'6、销售进度'!AT147*$D14+'6、销售进度'!AS147*$E14+'6、销售进度'!AR147*$F14+'6、销售进度'!AQ147*$G14+'6、销售进度'!AP147*$H14+'6、销售进度'!AO147*$I14+'6、销售进度'!AN147*$J14</f>
        <v>0</v>
      </c>
      <c r="AV75" s="181">
        <f>'6、销售进度'!AV147*$C14+'6、销售进度'!AU147*$D14+'6、销售进度'!AT147*$E14+'6、销售进度'!AS147*$F14+'6、销售进度'!AR147*$G14+'6、销售进度'!AQ147*$H14+'6、销售进度'!AP147*$I14+'6、销售进度'!AO147*$J14</f>
        <v>0</v>
      </c>
      <c r="AW75" s="181">
        <f>'6、销售进度'!AW147*$C14+'6、销售进度'!AV147*$D14+'6、销售进度'!AU147*$E14+'6、销售进度'!AT147*$F14+'6、销售进度'!AS147*$G14+'6、销售进度'!AR147*$H14+'6、销售进度'!AQ147*$I14+'6、销售进度'!AP147*$J14</f>
        <v>0</v>
      </c>
      <c r="AX75" s="181">
        <f>'6、销售进度'!AX147*$C14+'6、销售进度'!AW147*$D14+'6、销售进度'!AV147*$E14+'6、销售进度'!AU147*$F14+'6、销售进度'!AT147*$G14+'6、销售进度'!AS147*$H14+'6、销售进度'!AR147*$I14+'6、销售进度'!AQ147*$J14</f>
        <v>0</v>
      </c>
      <c r="AY75" s="181">
        <f>'6、销售进度'!AY147*$C14+'6、销售进度'!AX147*$D14+'6、销售进度'!AW147*$E14+'6、销售进度'!AV147*$F14+'6、销售进度'!AU147*$G14+'6、销售进度'!AT147*$H14+'6、销售进度'!AS147*$I14+'6、销售进度'!AR147*$J14</f>
        <v>0</v>
      </c>
      <c r="AZ75" s="181">
        <f>'6、销售进度'!AZ147*$C14+'6、销售进度'!AY147*$D14+'6、销售进度'!AX147*$E14+'6、销售进度'!AW147*$F14+'6、销售进度'!AV147*$G14+'6、销售进度'!AU147*$H14+'6、销售进度'!AT147*$I14+'6、销售进度'!AS147*$J14</f>
        <v>0</v>
      </c>
      <c r="BA75" s="181">
        <f>'6、销售进度'!BA147*$C14+'6、销售进度'!AZ147*$D14+'6、销售进度'!AY147*$E14+'6、销售进度'!AX147*$F14+'6、销售进度'!AW147*$G14+'6、销售进度'!AV147*$H14+'6、销售进度'!AU147*$I14+'6、销售进度'!AT147*$J14</f>
        <v>0</v>
      </c>
      <c r="BB75" s="181">
        <f>'6、销售进度'!BB147*$C14+'6、销售进度'!BA147*$D14+'6、销售进度'!AZ147*$E14+'6、销售进度'!AY147*$F14+'6、销售进度'!AX147*$G14+'6、销售进度'!AW147*$H14+'6、销售进度'!AV147*$I14+'6、销售进度'!AU147*$J14</f>
        <v>0</v>
      </c>
      <c r="BC75" s="181">
        <f>'6、销售进度'!BC147*$C14+'6、销售进度'!BB147*$D14+'6、销售进度'!BA147*$E14+'6、销售进度'!AZ147*$F14+'6、销售进度'!AY147*$G14+'6、销售进度'!AX147*$H14+'6、销售进度'!AW147*$I14+'6、销售进度'!AV147*$J14</f>
        <v>0</v>
      </c>
      <c r="BD75" s="181">
        <f>'6、销售进度'!BD147*$C14+'6、销售进度'!BC147*$D14+'6、销售进度'!BB147*$E14+'6、销售进度'!BA147*$F14+'6、销售进度'!AZ147*$G14+'6、销售进度'!AY147*$H14+'6、销售进度'!AX147*$I14+'6、销售进度'!AW147*$J14</f>
        <v>0</v>
      </c>
      <c r="BE75" s="181">
        <f>'6、销售进度'!BE147*$C14+'6、销售进度'!BD147*$D14+'6、销售进度'!BC147*$E14+'6、销售进度'!BB147*$F14+'6、销售进度'!BA147*$G14+'6、销售进度'!AZ147*$H14+'6、销售进度'!AY147*$I14+'6、销售进度'!AX147*$J14</f>
        <v>0</v>
      </c>
      <c r="BF75" s="181">
        <f>'6、销售进度'!BF147*$C14+'6、销售进度'!BE147*$D14+'6、销售进度'!BD147*$E14+'6、销售进度'!BC147*$F14+'6、销售进度'!BB147*$G14+'6、销售进度'!BA147*$H14+'6、销售进度'!AZ147*$I14+'6、销售进度'!AY147*$J14</f>
        <v>0</v>
      </c>
      <c r="BG75" s="181">
        <f>'6、销售进度'!BG147*$C14+'6、销售进度'!BF147*$D14+'6、销售进度'!BE147*$E14+'6、销售进度'!BD147*$F14+'6、销售进度'!BC147*$G14+'6、销售进度'!BB147*$H14+'6、销售进度'!BA147*$I14+'6、销售进度'!AZ147*$J14</f>
        <v>0</v>
      </c>
      <c r="BH75" s="181">
        <f>'6、销售进度'!BH147*$C14+'6、销售进度'!BG147*$D14+'6、销售进度'!BF147*$E14+'6、销售进度'!BE147*$F14+'6、销售进度'!BD147*$G14+'6、销售进度'!BC147*$H14+'6、销售进度'!BB147*$I14+'6、销售进度'!BA147*$J14</f>
        <v>0</v>
      </c>
      <c r="BI75" s="181">
        <f>'6、销售进度'!BI147*$C14+'6、销售进度'!BH147*$D14+'6、销售进度'!BG147*$E14+'6、销售进度'!BF147*$F14+'6、销售进度'!BE147*$G14+'6、销售进度'!BD147*$H14+'6、销售进度'!BC147*$I14+'6、销售进度'!BB147*$J14</f>
        <v>0</v>
      </c>
      <c r="BJ75" s="181">
        <f>'6、销售进度'!BJ147*$C14+'6、销售进度'!BI147*$D14+'6、销售进度'!BH147*$E14+'6、销售进度'!BG147*$F14+'6、销售进度'!BF147*$G14+'6、销售进度'!BE147*$H14+'6、销售进度'!BD147*$I14+'6、销售进度'!BC147*$J14</f>
        <v>0</v>
      </c>
      <c r="BK75" s="181">
        <f>'6、销售进度'!BK147*$C14+'6、销售进度'!BJ147*$D14+'6、销售进度'!BI147*$E14+'6、销售进度'!BH147*$F14+'6、销售进度'!BG147*$G14+'6、销售进度'!BF147*$H14+'6、销售进度'!BE147*$I14+'6、销售进度'!BD147*$J14</f>
        <v>0</v>
      </c>
      <c r="BL75" s="181">
        <f>'6、销售进度'!BL147*$C14+'6、销售进度'!BK147*$D14+'6、销售进度'!BJ147*$E14+'6、销售进度'!BI147*$F14+'6、销售进度'!BH147*$G14+'6、销售进度'!BG147*$H14+'6、销售进度'!BF147*$I14+'6、销售进度'!BE147*$J14</f>
        <v>0</v>
      </c>
      <c r="BM75" s="181">
        <f>'6、销售进度'!BM147*$C14+'6、销售进度'!BL147*$D14+'6、销售进度'!BK147*$E14+'6、销售进度'!BJ147*$F14+'6、销售进度'!BI147*$G14+'6、销售进度'!BH147*$H14+'6、销售进度'!BG147*$I14+'6、销售进度'!BF147*$J14</f>
        <v>0</v>
      </c>
      <c r="BN75" s="181">
        <f>'6、销售进度'!BN147*$C14+'6、销售进度'!BM147*$D14+'6、销售进度'!BL147*$E14+'6、销售进度'!BK147*$F14+'6、销售进度'!BJ147*$G14+'6、销售进度'!BI147*$H14+'6、销售进度'!BH147*$I14+'6、销售进度'!BG147*$J14</f>
        <v>0</v>
      </c>
      <c r="BO75" s="181">
        <f>'6、销售进度'!BO147*$C14+'6、销售进度'!BN147*$D14+'6、销售进度'!BM147*$E14+'6、销售进度'!BL147*$F14+'6、销售进度'!BK147*$G14+'6、销售进度'!BJ147*$H14+'6、销售进度'!BI147*$I14+'6、销售进度'!BH147*$J14</f>
        <v>0</v>
      </c>
      <c r="BP75" s="181">
        <f>'6、销售进度'!BP147*$C14+'6、销售进度'!BO147*$D14+'6、销售进度'!BN147*$E14+'6、销售进度'!BM147*$F14+'6、销售进度'!BL147*$G14+'6、销售进度'!BK147*$H14+'6、销售进度'!BJ147*$I14+'6、销售进度'!BI147*$J14</f>
        <v>0</v>
      </c>
      <c r="BQ75" s="181">
        <f>'6、销售进度'!BQ147*$C14+'6、销售进度'!BP147*$D14+'6、销售进度'!BO147*$E14+'6、销售进度'!BN147*$F14+'6、销售进度'!BM147*$G14+'6、销售进度'!BL147*$H14+'6、销售进度'!BK147*$I14+'6、销售进度'!BJ147*$J14</f>
        <v>0</v>
      </c>
      <c r="BR75" s="181">
        <f>'6、销售进度'!BR147*$C14+'6、销售进度'!BQ147*$D14+'6、销售进度'!BP147*$E14+'6、销售进度'!BO147*$F14+'6、销售进度'!BN147*$G14+'6、销售进度'!BM147*$H14+'6、销售进度'!BL147*$I14+'6、销售进度'!BK147*$J14</f>
        <v>0</v>
      </c>
      <c r="BS75" s="181">
        <f>'6、销售进度'!BS147*$C14+'6、销售进度'!BR147*$D14+'6、销售进度'!BQ147*$E14+'6、销售进度'!BP147*$F14+'6、销售进度'!BO147*$G14+'6、销售进度'!BN147*$H14+'6、销售进度'!BM147*$I14+'6、销售进度'!BL147*$J14</f>
        <v>0</v>
      </c>
      <c r="BT75" s="181">
        <f>'6、销售进度'!BT147*$C14+'6、销售进度'!BS147*$D14+'6、销售进度'!BR147*$E14+'6、销售进度'!BQ147*$F14+'6、销售进度'!BP147*$G14+'6、销售进度'!BO147*$H14+'6、销售进度'!BN147*$I14+'6、销售进度'!BM147*$J14</f>
        <v>0</v>
      </c>
      <c r="BU75" s="181">
        <f>'6、销售进度'!BU147*$C14+'6、销售进度'!BT147*$D14+'6、销售进度'!BS147*$E14+'6、销售进度'!BR147*$F14+'6、销售进度'!BQ147*$G14+'6、销售进度'!BP147*$H14+'6、销售进度'!BO147*$I14+'6、销售进度'!BN147*$J14</f>
        <v>0</v>
      </c>
      <c r="BV75" s="181">
        <f>'6、销售进度'!BV147*$C14+'6、销售进度'!BU147*$D14+'6、销售进度'!BT147*$E14+'6、销售进度'!BS147*$F14+'6、销售进度'!BR147*$G14+'6、销售进度'!BQ147*$H14+'6、销售进度'!BP147*$I14+'6、销售进度'!BO147*$J14</f>
        <v>0</v>
      </c>
      <c r="BW75" s="181">
        <f>'6、销售进度'!BW147*$C14+'6、销售进度'!BV147*$D14+'6、销售进度'!BU147*$E14+'6、销售进度'!BT147*$F14+'6、销售进度'!BS147*$G14+'6、销售进度'!BR147*$H14+'6、销售进度'!BQ147*$I14+'6、销售进度'!BP147*$J14</f>
        <v>0</v>
      </c>
      <c r="BX75" s="181">
        <f>'6、销售进度'!BX147*$C14+'6、销售进度'!BW147*$D14+'6、销售进度'!BV147*$E14+'6、销售进度'!BU147*$F14+'6、销售进度'!BT147*$G14+'6、销售进度'!BS147*$H14+'6、销售进度'!BR147*$I14+'6、销售进度'!BQ147*$J14</f>
        <v>0</v>
      </c>
      <c r="BY75" s="181">
        <f>'6、销售进度'!BY147*$C14+'6、销售进度'!BX147*$D14+'6、销售进度'!BW147*$E14+'6、销售进度'!BV147*$F14+'6、销售进度'!BU147*$G14+'6、销售进度'!BT147*$H14+'6、销售进度'!BS147*$I14+'6、销售进度'!BR147*$J14</f>
        <v>0</v>
      </c>
      <c r="BZ75" s="181">
        <f>'6、销售进度'!BZ147*$C14+'6、销售进度'!BY147*$D14+'6、销售进度'!BX147*$E14+'6、销售进度'!BW147*$F14+'6、销售进度'!BV147*$G14+'6、销售进度'!BU147*$H14+'6、销售进度'!BT147*$I14+'6、销售进度'!BS147*$J14</f>
        <v>0</v>
      </c>
      <c r="CA75" s="181">
        <f>'6、销售进度'!CA147*$C14+'6、销售进度'!BZ147*$D14+'6、销售进度'!BY147*$E14+'6、销售进度'!BX147*$F14+'6、销售进度'!BW147*$G14+'6、销售进度'!BV147*$H14+'6、销售进度'!BU147*$I14+'6、销售进度'!BT147*$J14</f>
        <v>0</v>
      </c>
      <c r="CB75" s="181">
        <f>'6、销售进度'!CB147*$C14+'6、销售进度'!CA147*$D14+'6、销售进度'!BZ147*$E14+'6、销售进度'!BY147*$F14+'6、销售进度'!BX147*$G14+'6、销售进度'!BW147*$H14+'6、销售进度'!BV147*$I14+'6、销售进度'!BU147*$J14</f>
        <v>0</v>
      </c>
      <c r="CC75" s="181">
        <f>'6、销售进度'!CC147*$C14+'6、销售进度'!CB147*$D14+'6、销售进度'!CA147*$E14+'6、销售进度'!BZ147*$F14+'6、销售进度'!BY147*$G14+'6、销售进度'!BX147*$H14+'6、销售进度'!BW147*$I14+'6、销售进度'!BV147*$J14</f>
        <v>0</v>
      </c>
      <c r="CD75" s="181">
        <f>'6、销售进度'!CD147*$C14+'6、销售进度'!CC147*$D14+'6、销售进度'!CB147*$E14+'6、销售进度'!CA147*$F14+'6、销售进度'!BZ147*$G14+'6、销售进度'!BY147*$H14+'6、销售进度'!BX147*$I14+'6、销售进度'!BW147*$J14</f>
        <v>0</v>
      </c>
      <c r="CE75" s="181">
        <f>'6、销售进度'!CE147*$C14+'6、销售进度'!CD147*$D14+'6、销售进度'!CC147*$E14+'6、销售进度'!CB147*$F14+'6、销售进度'!CA147*$G14+'6、销售进度'!BZ147*$H14+'6、销售进度'!BY147*$I14+'6、销售进度'!BX147*$J14</f>
        <v>0</v>
      </c>
      <c r="CF75" s="181">
        <f>'6、销售进度'!CF147*$C14+'6、销售进度'!CE147*$D14+'6、销售进度'!CD147*$E14+'6、销售进度'!CC147*$F14+'6、销售进度'!CB147*$G14+'6、销售进度'!CA147*$H14+'6、销售进度'!BZ147*$I14+'6、销售进度'!BY147*$J14</f>
        <v>0</v>
      </c>
      <c r="CG75" s="181">
        <f>'6、销售进度'!CG147*$C14+'6、销售进度'!CF147*$D14+'6、销售进度'!CE147*$E14+'6、销售进度'!CD147*$F14+'6、销售进度'!CC147*$G14+'6、销售进度'!CB147*$H14+'6、销售进度'!CA147*$I14+'6、销售进度'!BZ147*$J14</f>
        <v>0</v>
      </c>
      <c r="CH75" s="181">
        <f>'6、销售进度'!CH147*$C14+'6、销售进度'!CG147*$D14+'6、销售进度'!CF147*$E14+'6、销售进度'!CE147*$F14+'6、销售进度'!CD147*$G14+'6、销售进度'!CC147*$H14+'6、销售进度'!CB147*$I14+'6、销售进度'!CA147*$J14</f>
        <v>0</v>
      </c>
      <c r="CI75" s="181">
        <f>'6、销售进度'!CI147*$C14+'6、销售进度'!CH147*$D14+'6、销售进度'!CG147*$E14+'6、销售进度'!CF147*$F14+'6、销售进度'!CE147*$G14+'6、销售进度'!CD147*$H14+'6、销售进度'!CC147*$I14+'6、销售进度'!CB147*$J14</f>
        <v>0</v>
      </c>
      <c r="CJ75" s="181">
        <f>'6、销售进度'!CJ147*$C14+'6、销售进度'!CI147*$D14+'6、销售进度'!CH147*$E14+'6、销售进度'!CG147*$F14+'6、销售进度'!CF147*$G14+'6、销售进度'!CE147*$H14+'6、销售进度'!CD147*$I14+'6、销售进度'!CC147*$J14</f>
        <v>0</v>
      </c>
      <c r="CK75" s="181">
        <f>'6、销售进度'!CK147*$C14+'6、销售进度'!CJ147*$D14+'6、销售进度'!CI147*$E14+'6、销售进度'!CH147*$F14+'6、销售进度'!CG147*$G14+'6、销售进度'!CF147*$H14+'6、销售进度'!CE147*$I14+'6、销售进度'!CD147*$J14</f>
        <v>0</v>
      </c>
      <c r="CL75" s="181">
        <f>'6、销售进度'!CL147*$C14+'6、销售进度'!CK147*$D14+'6、销售进度'!CJ147*$E14+'6、销售进度'!CI147*$F14+'6、销售进度'!CH147*$G14+'6、销售进度'!CG147*$H14+'6、销售进度'!CF147*$I14+'6、销售进度'!CE147*$J14</f>
        <v>0</v>
      </c>
      <c r="CM75" s="181">
        <f>'6、销售进度'!CM147*$C14+'6、销售进度'!CL147*$D14+'6、销售进度'!CK147*$E14+'6、销售进度'!CJ147*$F14+'6、销售进度'!CI147*$G14+'6、销售进度'!CH147*$H14+'6、销售进度'!CG147*$I14+'6、销售进度'!CF147*$J14</f>
        <v>0</v>
      </c>
      <c r="CN75" s="181">
        <f>'6、销售进度'!CN147*$C14+'6、销售进度'!CM147*$D14+'6、销售进度'!CL147*$E14+'6、销售进度'!CK147*$F14+'6、销售进度'!CJ147*$G14+'6、销售进度'!CI147*$H14+'6、销售进度'!CH147*$I14+'6、销售进度'!CG147*$J14</f>
        <v>0</v>
      </c>
      <c r="CO75" s="181">
        <f>'6、销售进度'!CO147*$C14+'6、销售进度'!CN147*$D14+'6、销售进度'!CM147*$E14+'6、销售进度'!CL147*$F14+'6、销售进度'!CK147*$G14+'6、销售进度'!CJ147*$H14+'6、销售进度'!CI147*$I14+'6、销售进度'!CH147*$J14</f>
        <v>0</v>
      </c>
      <c r="CP75" s="181">
        <f>'6、销售进度'!CP147*$C14+'6、销售进度'!CO147*$D14+'6、销售进度'!CN147*$E14+'6、销售进度'!CM147*$F14+'6、销售进度'!CL147*$G14+'6、销售进度'!CK147*$H14+'6、销售进度'!CJ147*$I14+'6、销售进度'!CI147*$J14</f>
        <v>0</v>
      </c>
      <c r="CQ75" s="181">
        <f>'6、销售进度'!CQ147*$C14+'6、销售进度'!CP147*$D14+'6、销售进度'!CO147*$E14+'6、销售进度'!CN147*$F14+'6、销售进度'!CM147*$G14+'6、销售进度'!CL147*$H14+'6、销售进度'!CK147*$I14+'6、销售进度'!CJ147*$J14</f>
        <v>0</v>
      </c>
      <c r="CR75" s="181">
        <f>'6、销售进度'!CR147*$C14+'6、销售进度'!CQ147*$D14+'6、销售进度'!CP147*$E14+'6、销售进度'!CO147*$F14+'6、销售进度'!CN147*$G14+'6、销售进度'!CM147*$H14+'6、销售进度'!CL147*$I14+'6、销售进度'!CK147*$J14</f>
        <v>0</v>
      </c>
      <c r="CS75" s="181">
        <f>'6、销售进度'!CS147*$C14+'6、销售进度'!CR147*$D14+'6、销售进度'!CQ147*$E14+'6、销售进度'!CP147*$F14+'6、销售进度'!CO147*$G14+'6、销售进度'!CN147*$H14+'6、销售进度'!CM147*$I14+'6、销售进度'!CL147*$J14</f>
        <v>0</v>
      </c>
      <c r="CT75" s="181">
        <f>'6、销售进度'!CT147*$C14+'6、销售进度'!CS147*$D14+'6、销售进度'!CR147*$E14+'6、销售进度'!CQ147*$F14+'6、销售进度'!CP147*$G14+'6、销售进度'!CO147*$H14+'6、销售进度'!CN147*$I14+'6、销售进度'!CM147*$J14</f>
        <v>0</v>
      </c>
      <c r="CU75" s="188">
        <f>B75-'6、销售进度'!B147</f>
        <v>0</v>
      </c>
    </row>
    <row r="76" spans="1:99" ht="16.5" customHeight="1" outlineLevel="1">
      <c r="A76" s="174" t="str">
        <f t="shared" si="45"/>
        <v>酒店</v>
      </c>
      <c r="B76" s="180">
        <f t="shared" si="46"/>
        <v>0</v>
      </c>
      <c r="C76" s="181">
        <f>'6、销售进度'!C148*$C15</f>
        <v>0</v>
      </c>
      <c r="D76" s="181">
        <f>'6、销售进度'!D148*$C15+'6、销售进度'!C148*$D15</f>
        <v>0</v>
      </c>
      <c r="E76" s="181">
        <f>'6、销售进度'!E148*$C15+'6、销售进度'!D148*$D15+'6、销售进度'!C148*$E15</f>
        <v>0</v>
      </c>
      <c r="F76" s="181">
        <f>'6、销售进度'!F148*$C15+'6、销售进度'!E148*$D15+'6、销售进度'!D148*$E15+'6、销售进度'!C148*$F15</f>
        <v>0</v>
      </c>
      <c r="G76" s="181">
        <f>'6、销售进度'!G148*$C15+'6、销售进度'!F148*$D15+'6、销售进度'!E148*$E15+'6、销售进度'!D148*$F15+'6、销售进度'!C148*$G15</f>
        <v>0</v>
      </c>
      <c r="H76" s="181">
        <f>'6、销售进度'!H148*$C15+'6、销售进度'!G148*$D15+'6、销售进度'!F148*$E15+'6、销售进度'!E148*$F15+'6、销售进度'!D148*$G15+'6、销售进度'!C148*$H15</f>
        <v>0</v>
      </c>
      <c r="I76" s="181">
        <f>'6、销售进度'!I148*$C15+'6、销售进度'!H148*$D15+'6、销售进度'!G148*$E15+'6、销售进度'!F148*$F15+'6、销售进度'!E148*$G15+'6、销售进度'!D148*$H15+'6、销售进度'!C148*$I15</f>
        <v>0</v>
      </c>
      <c r="J76" s="181">
        <f>'6、销售进度'!J148*$C15+'6、销售进度'!I148*$D15+'6、销售进度'!H148*$E15+'6、销售进度'!G148*$F15+'6、销售进度'!F148*$G15+'6、销售进度'!E148*$H15+'6、销售进度'!D148*$I15+'6、销售进度'!C148*$J15</f>
        <v>0</v>
      </c>
      <c r="K76" s="181">
        <f>'6、销售进度'!K148*$C15+'6、销售进度'!J148*$D15+'6、销售进度'!I148*$E15+'6、销售进度'!H148*$F15+'6、销售进度'!G148*$G15+'6、销售进度'!F148*$H15+'6、销售进度'!E148*$I15+'6、销售进度'!D148*$J15</f>
        <v>0</v>
      </c>
      <c r="L76" s="181">
        <f>'6、销售进度'!L148*$C15+'6、销售进度'!K148*$D15+'6、销售进度'!J148*$E15+'6、销售进度'!I148*$F15+'6、销售进度'!H148*$G15+'6、销售进度'!G148*$H15+'6、销售进度'!F148*$I15+'6、销售进度'!E148*$J15</f>
        <v>0</v>
      </c>
      <c r="M76" s="181">
        <f>'6、销售进度'!M148*$C15+'6、销售进度'!L148*$D15+'6、销售进度'!K148*$E15+'6、销售进度'!J148*$F15+'6、销售进度'!I148*$G15+'6、销售进度'!H148*$H15+'6、销售进度'!G148*$I15+'6、销售进度'!F148*$J15</f>
        <v>0</v>
      </c>
      <c r="N76" s="181">
        <f>'6、销售进度'!N148*$C15+'6、销售进度'!M148*$D15+'6、销售进度'!L148*$E15+'6、销售进度'!K148*$F15+'6、销售进度'!J148*$G15+'6、销售进度'!I148*$H15+'6、销售进度'!H148*$I15+'6、销售进度'!G148*$J15</f>
        <v>0</v>
      </c>
      <c r="O76" s="181">
        <f>'6、销售进度'!O148*$C15+'6、销售进度'!N148*$D15+'6、销售进度'!M148*$E15+'6、销售进度'!L148*$F15+'6、销售进度'!K148*$G15+'6、销售进度'!J148*$H15+'6、销售进度'!I148*$I15+'6、销售进度'!H148*$J15</f>
        <v>0</v>
      </c>
      <c r="P76" s="181">
        <f>'6、销售进度'!P148*$C15+'6、销售进度'!O148*$D15+'6、销售进度'!N148*$E15+'6、销售进度'!M148*$F15+'6、销售进度'!L148*$G15+'6、销售进度'!K148*$H15+'6、销售进度'!J148*$I15+'6、销售进度'!I148*$J15</f>
        <v>0</v>
      </c>
      <c r="Q76" s="181">
        <f>'6、销售进度'!Q148*$C15+'6、销售进度'!P148*$D15+'6、销售进度'!O148*$E15+'6、销售进度'!N148*$F15+'6、销售进度'!M148*$G15+'6、销售进度'!L148*$H15+'6、销售进度'!K148*$I15+'6、销售进度'!J148*$J15</f>
        <v>0</v>
      </c>
      <c r="R76" s="181">
        <f>'6、销售进度'!R148*$C15+'6、销售进度'!Q148*$D15+'6、销售进度'!P148*$E15+'6、销售进度'!O148*$F15+'6、销售进度'!N148*$G15+'6、销售进度'!M148*$H15+'6、销售进度'!L148*$I15+'6、销售进度'!K148*$J15</f>
        <v>0</v>
      </c>
      <c r="S76" s="181">
        <f>'6、销售进度'!S148*$C15+'6、销售进度'!R148*$D15+'6、销售进度'!Q148*$E15+'6、销售进度'!P148*$F15+'6、销售进度'!O148*$G15+'6、销售进度'!N148*$H15+'6、销售进度'!M148*$I15+'6、销售进度'!L148*$J15</f>
        <v>0</v>
      </c>
      <c r="T76" s="181">
        <f>'6、销售进度'!T148*$C15+'6、销售进度'!S148*$D15+'6、销售进度'!R148*$E15+'6、销售进度'!Q148*$F15+'6、销售进度'!P148*$G15+'6、销售进度'!O148*$H15+'6、销售进度'!N148*$I15+'6、销售进度'!M148*$J15</f>
        <v>0</v>
      </c>
      <c r="U76" s="181">
        <f>'6、销售进度'!U148*$C15+'6、销售进度'!T148*$D15+'6、销售进度'!S148*$E15+'6、销售进度'!R148*$F15+'6、销售进度'!Q148*$G15+'6、销售进度'!P148*$H15+'6、销售进度'!O148*$I15+'6、销售进度'!N148*$J15</f>
        <v>0</v>
      </c>
      <c r="V76" s="181">
        <f>'6、销售进度'!V148*$C15+'6、销售进度'!U148*$D15+'6、销售进度'!T148*$E15+'6、销售进度'!S148*$F15+'6、销售进度'!R148*$G15+'6、销售进度'!Q148*$H15+'6、销售进度'!P148*$I15+'6、销售进度'!O148*$J15</f>
        <v>0</v>
      </c>
      <c r="W76" s="181">
        <f>'6、销售进度'!W148*$C15+'6、销售进度'!V148*$D15+'6、销售进度'!U148*$E15+'6、销售进度'!T148*$F15+'6、销售进度'!S148*$G15+'6、销售进度'!R148*$H15+'6、销售进度'!Q148*$I15+'6、销售进度'!P148*$J15</f>
        <v>0</v>
      </c>
      <c r="X76" s="181">
        <f>'6、销售进度'!X148*$C15+'6、销售进度'!W148*$D15+'6、销售进度'!V148*$E15+'6、销售进度'!U148*$F15+'6、销售进度'!T148*$G15+'6、销售进度'!S148*$H15+'6、销售进度'!R148*$I15+'6、销售进度'!Q148*$J15</f>
        <v>0</v>
      </c>
      <c r="Y76" s="181">
        <f>'6、销售进度'!Y148*$C15+'6、销售进度'!X148*$D15+'6、销售进度'!W148*$E15+'6、销售进度'!V148*$F15+'6、销售进度'!U148*$G15+'6、销售进度'!T148*$H15+'6、销售进度'!S148*$I15+'6、销售进度'!R148*$J15</f>
        <v>0</v>
      </c>
      <c r="Z76" s="181">
        <f>'6、销售进度'!Z148*$C15+'6、销售进度'!Y148*$D15+'6、销售进度'!X148*$E15+'6、销售进度'!W148*$F15+'6、销售进度'!V148*$G15+'6、销售进度'!U148*$H15+'6、销售进度'!T148*$I15+'6、销售进度'!S148*$J15</f>
        <v>0</v>
      </c>
      <c r="AA76" s="181">
        <f>'6、销售进度'!AA148*$C15+'6、销售进度'!Z148*$D15+'6、销售进度'!Y148*$E15+'6、销售进度'!X148*$F15+'6、销售进度'!W148*$G15+'6、销售进度'!V148*$H15+'6、销售进度'!U148*$I15+'6、销售进度'!T148*$J15</f>
        <v>0</v>
      </c>
      <c r="AB76" s="181">
        <f>'6、销售进度'!AB148*$C15+'6、销售进度'!AA148*$D15+'6、销售进度'!Z148*$E15+'6、销售进度'!Y148*$F15+'6、销售进度'!X148*$G15+'6、销售进度'!W148*$H15+'6、销售进度'!V148*$I15+'6、销售进度'!U148*$J15</f>
        <v>0</v>
      </c>
      <c r="AC76" s="181">
        <f>'6、销售进度'!AC148*$C15+'6、销售进度'!AB148*$D15+'6、销售进度'!AA148*$E15+'6、销售进度'!Z148*$F15+'6、销售进度'!Y148*$G15+'6、销售进度'!X148*$H15+'6、销售进度'!W148*$I15+'6、销售进度'!V148*$J15</f>
        <v>0</v>
      </c>
      <c r="AD76" s="181">
        <f>'6、销售进度'!AD148*$C15+'6、销售进度'!AC148*$D15+'6、销售进度'!AB148*$E15+'6、销售进度'!AA148*$F15+'6、销售进度'!Z148*$G15+'6、销售进度'!Y148*$H15+'6、销售进度'!X148*$I15+'6、销售进度'!W148*$J15</f>
        <v>0</v>
      </c>
      <c r="AE76" s="181">
        <f>'6、销售进度'!AE148*$C15+'6、销售进度'!AD148*$D15+'6、销售进度'!AC148*$E15+'6、销售进度'!AB148*$F15+'6、销售进度'!AA148*$G15+'6、销售进度'!Z148*$H15+'6、销售进度'!Y148*$I15+'6、销售进度'!X148*$J15</f>
        <v>0</v>
      </c>
      <c r="AF76" s="181">
        <f>'6、销售进度'!AF148*$C15+'6、销售进度'!AE148*$D15+'6、销售进度'!AD148*$E15+'6、销售进度'!AC148*$F15+'6、销售进度'!AB148*$G15+'6、销售进度'!AA148*$H15+'6、销售进度'!Z148*$I15+'6、销售进度'!Y148*$J15</f>
        <v>0</v>
      </c>
      <c r="AG76" s="181">
        <f>'6、销售进度'!AG148*$C15+'6、销售进度'!AF148*$D15+'6、销售进度'!AE148*$E15+'6、销售进度'!AD148*$F15+'6、销售进度'!AC148*$G15+'6、销售进度'!AB148*$H15+'6、销售进度'!AA148*$I15+'6、销售进度'!Z148*$J15</f>
        <v>0</v>
      </c>
      <c r="AH76" s="181">
        <f>'6、销售进度'!AH148*$C15+'6、销售进度'!AG148*$D15+'6、销售进度'!AF148*$E15+'6、销售进度'!AE148*$F15+'6、销售进度'!AD148*$G15+'6、销售进度'!AC148*$H15+'6、销售进度'!AB148*$I15+'6、销售进度'!AA148*$J15</f>
        <v>0</v>
      </c>
      <c r="AI76" s="181">
        <f>'6、销售进度'!AI148*$C15+'6、销售进度'!AH148*$D15+'6、销售进度'!AG148*$E15+'6、销售进度'!AF148*$F15+'6、销售进度'!AE148*$G15+'6、销售进度'!AD148*$H15+'6、销售进度'!AC148*$I15+'6、销售进度'!AB148*$J15</f>
        <v>0</v>
      </c>
      <c r="AJ76" s="181">
        <f>'6、销售进度'!AJ148*$C15+'6、销售进度'!AI148*$D15+'6、销售进度'!AH148*$E15+'6、销售进度'!AG148*$F15+'6、销售进度'!AF148*$G15+'6、销售进度'!AE148*$H15+'6、销售进度'!AD148*$I15+'6、销售进度'!AC148*$J15</f>
        <v>0</v>
      </c>
      <c r="AK76" s="181">
        <f>'6、销售进度'!AK148*$C15+'6、销售进度'!AJ148*$D15+'6、销售进度'!AI148*$E15+'6、销售进度'!AH148*$F15+'6、销售进度'!AG148*$G15+'6、销售进度'!AF148*$H15+'6、销售进度'!AE148*$I15+'6、销售进度'!AD148*$J15</f>
        <v>0</v>
      </c>
      <c r="AL76" s="181">
        <f>'6、销售进度'!AL148*$C15+'6、销售进度'!AK148*$D15+'6、销售进度'!AJ148*$E15+'6、销售进度'!AI148*$F15+'6、销售进度'!AH148*$G15+'6、销售进度'!AG148*$H15+'6、销售进度'!AF148*$I15+'6、销售进度'!AE148*$J15</f>
        <v>0</v>
      </c>
      <c r="AM76" s="181">
        <f>'6、销售进度'!AM148*$C15+'6、销售进度'!AL148*$D15+'6、销售进度'!AK148*$E15+'6、销售进度'!AJ148*$F15+'6、销售进度'!AI148*$G15+'6、销售进度'!AH148*$H15+'6、销售进度'!AG148*$I15+'6、销售进度'!AF148*$J15</f>
        <v>0</v>
      </c>
      <c r="AN76" s="181">
        <f>'6、销售进度'!AN148*$C15+'6、销售进度'!AM148*$D15+'6、销售进度'!AL148*$E15+'6、销售进度'!AK148*$F15+'6、销售进度'!AJ148*$G15+'6、销售进度'!AI148*$H15+'6、销售进度'!AH148*$I15+'6、销售进度'!AG148*$J15</f>
        <v>0</v>
      </c>
      <c r="AO76" s="181">
        <f>'6、销售进度'!AO148*$C15+'6、销售进度'!AN148*$D15+'6、销售进度'!AM148*$E15+'6、销售进度'!AL148*$F15+'6、销售进度'!AK148*$G15+'6、销售进度'!AJ148*$H15+'6、销售进度'!AI148*$I15+'6、销售进度'!AH148*$J15</f>
        <v>0</v>
      </c>
      <c r="AP76" s="181">
        <f>'6、销售进度'!AP148*$C15+'6、销售进度'!AO148*$D15+'6、销售进度'!AN148*$E15+'6、销售进度'!AM148*$F15+'6、销售进度'!AL148*$G15+'6、销售进度'!AK148*$H15+'6、销售进度'!AJ148*$I15+'6、销售进度'!AI148*$J15</f>
        <v>0</v>
      </c>
      <c r="AQ76" s="181">
        <f>'6、销售进度'!AQ148*$C15+'6、销售进度'!AP148*$D15+'6、销售进度'!AO148*$E15+'6、销售进度'!AN148*$F15+'6、销售进度'!AM148*$G15+'6、销售进度'!AL148*$H15+'6、销售进度'!AK148*$I15+'6、销售进度'!AJ148*$J15</f>
        <v>0</v>
      </c>
      <c r="AR76" s="181">
        <f>'6、销售进度'!AR148*$C15+'6、销售进度'!AQ148*$D15+'6、销售进度'!AP148*$E15+'6、销售进度'!AO148*$F15+'6、销售进度'!AN148*$G15+'6、销售进度'!AM148*$H15+'6、销售进度'!AL148*$I15+'6、销售进度'!AK148*$J15</f>
        <v>0</v>
      </c>
      <c r="AS76" s="181">
        <f>'6、销售进度'!AS148*$C15+'6、销售进度'!AR148*$D15+'6、销售进度'!AQ148*$E15+'6、销售进度'!AP148*$F15+'6、销售进度'!AO148*$G15+'6、销售进度'!AN148*$H15+'6、销售进度'!AM148*$I15+'6、销售进度'!AL148*$J15</f>
        <v>0</v>
      </c>
      <c r="AT76" s="181">
        <f>'6、销售进度'!AT148*$C15+'6、销售进度'!AS148*$D15+'6、销售进度'!AR148*$E15+'6、销售进度'!AQ148*$F15+'6、销售进度'!AP148*$G15+'6、销售进度'!AO148*$H15+'6、销售进度'!AN148*$I15+'6、销售进度'!AM148*$J15</f>
        <v>0</v>
      </c>
      <c r="AU76" s="181">
        <f>'6、销售进度'!AU148*$C15+'6、销售进度'!AT148*$D15+'6、销售进度'!AS148*$E15+'6、销售进度'!AR148*$F15+'6、销售进度'!AQ148*$G15+'6、销售进度'!AP148*$H15+'6、销售进度'!AO148*$I15+'6、销售进度'!AN148*$J15</f>
        <v>0</v>
      </c>
      <c r="AV76" s="181">
        <f>'6、销售进度'!AV148*$C15+'6、销售进度'!AU148*$D15+'6、销售进度'!AT148*$E15+'6、销售进度'!AS148*$F15+'6、销售进度'!AR148*$G15+'6、销售进度'!AQ148*$H15+'6、销售进度'!AP148*$I15+'6、销售进度'!AO148*$J15</f>
        <v>0</v>
      </c>
      <c r="AW76" s="181">
        <f>'6、销售进度'!AW148*$C15+'6、销售进度'!AV148*$D15+'6、销售进度'!AU148*$E15+'6、销售进度'!AT148*$F15+'6、销售进度'!AS148*$G15+'6、销售进度'!AR148*$H15+'6、销售进度'!AQ148*$I15+'6、销售进度'!AP148*$J15</f>
        <v>0</v>
      </c>
      <c r="AX76" s="181">
        <f>'6、销售进度'!AX148*$C15+'6、销售进度'!AW148*$D15+'6、销售进度'!AV148*$E15+'6、销售进度'!AU148*$F15+'6、销售进度'!AT148*$G15+'6、销售进度'!AS148*$H15+'6、销售进度'!AR148*$I15+'6、销售进度'!AQ148*$J15</f>
        <v>0</v>
      </c>
      <c r="AY76" s="181">
        <f>'6、销售进度'!AY148*$C15+'6、销售进度'!AX148*$D15+'6、销售进度'!AW148*$E15+'6、销售进度'!AV148*$F15+'6、销售进度'!AU148*$G15+'6、销售进度'!AT148*$H15+'6、销售进度'!AS148*$I15+'6、销售进度'!AR148*$J15</f>
        <v>0</v>
      </c>
      <c r="AZ76" s="181">
        <f>'6、销售进度'!AZ148*$C15+'6、销售进度'!AY148*$D15+'6、销售进度'!AX148*$E15+'6、销售进度'!AW148*$F15+'6、销售进度'!AV148*$G15+'6、销售进度'!AU148*$H15+'6、销售进度'!AT148*$I15+'6、销售进度'!AS148*$J15</f>
        <v>0</v>
      </c>
      <c r="BA76" s="181">
        <f>'6、销售进度'!BA148*$C15+'6、销售进度'!AZ148*$D15+'6、销售进度'!AY148*$E15+'6、销售进度'!AX148*$F15+'6、销售进度'!AW148*$G15+'6、销售进度'!AV148*$H15+'6、销售进度'!AU148*$I15+'6、销售进度'!AT148*$J15</f>
        <v>0</v>
      </c>
      <c r="BB76" s="181">
        <f>'6、销售进度'!BB148*$C15+'6、销售进度'!BA148*$D15+'6、销售进度'!AZ148*$E15+'6、销售进度'!AY148*$F15+'6、销售进度'!AX148*$G15+'6、销售进度'!AW148*$H15+'6、销售进度'!AV148*$I15+'6、销售进度'!AU148*$J15</f>
        <v>0</v>
      </c>
      <c r="BC76" s="181">
        <f>'6、销售进度'!BC148*$C15+'6、销售进度'!BB148*$D15+'6、销售进度'!BA148*$E15+'6、销售进度'!AZ148*$F15+'6、销售进度'!AY148*$G15+'6、销售进度'!AX148*$H15+'6、销售进度'!AW148*$I15+'6、销售进度'!AV148*$J15</f>
        <v>0</v>
      </c>
      <c r="BD76" s="181">
        <f>'6、销售进度'!BD148*$C15+'6、销售进度'!BC148*$D15+'6、销售进度'!BB148*$E15+'6、销售进度'!BA148*$F15+'6、销售进度'!AZ148*$G15+'6、销售进度'!AY148*$H15+'6、销售进度'!AX148*$I15+'6、销售进度'!AW148*$J15</f>
        <v>0</v>
      </c>
      <c r="BE76" s="181">
        <f>'6、销售进度'!BE148*$C15+'6、销售进度'!BD148*$D15+'6、销售进度'!BC148*$E15+'6、销售进度'!BB148*$F15+'6、销售进度'!BA148*$G15+'6、销售进度'!AZ148*$H15+'6、销售进度'!AY148*$I15+'6、销售进度'!AX148*$J15</f>
        <v>0</v>
      </c>
      <c r="BF76" s="181">
        <f>'6、销售进度'!BF148*$C15+'6、销售进度'!BE148*$D15+'6、销售进度'!BD148*$E15+'6、销售进度'!BC148*$F15+'6、销售进度'!BB148*$G15+'6、销售进度'!BA148*$H15+'6、销售进度'!AZ148*$I15+'6、销售进度'!AY148*$J15</f>
        <v>0</v>
      </c>
      <c r="BG76" s="181">
        <f>'6、销售进度'!BG148*$C15+'6、销售进度'!BF148*$D15+'6、销售进度'!BE148*$E15+'6、销售进度'!BD148*$F15+'6、销售进度'!BC148*$G15+'6、销售进度'!BB148*$H15+'6、销售进度'!BA148*$I15+'6、销售进度'!AZ148*$J15</f>
        <v>0</v>
      </c>
      <c r="BH76" s="181">
        <f>'6、销售进度'!BH148*$C15+'6、销售进度'!BG148*$D15+'6、销售进度'!BF148*$E15+'6、销售进度'!BE148*$F15+'6、销售进度'!BD148*$G15+'6、销售进度'!BC148*$H15+'6、销售进度'!BB148*$I15+'6、销售进度'!BA148*$J15</f>
        <v>0</v>
      </c>
      <c r="BI76" s="181">
        <f>'6、销售进度'!BI148*$C15+'6、销售进度'!BH148*$D15+'6、销售进度'!BG148*$E15+'6、销售进度'!BF148*$F15+'6、销售进度'!BE148*$G15+'6、销售进度'!BD148*$H15+'6、销售进度'!BC148*$I15+'6、销售进度'!BB148*$J15</f>
        <v>0</v>
      </c>
      <c r="BJ76" s="181">
        <f>'6、销售进度'!BJ148*$C15+'6、销售进度'!BI148*$D15+'6、销售进度'!BH148*$E15+'6、销售进度'!BG148*$F15+'6、销售进度'!BF148*$G15+'6、销售进度'!BE148*$H15+'6、销售进度'!BD148*$I15+'6、销售进度'!BC148*$J15</f>
        <v>0</v>
      </c>
      <c r="BK76" s="181">
        <f>'6、销售进度'!BK148*$C15+'6、销售进度'!BJ148*$D15+'6、销售进度'!BI148*$E15+'6、销售进度'!BH148*$F15+'6、销售进度'!BG148*$G15+'6、销售进度'!BF148*$H15+'6、销售进度'!BE148*$I15+'6、销售进度'!BD148*$J15</f>
        <v>0</v>
      </c>
      <c r="BL76" s="181">
        <f>'6、销售进度'!BL148*$C15+'6、销售进度'!BK148*$D15+'6、销售进度'!BJ148*$E15+'6、销售进度'!BI148*$F15+'6、销售进度'!BH148*$G15+'6、销售进度'!BG148*$H15+'6、销售进度'!BF148*$I15+'6、销售进度'!BE148*$J15</f>
        <v>0</v>
      </c>
      <c r="BM76" s="181">
        <f>'6、销售进度'!BM148*$C15+'6、销售进度'!BL148*$D15+'6、销售进度'!BK148*$E15+'6、销售进度'!BJ148*$F15+'6、销售进度'!BI148*$G15+'6、销售进度'!BH148*$H15+'6、销售进度'!BG148*$I15+'6、销售进度'!BF148*$J15</f>
        <v>0</v>
      </c>
      <c r="BN76" s="181">
        <f>'6、销售进度'!BN148*$C15+'6、销售进度'!BM148*$D15+'6、销售进度'!BL148*$E15+'6、销售进度'!BK148*$F15+'6、销售进度'!BJ148*$G15+'6、销售进度'!BI148*$H15+'6、销售进度'!BH148*$I15+'6、销售进度'!BG148*$J15</f>
        <v>0</v>
      </c>
      <c r="BO76" s="181">
        <f>'6、销售进度'!BO148*$C15+'6、销售进度'!BN148*$D15+'6、销售进度'!BM148*$E15+'6、销售进度'!BL148*$F15+'6、销售进度'!BK148*$G15+'6、销售进度'!BJ148*$H15+'6、销售进度'!BI148*$I15+'6、销售进度'!BH148*$J15</f>
        <v>0</v>
      </c>
      <c r="BP76" s="181">
        <f>'6、销售进度'!BP148*$C15+'6、销售进度'!BO148*$D15+'6、销售进度'!BN148*$E15+'6、销售进度'!BM148*$F15+'6、销售进度'!BL148*$G15+'6、销售进度'!BK148*$H15+'6、销售进度'!BJ148*$I15+'6、销售进度'!BI148*$J15</f>
        <v>0</v>
      </c>
      <c r="BQ76" s="181">
        <f>'6、销售进度'!BQ148*$C15+'6、销售进度'!BP148*$D15+'6、销售进度'!BO148*$E15+'6、销售进度'!BN148*$F15+'6、销售进度'!BM148*$G15+'6、销售进度'!BL148*$H15+'6、销售进度'!BK148*$I15+'6、销售进度'!BJ148*$J15</f>
        <v>0</v>
      </c>
      <c r="BR76" s="181">
        <f>'6、销售进度'!BR148*$C15+'6、销售进度'!BQ148*$D15+'6、销售进度'!BP148*$E15+'6、销售进度'!BO148*$F15+'6、销售进度'!BN148*$G15+'6、销售进度'!BM148*$H15+'6、销售进度'!BL148*$I15+'6、销售进度'!BK148*$J15</f>
        <v>0</v>
      </c>
      <c r="BS76" s="181">
        <f>'6、销售进度'!BS148*$C15+'6、销售进度'!BR148*$D15+'6、销售进度'!BQ148*$E15+'6、销售进度'!BP148*$F15+'6、销售进度'!BO148*$G15+'6、销售进度'!BN148*$H15+'6、销售进度'!BM148*$I15+'6、销售进度'!BL148*$J15</f>
        <v>0</v>
      </c>
      <c r="BT76" s="181">
        <f>'6、销售进度'!BT148*$C15+'6、销售进度'!BS148*$D15+'6、销售进度'!BR148*$E15+'6、销售进度'!BQ148*$F15+'6、销售进度'!BP148*$G15+'6、销售进度'!BO148*$H15+'6、销售进度'!BN148*$I15+'6、销售进度'!BM148*$J15</f>
        <v>0</v>
      </c>
      <c r="BU76" s="181">
        <f>'6、销售进度'!BU148*$C15+'6、销售进度'!BT148*$D15+'6、销售进度'!BS148*$E15+'6、销售进度'!BR148*$F15+'6、销售进度'!BQ148*$G15+'6、销售进度'!BP148*$H15+'6、销售进度'!BO148*$I15+'6、销售进度'!BN148*$J15</f>
        <v>0</v>
      </c>
      <c r="BV76" s="181">
        <f>'6、销售进度'!BV148*$C15+'6、销售进度'!BU148*$D15+'6、销售进度'!BT148*$E15+'6、销售进度'!BS148*$F15+'6、销售进度'!BR148*$G15+'6、销售进度'!BQ148*$H15+'6、销售进度'!BP148*$I15+'6、销售进度'!BO148*$J15</f>
        <v>0</v>
      </c>
      <c r="BW76" s="181">
        <f>'6、销售进度'!BW148*$C15+'6、销售进度'!BV148*$D15+'6、销售进度'!BU148*$E15+'6、销售进度'!BT148*$F15+'6、销售进度'!BS148*$G15+'6、销售进度'!BR148*$H15+'6、销售进度'!BQ148*$I15+'6、销售进度'!BP148*$J15</f>
        <v>0</v>
      </c>
      <c r="BX76" s="181">
        <f>'6、销售进度'!BX148*$C15+'6、销售进度'!BW148*$D15+'6、销售进度'!BV148*$E15+'6、销售进度'!BU148*$F15+'6、销售进度'!BT148*$G15+'6、销售进度'!BS148*$H15+'6、销售进度'!BR148*$I15+'6、销售进度'!BQ148*$J15</f>
        <v>0</v>
      </c>
      <c r="BY76" s="181">
        <f>'6、销售进度'!BY148*$C15+'6、销售进度'!BX148*$D15+'6、销售进度'!BW148*$E15+'6、销售进度'!BV148*$F15+'6、销售进度'!BU148*$G15+'6、销售进度'!BT148*$H15+'6、销售进度'!BS148*$I15+'6、销售进度'!BR148*$J15</f>
        <v>0</v>
      </c>
      <c r="BZ76" s="181">
        <f>'6、销售进度'!BZ148*$C15+'6、销售进度'!BY148*$D15+'6、销售进度'!BX148*$E15+'6、销售进度'!BW148*$F15+'6、销售进度'!BV148*$G15+'6、销售进度'!BU148*$H15+'6、销售进度'!BT148*$I15+'6、销售进度'!BS148*$J15</f>
        <v>0</v>
      </c>
      <c r="CA76" s="181">
        <f>'6、销售进度'!CA148*$C15+'6、销售进度'!BZ148*$D15+'6、销售进度'!BY148*$E15+'6、销售进度'!BX148*$F15+'6、销售进度'!BW148*$G15+'6、销售进度'!BV148*$H15+'6、销售进度'!BU148*$I15+'6、销售进度'!BT148*$J15</f>
        <v>0</v>
      </c>
      <c r="CB76" s="181">
        <f>'6、销售进度'!CB148*$C15+'6、销售进度'!CA148*$D15+'6、销售进度'!BZ148*$E15+'6、销售进度'!BY148*$F15+'6、销售进度'!BX148*$G15+'6、销售进度'!BW148*$H15+'6、销售进度'!BV148*$I15+'6、销售进度'!BU148*$J15</f>
        <v>0</v>
      </c>
      <c r="CC76" s="181">
        <f>'6、销售进度'!CC148*$C15+'6、销售进度'!CB148*$D15+'6、销售进度'!CA148*$E15+'6、销售进度'!BZ148*$F15+'6、销售进度'!BY148*$G15+'6、销售进度'!BX148*$H15+'6、销售进度'!BW148*$I15+'6、销售进度'!BV148*$J15</f>
        <v>0</v>
      </c>
      <c r="CD76" s="181">
        <f>'6、销售进度'!CD148*$C15+'6、销售进度'!CC148*$D15+'6、销售进度'!CB148*$E15+'6、销售进度'!CA148*$F15+'6、销售进度'!BZ148*$G15+'6、销售进度'!BY148*$H15+'6、销售进度'!BX148*$I15+'6、销售进度'!BW148*$J15</f>
        <v>0</v>
      </c>
      <c r="CE76" s="181">
        <f>'6、销售进度'!CE148*$C15+'6、销售进度'!CD148*$D15+'6、销售进度'!CC148*$E15+'6、销售进度'!CB148*$F15+'6、销售进度'!CA148*$G15+'6、销售进度'!BZ148*$H15+'6、销售进度'!BY148*$I15+'6、销售进度'!BX148*$J15</f>
        <v>0</v>
      </c>
      <c r="CF76" s="181">
        <f>'6、销售进度'!CF148*$C15+'6、销售进度'!CE148*$D15+'6、销售进度'!CD148*$E15+'6、销售进度'!CC148*$F15+'6、销售进度'!CB148*$G15+'6、销售进度'!CA148*$H15+'6、销售进度'!BZ148*$I15+'6、销售进度'!BY148*$J15</f>
        <v>0</v>
      </c>
      <c r="CG76" s="181">
        <f>'6、销售进度'!CG148*$C15+'6、销售进度'!CF148*$D15+'6、销售进度'!CE148*$E15+'6、销售进度'!CD148*$F15+'6、销售进度'!CC148*$G15+'6、销售进度'!CB148*$H15+'6、销售进度'!CA148*$I15+'6、销售进度'!BZ148*$J15</f>
        <v>0</v>
      </c>
      <c r="CH76" s="181">
        <f>'6、销售进度'!CH148*$C15+'6、销售进度'!CG148*$D15+'6、销售进度'!CF148*$E15+'6、销售进度'!CE148*$F15+'6、销售进度'!CD148*$G15+'6、销售进度'!CC148*$H15+'6、销售进度'!CB148*$I15+'6、销售进度'!CA148*$J15</f>
        <v>0</v>
      </c>
      <c r="CI76" s="181">
        <f>'6、销售进度'!CI148*$C15+'6、销售进度'!CH148*$D15+'6、销售进度'!CG148*$E15+'6、销售进度'!CF148*$F15+'6、销售进度'!CE148*$G15+'6、销售进度'!CD148*$H15+'6、销售进度'!CC148*$I15+'6、销售进度'!CB148*$J15</f>
        <v>0</v>
      </c>
      <c r="CJ76" s="181">
        <f>'6、销售进度'!CJ148*$C15+'6、销售进度'!CI148*$D15+'6、销售进度'!CH148*$E15+'6、销售进度'!CG148*$F15+'6、销售进度'!CF148*$G15+'6、销售进度'!CE148*$H15+'6、销售进度'!CD148*$I15+'6、销售进度'!CC148*$J15</f>
        <v>0</v>
      </c>
      <c r="CK76" s="181">
        <f>'6、销售进度'!CK148*$C15+'6、销售进度'!CJ148*$D15+'6、销售进度'!CI148*$E15+'6、销售进度'!CH148*$F15+'6、销售进度'!CG148*$G15+'6、销售进度'!CF148*$H15+'6、销售进度'!CE148*$I15+'6、销售进度'!CD148*$J15</f>
        <v>0</v>
      </c>
      <c r="CL76" s="181">
        <f>'6、销售进度'!CL148*$C15+'6、销售进度'!CK148*$D15+'6、销售进度'!CJ148*$E15+'6、销售进度'!CI148*$F15+'6、销售进度'!CH148*$G15+'6、销售进度'!CG148*$H15+'6、销售进度'!CF148*$I15+'6、销售进度'!CE148*$J15</f>
        <v>0</v>
      </c>
      <c r="CM76" s="181">
        <f>'6、销售进度'!CM148*$C15+'6、销售进度'!CL148*$D15+'6、销售进度'!CK148*$E15+'6、销售进度'!CJ148*$F15+'6、销售进度'!CI148*$G15+'6、销售进度'!CH148*$H15+'6、销售进度'!CG148*$I15+'6、销售进度'!CF148*$J15</f>
        <v>0</v>
      </c>
      <c r="CN76" s="181">
        <f>'6、销售进度'!CN148*$C15+'6、销售进度'!CM148*$D15+'6、销售进度'!CL148*$E15+'6、销售进度'!CK148*$F15+'6、销售进度'!CJ148*$G15+'6、销售进度'!CI148*$H15+'6、销售进度'!CH148*$I15+'6、销售进度'!CG148*$J15</f>
        <v>0</v>
      </c>
      <c r="CO76" s="181">
        <f>'6、销售进度'!CO148*$C15+'6、销售进度'!CN148*$D15+'6、销售进度'!CM148*$E15+'6、销售进度'!CL148*$F15+'6、销售进度'!CK148*$G15+'6、销售进度'!CJ148*$H15+'6、销售进度'!CI148*$I15+'6、销售进度'!CH148*$J15</f>
        <v>0</v>
      </c>
      <c r="CP76" s="181">
        <f>'6、销售进度'!CP148*$C15+'6、销售进度'!CO148*$D15+'6、销售进度'!CN148*$E15+'6、销售进度'!CM148*$F15+'6、销售进度'!CL148*$G15+'6、销售进度'!CK148*$H15+'6、销售进度'!CJ148*$I15+'6、销售进度'!CI148*$J15</f>
        <v>0</v>
      </c>
      <c r="CQ76" s="181">
        <f>'6、销售进度'!CQ148*$C15+'6、销售进度'!CP148*$D15+'6、销售进度'!CO148*$E15+'6、销售进度'!CN148*$F15+'6、销售进度'!CM148*$G15+'6、销售进度'!CL148*$H15+'6、销售进度'!CK148*$I15+'6、销售进度'!CJ148*$J15</f>
        <v>0</v>
      </c>
      <c r="CR76" s="181">
        <f>'6、销售进度'!CR148*$C15+'6、销售进度'!CQ148*$D15+'6、销售进度'!CP148*$E15+'6、销售进度'!CO148*$F15+'6、销售进度'!CN148*$G15+'6、销售进度'!CM148*$H15+'6、销售进度'!CL148*$I15+'6、销售进度'!CK148*$J15</f>
        <v>0</v>
      </c>
      <c r="CS76" s="181">
        <f>'6、销售进度'!CS148*$C15+'6、销售进度'!CR148*$D15+'6、销售进度'!CQ148*$E15+'6、销售进度'!CP148*$F15+'6、销售进度'!CO148*$G15+'6、销售进度'!CN148*$H15+'6、销售进度'!CM148*$I15+'6、销售进度'!CL148*$J15</f>
        <v>0</v>
      </c>
      <c r="CT76" s="181">
        <f>'6、销售进度'!CT148*$C15+'6、销售进度'!CS148*$D15+'6、销售进度'!CR148*$E15+'6、销售进度'!CQ148*$F15+'6、销售进度'!CP148*$G15+'6、销售进度'!CO148*$H15+'6、销售进度'!CN148*$I15+'6、销售进度'!CM148*$J15</f>
        <v>0</v>
      </c>
      <c r="CU76" s="188">
        <f>B76-'6、销售进度'!B148</f>
        <v>0</v>
      </c>
    </row>
    <row r="77" spans="1:99" ht="16.5" customHeight="1" outlineLevel="1">
      <c r="A77" s="174">
        <f t="shared" si="45"/>
        <v>0</v>
      </c>
      <c r="B77" s="180">
        <f t="shared" si="46"/>
        <v>0</v>
      </c>
      <c r="C77" s="181">
        <f>'6、销售进度'!C149*$C16</f>
        <v>0</v>
      </c>
      <c r="D77" s="181">
        <f>'6、销售进度'!D149*$C16+'6、销售进度'!C149*$D16</f>
        <v>0</v>
      </c>
      <c r="E77" s="181">
        <f>'6、销售进度'!E149*$C16+'6、销售进度'!D149*$D16+'6、销售进度'!C149*$E16</f>
        <v>0</v>
      </c>
      <c r="F77" s="181">
        <f>'6、销售进度'!F149*$C16+'6、销售进度'!E149*$D16+'6、销售进度'!D149*$E16+'6、销售进度'!C149*$F16</f>
        <v>0</v>
      </c>
      <c r="G77" s="181">
        <f>'6、销售进度'!G149*$C16+'6、销售进度'!F149*$D16+'6、销售进度'!E149*$E16+'6、销售进度'!D149*$F16+'6、销售进度'!C149*$G16</f>
        <v>0</v>
      </c>
      <c r="H77" s="181">
        <f>'6、销售进度'!H149*$C16+'6、销售进度'!G149*$D16+'6、销售进度'!F149*$E16+'6、销售进度'!E149*$F16+'6、销售进度'!D149*$G16+'6、销售进度'!C149*$H16</f>
        <v>0</v>
      </c>
      <c r="I77" s="181">
        <f>'6、销售进度'!I149*$C16+'6、销售进度'!H149*$D16+'6、销售进度'!G149*$E16+'6、销售进度'!F149*$F16+'6、销售进度'!E149*$G16+'6、销售进度'!D149*$H16+'6、销售进度'!C149*$I16</f>
        <v>0</v>
      </c>
      <c r="J77" s="181">
        <f>'6、销售进度'!J149*$C16+'6、销售进度'!I149*$D16+'6、销售进度'!H149*$E16+'6、销售进度'!G149*$F16+'6、销售进度'!F149*$G16+'6、销售进度'!E149*$H16+'6、销售进度'!D149*$I16+'6、销售进度'!C149*$J16</f>
        <v>0</v>
      </c>
      <c r="K77" s="181">
        <f>'6、销售进度'!K149*$C16+'6、销售进度'!J149*$D16+'6、销售进度'!I149*$E16+'6、销售进度'!H149*$F16+'6、销售进度'!G149*$G16+'6、销售进度'!F149*$H16+'6、销售进度'!E149*$I16+'6、销售进度'!D149*$J16</f>
        <v>0</v>
      </c>
      <c r="L77" s="181">
        <f>'6、销售进度'!L149*$C16+'6、销售进度'!K149*$D16+'6、销售进度'!J149*$E16+'6、销售进度'!I149*$F16+'6、销售进度'!H149*$G16+'6、销售进度'!G149*$H16+'6、销售进度'!F149*$I16+'6、销售进度'!E149*$J16</f>
        <v>0</v>
      </c>
      <c r="M77" s="181">
        <f>'6、销售进度'!M149*$C16+'6、销售进度'!L149*$D16+'6、销售进度'!K149*$E16+'6、销售进度'!J149*$F16+'6、销售进度'!I149*$G16+'6、销售进度'!H149*$H16+'6、销售进度'!G149*$I16+'6、销售进度'!F149*$J16</f>
        <v>0</v>
      </c>
      <c r="N77" s="181">
        <f>'6、销售进度'!N149*$C16+'6、销售进度'!M149*$D16+'6、销售进度'!L149*$E16+'6、销售进度'!K149*$F16+'6、销售进度'!J149*$G16+'6、销售进度'!I149*$H16+'6、销售进度'!H149*$I16+'6、销售进度'!G149*$J16</f>
        <v>0</v>
      </c>
      <c r="O77" s="181">
        <f>'6、销售进度'!O149*$C16+'6、销售进度'!N149*$D16+'6、销售进度'!M149*$E16+'6、销售进度'!L149*$F16+'6、销售进度'!K149*$G16+'6、销售进度'!J149*$H16+'6、销售进度'!I149*$I16+'6、销售进度'!H149*$J16</f>
        <v>0</v>
      </c>
      <c r="P77" s="181">
        <f>'6、销售进度'!P149*$C16+'6、销售进度'!O149*$D16+'6、销售进度'!N149*$E16+'6、销售进度'!M149*$F16+'6、销售进度'!L149*$G16+'6、销售进度'!K149*$H16+'6、销售进度'!J149*$I16+'6、销售进度'!I149*$J16</f>
        <v>0</v>
      </c>
      <c r="Q77" s="181">
        <f>'6、销售进度'!Q149*$C16+'6、销售进度'!P149*$D16+'6、销售进度'!O149*$E16+'6、销售进度'!N149*$F16+'6、销售进度'!M149*$G16+'6、销售进度'!L149*$H16+'6、销售进度'!K149*$I16+'6、销售进度'!J149*$J16</f>
        <v>0</v>
      </c>
      <c r="R77" s="181">
        <f>'6、销售进度'!R149*$C16+'6、销售进度'!Q149*$D16+'6、销售进度'!P149*$E16+'6、销售进度'!O149*$F16+'6、销售进度'!N149*$G16+'6、销售进度'!M149*$H16+'6、销售进度'!L149*$I16+'6、销售进度'!K149*$J16</f>
        <v>0</v>
      </c>
      <c r="S77" s="181">
        <f>'6、销售进度'!S149*$C16+'6、销售进度'!R149*$D16+'6、销售进度'!Q149*$E16+'6、销售进度'!P149*$F16+'6、销售进度'!O149*$G16+'6、销售进度'!N149*$H16+'6、销售进度'!M149*$I16+'6、销售进度'!L149*$J16</f>
        <v>0</v>
      </c>
      <c r="T77" s="181">
        <f>'6、销售进度'!T149*$C16+'6、销售进度'!S149*$D16+'6、销售进度'!R149*$E16+'6、销售进度'!Q149*$F16+'6、销售进度'!P149*$G16+'6、销售进度'!O149*$H16+'6、销售进度'!N149*$I16+'6、销售进度'!M149*$J16</f>
        <v>0</v>
      </c>
      <c r="U77" s="181">
        <f>'6、销售进度'!U149*$C16+'6、销售进度'!T149*$D16+'6、销售进度'!S149*$E16+'6、销售进度'!R149*$F16+'6、销售进度'!Q149*$G16+'6、销售进度'!P149*$H16+'6、销售进度'!O149*$I16+'6、销售进度'!N149*$J16</f>
        <v>0</v>
      </c>
      <c r="V77" s="181">
        <f>'6、销售进度'!V149*$C16+'6、销售进度'!U149*$D16+'6、销售进度'!T149*$E16+'6、销售进度'!S149*$F16+'6、销售进度'!R149*$G16+'6、销售进度'!Q149*$H16+'6、销售进度'!P149*$I16+'6、销售进度'!O149*$J16</f>
        <v>0</v>
      </c>
      <c r="W77" s="181">
        <f>'6、销售进度'!W149*$C16+'6、销售进度'!V149*$D16+'6、销售进度'!U149*$E16+'6、销售进度'!T149*$F16+'6、销售进度'!S149*$G16+'6、销售进度'!R149*$H16+'6、销售进度'!Q149*$I16+'6、销售进度'!P149*$J16</f>
        <v>0</v>
      </c>
      <c r="X77" s="181">
        <f>'6、销售进度'!X149*$C16+'6、销售进度'!W149*$D16+'6、销售进度'!V149*$E16+'6、销售进度'!U149*$F16+'6、销售进度'!T149*$G16+'6、销售进度'!S149*$H16+'6、销售进度'!R149*$I16+'6、销售进度'!Q149*$J16</f>
        <v>0</v>
      </c>
      <c r="Y77" s="181">
        <f>'6、销售进度'!Y149*$C16+'6、销售进度'!X149*$D16+'6、销售进度'!W149*$E16+'6、销售进度'!V149*$F16+'6、销售进度'!U149*$G16+'6、销售进度'!T149*$H16+'6、销售进度'!S149*$I16+'6、销售进度'!R149*$J16</f>
        <v>0</v>
      </c>
      <c r="Z77" s="181">
        <f>'6、销售进度'!Z149*$C16+'6、销售进度'!Y149*$D16+'6、销售进度'!X149*$E16+'6、销售进度'!W149*$F16+'6、销售进度'!V149*$G16+'6、销售进度'!U149*$H16+'6、销售进度'!T149*$I16+'6、销售进度'!S149*$J16</f>
        <v>0</v>
      </c>
      <c r="AA77" s="181">
        <f>'6、销售进度'!AA149*$C16+'6、销售进度'!Z149*$D16+'6、销售进度'!Y149*$E16+'6、销售进度'!X149*$F16+'6、销售进度'!W149*$G16+'6、销售进度'!V149*$H16+'6、销售进度'!U149*$I16+'6、销售进度'!T149*$J16</f>
        <v>0</v>
      </c>
      <c r="AB77" s="181">
        <f>'6、销售进度'!AB149*$C16+'6、销售进度'!AA149*$D16+'6、销售进度'!Z149*$E16+'6、销售进度'!Y149*$F16+'6、销售进度'!X149*$G16+'6、销售进度'!W149*$H16+'6、销售进度'!V149*$I16+'6、销售进度'!U149*$J16</f>
        <v>0</v>
      </c>
      <c r="AC77" s="181">
        <f>'6、销售进度'!AC149*$C16+'6、销售进度'!AB149*$D16+'6、销售进度'!AA149*$E16+'6、销售进度'!Z149*$F16+'6、销售进度'!Y149*$G16+'6、销售进度'!X149*$H16+'6、销售进度'!W149*$I16+'6、销售进度'!V149*$J16</f>
        <v>0</v>
      </c>
      <c r="AD77" s="181">
        <f>'6、销售进度'!AD149*$C16+'6、销售进度'!AC149*$D16+'6、销售进度'!AB149*$E16+'6、销售进度'!AA149*$F16+'6、销售进度'!Z149*$G16+'6、销售进度'!Y149*$H16+'6、销售进度'!X149*$I16+'6、销售进度'!W149*$J16</f>
        <v>0</v>
      </c>
      <c r="AE77" s="181">
        <f>'6、销售进度'!AE149*$C16+'6、销售进度'!AD149*$D16+'6、销售进度'!AC149*$E16+'6、销售进度'!AB149*$F16+'6、销售进度'!AA149*$G16+'6、销售进度'!Z149*$H16+'6、销售进度'!Y149*$I16+'6、销售进度'!X149*$J16</f>
        <v>0</v>
      </c>
      <c r="AF77" s="181">
        <f>'6、销售进度'!AF149*$C16+'6、销售进度'!AE149*$D16+'6、销售进度'!AD149*$E16+'6、销售进度'!AC149*$F16+'6、销售进度'!AB149*$G16+'6、销售进度'!AA149*$H16+'6、销售进度'!Z149*$I16+'6、销售进度'!Y149*$J16</f>
        <v>0</v>
      </c>
      <c r="AG77" s="181">
        <f>'6、销售进度'!AG149*$C16+'6、销售进度'!AF149*$D16+'6、销售进度'!AE149*$E16+'6、销售进度'!AD149*$F16+'6、销售进度'!AC149*$G16+'6、销售进度'!AB149*$H16+'6、销售进度'!AA149*$I16+'6、销售进度'!Z149*$J16</f>
        <v>0</v>
      </c>
      <c r="AH77" s="181">
        <f>'6、销售进度'!AH149*$C16+'6、销售进度'!AG149*$D16+'6、销售进度'!AF149*$E16+'6、销售进度'!AE149*$F16+'6、销售进度'!AD149*$G16+'6、销售进度'!AC149*$H16+'6、销售进度'!AB149*$I16+'6、销售进度'!AA149*$J16</f>
        <v>0</v>
      </c>
      <c r="AI77" s="181">
        <f>'6、销售进度'!AI149*$C16+'6、销售进度'!AH149*$D16+'6、销售进度'!AG149*$E16+'6、销售进度'!AF149*$F16+'6、销售进度'!AE149*$G16+'6、销售进度'!AD149*$H16+'6、销售进度'!AC149*$I16+'6、销售进度'!AB149*$J16</f>
        <v>0</v>
      </c>
      <c r="AJ77" s="181">
        <f>'6、销售进度'!AJ149*$C16+'6、销售进度'!AI149*$D16+'6、销售进度'!AH149*$E16+'6、销售进度'!AG149*$F16+'6、销售进度'!AF149*$G16+'6、销售进度'!AE149*$H16+'6、销售进度'!AD149*$I16+'6、销售进度'!AC149*$J16</f>
        <v>0</v>
      </c>
      <c r="AK77" s="181">
        <f>'6、销售进度'!AK149*$C16+'6、销售进度'!AJ149*$D16+'6、销售进度'!AI149*$E16+'6、销售进度'!AH149*$F16+'6、销售进度'!AG149*$G16+'6、销售进度'!AF149*$H16+'6、销售进度'!AE149*$I16+'6、销售进度'!AD149*$J16</f>
        <v>0</v>
      </c>
      <c r="AL77" s="181">
        <f>'6、销售进度'!AL149*$C16+'6、销售进度'!AK149*$D16+'6、销售进度'!AJ149*$E16+'6、销售进度'!AI149*$F16+'6、销售进度'!AH149*$G16+'6、销售进度'!AG149*$H16+'6、销售进度'!AF149*$I16+'6、销售进度'!AE149*$J16</f>
        <v>0</v>
      </c>
      <c r="AM77" s="181">
        <f>'6、销售进度'!AM149*$C16+'6、销售进度'!AL149*$D16+'6、销售进度'!AK149*$E16+'6、销售进度'!AJ149*$F16+'6、销售进度'!AI149*$G16+'6、销售进度'!AH149*$H16+'6、销售进度'!AG149*$I16+'6、销售进度'!AF149*$J16</f>
        <v>0</v>
      </c>
      <c r="AN77" s="181">
        <f>'6、销售进度'!AN149*$C16+'6、销售进度'!AM149*$D16+'6、销售进度'!AL149*$E16+'6、销售进度'!AK149*$F16+'6、销售进度'!AJ149*$G16+'6、销售进度'!AI149*$H16+'6、销售进度'!AH149*$I16+'6、销售进度'!AG149*$J16</f>
        <v>0</v>
      </c>
      <c r="AO77" s="181">
        <f>'6、销售进度'!AO149*$C16+'6、销售进度'!AN149*$D16+'6、销售进度'!AM149*$E16+'6、销售进度'!AL149*$F16+'6、销售进度'!AK149*$G16+'6、销售进度'!AJ149*$H16+'6、销售进度'!AI149*$I16+'6、销售进度'!AH149*$J16</f>
        <v>0</v>
      </c>
      <c r="AP77" s="181">
        <f>'6、销售进度'!AP149*$C16+'6、销售进度'!AO149*$D16+'6、销售进度'!AN149*$E16+'6、销售进度'!AM149*$F16+'6、销售进度'!AL149*$G16+'6、销售进度'!AK149*$H16+'6、销售进度'!AJ149*$I16+'6、销售进度'!AI149*$J16</f>
        <v>0</v>
      </c>
      <c r="AQ77" s="181">
        <f>'6、销售进度'!AQ149*$C16+'6、销售进度'!AP149*$D16+'6、销售进度'!AO149*$E16+'6、销售进度'!AN149*$F16+'6、销售进度'!AM149*$G16+'6、销售进度'!AL149*$H16+'6、销售进度'!AK149*$I16+'6、销售进度'!AJ149*$J16</f>
        <v>0</v>
      </c>
      <c r="AR77" s="181">
        <f>'6、销售进度'!AR149*$C16+'6、销售进度'!AQ149*$D16+'6、销售进度'!AP149*$E16+'6、销售进度'!AO149*$F16+'6、销售进度'!AN149*$G16+'6、销售进度'!AM149*$H16+'6、销售进度'!AL149*$I16+'6、销售进度'!AK149*$J16</f>
        <v>0</v>
      </c>
      <c r="AS77" s="181">
        <f>'6、销售进度'!AS149*$C16+'6、销售进度'!AR149*$D16+'6、销售进度'!AQ149*$E16+'6、销售进度'!AP149*$F16+'6、销售进度'!AO149*$G16+'6、销售进度'!AN149*$H16+'6、销售进度'!AM149*$I16+'6、销售进度'!AL149*$J16</f>
        <v>0</v>
      </c>
      <c r="AT77" s="181">
        <f>'6、销售进度'!AT149*$C16+'6、销售进度'!AS149*$D16+'6、销售进度'!AR149*$E16+'6、销售进度'!AQ149*$F16+'6、销售进度'!AP149*$G16+'6、销售进度'!AO149*$H16+'6、销售进度'!AN149*$I16+'6、销售进度'!AM149*$J16</f>
        <v>0</v>
      </c>
      <c r="AU77" s="181">
        <f>'6、销售进度'!AU149*$C16+'6、销售进度'!AT149*$D16+'6、销售进度'!AS149*$E16+'6、销售进度'!AR149*$F16+'6、销售进度'!AQ149*$G16+'6、销售进度'!AP149*$H16+'6、销售进度'!AO149*$I16+'6、销售进度'!AN149*$J16</f>
        <v>0</v>
      </c>
      <c r="AV77" s="181">
        <f>'6、销售进度'!AV149*$C16+'6、销售进度'!AU149*$D16+'6、销售进度'!AT149*$E16+'6、销售进度'!AS149*$F16+'6、销售进度'!AR149*$G16+'6、销售进度'!AQ149*$H16+'6、销售进度'!AP149*$I16+'6、销售进度'!AO149*$J16</f>
        <v>0</v>
      </c>
      <c r="AW77" s="181">
        <f>'6、销售进度'!AW149*$C16+'6、销售进度'!AV149*$D16+'6、销售进度'!AU149*$E16+'6、销售进度'!AT149*$F16+'6、销售进度'!AS149*$G16+'6、销售进度'!AR149*$H16+'6、销售进度'!AQ149*$I16+'6、销售进度'!AP149*$J16</f>
        <v>0</v>
      </c>
      <c r="AX77" s="181">
        <f>'6、销售进度'!AX149*$C16+'6、销售进度'!AW149*$D16+'6、销售进度'!AV149*$E16+'6、销售进度'!AU149*$F16+'6、销售进度'!AT149*$G16+'6、销售进度'!AS149*$H16+'6、销售进度'!AR149*$I16+'6、销售进度'!AQ149*$J16</f>
        <v>0</v>
      </c>
      <c r="AY77" s="181">
        <f>'6、销售进度'!AY149*$C16+'6、销售进度'!AX149*$D16+'6、销售进度'!AW149*$E16+'6、销售进度'!AV149*$F16+'6、销售进度'!AU149*$G16+'6、销售进度'!AT149*$H16+'6、销售进度'!AS149*$I16+'6、销售进度'!AR149*$J16</f>
        <v>0</v>
      </c>
      <c r="AZ77" s="181">
        <f>'6、销售进度'!AZ149*$C16+'6、销售进度'!AY149*$D16+'6、销售进度'!AX149*$E16+'6、销售进度'!AW149*$F16+'6、销售进度'!AV149*$G16+'6、销售进度'!AU149*$H16+'6、销售进度'!AT149*$I16+'6、销售进度'!AS149*$J16</f>
        <v>0</v>
      </c>
      <c r="BA77" s="181">
        <f>'6、销售进度'!BA149*$C16+'6、销售进度'!AZ149*$D16+'6、销售进度'!AY149*$E16+'6、销售进度'!AX149*$F16+'6、销售进度'!AW149*$G16+'6、销售进度'!AV149*$H16+'6、销售进度'!AU149*$I16+'6、销售进度'!AT149*$J16</f>
        <v>0</v>
      </c>
      <c r="BB77" s="181">
        <f>'6、销售进度'!BB149*$C16+'6、销售进度'!BA149*$D16+'6、销售进度'!AZ149*$E16+'6、销售进度'!AY149*$F16+'6、销售进度'!AX149*$G16+'6、销售进度'!AW149*$H16+'6、销售进度'!AV149*$I16+'6、销售进度'!AU149*$J16</f>
        <v>0</v>
      </c>
      <c r="BC77" s="181">
        <f>'6、销售进度'!BC149*$C16+'6、销售进度'!BB149*$D16+'6、销售进度'!BA149*$E16+'6、销售进度'!AZ149*$F16+'6、销售进度'!AY149*$G16+'6、销售进度'!AX149*$H16+'6、销售进度'!AW149*$I16+'6、销售进度'!AV149*$J16</f>
        <v>0</v>
      </c>
      <c r="BD77" s="181">
        <f>'6、销售进度'!BD149*$C16+'6、销售进度'!BC149*$D16+'6、销售进度'!BB149*$E16+'6、销售进度'!BA149*$F16+'6、销售进度'!AZ149*$G16+'6、销售进度'!AY149*$H16+'6、销售进度'!AX149*$I16+'6、销售进度'!AW149*$J16</f>
        <v>0</v>
      </c>
      <c r="BE77" s="181">
        <f>'6、销售进度'!BE149*$C16+'6、销售进度'!BD149*$D16+'6、销售进度'!BC149*$E16+'6、销售进度'!BB149*$F16+'6、销售进度'!BA149*$G16+'6、销售进度'!AZ149*$H16+'6、销售进度'!AY149*$I16+'6、销售进度'!AX149*$J16</f>
        <v>0</v>
      </c>
      <c r="BF77" s="181">
        <f>'6、销售进度'!BF149*$C16+'6、销售进度'!BE149*$D16+'6、销售进度'!BD149*$E16+'6、销售进度'!BC149*$F16+'6、销售进度'!BB149*$G16+'6、销售进度'!BA149*$H16+'6、销售进度'!AZ149*$I16+'6、销售进度'!AY149*$J16</f>
        <v>0</v>
      </c>
      <c r="BG77" s="181">
        <f>'6、销售进度'!BG149*$C16+'6、销售进度'!BF149*$D16+'6、销售进度'!BE149*$E16+'6、销售进度'!BD149*$F16+'6、销售进度'!BC149*$G16+'6、销售进度'!BB149*$H16+'6、销售进度'!BA149*$I16+'6、销售进度'!AZ149*$J16</f>
        <v>0</v>
      </c>
      <c r="BH77" s="181">
        <f>'6、销售进度'!BH149*$C16+'6、销售进度'!BG149*$D16+'6、销售进度'!BF149*$E16+'6、销售进度'!BE149*$F16+'6、销售进度'!BD149*$G16+'6、销售进度'!BC149*$H16+'6、销售进度'!BB149*$I16+'6、销售进度'!BA149*$J16</f>
        <v>0</v>
      </c>
      <c r="BI77" s="181">
        <f>'6、销售进度'!BI149*$C16+'6、销售进度'!BH149*$D16+'6、销售进度'!BG149*$E16+'6、销售进度'!BF149*$F16+'6、销售进度'!BE149*$G16+'6、销售进度'!BD149*$H16+'6、销售进度'!BC149*$I16+'6、销售进度'!BB149*$J16</f>
        <v>0</v>
      </c>
      <c r="BJ77" s="181">
        <f>'6、销售进度'!BJ149*$C16+'6、销售进度'!BI149*$D16+'6、销售进度'!BH149*$E16+'6、销售进度'!BG149*$F16+'6、销售进度'!BF149*$G16+'6、销售进度'!BE149*$H16+'6、销售进度'!BD149*$I16+'6、销售进度'!BC149*$J16</f>
        <v>0</v>
      </c>
      <c r="BK77" s="181">
        <f>'6、销售进度'!BK149*$C16+'6、销售进度'!BJ149*$D16+'6、销售进度'!BI149*$E16+'6、销售进度'!BH149*$F16+'6、销售进度'!BG149*$G16+'6、销售进度'!BF149*$H16+'6、销售进度'!BE149*$I16+'6、销售进度'!BD149*$J16</f>
        <v>0</v>
      </c>
      <c r="BL77" s="181">
        <f>'6、销售进度'!BL149*$C16+'6、销售进度'!BK149*$D16+'6、销售进度'!BJ149*$E16+'6、销售进度'!BI149*$F16+'6、销售进度'!BH149*$G16+'6、销售进度'!BG149*$H16+'6、销售进度'!BF149*$I16+'6、销售进度'!BE149*$J16</f>
        <v>0</v>
      </c>
      <c r="BM77" s="181">
        <f>'6、销售进度'!BM149*$C16+'6、销售进度'!BL149*$D16+'6、销售进度'!BK149*$E16+'6、销售进度'!BJ149*$F16+'6、销售进度'!BI149*$G16+'6、销售进度'!BH149*$H16+'6、销售进度'!BG149*$I16+'6、销售进度'!BF149*$J16</f>
        <v>0</v>
      </c>
      <c r="BN77" s="181">
        <f>'6、销售进度'!BN149*$C16+'6、销售进度'!BM149*$D16+'6、销售进度'!BL149*$E16+'6、销售进度'!BK149*$F16+'6、销售进度'!BJ149*$G16+'6、销售进度'!BI149*$H16+'6、销售进度'!BH149*$I16+'6、销售进度'!BG149*$J16</f>
        <v>0</v>
      </c>
      <c r="BO77" s="181">
        <f>'6、销售进度'!BO149*$C16+'6、销售进度'!BN149*$D16+'6、销售进度'!BM149*$E16+'6、销售进度'!BL149*$F16+'6、销售进度'!BK149*$G16+'6、销售进度'!BJ149*$H16+'6、销售进度'!BI149*$I16+'6、销售进度'!BH149*$J16</f>
        <v>0</v>
      </c>
      <c r="BP77" s="181">
        <f>'6、销售进度'!BP149*$C16+'6、销售进度'!BO149*$D16+'6、销售进度'!BN149*$E16+'6、销售进度'!BM149*$F16+'6、销售进度'!BL149*$G16+'6、销售进度'!BK149*$H16+'6、销售进度'!BJ149*$I16+'6、销售进度'!BI149*$J16</f>
        <v>0</v>
      </c>
      <c r="BQ77" s="181">
        <f>'6、销售进度'!BQ149*$C16+'6、销售进度'!BP149*$D16+'6、销售进度'!BO149*$E16+'6、销售进度'!BN149*$F16+'6、销售进度'!BM149*$G16+'6、销售进度'!BL149*$H16+'6、销售进度'!BK149*$I16+'6、销售进度'!BJ149*$J16</f>
        <v>0</v>
      </c>
      <c r="BR77" s="181">
        <f>'6、销售进度'!BR149*$C16+'6、销售进度'!BQ149*$D16+'6、销售进度'!BP149*$E16+'6、销售进度'!BO149*$F16+'6、销售进度'!BN149*$G16+'6、销售进度'!BM149*$H16+'6、销售进度'!BL149*$I16+'6、销售进度'!BK149*$J16</f>
        <v>0</v>
      </c>
      <c r="BS77" s="181">
        <f>'6、销售进度'!BS149*$C16+'6、销售进度'!BR149*$D16+'6、销售进度'!BQ149*$E16+'6、销售进度'!BP149*$F16+'6、销售进度'!BO149*$G16+'6、销售进度'!BN149*$H16+'6、销售进度'!BM149*$I16+'6、销售进度'!BL149*$J16</f>
        <v>0</v>
      </c>
      <c r="BT77" s="181">
        <f>'6、销售进度'!BT149*$C16+'6、销售进度'!BS149*$D16+'6、销售进度'!BR149*$E16+'6、销售进度'!BQ149*$F16+'6、销售进度'!BP149*$G16+'6、销售进度'!BO149*$H16+'6、销售进度'!BN149*$I16+'6、销售进度'!BM149*$J16</f>
        <v>0</v>
      </c>
      <c r="BU77" s="181">
        <f>'6、销售进度'!BU149*$C16+'6、销售进度'!BT149*$D16+'6、销售进度'!BS149*$E16+'6、销售进度'!BR149*$F16+'6、销售进度'!BQ149*$G16+'6、销售进度'!BP149*$H16+'6、销售进度'!BO149*$I16+'6、销售进度'!BN149*$J16</f>
        <v>0</v>
      </c>
      <c r="BV77" s="181">
        <f>'6、销售进度'!BV149*$C16+'6、销售进度'!BU149*$D16+'6、销售进度'!BT149*$E16+'6、销售进度'!BS149*$F16+'6、销售进度'!BR149*$G16+'6、销售进度'!BQ149*$H16+'6、销售进度'!BP149*$I16+'6、销售进度'!BO149*$J16</f>
        <v>0</v>
      </c>
      <c r="BW77" s="181">
        <f>'6、销售进度'!BW149*$C16+'6、销售进度'!BV149*$D16+'6、销售进度'!BU149*$E16+'6、销售进度'!BT149*$F16+'6、销售进度'!BS149*$G16+'6、销售进度'!BR149*$H16+'6、销售进度'!BQ149*$I16+'6、销售进度'!BP149*$J16</f>
        <v>0</v>
      </c>
      <c r="BX77" s="181">
        <f>'6、销售进度'!BX149*$C16+'6、销售进度'!BW149*$D16+'6、销售进度'!BV149*$E16+'6、销售进度'!BU149*$F16+'6、销售进度'!BT149*$G16+'6、销售进度'!BS149*$H16+'6、销售进度'!BR149*$I16+'6、销售进度'!BQ149*$J16</f>
        <v>0</v>
      </c>
      <c r="BY77" s="181">
        <f>'6、销售进度'!BY149*$C16+'6、销售进度'!BX149*$D16+'6、销售进度'!BW149*$E16+'6、销售进度'!BV149*$F16+'6、销售进度'!BU149*$G16+'6、销售进度'!BT149*$H16+'6、销售进度'!BS149*$I16+'6、销售进度'!BR149*$J16</f>
        <v>0</v>
      </c>
      <c r="BZ77" s="181">
        <f>'6、销售进度'!BZ149*$C16+'6、销售进度'!BY149*$D16+'6、销售进度'!BX149*$E16+'6、销售进度'!BW149*$F16+'6、销售进度'!BV149*$G16+'6、销售进度'!BU149*$H16+'6、销售进度'!BT149*$I16+'6、销售进度'!BS149*$J16</f>
        <v>0</v>
      </c>
      <c r="CA77" s="181">
        <f>'6、销售进度'!CA149*$C16+'6、销售进度'!BZ149*$D16+'6、销售进度'!BY149*$E16+'6、销售进度'!BX149*$F16+'6、销售进度'!BW149*$G16+'6、销售进度'!BV149*$H16+'6、销售进度'!BU149*$I16+'6、销售进度'!BT149*$J16</f>
        <v>0</v>
      </c>
      <c r="CB77" s="181">
        <f>'6、销售进度'!CB149*$C16+'6、销售进度'!CA149*$D16+'6、销售进度'!BZ149*$E16+'6、销售进度'!BY149*$F16+'6、销售进度'!BX149*$G16+'6、销售进度'!BW149*$H16+'6、销售进度'!BV149*$I16+'6、销售进度'!BU149*$J16</f>
        <v>0</v>
      </c>
      <c r="CC77" s="181">
        <f>'6、销售进度'!CC149*$C16+'6、销售进度'!CB149*$D16+'6、销售进度'!CA149*$E16+'6、销售进度'!BZ149*$F16+'6、销售进度'!BY149*$G16+'6、销售进度'!BX149*$H16+'6、销售进度'!BW149*$I16+'6、销售进度'!BV149*$J16</f>
        <v>0</v>
      </c>
      <c r="CD77" s="181">
        <f>'6、销售进度'!CD149*$C16+'6、销售进度'!CC149*$D16+'6、销售进度'!CB149*$E16+'6、销售进度'!CA149*$F16+'6、销售进度'!BZ149*$G16+'6、销售进度'!BY149*$H16+'6、销售进度'!BX149*$I16+'6、销售进度'!BW149*$J16</f>
        <v>0</v>
      </c>
      <c r="CE77" s="181">
        <f>'6、销售进度'!CE149*$C16+'6、销售进度'!CD149*$D16+'6、销售进度'!CC149*$E16+'6、销售进度'!CB149*$F16+'6、销售进度'!CA149*$G16+'6、销售进度'!BZ149*$H16+'6、销售进度'!BY149*$I16+'6、销售进度'!BX149*$J16</f>
        <v>0</v>
      </c>
      <c r="CF77" s="181">
        <f>'6、销售进度'!CF149*$C16+'6、销售进度'!CE149*$D16+'6、销售进度'!CD149*$E16+'6、销售进度'!CC149*$F16+'6、销售进度'!CB149*$G16+'6、销售进度'!CA149*$H16+'6、销售进度'!BZ149*$I16+'6、销售进度'!BY149*$J16</f>
        <v>0</v>
      </c>
      <c r="CG77" s="181">
        <f>'6、销售进度'!CG149*$C16+'6、销售进度'!CF149*$D16+'6、销售进度'!CE149*$E16+'6、销售进度'!CD149*$F16+'6、销售进度'!CC149*$G16+'6、销售进度'!CB149*$H16+'6、销售进度'!CA149*$I16+'6、销售进度'!BZ149*$J16</f>
        <v>0</v>
      </c>
      <c r="CH77" s="181">
        <f>'6、销售进度'!CH149*$C16+'6、销售进度'!CG149*$D16+'6、销售进度'!CF149*$E16+'6、销售进度'!CE149*$F16+'6、销售进度'!CD149*$G16+'6、销售进度'!CC149*$H16+'6、销售进度'!CB149*$I16+'6、销售进度'!CA149*$J16</f>
        <v>0</v>
      </c>
      <c r="CI77" s="181">
        <f>'6、销售进度'!CI149*$C16+'6、销售进度'!CH149*$D16+'6、销售进度'!CG149*$E16+'6、销售进度'!CF149*$F16+'6、销售进度'!CE149*$G16+'6、销售进度'!CD149*$H16+'6、销售进度'!CC149*$I16+'6、销售进度'!CB149*$J16</f>
        <v>0</v>
      </c>
      <c r="CJ77" s="181">
        <f>'6、销售进度'!CJ149*$C16+'6、销售进度'!CI149*$D16+'6、销售进度'!CH149*$E16+'6、销售进度'!CG149*$F16+'6、销售进度'!CF149*$G16+'6、销售进度'!CE149*$H16+'6、销售进度'!CD149*$I16+'6、销售进度'!CC149*$J16</f>
        <v>0</v>
      </c>
      <c r="CK77" s="181">
        <f>'6、销售进度'!CK149*$C16+'6、销售进度'!CJ149*$D16+'6、销售进度'!CI149*$E16+'6、销售进度'!CH149*$F16+'6、销售进度'!CG149*$G16+'6、销售进度'!CF149*$H16+'6、销售进度'!CE149*$I16+'6、销售进度'!CD149*$J16</f>
        <v>0</v>
      </c>
      <c r="CL77" s="181">
        <f>'6、销售进度'!CL149*$C16+'6、销售进度'!CK149*$D16+'6、销售进度'!CJ149*$E16+'6、销售进度'!CI149*$F16+'6、销售进度'!CH149*$G16+'6、销售进度'!CG149*$H16+'6、销售进度'!CF149*$I16+'6、销售进度'!CE149*$J16</f>
        <v>0</v>
      </c>
      <c r="CM77" s="181">
        <f>'6、销售进度'!CM149*$C16+'6、销售进度'!CL149*$D16+'6、销售进度'!CK149*$E16+'6、销售进度'!CJ149*$F16+'6、销售进度'!CI149*$G16+'6、销售进度'!CH149*$H16+'6、销售进度'!CG149*$I16+'6、销售进度'!CF149*$J16</f>
        <v>0</v>
      </c>
      <c r="CN77" s="181">
        <f>'6、销售进度'!CN149*$C16+'6、销售进度'!CM149*$D16+'6、销售进度'!CL149*$E16+'6、销售进度'!CK149*$F16+'6、销售进度'!CJ149*$G16+'6、销售进度'!CI149*$H16+'6、销售进度'!CH149*$I16+'6、销售进度'!CG149*$J16</f>
        <v>0</v>
      </c>
      <c r="CO77" s="181">
        <f>'6、销售进度'!CO149*$C16+'6、销售进度'!CN149*$D16+'6、销售进度'!CM149*$E16+'6、销售进度'!CL149*$F16+'6、销售进度'!CK149*$G16+'6、销售进度'!CJ149*$H16+'6、销售进度'!CI149*$I16+'6、销售进度'!CH149*$J16</f>
        <v>0</v>
      </c>
      <c r="CP77" s="181">
        <f>'6、销售进度'!CP149*$C16+'6、销售进度'!CO149*$D16+'6、销售进度'!CN149*$E16+'6、销售进度'!CM149*$F16+'6、销售进度'!CL149*$G16+'6、销售进度'!CK149*$H16+'6、销售进度'!CJ149*$I16+'6、销售进度'!CI149*$J16</f>
        <v>0</v>
      </c>
      <c r="CQ77" s="181">
        <f>'6、销售进度'!CQ149*$C16+'6、销售进度'!CP149*$D16+'6、销售进度'!CO149*$E16+'6、销售进度'!CN149*$F16+'6、销售进度'!CM149*$G16+'6、销售进度'!CL149*$H16+'6、销售进度'!CK149*$I16+'6、销售进度'!CJ149*$J16</f>
        <v>0</v>
      </c>
      <c r="CR77" s="181">
        <f>'6、销售进度'!CR149*$C16+'6、销售进度'!CQ149*$D16+'6、销售进度'!CP149*$E16+'6、销售进度'!CO149*$F16+'6、销售进度'!CN149*$G16+'6、销售进度'!CM149*$H16+'6、销售进度'!CL149*$I16+'6、销售进度'!CK149*$J16</f>
        <v>0</v>
      </c>
      <c r="CS77" s="181">
        <f>'6、销售进度'!CS149*$C16+'6、销售进度'!CR149*$D16+'6、销售进度'!CQ149*$E16+'6、销售进度'!CP149*$F16+'6、销售进度'!CO149*$G16+'6、销售进度'!CN149*$H16+'6、销售进度'!CM149*$I16+'6、销售进度'!CL149*$J16</f>
        <v>0</v>
      </c>
      <c r="CT77" s="181">
        <f>'6、销售进度'!CT149*$C16+'6、销售进度'!CS149*$D16+'6、销售进度'!CR149*$E16+'6、销售进度'!CQ149*$F16+'6、销售进度'!CP149*$G16+'6、销售进度'!CO149*$H16+'6、销售进度'!CN149*$I16+'6、销售进度'!CM149*$J16</f>
        <v>0</v>
      </c>
      <c r="CU77" s="188">
        <f>B77-'6、销售进度'!B149</f>
        <v>0</v>
      </c>
    </row>
    <row r="78" spans="1:99" ht="16.5" customHeight="1" outlineLevel="1">
      <c r="A78" s="174" t="str">
        <f t="shared" si="45"/>
        <v>车位</v>
      </c>
      <c r="B78" s="180">
        <f t="shared" si="46"/>
        <v>8190</v>
      </c>
      <c r="C78" s="181">
        <f>'6、销售进度'!C150*$C17</f>
        <v>0</v>
      </c>
      <c r="D78" s="181">
        <f>'6、销售进度'!D150*$C17+'6、销售进度'!C150*$D17</f>
        <v>0</v>
      </c>
      <c r="E78" s="181">
        <f>'6、销售进度'!E150*$C17+'6、销售进度'!D150*$D17+'6、销售进度'!C150*$E17</f>
        <v>0</v>
      </c>
      <c r="F78" s="181">
        <f>'6、销售进度'!F150*$C17+'6、销售进度'!E150*$D17+'6、销售进度'!D150*$E17+'6、销售进度'!C150*$F17</f>
        <v>0</v>
      </c>
      <c r="G78" s="181">
        <f>'6、销售进度'!G150*$C17+'6、销售进度'!F150*$D17+'6、销售进度'!E150*$E17+'6、销售进度'!D150*$F17+'6、销售进度'!C150*$G17</f>
        <v>0</v>
      </c>
      <c r="H78" s="181">
        <f>'6、销售进度'!H150*$C17+'6、销售进度'!G150*$D17+'6、销售进度'!F150*$E17+'6、销售进度'!E150*$F17+'6、销售进度'!D150*$G17+'6、销售进度'!C150*$H17</f>
        <v>0</v>
      </c>
      <c r="I78" s="181">
        <f>'6、销售进度'!I150*$C17+'6、销售进度'!H150*$D17+'6、销售进度'!G150*$E17+'6、销售进度'!F150*$F17+'6、销售进度'!E150*$G17+'6、销售进度'!D150*$H17+'6、销售进度'!C150*$I17</f>
        <v>0</v>
      </c>
      <c r="J78" s="181">
        <f>'6、销售进度'!J150*$C17+'6、销售进度'!I150*$D17+'6、销售进度'!H150*$E17+'6、销售进度'!G150*$F17+'6、销售进度'!F150*$G17+'6、销售进度'!E150*$H17+'6、销售进度'!D150*$I17+'6、销售进度'!C150*$J17</f>
        <v>0</v>
      </c>
      <c r="K78" s="181">
        <f>'6、销售进度'!K150*$C17+'6、销售进度'!J150*$D17+'6、销售进度'!I150*$E17+'6、销售进度'!H150*$F17+'6、销售进度'!G150*$G17+'6、销售进度'!F150*$H17+'6、销售进度'!E150*$I17+'6、销售进度'!D150*$J17</f>
        <v>0</v>
      </c>
      <c r="L78" s="181">
        <f>'6、销售进度'!L150*$C17+'6、销售进度'!K150*$D17+'6、销售进度'!J150*$E17+'6、销售进度'!I150*$F17+'6、销售进度'!H150*$G17+'6、销售进度'!G150*$H17+'6、销售进度'!F150*$I17+'6、销售进度'!E150*$J17</f>
        <v>0</v>
      </c>
      <c r="M78" s="181">
        <f>'6、销售进度'!M150*$C17+'6、销售进度'!L150*$D17+'6、销售进度'!K150*$E17+'6、销售进度'!J150*$F17+'6、销售进度'!I150*$G17+'6、销售进度'!H150*$H17+'6、销售进度'!G150*$I17+'6、销售进度'!F150*$J17</f>
        <v>0</v>
      </c>
      <c r="N78" s="181">
        <f>'6、销售进度'!N150*$C17+'6、销售进度'!M150*$D17+'6、销售进度'!L150*$E17+'6、销售进度'!K150*$F17+'6、销售进度'!J150*$G17+'6、销售进度'!I150*$H17+'6、销售进度'!H150*$I17+'6、销售进度'!G150*$J17</f>
        <v>0</v>
      </c>
      <c r="O78" s="181">
        <f>'6、销售进度'!O150*$C17+'6、销售进度'!N150*$D17+'6、销售进度'!M150*$E17+'6、销售进度'!L150*$F17+'6、销售进度'!K150*$G17+'6、销售进度'!J150*$H17+'6、销售进度'!I150*$I17+'6、销售进度'!H150*$J17</f>
        <v>0</v>
      </c>
      <c r="P78" s="181">
        <f>'6、销售进度'!P150*$C17+'6、销售进度'!O150*$D17+'6、销售进度'!N150*$E17+'6、销售进度'!M150*$F17+'6、销售进度'!L150*$G17+'6、销售进度'!K150*$H17+'6、销售进度'!J150*$I17+'6、销售进度'!I150*$J17</f>
        <v>0</v>
      </c>
      <c r="Q78" s="181">
        <f>'6、销售进度'!Q150*$C17+'6、销售进度'!P150*$D17+'6、销售进度'!O150*$E17+'6、销售进度'!N150*$F17+'6、销售进度'!M150*$G17+'6、销售进度'!L150*$H17+'6、销售进度'!K150*$I17+'6、销售进度'!J150*$J17</f>
        <v>0</v>
      </c>
      <c r="R78" s="181">
        <f>'6、销售进度'!R150*$C17+'6、销售进度'!Q150*$D17+'6、销售进度'!P150*$E17+'6、销售进度'!O150*$F17+'6、销售进度'!N150*$G17+'6、销售进度'!M150*$H17+'6、销售进度'!L150*$I17+'6、销售进度'!K150*$J17</f>
        <v>0</v>
      </c>
      <c r="S78" s="181">
        <f>'6、销售进度'!S150*$C17+'6、销售进度'!R150*$D17+'6、销售进度'!Q150*$E17+'6、销售进度'!P150*$F17+'6、销售进度'!O150*$G17+'6、销售进度'!N150*$H17+'6、销售进度'!M150*$I17+'6、销售进度'!L150*$J17</f>
        <v>0</v>
      </c>
      <c r="T78" s="181">
        <f>'6、销售进度'!T150*$C17+'6、销售进度'!S150*$D17+'6、销售进度'!R150*$E17+'6、销售进度'!Q150*$F17+'6、销售进度'!P150*$G17+'6、销售进度'!O150*$H17+'6、销售进度'!N150*$I17+'6、销售进度'!M150*$J17</f>
        <v>0</v>
      </c>
      <c r="U78" s="181">
        <f>'6、销售进度'!U150*$C17+'6、销售进度'!T150*$D17+'6、销售进度'!S150*$E17+'6、销售进度'!R150*$F17+'6、销售进度'!Q150*$G17+'6、销售进度'!P150*$H17+'6、销售进度'!O150*$I17+'6、销售进度'!N150*$J17</f>
        <v>0</v>
      </c>
      <c r="V78" s="181">
        <f>'6、销售进度'!V150*$C17+'6、销售进度'!U150*$D17+'6、销售进度'!T150*$E17+'6、销售进度'!S150*$F17+'6、销售进度'!R150*$G17+'6、销售进度'!Q150*$H17+'6、销售进度'!P150*$I17+'6、销售进度'!O150*$J17</f>
        <v>0</v>
      </c>
      <c r="W78" s="181">
        <f>'6、销售进度'!W150*$C17+'6、销售进度'!V150*$D17+'6、销售进度'!U150*$E17+'6、销售进度'!T150*$F17+'6、销售进度'!S150*$G17+'6、销售进度'!R150*$H17+'6、销售进度'!Q150*$I17+'6、销售进度'!P150*$J17</f>
        <v>0</v>
      </c>
      <c r="X78" s="181">
        <f>'6、销售进度'!X150*$C17+'6、销售进度'!W150*$D17+'6、销售进度'!V150*$E17+'6、销售进度'!U150*$F17+'6、销售进度'!T150*$G17+'6、销售进度'!S150*$H17+'6、销售进度'!R150*$I17+'6、销售进度'!Q150*$J17</f>
        <v>0</v>
      </c>
      <c r="Y78" s="181">
        <f>'6、销售进度'!Y150*$C17+'6、销售进度'!X150*$D17+'6、销售进度'!W150*$E17+'6、销售进度'!V150*$F17+'6、销售进度'!U150*$G17+'6、销售进度'!T150*$H17+'6、销售进度'!S150*$I17+'6、销售进度'!R150*$J17</f>
        <v>0</v>
      </c>
      <c r="Z78" s="181">
        <f>'6、销售进度'!Z150*$C17+'6、销售进度'!Y150*$D17+'6、销售进度'!X150*$E17+'6、销售进度'!W150*$F17+'6、销售进度'!V150*$G17+'6、销售进度'!U150*$H17+'6、销售进度'!T150*$I17+'6、销售进度'!S150*$J17</f>
        <v>0</v>
      </c>
      <c r="AA78" s="181">
        <f>'6、销售进度'!AA150*$C17+'6、销售进度'!Z150*$D17+'6、销售进度'!Y150*$E17+'6、销售进度'!X150*$F17+'6、销售进度'!W150*$G17+'6、销售进度'!V150*$H17+'6、销售进度'!U150*$I17+'6、销售进度'!T150*$J17</f>
        <v>0</v>
      </c>
      <c r="AB78" s="181">
        <f>'6、销售进度'!AB150*$C17+'6、销售进度'!AA150*$D17+'6、销售进度'!Z150*$E17+'6、销售进度'!Y150*$F17+'6、销售进度'!X150*$G17+'6、销售进度'!W150*$H17+'6、销售进度'!V150*$I17+'6、销售进度'!U150*$J17</f>
        <v>0</v>
      </c>
      <c r="AC78" s="181">
        <f>'6、销售进度'!AC150*$C17+'6、销售进度'!AB150*$D17+'6、销售进度'!AA150*$E17+'6、销售进度'!Z150*$F17+'6、销售进度'!Y150*$G17+'6、销售进度'!X150*$H17+'6、销售进度'!W150*$I17+'6、销售进度'!V150*$J17</f>
        <v>0</v>
      </c>
      <c r="AD78" s="181">
        <f>'6、销售进度'!AD150*$C17+'6、销售进度'!AC150*$D17+'6、销售进度'!AB150*$E17+'6、销售进度'!AA150*$F17+'6、销售进度'!Z150*$G17+'6、销售进度'!Y150*$H17+'6、销售进度'!X150*$I17+'6、销售进度'!W150*$J17</f>
        <v>0</v>
      </c>
      <c r="AE78" s="181">
        <f>'6、销售进度'!AE150*$C17+'6、销售进度'!AD150*$D17+'6、销售进度'!AC150*$E17+'6、销售进度'!AB150*$F17+'6、销售进度'!AA150*$G17+'6、销售进度'!Z150*$H17+'6、销售进度'!Y150*$I17+'6、销售进度'!X150*$J17</f>
        <v>0</v>
      </c>
      <c r="AF78" s="181">
        <f>'6、销售进度'!AF150*$C17+'6、销售进度'!AE150*$D17+'6、销售进度'!AD150*$E17+'6、销售进度'!AC150*$F17+'6、销售进度'!AB150*$G17+'6、销售进度'!AA150*$H17+'6、销售进度'!Z150*$I17+'6、销售进度'!Y150*$J17</f>
        <v>0</v>
      </c>
      <c r="AG78" s="181">
        <f>'6、销售进度'!AG150*$C17+'6、销售进度'!AF150*$D17+'6、销售进度'!AE150*$E17+'6、销售进度'!AD150*$F17+'6、销售进度'!AC150*$G17+'6、销售进度'!AB150*$H17+'6、销售进度'!AA150*$I17+'6、销售进度'!Z150*$J17</f>
        <v>0</v>
      </c>
      <c r="AH78" s="181">
        <f>'6、销售进度'!AH150*$C17+'6、销售进度'!AG150*$D17+'6、销售进度'!AF150*$E17+'6、销售进度'!AE150*$F17+'6、销售进度'!AD150*$G17+'6、销售进度'!AC150*$H17+'6、销售进度'!AB150*$I17+'6、销售进度'!AA150*$J17</f>
        <v>0</v>
      </c>
      <c r="AI78" s="181">
        <f>'6、销售进度'!AI150*$C17+'6、销售进度'!AH150*$D17+'6、销售进度'!AG150*$E17+'6、销售进度'!AF150*$F17+'6、销售进度'!AE150*$G17+'6、销售进度'!AD150*$H17+'6、销售进度'!AC150*$I17+'6、销售进度'!AB150*$J17</f>
        <v>2700</v>
      </c>
      <c r="AJ78" s="181">
        <f>'6、销售进度'!AJ150*$C17+'6、销售进度'!AI150*$D17+'6、销售进度'!AH150*$E17+'6、销售进度'!AG150*$F17+'6、销售进度'!AF150*$G17+'6、销售进度'!AE150*$H17+'6、销售进度'!AD150*$I17+'6、销售进度'!AC150*$J17</f>
        <v>750</v>
      </c>
      <c r="AK78" s="181">
        <f>'6、销售进度'!AK150*$C17+'6、销售进度'!AJ150*$D17+'6、销售进度'!AI150*$E17+'6、销售进度'!AH150*$F17+'6、销售进度'!AG150*$G17+'6、销售进度'!AF150*$H17+'6、销售进度'!AE150*$I17+'6、销售进度'!AD150*$J17</f>
        <v>645</v>
      </c>
      <c r="AL78" s="181">
        <f>'6、销售进度'!AL150*$C17+'6、销售进度'!AK150*$D17+'6、销售进度'!AJ150*$E17+'6、销售进度'!AI150*$F17+'6、销售进度'!AH150*$G17+'6、销售进度'!AG150*$H17+'6、销售进度'!AF150*$I17+'6、销售进度'!AE150*$J17</f>
        <v>2700</v>
      </c>
      <c r="AM78" s="181">
        <f>'6、销售进度'!AM150*$C17+'6、销售进度'!AL150*$D17+'6、销售进度'!AK150*$E17+'6、销售进度'!AJ150*$F17+'6、销售进度'!AI150*$G17+'6、销售进度'!AH150*$H17+'6、销售进度'!AG150*$I17+'6、销售进度'!AF150*$J17</f>
        <v>750</v>
      </c>
      <c r="AN78" s="181">
        <f>'6、销售进度'!AN150*$C17+'6、销售进度'!AM150*$D17+'6、销售进度'!AL150*$E17+'6、销售进度'!AK150*$F17+'6、销售进度'!AJ150*$G17+'6、销售进度'!AI150*$H17+'6、销售进度'!AH150*$I17+'6、销售进度'!AG150*$J17</f>
        <v>645</v>
      </c>
      <c r="AO78" s="181">
        <f>'6、销售进度'!AO150*$C17+'6、销售进度'!AN150*$D17+'6、销售进度'!AM150*$E17+'6、销售进度'!AL150*$F17+'6、销售进度'!AK150*$G17+'6、销售进度'!AJ150*$H17+'6、销售进度'!AI150*$I17+'6、销售进度'!AH150*$J17</f>
        <v>0</v>
      </c>
      <c r="AP78" s="181">
        <f>'6、销售进度'!AP150*$C17+'6、销售进度'!AO150*$D17+'6、销售进度'!AN150*$E17+'6、销售进度'!AM150*$F17+'6、销售进度'!AL150*$G17+'6、销售进度'!AK150*$H17+'6、销售进度'!AJ150*$I17+'6、销售进度'!AI150*$J17</f>
        <v>0</v>
      </c>
      <c r="AQ78" s="181">
        <f>'6、销售进度'!AQ150*$C17+'6、销售进度'!AP150*$D17+'6、销售进度'!AO150*$E17+'6、销售进度'!AN150*$F17+'6、销售进度'!AM150*$G17+'6、销售进度'!AL150*$H17+'6、销售进度'!AK150*$I17+'6、销售进度'!AJ150*$J17</f>
        <v>0</v>
      </c>
      <c r="AR78" s="181">
        <f>'6、销售进度'!AR150*$C17+'6、销售进度'!AQ150*$D17+'6、销售进度'!AP150*$E17+'6、销售进度'!AO150*$F17+'6、销售进度'!AN150*$G17+'6、销售进度'!AM150*$H17+'6、销售进度'!AL150*$I17+'6、销售进度'!AK150*$J17</f>
        <v>0</v>
      </c>
      <c r="AS78" s="181">
        <f>'6、销售进度'!AS150*$C17+'6、销售进度'!AR150*$D17+'6、销售进度'!AQ150*$E17+'6、销售进度'!AP150*$F17+'6、销售进度'!AO150*$G17+'6、销售进度'!AN150*$H17+'6、销售进度'!AM150*$I17+'6、销售进度'!AL150*$J17</f>
        <v>0</v>
      </c>
      <c r="AT78" s="181">
        <f>'6、销售进度'!AT150*$C17+'6、销售进度'!AS150*$D17+'6、销售进度'!AR150*$E17+'6、销售进度'!AQ150*$F17+'6、销售进度'!AP150*$G17+'6、销售进度'!AO150*$H17+'6、销售进度'!AN150*$I17+'6、销售进度'!AM150*$J17</f>
        <v>0</v>
      </c>
      <c r="AU78" s="181">
        <f>'6、销售进度'!AU150*$C17+'6、销售进度'!AT150*$D17+'6、销售进度'!AS150*$E17+'6、销售进度'!AR150*$F17+'6、销售进度'!AQ150*$G17+'6、销售进度'!AP150*$H17+'6、销售进度'!AO150*$I17+'6、销售进度'!AN150*$J17</f>
        <v>0</v>
      </c>
      <c r="AV78" s="181">
        <f>'6、销售进度'!AV150*$C17+'6、销售进度'!AU150*$D17+'6、销售进度'!AT150*$E17+'6、销售进度'!AS150*$F17+'6、销售进度'!AR150*$G17+'6、销售进度'!AQ150*$H17+'6、销售进度'!AP150*$I17+'6、销售进度'!AO150*$J17</f>
        <v>0</v>
      </c>
      <c r="AW78" s="181">
        <f>'6、销售进度'!AW150*$C17+'6、销售进度'!AV150*$D17+'6、销售进度'!AU150*$E17+'6、销售进度'!AT150*$F17+'6、销售进度'!AS150*$G17+'6、销售进度'!AR150*$H17+'6、销售进度'!AQ150*$I17+'6、销售进度'!AP150*$J17</f>
        <v>0</v>
      </c>
      <c r="AX78" s="181">
        <f>'6、销售进度'!AX150*$C17+'6、销售进度'!AW150*$D17+'6、销售进度'!AV150*$E17+'6、销售进度'!AU150*$F17+'6、销售进度'!AT150*$G17+'6、销售进度'!AS150*$H17+'6、销售进度'!AR150*$I17+'6、销售进度'!AQ150*$J17</f>
        <v>0</v>
      </c>
      <c r="AY78" s="181">
        <f>'6、销售进度'!AY150*$C17+'6、销售进度'!AX150*$D17+'6、销售进度'!AW150*$E17+'6、销售进度'!AV150*$F17+'6、销售进度'!AU150*$G17+'6、销售进度'!AT150*$H17+'6、销售进度'!AS150*$I17+'6、销售进度'!AR150*$J17</f>
        <v>0</v>
      </c>
      <c r="AZ78" s="181">
        <f>'6、销售进度'!AZ150*$C17+'6、销售进度'!AY150*$D17+'6、销售进度'!AX150*$E17+'6、销售进度'!AW150*$F17+'6、销售进度'!AV150*$G17+'6、销售进度'!AU150*$H17+'6、销售进度'!AT150*$I17+'6、销售进度'!AS150*$J17</f>
        <v>0</v>
      </c>
      <c r="BA78" s="181">
        <f>'6、销售进度'!BA150*$C17+'6、销售进度'!AZ150*$D17+'6、销售进度'!AY150*$E17+'6、销售进度'!AX150*$F17+'6、销售进度'!AW150*$G17+'6、销售进度'!AV150*$H17+'6、销售进度'!AU150*$I17+'6、销售进度'!AT150*$J17</f>
        <v>0</v>
      </c>
      <c r="BB78" s="181">
        <f>'6、销售进度'!BB150*$C17+'6、销售进度'!BA150*$D17+'6、销售进度'!AZ150*$E17+'6、销售进度'!AY150*$F17+'6、销售进度'!AX150*$G17+'6、销售进度'!AW150*$H17+'6、销售进度'!AV150*$I17+'6、销售进度'!AU150*$J17</f>
        <v>0</v>
      </c>
      <c r="BC78" s="181">
        <f>'6、销售进度'!BC150*$C17+'6、销售进度'!BB150*$D17+'6、销售进度'!BA150*$E17+'6、销售进度'!AZ150*$F17+'6、销售进度'!AY150*$G17+'6、销售进度'!AX150*$H17+'6、销售进度'!AW150*$I17+'6、销售进度'!AV150*$J17</f>
        <v>0</v>
      </c>
      <c r="BD78" s="181">
        <f>'6、销售进度'!BD150*$C17+'6、销售进度'!BC150*$D17+'6、销售进度'!BB150*$E17+'6、销售进度'!BA150*$F17+'6、销售进度'!AZ150*$G17+'6、销售进度'!AY150*$H17+'6、销售进度'!AX150*$I17+'6、销售进度'!AW150*$J17</f>
        <v>0</v>
      </c>
      <c r="BE78" s="181">
        <f>'6、销售进度'!BE150*$C17+'6、销售进度'!BD150*$D17+'6、销售进度'!BC150*$E17+'6、销售进度'!BB150*$F17+'6、销售进度'!BA150*$G17+'6、销售进度'!AZ150*$H17+'6、销售进度'!AY150*$I17+'6、销售进度'!AX150*$J17</f>
        <v>0</v>
      </c>
      <c r="BF78" s="181">
        <f>'6、销售进度'!BF150*$C17+'6、销售进度'!BE150*$D17+'6、销售进度'!BD150*$E17+'6、销售进度'!BC150*$F17+'6、销售进度'!BB150*$G17+'6、销售进度'!BA150*$H17+'6、销售进度'!AZ150*$I17+'6、销售进度'!AY150*$J17</f>
        <v>0</v>
      </c>
      <c r="BG78" s="181">
        <f>'6、销售进度'!BG150*$C17+'6、销售进度'!BF150*$D17+'6、销售进度'!BE150*$E17+'6、销售进度'!BD150*$F17+'6、销售进度'!BC150*$G17+'6、销售进度'!BB150*$H17+'6、销售进度'!BA150*$I17+'6、销售进度'!AZ150*$J17</f>
        <v>0</v>
      </c>
      <c r="BH78" s="181">
        <f>'6、销售进度'!BH150*$C17+'6、销售进度'!BG150*$D17+'6、销售进度'!BF150*$E17+'6、销售进度'!BE150*$F17+'6、销售进度'!BD150*$G17+'6、销售进度'!BC150*$H17+'6、销售进度'!BB150*$I17+'6、销售进度'!BA150*$J17</f>
        <v>0</v>
      </c>
      <c r="BI78" s="181">
        <f>'6、销售进度'!BI150*$C17+'6、销售进度'!BH150*$D17+'6、销售进度'!BG150*$E17+'6、销售进度'!BF150*$F17+'6、销售进度'!BE150*$G17+'6、销售进度'!BD150*$H17+'6、销售进度'!BC150*$I17+'6、销售进度'!BB150*$J17</f>
        <v>0</v>
      </c>
      <c r="BJ78" s="181">
        <f>'6、销售进度'!BJ150*$C17+'6、销售进度'!BI150*$D17+'6、销售进度'!BH150*$E17+'6、销售进度'!BG150*$F17+'6、销售进度'!BF150*$G17+'6、销售进度'!BE150*$H17+'6、销售进度'!BD150*$I17+'6、销售进度'!BC150*$J17</f>
        <v>0</v>
      </c>
      <c r="BK78" s="181">
        <f>'6、销售进度'!BK150*$C17+'6、销售进度'!BJ150*$D17+'6、销售进度'!BI150*$E17+'6、销售进度'!BH150*$F17+'6、销售进度'!BG150*$G17+'6、销售进度'!BF150*$H17+'6、销售进度'!BE150*$I17+'6、销售进度'!BD150*$J17</f>
        <v>0</v>
      </c>
      <c r="BL78" s="181">
        <f>'6、销售进度'!BL150*$C17+'6、销售进度'!BK150*$D17+'6、销售进度'!BJ150*$E17+'6、销售进度'!BI150*$F17+'6、销售进度'!BH150*$G17+'6、销售进度'!BG150*$H17+'6、销售进度'!BF150*$I17+'6、销售进度'!BE150*$J17</f>
        <v>0</v>
      </c>
      <c r="BM78" s="181">
        <f>'6、销售进度'!BM150*$C17+'6、销售进度'!BL150*$D17+'6、销售进度'!BK150*$E17+'6、销售进度'!BJ150*$F17+'6、销售进度'!BI150*$G17+'6、销售进度'!BH150*$H17+'6、销售进度'!BG150*$I17+'6、销售进度'!BF150*$J17</f>
        <v>0</v>
      </c>
      <c r="BN78" s="181">
        <f>'6、销售进度'!BN150*$C17+'6、销售进度'!BM150*$D17+'6、销售进度'!BL150*$E17+'6、销售进度'!BK150*$F17+'6、销售进度'!BJ150*$G17+'6、销售进度'!BI150*$H17+'6、销售进度'!BH150*$I17+'6、销售进度'!BG150*$J17</f>
        <v>0</v>
      </c>
      <c r="BO78" s="181">
        <f>'6、销售进度'!BO150*$C17+'6、销售进度'!BN150*$D17+'6、销售进度'!BM150*$E17+'6、销售进度'!BL150*$F17+'6、销售进度'!BK150*$G17+'6、销售进度'!BJ150*$H17+'6、销售进度'!BI150*$I17+'6、销售进度'!BH150*$J17</f>
        <v>0</v>
      </c>
      <c r="BP78" s="181">
        <f>'6、销售进度'!BP150*$C17+'6、销售进度'!BO150*$D17+'6、销售进度'!BN150*$E17+'6、销售进度'!BM150*$F17+'6、销售进度'!BL150*$G17+'6、销售进度'!BK150*$H17+'6、销售进度'!BJ150*$I17+'6、销售进度'!BI150*$J17</f>
        <v>0</v>
      </c>
      <c r="BQ78" s="181">
        <f>'6、销售进度'!BQ150*$C17+'6、销售进度'!BP150*$D17+'6、销售进度'!BO150*$E17+'6、销售进度'!BN150*$F17+'6、销售进度'!BM150*$G17+'6、销售进度'!BL150*$H17+'6、销售进度'!BK150*$I17+'6、销售进度'!BJ150*$J17</f>
        <v>0</v>
      </c>
      <c r="BR78" s="181">
        <f>'6、销售进度'!BR150*$C17+'6、销售进度'!BQ150*$D17+'6、销售进度'!BP150*$E17+'6、销售进度'!BO150*$F17+'6、销售进度'!BN150*$G17+'6、销售进度'!BM150*$H17+'6、销售进度'!BL150*$I17+'6、销售进度'!BK150*$J17</f>
        <v>0</v>
      </c>
      <c r="BS78" s="181">
        <f>'6、销售进度'!BS150*$C17+'6、销售进度'!BR150*$D17+'6、销售进度'!BQ150*$E17+'6、销售进度'!BP150*$F17+'6、销售进度'!BO150*$G17+'6、销售进度'!BN150*$H17+'6、销售进度'!BM150*$I17+'6、销售进度'!BL150*$J17</f>
        <v>0</v>
      </c>
      <c r="BT78" s="181">
        <f>'6、销售进度'!BT150*$C17+'6、销售进度'!BS150*$D17+'6、销售进度'!BR150*$E17+'6、销售进度'!BQ150*$F17+'6、销售进度'!BP150*$G17+'6、销售进度'!BO150*$H17+'6、销售进度'!BN150*$I17+'6、销售进度'!BM150*$J17</f>
        <v>0</v>
      </c>
      <c r="BU78" s="181">
        <f>'6、销售进度'!BU150*$C17+'6、销售进度'!BT150*$D17+'6、销售进度'!BS150*$E17+'6、销售进度'!BR150*$F17+'6、销售进度'!BQ150*$G17+'6、销售进度'!BP150*$H17+'6、销售进度'!BO150*$I17+'6、销售进度'!BN150*$J17</f>
        <v>0</v>
      </c>
      <c r="BV78" s="181">
        <f>'6、销售进度'!BV150*$C17+'6、销售进度'!BU150*$D17+'6、销售进度'!BT150*$E17+'6、销售进度'!BS150*$F17+'6、销售进度'!BR150*$G17+'6、销售进度'!BQ150*$H17+'6、销售进度'!BP150*$I17+'6、销售进度'!BO150*$J17</f>
        <v>0</v>
      </c>
      <c r="BW78" s="181">
        <f>'6、销售进度'!BW150*$C17+'6、销售进度'!BV150*$D17+'6、销售进度'!BU150*$E17+'6、销售进度'!BT150*$F17+'6、销售进度'!BS150*$G17+'6、销售进度'!BR150*$H17+'6、销售进度'!BQ150*$I17+'6、销售进度'!BP150*$J17</f>
        <v>0</v>
      </c>
      <c r="BX78" s="181">
        <f>'6、销售进度'!BX150*$C17+'6、销售进度'!BW150*$D17+'6、销售进度'!BV150*$E17+'6、销售进度'!BU150*$F17+'6、销售进度'!BT150*$G17+'6、销售进度'!BS150*$H17+'6、销售进度'!BR150*$I17+'6、销售进度'!BQ150*$J17</f>
        <v>0</v>
      </c>
      <c r="BY78" s="181">
        <f>'6、销售进度'!BY150*$C17+'6、销售进度'!BX150*$D17+'6、销售进度'!BW150*$E17+'6、销售进度'!BV150*$F17+'6、销售进度'!BU150*$G17+'6、销售进度'!BT150*$H17+'6、销售进度'!BS150*$I17+'6、销售进度'!BR150*$J17</f>
        <v>0</v>
      </c>
      <c r="BZ78" s="181">
        <f>'6、销售进度'!BZ150*$C17+'6、销售进度'!BY150*$D17+'6、销售进度'!BX150*$E17+'6、销售进度'!BW150*$F17+'6、销售进度'!BV150*$G17+'6、销售进度'!BU150*$H17+'6、销售进度'!BT150*$I17+'6、销售进度'!BS150*$J17</f>
        <v>0</v>
      </c>
      <c r="CA78" s="181">
        <f>'6、销售进度'!CA150*$C17+'6、销售进度'!BZ150*$D17+'6、销售进度'!BY150*$E17+'6、销售进度'!BX150*$F17+'6、销售进度'!BW150*$G17+'6、销售进度'!BV150*$H17+'6、销售进度'!BU150*$I17+'6、销售进度'!BT150*$J17</f>
        <v>0</v>
      </c>
      <c r="CB78" s="181">
        <f>'6、销售进度'!CB150*$C17+'6、销售进度'!CA150*$D17+'6、销售进度'!BZ150*$E17+'6、销售进度'!BY150*$F17+'6、销售进度'!BX150*$G17+'6、销售进度'!BW150*$H17+'6、销售进度'!BV150*$I17+'6、销售进度'!BU150*$J17</f>
        <v>0</v>
      </c>
      <c r="CC78" s="181">
        <f>'6、销售进度'!CC150*$C17+'6、销售进度'!CB150*$D17+'6、销售进度'!CA150*$E17+'6、销售进度'!BZ150*$F17+'6、销售进度'!BY150*$G17+'6、销售进度'!BX150*$H17+'6、销售进度'!BW150*$I17+'6、销售进度'!BV150*$J17</f>
        <v>0</v>
      </c>
      <c r="CD78" s="181">
        <f>'6、销售进度'!CD150*$C17+'6、销售进度'!CC150*$D17+'6、销售进度'!CB150*$E17+'6、销售进度'!CA150*$F17+'6、销售进度'!BZ150*$G17+'6、销售进度'!BY150*$H17+'6、销售进度'!BX150*$I17+'6、销售进度'!BW150*$J17</f>
        <v>0</v>
      </c>
      <c r="CE78" s="181">
        <f>'6、销售进度'!CE150*$C17+'6、销售进度'!CD150*$D17+'6、销售进度'!CC150*$E17+'6、销售进度'!CB150*$F17+'6、销售进度'!CA150*$G17+'6、销售进度'!BZ150*$H17+'6、销售进度'!BY150*$I17+'6、销售进度'!BX150*$J17</f>
        <v>0</v>
      </c>
      <c r="CF78" s="181">
        <f>'6、销售进度'!CF150*$C17+'6、销售进度'!CE150*$D17+'6、销售进度'!CD150*$E17+'6、销售进度'!CC150*$F17+'6、销售进度'!CB150*$G17+'6、销售进度'!CA150*$H17+'6、销售进度'!BZ150*$I17+'6、销售进度'!BY150*$J17</f>
        <v>0</v>
      </c>
      <c r="CG78" s="181">
        <f>'6、销售进度'!CG150*$C17+'6、销售进度'!CF150*$D17+'6、销售进度'!CE150*$E17+'6、销售进度'!CD150*$F17+'6、销售进度'!CC150*$G17+'6、销售进度'!CB150*$H17+'6、销售进度'!CA150*$I17+'6、销售进度'!BZ150*$J17</f>
        <v>0</v>
      </c>
      <c r="CH78" s="181">
        <f>'6、销售进度'!CH150*$C17+'6、销售进度'!CG150*$D17+'6、销售进度'!CF150*$E17+'6、销售进度'!CE150*$F17+'6、销售进度'!CD150*$G17+'6、销售进度'!CC150*$H17+'6、销售进度'!CB150*$I17+'6、销售进度'!CA150*$J17</f>
        <v>0</v>
      </c>
      <c r="CI78" s="181">
        <f>'6、销售进度'!CI150*$C17+'6、销售进度'!CH150*$D17+'6、销售进度'!CG150*$E17+'6、销售进度'!CF150*$F17+'6、销售进度'!CE150*$G17+'6、销售进度'!CD150*$H17+'6、销售进度'!CC150*$I17+'6、销售进度'!CB150*$J17</f>
        <v>0</v>
      </c>
      <c r="CJ78" s="181">
        <f>'6、销售进度'!CJ150*$C17+'6、销售进度'!CI150*$D17+'6、销售进度'!CH150*$E17+'6、销售进度'!CG150*$F17+'6、销售进度'!CF150*$G17+'6、销售进度'!CE150*$H17+'6、销售进度'!CD150*$I17+'6、销售进度'!CC150*$J17</f>
        <v>0</v>
      </c>
      <c r="CK78" s="181">
        <f>'6、销售进度'!CK150*$C17+'6、销售进度'!CJ150*$D17+'6、销售进度'!CI150*$E17+'6、销售进度'!CH150*$F17+'6、销售进度'!CG150*$G17+'6、销售进度'!CF150*$H17+'6、销售进度'!CE150*$I17+'6、销售进度'!CD150*$J17</f>
        <v>0</v>
      </c>
      <c r="CL78" s="181">
        <f>'6、销售进度'!CL150*$C17+'6、销售进度'!CK150*$D17+'6、销售进度'!CJ150*$E17+'6、销售进度'!CI150*$F17+'6、销售进度'!CH150*$G17+'6、销售进度'!CG150*$H17+'6、销售进度'!CF150*$I17+'6、销售进度'!CE150*$J17</f>
        <v>0</v>
      </c>
      <c r="CM78" s="181">
        <f>'6、销售进度'!CM150*$C17+'6、销售进度'!CL150*$D17+'6、销售进度'!CK150*$E17+'6、销售进度'!CJ150*$F17+'6、销售进度'!CI150*$G17+'6、销售进度'!CH150*$H17+'6、销售进度'!CG150*$I17+'6、销售进度'!CF150*$J17</f>
        <v>0</v>
      </c>
      <c r="CN78" s="181">
        <f>'6、销售进度'!CN150*$C17+'6、销售进度'!CM150*$D17+'6、销售进度'!CL150*$E17+'6、销售进度'!CK150*$F17+'6、销售进度'!CJ150*$G17+'6、销售进度'!CI150*$H17+'6、销售进度'!CH150*$I17+'6、销售进度'!CG150*$J17</f>
        <v>0</v>
      </c>
      <c r="CO78" s="181">
        <f>'6、销售进度'!CO150*$C17+'6、销售进度'!CN150*$D17+'6、销售进度'!CM150*$E17+'6、销售进度'!CL150*$F17+'6、销售进度'!CK150*$G17+'6、销售进度'!CJ150*$H17+'6、销售进度'!CI150*$I17+'6、销售进度'!CH150*$J17</f>
        <v>0</v>
      </c>
      <c r="CP78" s="181">
        <f>'6、销售进度'!CP150*$C17+'6、销售进度'!CO150*$D17+'6、销售进度'!CN150*$E17+'6、销售进度'!CM150*$F17+'6、销售进度'!CL150*$G17+'6、销售进度'!CK150*$H17+'6、销售进度'!CJ150*$I17+'6、销售进度'!CI150*$J17</f>
        <v>0</v>
      </c>
      <c r="CQ78" s="181">
        <f>'6、销售进度'!CQ150*$C17+'6、销售进度'!CP150*$D17+'6、销售进度'!CO150*$E17+'6、销售进度'!CN150*$F17+'6、销售进度'!CM150*$G17+'6、销售进度'!CL150*$H17+'6、销售进度'!CK150*$I17+'6、销售进度'!CJ150*$J17</f>
        <v>0</v>
      </c>
      <c r="CR78" s="181">
        <f>'6、销售进度'!CR150*$C17+'6、销售进度'!CQ150*$D17+'6、销售进度'!CP150*$E17+'6、销售进度'!CO150*$F17+'6、销售进度'!CN150*$G17+'6、销售进度'!CM150*$H17+'6、销售进度'!CL150*$I17+'6、销售进度'!CK150*$J17</f>
        <v>0</v>
      </c>
      <c r="CS78" s="181">
        <f>'6、销售进度'!CS150*$C17+'6、销售进度'!CR150*$D17+'6、销售进度'!CQ150*$E17+'6、销售进度'!CP150*$F17+'6、销售进度'!CO150*$G17+'6、销售进度'!CN150*$H17+'6、销售进度'!CM150*$I17+'6、销售进度'!CL150*$J17</f>
        <v>0</v>
      </c>
      <c r="CT78" s="181">
        <f>'6、销售进度'!CT150*$C17+'6、销售进度'!CS150*$D17+'6、销售进度'!CR150*$E17+'6、销售进度'!CQ150*$F17+'6、销售进度'!CP150*$G17+'6、销售进度'!CO150*$H17+'6、销售进度'!CN150*$I17+'6、销售进度'!CM150*$J17</f>
        <v>0</v>
      </c>
      <c r="CU78" s="188">
        <f>B78-'6、销售进度'!B150</f>
        <v>0</v>
      </c>
    </row>
    <row r="79" spans="1:99" ht="16.5" customHeight="1">
      <c r="A79" s="174" t="s">
        <v>239</v>
      </c>
      <c r="B79" s="180">
        <f t="shared" ref="B79:L79" si="47">SUM(B65:B78)</f>
        <v>258834.13920000001</v>
      </c>
      <c r="C79" s="180">
        <f t="shared" si="47"/>
        <v>0</v>
      </c>
      <c r="D79" s="180">
        <f t="shared" si="47"/>
        <v>0</v>
      </c>
      <c r="E79" s="180">
        <f t="shared" si="47"/>
        <v>0</v>
      </c>
      <c r="F79" s="180">
        <f t="shared" si="47"/>
        <v>0</v>
      </c>
      <c r="G79" s="180">
        <f t="shared" si="47"/>
        <v>0</v>
      </c>
      <c r="H79" s="180">
        <f t="shared" si="47"/>
        <v>0</v>
      </c>
      <c r="I79" s="180">
        <f t="shared" si="47"/>
        <v>0</v>
      </c>
      <c r="J79" s="180">
        <f t="shared" si="47"/>
        <v>0</v>
      </c>
      <c r="K79" s="180">
        <f t="shared" si="47"/>
        <v>0</v>
      </c>
      <c r="L79" s="180">
        <f t="shared" si="47"/>
        <v>0</v>
      </c>
      <c r="M79" s="180">
        <f t="shared" ref="M79:AR79" si="48">SUM(M65:M78)</f>
        <v>0</v>
      </c>
      <c r="N79" s="180">
        <f t="shared" si="48"/>
        <v>0</v>
      </c>
      <c r="O79" s="180">
        <f t="shared" si="48"/>
        <v>0</v>
      </c>
      <c r="P79" s="180">
        <f t="shared" si="48"/>
        <v>0</v>
      </c>
      <c r="Q79" s="180">
        <f t="shared" si="48"/>
        <v>0</v>
      </c>
      <c r="R79" s="180">
        <f t="shared" si="48"/>
        <v>0</v>
      </c>
      <c r="S79" s="180">
        <f t="shared" si="48"/>
        <v>0</v>
      </c>
      <c r="T79" s="180">
        <f t="shared" si="48"/>
        <v>35483.184000000001</v>
      </c>
      <c r="U79" s="180">
        <f t="shared" si="48"/>
        <v>44353.98</v>
      </c>
      <c r="V79" s="180">
        <f t="shared" si="48"/>
        <v>56466.00576</v>
      </c>
      <c r="W79" s="180">
        <f t="shared" si="48"/>
        <v>50128.827839999998</v>
      </c>
      <c r="X79" s="180">
        <f t="shared" si="48"/>
        <v>32387.235840000001</v>
      </c>
      <c r="Y79" s="180">
        <f t="shared" si="48"/>
        <v>22037.973839999999</v>
      </c>
      <c r="Z79" s="180">
        <f t="shared" si="48"/>
        <v>6618.3429599999999</v>
      </c>
      <c r="AA79" s="180">
        <f t="shared" si="48"/>
        <v>3168.5889599999991</v>
      </c>
      <c r="AB79" s="180">
        <f t="shared" si="48"/>
        <v>0</v>
      </c>
      <c r="AC79" s="180">
        <f t="shared" si="48"/>
        <v>0</v>
      </c>
      <c r="AD79" s="180">
        <f t="shared" si="48"/>
        <v>0</v>
      </c>
      <c r="AE79" s="180">
        <f t="shared" si="48"/>
        <v>0</v>
      </c>
      <c r="AF79" s="180">
        <f t="shared" si="48"/>
        <v>0</v>
      </c>
      <c r="AG79" s="180">
        <f t="shared" si="48"/>
        <v>0</v>
      </c>
      <c r="AH79" s="180">
        <f t="shared" si="48"/>
        <v>0</v>
      </c>
      <c r="AI79" s="180">
        <f t="shared" si="48"/>
        <v>2700</v>
      </c>
      <c r="AJ79" s="180">
        <f t="shared" si="48"/>
        <v>750</v>
      </c>
      <c r="AK79" s="180">
        <f t="shared" si="48"/>
        <v>645</v>
      </c>
      <c r="AL79" s="180">
        <f t="shared" si="48"/>
        <v>2700</v>
      </c>
      <c r="AM79" s="180">
        <f t="shared" si="48"/>
        <v>750</v>
      </c>
      <c r="AN79" s="180">
        <f t="shared" si="48"/>
        <v>645</v>
      </c>
      <c r="AO79" s="180">
        <f t="shared" si="48"/>
        <v>0</v>
      </c>
      <c r="AP79" s="180">
        <f t="shared" si="48"/>
        <v>0</v>
      </c>
      <c r="AQ79" s="180">
        <f t="shared" si="48"/>
        <v>0</v>
      </c>
      <c r="AR79" s="180">
        <f t="shared" si="48"/>
        <v>0</v>
      </c>
      <c r="AS79" s="180">
        <f t="shared" ref="AS79:BX79" si="49">SUM(AS65:AS78)</f>
        <v>0</v>
      </c>
      <c r="AT79" s="180">
        <f t="shared" si="49"/>
        <v>0</v>
      </c>
      <c r="AU79" s="180">
        <f t="shared" si="49"/>
        <v>0</v>
      </c>
      <c r="AV79" s="180">
        <f t="shared" si="49"/>
        <v>0</v>
      </c>
      <c r="AW79" s="180">
        <f t="shared" si="49"/>
        <v>0</v>
      </c>
      <c r="AX79" s="180">
        <f t="shared" si="49"/>
        <v>0</v>
      </c>
      <c r="AY79" s="180">
        <f t="shared" si="49"/>
        <v>0</v>
      </c>
      <c r="AZ79" s="180">
        <f t="shared" si="49"/>
        <v>0</v>
      </c>
      <c r="BA79" s="180">
        <f t="shared" si="49"/>
        <v>0</v>
      </c>
      <c r="BB79" s="180">
        <f t="shared" si="49"/>
        <v>0</v>
      </c>
      <c r="BC79" s="180">
        <f t="shared" si="49"/>
        <v>0</v>
      </c>
      <c r="BD79" s="180">
        <f t="shared" si="49"/>
        <v>0</v>
      </c>
      <c r="BE79" s="180">
        <f t="shared" si="49"/>
        <v>0</v>
      </c>
      <c r="BF79" s="180">
        <f t="shared" si="49"/>
        <v>0</v>
      </c>
      <c r="BG79" s="180">
        <f t="shared" si="49"/>
        <v>0</v>
      </c>
      <c r="BH79" s="180">
        <f t="shared" si="49"/>
        <v>0</v>
      </c>
      <c r="BI79" s="180">
        <f t="shared" si="49"/>
        <v>0</v>
      </c>
      <c r="BJ79" s="180">
        <f t="shared" si="49"/>
        <v>0</v>
      </c>
      <c r="BK79" s="180">
        <f t="shared" si="49"/>
        <v>0</v>
      </c>
      <c r="BL79" s="180">
        <f t="shared" si="49"/>
        <v>0</v>
      </c>
      <c r="BM79" s="180">
        <f t="shared" si="49"/>
        <v>0</v>
      </c>
      <c r="BN79" s="180">
        <f t="shared" si="49"/>
        <v>0</v>
      </c>
      <c r="BO79" s="180">
        <f t="shared" si="49"/>
        <v>0</v>
      </c>
      <c r="BP79" s="180">
        <f t="shared" si="49"/>
        <v>0</v>
      </c>
      <c r="BQ79" s="180">
        <f t="shared" si="49"/>
        <v>0</v>
      </c>
      <c r="BR79" s="180">
        <f t="shared" si="49"/>
        <v>0</v>
      </c>
      <c r="BS79" s="180">
        <f t="shared" si="49"/>
        <v>0</v>
      </c>
      <c r="BT79" s="180">
        <f t="shared" si="49"/>
        <v>0</v>
      </c>
      <c r="BU79" s="180">
        <f t="shared" si="49"/>
        <v>0</v>
      </c>
      <c r="BV79" s="180">
        <f t="shared" si="49"/>
        <v>0</v>
      </c>
      <c r="BW79" s="180">
        <f t="shared" si="49"/>
        <v>0</v>
      </c>
      <c r="BX79" s="180">
        <f t="shared" si="49"/>
        <v>0</v>
      </c>
      <c r="BY79" s="180">
        <f t="shared" ref="BY79:CT79" si="50">SUM(BY65:BY78)</f>
        <v>0</v>
      </c>
      <c r="BZ79" s="180">
        <f t="shared" si="50"/>
        <v>0</v>
      </c>
      <c r="CA79" s="180">
        <f t="shared" si="50"/>
        <v>0</v>
      </c>
      <c r="CB79" s="180">
        <f t="shared" si="50"/>
        <v>0</v>
      </c>
      <c r="CC79" s="180">
        <f t="shared" si="50"/>
        <v>0</v>
      </c>
      <c r="CD79" s="180">
        <f t="shared" si="50"/>
        <v>0</v>
      </c>
      <c r="CE79" s="180">
        <f t="shared" si="50"/>
        <v>0</v>
      </c>
      <c r="CF79" s="180">
        <f t="shared" si="50"/>
        <v>0</v>
      </c>
      <c r="CG79" s="180">
        <f t="shared" si="50"/>
        <v>0</v>
      </c>
      <c r="CH79" s="180">
        <f t="shared" si="50"/>
        <v>0</v>
      </c>
      <c r="CI79" s="180">
        <f t="shared" si="50"/>
        <v>0</v>
      </c>
      <c r="CJ79" s="180">
        <f t="shared" si="50"/>
        <v>0</v>
      </c>
      <c r="CK79" s="180">
        <f t="shared" si="50"/>
        <v>0</v>
      </c>
      <c r="CL79" s="180">
        <f t="shared" si="50"/>
        <v>0</v>
      </c>
      <c r="CM79" s="180">
        <f t="shared" si="50"/>
        <v>0</v>
      </c>
      <c r="CN79" s="180">
        <f t="shared" si="50"/>
        <v>0</v>
      </c>
      <c r="CO79" s="180">
        <f t="shared" si="50"/>
        <v>0</v>
      </c>
      <c r="CP79" s="180">
        <f t="shared" si="50"/>
        <v>0</v>
      </c>
      <c r="CQ79" s="180">
        <f t="shared" si="50"/>
        <v>0</v>
      </c>
      <c r="CR79" s="180">
        <f t="shared" si="50"/>
        <v>0</v>
      </c>
      <c r="CS79" s="180">
        <f t="shared" si="50"/>
        <v>0</v>
      </c>
      <c r="CT79" s="180">
        <f t="shared" si="50"/>
        <v>0</v>
      </c>
      <c r="CU79" s="188">
        <f>B79-'6、销售进度'!B151</f>
        <v>0</v>
      </c>
    </row>
    <row r="80" spans="1:99" s="170" customFormat="1" ht="16.5" customHeight="1">
      <c r="A80" s="170" t="s">
        <v>77</v>
      </c>
      <c r="B80" s="182">
        <f>B79-'5、销售定价'!J18</f>
        <v>0</v>
      </c>
    </row>
    <row r="81" spans="1:99" s="170" customFormat="1"/>
    <row r="82" spans="1:99" s="170" customFormat="1"/>
    <row r="83" spans="1:99" ht="16.5" customHeight="1">
      <c r="A83" s="812" t="s">
        <v>592</v>
      </c>
      <c r="B83" s="812"/>
      <c r="C83" s="812"/>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2"/>
      <c r="AO83" s="812"/>
      <c r="AP83" s="812"/>
      <c r="AQ83" s="812"/>
      <c r="AR83" s="812"/>
      <c r="AS83" s="812"/>
      <c r="AT83" s="812"/>
      <c r="AU83" s="812"/>
      <c r="AV83" s="812"/>
      <c r="AW83" s="812"/>
      <c r="AX83" s="812"/>
      <c r="AY83" s="812"/>
      <c r="AZ83" s="812"/>
      <c r="BA83" s="812"/>
      <c r="BB83" s="812"/>
      <c r="BC83" s="812"/>
      <c r="BD83" s="812"/>
      <c r="BE83" s="812"/>
      <c r="BF83" s="812"/>
      <c r="BG83" s="812"/>
      <c r="BH83" s="812"/>
      <c r="BI83" s="812"/>
      <c r="BJ83" s="812"/>
      <c r="BK83" s="812"/>
      <c r="BL83" s="812"/>
      <c r="BM83" s="812"/>
    </row>
    <row r="84" spans="1:99" ht="16.5" customHeight="1">
      <c r="A84" s="814" t="s">
        <v>502</v>
      </c>
      <c r="B84" s="814" t="s">
        <v>239</v>
      </c>
      <c r="C84" s="178">
        <v>1</v>
      </c>
      <c r="D84" s="178">
        <v>2</v>
      </c>
      <c r="E84" s="178">
        <v>3</v>
      </c>
      <c r="F84" s="178">
        <v>4</v>
      </c>
      <c r="G84" s="178">
        <v>5</v>
      </c>
      <c r="H84" s="178">
        <v>6</v>
      </c>
      <c r="I84" s="178">
        <v>7</v>
      </c>
      <c r="J84" s="178">
        <v>8</v>
      </c>
      <c r="K84" s="178">
        <v>9</v>
      </c>
      <c r="L84" s="178">
        <v>10</v>
      </c>
      <c r="M84" s="178">
        <v>11</v>
      </c>
      <c r="N84" s="178">
        <v>12</v>
      </c>
      <c r="O84" s="178">
        <v>13</v>
      </c>
      <c r="P84" s="178">
        <v>14</v>
      </c>
      <c r="Q84" s="178">
        <v>15</v>
      </c>
      <c r="R84" s="178">
        <v>16</v>
      </c>
      <c r="S84" s="178">
        <v>17</v>
      </c>
      <c r="T84" s="178">
        <v>18</v>
      </c>
      <c r="U84" s="178">
        <v>19</v>
      </c>
      <c r="V84" s="178">
        <v>20</v>
      </c>
      <c r="W84" s="178">
        <v>21</v>
      </c>
      <c r="X84" s="178">
        <v>22</v>
      </c>
      <c r="Y84" s="178">
        <v>23</v>
      </c>
      <c r="Z84" s="178">
        <v>24</v>
      </c>
      <c r="AA84" s="178">
        <v>25</v>
      </c>
      <c r="AB84" s="178">
        <v>26</v>
      </c>
      <c r="AC84" s="178">
        <v>27</v>
      </c>
      <c r="AD84" s="178">
        <v>28</v>
      </c>
      <c r="AE84" s="178">
        <v>29</v>
      </c>
      <c r="AF84" s="178">
        <v>30</v>
      </c>
      <c r="AG84" s="178">
        <v>31</v>
      </c>
      <c r="AH84" s="178">
        <v>32</v>
      </c>
      <c r="AI84" s="178">
        <v>33</v>
      </c>
      <c r="AJ84" s="178">
        <v>34</v>
      </c>
      <c r="AK84" s="178">
        <v>35</v>
      </c>
      <c r="AL84" s="178">
        <v>36</v>
      </c>
      <c r="AM84" s="178">
        <v>37</v>
      </c>
      <c r="AN84" s="178">
        <v>38</v>
      </c>
      <c r="AO84" s="178">
        <v>39</v>
      </c>
      <c r="AP84" s="178">
        <v>40</v>
      </c>
      <c r="AQ84" s="178">
        <v>41</v>
      </c>
      <c r="AR84" s="178">
        <v>42</v>
      </c>
      <c r="AS84" s="178">
        <v>43</v>
      </c>
      <c r="AT84" s="178">
        <v>44</v>
      </c>
      <c r="AU84" s="178">
        <v>45</v>
      </c>
      <c r="AV84" s="178">
        <v>46</v>
      </c>
      <c r="AW84" s="178">
        <v>47</v>
      </c>
      <c r="AX84" s="178">
        <v>48</v>
      </c>
      <c r="AY84" s="178">
        <v>49</v>
      </c>
      <c r="AZ84" s="178">
        <v>50</v>
      </c>
      <c r="BA84" s="178">
        <v>51</v>
      </c>
      <c r="BB84" s="178">
        <v>52</v>
      </c>
      <c r="BC84" s="178">
        <v>53</v>
      </c>
      <c r="BD84" s="178">
        <v>54</v>
      </c>
      <c r="BE84" s="178">
        <v>55</v>
      </c>
      <c r="BF84" s="178">
        <v>56</v>
      </c>
      <c r="BG84" s="178">
        <v>57</v>
      </c>
      <c r="BH84" s="178">
        <v>58</v>
      </c>
      <c r="BI84" s="178">
        <v>59</v>
      </c>
      <c r="BJ84" s="178">
        <v>60</v>
      </c>
      <c r="BK84" s="178">
        <v>61</v>
      </c>
      <c r="BL84" s="178">
        <v>62</v>
      </c>
      <c r="BM84" s="178">
        <v>63</v>
      </c>
      <c r="BN84" s="178">
        <v>64</v>
      </c>
      <c r="BO84" s="178">
        <v>65</v>
      </c>
      <c r="BP84" s="178">
        <v>66</v>
      </c>
      <c r="BQ84" s="178">
        <v>67</v>
      </c>
      <c r="BR84" s="178">
        <v>68</v>
      </c>
      <c r="BS84" s="178">
        <v>69</v>
      </c>
      <c r="BT84" s="178">
        <v>70</v>
      </c>
      <c r="BU84" s="178">
        <v>71</v>
      </c>
      <c r="BV84" s="178">
        <v>72</v>
      </c>
      <c r="BW84" s="178">
        <v>73</v>
      </c>
      <c r="BX84" s="178">
        <v>74</v>
      </c>
      <c r="BY84" s="178">
        <v>75</v>
      </c>
      <c r="BZ84" s="178">
        <v>76</v>
      </c>
      <c r="CA84" s="178">
        <v>77</v>
      </c>
      <c r="CB84" s="178">
        <v>78</v>
      </c>
      <c r="CC84" s="178">
        <v>79</v>
      </c>
      <c r="CD84" s="178">
        <v>80</v>
      </c>
      <c r="CE84" s="178">
        <v>81</v>
      </c>
      <c r="CF84" s="178">
        <v>82</v>
      </c>
      <c r="CG84" s="178">
        <v>83</v>
      </c>
      <c r="CH84" s="178">
        <v>84</v>
      </c>
      <c r="CI84" s="178">
        <v>85</v>
      </c>
      <c r="CJ84" s="178">
        <v>86</v>
      </c>
      <c r="CK84" s="178">
        <v>87</v>
      </c>
      <c r="CL84" s="178">
        <v>88</v>
      </c>
      <c r="CM84" s="178">
        <v>89</v>
      </c>
      <c r="CN84" s="178">
        <v>90</v>
      </c>
      <c r="CO84" s="178">
        <v>91</v>
      </c>
      <c r="CP84" s="178">
        <v>92</v>
      </c>
      <c r="CQ84" s="178">
        <v>93</v>
      </c>
      <c r="CR84" s="178">
        <v>94</v>
      </c>
      <c r="CS84" s="178">
        <v>95</v>
      </c>
      <c r="CT84" s="178">
        <v>96</v>
      </c>
      <c r="CU84" s="187" t="s">
        <v>77</v>
      </c>
    </row>
    <row r="85" spans="1:99" ht="16.5" customHeight="1">
      <c r="A85" s="815"/>
      <c r="B85" s="815"/>
      <c r="C85" s="179">
        <f>主要假设阐述!$B$5</f>
        <v>42491</v>
      </c>
      <c r="D85" s="179">
        <f>C85+31</f>
        <v>42522</v>
      </c>
      <c r="E85" s="179">
        <f t="shared" ref="E85:BP85" si="51">D85+31</f>
        <v>42553</v>
      </c>
      <c r="F85" s="179">
        <f t="shared" si="51"/>
        <v>42584</v>
      </c>
      <c r="G85" s="179">
        <f t="shared" si="51"/>
        <v>42615</v>
      </c>
      <c r="H85" s="179">
        <f t="shared" si="51"/>
        <v>42646</v>
      </c>
      <c r="I85" s="179">
        <f t="shared" si="51"/>
        <v>42677</v>
      </c>
      <c r="J85" s="179">
        <f t="shared" si="51"/>
        <v>42708</v>
      </c>
      <c r="K85" s="179">
        <f t="shared" si="51"/>
        <v>42739</v>
      </c>
      <c r="L85" s="179">
        <f t="shared" si="51"/>
        <v>42770</v>
      </c>
      <c r="M85" s="179">
        <f t="shared" si="51"/>
        <v>42801</v>
      </c>
      <c r="N85" s="179">
        <f t="shared" si="51"/>
        <v>42832</v>
      </c>
      <c r="O85" s="179">
        <f t="shared" si="51"/>
        <v>42863</v>
      </c>
      <c r="P85" s="179">
        <f t="shared" si="51"/>
        <v>42894</v>
      </c>
      <c r="Q85" s="179">
        <f t="shared" si="51"/>
        <v>42925</v>
      </c>
      <c r="R85" s="179">
        <f t="shared" si="51"/>
        <v>42956</v>
      </c>
      <c r="S85" s="179">
        <f t="shared" si="51"/>
        <v>42987</v>
      </c>
      <c r="T85" s="179">
        <f t="shared" si="51"/>
        <v>43018</v>
      </c>
      <c r="U85" s="179">
        <f t="shared" si="51"/>
        <v>43049</v>
      </c>
      <c r="V85" s="179">
        <f t="shared" si="51"/>
        <v>43080</v>
      </c>
      <c r="W85" s="179">
        <f t="shared" si="51"/>
        <v>43111</v>
      </c>
      <c r="X85" s="179">
        <f t="shared" si="51"/>
        <v>43142</v>
      </c>
      <c r="Y85" s="179">
        <f t="shared" si="51"/>
        <v>43173</v>
      </c>
      <c r="Z85" s="179">
        <f t="shared" si="51"/>
        <v>43204</v>
      </c>
      <c r="AA85" s="179">
        <f t="shared" si="51"/>
        <v>43235</v>
      </c>
      <c r="AB85" s="179">
        <f t="shared" si="51"/>
        <v>43266</v>
      </c>
      <c r="AC85" s="179">
        <f t="shared" si="51"/>
        <v>43297</v>
      </c>
      <c r="AD85" s="179">
        <f t="shared" si="51"/>
        <v>43328</v>
      </c>
      <c r="AE85" s="179">
        <f t="shared" si="51"/>
        <v>43359</v>
      </c>
      <c r="AF85" s="179">
        <f t="shared" si="51"/>
        <v>43390</v>
      </c>
      <c r="AG85" s="179">
        <f t="shared" si="51"/>
        <v>43421</v>
      </c>
      <c r="AH85" s="179">
        <f t="shared" si="51"/>
        <v>43452</v>
      </c>
      <c r="AI85" s="179">
        <f t="shared" si="51"/>
        <v>43483</v>
      </c>
      <c r="AJ85" s="179">
        <f t="shared" si="51"/>
        <v>43514</v>
      </c>
      <c r="AK85" s="179">
        <f t="shared" si="51"/>
        <v>43545</v>
      </c>
      <c r="AL85" s="179">
        <f t="shared" si="51"/>
        <v>43576</v>
      </c>
      <c r="AM85" s="179">
        <f t="shared" si="51"/>
        <v>43607</v>
      </c>
      <c r="AN85" s="179">
        <f t="shared" si="51"/>
        <v>43638</v>
      </c>
      <c r="AO85" s="179">
        <f t="shared" si="51"/>
        <v>43669</v>
      </c>
      <c r="AP85" s="179">
        <f t="shared" si="51"/>
        <v>43700</v>
      </c>
      <c r="AQ85" s="179">
        <f t="shared" si="51"/>
        <v>43731</v>
      </c>
      <c r="AR85" s="179">
        <f t="shared" si="51"/>
        <v>43762</v>
      </c>
      <c r="AS85" s="179">
        <f t="shared" si="51"/>
        <v>43793</v>
      </c>
      <c r="AT85" s="179">
        <f t="shared" si="51"/>
        <v>43824</v>
      </c>
      <c r="AU85" s="179">
        <f t="shared" si="51"/>
        <v>43855</v>
      </c>
      <c r="AV85" s="179">
        <f t="shared" si="51"/>
        <v>43886</v>
      </c>
      <c r="AW85" s="179">
        <f t="shared" si="51"/>
        <v>43917</v>
      </c>
      <c r="AX85" s="179">
        <f t="shared" si="51"/>
        <v>43948</v>
      </c>
      <c r="AY85" s="179">
        <f t="shared" si="51"/>
        <v>43979</v>
      </c>
      <c r="AZ85" s="179">
        <f t="shared" si="51"/>
        <v>44010</v>
      </c>
      <c r="BA85" s="179">
        <f t="shared" si="51"/>
        <v>44041</v>
      </c>
      <c r="BB85" s="179">
        <f t="shared" si="51"/>
        <v>44072</v>
      </c>
      <c r="BC85" s="179">
        <f t="shared" si="51"/>
        <v>44103</v>
      </c>
      <c r="BD85" s="179">
        <f t="shared" si="51"/>
        <v>44134</v>
      </c>
      <c r="BE85" s="179">
        <f t="shared" si="51"/>
        <v>44165</v>
      </c>
      <c r="BF85" s="179">
        <f t="shared" si="51"/>
        <v>44196</v>
      </c>
      <c r="BG85" s="179">
        <f t="shared" si="51"/>
        <v>44227</v>
      </c>
      <c r="BH85" s="179">
        <f t="shared" si="51"/>
        <v>44258</v>
      </c>
      <c r="BI85" s="179">
        <f t="shared" si="51"/>
        <v>44289</v>
      </c>
      <c r="BJ85" s="179">
        <f t="shared" si="51"/>
        <v>44320</v>
      </c>
      <c r="BK85" s="179">
        <f t="shared" si="51"/>
        <v>44351</v>
      </c>
      <c r="BL85" s="179">
        <f t="shared" si="51"/>
        <v>44382</v>
      </c>
      <c r="BM85" s="179">
        <f t="shared" si="51"/>
        <v>44413</v>
      </c>
      <c r="BN85" s="179">
        <f t="shared" si="51"/>
        <v>44444</v>
      </c>
      <c r="BO85" s="179">
        <f t="shared" si="51"/>
        <v>44475</v>
      </c>
      <c r="BP85" s="179">
        <f t="shared" si="51"/>
        <v>44506</v>
      </c>
      <c r="BQ85" s="179">
        <f t="shared" ref="BQ85:CT85" si="52">BP85+31</f>
        <v>44537</v>
      </c>
      <c r="BR85" s="179">
        <f t="shared" si="52"/>
        <v>44568</v>
      </c>
      <c r="BS85" s="179">
        <f t="shared" si="52"/>
        <v>44599</v>
      </c>
      <c r="BT85" s="179">
        <f t="shared" si="52"/>
        <v>44630</v>
      </c>
      <c r="BU85" s="179">
        <f t="shared" si="52"/>
        <v>44661</v>
      </c>
      <c r="BV85" s="179">
        <f t="shared" si="52"/>
        <v>44692</v>
      </c>
      <c r="BW85" s="179">
        <f t="shared" si="52"/>
        <v>44723</v>
      </c>
      <c r="BX85" s="179">
        <f t="shared" si="52"/>
        <v>44754</v>
      </c>
      <c r="BY85" s="179">
        <f t="shared" si="52"/>
        <v>44785</v>
      </c>
      <c r="BZ85" s="179">
        <f t="shared" si="52"/>
        <v>44816</v>
      </c>
      <c r="CA85" s="179">
        <f t="shared" si="52"/>
        <v>44847</v>
      </c>
      <c r="CB85" s="179">
        <f t="shared" si="52"/>
        <v>44878</v>
      </c>
      <c r="CC85" s="179">
        <f t="shared" si="52"/>
        <v>44909</v>
      </c>
      <c r="CD85" s="179">
        <f t="shared" si="52"/>
        <v>44940</v>
      </c>
      <c r="CE85" s="179">
        <f t="shared" si="52"/>
        <v>44971</v>
      </c>
      <c r="CF85" s="179">
        <f t="shared" si="52"/>
        <v>45002</v>
      </c>
      <c r="CG85" s="179">
        <f t="shared" si="52"/>
        <v>45033</v>
      </c>
      <c r="CH85" s="179">
        <f t="shared" si="52"/>
        <v>45064</v>
      </c>
      <c r="CI85" s="179">
        <f t="shared" si="52"/>
        <v>45095</v>
      </c>
      <c r="CJ85" s="179">
        <f t="shared" si="52"/>
        <v>45126</v>
      </c>
      <c r="CK85" s="179">
        <f t="shared" si="52"/>
        <v>45157</v>
      </c>
      <c r="CL85" s="179">
        <f t="shared" si="52"/>
        <v>45188</v>
      </c>
      <c r="CM85" s="179">
        <f t="shared" si="52"/>
        <v>45219</v>
      </c>
      <c r="CN85" s="179">
        <f t="shared" si="52"/>
        <v>45250</v>
      </c>
      <c r="CO85" s="179">
        <f t="shared" si="52"/>
        <v>45281</v>
      </c>
      <c r="CP85" s="179">
        <f t="shared" si="52"/>
        <v>45312</v>
      </c>
      <c r="CQ85" s="179">
        <f t="shared" si="52"/>
        <v>45343</v>
      </c>
      <c r="CR85" s="179">
        <f t="shared" si="52"/>
        <v>45374</v>
      </c>
      <c r="CS85" s="179">
        <f t="shared" si="52"/>
        <v>45405</v>
      </c>
      <c r="CT85" s="179">
        <f t="shared" si="52"/>
        <v>45436</v>
      </c>
      <c r="CU85" s="187"/>
    </row>
    <row r="86" spans="1:99" ht="16.5" customHeight="1" outlineLevel="1">
      <c r="A86" s="174" t="str">
        <f>A65</f>
        <v>多层（4F-9F)</v>
      </c>
      <c r="B86" s="180">
        <f>SUM(C86:CT86)</f>
        <v>0</v>
      </c>
      <c r="C86" s="181">
        <f>'6、销售进度'!C214*$C4</f>
        <v>0</v>
      </c>
      <c r="D86" s="181">
        <f>'6、销售进度'!D214*$C4+'6、销售进度'!C214*$D4</f>
        <v>0</v>
      </c>
      <c r="E86" s="181">
        <f>'6、销售进度'!E214*$C4+'6、销售进度'!D214*$D4+'6、销售进度'!C214*$E4</f>
        <v>0</v>
      </c>
      <c r="F86" s="181">
        <f>'6、销售进度'!F214*$C4+'6、销售进度'!E214*$D4+'6、销售进度'!D214*$E4+'6、销售进度'!C214*$F4</f>
        <v>0</v>
      </c>
      <c r="G86" s="181">
        <f>'6、销售进度'!G214*$C4+'6、销售进度'!F214*$D4+'6、销售进度'!E214*$E4+'6、销售进度'!D214*$F4+'6、销售进度'!C214*$G4</f>
        <v>0</v>
      </c>
      <c r="H86" s="181">
        <f>'6、销售进度'!H214*$C4+'6、销售进度'!G214*$D4+'6、销售进度'!F214*$E4+'6、销售进度'!E214*$F4+'6、销售进度'!D214*$G4+'6、销售进度'!C214*$H4</f>
        <v>0</v>
      </c>
      <c r="I86" s="181">
        <f>'6、销售进度'!I214*$C4+'6、销售进度'!H214*$D4+'6、销售进度'!G214*$E4+'6、销售进度'!F214*$F4+'6、销售进度'!E214*$G4+'6、销售进度'!D214*$H4+'6、销售进度'!C214*$I4</f>
        <v>0</v>
      </c>
      <c r="J86" s="181">
        <f>'6、销售进度'!J214*$C4+'6、销售进度'!I214*$D4+'6、销售进度'!H214*$E4+'6、销售进度'!G214*$F4+'6、销售进度'!F214*$G4+'6、销售进度'!E214*$H4+'6、销售进度'!D214*$I4+'6、销售进度'!C214*$J4</f>
        <v>0</v>
      </c>
      <c r="K86" s="181">
        <f>'6、销售进度'!K214*$C4+'6、销售进度'!J214*$D4+'6、销售进度'!I214*$E4+'6、销售进度'!H214*$F4+'6、销售进度'!G214*$G4+'6、销售进度'!F214*$H4+'6、销售进度'!E214*$I4+'6、销售进度'!D214*$J4</f>
        <v>0</v>
      </c>
      <c r="L86" s="181">
        <f>'6、销售进度'!L214*$C4+'6、销售进度'!K214*$D4+'6、销售进度'!J214*$E4+'6、销售进度'!I214*$F4+'6、销售进度'!H214*$G4+'6、销售进度'!G214*$H4+'6、销售进度'!F214*$I4+'6、销售进度'!E214*$J4</f>
        <v>0</v>
      </c>
      <c r="M86" s="181">
        <f>'6、销售进度'!M214*$C4+'6、销售进度'!L214*$D4+'6、销售进度'!K214*$E4+'6、销售进度'!J214*$F4+'6、销售进度'!I214*$G4+'6、销售进度'!H214*$H4+'6、销售进度'!G214*$I4+'6、销售进度'!F214*$J4</f>
        <v>0</v>
      </c>
      <c r="N86" s="181">
        <f>'6、销售进度'!N214*$C4+'6、销售进度'!M214*$D4+'6、销售进度'!L214*$E4+'6、销售进度'!K214*$F4+'6、销售进度'!J214*$G4+'6、销售进度'!I214*$H4+'6、销售进度'!H214*$I4+'6、销售进度'!G214*$J4</f>
        <v>0</v>
      </c>
      <c r="O86" s="181">
        <f>'6、销售进度'!O214*$C4+'6、销售进度'!N214*$D4+'6、销售进度'!M214*$E4+'6、销售进度'!L214*$F4+'6、销售进度'!K214*$G4+'6、销售进度'!J214*$H4+'6、销售进度'!I214*$I4+'6、销售进度'!H214*$J4</f>
        <v>0</v>
      </c>
      <c r="P86" s="181">
        <f>'6、销售进度'!P214*$C4+'6、销售进度'!O214*$D4+'6、销售进度'!N214*$E4+'6、销售进度'!M214*$F4+'6、销售进度'!L214*$G4+'6、销售进度'!K214*$H4+'6、销售进度'!J214*$I4+'6、销售进度'!I214*$J4</f>
        <v>0</v>
      </c>
      <c r="Q86" s="181">
        <f>'6、销售进度'!Q214*$C4+'6、销售进度'!P214*$D4+'6、销售进度'!O214*$E4+'6、销售进度'!N214*$F4+'6、销售进度'!M214*$G4+'6、销售进度'!L214*$H4+'6、销售进度'!K214*$I4+'6、销售进度'!J214*$J4</f>
        <v>0</v>
      </c>
      <c r="R86" s="181">
        <f>'6、销售进度'!R214*$C4+'6、销售进度'!Q214*$D4+'6、销售进度'!P214*$E4+'6、销售进度'!O214*$F4+'6、销售进度'!N214*$G4+'6、销售进度'!M214*$H4+'6、销售进度'!L214*$I4+'6、销售进度'!K214*$J4</f>
        <v>0</v>
      </c>
      <c r="S86" s="181">
        <f>'6、销售进度'!S214*$C4+'6、销售进度'!R214*$D4+'6、销售进度'!Q214*$E4+'6、销售进度'!P214*$F4+'6、销售进度'!O214*$G4+'6、销售进度'!N214*$H4+'6、销售进度'!M214*$I4+'6、销售进度'!L214*$J4</f>
        <v>0</v>
      </c>
      <c r="T86" s="181">
        <f>'6、销售进度'!T214*$C4+'6、销售进度'!S214*$D4+'6、销售进度'!R214*$E4+'6、销售进度'!Q214*$F4+'6、销售进度'!P214*$G4+'6、销售进度'!O214*$H4+'6、销售进度'!N214*$I4+'6、销售进度'!M214*$J4</f>
        <v>0</v>
      </c>
      <c r="U86" s="181">
        <f>'6、销售进度'!U214*$C4+'6、销售进度'!T214*$D4+'6、销售进度'!S214*$E4+'6、销售进度'!R214*$F4+'6、销售进度'!Q214*$G4+'6、销售进度'!P214*$H4+'6、销售进度'!O214*$I4+'6、销售进度'!N214*$J4</f>
        <v>0</v>
      </c>
      <c r="V86" s="181">
        <f>'6、销售进度'!V214*$C4+'6、销售进度'!U214*$D4+'6、销售进度'!T214*$E4+'6、销售进度'!S214*$F4+'6、销售进度'!R214*$G4+'6、销售进度'!Q214*$H4+'6、销售进度'!P214*$I4+'6、销售进度'!O214*$J4</f>
        <v>0</v>
      </c>
      <c r="W86" s="181">
        <f>'6、销售进度'!W214*$C4+'6、销售进度'!V214*$D4+'6、销售进度'!U214*$E4+'6、销售进度'!T214*$F4+'6、销售进度'!S214*$G4+'6、销售进度'!R214*$H4+'6、销售进度'!Q214*$I4+'6、销售进度'!P214*$J4</f>
        <v>0</v>
      </c>
      <c r="X86" s="181">
        <f>'6、销售进度'!X214*$C4+'6、销售进度'!W214*$D4+'6、销售进度'!V214*$E4+'6、销售进度'!U214*$F4+'6、销售进度'!T214*$G4+'6、销售进度'!S214*$H4+'6、销售进度'!R214*$I4+'6、销售进度'!Q214*$J4</f>
        <v>0</v>
      </c>
      <c r="Y86" s="181">
        <f>'6、销售进度'!Y214*$C4+'6、销售进度'!X214*$D4+'6、销售进度'!W214*$E4+'6、销售进度'!V214*$F4+'6、销售进度'!U214*$G4+'6、销售进度'!T214*$H4+'6、销售进度'!S214*$I4+'6、销售进度'!R214*$J4</f>
        <v>0</v>
      </c>
      <c r="Z86" s="181">
        <f>'6、销售进度'!Z214*$C4+'6、销售进度'!Y214*$D4+'6、销售进度'!X214*$E4+'6、销售进度'!W214*$F4+'6、销售进度'!V214*$G4+'6、销售进度'!U214*$H4+'6、销售进度'!T214*$I4+'6、销售进度'!S214*$J4</f>
        <v>0</v>
      </c>
      <c r="AA86" s="181">
        <f>'6、销售进度'!AA214*$C4+'6、销售进度'!Z214*$D4+'6、销售进度'!Y214*$E4+'6、销售进度'!X214*$F4+'6、销售进度'!W214*$G4+'6、销售进度'!V214*$H4+'6、销售进度'!U214*$I4+'6、销售进度'!T214*$J4</f>
        <v>0</v>
      </c>
      <c r="AB86" s="181">
        <f>'6、销售进度'!AB214*$C4+'6、销售进度'!AA214*$D4+'6、销售进度'!Z214*$E4+'6、销售进度'!Y214*$F4+'6、销售进度'!X214*$G4+'6、销售进度'!W214*$H4+'6、销售进度'!V214*$I4+'6、销售进度'!U214*$J4</f>
        <v>0</v>
      </c>
      <c r="AC86" s="181">
        <f>'6、销售进度'!AC214*$C4+'6、销售进度'!AB214*$D4+'6、销售进度'!AA214*$E4+'6、销售进度'!Z214*$F4+'6、销售进度'!Y214*$G4+'6、销售进度'!X214*$H4+'6、销售进度'!W214*$I4+'6、销售进度'!V214*$J4</f>
        <v>0</v>
      </c>
      <c r="AD86" s="181">
        <f>'6、销售进度'!AD214*$C4+'6、销售进度'!AC214*$D4+'6、销售进度'!AB214*$E4+'6、销售进度'!AA214*$F4+'6、销售进度'!Z214*$G4+'6、销售进度'!Y214*$H4+'6、销售进度'!X214*$I4+'6、销售进度'!W214*$J4</f>
        <v>0</v>
      </c>
      <c r="AE86" s="181">
        <f>'6、销售进度'!AE214*$C4+'6、销售进度'!AD214*$D4+'6、销售进度'!AC214*$E4+'6、销售进度'!AB214*$F4+'6、销售进度'!AA214*$G4+'6、销售进度'!Z214*$H4+'6、销售进度'!Y214*$I4+'6、销售进度'!X214*$J4</f>
        <v>0</v>
      </c>
      <c r="AF86" s="181">
        <f>'6、销售进度'!AF214*$C4+'6、销售进度'!AE214*$D4+'6、销售进度'!AD214*$E4+'6、销售进度'!AC214*$F4+'6、销售进度'!AB214*$G4+'6、销售进度'!AA214*$H4+'6、销售进度'!Z214*$I4+'6、销售进度'!Y214*$J4</f>
        <v>0</v>
      </c>
      <c r="AG86" s="181">
        <f>'6、销售进度'!AG214*$C4+'6、销售进度'!AF214*$D4+'6、销售进度'!AE214*$E4+'6、销售进度'!AD214*$F4+'6、销售进度'!AC214*$G4+'6、销售进度'!AB214*$H4+'6、销售进度'!AA214*$I4+'6、销售进度'!Z214*$J4</f>
        <v>0</v>
      </c>
      <c r="AH86" s="181">
        <f>'6、销售进度'!AH214*$C4+'6、销售进度'!AG214*$D4+'6、销售进度'!AF214*$E4+'6、销售进度'!AE214*$F4+'6、销售进度'!AD214*$G4+'6、销售进度'!AC214*$H4+'6、销售进度'!AB214*$I4+'6、销售进度'!AA214*$J4</f>
        <v>0</v>
      </c>
      <c r="AI86" s="181">
        <f>'6、销售进度'!AI214*$C4+'6、销售进度'!AH214*$D4+'6、销售进度'!AG214*$E4+'6、销售进度'!AF214*$F4+'6、销售进度'!AE214*$G4+'6、销售进度'!AD214*$H4+'6、销售进度'!AC214*$I4+'6、销售进度'!AB214*$J4</f>
        <v>0</v>
      </c>
      <c r="AJ86" s="181">
        <f>'6、销售进度'!AJ214*$C4+'6、销售进度'!AI214*$D4+'6、销售进度'!AH214*$E4+'6、销售进度'!AG214*$F4+'6、销售进度'!AF214*$G4+'6、销售进度'!AE214*$H4+'6、销售进度'!AD214*$I4+'6、销售进度'!AC214*$J4</f>
        <v>0</v>
      </c>
      <c r="AK86" s="181">
        <f>'6、销售进度'!AK214*$C4+'6、销售进度'!AJ214*$D4+'6、销售进度'!AI214*$E4+'6、销售进度'!AH214*$F4+'6、销售进度'!AG214*$G4+'6、销售进度'!AF214*$H4+'6、销售进度'!AE214*$I4+'6、销售进度'!AD214*$J4</f>
        <v>0</v>
      </c>
      <c r="AL86" s="181">
        <f>'6、销售进度'!AL214*$C4+'6、销售进度'!AK214*$D4+'6、销售进度'!AJ214*$E4+'6、销售进度'!AI214*$F4+'6、销售进度'!AH214*$G4+'6、销售进度'!AG214*$H4+'6、销售进度'!AF214*$I4+'6、销售进度'!AE214*$J4</f>
        <v>0</v>
      </c>
      <c r="AM86" s="181">
        <f>'6、销售进度'!AM214*$C4+'6、销售进度'!AL214*$D4+'6、销售进度'!AK214*$E4+'6、销售进度'!AJ214*$F4+'6、销售进度'!AI214*$G4+'6、销售进度'!AH214*$H4+'6、销售进度'!AG214*$I4+'6、销售进度'!AF214*$J4</f>
        <v>0</v>
      </c>
      <c r="AN86" s="181">
        <f>'6、销售进度'!AN214*$C4+'6、销售进度'!AM214*$D4+'6、销售进度'!AL214*$E4+'6、销售进度'!AK214*$F4+'6、销售进度'!AJ214*$G4+'6、销售进度'!AI214*$H4+'6、销售进度'!AH214*$I4+'6、销售进度'!AG214*$J4</f>
        <v>0</v>
      </c>
      <c r="AO86" s="181">
        <f>'6、销售进度'!AO214*$C4+'6、销售进度'!AN214*$D4+'6、销售进度'!AM214*$E4+'6、销售进度'!AL214*$F4+'6、销售进度'!AK214*$G4+'6、销售进度'!AJ214*$H4+'6、销售进度'!AI214*$I4+'6、销售进度'!AH214*$J4</f>
        <v>0</v>
      </c>
      <c r="AP86" s="181">
        <f>'6、销售进度'!AP214*$C4+'6、销售进度'!AO214*$D4+'6、销售进度'!AN214*$E4+'6、销售进度'!AM214*$F4+'6、销售进度'!AL214*$G4+'6、销售进度'!AK214*$H4+'6、销售进度'!AJ214*$I4+'6、销售进度'!AI214*$J4</f>
        <v>0</v>
      </c>
      <c r="AQ86" s="181">
        <f>'6、销售进度'!AQ214*$C4+'6、销售进度'!AP214*$D4+'6、销售进度'!AO214*$E4+'6、销售进度'!AN214*$F4+'6、销售进度'!AM214*$G4+'6、销售进度'!AL214*$H4+'6、销售进度'!AK214*$I4+'6、销售进度'!AJ214*$J4</f>
        <v>0</v>
      </c>
      <c r="AR86" s="181">
        <f>'6、销售进度'!AR214*$C4+'6、销售进度'!AQ214*$D4+'6、销售进度'!AP214*$E4+'6、销售进度'!AO214*$F4+'6、销售进度'!AN214*$G4+'6、销售进度'!AM214*$H4+'6、销售进度'!AL214*$I4+'6、销售进度'!AK214*$J4</f>
        <v>0</v>
      </c>
      <c r="AS86" s="181">
        <f>'6、销售进度'!AS214*$C4+'6、销售进度'!AR214*$D4+'6、销售进度'!AQ214*$E4+'6、销售进度'!AP214*$F4+'6、销售进度'!AO214*$G4+'6、销售进度'!AN214*$H4+'6、销售进度'!AM214*$I4+'6、销售进度'!AL214*$J4</f>
        <v>0</v>
      </c>
      <c r="AT86" s="181">
        <f>'6、销售进度'!AT214*$C4+'6、销售进度'!AS214*$D4+'6、销售进度'!AR214*$E4+'6、销售进度'!AQ214*$F4+'6、销售进度'!AP214*$G4+'6、销售进度'!AO214*$H4+'6、销售进度'!AN214*$I4+'6、销售进度'!AM214*$J4</f>
        <v>0</v>
      </c>
      <c r="AU86" s="181">
        <f>'6、销售进度'!AU214*$C4+'6、销售进度'!AT214*$D4+'6、销售进度'!AS214*$E4+'6、销售进度'!AR214*$F4+'6、销售进度'!AQ214*$G4+'6、销售进度'!AP214*$H4+'6、销售进度'!AO214*$I4+'6、销售进度'!AN214*$J4</f>
        <v>0</v>
      </c>
      <c r="AV86" s="181">
        <f>'6、销售进度'!AV214*$C4+'6、销售进度'!AU214*$D4+'6、销售进度'!AT214*$E4+'6、销售进度'!AS214*$F4+'6、销售进度'!AR214*$G4+'6、销售进度'!AQ214*$H4+'6、销售进度'!AP214*$I4+'6、销售进度'!AO214*$J4</f>
        <v>0</v>
      </c>
      <c r="AW86" s="181">
        <f>'6、销售进度'!AW214*$C4+'6、销售进度'!AV214*$D4+'6、销售进度'!AU214*$E4+'6、销售进度'!AT214*$F4+'6、销售进度'!AS214*$G4+'6、销售进度'!AR214*$H4+'6、销售进度'!AQ214*$I4+'6、销售进度'!AP214*$J4</f>
        <v>0</v>
      </c>
      <c r="AX86" s="181">
        <f>'6、销售进度'!AX214*$C4+'6、销售进度'!AW214*$D4+'6、销售进度'!AV214*$E4+'6、销售进度'!AU214*$F4+'6、销售进度'!AT214*$G4+'6、销售进度'!AS214*$H4+'6、销售进度'!AR214*$I4+'6、销售进度'!AQ214*$J4</f>
        <v>0</v>
      </c>
      <c r="AY86" s="181">
        <f>'6、销售进度'!AY214*$C4+'6、销售进度'!AX214*$D4+'6、销售进度'!AW214*$E4+'6、销售进度'!AV214*$F4+'6、销售进度'!AU214*$G4+'6、销售进度'!AT214*$H4+'6、销售进度'!AS214*$I4+'6、销售进度'!AR214*$J4</f>
        <v>0</v>
      </c>
      <c r="AZ86" s="181">
        <f>'6、销售进度'!AZ214*$C4+'6、销售进度'!AY214*$D4+'6、销售进度'!AX214*$E4+'6、销售进度'!AW214*$F4+'6、销售进度'!AV214*$G4+'6、销售进度'!AU214*$H4+'6、销售进度'!AT214*$I4+'6、销售进度'!AS214*$J4</f>
        <v>0</v>
      </c>
      <c r="BA86" s="181">
        <f>'6、销售进度'!BA214*$C4+'6、销售进度'!AZ214*$D4+'6、销售进度'!AY214*$E4+'6、销售进度'!AX214*$F4+'6、销售进度'!AW214*$G4+'6、销售进度'!AV214*$H4+'6、销售进度'!AU214*$I4+'6、销售进度'!AT214*$J4</f>
        <v>0</v>
      </c>
      <c r="BB86" s="181">
        <f>'6、销售进度'!BB214*$C4+'6、销售进度'!BA214*$D4+'6、销售进度'!AZ214*$E4+'6、销售进度'!AY214*$F4+'6、销售进度'!AX214*$G4+'6、销售进度'!AW214*$H4+'6、销售进度'!AV214*$I4+'6、销售进度'!AU214*$J4</f>
        <v>0</v>
      </c>
      <c r="BC86" s="181">
        <f>'6、销售进度'!BC214*$C4+'6、销售进度'!BB214*$D4+'6、销售进度'!BA214*$E4+'6、销售进度'!AZ214*$F4+'6、销售进度'!AY214*$G4+'6、销售进度'!AX214*$H4+'6、销售进度'!AW214*$I4+'6、销售进度'!AV214*$J4</f>
        <v>0</v>
      </c>
      <c r="BD86" s="181">
        <f>'6、销售进度'!BD214*$C4+'6、销售进度'!BC214*$D4+'6、销售进度'!BB214*$E4+'6、销售进度'!BA214*$F4+'6、销售进度'!AZ214*$G4+'6、销售进度'!AY214*$H4+'6、销售进度'!AX214*$I4+'6、销售进度'!AW214*$J4</f>
        <v>0</v>
      </c>
      <c r="BE86" s="181">
        <f>'6、销售进度'!BE214*$C4+'6、销售进度'!BD214*$D4+'6、销售进度'!BC214*$E4+'6、销售进度'!BB214*$F4+'6、销售进度'!BA214*$G4+'6、销售进度'!AZ214*$H4+'6、销售进度'!AY214*$I4+'6、销售进度'!AX214*$J4</f>
        <v>0</v>
      </c>
      <c r="BF86" s="181">
        <f>'6、销售进度'!BF214*$C4+'6、销售进度'!BE214*$D4+'6、销售进度'!BD214*$E4+'6、销售进度'!BC214*$F4+'6、销售进度'!BB214*$G4+'6、销售进度'!BA214*$H4+'6、销售进度'!AZ214*$I4+'6、销售进度'!AY214*$J4</f>
        <v>0</v>
      </c>
      <c r="BG86" s="181">
        <f>'6、销售进度'!BG214*$C4+'6、销售进度'!BF214*$D4+'6、销售进度'!BE214*$E4+'6、销售进度'!BD214*$F4+'6、销售进度'!BC214*$G4+'6、销售进度'!BB214*$H4+'6、销售进度'!BA214*$I4+'6、销售进度'!AZ214*$J4</f>
        <v>0</v>
      </c>
      <c r="BH86" s="181">
        <f>'6、销售进度'!BH214*$C4+'6、销售进度'!BG214*$D4+'6、销售进度'!BF214*$E4+'6、销售进度'!BE214*$F4+'6、销售进度'!BD214*$G4+'6、销售进度'!BC214*$H4+'6、销售进度'!BB214*$I4+'6、销售进度'!BA214*$J4</f>
        <v>0</v>
      </c>
      <c r="BI86" s="181">
        <f>'6、销售进度'!BI214*$C4+'6、销售进度'!BH214*$D4+'6、销售进度'!BG214*$E4+'6、销售进度'!BF214*$F4+'6、销售进度'!BE214*$G4+'6、销售进度'!BD214*$H4+'6、销售进度'!BC214*$I4+'6、销售进度'!BB214*$J4</f>
        <v>0</v>
      </c>
      <c r="BJ86" s="181">
        <f>'6、销售进度'!BJ214*$C4+'6、销售进度'!BI214*$D4+'6、销售进度'!BH214*$E4+'6、销售进度'!BG214*$F4+'6、销售进度'!BF214*$G4+'6、销售进度'!BE214*$H4+'6、销售进度'!BD214*$I4+'6、销售进度'!BC214*$J4</f>
        <v>0</v>
      </c>
      <c r="BK86" s="181">
        <f>'6、销售进度'!BK214*$C4+'6、销售进度'!BJ214*$D4+'6、销售进度'!BI214*$E4+'6、销售进度'!BH214*$F4+'6、销售进度'!BG214*$G4+'6、销售进度'!BF214*$H4+'6、销售进度'!BE214*$I4+'6、销售进度'!BD214*$J4</f>
        <v>0</v>
      </c>
      <c r="BL86" s="181">
        <f>'6、销售进度'!BL214*$C4+'6、销售进度'!BK214*$D4+'6、销售进度'!BJ214*$E4+'6、销售进度'!BI214*$F4+'6、销售进度'!BH214*$G4+'6、销售进度'!BG214*$H4+'6、销售进度'!BF214*$I4+'6、销售进度'!BE214*$J4</f>
        <v>0</v>
      </c>
      <c r="BM86" s="181">
        <f>'6、销售进度'!BM214*$C4+'6、销售进度'!BL214*$D4+'6、销售进度'!BK214*$E4+'6、销售进度'!BJ214*$F4+'6、销售进度'!BI214*$G4+'6、销售进度'!BH214*$H4+'6、销售进度'!BG214*$I4+'6、销售进度'!BF214*$J4</f>
        <v>0</v>
      </c>
      <c r="BN86" s="181">
        <f>'6、销售进度'!BN214*$C4+'6、销售进度'!BM214*$D4+'6、销售进度'!BL214*$E4+'6、销售进度'!BK214*$F4+'6、销售进度'!BJ214*$G4+'6、销售进度'!BI214*$H4+'6、销售进度'!BH214*$I4+'6、销售进度'!BG214*$J4</f>
        <v>0</v>
      </c>
      <c r="BO86" s="181">
        <f>'6、销售进度'!BO214*$C4+'6、销售进度'!BN214*$D4+'6、销售进度'!BM214*$E4+'6、销售进度'!BL214*$F4+'6、销售进度'!BK214*$G4+'6、销售进度'!BJ214*$H4+'6、销售进度'!BI214*$I4+'6、销售进度'!BH214*$J4</f>
        <v>0</v>
      </c>
      <c r="BP86" s="181">
        <f>'6、销售进度'!BP214*$C4+'6、销售进度'!BO214*$D4+'6、销售进度'!BN214*$E4+'6、销售进度'!BM214*$F4+'6、销售进度'!BL214*$G4+'6、销售进度'!BK214*$H4+'6、销售进度'!BJ214*$I4+'6、销售进度'!BI214*$J4</f>
        <v>0</v>
      </c>
      <c r="BQ86" s="181">
        <f>'6、销售进度'!BQ214*$C4+'6、销售进度'!BP214*$D4+'6、销售进度'!BO214*$E4+'6、销售进度'!BN214*$F4+'6、销售进度'!BM214*$G4+'6、销售进度'!BL214*$H4+'6、销售进度'!BK214*$I4+'6、销售进度'!BJ214*$J4</f>
        <v>0</v>
      </c>
      <c r="BR86" s="181">
        <f>'6、销售进度'!BR214*$C4+'6、销售进度'!BQ214*$D4+'6、销售进度'!BP214*$E4+'6、销售进度'!BO214*$F4+'6、销售进度'!BN214*$G4+'6、销售进度'!BM214*$H4+'6、销售进度'!BL214*$I4+'6、销售进度'!BK214*$J4</f>
        <v>0</v>
      </c>
      <c r="BS86" s="181">
        <f>'6、销售进度'!BS214*$C4+'6、销售进度'!BR214*$D4+'6、销售进度'!BQ214*$E4+'6、销售进度'!BP214*$F4+'6、销售进度'!BO214*$G4+'6、销售进度'!BN214*$H4+'6、销售进度'!BM214*$I4+'6、销售进度'!BL214*$J4</f>
        <v>0</v>
      </c>
      <c r="BT86" s="181">
        <f>'6、销售进度'!BT214*$C4+'6、销售进度'!BS214*$D4+'6、销售进度'!BR214*$E4+'6、销售进度'!BQ214*$F4+'6、销售进度'!BP214*$G4+'6、销售进度'!BO214*$H4+'6、销售进度'!BN214*$I4+'6、销售进度'!BM214*$J4</f>
        <v>0</v>
      </c>
      <c r="BU86" s="181">
        <f>'6、销售进度'!BU214*$C4+'6、销售进度'!BT214*$D4+'6、销售进度'!BS214*$E4+'6、销售进度'!BR214*$F4+'6、销售进度'!BQ214*$G4+'6、销售进度'!BP214*$H4+'6、销售进度'!BO214*$I4+'6、销售进度'!BN214*$J4</f>
        <v>0</v>
      </c>
      <c r="BV86" s="181">
        <f>'6、销售进度'!BV214*$C4+'6、销售进度'!BU214*$D4+'6、销售进度'!BT214*$E4+'6、销售进度'!BS214*$F4+'6、销售进度'!BR214*$G4+'6、销售进度'!BQ214*$H4+'6、销售进度'!BP214*$I4+'6、销售进度'!BO214*$J4</f>
        <v>0</v>
      </c>
      <c r="BW86" s="181">
        <f>'6、销售进度'!BW214*$C4+'6、销售进度'!BV214*$D4+'6、销售进度'!BU214*$E4+'6、销售进度'!BT214*$F4+'6、销售进度'!BS214*$G4+'6、销售进度'!BR214*$H4+'6、销售进度'!BQ214*$I4+'6、销售进度'!BP214*$J4</f>
        <v>0</v>
      </c>
      <c r="BX86" s="181">
        <f>'6、销售进度'!BX214*$C4+'6、销售进度'!BW214*$D4+'6、销售进度'!BV214*$E4+'6、销售进度'!BU214*$F4+'6、销售进度'!BT214*$G4+'6、销售进度'!BS214*$H4+'6、销售进度'!BR214*$I4+'6、销售进度'!BQ214*$J4</f>
        <v>0</v>
      </c>
      <c r="BY86" s="181">
        <f>'6、销售进度'!BY214*$C4+'6、销售进度'!BX214*$D4+'6、销售进度'!BW214*$E4+'6、销售进度'!BV214*$F4+'6、销售进度'!BU214*$G4+'6、销售进度'!BT214*$H4+'6、销售进度'!BS214*$I4+'6、销售进度'!BR214*$J4</f>
        <v>0</v>
      </c>
      <c r="BZ86" s="181">
        <f>'6、销售进度'!BZ214*$C4+'6、销售进度'!BY214*$D4+'6、销售进度'!BX214*$E4+'6、销售进度'!BW214*$F4+'6、销售进度'!BV214*$G4+'6、销售进度'!BU214*$H4+'6、销售进度'!BT214*$I4+'6、销售进度'!BS214*$J4</f>
        <v>0</v>
      </c>
      <c r="CA86" s="181">
        <f>'6、销售进度'!CA214*$C4+'6、销售进度'!BZ214*$D4+'6、销售进度'!BY214*$E4+'6、销售进度'!BX214*$F4+'6、销售进度'!BW214*$G4+'6、销售进度'!BV214*$H4+'6、销售进度'!BU214*$I4+'6、销售进度'!BT214*$J4</f>
        <v>0</v>
      </c>
      <c r="CB86" s="181">
        <f>'6、销售进度'!CB214*$C4+'6、销售进度'!CA214*$D4+'6、销售进度'!BZ214*$E4+'6、销售进度'!BY214*$F4+'6、销售进度'!BX214*$G4+'6、销售进度'!BW214*$H4+'6、销售进度'!BV214*$I4+'6、销售进度'!BU214*$J4</f>
        <v>0</v>
      </c>
      <c r="CC86" s="181">
        <f>'6、销售进度'!CC214*$C4+'6、销售进度'!CB214*$D4+'6、销售进度'!CA214*$E4+'6、销售进度'!BZ214*$F4+'6、销售进度'!BY214*$G4+'6、销售进度'!BX214*$H4+'6、销售进度'!BW214*$I4+'6、销售进度'!BV214*$J4</f>
        <v>0</v>
      </c>
      <c r="CD86" s="181">
        <f>'6、销售进度'!CD214*$C4+'6、销售进度'!CC214*$D4+'6、销售进度'!CB214*$E4+'6、销售进度'!CA214*$F4+'6、销售进度'!BZ214*$G4+'6、销售进度'!BY214*$H4+'6、销售进度'!BX214*$I4+'6、销售进度'!BW214*$J4</f>
        <v>0</v>
      </c>
      <c r="CE86" s="181">
        <f>'6、销售进度'!CE214*$C4+'6、销售进度'!CD214*$D4+'6、销售进度'!CC214*$E4+'6、销售进度'!CB214*$F4+'6、销售进度'!CA214*$G4+'6、销售进度'!BZ214*$H4+'6、销售进度'!BY214*$I4+'6、销售进度'!BX214*$J4</f>
        <v>0</v>
      </c>
      <c r="CF86" s="181">
        <f>'6、销售进度'!CF214*$C4+'6、销售进度'!CE214*$D4+'6、销售进度'!CD214*$E4+'6、销售进度'!CC214*$F4+'6、销售进度'!CB214*$G4+'6、销售进度'!CA214*$H4+'6、销售进度'!BZ214*$I4+'6、销售进度'!BY214*$J4</f>
        <v>0</v>
      </c>
      <c r="CG86" s="181">
        <f>'6、销售进度'!CG214*$C4+'6、销售进度'!CF214*$D4+'6、销售进度'!CE214*$E4+'6、销售进度'!CD214*$F4+'6、销售进度'!CC214*$G4+'6、销售进度'!CB214*$H4+'6、销售进度'!CA214*$I4+'6、销售进度'!BZ214*$J4</f>
        <v>0</v>
      </c>
      <c r="CH86" s="181">
        <f>'6、销售进度'!CH214*$C4+'6、销售进度'!CG214*$D4+'6、销售进度'!CF214*$E4+'6、销售进度'!CE214*$F4+'6、销售进度'!CD214*$G4+'6、销售进度'!CC214*$H4+'6、销售进度'!CB214*$I4+'6、销售进度'!CA214*$J4</f>
        <v>0</v>
      </c>
      <c r="CI86" s="181">
        <f>'6、销售进度'!CI214*$C4+'6、销售进度'!CH214*$D4+'6、销售进度'!CG214*$E4+'6、销售进度'!CF214*$F4+'6、销售进度'!CE214*$G4+'6、销售进度'!CD214*$H4+'6、销售进度'!CC214*$I4+'6、销售进度'!CB214*$J4</f>
        <v>0</v>
      </c>
      <c r="CJ86" s="181">
        <f>'6、销售进度'!CJ214*$C4+'6、销售进度'!CI214*$D4+'6、销售进度'!CH214*$E4+'6、销售进度'!CG214*$F4+'6、销售进度'!CF214*$G4+'6、销售进度'!CE214*$H4+'6、销售进度'!CD214*$I4+'6、销售进度'!CC214*$J4</f>
        <v>0</v>
      </c>
      <c r="CK86" s="181">
        <f>'6、销售进度'!CK214*$C4+'6、销售进度'!CJ214*$D4+'6、销售进度'!CI214*$E4+'6、销售进度'!CH214*$F4+'6、销售进度'!CG214*$G4+'6、销售进度'!CF214*$H4+'6、销售进度'!CE214*$I4+'6、销售进度'!CD214*$J4</f>
        <v>0</v>
      </c>
      <c r="CL86" s="181">
        <f>'6、销售进度'!CL214*$C4+'6、销售进度'!CK214*$D4+'6、销售进度'!CJ214*$E4+'6、销售进度'!CI214*$F4+'6、销售进度'!CH214*$G4+'6、销售进度'!CG214*$H4+'6、销售进度'!CF214*$I4+'6、销售进度'!CE214*$J4</f>
        <v>0</v>
      </c>
      <c r="CM86" s="181">
        <f>'6、销售进度'!CM214*$C4+'6、销售进度'!CL214*$D4+'6、销售进度'!CK214*$E4+'6、销售进度'!CJ214*$F4+'6、销售进度'!CI214*$G4+'6、销售进度'!CH214*$H4+'6、销售进度'!CG214*$I4+'6、销售进度'!CF214*$J4</f>
        <v>0</v>
      </c>
      <c r="CN86" s="181">
        <f>'6、销售进度'!CN214*$C4+'6、销售进度'!CM214*$D4+'6、销售进度'!CL214*$E4+'6、销售进度'!CK214*$F4+'6、销售进度'!CJ214*$G4+'6、销售进度'!CI214*$H4+'6、销售进度'!CH214*$I4+'6、销售进度'!CG214*$J4</f>
        <v>0</v>
      </c>
      <c r="CO86" s="181">
        <f>'6、销售进度'!CO214*$C4+'6、销售进度'!CN214*$D4+'6、销售进度'!CM214*$E4+'6、销售进度'!CL214*$F4+'6、销售进度'!CK214*$G4+'6、销售进度'!CJ214*$H4+'6、销售进度'!CI214*$I4+'6、销售进度'!CH214*$J4</f>
        <v>0</v>
      </c>
      <c r="CP86" s="181">
        <f>'6、销售进度'!CP214*$C4+'6、销售进度'!CO214*$D4+'6、销售进度'!CN214*$E4+'6、销售进度'!CM214*$F4+'6、销售进度'!CL214*$G4+'6、销售进度'!CK214*$H4+'6、销售进度'!CJ214*$I4+'6、销售进度'!CI214*$J4</f>
        <v>0</v>
      </c>
      <c r="CQ86" s="181">
        <f>'6、销售进度'!CQ214*$C4+'6、销售进度'!CP214*$D4+'6、销售进度'!CO214*$E4+'6、销售进度'!CN214*$F4+'6、销售进度'!CM214*$G4+'6、销售进度'!CL214*$H4+'6、销售进度'!CK214*$I4+'6、销售进度'!CJ214*$J4</f>
        <v>0</v>
      </c>
      <c r="CR86" s="181">
        <f>'6、销售进度'!CR214*$C4+'6、销售进度'!CQ214*$D4+'6、销售进度'!CP214*$E4+'6、销售进度'!CO214*$F4+'6、销售进度'!CN214*$G4+'6、销售进度'!CM214*$H4+'6、销售进度'!CL214*$I4+'6、销售进度'!CK214*$J4</f>
        <v>0</v>
      </c>
      <c r="CS86" s="181">
        <f>'6、销售进度'!CS214*$C4+'6、销售进度'!CR214*$D4+'6、销售进度'!CQ214*$E4+'6、销售进度'!CP214*$F4+'6、销售进度'!CO214*$G4+'6、销售进度'!CN214*$H4+'6、销售进度'!CM214*$I4+'6、销售进度'!CL214*$J4</f>
        <v>0</v>
      </c>
      <c r="CT86" s="181">
        <f>'6、销售进度'!CT214*$C4+'6、销售进度'!CS214*$D4+'6、销售进度'!CR214*$E4+'6、销售进度'!CQ214*$F4+'6、销售进度'!CP214*$G4+'6、销售进度'!CO214*$H4+'6、销售进度'!CN214*$I4+'6、销售进度'!CM214*$J4</f>
        <v>0</v>
      </c>
      <c r="CU86" s="188">
        <f>B86-'6、销售进度'!B214</f>
        <v>0</v>
      </c>
    </row>
    <row r="87" spans="1:99" ht="16.5" customHeight="1" outlineLevel="1">
      <c r="A87" s="174" t="str">
        <f t="shared" ref="A87:A99" si="53">A66</f>
        <v>小高层(10F-12F)</v>
      </c>
      <c r="B87" s="180">
        <f t="shared" ref="B87:B99" si="54">SUM(C87:CT87)</f>
        <v>0</v>
      </c>
      <c r="C87" s="181">
        <f>'6、销售进度'!C215*$C5</f>
        <v>0</v>
      </c>
      <c r="D87" s="181">
        <f>'6、销售进度'!D215*$C5+'6、销售进度'!C215*$D5</f>
        <v>0</v>
      </c>
      <c r="E87" s="181">
        <f>'6、销售进度'!E215*$C5+'6、销售进度'!D215*$D5+'6、销售进度'!C215*$E5</f>
        <v>0</v>
      </c>
      <c r="F87" s="181">
        <f>'6、销售进度'!F215*$C5+'6、销售进度'!E215*$D5+'6、销售进度'!D215*$E5+'6、销售进度'!C215*$F5</f>
        <v>0</v>
      </c>
      <c r="G87" s="181">
        <f>'6、销售进度'!G215*$C5+'6、销售进度'!F215*$D5+'6、销售进度'!E215*$E5+'6、销售进度'!D215*$F5+'6、销售进度'!C215*$G5</f>
        <v>0</v>
      </c>
      <c r="H87" s="181">
        <f>'6、销售进度'!H215*$C5+'6、销售进度'!G215*$D5+'6、销售进度'!F215*$E5+'6、销售进度'!E215*$F5+'6、销售进度'!D215*$G5+'6、销售进度'!C215*$H5</f>
        <v>0</v>
      </c>
      <c r="I87" s="181">
        <f>'6、销售进度'!I215*$C5+'6、销售进度'!H215*$D5+'6、销售进度'!G215*$E5+'6、销售进度'!F215*$F5+'6、销售进度'!E215*$G5+'6、销售进度'!D215*$H5+'6、销售进度'!C215*$I5</f>
        <v>0</v>
      </c>
      <c r="J87" s="181">
        <f>'6、销售进度'!J215*$C5+'6、销售进度'!I215*$D5+'6、销售进度'!H215*$E5+'6、销售进度'!G215*$F5+'6、销售进度'!F215*$G5+'6、销售进度'!E215*$H5+'6、销售进度'!D215*$I5+'6、销售进度'!C215*$J5</f>
        <v>0</v>
      </c>
      <c r="K87" s="181">
        <f>'6、销售进度'!K215*$C5+'6、销售进度'!J215*$D5+'6、销售进度'!I215*$E5+'6、销售进度'!H215*$F5+'6、销售进度'!G215*$G5+'6、销售进度'!F215*$H5+'6、销售进度'!E215*$I5+'6、销售进度'!D215*$J5</f>
        <v>0</v>
      </c>
      <c r="L87" s="181">
        <f>'6、销售进度'!L215*$C5+'6、销售进度'!K215*$D5+'6、销售进度'!J215*$E5+'6、销售进度'!I215*$F5+'6、销售进度'!H215*$G5+'6、销售进度'!G215*$H5+'6、销售进度'!F215*$I5+'6、销售进度'!E215*$J5</f>
        <v>0</v>
      </c>
      <c r="M87" s="181">
        <f>'6、销售进度'!M215*$C5+'6、销售进度'!L215*$D5+'6、销售进度'!K215*$E5+'6、销售进度'!J215*$F5+'6、销售进度'!I215*$G5+'6、销售进度'!H215*$H5+'6、销售进度'!G215*$I5+'6、销售进度'!F215*$J5</f>
        <v>0</v>
      </c>
      <c r="N87" s="181">
        <f>'6、销售进度'!N215*$C5+'6、销售进度'!M215*$D5+'6、销售进度'!L215*$E5+'6、销售进度'!K215*$F5+'6、销售进度'!J215*$G5+'6、销售进度'!I215*$H5+'6、销售进度'!H215*$I5+'6、销售进度'!G215*$J5</f>
        <v>0</v>
      </c>
      <c r="O87" s="181">
        <f>'6、销售进度'!O215*$C5+'6、销售进度'!N215*$D5+'6、销售进度'!M215*$E5+'6、销售进度'!L215*$F5+'6、销售进度'!K215*$G5+'6、销售进度'!J215*$H5+'6、销售进度'!I215*$I5+'6、销售进度'!H215*$J5</f>
        <v>0</v>
      </c>
      <c r="P87" s="181">
        <f>'6、销售进度'!P215*$C5+'6、销售进度'!O215*$D5+'6、销售进度'!N215*$E5+'6、销售进度'!M215*$F5+'6、销售进度'!L215*$G5+'6、销售进度'!K215*$H5+'6、销售进度'!J215*$I5+'6、销售进度'!I215*$J5</f>
        <v>0</v>
      </c>
      <c r="Q87" s="181">
        <f>'6、销售进度'!Q215*$C5+'6、销售进度'!P215*$D5+'6、销售进度'!O215*$E5+'6、销售进度'!N215*$F5+'6、销售进度'!M215*$G5+'6、销售进度'!L215*$H5+'6、销售进度'!K215*$I5+'6、销售进度'!J215*$J5</f>
        <v>0</v>
      </c>
      <c r="R87" s="181">
        <f>'6、销售进度'!R215*$C5+'6、销售进度'!Q215*$D5+'6、销售进度'!P215*$E5+'6、销售进度'!O215*$F5+'6、销售进度'!N215*$G5+'6、销售进度'!M215*$H5+'6、销售进度'!L215*$I5+'6、销售进度'!K215*$J5</f>
        <v>0</v>
      </c>
      <c r="S87" s="181">
        <f>'6、销售进度'!S215*$C5+'6、销售进度'!R215*$D5+'6、销售进度'!Q215*$E5+'6、销售进度'!P215*$F5+'6、销售进度'!O215*$G5+'6、销售进度'!N215*$H5+'6、销售进度'!M215*$I5+'6、销售进度'!L215*$J5</f>
        <v>0</v>
      </c>
      <c r="T87" s="181">
        <f>'6、销售进度'!T215*$C5+'6、销售进度'!S215*$D5+'6、销售进度'!R215*$E5+'6、销售进度'!Q215*$F5+'6、销售进度'!P215*$G5+'6、销售进度'!O215*$H5+'6、销售进度'!N215*$I5+'6、销售进度'!M215*$J5</f>
        <v>0</v>
      </c>
      <c r="U87" s="181">
        <f>'6、销售进度'!U215*$C5+'6、销售进度'!T215*$D5+'6、销售进度'!S215*$E5+'6、销售进度'!R215*$F5+'6、销售进度'!Q215*$G5+'6、销售进度'!P215*$H5+'6、销售进度'!O215*$I5+'6、销售进度'!N215*$J5</f>
        <v>0</v>
      </c>
      <c r="V87" s="181">
        <f>'6、销售进度'!V215*$C5+'6、销售进度'!U215*$D5+'6、销售进度'!T215*$E5+'6、销售进度'!S215*$F5+'6、销售进度'!R215*$G5+'6、销售进度'!Q215*$H5+'6、销售进度'!P215*$I5+'6、销售进度'!O215*$J5</f>
        <v>0</v>
      </c>
      <c r="W87" s="181">
        <f>'6、销售进度'!W215*$C5+'6、销售进度'!V215*$D5+'6、销售进度'!U215*$E5+'6、销售进度'!T215*$F5+'6、销售进度'!S215*$G5+'6、销售进度'!R215*$H5+'6、销售进度'!Q215*$I5+'6、销售进度'!P215*$J5</f>
        <v>0</v>
      </c>
      <c r="X87" s="181">
        <f>'6、销售进度'!X215*$C5+'6、销售进度'!W215*$D5+'6、销售进度'!V215*$E5+'6、销售进度'!U215*$F5+'6、销售进度'!T215*$G5+'6、销售进度'!S215*$H5+'6、销售进度'!R215*$I5+'6、销售进度'!Q215*$J5</f>
        <v>0</v>
      </c>
      <c r="Y87" s="181">
        <f>'6、销售进度'!Y215*$C5+'6、销售进度'!X215*$D5+'6、销售进度'!W215*$E5+'6、销售进度'!V215*$F5+'6、销售进度'!U215*$G5+'6、销售进度'!T215*$H5+'6、销售进度'!S215*$I5+'6、销售进度'!R215*$J5</f>
        <v>0</v>
      </c>
      <c r="Z87" s="181">
        <f>'6、销售进度'!Z215*$C5+'6、销售进度'!Y215*$D5+'6、销售进度'!X215*$E5+'6、销售进度'!W215*$F5+'6、销售进度'!V215*$G5+'6、销售进度'!U215*$H5+'6、销售进度'!T215*$I5+'6、销售进度'!S215*$J5</f>
        <v>0</v>
      </c>
      <c r="AA87" s="181">
        <f>'6、销售进度'!AA215*$C5+'6、销售进度'!Z215*$D5+'6、销售进度'!Y215*$E5+'6、销售进度'!X215*$F5+'6、销售进度'!W215*$G5+'6、销售进度'!V215*$H5+'6、销售进度'!U215*$I5+'6、销售进度'!T215*$J5</f>
        <v>0</v>
      </c>
      <c r="AB87" s="181">
        <f>'6、销售进度'!AB215*$C5+'6、销售进度'!AA215*$D5+'6、销售进度'!Z215*$E5+'6、销售进度'!Y215*$F5+'6、销售进度'!X215*$G5+'6、销售进度'!W215*$H5+'6、销售进度'!V215*$I5+'6、销售进度'!U215*$J5</f>
        <v>0</v>
      </c>
      <c r="AC87" s="181">
        <f>'6、销售进度'!AC215*$C5+'6、销售进度'!AB215*$D5+'6、销售进度'!AA215*$E5+'6、销售进度'!Z215*$F5+'6、销售进度'!Y215*$G5+'6、销售进度'!X215*$H5+'6、销售进度'!W215*$I5+'6、销售进度'!V215*$J5</f>
        <v>0</v>
      </c>
      <c r="AD87" s="181">
        <f>'6、销售进度'!AD215*$C5+'6、销售进度'!AC215*$D5+'6、销售进度'!AB215*$E5+'6、销售进度'!AA215*$F5+'6、销售进度'!Z215*$G5+'6、销售进度'!Y215*$H5+'6、销售进度'!X215*$I5+'6、销售进度'!W215*$J5</f>
        <v>0</v>
      </c>
      <c r="AE87" s="181">
        <f>'6、销售进度'!AE215*$C5+'6、销售进度'!AD215*$D5+'6、销售进度'!AC215*$E5+'6、销售进度'!AB215*$F5+'6、销售进度'!AA215*$G5+'6、销售进度'!Z215*$H5+'6、销售进度'!Y215*$I5+'6、销售进度'!X215*$J5</f>
        <v>0</v>
      </c>
      <c r="AF87" s="181">
        <f>'6、销售进度'!AF215*$C5+'6、销售进度'!AE215*$D5+'6、销售进度'!AD215*$E5+'6、销售进度'!AC215*$F5+'6、销售进度'!AB215*$G5+'6、销售进度'!AA215*$H5+'6、销售进度'!Z215*$I5+'6、销售进度'!Y215*$J5</f>
        <v>0</v>
      </c>
      <c r="AG87" s="181">
        <f>'6、销售进度'!AG215*$C5+'6、销售进度'!AF215*$D5+'6、销售进度'!AE215*$E5+'6、销售进度'!AD215*$F5+'6、销售进度'!AC215*$G5+'6、销售进度'!AB215*$H5+'6、销售进度'!AA215*$I5+'6、销售进度'!Z215*$J5</f>
        <v>0</v>
      </c>
      <c r="AH87" s="181">
        <f>'6、销售进度'!AH215*$C5+'6、销售进度'!AG215*$D5+'6、销售进度'!AF215*$E5+'6、销售进度'!AE215*$F5+'6、销售进度'!AD215*$G5+'6、销售进度'!AC215*$H5+'6、销售进度'!AB215*$I5+'6、销售进度'!AA215*$J5</f>
        <v>0</v>
      </c>
      <c r="AI87" s="181">
        <f>'6、销售进度'!AI215*$C5+'6、销售进度'!AH215*$D5+'6、销售进度'!AG215*$E5+'6、销售进度'!AF215*$F5+'6、销售进度'!AE215*$G5+'6、销售进度'!AD215*$H5+'6、销售进度'!AC215*$I5+'6、销售进度'!AB215*$J5</f>
        <v>0</v>
      </c>
      <c r="AJ87" s="181">
        <f>'6、销售进度'!AJ215*$C5+'6、销售进度'!AI215*$D5+'6、销售进度'!AH215*$E5+'6、销售进度'!AG215*$F5+'6、销售进度'!AF215*$G5+'6、销售进度'!AE215*$H5+'6、销售进度'!AD215*$I5+'6、销售进度'!AC215*$J5</f>
        <v>0</v>
      </c>
      <c r="AK87" s="181">
        <f>'6、销售进度'!AK215*$C5+'6、销售进度'!AJ215*$D5+'6、销售进度'!AI215*$E5+'6、销售进度'!AH215*$F5+'6、销售进度'!AG215*$G5+'6、销售进度'!AF215*$H5+'6、销售进度'!AE215*$I5+'6、销售进度'!AD215*$J5</f>
        <v>0</v>
      </c>
      <c r="AL87" s="181">
        <f>'6、销售进度'!AL215*$C5+'6、销售进度'!AK215*$D5+'6、销售进度'!AJ215*$E5+'6、销售进度'!AI215*$F5+'6、销售进度'!AH215*$G5+'6、销售进度'!AG215*$H5+'6、销售进度'!AF215*$I5+'6、销售进度'!AE215*$J5</f>
        <v>0</v>
      </c>
      <c r="AM87" s="181">
        <f>'6、销售进度'!AM215*$C5+'6、销售进度'!AL215*$D5+'6、销售进度'!AK215*$E5+'6、销售进度'!AJ215*$F5+'6、销售进度'!AI215*$G5+'6、销售进度'!AH215*$H5+'6、销售进度'!AG215*$I5+'6、销售进度'!AF215*$J5</f>
        <v>0</v>
      </c>
      <c r="AN87" s="181">
        <f>'6、销售进度'!AN215*$C5+'6、销售进度'!AM215*$D5+'6、销售进度'!AL215*$E5+'6、销售进度'!AK215*$F5+'6、销售进度'!AJ215*$G5+'6、销售进度'!AI215*$H5+'6、销售进度'!AH215*$I5+'6、销售进度'!AG215*$J5</f>
        <v>0</v>
      </c>
      <c r="AO87" s="181">
        <f>'6、销售进度'!AO215*$C5+'6、销售进度'!AN215*$D5+'6、销售进度'!AM215*$E5+'6、销售进度'!AL215*$F5+'6、销售进度'!AK215*$G5+'6、销售进度'!AJ215*$H5+'6、销售进度'!AI215*$I5+'6、销售进度'!AH215*$J5</f>
        <v>0</v>
      </c>
      <c r="AP87" s="181">
        <f>'6、销售进度'!AP215*$C5+'6、销售进度'!AO215*$D5+'6、销售进度'!AN215*$E5+'6、销售进度'!AM215*$F5+'6、销售进度'!AL215*$G5+'6、销售进度'!AK215*$H5+'6、销售进度'!AJ215*$I5+'6、销售进度'!AI215*$J5</f>
        <v>0</v>
      </c>
      <c r="AQ87" s="181">
        <f>'6、销售进度'!AQ215*$C5+'6、销售进度'!AP215*$D5+'6、销售进度'!AO215*$E5+'6、销售进度'!AN215*$F5+'6、销售进度'!AM215*$G5+'6、销售进度'!AL215*$H5+'6、销售进度'!AK215*$I5+'6、销售进度'!AJ215*$J5</f>
        <v>0</v>
      </c>
      <c r="AR87" s="181">
        <f>'6、销售进度'!AR215*$C5+'6、销售进度'!AQ215*$D5+'6、销售进度'!AP215*$E5+'6、销售进度'!AO215*$F5+'6、销售进度'!AN215*$G5+'6、销售进度'!AM215*$H5+'6、销售进度'!AL215*$I5+'6、销售进度'!AK215*$J5</f>
        <v>0</v>
      </c>
      <c r="AS87" s="181">
        <f>'6、销售进度'!AS215*$C5+'6、销售进度'!AR215*$D5+'6、销售进度'!AQ215*$E5+'6、销售进度'!AP215*$F5+'6、销售进度'!AO215*$G5+'6、销售进度'!AN215*$H5+'6、销售进度'!AM215*$I5+'6、销售进度'!AL215*$J5</f>
        <v>0</v>
      </c>
      <c r="AT87" s="181">
        <f>'6、销售进度'!AT215*$C5+'6、销售进度'!AS215*$D5+'6、销售进度'!AR215*$E5+'6、销售进度'!AQ215*$F5+'6、销售进度'!AP215*$G5+'6、销售进度'!AO215*$H5+'6、销售进度'!AN215*$I5+'6、销售进度'!AM215*$J5</f>
        <v>0</v>
      </c>
      <c r="AU87" s="181">
        <f>'6、销售进度'!AU215*$C5+'6、销售进度'!AT215*$D5+'6、销售进度'!AS215*$E5+'6、销售进度'!AR215*$F5+'6、销售进度'!AQ215*$G5+'6、销售进度'!AP215*$H5+'6、销售进度'!AO215*$I5+'6、销售进度'!AN215*$J5</f>
        <v>0</v>
      </c>
      <c r="AV87" s="181">
        <f>'6、销售进度'!AV215*$C5+'6、销售进度'!AU215*$D5+'6、销售进度'!AT215*$E5+'6、销售进度'!AS215*$F5+'6、销售进度'!AR215*$G5+'6、销售进度'!AQ215*$H5+'6、销售进度'!AP215*$I5+'6、销售进度'!AO215*$J5</f>
        <v>0</v>
      </c>
      <c r="AW87" s="181">
        <f>'6、销售进度'!AW215*$C5+'6、销售进度'!AV215*$D5+'6、销售进度'!AU215*$E5+'6、销售进度'!AT215*$F5+'6、销售进度'!AS215*$G5+'6、销售进度'!AR215*$H5+'6、销售进度'!AQ215*$I5+'6、销售进度'!AP215*$J5</f>
        <v>0</v>
      </c>
      <c r="AX87" s="181">
        <f>'6、销售进度'!AX215*$C5+'6、销售进度'!AW215*$D5+'6、销售进度'!AV215*$E5+'6、销售进度'!AU215*$F5+'6、销售进度'!AT215*$G5+'6、销售进度'!AS215*$H5+'6、销售进度'!AR215*$I5+'6、销售进度'!AQ215*$J5</f>
        <v>0</v>
      </c>
      <c r="AY87" s="181">
        <f>'6、销售进度'!AY215*$C5+'6、销售进度'!AX215*$D5+'6、销售进度'!AW215*$E5+'6、销售进度'!AV215*$F5+'6、销售进度'!AU215*$G5+'6、销售进度'!AT215*$H5+'6、销售进度'!AS215*$I5+'6、销售进度'!AR215*$J5</f>
        <v>0</v>
      </c>
      <c r="AZ87" s="181">
        <f>'6、销售进度'!AZ215*$C5+'6、销售进度'!AY215*$D5+'6、销售进度'!AX215*$E5+'6、销售进度'!AW215*$F5+'6、销售进度'!AV215*$G5+'6、销售进度'!AU215*$H5+'6、销售进度'!AT215*$I5+'6、销售进度'!AS215*$J5</f>
        <v>0</v>
      </c>
      <c r="BA87" s="181">
        <f>'6、销售进度'!BA215*$C5+'6、销售进度'!AZ215*$D5+'6、销售进度'!AY215*$E5+'6、销售进度'!AX215*$F5+'6、销售进度'!AW215*$G5+'6、销售进度'!AV215*$H5+'6、销售进度'!AU215*$I5+'6、销售进度'!AT215*$J5</f>
        <v>0</v>
      </c>
      <c r="BB87" s="181">
        <f>'6、销售进度'!BB215*$C5+'6、销售进度'!BA215*$D5+'6、销售进度'!AZ215*$E5+'6、销售进度'!AY215*$F5+'6、销售进度'!AX215*$G5+'6、销售进度'!AW215*$H5+'6、销售进度'!AV215*$I5+'6、销售进度'!AU215*$J5</f>
        <v>0</v>
      </c>
      <c r="BC87" s="181">
        <f>'6、销售进度'!BC215*$C5+'6、销售进度'!BB215*$D5+'6、销售进度'!BA215*$E5+'6、销售进度'!AZ215*$F5+'6、销售进度'!AY215*$G5+'6、销售进度'!AX215*$H5+'6、销售进度'!AW215*$I5+'6、销售进度'!AV215*$J5</f>
        <v>0</v>
      </c>
      <c r="BD87" s="181">
        <f>'6、销售进度'!BD215*$C5+'6、销售进度'!BC215*$D5+'6、销售进度'!BB215*$E5+'6、销售进度'!BA215*$F5+'6、销售进度'!AZ215*$G5+'6、销售进度'!AY215*$H5+'6、销售进度'!AX215*$I5+'6、销售进度'!AW215*$J5</f>
        <v>0</v>
      </c>
      <c r="BE87" s="181">
        <f>'6、销售进度'!BE215*$C5+'6、销售进度'!BD215*$D5+'6、销售进度'!BC215*$E5+'6、销售进度'!BB215*$F5+'6、销售进度'!BA215*$G5+'6、销售进度'!AZ215*$H5+'6、销售进度'!AY215*$I5+'6、销售进度'!AX215*$J5</f>
        <v>0</v>
      </c>
      <c r="BF87" s="181">
        <f>'6、销售进度'!BF215*$C5+'6、销售进度'!BE215*$D5+'6、销售进度'!BD215*$E5+'6、销售进度'!BC215*$F5+'6、销售进度'!BB215*$G5+'6、销售进度'!BA215*$H5+'6、销售进度'!AZ215*$I5+'6、销售进度'!AY215*$J5</f>
        <v>0</v>
      </c>
      <c r="BG87" s="181">
        <f>'6、销售进度'!BG215*$C5+'6、销售进度'!BF215*$D5+'6、销售进度'!BE215*$E5+'6、销售进度'!BD215*$F5+'6、销售进度'!BC215*$G5+'6、销售进度'!BB215*$H5+'6、销售进度'!BA215*$I5+'6、销售进度'!AZ215*$J5</f>
        <v>0</v>
      </c>
      <c r="BH87" s="181">
        <f>'6、销售进度'!BH215*$C5+'6、销售进度'!BG215*$D5+'6、销售进度'!BF215*$E5+'6、销售进度'!BE215*$F5+'6、销售进度'!BD215*$G5+'6、销售进度'!BC215*$H5+'6、销售进度'!BB215*$I5+'6、销售进度'!BA215*$J5</f>
        <v>0</v>
      </c>
      <c r="BI87" s="181">
        <f>'6、销售进度'!BI215*$C5+'6、销售进度'!BH215*$D5+'6、销售进度'!BG215*$E5+'6、销售进度'!BF215*$F5+'6、销售进度'!BE215*$G5+'6、销售进度'!BD215*$H5+'6、销售进度'!BC215*$I5+'6、销售进度'!BB215*$J5</f>
        <v>0</v>
      </c>
      <c r="BJ87" s="181">
        <f>'6、销售进度'!BJ215*$C5+'6、销售进度'!BI215*$D5+'6、销售进度'!BH215*$E5+'6、销售进度'!BG215*$F5+'6、销售进度'!BF215*$G5+'6、销售进度'!BE215*$H5+'6、销售进度'!BD215*$I5+'6、销售进度'!BC215*$J5</f>
        <v>0</v>
      </c>
      <c r="BK87" s="181">
        <f>'6、销售进度'!BK215*$C5+'6、销售进度'!BJ215*$D5+'6、销售进度'!BI215*$E5+'6、销售进度'!BH215*$F5+'6、销售进度'!BG215*$G5+'6、销售进度'!BF215*$H5+'6、销售进度'!BE215*$I5+'6、销售进度'!BD215*$J5</f>
        <v>0</v>
      </c>
      <c r="BL87" s="181">
        <f>'6、销售进度'!BL215*$C5+'6、销售进度'!BK215*$D5+'6、销售进度'!BJ215*$E5+'6、销售进度'!BI215*$F5+'6、销售进度'!BH215*$G5+'6、销售进度'!BG215*$H5+'6、销售进度'!BF215*$I5+'6、销售进度'!BE215*$J5</f>
        <v>0</v>
      </c>
      <c r="BM87" s="181">
        <f>'6、销售进度'!BM215*$C5+'6、销售进度'!BL215*$D5+'6、销售进度'!BK215*$E5+'6、销售进度'!BJ215*$F5+'6、销售进度'!BI215*$G5+'6、销售进度'!BH215*$H5+'6、销售进度'!BG215*$I5+'6、销售进度'!BF215*$J5</f>
        <v>0</v>
      </c>
      <c r="BN87" s="181">
        <f>'6、销售进度'!BN215*$C5+'6、销售进度'!BM215*$D5+'6、销售进度'!BL215*$E5+'6、销售进度'!BK215*$F5+'6、销售进度'!BJ215*$G5+'6、销售进度'!BI215*$H5+'6、销售进度'!BH215*$I5+'6、销售进度'!BG215*$J5</f>
        <v>0</v>
      </c>
      <c r="BO87" s="181">
        <f>'6、销售进度'!BO215*$C5+'6、销售进度'!BN215*$D5+'6、销售进度'!BM215*$E5+'6、销售进度'!BL215*$F5+'6、销售进度'!BK215*$G5+'6、销售进度'!BJ215*$H5+'6、销售进度'!BI215*$I5+'6、销售进度'!BH215*$J5</f>
        <v>0</v>
      </c>
      <c r="BP87" s="181">
        <f>'6、销售进度'!BP215*$C5+'6、销售进度'!BO215*$D5+'6、销售进度'!BN215*$E5+'6、销售进度'!BM215*$F5+'6、销售进度'!BL215*$G5+'6、销售进度'!BK215*$H5+'6、销售进度'!BJ215*$I5+'6、销售进度'!BI215*$J5</f>
        <v>0</v>
      </c>
      <c r="BQ87" s="181">
        <f>'6、销售进度'!BQ215*$C5+'6、销售进度'!BP215*$D5+'6、销售进度'!BO215*$E5+'6、销售进度'!BN215*$F5+'6、销售进度'!BM215*$G5+'6、销售进度'!BL215*$H5+'6、销售进度'!BK215*$I5+'6、销售进度'!BJ215*$J5</f>
        <v>0</v>
      </c>
      <c r="BR87" s="181">
        <f>'6、销售进度'!BR215*$C5+'6、销售进度'!BQ215*$D5+'6、销售进度'!BP215*$E5+'6、销售进度'!BO215*$F5+'6、销售进度'!BN215*$G5+'6、销售进度'!BM215*$H5+'6、销售进度'!BL215*$I5+'6、销售进度'!BK215*$J5</f>
        <v>0</v>
      </c>
      <c r="BS87" s="181">
        <f>'6、销售进度'!BS215*$C5+'6、销售进度'!BR215*$D5+'6、销售进度'!BQ215*$E5+'6、销售进度'!BP215*$F5+'6、销售进度'!BO215*$G5+'6、销售进度'!BN215*$H5+'6、销售进度'!BM215*$I5+'6、销售进度'!BL215*$J5</f>
        <v>0</v>
      </c>
      <c r="BT87" s="181">
        <f>'6、销售进度'!BT215*$C5+'6、销售进度'!BS215*$D5+'6、销售进度'!BR215*$E5+'6、销售进度'!BQ215*$F5+'6、销售进度'!BP215*$G5+'6、销售进度'!BO215*$H5+'6、销售进度'!BN215*$I5+'6、销售进度'!BM215*$J5</f>
        <v>0</v>
      </c>
      <c r="BU87" s="181">
        <f>'6、销售进度'!BU215*$C5+'6、销售进度'!BT215*$D5+'6、销售进度'!BS215*$E5+'6、销售进度'!BR215*$F5+'6、销售进度'!BQ215*$G5+'6、销售进度'!BP215*$H5+'6、销售进度'!BO215*$I5+'6、销售进度'!BN215*$J5</f>
        <v>0</v>
      </c>
      <c r="BV87" s="181">
        <f>'6、销售进度'!BV215*$C5+'6、销售进度'!BU215*$D5+'6、销售进度'!BT215*$E5+'6、销售进度'!BS215*$F5+'6、销售进度'!BR215*$G5+'6、销售进度'!BQ215*$H5+'6、销售进度'!BP215*$I5+'6、销售进度'!BO215*$J5</f>
        <v>0</v>
      </c>
      <c r="BW87" s="181">
        <f>'6、销售进度'!BW215*$C5+'6、销售进度'!BV215*$D5+'6、销售进度'!BU215*$E5+'6、销售进度'!BT215*$F5+'6、销售进度'!BS215*$G5+'6、销售进度'!BR215*$H5+'6、销售进度'!BQ215*$I5+'6、销售进度'!BP215*$J5</f>
        <v>0</v>
      </c>
      <c r="BX87" s="181">
        <f>'6、销售进度'!BX215*$C5+'6、销售进度'!BW215*$D5+'6、销售进度'!BV215*$E5+'6、销售进度'!BU215*$F5+'6、销售进度'!BT215*$G5+'6、销售进度'!BS215*$H5+'6、销售进度'!BR215*$I5+'6、销售进度'!BQ215*$J5</f>
        <v>0</v>
      </c>
      <c r="BY87" s="181">
        <f>'6、销售进度'!BY215*$C5+'6、销售进度'!BX215*$D5+'6、销售进度'!BW215*$E5+'6、销售进度'!BV215*$F5+'6、销售进度'!BU215*$G5+'6、销售进度'!BT215*$H5+'6、销售进度'!BS215*$I5+'6、销售进度'!BR215*$J5</f>
        <v>0</v>
      </c>
      <c r="BZ87" s="181">
        <f>'6、销售进度'!BZ215*$C5+'6、销售进度'!BY215*$D5+'6、销售进度'!BX215*$E5+'6、销售进度'!BW215*$F5+'6、销售进度'!BV215*$G5+'6、销售进度'!BU215*$H5+'6、销售进度'!BT215*$I5+'6、销售进度'!BS215*$J5</f>
        <v>0</v>
      </c>
      <c r="CA87" s="181">
        <f>'6、销售进度'!CA215*$C5+'6、销售进度'!BZ215*$D5+'6、销售进度'!BY215*$E5+'6、销售进度'!BX215*$F5+'6、销售进度'!BW215*$G5+'6、销售进度'!BV215*$H5+'6、销售进度'!BU215*$I5+'6、销售进度'!BT215*$J5</f>
        <v>0</v>
      </c>
      <c r="CB87" s="181">
        <f>'6、销售进度'!CB215*$C5+'6、销售进度'!CA215*$D5+'6、销售进度'!BZ215*$E5+'6、销售进度'!BY215*$F5+'6、销售进度'!BX215*$G5+'6、销售进度'!BW215*$H5+'6、销售进度'!BV215*$I5+'6、销售进度'!BU215*$J5</f>
        <v>0</v>
      </c>
      <c r="CC87" s="181">
        <f>'6、销售进度'!CC215*$C5+'6、销售进度'!CB215*$D5+'6、销售进度'!CA215*$E5+'6、销售进度'!BZ215*$F5+'6、销售进度'!BY215*$G5+'6、销售进度'!BX215*$H5+'6、销售进度'!BW215*$I5+'6、销售进度'!BV215*$J5</f>
        <v>0</v>
      </c>
      <c r="CD87" s="181">
        <f>'6、销售进度'!CD215*$C5+'6、销售进度'!CC215*$D5+'6、销售进度'!CB215*$E5+'6、销售进度'!CA215*$F5+'6、销售进度'!BZ215*$G5+'6、销售进度'!BY215*$H5+'6、销售进度'!BX215*$I5+'6、销售进度'!BW215*$J5</f>
        <v>0</v>
      </c>
      <c r="CE87" s="181">
        <f>'6、销售进度'!CE215*$C5+'6、销售进度'!CD215*$D5+'6、销售进度'!CC215*$E5+'6、销售进度'!CB215*$F5+'6、销售进度'!CA215*$G5+'6、销售进度'!BZ215*$H5+'6、销售进度'!BY215*$I5+'6、销售进度'!BX215*$J5</f>
        <v>0</v>
      </c>
      <c r="CF87" s="181">
        <f>'6、销售进度'!CF215*$C5+'6、销售进度'!CE215*$D5+'6、销售进度'!CD215*$E5+'6、销售进度'!CC215*$F5+'6、销售进度'!CB215*$G5+'6、销售进度'!CA215*$H5+'6、销售进度'!BZ215*$I5+'6、销售进度'!BY215*$J5</f>
        <v>0</v>
      </c>
      <c r="CG87" s="181">
        <f>'6、销售进度'!CG215*$C5+'6、销售进度'!CF215*$D5+'6、销售进度'!CE215*$E5+'6、销售进度'!CD215*$F5+'6、销售进度'!CC215*$G5+'6、销售进度'!CB215*$H5+'6、销售进度'!CA215*$I5+'6、销售进度'!BZ215*$J5</f>
        <v>0</v>
      </c>
      <c r="CH87" s="181">
        <f>'6、销售进度'!CH215*$C5+'6、销售进度'!CG215*$D5+'6、销售进度'!CF215*$E5+'6、销售进度'!CE215*$F5+'6、销售进度'!CD215*$G5+'6、销售进度'!CC215*$H5+'6、销售进度'!CB215*$I5+'6、销售进度'!CA215*$J5</f>
        <v>0</v>
      </c>
      <c r="CI87" s="181">
        <f>'6、销售进度'!CI215*$C5+'6、销售进度'!CH215*$D5+'6、销售进度'!CG215*$E5+'6、销售进度'!CF215*$F5+'6、销售进度'!CE215*$G5+'6、销售进度'!CD215*$H5+'6、销售进度'!CC215*$I5+'6、销售进度'!CB215*$J5</f>
        <v>0</v>
      </c>
      <c r="CJ87" s="181">
        <f>'6、销售进度'!CJ215*$C5+'6、销售进度'!CI215*$D5+'6、销售进度'!CH215*$E5+'6、销售进度'!CG215*$F5+'6、销售进度'!CF215*$G5+'6、销售进度'!CE215*$H5+'6、销售进度'!CD215*$I5+'6、销售进度'!CC215*$J5</f>
        <v>0</v>
      </c>
      <c r="CK87" s="181">
        <f>'6、销售进度'!CK215*$C5+'6、销售进度'!CJ215*$D5+'6、销售进度'!CI215*$E5+'6、销售进度'!CH215*$F5+'6、销售进度'!CG215*$G5+'6、销售进度'!CF215*$H5+'6、销售进度'!CE215*$I5+'6、销售进度'!CD215*$J5</f>
        <v>0</v>
      </c>
      <c r="CL87" s="181">
        <f>'6、销售进度'!CL215*$C5+'6、销售进度'!CK215*$D5+'6、销售进度'!CJ215*$E5+'6、销售进度'!CI215*$F5+'6、销售进度'!CH215*$G5+'6、销售进度'!CG215*$H5+'6、销售进度'!CF215*$I5+'6、销售进度'!CE215*$J5</f>
        <v>0</v>
      </c>
      <c r="CM87" s="181">
        <f>'6、销售进度'!CM215*$C5+'6、销售进度'!CL215*$D5+'6、销售进度'!CK215*$E5+'6、销售进度'!CJ215*$F5+'6、销售进度'!CI215*$G5+'6、销售进度'!CH215*$H5+'6、销售进度'!CG215*$I5+'6、销售进度'!CF215*$J5</f>
        <v>0</v>
      </c>
      <c r="CN87" s="181">
        <f>'6、销售进度'!CN215*$C5+'6、销售进度'!CM215*$D5+'6、销售进度'!CL215*$E5+'6、销售进度'!CK215*$F5+'6、销售进度'!CJ215*$G5+'6、销售进度'!CI215*$H5+'6、销售进度'!CH215*$I5+'6、销售进度'!CG215*$J5</f>
        <v>0</v>
      </c>
      <c r="CO87" s="181">
        <f>'6、销售进度'!CO215*$C5+'6、销售进度'!CN215*$D5+'6、销售进度'!CM215*$E5+'6、销售进度'!CL215*$F5+'6、销售进度'!CK215*$G5+'6、销售进度'!CJ215*$H5+'6、销售进度'!CI215*$I5+'6、销售进度'!CH215*$J5</f>
        <v>0</v>
      </c>
      <c r="CP87" s="181">
        <f>'6、销售进度'!CP215*$C5+'6、销售进度'!CO215*$D5+'6、销售进度'!CN215*$E5+'6、销售进度'!CM215*$F5+'6、销售进度'!CL215*$G5+'6、销售进度'!CK215*$H5+'6、销售进度'!CJ215*$I5+'6、销售进度'!CI215*$J5</f>
        <v>0</v>
      </c>
      <c r="CQ87" s="181">
        <f>'6、销售进度'!CQ215*$C5+'6、销售进度'!CP215*$D5+'6、销售进度'!CO215*$E5+'6、销售进度'!CN215*$F5+'6、销售进度'!CM215*$G5+'6、销售进度'!CL215*$H5+'6、销售进度'!CK215*$I5+'6、销售进度'!CJ215*$J5</f>
        <v>0</v>
      </c>
      <c r="CR87" s="181">
        <f>'6、销售进度'!CR215*$C5+'6、销售进度'!CQ215*$D5+'6、销售进度'!CP215*$E5+'6、销售进度'!CO215*$F5+'6、销售进度'!CN215*$G5+'6、销售进度'!CM215*$H5+'6、销售进度'!CL215*$I5+'6、销售进度'!CK215*$J5</f>
        <v>0</v>
      </c>
      <c r="CS87" s="181">
        <f>'6、销售进度'!CS215*$C5+'6、销售进度'!CR215*$D5+'6、销售进度'!CQ215*$E5+'6、销售进度'!CP215*$F5+'6、销售进度'!CO215*$G5+'6、销售进度'!CN215*$H5+'6、销售进度'!CM215*$I5+'6、销售进度'!CL215*$J5</f>
        <v>0</v>
      </c>
      <c r="CT87" s="181">
        <f>'6、销售进度'!CT215*$C5+'6、销售进度'!CS215*$D5+'6、销售进度'!CR215*$E5+'6、销售进度'!CQ215*$F5+'6、销售进度'!CP215*$G5+'6、销售进度'!CO215*$H5+'6、销售进度'!CN215*$I5+'6、销售进度'!CM215*$J5</f>
        <v>0</v>
      </c>
      <c r="CU87" s="188">
        <f>B87-'6、销售进度'!B215</f>
        <v>0</v>
      </c>
    </row>
    <row r="88" spans="1:99" ht="16.5" customHeight="1" outlineLevel="1">
      <c r="A88" s="174" t="str">
        <f t="shared" si="53"/>
        <v>中高层(13F-18F)</v>
      </c>
      <c r="B88" s="180">
        <f t="shared" si="54"/>
        <v>0</v>
      </c>
      <c r="C88" s="181">
        <f>'6、销售进度'!C216*$C6</f>
        <v>0</v>
      </c>
      <c r="D88" s="181">
        <f>'6、销售进度'!D216*$C6+'6、销售进度'!C216*$D6</f>
        <v>0</v>
      </c>
      <c r="E88" s="181">
        <f>'6、销售进度'!E216*$C6+'6、销售进度'!D216*$D6+'6、销售进度'!C216*$E6</f>
        <v>0</v>
      </c>
      <c r="F88" s="181">
        <f>'6、销售进度'!F216*$C6+'6、销售进度'!E216*$D6+'6、销售进度'!D216*$E6+'6、销售进度'!C216*$F6</f>
        <v>0</v>
      </c>
      <c r="G88" s="181">
        <f>'6、销售进度'!G216*$C6+'6、销售进度'!F216*$D6+'6、销售进度'!E216*$E6+'6、销售进度'!D216*$F6+'6、销售进度'!C216*$G6</f>
        <v>0</v>
      </c>
      <c r="H88" s="181">
        <f>'6、销售进度'!H216*$C6+'6、销售进度'!G216*$D6+'6、销售进度'!F216*$E6+'6、销售进度'!E216*$F6+'6、销售进度'!D216*$G6+'6、销售进度'!C216*$H6</f>
        <v>0</v>
      </c>
      <c r="I88" s="181">
        <f>'6、销售进度'!I216*$C6+'6、销售进度'!H216*$D6+'6、销售进度'!G216*$E6+'6、销售进度'!F216*$F6+'6、销售进度'!E216*$G6+'6、销售进度'!D216*$H6+'6、销售进度'!C216*$I6</f>
        <v>0</v>
      </c>
      <c r="J88" s="181">
        <f>'6、销售进度'!J216*$C6+'6、销售进度'!I216*$D6+'6、销售进度'!H216*$E6+'6、销售进度'!G216*$F6+'6、销售进度'!F216*$G6+'6、销售进度'!E216*$H6+'6、销售进度'!D216*$I6+'6、销售进度'!C216*$J6</f>
        <v>0</v>
      </c>
      <c r="K88" s="181">
        <f>'6、销售进度'!K216*$C6+'6、销售进度'!J216*$D6+'6、销售进度'!I216*$E6+'6、销售进度'!H216*$F6+'6、销售进度'!G216*$G6+'6、销售进度'!F216*$H6+'6、销售进度'!E216*$I6+'6、销售进度'!D216*$J6</f>
        <v>0</v>
      </c>
      <c r="L88" s="181">
        <f>'6、销售进度'!L216*$C6+'6、销售进度'!K216*$D6+'6、销售进度'!J216*$E6+'6、销售进度'!I216*$F6+'6、销售进度'!H216*$G6+'6、销售进度'!G216*$H6+'6、销售进度'!F216*$I6+'6、销售进度'!E216*$J6</f>
        <v>0</v>
      </c>
      <c r="M88" s="181">
        <f>'6、销售进度'!M216*$C6+'6、销售进度'!L216*$D6+'6、销售进度'!K216*$E6+'6、销售进度'!J216*$F6+'6、销售进度'!I216*$G6+'6、销售进度'!H216*$H6+'6、销售进度'!G216*$I6+'6、销售进度'!F216*$J6</f>
        <v>0</v>
      </c>
      <c r="N88" s="181">
        <f>'6、销售进度'!N216*$C6+'6、销售进度'!M216*$D6+'6、销售进度'!L216*$E6+'6、销售进度'!K216*$F6+'6、销售进度'!J216*$G6+'6、销售进度'!I216*$H6+'6、销售进度'!H216*$I6+'6、销售进度'!G216*$J6</f>
        <v>0</v>
      </c>
      <c r="O88" s="181">
        <f>'6、销售进度'!O216*$C6+'6、销售进度'!N216*$D6+'6、销售进度'!M216*$E6+'6、销售进度'!L216*$F6+'6、销售进度'!K216*$G6+'6、销售进度'!J216*$H6+'6、销售进度'!I216*$I6+'6、销售进度'!H216*$J6</f>
        <v>0</v>
      </c>
      <c r="P88" s="181">
        <f>'6、销售进度'!P216*$C6+'6、销售进度'!O216*$D6+'6、销售进度'!N216*$E6+'6、销售进度'!M216*$F6+'6、销售进度'!L216*$G6+'6、销售进度'!K216*$H6+'6、销售进度'!J216*$I6+'6、销售进度'!I216*$J6</f>
        <v>0</v>
      </c>
      <c r="Q88" s="181">
        <f>'6、销售进度'!Q216*$C6+'6、销售进度'!P216*$D6+'6、销售进度'!O216*$E6+'6、销售进度'!N216*$F6+'6、销售进度'!M216*$G6+'6、销售进度'!L216*$H6+'6、销售进度'!K216*$I6+'6、销售进度'!J216*$J6</f>
        <v>0</v>
      </c>
      <c r="R88" s="181">
        <f>'6、销售进度'!R216*$C6+'6、销售进度'!Q216*$D6+'6、销售进度'!P216*$E6+'6、销售进度'!O216*$F6+'6、销售进度'!N216*$G6+'6、销售进度'!M216*$H6+'6、销售进度'!L216*$I6+'6、销售进度'!K216*$J6</f>
        <v>0</v>
      </c>
      <c r="S88" s="181">
        <f>'6、销售进度'!S216*$C6+'6、销售进度'!R216*$D6+'6、销售进度'!Q216*$E6+'6、销售进度'!P216*$F6+'6、销售进度'!O216*$G6+'6、销售进度'!N216*$H6+'6、销售进度'!M216*$I6+'6、销售进度'!L216*$J6</f>
        <v>0</v>
      </c>
      <c r="T88" s="181">
        <f>'6、销售进度'!T216*$C6+'6、销售进度'!S216*$D6+'6、销售进度'!R216*$E6+'6、销售进度'!Q216*$F6+'6、销售进度'!P216*$G6+'6、销售进度'!O216*$H6+'6、销售进度'!N216*$I6+'6、销售进度'!M216*$J6</f>
        <v>0</v>
      </c>
      <c r="U88" s="181">
        <f>'6、销售进度'!U216*$C6+'6、销售进度'!T216*$D6+'6、销售进度'!S216*$E6+'6、销售进度'!R216*$F6+'6、销售进度'!Q216*$G6+'6、销售进度'!P216*$H6+'6、销售进度'!O216*$I6+'6、销售进度'!N216*$J6</f>
        <v>0</v>
      </c>
      <c r="V88" s="181">
        <f>'6、销售进度'!V216*$C6+'6、销售进度'!U216*$D6+'6、销售进度'!T216*$E6+'6、销售进度'!S216*$F6+'6、销售进度'!R216*$G6+'6、销售进度'!Q216*$H6+'6、销售进度'!P216*$I6+'6、销售进度'!O216*$J6</f>
        <v>0</v>
      </c>
      <c r="W88" s="181">
        <f>'6、销售进度'!W216*$C6+'6、销售进度'!V216*$D6+'6、销售进度'!U216*$E6+'6、销售进度'!T216*$F6+'6、销售进度'!S216*$G6+'6、销售进度'!R216*$H6+'6、销售进度'!Q216*$I6+'6、销售进度'!P216*$J6</f>
        <v>0</v>
      </c>
      <c r="X88" s="181">
        <f>'6、销售进度'!X216*$C6+'6、销售进度'!W216*$D6+'6、销售进度'!V216*$E6+'6、销售进度'!U216*$F6+'6、销售进度'!T216*$G6+'6、销售进度'!S216*$H6+'6、销售进度'!R216*$I6+'6、销售进度'!Q216*$J6</f>
        <v>0</v>
      </c>
      <c r="Y88" s="181">
        <f>'6、销售进度'!Y216*$C6+'6、销售进度'!X216*$D6+'6、销售进度'!W216*$E6+'6、销售进度'!V216*$F6+'6、销售进度'!U216*$G6+'6、销售进度'!T216*$H6+'6、销售进度'!S216*$I6+'6、销售进度'!R216*$J6</f>
        <v>0</v>
      </c>
      <c r="Z88" s="181">
        <f>'6、销售进度'!Z216*$C6+'6、销售进度'!Y216*$D6+'6、销售进度'!X216*$E6+'6、销售进度'!W216*$F6+'6、销售进度'!V216*$G6+'6、销售进度'!U216*$H6+'6、销售进度'!T216*$I6+'6、销售进度'!S216*$J6</f>
        <v>0</v>
      </c>
      <c r="AA88" s="181">
        <f>'6、销售进度'!AA216*$C6+'6、销售进度'!Z216*$D6+'6、销售进度'!Y216*$E6+'6、销售进度'!X216*$F6+'6、销售进度'!W216*$G6+'6、销售进度'!V216*$H6+'6、销售进度'!U216*$I6+'6、销售进度'!T216*$J6</f>
        <v>0</v>
      </c>
      <c r="AB88" s="181">
        <f>'6、销售进度'!AB216*$C6+'6、销售进度'!AA216*$D6+'6、销售进度'!Z216*$E6+'6、销售进度'!Y216*$F6+'6、销售进度'!X216*$G6+'6、销售进度'!W216*$H6+'6、销售进度'!V216*$I6+'6、销售进度'!U216*$J6</f>
        <v>0</v>
      </c>
      <c r="AC88" s="181">
        <f>'6、销售进度'!AC216*$C6+'6、销售进度'!AB216*$D6+'6、销售进度'!AA216*$E6+'6、销售进度'!Z216*$F6+'6、销售进度'!Y216*$G6+'6、销售进度'!X216*$H6+'6、销售进度'!W216*$I6+'6、销售进度'!V216*$J6</f>
        <v>0</v>
      </c>
      <c r="AD88" s="181">
        <f>'6、销售进度'!AD216*$C6+'6、销售进度'!AC216*$D6+'6、销售进度'!AB216*$E6+'6、销售进度'!AA216*$F6+'6、销售进度'!Z216*$G6+'6、销售进度'!Y216*$H6+'6、销售进度'!X216*$I6+'6、销售进度'!W216*$J6</f>
        <v>0</v>
      </c>
      <c r="AE88" s="181">
        <f>'6、销售进度'!AE216*$C6+'6、销售进度'!AD216*$D6+'6、销售进度'!AC216*$E6+'6、销售进度'!AB216*$F6+'6、销售进度'!AA216*$G6+'6、销售进度'!Z216*$H6+'6、销售进度'!Y216*$I6+'6、销售进度'!X216*$J6</f>
        <v>0</v>
      </c>
      <c r="AF88" s="181">
        <f>'6、销售进度'!AF216*$C6+'6、销售进度'!AE216*$D6+'6、销售进度'!AD216*$E6+'6、销售进度'!AC216*$F6+'6、销售进度'!AB216*$G6+'6、销售进度'!AA216*$H6+'6、销售进度'!Z216*$I6+'6、销售进度'!Y216*$J6</f>
        <v>0</v>
      </c>
      <c r="AG88" s="181">
        <f>'6、销售进度'!AG216*$C6+'6、销售进度'!AF216*$D6+'6、销售进度'!AE216*$E6+'6、销售进度'!AD216*$F6+'6、销售进度'!AC216*$G6+'6、销售进度'!AB216*$H6+'6、销售进度'!AA216*$I6+'6、销售进度'!Z216*$J6</f>
        <v>0</v>
      </c>
      <c r="AH88" s="181">
        <f>'6、销售进度'!AH216*$C6+'6、销售进度'!AG216*$D6+'6、销售进度'!AF216*$E6+'6、销售进度'!AE216*$F6+'6、销售进度'!AD216*$G6+'6、销售进度'!AC216*$H6+'6、销售进度'!AB216*$I6+'6、销售进度'!AA216*$J6</f>
        <v>0</v>
      </c>
      <c r="AI88" s="181">
        <f>'6、销售进度'!AI216*$C6+'6、销售进度'!AH216*$D6+'6、销售进度'!AG216*$E6+'6、销售进度'!AF216*$F6+'6、销售进度'!AE216*$G6+'6、销售进度'!AD216*$H6+'6、销售进度'!AC216*$I6+'6、销售进度'!AB216*$J6</f>
        <v>0</v>
      </c>
      <c r="AJ88" s="181">
        <f>'6、销售进度'!AJ216*$C6+'6、销售进度'!AI216*$D6+'6、销售进度'!AH216*$E6+'6、销售进度'!AG216*$F6+'6、销售进度'!AF216*$G6+'6、销售进度'!AE216*$H6+'6、销售进度'!AD216*$I6+'6、销售进度'!AC216*$J6</f>
        <v>0</v>
      </c>
      <c r="AK88" s="181">
        <f>'6、销售进度'!AK216*$C6+'6、销售进度'!AJ216*$D6+'6、销售进度'!AI216*$E6+'6、销售进度'!AH216*$F6+'6、销售进度'!AG216*$G6+'6、销售进度'!AF216*$H6+'6、销售进度'!AE216*$I6+'6、销售进度'!AD216*$J6</f>
        <v>0</v>
      </c>
      <c r="AL88" s="181">
        <f>'6、销售进度'!AL216*$C6+'6、销售进度'!AK216*$D6+'6、销售进度'!AJ216*$E6+'6、销售进度'!AI216*$F6+'6、销售进度'!AH216*$G6+'6、销售进度'!AG216*$H6+'6、销售进度'!AF216*$I6+'6、销售进度'!AE216*$J6</f>
        <v>0</v>
      </c>
      <c r="AM88" s="181">
        <f>'6、销售进度'!AM216*$C6+'6、销售进度'!AL216*$D6+'6、销售进度'!AK216*$E6+'6、销售进度'!AJ216*$F6+'6、销售进度'!AI216*$G6+'6、销售进度'!AH216*$H6+'6、销售进度'!AG216*$I6+'6、销售进度'!AF216*$J6</f>
        <v>0</v>
      </c>
      <c r="AN88" s="181">
        <f>'6、销售进度'!AN216*$C6+'6、销售进度'!AM216*$D6+'6、销售进度'!AL216*$E6+'6、销售进度'!AK216*$F6+'6、销售进度'!AJ216*$G6+'6、销售进度'!AI216*$H6+'6、销售进度'!AH216*$I6+'6、销售进度'!AG216*$J6</f>
        <v>0</v>
      </c>
      <c r="AO88" s="181">
        <f>'6、销售进度'!AO216*$C6+'6、销售进度'!AN216*$D6+'6、销售进度'!AM216*$E6+'6、销售进度'!AL216*$F6+'6、销售进度'!AK216*$G6+'6、销售进度'!AJ216*$H6+'6、销售进度'!AI216*$I6+'6、销售进度'!AH216*$J6</f>
        <v>0</v>
      </c>
      <c r="AP88" s="181">
        <f>'6、销售进度'!AP216*$C6+'6、销售进度'!AO216*$D6+'6、销售进度'!AN216*$E6+'6、销售进度'!AM216*$F6+'6、销售进度'!AL216*$G6+'6、销售进度'!AK216*$H6+'6、销售进度'!AJ216*$I6+'6、销售进度'!AI216*$J6</f>
        <v>0</v>
      </c>
      <c r="AQ88" s="181">
        <f>'6、销售进度'!AQ216*$C6+'6、销售进度'!AP216*$D6+'6、销售进度'!AO216*$E6+'6、销售进度'!AN216*$F6+'6、销售进度'!AM216*$G6+'6、销售进度'!AL216*$H6+'6、销售进度'!AK216*$I6+'6、销售进度'!AJ216*$J6</f>
        <v>0</v>
      </c>
      <c r="AR88" s="181">
        <f>'6、销售进度'!AR216*$C6+'6、销售进度'!AQ216*$D6+'6、销售进度'!AP216*$E6+'6、销售进度'!AO216*$F6+'6、销售进度'!AN216*$G6+'6、销售进度'!AM216*$H6+'6、销售进度'!AL216*$I6+'6、销售进度'!AK216*$J6</f>
        <v>0</v>
      </c>
      <c r="AS88" s="181">
        <f>'6、销售进度'!AS216*$C6+'6、销售进度'!AR216*$D6+'6、销售进度'!AQ216*$E6+'6、销售进度'!AP216*$F6+'6、销售进度'!AO216*$G6+'6、销售进度'!AN216*$H6+'6、销售进度'!AM216*$I6+'6、销售进度'!AL216*$J6</f>
        <v>0</v>
      </c>
      <c r="AT88" s="181">
        <f>'6、销售进度'!AT216*$C6+'6、销售进度'!AS216*$D6+'6、销售进度'!AR216*$E6+'6、销售进度'!AQ216*$F6+'6、销售进度'!AP216*$G6+'6、销售进度'!AO216*$H6+'6、销售进度'!AN216*$I6+'6、销售进度'!AM216*$J6</f>
        <v>0</v>
      </c>
      <c r="AU88" s="181">
        <f>'6、销售进度'!AU216*$C6+'6、销售进度'!AT216*$D6+'6、销售进度'!AS216*$E6+'6、销售进度'!AR216*$F6+'6、销售进度'!AQ216*$G6+'6、销售进度'!AP216*$H6+'6、销售进度'!AO216*$I6+'6、销售进度'!AN216*$J6</f>
        <v>0</v>
      </c>
      <c r="AV88" s="181">
        <f>'6、销售进度'!AV216*$C6+'6、销售进度'!AU216*$D6+'6、销售进度'!AT216*$E6+'6、销售进度'!AS216*$F6+'6、销售进度'!AR216*$G6+'6、销售进度'!AQ216*$H6+'6、销售进度'!AP216*$I6+'6、销售进度'!AO216*$J6</f>
        <v>0</v>
      </c>
      <c r="AW88" s="181">
        <f>'6、销售进度'!AW216*$C6+'6、销售进度'!AV216*$D6+'6、销售进度'!AU216*$E6+'6、销售进度'!AT216*$F6+'6、销售进度'!AS216*$G6+'6、销售进度'!AR216*$H6+'6、销售进度'!AQ216*$I6+'6、销售进度'!AP216*$J6</f>
        <v>0</v>
      </c>
      <c r="AX88" s="181">
        <f>'6、销售进度'!AX216*$C6+'6、销售进度'!AW216*$D6+'6、销售进度'!AV216*$E6+'6、销售进度'!AU216*$F6+'6、销售进度'!AT216*$G6+'6、销售进度'!AS216*$H6+'6、销售进度'!AR216*$I6+'6、销售进度'!AQ216*$J6</f>
        <v>0</v>
      </c>
      <c r="AY88" s="181">
        <f>'6、销售进度'!AY216*$C6+'6、销售进度'!AX216*$D6+'6、销售进度'!AW216*$E6+'6、销售进度'!AV216*$F6+'6、销售进度'!AU216*$G6+'6、销售进度'!AT216*$H6+'6、销售进度'!AS216*$I6+'6、销售进度'!AR216*$J6</f>
        <v>0</v>
      </c>
      <c r="AZ88" s="181">
        <f>'6、销售进度'!AZ216*$C6+'6、销售进度'!AY216*$D6+'6、销售进度'!AX216*$E6+'6、销售进度'!AW216*$F6+'6、销售进度'!AV216*$G6+'6、销售进度'!AU216*$H6+'6、销售进度'!AT216*$I6+'6、销售进度'!AS216*$J6</f>
        <v>0</v>
      </c>
      <c r="BA88" s="181">
        <f>'6、销售进度'!BA216*$C6+'6、销售进度'!AZ216*$D6+'6、销售进度'!AY216*$E6+'6、销售进度'!AX216*$F6+'6、销售进度'!AW216*$G6+'6、销售进度'!AV216*$H6+'6、销售进度'!AU216*$I6+'6、销售进度'!AT216*$J6</f>
        <v>0</v>
      </c>
      <c r="BB88" s="181">
        <f>'6、销售进度'!BB216*$C6+'6、销售进度'!BA216*$D6+'6、销售进度'!AZ216*$E6+'6、销售进度'!AY216*$F6+'6、销售进度'!AX216*$G6+'6、销售进度'!AW216*$H6+'6、销售进度'!AV216*$I6+'6、销售进度'!AU216*$J6</f>
        <v>0</v>
      </c>
      <c r="BC88" s="181">
        <f>'6、销售进度'!BC216*$C6+'6、销售进度'!BB216*$D6+'6、销售进度'!BA216*$E6+'6、销售进度'!AZ216*$F6+'6、销售进度'!AY216*$G6+'6、销售进度'!AX216*$H6+'6、销售进度'!AW216*$I6+'6、销售进度'!AV216*$J6</f>
        <v>0</v>
      </c>
      <c r="BD88" s="181">
        <f>'6、销售进度'!BD216*$C6+'6、销售进度'!BC216*$D6+'6、销售进度'!BB216*$E6+'6、销售进度'!BA216*$F6+'6、销售进度'!AZ216*$G6+'6、销售进度'!AY216*$H6+'6、销售进度'!AX216*$I6+'6、销售进度'!AW216*$J6</f>
        <v>0</v>
      </c>
      <c r="BE88" s="181">
        <f>'6、销售进度'!BE216*$C6+'6、销售进度'!BD216*$D6+'6、销售进度'!BC216*$E6+'6、销售进度'!BB216*$F6+'6、销售进度'!BA216*$G6+'6、销售进度'!AZ216*$H6+'6、销售进度'!AY216*$I6+'6、销售进度'!AX216*$J6</f>
        <v>0</v>
      </c>
      <c r="BF88" s="181">
        <f>'6、销售进度'!BF216*$C6+'6、销售进度'!BE216*$D6+'6、销售进度'!BD216*$E6+'6、销售进度'!BC216*$F6+'6、销售进度'!BB216*$G6+'6、销售进度'!BA216*$H6+'6、销售进度'!AZ216*$I6+'6、销售进度'!AY216*$J6</f>
        <v>0</v>
      </c>
      <c r="BG88" s="181">
        <f>'6、销售进度'!BG216*$C6+'6、销售进度'!BF216*$D6+'6、销售进度'!BE216*$E6+'6、销售进度'!BD216*$F6+'6、销售进度'!BC216*$G6+'6、销售进度'!BB216*$H6+'6、销售进度'!BA216*$I6+'6、销售进度'!AZ216*$J6</f>
        <v>0</v>
      </c>
      <c r="BH88" s="181">
        <f>'6、销售进度'!BH216*$C6+'6、销售进度'!BG216*$D6+'6、销售进度'!BF216*$E6+'6、销售进度'!BE216*$F6+'6、销售进度'!BD216*$G6+'6、销售进度'!BC216*$H6+'6、销售进度'!BB216*$I6+'6、销售进度'!BA216*$J6</f>
        <v>0</v>
      </c>
      <c r="BI88" s="181">
        <f>'6、销售进度'!BI216*$C6+'6、销售进度'!BH216*$D6+'6、销售进度'!BG216*$E6+'6、销售进度'!BF216*$F6+'6、销售进度'!BE216*$G6+'6、销售进度'!BD216*$H6+'6、销售进度'!BC216*$I6+'6、销售进度'!BB216*$J6</f>
        <v>0</v>
      </c>
      <c r="BJ88" s="181">
        <f>'6、销售进度'!BJ216*$C6+'6、销售进度'!BI216*$D6+'6、销售进度'!BH216*$E6+'6、销售进度'!BG216*$F6+'6、销售进度'!BF216*$G6+'6、销售进度'!BE216*$H6+'6、销售进度'!BD216*$I6+'6、销售进度'!BC216*$J6</f>
        <v>0</v>
      </c>
      <c r="BK88" s="181">
        <f>'6、销售进度'!BK216*$C6+'6、销售进度'!BJ216*$D6+'6、销售进度'!BI216*$E6+'6、销售进度'!BH216*$F6+'6、销售进度'!BG216*$G6+'6、销售进度'!BF216*$H6+'6、销售进度'!BE216*$I6+'6、销售进度'!BD216*$J6</f>
        <v>0</v>
      </c>
      <c r="BL88" s="181">
        <f>'6、销售进度'!BL216*$C6+'6、销售进度'!BK216*$D6+'6、销售进度'!BJ216*$E6+'6、销售进度'!BI216*$F6+'6、销售进度'!BH216*$G6+'6、销售进度'!BG216*$H6+'6、销售进度'!BF216*$I6+'6、销售进度'!BE216*$J6</f>
        <v>0</v>
      </c>
      <c r="BM88" s="181">
        <f>'6、销售进度'!BM216*$C6+'6、销售进度'!BL216*$D6+'6、销售进度'!BK216*$E6+'6、销售进度'!BJ216*$F6+'6、销售进度'!BI216*$G6+'6、销售进度'!BH216*$H6+'6、销售进度'!BG216*$I6+'6、销售进度'!BF216*$J6</f>
        <v>0</v>
      </c>
      <c r="BN88" s="181">
        <f>'6、销售进度'!BN216*$C6+'6、销售进度'!BM216*$D6+'6、销售进度'!BL216*$E6+'6、销售进度'!BK216*$F6+'6、销售进度'!BJ216*$G6+'6、销售进度'!BI216*$H6+'6、销售进度'!BH216*$I6+'6、销售进度'!BG216*$J6</f>
        <v>0</v>
      </c>
      <c r="BO88" s="181">
        <f>'6、销售进度'!BO216*$C6+'6、销售进度'!BN216*$D6+'6、销售进度'!BM216*$E6+'6、销售进度'!BL216*$F6+'6、销售进度'!BK216*$G6+'6、销售进度'!BJ216*$H6+'6、销售进度'!BI216*$I6+'6、销售进度'!BH216*$J6</f>
        <v>0</v>
      </c>
      <c r="BP88" s="181">
        <f>'6、销售进度'!BP216*$C6+'6、销售进度'!BO216*$D6+'6、销售进度'!BN216*$E6+'6、销售进度'!BM216*$F6+'6、销售进度'!BL216*$G6+'6、销售进度'!BK216*$H6+'6、销售进度'!BJ216*$I6+'6、销售进度'!BI216*$J6</f>
        <v>0</v>
      </c>
      <c r="BQ88" s="181">
        <f>'6、销售进度'!BQ216*$C6+'6、销售进度'!BP216*$D6+'6、销售进度'!BO216*$E6+'6、销售进度'!BN216*$F6+'6、销售进度'!BM216*$G6+'6、销售进度'!BL216*$H6+'6、销售进度'!BK216*$I6+'6、销售进度'!BJ216*$J6</f>
        <v>0</v>
      </c>
      <c r="BR88" s="181">
        <f>'6、销售进度'!BR216*$C6+'6、销售进度'!BQ216*$D6+'6、销售进度'!BP216*$E6+'6、销售进度'!BO216*$F6+'6、销售进度'!BN216*$G6+'6、销售进度'!BM216*$H6+'6、销售进度'!BL216*$I6+'6、销售进度'!BK216*$J6</f>
        <v>0</v>
      </c>
      <c r="BS88" s="181">
        <f>'6、销售进度'!BS216*$C6+'6、销售进度'!BR216*$D6+'6、销售进度'!BQ216*$E6+'6、销售进度'!BP216*$F6+'6、销售进度'!BO216*$G6+'6、销售进度'!BN216*$H6+'6、销售进度'!BM216*$I6+'6、销售进度'!BL216*$J6</f>
        <v>0</v>
      </c>
      <c r="BT88" s="181">
        <f>'6、销售进度'!BT216*$C6+'6、销售进度'!BS216*$D6+'6、销售进度'!BR216*$E6+'6、销售进度'!BQ216*$F6+'6、销售进度'!BP216*$G6+'6、销售进度'!BO216*$H6+'6、销售进度'!BN216*$I6+'6、销售进度'!BM216*$J6</f>
        <v>0</v>
      </c>
      <c r="BU88" s="181">
        <f>'6、销售进度'!BU216*$C6+'6、销售进度'!BT216*$D6+'6、销售进度'!BS216*$E6+'6、销售进度'!BR216*$F6+'6、销售进度'!BQ216*$G6+'6、销售进度'!BP216*$H6+'6、销售进度'!BO216*$I6+'6、销售进度'!BN216*$J6</f>
        <v>0</v>
      </c>
      <c r="BV88" s="181">
        <f>'6、销售进度'!BV216*$C6+'6、销售进度'!BU216*$D6+'6、销售进度'!BT216*$E6+'6、销售进度'!BS216*$F6+'6、销售进度'!BR216*$G6+'6、销售进度'!BQ216*$H6+'6、销售进度'!BP216*$I6+'6、销售进度'!BO216*$J6</f>
        <v>0</v>
      </c>
      <c r="BW88" s="181">
        <f>'6、销售进度'!BW216*$C6+'6、销售进度'!BV216*$D6+'6、销售进度'!BU216*$E6+'6、销售进度'!BT216*$F6+'6、销售进度'!BS216*$G6+'6、销售进度'!BR216*$H6+'6、销售进度'!BQ216*$I6+'6、销售进度'!BP216*$J6</f>
        <v>0</v>
      </c>
      <c r="BX88" s="181">
        <f>'6、销售进度'!BX216*$C6+'6、销售进度'!BW216*$D6+'6、销售进度'!BV216*$E6+'6、销售进度'!BU216*$F6+'6、销售进度'!BT216*$G6+'6、销售进度'!BS216*$H6+'6、销售进度'!BR216*$I6+'6、销售进度'!BQ216*$J6</f>
        <v>0</v>
      </c>
      <c r="BY88" s="181">
        <f>'6、销售进度'!BY216*$C6+'6、销售进度'!BX216*$D6+'6、销售进度'!BW216*$E6+'6、销售进度'!BV216*$F6+'6、销售进度'!BU216*$G6+'6、销售进度'!BT216*$H6+'6、销售进度'!BS216*$I6+'6、销售进度'!BR216*$J6</f>
        <v>0</v>
      </c>
      <c r="BZ88" s="181">
        <f>'6、销售进度'!BZ216*$C6+'6、销售进度'!BY216*$D6+'6、销售进度'!BX216*$E6+'6、销售进度'!BW216*$F6+'6、销售进度'!BV216*$G6+'6、销售进度'!BU216*$H6+'6、销售进度'!BT216*$I6+'6、销售进度'!BS216*$J6</f>
        <v>0</v>
      </c>
      <c r="CA88" s="181">
        <f>'6、销售进度'!CA216*$C6+'6、销售进度'!BZ216*$D6+'6、销售进度'!BY216*$E6+'6、销售进度'!BX216*$F6+'6、销售进度'!BW216*$G6+'6、销售进度'!BV216*$H6+'6、销售进度'!BU216*$I6+'6、销售进度'!BT216*$J6</f>
        <v>0</v>
      </c>
      <c r="CB88" s="181">
        <f>'6、销售进度'!CB216*$C6+'6、销售进度'!CA216*$D6+'6、销售进度'!BZ216*$E6+'6、销售进度'!BY216*$F6+'6、销售进度'!BX216*$G6+'6、销售进度'!BW216*$H6+'6、销售进度'!BV216*$I6+'6、销售进度'!BU216*$J6</f>
        <v>0</v>
      </c>
      <c r="CC88" s="181">
        <f>'6、销售进度'!CC216*$C6+'6、销售进度'!CB216*$D6+'6、销售进度'!CA216*$E6+'6、销售进度'!BZ216*$F6+'6、销售进度'!BY216*$G6+'6、销售进度'!BX216*$H6+'6、销售进度'!BW216*$I6+'6、销售进度'!BV216*$J6</f>
        <v>0</v>
      </c>
      <c r="CD88" s="181">
        <f>'6、销售进度'!CD216*$C6+'6、销售进度'!CC216*$D6+'6、销售进度'!CB216*$E6+'6、销售进度'!CA216*$F6+'6、销售进度'!BZ216*$G6+'6、销售进度'!BY216*$H6+'6、销售进度'!BX216*$I6+'6、销售进度'!BW216*$J6</f>
        <v>0</v>
      </c>
      <c r="CE88" s="181">
        <f>'6、销售进度'!CE216*$C6+'6、销售进度'!CD216*$D6+'6、销售进度'!CC216*$E6+'6、销售进度'!CB216*$F6+'6、销售进度'!CA216*$G6+'6、销售进度'!BZ216*$H6+'6、销售进度'!BY216*$I6+'6、销售进度'!BX216*$J6</f>
        <v>0</v>
      </c>
      <c r="CF88" s="181">
        <f>'6、销售进度'!CF216*$C6+'6、销售进度'!CE216*$D6+'6、销售进度'!CD216*$E6+'6、销售进度'!CC216*$F6+'6、销售进度'!CB216*$G6+'6、销售进度'!CA216*$H6+'6、销售进度'!BZ216*$I6+'6、销售进度'!BY216*$J6</f>
        <v>0</v>
      </c>
      <c r="CG88" s="181">
        <f>'6、销售进度'!CG216*$C6+'6、销售进度'!CF216*$D6+'6、销售进度'!CE216*$E6+'6、销售进度'!CD216*$F6+'6、销售进度'!CC216*$G6+'6、销售进度'!CB216*$H6+'6、销售进度'!CA216*$I6+'6、销售进度'!BZ216*$J6</f>
        <v>0</v>
      </c>
      <c r="CH88" s="181">
        <f>'6、销售进度'!CH216*$C6+'6、销售进度'!CG216*$D6+'6、销售进度'!CF216*$E6+'6、销售进度'!CE216*$F6+'6、销售进度'!CD216*$G6+'6、销售进度'!CC216*$H6+'6、销售进度'!CB216*$I6+'6、销售进度'!CA216*$J6</f>
        <v>0</v>
      </c>
      <c r="CI88" s="181">
        <f>'6、销售进度'!CI216*$C6+'6、销售进度'!CH216*$D6+'6、销售进度'!CG216*$E6+'6、销售进度'!CF216*$F6+'6、销售进度'!CE216*$G6+'6、销售进度'!CD216*$H6+'6、销售进度'!CC216*$I6+'6、销售进度'!CB216*$J6</f>
        <v>0</v>
      </c>
      <c r="CJ88" s="181">
        <f>'6、销售进度'!CJ216*$C6+'6、销售进度'!CI216*$D6+'6、销售进度'!CH216*$E6+'6、销售进度'!CG216*$F6+'6、销售进度'!CF216*$G6+'6、销售进度'!CE216*$H6+'6、销售进度'!CD216*$I6+'6、销售进度'!CC216*$J6</f>
        <v>0</v>
      </c>
      <c r="CK88" s="181">
        <f>'6、销售进度'!CK216*$C6+'6、销售进度'!CJ216*$D6+'6、销售进度'!CI216*$E6+'6、销售进度'!CH216*$F6+'6、销售进度'!CG216*$G6+'6、销售进度'!CF216*$H6+'6、销售进度'!CE216*$I6+'6、销售进度'!CD216*$J6</f>
        <v>0</v>
      </c>
      <c r="CL88" s="181">
        <f>'6、销售进度'!CL216*$C6+'6、销售进度'!CK216*$D6+'6、销售进度'!CJ216*$E6+'6、销售进度'!CI216*$F6+'6、销售进度'!CH216*$G6+'6、销售进度'!CG216*$H6+'6、销售进度'!CF216*$I6+'6、销售进度'!CE216*$J6</f>
        <v>0</v>
      </c>
      <c r="CM88" s="181">
        <f>'6、销售进度'!CM216*$C6+'6、销售进度'!CL216*$D6+'6、销售进度'!CK216*$E6+'6、销售进度'!CJ216*$F6+'6、销售进度'!CI216*$G6+'6、销售进度'!CH216*$H6+'6、销售进度'!CG216*$I6+'6、销售进度'!CF216*$J6</f>
        <v>0</v>
      </c>
      <c r="CN88" s="181">
        <f>'6、销售进度'!CN216*$C6+'6、销售进度'!CM216*$D6+'6、销售进度'!CL216*$E6+'6、销售进度'!CK216*$F6+'6、销售进度'!CJ216*$G6+'6、销售进度'!CI216*$H6+'6、销售进度'!CH216*$I6+'6、销售进度'!CG216*$J6</f>
        <v>0</v>
      </c>
      <c r="CO88" s="181">
        <f>'6、销售进度'!CO216*$C6+'6、销售进度'!CN216*$D6+'6、销售进度'!CM216*$E6+'6、销售进度'!CL216*$F6+'6、销售进度'!CK216*$G6+'6、销售进度'!CJ216*$H6+'6、销售进度'!CI216*$I6+'6、销售进度'!CH216*$J6</f>
        <v>0</v>
      </c>
      <c r="CP88" s="181">
        <f>'6、销售进度'!CP216*$C6+'6、销售进度'!CO216*$D6+'6、销售进度'!CN216*$E6+'6、销售进度'!CM216*$F6+'6、销售进度'!CL216*$G6+'6、销售进度'!CK216*$H6+'6、销售进度'!CJ216*$I6+'6、销售进度'!CI216*$J6</f>
        <v>0</v>
      </c>
      <c r="CQ88" s="181">
        <f>'6、销售进度'!CQ216*$C6+'6、销售进度'!CP216*$D6+'6、销售进度'!CO216*$E6+'6、销售进度'!CN216*$F6+'6、销售进度'!CM216*$G6+'6、销售进度'!CL216*$H6+'6、销售进度'!CK216*$I6+'6、销售进度'!CJ216*$J6</f>
        <v>0</v>
      </c>
      <c r="CR88" s="181">
        <f>'6、销售进度'!CR216*$C6+'6、销售进度'!CQ216*$D6+'6、销售进度'!CP216*$E6+'6、销售进度'!CO216*$F6+'6、销售进度'!CN216*$G6+'6、销售进度'!CM216*$H6+'6、销售进度'!CL216*$I6+'6、销售进度'!CK216*$J6</f>
        <v>0</v>
      </c>
      <c r="CS88" s="181">
        <f>'6、销售进度'!CS216*$C6+'6、销售进度'!CR216*$D6+'6、销售进度'!CQ216*$E6+'6、销售进度'!CP216*$F6+'6、销售进度'!CO216*$G6+'6、销售进度'!CN216*$H6+'6、销售进度'!CM216*$I6+'6、销售进度'!CL216*$J6</f>
        <v>0</v>
      </c>
      <c r="CT88" s="181">
        <f>'6、销售进度'!CT216*$C6+'6、销售进度'!CS216*$D6+'6、销售进度'!CR216*$E6+'6、销售进度'!CQ216*$F6+'6、销售进度'!CP216*$G6+'6、销售进度'!CO216*$H6+'6、销售进度'!CN216*$I6+'6、销售进度'!CM216*$J6</f>
        <v>0</v>
      </c>
      <c r="CU88" s="188">
        <f>B88-'6、销售进度'!B216</f>
        <v>0</v>
      </c>
    </row>
    <row r="89" spans="1:99" ht="16.5" customHeight="1" outlineLevel="1">
      <c r="A89" s="174" t="str">
        <f t="shared" si="53"/>
        <v>高层(19F及以上）</v>
      </c>
      <c r="B89" s="180">
        <f t="shared" si="54"/>
        <v>0</v>
      </c>
      <c r="C89" s="181">
        <f>'6、销售进度'!C217*$C7</f>
        <v>0</v>
      </c>
      <c r="D89" s="181">
        <f>'6、销售进度'!D217*$C7+'6、销售进度'!C217*$D7</f>
        <v>0</v>
      </c>
      <c r="E89" s="181">
        <f>'6、销售进度'!E217*$C7+'6、销售进度'!D217*$D7+'6、销售进度'!C217*$E7</f>
        <v>0</v>
      </c>
      <c r="F89" s="181">
        <f>'6、销售进度'!F217*$C7+'6、销售进度'!E217*$D7+'6、销售进度'!D217*$E7+'6、销售进度'!C217*$F7</f>
        <v>0</v>
      </c>
      <c r="G89" s="181">
        <f>'6、销售进度'!G217*$C7+'6、销售进度'!F217*$D7+'6、销售进度'!E217*$E7+'6、销售进度'!D217*$F7+'6、销售进度'!C217*$G7</f>
        <v>0</v>
      </c>
      <c r="H89" s="181">
        <f>'6、销售进度'!H217*$C7+'6、销售进度'!G217*$D7+'6、销售进度'!F217*$E7+'6、销售进度'!E217*$F7+'6、销售进度'!D217*$G7+'6、销售进度'!C217*$H7</f>
        <v>0</v>
      </c>
      <c r="I89" s="181">
        <f>'6、销售进度'!I217*$C7+'6、销售进度'!H217*$D7+'6、销售进度'!G217*$E7+'6、销售进度'!F217*$F7+'6、销售进度'!E217*$G7+'6、销售进度'!D217*$H7+'6、销售进度'!C217*$I7</f>
        <v>0</v>
      </c>
      <c r="J89" s="181">
        <f>'6、销售进度'!J217*$C7+'6、销售进度'!I217*$D7+'6、销售进度'!H217*$E7+'6、销售进度'!G217*$F7+'6、销售进度'!F217*$G7+'6、销售进度'!E217*$H7+'6、销售进度'!D217*$I7+'6、销售进度'!C217*$J7</f>
        <v>0</v>
      </c>
      <c r="K89" s="181">
        <f>'6、销售进度'!K217*$C7+'6、销售进度'!J217*$D7+'6、销售进度'!I217*$E7+'6、销售进度'!H217*$F7+'6、销售进度'!G217*$G7+'6、销售进度'!F217*$H7+'6、销售进度'!E217*$I7+'6、销售进度'!D217*$J7</f>
        <v>0</v>
      </c>
      <c r="L89" s="181">
        <f>'6、销售进度'!L217*$C7+'6、销售进度'!K217*$D7+'6、销售进度'!J217*$E7+'6、销售进度'!I217*$F7+'6、销售进度'!H217*$G7+'6、销售进度'!G217*$H7+'6、销售进度'!F217*$I7+'6、销售进度'!E217*$J7</f>
        <v>0</v>
      </c>
      <c r="M89" s="181">
        <f>'6、销售进度'!M217*$C7+'6、销售进度'!L217*$D7+'6、销售进度'!K217*$E7+'6、销售进度'!J217*$F7+'6、销售进度'!I217*$G7+'6、销售进度'!H217*$H7+'6、销售进度'!G217*$I7+'6、销售进度'!F217*$J7</f>
        <v>0</v>
      </c>
      <c r="N89" s="181">
        <f>'6、销售进度'!N217*$C7+'6、销售进度'!M217*$D7+'6、销售进度'!L217*$E7+'6、销售进度'!K217*$F7+'6、销售进度'!J217*$G7+'6、销售进度'!I217*$H7+'6、销售进度'!H217*$I7+'6、销售进度'!G217*$J7</f>
        <v>0</v>
      </c>
      <c r="O89" s="181">
        <f>'6、销售进度'!O217*$C7+'6、销售进度'!N217*$D7+'6、销售进度'!M217*$E7+'6、销售进度'!L217*$F7+'6、销售进度'!K217*$G7+'6、销售进度'!J217*$H7+'6、销售进度'!I217*$I7+'6、销售进度'!H217*$J7</f>
        <v>0</v>
      </c>
      <c r="P89" s="181">
        <f>'6、销售进度'!P217*$C7+'6、销售进度'!O217*$D7+'6、销售进度'!N217*$E7+'6、销售进度'!M217*$F7+'6、销售进度'!L217*$G7+'6、销售进度'!K217*$H7+'6、销售进度'!J217*$I7+'6、销售进度'!I217*$J7</f>
        <v>0</v>
      </c>
      <c r="Q89" s="181">
        <f>'6、销售进度'!Q217*$C7+'6、销售进度'!P217*$D7+'6、销售进度'!O217*$E7+'6、销售进度'!N217*$F7+'6、销售进度'!M217*$G7+'6、销售进度'!L217*$H7+'6、销售进度'!K217*$I7+'6、销售进度'!J217*$J7</f>
        <v>0</v>
      </c>
      <c r="R89" s="181">
        <f>'6、销售进度'!R217*$C7+'6、销售进度'!Q217*$D7+'6、销售进度'!P217*$E7+'6、销售进度'!O217*$F7+'6、销售进度'!N217*$G7+'6、销售进度'!M217*$H7+'6、销售进度'!L217*$I7+'6、销售进度'!K217*$J7</f>
        <v>0</v>
      </c>
      <c r="S89" s="181">
        <f>'6、销售进度'!S217*$C7+'6、销售进度'!R217*$D7+'6、销售进度'!Q217*$E7+'6、销售进度'!P217*$F7+'6、销售进度'!O217*$G7+'6、销售进度'!N217*$H7+'6、销售进度'!M217*$I7+'6、销售进度'!L217*$J7</f>
        <v>0</v>
      </c>
      <c r="T89" s="181">
        <f>'6、销售进度'!T217*$C7+'6、销售进度'!S217*$D7+'6、销售进度'!R217*$E7+'6、销售进度'!Q217*$F7+'6、销售进度'!P217*$G7+'6、销售进度'!O217*$H7+'6、销售进度'!N217*$I7+'6、销售进度'!M217*$J7</f>
        <v>0</v>
      </c>
      <c r="U89" s="181">
        <f>'6、销售进度'!U217*$C7+'6、销售进度'!T217*$D7+'6、销售进度'!S217*$E7+'6、销售进度'!R217*$F7+'6、销售进度'!Q217*$G7+'6、销售进度'!P217*$H7+'6、销售进度'!O217*$I7+'6、销售进度'!N217*$J7</f>
        <v>0</v>
      </c>
      <c r="V89" s="181">
        <f>'6、销售进度'!V217*$C7+'6、销售进度'!U217*$D7+'6、销售进度'!T217*$E7+'6、销售进度'!S217*$F7+'6、销售进度'!R217*$G7+'6、销售进度'!Q217*$H7+'6、销售进度'!P217*$I7+'6、销售进度'!O217*$J7</f>
        <v>0</v>
      </c>
      <c r="W89" s="181">
        <f>'6、销售进度'!W217*$C7+'6、销售进度'!V217*$D7+'6、销售进度'!U217*$E7+'6、销售进度'!T217*$F7+'6、销售进度'!S217*$G7+'6、销售进度'!R217*$H7+'6、销售进度'!Q217*$I7+'6、销售进度'!P217*$J7</f>
        <v>0</v>
      </c>
      <c r="X89" s="181">
        <f>'6、销售进度'!X217*$C7+'6、销售进度'!W217*$D7+'6、销售进度'!V217*$E7+'6、销售进度'!U217*$F7+'6、销售进度'!T217*$G7+'6、销售进度'!S217*$H7+'6、销售进度'!R217*$I7+'6、销售进度'!Q217*$J7</f>
        <v>0</v>
      </c>
      <c r="Y89" s="181">
        <f>'6、销售进度'!Y217*$C7+'6、销售进度'!X217*$D7+'6、销售进度'!W217*$E7+'6、销售进度'!V217*$F7+'6、销售进度'!U217*$G7+'6、销售进度'!T217*$H7+'6、销售进度'!S217*$I7+'6、销售进度'!R217*$J7</f>
        <v>0</v>
      </c>
      <c r="Z89" s="181">
        <f>'6、销售进度'!Z217*$C7+'6、销售进度'!Y217*$D7+'6、销售进度'!X217*$E7+'6、销售进度'!W217*$F7+'6、销售进度'!V217*$G7+'6、销售进度'!U217*$H7+'6、销售进度'!T217*$I7+'6、销售进度'!S217*$J7</f>
        <v>0</v>
      </c>
      <c r="AA89" s="181">
        <f>'6、销售进度'!AA217*$C7+'6、销售进度'!Z217*$D7+'6、销售进度'!Y217*$E7+'6、销售进度'!X217*$F7+'6、销售进度'!W217*$G7+'6、销售进度'!V217*$H7+'6、销售进度'!U217*$I7+'6、销售进度'!T217*$J7</f>
        <v>0</v>
      </c>
      <c r="AB89" s="181">
        <f>'6、销售进度'!AB217*$C7+'6、销售进度'!AA217*$D7+'6、销售进度'!Z217*$E7+'6、销售进度'!Y217*$F7+'6、销售进度'!X217*$G7+'6、销售进度'!W217*$H7+'6、销售进度'!V217*$I7+'6、销售进度'!U217*$J7</f>
        <v>0</v>
      </c>
      <c r="AC89" s="181">
        <f>'6、销售进度'!AC217*$C7+'6、销售进度'!AB217*$D7+'6、销售进度'!AA217*$E7+'6、销售进度'!Z217*$F7+'6、销售进度'!Y217*$G7+'6、销售进度'!X217*$H7+'6、销售进度'!W217*$I7+'6、销售进度'!V217*$J7</f>
        <v>0</v>
      </c>
      <c r="AD89" s="181">
        <f>'6、销售进度'!AD217*$C7+'6、销售进度'!AC217*$D7+'6、销售进度'!AB217*$E7+'6、销售进度'!AA217*$F7+'6、销售进度'!Z217*$G7+'6、销售进度'!Y217*$H7+'6、销售进度'!X217*$I7+'6、销售进度'!W217*$J7</f>
        <v>0</v>
      </c>
      <c r="AE89" s="181">
        <f>'6、销售进度'!AE217*$C7+'6、销售进度'!AD217*$D7+'6、销售进度'!AC217*$E7+'6、销售进度'!AB217*$F7+'6、销售进度'!AA217*$G7+'6、销售进度'!Z217*$H7+'6、销售进度'!Y217*$I7+'6、销售进度'!X217*$J7</f>
        <v>0</v>
      </c>
      <c r="AF89" s="181">
        <f>'6、销售进度'!AF217*$C7+'6、销售进度'!AE217*$D7+'6、销售进度'!AD217*$E7+'6、销售进度'!AC217*$F7+'6、销售进度'!AB217*$G7+'6、销售进度'!AA217*$H7+'6、销售进度'!Z217*$I7+'6、销售进度'!Y217*$J7</f>
        <v>0</v>
      </c>
      <c r="AG89" s="181">
        <f>'6、销售进度'!AG217*$C7+'6、销售进度'!AF217*$D7+'6、销售进度'!AE217*$E7+'6、销售进度'!AD217*$F7+'6、销售进度'!AC217*$G7+'6、销售进度'!AB217*$H7+'6、销售进度'!AA217*$I7+'6、销售进度'!Z217*$J7</f>
        <v>0</v>
      </c>
      <c r="AH89" s="181">
        <f>'6、销售进度'!AH217*$C7+'6、销售进度'!AG217*$D7+'6、销售进度'!AF217*$E7+'6、销售进度'!AE217*$F7+'6、销售进度'!AD217*$G7+'6、销售进度'!AC217*$H7+'6、销售进度'!AB217*$I7+'6、销售进度'!AA217*$J7</f>
        <v>0</v>
      </c>
      <c r="AI89" s="181">
        <f>'6、销售进度'!AI217*$C7+'6、销售进度'!AH217*$D7+'6、销售进度'!AG217*$E7+'6、销售进度'!AF217*$F7+'6、销售进度'!AE217*$G7+'6、销售进度'!AD217*$H7+'6、销售进度'!AC217*$I7+'6、销售进度'!AB217*$J7</f>
        <v>0</v>
      </c>
      <c r="AJ89" s="181">
        <f>'6、销售进度'!AJ217*$C7+'6、销售进度'!AI217*$D7+'6、销售进度'!AH217*$E7+'6、销售进度'!AG217*$F7+'6、销售进度'!AF217*$G7+'6、销售进度'!AE217*$H7+'6、销售进度'!AD217*$I7+'6、销售进度'!AC217*$J7</f>
        <v>0</v>
      </c>
      <c r="AK89" s="181">
        <f>'6、销售进度'!AK217*$C7+'6、销售进度'!AJ217*$D7+'6、销售进度'!AI217*$E7+'6、销售进度'!AH217*$F7+'6、销售进度'!AG217*$G7+'6、销售进度'!AF217*$H7+'6、销售进度'!AE217*$I7+'6、销售进度'!AD217*$J7</f>
        <v>0</v>
      </c>
      <c r="AL89" s="181">
        <f>'6、销售进度'!AL217*$C7+'6、销售进度'!AK217*$D7+'6、销售进度'!AJ217*$E7+'6、销售进度'!AI217*$F7+'6、销售进度'!AH217*$G7+'6、销售进度'!AG217*$H7+'6、销售进度'!AF217*$I7+'6、销售进度'!AE217*$J7</f>
        <v>0</v>
      </c>
      <c r="AM89" s="181">
        <f>'6、销售进度'!AM217*$C7+'6、销售进度'!AL217*$D7+'6、销售进度'!AK217*$E7+'6、销售进度'!AJ217*$F7+'6、销售进度'!AI217*$G7+'6、销售进度'!AH217*$H7+'6、销售进度'!AG217*$I7+'6、销售进度'!AF217*$J7</f>
        <v>0</v>
      </c>
      <c r="AN89" s="181">
        <f>'6、销售进度'!AN217*$C7+'6、销售进度'!AM217*$D7+'6、销售进度'!AL217*$E7+'6、销售进度'!AK217*$F7+'6、销售进度'!AJ217*$G7+'6、销售进度'!AI217*$H7+'6、销售进度'!AH217*$I7+'6、销售进度'!AG217*$J7</f>
        <v>0</v>
      </c>
      <c r="AO89" s="181">
        <f>'6、销售进度'!AO217*$C7+'6、销售进度'!AN217*$D7+'6、销售进度'!AM217*$E7+'6、销售进度'!AL217*$F7+'6、销售进度'!AK217*$G7+'6、销售进度'!AJ217*$H7+'6、销售进度'!AI217*$I7+'6、销售进度'!AH217*$J7</f>
        <v>0</v>
      </c>
      <c r="AP89" s="181">
        <f>'6、销售进度'!AP217*$C7+'6、销售进度'!AO217*$D7+'6、销售进度'!AN217*$E7+'6、销售进度'!AM217*$F7+'6、销售进度'!AL217*$G7+'6、销售进度'!AK217*$H7+'6、销售进度'!AJ217*$I7+'6、销售进度'!AI217*$J7</f>
        <v>0</v>
      </c>
      <c r="AQ89" s="181">
        <f>'6、销售进度'!AQ217*$C7+'6、销售进度'!AP217*$D7+'6、销售进度'!AO217*$E7+'6、销售进度'!AN217*$F7+'6、销售进度'!AM217*$G7+'6、销售进度'!AL217*$H7+'6、销售进度'!AK217*$I7+'6、销售进度'!AJ217*$J7</f>
        <v>0</v>
      </c>
      <c r="AR89" s="181">
        <f>'6、销售进度'!AR217*$C7+'6、销售进度'!AQ217*$D7+'6、销售进度'!AP217*$E7+'6、销售进度'!AO217*$F7+'6、销售进度'!AN217*$G7+'6、销售进度'!AM217*$H7+'6、销售进度'!AL217*$I7+'6、销售进度'!AK217*$J7</f>
        <v>0</v>
      </c>
      <c r="AS89" s="181">
        <f>'6、销售进度'!AS217*$C7+'6、销售进度'!AR217*$D7+'6、销售进度'!AQ217*$E7+'6、销售进度'!AP217*$F7+'6、销售进度'!AO217*$G7+'6、销售进度'!AN217*$H7+'6、销售进度'!AM217*$I7+'6、销售进度'!AL217*$J7</f>
        <v>0</v>
      </c>
      <c r="AT89" s="181">
        <f>'6、销售进度'!AT217*$C7+'6、销售进度'!AS217*$D7+'6、销售进度'!AR217*$E7+'6、销售进度'!AQ217*$F7+'6、销售进度'!AP217*$G7+'6、销售进度'!AO217*$H7+'6、销售进度'!AN217*$I7+'6、销售进度'!AM217*$J7</f>
        <v>0</v>
      </c>
      <c r="AU89" s="181">
        <f>'6、销售进度'!AU217*$C7+'6、销售进度'!AT217*$D7+'6、销售进度'!AS217*$E7+'6、销售进度'!AR217*$F7+'6、销售进度'!AQ217*$G7+'6、销售进度'!AP217*$H7+'6、销售进度'!AO217*$I7+'6、销售进度'!AN217*$J7</f>
        <v>0</v>
      </c>
      <c r="AV89" s="181">
        <f>'6、销售进度'!AV217*$C7+'6、销售进度'!AU217*$D7+'6、销售进度'!AT217*$E7+'6、销售进度'!AS217*$F7+'6、销售进度'!AR217*$G7+'6、销售进度'!AQ217*$H7+'6、销售进度'!AP217*$I7+'6、销售进度'!AO217*$J7</f>
        <v>0</v>
      </c>
      <c r="AW89" s="181">
        <f>'6、销售进度'!AW217*$C7+'6、销售进度'!AV217*$D7+'6、销售进度'!AU217*$E7+'6、销售进度'!AT217*$F7+'6、销售进度'!AS217*$G7+'6、销售进度'!AR217*$H7+'6、销售进度'!AQ217*$I7+'6、销售进度'!AP217*$J7</f>
        <v>0</v>
      </c>
      <c r="AX89" s="181">
        <f>'6、销售进度'!AX217*$C7+'6、销售进度'!AW217*$D7+'6、销售进度'!AV217*$E7+'6、销售进度'!AU217*$F7+'6、销售进度'!AT217*$G7+'6、销售进度'!AS217*$H7+'6、销售进度'!AR217*$I7+'6、销售进度'!AQ217*$J7</f>
        <v>0</v>
      </c>
      <c r="AY89" s="181">
        <f>'6、销售进度'!AY217*$C7+'6、销售进度'!AX217*$D7+'6、销售进度'!AW217*$E7+'6、销售进度'!AV217*$F7+'6、销售进度'!AU217*$G7+'6、销售进度'!AT217*$H7+'6、销售进度'!AS217*$I7+'6、销售进度'!AR217*$J7</f>
        <v>0</v>
      </c>
      <c r="AZ89" s="181">
        <f>'6、销售进度'!AZ217*$C7+'6、销售进度'!AY217*$D7+'6、销售进度'!AX217*$E7+'6、销售进度'!AW217*$F7+'6、销售进度'!AV217*$G7+'6、销售进度'!AU217*$H7+'6、销售进度'!AT217*$I7+'6、销售进度'!AS217*$J7</f>
        <v>0</v>
      </c>
      <c r="BA89" s="181">
        <f>'6、销售进度'!BA217*$C7+'6、销售进度'!AZ217*$D7+'6、销售进度'!AY217*$E7+'6、销售进度'!AX217*$F7+'6、销售进度'!AW217*$G7+'6、销售进度'!AV217*$H7+'6、销售进度'!AU217*$I7+'6、销售进度'!AT217*$J7</f>
        <v>0</v>
      </c>
      <c r="BB89" s="181">
        <f>'6、销售进度'!BB217*$C7+'6、销售进度'!BA217*$D7+'6、销售进度'!AZ217*$E7+'6、销售进度'!AY217*$F7+'6、销售进度'!AX217*$G7+'6、销售进度'!AW217*$H7+'6、销售进度'!AV217*$I7+'6、销售进度'!AU217*$J7</f>
        <v>0</v>
      </c>
      <c r="BC89" s="181">
        <f>'6、销售进度'!BC217*$C7+'6、销售进度'!BB217*$D7+'6、销售进度'!BA217*$E7+'6、销售进度'!AZ217*$F7+'6、销售进度'!AY217*$G7+'6、销售进度'!AX217*$H7+'6、销售进度'!AW217*$I7+'6、销售进度'!AV217*$J7</f>
        <v>0</v>
      </c>
      <c r="BD89" s="181">
        <f>'6、销售进度'!BD217*$C7+'6、销售进度'!BC217*$D7+'6、销售进度'!BB217*$E7+'6、销售进度'!BA217*$F7+'6、销售进度'!AZ217*$G7+'6、销售进度'!AY217*$H7+'6、销售进度'!AX217*$I7+'6、销售进度'!AW217*$J7</f>
        <v>0</v>
      </c>
      <c r="BE89" s="181">
        <f>'6、销售进度'!BE217*$C7+'6、销售进度'!BD217*$D7+'6、销售进度'!BC217*$E7+'6、销售进度'!BB217*$F7+'6、销售进度'!BA217*$G7+'6、销售进度'!AZ217*$H7+'6、销售进度'!AY217*$I7+'6、销售进度'!AX217*$J7</f>
        <v>0</v>
      </c>
      <c r="BF89" s="181">
        <f>'6、销售进度'!BF217*$C7+'6、销售进度'!BE217*$D7+'6、销售进度'!BD217*$E7+'6、销售进度'!BC217*$F7+'6、销售进度'!BB217*$G7+'6、销售进度'!BA217*$H7+'6、销售进度'!AZ217*$I7+'6、销售进度'!AY217*$J7</f>
        <v>0</v>
      </c>
      <c r="BG89" s="181">
        <f>'6、销售进度'!BG217*$C7+'6、销售进度'!BF217*$D7+'6、销售进度'!BE217*$E7+'6、销售进度'!BD217*$F7+'6、销售进度'!BC217*$G7+'6、销售进度'!BB217*$H7+'6、销售进度'!BA217*$I7+'6、销售进度'!AZ217*$J7</f>
        <v>0</v>
      </c>
      <c r="BH89" s="181">
        <f>'6、销售进度'!BH217*$C7+'6、销售进度'!BG217*$D7+'6、销售进度'!BF217*$E7+'6、销售进度'!BE217*$F7+'6、销售进度'!BD217*$G7+'6、销售进度'!BC217*$H7+'6、销售进度'!BB217*$I7+'6、销售进度'!BA217*$J7</f>
        <v>0</v>
      </c>
      <c r="BI89" s="181">
        <f>'6、销售进度'!BI217*$C7+'6、销售进度'!BH217*$D7+'6、销售进度'!BG217*$E7+'6、销售进度'!BF217*$F7+'6、销售进度'!BE217*$G7+'6、销售进度'!BD217*$H7+'6、销售进度'!BC217*$I7+'6、销售进度'!BB217*$J7</f>
        <v>0</v>
      </c>
      <c r="BJ89" s="181">
        <f>'6、销售进度'!BJ217*$C7+'6、销售进度'!BI217*$D7+'6、销售进度'!BH217*$E7+'6、销售进度'!BG217*$F7+'6、销售进度'!BF217*$G7+'6、销售进度'!BE217*$H7+'6、销售进度'!BD217*$I7+'6、销售进度'!BC217*$J7</f>
        <v>0</v>
      </c>
      <c r="BK89" s="181">
        <f>'6、销售进度'!BK217*$C7+'6、销售进度'!BJ217*$D7+'6、销售进度'!BI217*$E7+'6、销售进度'!BH217*$F7+'6、销售进度'!BG217*$G7+'6、销售进度'!BF217*$H7+'6、销售进度'!BE217*$I7+'6、销售进度'!BD217*$J7</f>
        <v>0</v>
      </c>
      <c r="BL89" s="181">
        <f>'6、销售进度'!BL217*$C7+'6、销售进度'!BK217*$D7+'6、销售进度'!BJ217*$E7+'6、销售进度'!BI217*$F7+'6、销售进度'!BH217*$G7+'6、销售进度'!BG217*$H7+'6、销售进度'!BF217*$I7+'6、销售进度'!BE217*$J7</f>
        <v>0</v>
      </c>
      <c r="BM89" s="181">
        <f>'6、销售进度'!BM217*$C7+'6、销售进度'!BL217*$D7+'6、销售进度'!BK217*$E7+'6、销售进度'!BJ217*$F7+'6、销售进度'!BI217*$G7+'6、销售进度'!BH217*$H7+'6、销售进度'!BG217*$I7+'6、销售进度'!BF217*$J7</f>
        <v>0</v>
      </c>
      <c r="BN89" s="181">
        <f>'6、销售进度'!BN217*$C7+'6、销售进度'!BM217*$D7+'6、销售进度'!BL217*$E7+'6、销售进度'!BK217*$F7+'6、销售进度'!BJ217*$G7+'6、销售进度'!BI217*$H7+'6、销售进度'!BH217*$I7+'6、销售进度'!BG217*$J7</f>
        <v>0</v>
      </c>
      <c r="BO89" s="181">
        <f>'6、销售进度'!BO217*$C7+'6、销售进度'!BN217*$D7+'6、销售进度'!BM217*$E7+'6、销售进度'!BL217*$F7+'6、销售进度'!BK217*$G7+'6、销售进度'!BJ217*$H7+'6、销售进度'!BI217*$I7+'6、销售进度'!BH217*$J7</f>
        <v>0</v>
      </c>
      <c r="BP89" s="181">
        <f>'6、销售进度'!BP217*$C7+'6、销售进度'!BO217*$D7+'6、销售进度'!BN217*$E7+'6、销售进度'!BM217*$F7+'6、销售进度'!BL217*$G7+'6、销售进度'!BK217*$H7+'6、销售进度'!BJ217*$I7+'6、销售进度'!BI217*$J7</f>
        <v>0</v>
      </c>
      <c r="BQ89" s="181">
        <f>'6、销售进度'!BQ217*$C7+'6、销售进度'!BP217*$D7+'6、销售进度'!BO217*$E7+'6、销售进度'!BN217*$F7+'6、销售进度'!BM217*$G7+'6、销售进度'!BL217*$H7+'6、销售进度'!BK217*$I7+'6、销售进度'!BJ217*$J7</f>
        <v>0</v>
      </c>
      <c r="BR89" s="181">
        <f>'6、销售进度'!BR217*$C7+'6、销售进度'!BQ217*$D7+'6、销售进度'!BP217*$E7+'6、销售进度'!BO217*$F7+'6、销售进度'!BN217*$G7+'6、销售进度'!BM217*$H7+'6、销售进度'!BL217*$I7+'6、销售进度'!BK217*$J7</f>
        <v>0</v>
      </c>
      <c r="BS89" s="181">
        <f>'6、销售进度'!BS217*$C7+'6、销售进度'!BR217*$D7+'6、销售进度'!BQ217*$E7+'6、销售进度'!BP217*$F7+'6、销售进度'!BO217*$G7+'6、销售进度'!BN217*$H7+'6、销售进度'!BM217*$I7+'6、销售进度'!BL217*$J7</f>
        <v>0</v>
      </c>
      <c r="BT89" s="181">
        <f>'6、销售进度'!BT217*$C7+'6、销售进度'!BS217*$D7+'6、销售进度'!BR217*$E7+'6、销售进度'!BQ217*$F7+'6、销售进度'!BP217*$G7+'6、销售进度'!BO217*$H7+'6、销售进度'!BN217*$I7+'6、销售进度'!BM217*$J7</f>
        <v>0</v>
      </c>
      <c r="BU89" s="181">
        <f>'6、销售进度'!BU217*$C7+'6、销售进度'!BT217*$D7+'6、销售进度'!BS217*$E7+'6、销售进度'!BR217*$F7+'6、销售进度'!BQ217*$G7+'6、销售进度'!BP217*$H7+'6、销售进度'!BO217*$I7+'6、销售进度'!BN217*$J7</f>
        <v>0</v>
      </c>
      <c r="BV89" s="181">
        <f>'6、销售进度'!BV217*$C7+'6、销售进度'!BU217*$D7+'6、销售进度'!BT217*$E7+'6、销售进度'!BS217*$F7+'6、销售进度'!BR217*$G7+'6、销售进度'!BQ217*$H7+'6、销售进度'!BP217*$I7+'6、销售进度'!BO217*$J7</f>
        <v>0</v>
      </c>
      <c r="BW89" s="181">
        <f>'6、销售进度'!BW217*$C7+'6、销售进度'!BV217*$D7+'6、销售进度'!BU217*$E7+'6、销售进度'!BT217*$F7+'6、销售进度'!BS217*$G7+'6、销售进度'!BR217*$H7+'6、销售进度'!BQ217*$I7+'6、销售进度'!BP217*$J7</f>
        <v>0</v>
      </c>
      <c r="BX89" s="181">
        <f>'6、销售进度'!BX217*$C7+'6、销售进度'!BW217*$D7+'6、销售进度'!BV217*$E7+'6、销售进度'!BU217*$F7+'6、销售进度'!BT217*$G7+'6、销售进度'!BS217*$H7+'6、销售进度'!BR217*$I7+'6、销售进度'!BQ217*$J7</f>
        <v>0</v>
      </c>
      <c r="BY89" s="181">
        <f>'6、销售进度'!BY217*$C7+'6、销售进度'!BX217*$D7+'6、销售进度'!BW217*$E7+'6、销售进度'!BV217*$F7+'6、销售进度'!BU217*$G7+'6、销售进度'!BT217*$H7+'6、销售进度'!BS217*$I7+'6、销售进度'!BR217*$J7</f>
        <v>0</v>
      </c>
      <c r="BZ89" s="181">
        <f>'6、销售进度'!BZ217*$C7+'6、销售进度'!BY217*$D7+'6、销售进度'!BX217*$E7+'6、销售进度'!BW217*$F7+'6、销售进度'!BV217*$G7+'6、销售进度'!BU217*$H7+'6、销售进度'!BT217*$I7+'6、销售进度'!BS217*$J7</f>
        <v>0</v>
      </c>
      <c r="CA89" s="181">
        <f>'6、销售进度'!CA217*$C7+'6、销售进度'!BZ217*$D7+'6、销售进度'!BY217*$E7+'6、销售进度'!BX217*$F7+'6、销售进度'!BW217*$G7+'6、销售进度'!BV217*$H7+'6、销售进度'!BU217*$I7+'6、销售进度'!BT217*$J7</f>
        <v>0</v>
      </c>
      <c r="CB89" s="181">
        <f>'6、销售进度'!CB217*$C7+'6、销售进度'!CA217*$D7+'6、销售进度'!BZ217*$E7+'6、销售进度'!BY217*$F7+'6、销售进度'!BX217*$G7+'6、销售进度'!BW217*$H7+'6、销售进度'!BV217*$I7+'6、销售进度'!BU217*$J7</f>
        <v>0</v>
      </c>
      <c r="CC89" s="181">
        <f>'6、销售进度'!CC217*$C7+'6、销售进度'!CB217*$D7+'6、销售进度'!CA217*$E7+'6、销售进度'!BZ217*$F7+'6、销售进度'!BY217*$G7+'6、销售进度'!BX217*$H7+'6、销售进度'!BW217*$I7+'6、销售进度'!BV217*$J7</f>
        <v>0</v>
      </c>
      <c r="CD89" s="181">
        <f>'6、销售进度'!CD217*$C7+'6、销售进度'!CC217*$D7+'6、销售进度'!CB217*$E7+'6、销售进度'!CA217*$F7+'6、销售进度'!BZ217*$G7+'6、销售进度'!BY217*$H7+'6、销售进度'!BX217*$I7+'6、销售进度'!BW217*$J7</f>
        <v>0</v>
      </c>
      <c r="CE89" s="181">
        <f>'6、销售进度'!CE217*$C7+'6、销售进度'!CD217*$D7+'6、销售进度'!CC217*$E7+'6、销售进度'!CB217*$F7+'6、销售进度'!CA217*$G7+'6、销售进度'!BZ217*$H7+'6、销售进度'!BY217*$I7+'6、销售进度'!BX217*$J7</f>
        <v>0</v>
      </c>
      <c r="CF89" s="181">
        <f>'6、销售进度'!CF217*$C7+'6、销售进度'!CE217*$D7+'6、销售进度'!CD217*$E7+'6、销售进度'!CC217*$F7+'6、销售进度'!CB217*$G7+'6、销售进度'!CA217*$H7+'6、销售进度'!BZ217*$I7+'6、销售进度'!BY217*$J7</f>
        <v>0</v>
      </c>
      <c r="CG89" s="181">
        <f>'6、销售进度'!CG217*$C7+'6、销售进度'!CF217*$D7+'6、销售进度'!CE217*$E7+'6、销售进度'!CD217*$F7+'6、销售进度'!CC217*$G7+'6、销售进度'!CB217*$H7+'6、销售进度'!CA217*$I7+'6、销售进度'!BZ217*$J7</f>
        <v>0</v>
      </c>
      <c r="CH89" s="181">
        <f>'6、销售进度'!CH217*$C7+'6、销售进度'!CG217*$D7+'6、销售进度'!CF217*$E7+'6、销售进度'!CE217*$F7+'6、销售进度'!CD217*$G7+'6、销售进度'!CC217*$H7+'6、销售进度'!CB217*$I7+'6、销售进度'!CA217*$J7</f>
        <v>0</v>
      </c>
      <c r="CI89" s="181">
        <f>'6、销售进度'!CI217*$C7+'6、销售进度'!CH217*$D7+'6、销售进度'!CG217*$E7+'6、销售进度'!CF217*$F7+'6、销售进度'!CE217*$G7+'6、销售进度'!CD217*$H7+'6、销售进度'!CC217*$I7+'6、销售进度'!CB217*$J7</f>
        <v>0</v>
      </c>
      <c r="CJ89" s="181">
        <f>'6、销售进度'!CJ217*$C7+'6、销售进度'!CI217*$D7+'6、销售进度'!CH217*$E7+'6、销售进度'!CG217*$F7+'6、销售进度'!CF217*$G7+'6、销售进度'!CE217*$H7+'6、销售进度'!CD217*$I7+'6、销售进度'!CC217*$J7</f>
        <v>0</v>
      </c>
      <c r="CK89" s="181">
        <f>'6、销售进度'!CK217*$C7+'6、销售进度'!CJ217*$D7+'6、销售进度'!CI217*$E7+'6、销售进度'!CH217*$F7+'6、销售进度'!CG217*$G7+'6、销售进度'!CF217*$H7+'6、销售进度'!CE217*$I7+'6、销售进度'!CD217*$J7</f>
        <v>0</v>
      </c>
      <c r="CL89" s="181">
        <f>'6、销售进度'!CL217*$C7+'6、销售进度'!CK217*$D7+'6、销售进度'!CJ217*$E7+'6、销售进度'!CI217*$F7+'6、销售进度'!CH217*$G7+'6、销售进度'!CG217*$H7+'6、销售进度'!CF217*$I7+'6、销售进度'!CE217*$J7</f>
        <v>0</v>
      </c>
      <c r="CM89" s="181">
        <f>'6、销售进度'!CM217*$C7+'6、销售进度'!CL217*$D7+'6、销售进度'!CK217*$E7+'6、销售进度'!CJ217*$F7+'6、销售进度'!CI217*$G7+'6、销售进度'!CH217*$H7+'6、销售进度'!CG217*$I7+'6、销售进度'!CF217*$J7</f>
        <v>0</v>
      </c>
      <c r="CN89" s="181">
        <f>'6、销售进度'!CN217*$C7+'6、销售进度'!CM217*$D7+'6、销售进度'!CL217*$E7+'6、销售进度'!CK217*$F7+'6、销售进度'!CJ217*$G7+'6、销售进度'!CI217*$H7+'6、销售进度'!CH217*$I7+'6、销售进度'!CG217*$J7</f>
        <v>0</v>
      </c>
      <c r="CO89" s="181">
        <f>'6、销售进度'!CO217*$C7+'6、销售进度'!CN217*$D7+'6、销售进度'!CM217*$E7+'6、销售进度'!CL217*$F7+'6、销售进度'!CK217*$G7+'6、销售进度'!CJ217*$H7+'6、销售进度'!CI217*$I7+'6、销售进度'!CH217*$J7</f>
        <v>0</v>
      </c>
      <c r="CP89" s="181">
        <f>'6、销售进度'!CP217*$C7+'6、销售进度'!CO217*$D7+'6、销售进度'!CN217*$E7+'6、销售进度'!CM217*$F7+'6、销售进度'!CL217*$G7+'6、销售进度'!CK217*$H7+'6、销售进度'!CJ217*$I7+'6、销售进度'!CI217*$J7</f>
        <v>0</v>
      </c>
      <c r="CQ89" s="181">
        <f>'6、销售进度'!CQ217*$C7+'6、销售进度'!CP217*$D7+'6、销售进度'!CO217*$E7+'6、销售进度'!CN217*$F7+'6、销售进度'!CM217*$G7+'6、销售进度'!CL217*$H7+'6、销售进度'!CK217*$I7+'6、销售进度'!CJ217*$J7</f>
        <v>0</v>
      </c>
      <c r="CR89" s="181">
        <f>'6、销售进度'!CR217*$C7+'6、销售进度'!CQ217*$D7+'6、销售进度'!CP217*$E7+'6、销售进度'!CO217*$F7+'6、销售进度'!CN217*$G7+'6、销售进度'!CM217*$H7+'6、销售进度'!CL217*$I7+'6、销售进度'!CK217*$J7</f>
        <v>0</v>
      </c>
      <c r="CS89" s="181">
        <f>'6、销售进度'!CS217*$C7+'6、销售进度'!CR217*$D7+'6、销售进度'!CQ217*$E7+'6、销售进度'!CP217*$F7+'6、销售进度'!CO217*$G7+'6、销售进度'!CN217*$H7+'6、销售进度'!CM217*$I7+'6、销售进度'!CL217*$J7</f>
        <v>0</v>
      </c>
      <c r="CT89" s="181">
        <f>'6、销售进度'!CT217*$C7+'6、销售进度'!CS217*$D7+'6、销售进度'!CR217*$E7+'6、销售进度'!CQ217*$F7+'6、销售进度'!CP217*$G7+'6、销售进度'!CO217*$H7+'6、销售进度'!CN217*$I7+'6、销售进度'!CM217*$J7</f>
        <v>0</v>
      </c>
      <c r="CU89" s="188">
        <f>B89-'6、销售进度'!B217</f>
        <v>0</v>
      </c>
    </row>
    <row r="90" spans="1:99" ht="16.5" customHeight="1" outlineLevel="1">
      <c r="A90" s="174" t="str">
        <f t="shared" si="53"/>
        <v>叠拼</v>
      </c>
      <c r="B90" s="180">
        <f t="shared" si="54"/>
        <v>0</v>
      </c>
      <c r="C90" s="181">
        <f>'6、销售进度'!C218*$C8</f>
        <v>0</v>
      </c>
      <c r="D90" s="181">
        <f>'6、销售进度'!D218*$C8+'6、销售进度'!C218*$D8</f>
        <v>0</v>
      </c>
      <c r="E90" s="181">
        <f>'6、销售进度'!E218*$C8+'6、销售进度'!D218*$D8+'6、销售进度'!C218*$E8</f>
        <v>0</v>
      </c>
      <c r="F90" s="181">
        <f>'6、销售进度'!F218*$C8+'6、销售进度'!E218*$D8+'6、销售进度'!D218*$E8+'6、销售进度'!C218*$F8</f>
        <v>0</v>
      </c>
      <c r="G90" s="181">
        <f>'6、销售进度'!G218*$C8+'6、销售进度'!F218*$D8+'6、销售进度'!E218*$E8+'6、销售进度'!D218*$F8+'6、销售进度'!C218*$G8</f>
        <v>0</v>
      </c>
      <c r="H90" s="181">
        <f>'6、销售进度'!H218*$C8+'6、销售进度'!G218*$D8+'6、销售进度'!F218*$E8+'6、销售进度'!E218*$F8+'6、销售进度'!D218*$G8+'6、销售进度'!C218*$H8</f>
        <v>0</v>
      </c>
      <c r="I90" s="181">
        <f>'6、销售进度'!I218*$C8+'6、销售进度'!H218*$D8+'6、销售进度'!G218*$E8+'6、销售进度'!F218*$F8+'6、销售进度'!E218*$G8+'6、销售进度'!D218*$H8+'6、销售进度'!C218*$I8</f>
        <v>0</v>
      </c>
      <c r="J90" s="181">
        <f>'6、销售进度'!J218*$C8+'6、销售进度'!I218*$D8+'6、销售进度'!H218*$E8+'6、销售进度'!G218*$F8+'6、销售进度'!F218*$G8+'6、销售进度'!E218*$H8+'6、销售进度'!D218*$I8+'6、销售进度'!C218*$J8</f>
        <v>0</v>
      </c>
      <c r="K90" s="181">
        <f>'6、销售进度'!K218*$C8+'6、销售进度'!J218*$D8+'6、销售进度'!I218*$E8+'6、销售进度'!H218*$F8+'6、销售进度'!G218*$G8+'6、销售进度'!F218*$H8+'6、销售进度'!E218*$I8+'6、销售进度'!D218*$J8</f>
        <v>0</v>
      </c>
      <c r="L90" s="181">
        <f>'6、销售进度'!L218*$C8+'6、销售进度'!K218*$D8+'6、销售进度'!J218*$E8+'6、销售进度'!I218*$F8+'6、销售进度'!H218*$G8+'6、销售进度'!G218*$H8+'6、销售进度'!F218*$I8+'6、销售进度'!E218*$J8</f>
        <v>0</v>
      </c>
      <c r="M90" s="181">
        <f>'6、销售进度'!M218*$C8+'6、销售进度'!L218*$D8+'6、销售进度'!K218*$E8+'6、销售进度'!J218*$F8+'6、销售进度'!I218*$G8+'6、销售进度'!H218*$H8+'6、销售进度'!G218*$I8+'6、销售进度'!F218*$J8</f>
        <v>0</v>
      </c>
      <c r="N90" s="181">
        <f>'6、销售进度'!N218*$C8+'6、销售进度'!M218*$D8+'6、销售进度'!L218*$E8+'6、销售进度'!K218*$F8+'6、销售进度'!J218*$G8+'6、销售进度'!I218*$H8+'6、销售进度'!H218*$I8+'6、销售进度'!G218*$J8</f>
        <v>0</v>
      </c>
      <c r="O90" s="181">
        <f>'6、销售进度'!O218*$C8+'6、销售进度'!N218*$D8+'6、销售进度'!M218*$E8+'6、销售进度'!L218*$F8+'6、销售进度'!K218*$G8+'6、销售进度'!J218*$H8+'6、销售进度'!I218*$I8+'6、销售进度'!H218*$J8</f>
        <v>0</v>
      </c>
      <c r="P90" s="181">
        <f>'6、销售进度'!P218*$C8+'6、销售进度'!O218*$D8+'6、销售进度'!N218*$E8+'6、销售进度'!M218*$F8+'6、销售进度'!L218*$G8+'6、销售进度'!K218*$H8+'6、销售进度'!J218*$I8+'6、销售进度'!I218*$J8</f>
        <v>0</v>
      </c>
      <c r="Q90" s="181">
        <f>'6、销售进度'!Q218*$C8+'6、销售进度'!P218*$D8+'6、销售进度'!O218*$E8+'6、销售进度'!N218*$F8+'6、销售进度'!M218*$G8+'6、销售进度'!L218*$H8+'6、销售进度'!K218*$I8+'6、销售进度'!J218*$J8</f>
        <v>0</v>
      </c>
      <c r="R90" s="181">
        <f>'6、销售进度'!R218*$C8+'6、销售进度'!Q218*$D8+'6、销售进度'!P218*$E8+'6、销售进度'!O218*$F8+'6、销售进度'!N218*$G8+'6、销售进度'!M218*$H8+'6、销售进度'!L218*$I8+'6、销售进度'!K218*$J8</f>
        <v>0</v>
      </c>
      <c r="S90" s="181">
        <f>'6、销售进度'!S218*$C8+'6、销售进度'!R218*$D8+'6、销售进度'!Q218*$E8+'6、销售进度'!P218*$F8+'6、销售进度'!O218*$G8+'6、销售进度'!N218*$H8+'6、销售进度'!M218*$I8+'6、销售进度'!L218*$J8</f>
        <v>0</v>
      </c>
      <c r="T90" s="181">
        <f>'6、销售进度'!T218*$C8+'6、销售进度'!S218*$D8+'6、销售进度'!R218*$E8+'6、销售进度'!Q218*$F8+'6、销售进度'!P218*$G8+'6、销售进度'!O218*$H8+'6、销售进度'!N218*$I8+'6、销售进度'!M218*$J8</f>
        <v>0</v>
      </c>
      <c r="U90" s="181">
        <f>'6、销售进度'!U218*$C8+'6、销售进度'!T218*$D8+'6、销售进度'!S218*$E8+'6、销售进度'!R218*$F8+'6、销售进度'!Q218*$G8+'6、销售进度'!P218*$H8+'6、销售进度'!O218*$I8+'6、销售进度'!N218*$J8</f>
        <v>0</v>
      </c>
      <c r="V90" s="181">
        <f>'6、销售进度'!V218*$C8+'6、销售进度'!U218*$D8+'6、销售进度'!T218*$E8+'6、销售进度'!S218*$F8+'6、销售进度'!R218*$G8+'6、销售进度'!Q218*$H8+'6、销售进度'!P218*$I8+'6、销售进度'!O218*$J8</f>
        <v>0</v>
      </c>
      <c r="W90" s="181">
        <f>'6、销售进度'!W218*$C8+'6、销售进度'!V218*$D8+'6、销售进度'!U218*$E8+'6、销售进度'!T218*$F8+'6、销售进度'!S218*$G8+'6、销售进度'!R218*$H8+'6、销售进度'!Q218*$I8+'6、销售进度'!P218*$J8</f>
        <v>0</v>
      </c>
      <c r="X90" s="181">
        <f>'6、销售进度'!X218*$C8+'6、销售进度'!W218*$D8+'6、销售进度'!V218*$E8+'6、销售进度'!U218*$F8+'6、销售进度'!T218*$G8+'6、销售进度'!S218*$H8+'6、销售进度'!R218*$I8+'6、销售进度'!Q218*$J8</f>
        <v>0</v>
      </c>
      <c r="Y90" s="181">
        <f>'6、销售进度'!Y218*$C8+'6、销售进度'!X218*$D8+'6、销售进度'!W218*$E8+'6、销售进度'!V218*$F8+'6、销售进度'!U218*$G8+'6、销售进度'!T218*$H8+'6、销售进度'!S218*$I8+'6、销售进度'!R218*$J8</f>
        <v>0</v>
      </c>
      <c r="Z90" s="181">
        <f>'6、销售进度'!Z218*$C8+'6、销售进度'!Y218*$D8+'6、销售进度'!X218*$E8+'6、销售进度'!W218*$F8+'6、销售进度'!V218*$G8+'6、销售进度'!U218*$H8+'6、销售进度'!T218*$I8+'6、销售进度'!S218*$J8</f>
        <v>0</v>
      </c>
      <c r="AA90" s="181">
        <f>'6、销售进度'!AA218*$C8+'6、销售进度'!Z218*$D8+'6、销售进度'!Y218*$E8+'6、销售进度'!X218*$F8+'6、销售进度'!W218*$G8+'6、销售进度'!V218*$H8+'6、销售进度'!U218*$I8+'6、销售进度'!T218*$J8</f>
        <v>0</v>
      </c>
      <c r="AB90" s="181">
        <f>'6、销售进度'!AB218*$C8+'6、销售进度'!AA218*$D8+'6、销售进度'!Z218*$E8+'6、销售进度'!Y218*$F8+'6、销售进度'!X218*$G8+'6、销售进度'!W218*$H8+'6、销售进度'!V218*$I8+'6、销售进度'!U218*$J8</f>
        <v>0</v>
      </c>
      <c r="AC90" s="181">
        <f>'6、销售进度'!AC218*$C8+'6、销售进度'!AB218*$D8+'6、销售进度'!AA218*$E8+'6、销售进度'!Z218*$F8+'6、销售进度'!Y218*$G8+'6、销售进度'!X218*$H8+'6、销售进度'!W218*$I8+'6、销售进度'!V218*$J8</f>
        <v>0</v>
      </c>
      <c r="AD90" s="181">
        <f>'6、销售进度'!AD218*$C8+'6、销售进度'!AC218*$D8+'6、销售进度'!AB218*$E8+'6、销售进度'!AA218*$F8+'6、销售进度'!Z218*$G8+'6、销售进度'!Y218*$H8+'6、销售进度'!X218*$I8+'6、销售进度'!W218*$J8</f>
        <v>0</v>
      </c>
      <c r="AE90" s="181">
        <f>'6、销售进度'!AE218*$C8+'6、销售进度'!AD218*$D8+'6、销售进度'!AC218*$E8+'6、销售进度'!AB218*$F8+'6、销售进度'!AA218*$G8+'6、销售进度'!Z218*$H8+'6、销售进度'!Y218*$I8+'6、销售进度'!X218*$J8</f>
        <v>0</v>
      </c>
      <c r="AF90" s="181">
        <f>'6、销售进度'!AF218*$C8+'6、销售进度'!AE218*$D8+'6、销售进度'!AD218*$E8+'6、销售进度'!AC218*$F8+'6、销售进度'!AB218*$G8+'6、销售进度'!AA218*$H8+'6、销售进度'!Z218*$I8+'6、销售进度'!Y218*$J8</f>
        <v>0</v>
      </c>
      <c r="AG90" s="181">
        <f>'6、销售进度'!AG218*$C8+'6、销售进度'!AF218*$D8+'6、销售进度'!AE218*$E8+'6、销售进度'!AD218*$F8+'6、销售进度'!AC218*$G8+'6、销售进度'!AB218*$H8+'6、销售进度'!AA218*$I8+'6、销售进度'!Z218*$J8</f>
        <v>0</v>
      </c>
      <c r="AH90" s="181">
        <f>'6、销售进度'!AH218*$C8+'6、销售进度'!AG218*$D8+'6、销售进度'!AF218*$E8+'6、销售进度'!AE218*$F8+'6、销售进度'!AD218*$G8+'6、销售进度'!AC218*$H8+'6、销售进度'!AB218*$I8+'6、销售进度'!AA218*$J8</f>
        <v>0</v>
      </c>
      <c r="AI90" s="181">
        <f>'6、销售进度'!AI218*$C8+'6、销售进度'!AH218*$D8+'6、销售进度'!AG218*$E8+'6、销售进度'!AF218*$F8+'6、销售进度'!AE218*$G8+'6、销售进度'!AD218*$H8+'6、销售进度'!AC218*$I8+'6、销售进度'!AB218*$J8</f>
        <v>0</v>
      </c>
      <c r="AJ90" s="181">
        <f>'6、销售进度'!AJ218*$C8+'6、销售进度'!AI218*$D8+'6、销售进度'!AH218*$E8+'6、销售进度'!AG218*$F8+'6、销售进度'!AF218*$G8+'6、销售进度'!AE218*$H8+'6、销售进度'!AD218*$I8+'6、销售进度'!AC218*$J8</f>
        <v>0</v>
      </c>
      <c r="AK90" s="181">
        <f>'6、销售进度'!AK218*$C8+'6、销售进度'!AJ218*$D8+'6、销售进度'!AI218*$E8+'6、销售进度'!AH218*$F8+'6、销售进度'!AG218*$G8+'6、销售进度'!AF218*$H8+'6、销售进度'!AE218*$I8+'6、销售进度'!AD218*$J8</f>
        <v>0</v>
      </c>
      <c r="AL90" s="181">
        <f>'6、销售进度'!AL218*$C8+'6、销售进度'!AK218*$D8+'6、销售进度'!AJ218*$E8+'6、销售进度'!AI218*$F8+'6、销售进度'!AH218*$G8+'6、销售进度'!AG218*$H8+'6、销售进度'!AF218*$I8+'6、销售进度'!AE218*$J8</f>
        <v>0</v>
      </c>
      <c r="AM90" s="181">
        <f>'6、销售进度'!AM218*$C8+'6、销售进度'!AL218*$D8+'6、销售进度'!AK218*$E8+'6、销售进度'!AJ218*$F8+'6、销售进度'!AI218*$G8+'6、销售进度'!AH218*$H8+'6、销售进度'!AG218*$I8+'6、销售进度'!AF218*$J8</f>
        <v>0</v>
      </c>
      <c r="AN90" s="181">
        <f>'6、销售进度'!AN218*$C8+'6、销售进度'!AM218*$D8+'6、销售进度'!AL218*$E8+'6、销售进度'!AK218*$F8+'6、销售进度'!AJ218*$G8+'6、销售进度'!AI218*$H8+'6、销售进度'!AH218*$I8+'6、销售进度'!AG218*$J8</f>
        <v>0</v>
      </c>
      <c r="AO90" s="181">
        <f>'6、销售进度'!AO218*$C8+'6、销售进度'!AN218*$D8+'6、销售进度'!AM218*$E8+'6、销售进度'!AL218*$F8+'6、销售进度'!AK218*$G8+'6、销售进度'!AJ218*$H8+'6、销售进度'!AI218*$I8+'6、销售进度'!AH218*$J8</f>
        <v>0</v>
      </c>
      <c r="AP90" s="181">
        <f>'6、销售进度'!AP218*$C8+'6、销售进度'!AO218*$D8+'6、销售进度'!AN218*$E8+'6、销售进度'!AM218*$F8+'6、销售进度'!AL218*$G8+'6、销售进度'!AK218*$H8+'6、销售进度'!AJ218*$I8+'6、销售进度'!AI218*$J8</f>
        <v>0</v>
      </c>
      <c r="AQ90" s="181">
        <f>'6、销售进度'!AQ218*$C8+'6、销售进度'!AP218*$D8+'6、销售进度'!AO218*$E8+'6、销售进度'!AN218*$F8+'6、销售进度'!AM218*$G8+'6、销售进度'!AL218*$H8+'6、销售进度'!AK218*$I8+'6、销售进度'!AJ218*$J8</f>
        <v>0</v>
      </c>
      <c r="AR90" s="181">
        <f>'6、销售进度'!AR218*$C8+'6、销售进度'!AQ218*$D8+'6、销售进度'!AP218*$E8+'6、销售进度'!AO218*$F8+'6、销售进度'!AN218*$G8+'6、销售进度'!AM218*$H8+'6、销售进度'!AL218*$I8+'6、销售进度'!AK218*$J8</f>
        <v>0</v>
      </c>
      <c r="AS90" s="181">
        <f>'6、销售进度'!AS218*$C8+'6、销售进度'!AR218*$D8+'6、销售进度'!AQ218*$E8+'6、销售进度'!AP218*$F8+'6、销售进度'!AO218*$G8+'6、销售进度'!AN218*$H8+'6、销售进度'!AM218*$I8+'6、销售进度'!AL218*$J8</f>
        <v>0</v>
      </c>
      <c r="AT90" s="181">
        <f>'6、销售进度'!AT218*$C8+'6、销售进度'!AS218*$D8+'6、销售进度'!AR218*$E8+'6、销售进度'!AQ218*$F8+'6、销售进度'!AP218*$G8+'6、销售进度'!AO218*$H8+'6、销售进度'!AN218*$I8+'6、销售进度'!AM218*$J8</f>
        <v>0</v>
      </c>
      <c r="AU90" s="181">
        <f>'6、销售进度'!AU218*$C8+'6、销售进度'!AT218*$D8+'6、销售进度'!AS218*$E8+'6、销售进度'!AR218*$F8+'6、销售进度'!AQ218*$G8+'6、销售进度'!AP218*$H8+'6、销售进度'!AO218*$I8+'6、销售进度'!AN218*$J8</f>
        <v>0</v>
      </c>
      <c r="AV90" s="181">
        <f>'6、销售进度'!AV218*$C8+'6、销售进度'!AU218*$D8+'6、销售进度'!AT218*$E8+'6、销售进度'!AS218*$F8+'6、销售进度'!AR218*$G8+'6、销售进度'!AQ218*$H8+'6、销售进度'!AP218*$I8+'6、销售进度'!AO218*$J8</f>
        <v>0</v>
      </c>
      <c r="AW90" s="181">
        <f>'6、销售进度'!AW218*$C8+'6、销售进度'!AV218*$D8+'6、销售进度'!AU218*$E8+'6、销售进度'!AT218*$F8+'6、销售进度'!AS218*$G8+'6、销售进度'!AR218*$H8+'6、销售进度'!AQ218*$I8+'6、销售进度'!AP218*$J8</f>
        <v>0</v>
      </c>
      <c r="AX90" s="181">
        <f>'6、销售进度'!AX218*$C8+'6、销售进度'!AW218*$D8+'6、销售进度'!AV218*$E8+'6、销售进度'!AU218*$F8+'6、销售进度'!AT218*$G8+'6、销售进度'!AS218*$H8+'6、销售进度'!AR218*$I8+'6、销售进度'!AQ218*$J8</f>
        <v>0</v>
      </c>
      <c r="AY90" s="181">
        <f>'6、销售进度'!AY218*$C8+'6、销售进度'!AX218*$D8+'6、销售进度'!AW218*$E8+'6、销售进度'!AV218*$F8+'6、销售进度'!AU218*$G8+'6、销售进度'!AT218*$H8+'6、销售进度'!AS218*$I8+'6、销售进度'!AR218*$J8</f>
        <v>0</v>
      </c>
      <c r="AZ90" s="181">
        <f>'6、销售进度'!AZ218*$C8+'6、销售进度'!AY218*$D8+'6、销售进度'!AX218*$E8+'6、销售进度'!AW218*$F8+'6、销售进度'!AV218*$G8+'6、销售进度'!AU218*$H8+'6、销售进度'!AT218*$I8+'6、销售进度'!AS218*$J8</f>
        <v>0</v>
      </c>
      <c r="BA90" s="181">
        <f>'6、销售进度'!BA218*$C8+'6、销售进度'!AZ218*$D8+'6、销售进度'!AY218*$E8+'6、销售进度'!AX218*$F8+'6、销售进度'!AW218*$G8+'6、销售进度'!AV218*$H8+'6、销售进度'!AU218*$I8+'6、销售进度'!AT218*$J8</f>
        <v>0</v>
      </c>
      <c r="BB90" s="181">
        <f>'6、销售进度'!BB218*$C8+'6、销售进度'!BA218*$D8+'6、销售进度'!AZ218*$E8+'6、销售进度'!AY218*$F8+'6、销售进度'!AX218*$G8+'6、销售进度'!AW218*$H8+'6、销售进度'!AV218*$I8+'6、销售进度'!AU218*$J8</f>
        <v>0</v>
      </c>
      <c r="BC90" s="181">
        <f>'6、销售进度'!BC218*$C8+'6、销售进度'!BB218*$D8+'6、销售进度'!BA218*$E8+'6、销售进度'!AZ218*$F8+'6、销售进度'!AY218*$G8+'6、销售进度'!AX218*$H8+'6、销售进度'!AW218*$I8+'6、销售进度'!AV218*$J8</f>
        <v>0</v>
      </c>
      <c r="BD90" s="181">
        <f>'6、销售进度'!BD218*$C8+'6、销售进度'!BC218*$D8+'6、销售进度'!BB218*$E8+'6、销售进度'!BA218*$F8+'6、销售进度'!AZ218*$G8+'6、销售进度'!AY218*$H8+'6、销售进度'!AX218*$I8+'6、销售进度'!AW218*$J8</f>
        <v>0</v>
      </c>
      <c r="BE90" s="181">
        <f>'6、销售进度'!BE218*$C8+'6、销售进度'!BD218*$D8+'6、销售进度'!BC218*$E8+'6、销售进度'!BB218*$F8+'6、销售进度'!BA218*$G8+'6、销售进度'!AZ218*$H8+'6、销售进度'!AY218*$I8+'6、销售进度'!AX218*$J8</f>
        <v>0</v>
      </c>
      <c r="BF90" s="181">
        <f>'6、销售进度'!BF218*$C8+'6、销售进度'!BE218*$D8+'6、销售进度'!BD218*$E8+'6、销售进度'!BC218*$F8+'6、销售进度'!BB218*$G8+'6、销售进度'!BA218*$H8+'6、销售进度'!AZ218*$I8+'6、销售进度'!AY218*$J8</f>
        <v>0</v>
      </c>
      <c r="BG90" s="181">
        <f>'6、销售进度'!BG218*$C8+'6、销售进度'!BF218*$D8+'6、销售进度'!BE218*$E8+'6、销售进度'!BD218*$F8+'6、销售进度'!BC218*$G8+'6、销售进度'!BB218*$H8+'6、销售进度'!BA218*$I8+'6、销售进度'!AZ218*$J8</f>
        <v>0</v>
      </c>
      <c r="BH90" s="181">
        <f>'6、销售进度'!BH218*$C8+'6、销售进度'!BG218*$D8+'6、销售进度'!BF218*$E8+'6、销售进度'!BE218*$F8+'6、销售进度'!BD218*$G8+'6、销售进度'!BC218*$H8+'6、销售进度'!BB218*$I8+'6、销售进度'!BA218*$J8</f>
        <v>0</v>
      </c>
      <c r="BI90" s="181">
        <f>'6、销售进度'!BI218*$C8+'6、销售进度'!BH218*$D8+'6、销售进度'!BG218*$E8+'6、销售进度'!BF218*$F8+'6、销售进度'!BE218*$G8+'6、销售进度'!BD218*$H8+'6、销售进度'!BC218*$I8+'6、销售进度'!BB218*$J8</f>
        <v>0</v>
      </c>
      <c r="BJ90" s="181">
        <f>'6、销售进度'!BJ218*$C8+'6、销售进度'!BI218*$D8+'6、销售进度'!BH218*$E8+'6、销售进度'!BG218*$F8+'6、销售进度'!BF218*$G8+'6、销售进度'!BE218*$H8+'6、销售进度'!BD218*$I8+'6、销售进度'!BC218*$J8</f>
        <v>0</v>
      </c>
      <c r="BK90" s="181">
        <f>'6、销售进度'!BK218*$C8+'6、销售进度'!BJ218*$D8+'6、销售进度'!BI218*$E8+'6、销售进度'!BH218*$F8+'6、销售进度'!BG218*$G8+'6、销售进度'!BF218*$H8+'6、销售进度'!BE218*$I8+'6、销售进度'!BD218*$J8</f>
        <v>0</v>
      </c>
      <c r="BL90" s="181">
        <f>'6、销售进度'!BL218*$C8+'6、销售进度'!BK218*$D8+'6、销售进度'!BJ218*$E8+'6、销售进度'!BI218*$F8+'6、销售进度'!BH218*$G8+'6、销售进度'!BG218*$H8+'6、销售进度'!BF218*$I8+'6、销售进度'!BE218*$J8</f>
        <v>0</v>
      </c>
      <c r="BM90" s="181">
        <f>'6、销售进度'!BM218*$C8+'6、销售进度'!BL218*$D8+'6、销售进度'!BK218*$E8+'6、销售进度'!BJ218*$F8+'6、销售进度'!BI218*$G8+'6、销售进度'!BH218*$H8+'6、销售进度'!BG218*$I8+'6、销售进度'!BF218*$J8</f>
        <v>0</v>
      </c>
      <c r="BN90" s="181">
        <f>'6、销售进度'!BN218*$C8+'6、销售进度'!BM218*$D8+'6、销售进度'!BL218*$E8+'6、销售进度'!BK218*$F8+'6、销售进度'!BJ218*$G8+'6、销售进度'!BI218*$H8+'6、销售进度'!BH218*$I8+'6、销售进度'!BG218*$J8</f>
        <v>0</v>
      </c>
      <c r="BO90" s="181">
        <f>'6、销售进度'!BO218*$C8+'6、销售进度'!BN218*$D8+'6、销售进度'!BM218*$E8+'6、销售进度'!BL218*$F8+'6、销售进度'!BK218*$G8+'6、销售进度'!BJ218*$H8+'6、销售进度'!BI218*$I8+'6、销售进度'!BH218*$J8</f>
        <v>0</v>
      </c>
      <c r="BP90" s="181">
        <f>'6、销售进度'!BP218*$C8+'6、销售进度'!BO218*$D8+'6、销售进度'!BN218*$E8+'6、销售进度'!BM218*$F8+'6、销售进度'!BL218*$G8+'6、销售进度'!BK218*$H8+'6、销售进度'!BJ218*$I8+'6、销售进度'!BI218*$J8</f>
        <v>0</v>
      </c>
      <c r="BQ90" s="181">
        <f>'6、销售进度'!BQ218*$C8+'6、销售进度'!BP218*$D8+'6、销售进度'!BO218*$E8+'6、销售进度'!BN218*$F8+'6、销售进度'!BM218*$G8+'6、销售进度'!BL218*$H8+'6、销售进度'!BK218*$I8+'6、销售进度'!BJ218*$J8</f>
        <v>0</v>
      </c>
      <c r="BR90" s="181">
        <f>'6、销售进度'!BR218*$C8+'6、销售进度'!BQ218*$D8+'6、销售进度'!BP218*$E8+'6、销售进度'!BO218*$F8+'6、销售进度'!BN218*$G8+'6、销售进度'!BM218*$H8+'6、销售进度'!BL218*$I8+'6、销售进度'!BK218*$J8</f>
        <v>0</v>
      </c>
      <c r="BS90" s="181">
        <f>'6、销售进度'!BS218*$C8+'6、销售进度'!BR218*$D8+'6、销售进度'!BQ218*$E8+'6、销售进度'!BP218*$F8+'6、销售进度'!BO218*$G8+'6、销售进度'!BN218*$H8+'6、销售进度'!BM218*$I8+'6、销售进度'!BL218*$J8</f>
        <v>0</v>
      </c>
      <c r="BT90" s="181">
        <f>'6、销售进度'!BT218*$C8+'6、销售进度'!BS218*$D8+'6、销售进度'!BR218*$E8+'6、销售进度'!BQ218*$F8+'6、销售进度'!BP218*$G8+'6、销售进度'!BO218*$H8+'6、销售进度'!BN218*$I8+'6、销售进度'!BM218*$J8</f>
        <v>0</v>
      </c>
      <c r="BU90" s="181">
        <f>'6、销售进度'!BU218*$C8+'6、销售进度'!BT218*$D8+'6、销售进度'!BS218*$E8+'6、销售进度'!BR218*$F8+'6、销售进度'!BQ218*$G8+'6、销售进度'!BP218*$H8+'6、销售进度'!BO218*$I8+'6、销售进度'!BN218*$J8</f>
        <v>0</v>
      </c>
      <c r="BV90" s="181">
        <f>'6、销售进度'!BV218*$C8+'6、销售进度'!BU218*$D8+'6、销售进度'!BT218*$E8+'6、销售进度'!BS218*$F8+'6、销售进度'!BR218*$G8+'6、销售进度'!BQ218*$H8+'6、销售进度'!BP218*$I8+'6、销售进度'!BO218*$J8</f>
        <v>0</v>
      </c>
      <c r="BW90" s="181">
        <f>'6、销售进度'!BW218*$C8+'6、销售进度'!BV218*$D8+'6、销售进度'!BU218*$E8+'6、销售进度'!BT218*$F8+'6、销售进度'!BS218*$G8+'6、销售进度'!BR218*$H8+'6、销售进度'!BQ218*$I8+'6、销售进度'!BP218*$J8</f>
        <v>0</v>
      </c>
      <c r="BX90" s="181">
        <f>'6、销售进度'!BX218*$C8+'6、销售进度'!BW218*$D8+'6、销售进度'!BV218*$E8+'6、销售进度'!BU218*$F8+'6、销售进度'!BT218*$G8+'6、销售进度'!BS218*$H8+'6、销售进度'!BR218*$I8+'6、销售进度'!BQ218*$J8</f>
        <v>0</v>
      </c>
      <c r="BY90" s="181">
        <f>'6、销售进度'!BY218*$C8+'6、销售进度'!BX218*$D8+'6、销售进度'!BW218*$E8+'6、销售进度'!BV218*$F8+'6、销售进度'!BU218*$G8+'6、销售进度'!BT218*$H8+'6、销售进度'!BS218*$I8+'6、销售进度'!BR218*$J8</f>
        <v>0</v>
      </c>
      <c r="BZ90" s="181">
        <f>'6、销售进度'!BZ218*$C8+'6、销售进度'!BY218*$D8+'6、销售进度'!BX218*$E8+'6、销售进度'!BW218*$F8+'6、销售进度'!BV218*$G8+'6、销售进度'!BU218*$H8+'6、销售进度'!BT218*$I8+'6、销售进度'!BS218*$J8</f>
        <v>0</v>
      </c>
      <c r="CA90" s="181">
        <f>'6、销售进度'!CA218*$C8+'6、销售进度'!BZ218*$D8+'6、销售进度'!BY218*$E8+'6、销售进度'!BX218*$F8+'6、销售进度'!BW218*$G8+'6、销售进度'!BV218*$H8+'6、销售进度'!BU218*$I8+'6、销售进度'!BT218*$J8</f>
        <v>0</v>
      </c>
      <c r="CB90" s="181">
        <f>'6、销售进度'!CB218*$C8+'6、销售进度'!CA218*$D8+'6、销售进度'!BZ218*$E8+'6、销售进度'!BY218*$F8+'6、销售进度'!BX218*$G8+'6、销售进度'!BW218*$H8+'6、销售进度'!BV218*$I8+'6、销售进度'!BU218*$J8</f>
        <v>0</v>
      </c>
      <c r="CC90" s="181">
        <f>'6、销售进度'!CC218*$C8+'6、销售进度'!CB218*$D8+'6、销售进度'!CA218*$E8+'6、销售进度'!BZ218*$F8+'6、销售进度'!BY218*$G8+'6、销售进度'!BX218*$H8+'6、销售进度'!BW218*$I8+'6、销售进度'!BV218*$J8</f>
        <v>0</v>
      </c>
      <c r="CD90" s="181">
        <f>'6、销售进度'!CD218*$C8+'6、销售进度'!CC218*$D8+'6、销售进度'!CB218*$E8+'6、销售进度'!CA218*$F8+'6、销售进度'!BZ218*$G8+'6、销售进度'!BY218*$H8+'6、销售进度'!BX218*$I8+'6、销售进度'!BW218*$J8</f>
        <v>0</v>
      </c>
      <c r="CE90" s="181">
        <f>'6、销售进度'!CE218*$C8+'6、销售进度'!CD218*$D8+'6、销售进度'!CC218*$E8+'6、销售进度'!CB218*$F8+'6、销售进度'!CA218*$G8+'6、销售进度'!BZ218*$H8+'6、销售进度'!BY218*$I8+'6、销售进度'!BX218*$J8</f>
        <v>0</v>
      </c>
      <c r="CF90" s="181">
        <f>'6、销售进度'!CF218*$C8+'6、销售进度'!CE218*$D8+'6、销售进度'!CD218*$E8+'6、销售进度'!CC218*$F8+'6、销售进度'!CB218*$G8+'6、销售进度'!CA218*$H8+'6、销售进度'!BZ218*$I8+'6、销售进度'!BY218*$J8</f>
        <v>0</v>
      </c>
      <c r="CG90" s="181">
        <f>'6、销售进度'!CG218*$C8+'6、销售进度'!CF218*$D8+'6、销售进度'!CE218*$E8+'6、销售进度'!CD218*$F8+'6、销售进度'!CC218*$G8+'6、销售进度'!CB218*$H8+'6、销售进度'!CA218*$I8+'6、销售进度'!BZ218*$J8</f>
        <v>0</v>
      </c>
      <c r="CH90" s="181">
        <f>'6、销售进度'!CH218*$C8+'6、销售进度'!CG218*$D8+'6、销售进度'!CF218*$E8+'6、销售进度'!CE218*$F8+'6、销售进度'!CD218*$G8+'6、销售进度'!CC218*$H8+'6、销售进度'!CB218*$I8+'6、销售进度'!CA218*$J8</f>
        <v>0</v>
      </c>
      <c r="CI90" s="181">
        <f>'6、销售进度'!CI218*$C8+'6、销售进度'!CH218*$D8+'6、销售进度'!CG218*$E8+'6、销售进度'!CF218*$F8+'6、销售进度'!CE218*$G8+'6、销售进度'!CD218*$H8+'6、销售进度'!CC218*$I8+'6、销售进度'!CB218*$J8</f>
        <v>0</v>
      </c>
      <c r="CJ90" s="181">
        <f>'6、销售进度'!CJ218*$C8+'6、销售进度'!CI218*$D8+'6、销售进度'!CH218*$E8+'6、销售进度'!CG218*$F8+'6、销售进度'!CF218*$G8+'6、销售进度'!CE218*$H8+'6、销售进度'!CD218*$I8+'6、销售进度'!CC218*$J8</f>
        <v>0</v>
      </c>
      <c r="CK90" s="181">
        <f>'6、销售进度'!CK218*$C8+'6、销售进度'!CJ218*$D8+'6、销售进度'!CI218*$E8+'6、销售进度'!CH218*$F8+'6、销售进度'!CG218*$G8+'6、销售进度'!CF218*$H8+'6、销售进度'!CE218*$I8+'6、销售进度'!CD218*$J8</f>
        <v>0</v>
      </c>
      <c r="CL90" s="181">
        <f>'6、销售进度'!CL218*$C8+'6、销售进度'!CK218*$D8+'6、销售进度'!CJ218*$E8+'6、销售进度'!CI218*$F8+'6、销售进度'!CH218*$G8+'6、销售进度'!CG218*$H8+'6、销售进度'!CF218*$I8+'6、销售进度'!CE218*$J8</f>
        <v>0</v>
      </c>
      <c r="CM90" s="181">
        <f>'6、销售进度'!CM218*$C8+'6、销售进度'!CL218*$D8+'6、销售进度'!CK218*$E8+'6、销售进度'!CJ218*$F8+'6、销售进度'!CI218*$G8+'6、销售进度'!CH218*$H8+'6、销售进度'!CG218*$I8+'6、销售进度'!CF218*$J8</f>
        <v>0</v>
      </c>
      <c r="CN90" s="181">
        <f>'6、销售进度'!CN218*$C8+'6、销售进度'!CM218*$D8+'6、销售进度'!CL218*$E8+'6、销售进度'!CK218*$F8+'6、销售进度'!CJ218*$G8+'6、销售进度'!CI218*$H8+'6、销售进度'!CH218*$I8+'6、销售进度'!CG218*$J8</f>
        <v>0</v>
      </c>
      <c r="CO90" s="181">
        <f>'6、销售进度'!CO218*$C8+'6、销售进度'!CN218*$D8+'6、销售进度'!CM218*$E8+'6、销售进度'!CL218*$F8+'6、销售进度'!CK218*$G8+'6、销售进度'!CJ218*$H8+'6、销售进度'!CI218*$I8+'6、销售进度'!CH218*$J8</f>
        <v>0</v>
      </c>
      <c r="CP90" s="181">
        <f>'6、销售进度'!CP218*$C8+'6、销售进度'!CO218*$D8+'6、销售进度'!CN218*$E8+'6、销售进度'!CM218*$F8+'6、销售进度'!CL218*$G8+'6、销售进度'!CK218*$H8+'6、销售进度'!CJ218*$I8+'6、销售进度'!CI218*$J8</f>
        <v>0</v>
      </c>
      <c r="CQ90" s="181">
        <f>'6、销售进度'!CQ218*$C8+'6、销售进度'!CP218*$D8+'6、销售进度'!CO218*$E8+'6、销售进度'!CN218*$F8+'6、销售进度'!CM218*$G8+'6、销售进度'!CL218*$H8+'6、销售进度'!CK218*$I8+'6、销售进度'!CJ218*$J8</f>
        <v>0</v>
      </c>
      <c r="CR90" s="181">
        <f>'6、销售进度'!CR218*$C8+'6、销售进度'!CQ218*$D8+'6、销售进度'!CP218*$E8+'6、销售进度'!CO218*$F8+'6、销售进度'!CN218*$G8+'6、销售进度'!CM218*$H8+'6、销售进度'!CL218*$I8+'6、销售进度'!CK218*$J8</f>
        <v>0</v>
      </c>
      <c r="CS90" s="181">
        <f>'6、销售进度'!CS218*$C8+'6、销售进度'!CR218*$D8+'6、销售进度'!CQ218*$E8+'6、销售进度'!CP218*$F8+'6、销售进度'!CO218*$G8+'6、销售进度'!CN218*$H8+'6、销售进度'!CM218*$I8+'6、销售进度'!CL218*$J8</f>
        <v>0</v>
      </c>
      <c r="CT90" s="181">
        <f>'6、销售进度'!CT218*$C8+'6、销售进度'!CS218*$D8+'6、销售进度'!CR218*$E8+'6、销售进度'!CQ218*$F8+'6、销售进度'!CP218*$G8+'6、销售进度'!CO218*$H8+'6、销售进度'!CN218*$I8+'6、销售进度'!CM218*$J8</f>
        <v>0</v>
      </c>
      <c r="CU90" s="188">
        <f>B90-'6、销售进度'!B218</f>
        <v>0</v>
      </c>
    </row>
    <row r="91" spans="1:99" ht="16.5" customHeight="1" outlineLevel="1">
      <c r="A91" s="174" t="str">
        <f t="shared" si="53"/>
        <v>联排</v>
      </c>
      <c r="B91" s="180">
        <f t="shared" si="54"/>
        <v>0</v>
      </c>
      <c r="C91" s="181">
        <f>'6、销售进度'!C219*$C9</f>
        <v>0</v>
      </c>
      <c r="D91" s="181">
        <f>'6、销售进度'!D219*$C9+'6、销售进度'!C219*$D9</f>
        <v>0</v>
      </c>
      <c r="E91" s="181">
        <f>'6、销售进度'!E219*$C9+'6、销售进度'!D219*$D9+'6、销售进度'!C219*$E9</f>
        <v>0</v>
      </c>
      <c r="F91" s="181">
        <f>'6、销售进度'!F219*$C9+'6、销售进度'!E219*$D9+'6、销售进度'!D219*$E9+'6、销售进度'!C219*$F9</f>
        <v>0</v>
      </c>
      <c r="G91" s="181">
        <f>'6、销售进度'!G219*$C9+'6、销售进度'!F219*$D9+'6、销售进度'!E219*$E9+'6、销售进度'!D219*$F9+'6、销售进度'!C219*$G9</f>
        <v>0</v>
      </c>
      <c r="H91" s="181">
        <f>'6、销售进度'!H219*$C9+'6、销售进度'!G219*$D9+'6、销售进度'!F219*$E9+'6、销售进度'!E219*$F9+'6、销售进度'!D219*$G9+'6、销售进度'!C219*$H9</f>
        <v>0</v>
      </c>
      <c r="I91" s="181">
        <f>'6、销售进度'!I219*$C9+'6、销售进度'!H219*$D9+'6、销售进度'!G219*$E9+'6、销售进度'!F219*$F9+'6、销售进度'!E219*$G9+'6、销售进度'!D219*$H9+'6、销售进度'!C219*$I9</f>
        <v>0</v>
      </c>
      <c r="J91" s="181">
        <f>'6、销售进度'!J219*$C9+'6、销售进度'!I219*$D9+'6、销售进度'!H219*$E9+'6、销售进度'!G219*$F9+'6、销售进度'!F219*$G9+'6、销售进度'!E219*$H9+'6、销售进度'!D219*$I9+'6、销售进度'!C219*$J9</f>
        <v>0</v>
      </c>
      <c r="K91" s="181">
        <f>'6、销售进度'!K219*$C9+'6、销售进度'!J219*$D9+'6、销售进度'!I219*$E9+'6、销售进度'!H219*$F9+'6、销售进度'!G219*$G9+'6、销售进度'!F219*$H9+'6、销售进度'!E219*$I9+'6、销售进度'!D219*$J9</f>
        <v>0</v>
      </c>
      <c r="L91" s="181">
        <f>'6、销售进度'!L219*$C9+'6、销售进度'!K219*$D9+'6、销售进度'!J219*$E9+'6、销售进度'!I219*$F9+'6、销售进度'!H219*$G9+'6、销售进度'!G219*$H9+'6、销售进度'!F219*$I9+'6、销售进度'!E219*$J9</f>
        <v>0</v>
      </c>
      <c r="M91" s="181">
        <f>'6、销售进度'!M219*$C9+'6、销售进度'!L219*$D9+'6、销售进度'!K219*$E9+'6、销售进度'!J219*$F9+'6、销售进度'!I219*$G9+'6、销售进度'!H219*$H9+'6、销售进度'!G219*$I9+'6、销售进度'!F219*$J9</f>
        <v>0</v>
      </c>
      <c r="N91" s="181">
        <f>'6、销售进度'!N219*$C9+'6、销售进度'!M219*$D9+'6、销售进度'!L219*$E9+'6、销售进度'!K219*$F9+'6、销售进度'!J219*$G9+'6、销售进度'!I219*$H9+'6、销售进度'!H219*$I9+'6、销售进度'!G219*$J9</f>
        <v>0</v>
      </c>
      <c r="O91" s="181">
        <f>'6、销售进度'!O219*$C9+'6、销售进度'!N219*$D9+'6、销售进度'!M219*$E9+'6、销售进度'!L219*$F9+'6、销售进度'!K219*$G9+'6、销售进度'!J219*$H9+'6、销售进度'!I219*$I9+'6、销售进度'!H219*$J9</f>
        <v>0</v>
      </c>
      <c r="P91" s="181">
        <f>'6、销售进度'!P219*$C9+'6、销售进度'!O219*$D9+'6、销售进度'!N219*$E9+'6、销售进度'!M219*$F9+'6、销售进度'!L219*$G9+'6、销售进度'!K219*$H9+'6、销售进度'!J219*$I9+'6、销售进度'!I219*$J9</f>
        <v>0</v>
      </c>
      <c r="Q91" s="181">
        <f>'6、销售进度'!Q219*$C9+'6、销售进度'!P219*$D9+'6、销售进度'!O219*$E9+'6、销售进度'!N219*$F9+'6、销售进度'!M219*$G9+'6、销售进度'!L219*$H9+'6、销售进度'!K219*$I9+'6、销售进度'!J219*$J9</f>
        <v>0</v>
      </c>
      <c r="R91" s="181">
        <f>'6、销售进度'!R219*$C9+'6、销售进度'!Q219*$D9+'6、销售进度'!P219*$E9+'6、销售进度'!O219*$F9+'6、销售进度'!N219*$G9+'6、销售进度'!M219*$H9+'6、销售进度'!L219*$I9+'6、销售进度'!K219*$J9</f>
        <v>0</v>
      </c>
      <c r="S91" s="181">
        <f>'6、销售进度'!S219*$C9+'6、销售进度'!R219*$D9+'6、销售进度'!Q219*$E9+'6、销售进度'!P219*$F9+'6、销售进度'!O219*$G9+'6、销售进度'!N219*$H9+'6、销售进度'!M219*$I9+'6、销售进度'!L219*$J9</f>
        <v>0</v>
      </c>
      <c r="T91" s="181">
        <f>'6、销售进度'!T219*$C9+'6、销售进度'!S219*$D9+'6、销售进度'!R219*$E9+'6、销售进度'!Q219*$F9+'6、销售进度'!P219*$G9+'6、销售进度'!O219*$H9+'6、销售进度'!N219*$I9+'6、销售进度'!M219*$J9</f>
        <v>0</v>
      </c>
      <c r="U91" s="181">
        <f>'6、销售进度'!U219*$C9+'6、销售进度'!T219*$D9+'6、销售进度'!S219*$E9+'6、销售进度'!R219*$F9+'6、销售进度'!Q219*$G9+'6、销售进度'!P219*$H9+'6、销售进度'!O219*$I9+'6、销售进度'!N219*$J9</f>
        <v>0</v>
      </c>
      <c r="V91" s="181">
        <f>'6、销售进度'!V219*$C9+'6、销售进度'!U219*$D9+'6、销售进度'!T219*$E9+'6、销售进度'!S219*$F9+'6、销售进度'!R219*$G9+'6、销售进度'!Q219*$H9+'6、销售进度'!P219*$I9+'6、销售进度'!O219*$J9</f>
        <v>0</v>
      </c>
      <c r="W91" s="181">
        <f>'6、销售进度'!W219*$C9+'6、销售进度'!V219*$D9+'6、销售进度'!U219*$E9+'6、销售进度'!T219*$F9+'6、销售进度'!S219*$G9+'6、销售进度'!R219*$H9+'6、销售进度'!Q219*$I9+'6、销售进度'!P219*$J9</f>
        <v>0</v>
      </c>
      <c r="X91" s="181">
        <f>'6、销售进度'!X219*$C9+'6、销售进度'!W219*$D9+'6、销售进度'!V219*$E9+'6、销售进度'!U219*$F9+'6、销售进度'!T219*$G9+'6、销售进度'!S219*$H9+'6、销售进度'!R219*$I9+'6、销售进度'!Q219*$J9</f>
        <v>0</v>
      </c>
      <c r="Y91" s="181">
        <f>'6、销售进度'!Y219*$C9+'6、销售进度'!X219*$D9+'6、销售进度'!W219*$E9+'6、销售进度'!V219*$F9+'6、销售进度'!U219*$G9+'6、销售进度'!T219*$H9+'6、销售进度'!S219*$I9+'6、销售进度'!R219*$J9</f>
        <v>0</v>
      </c>
      <c r="Z91" s="181">
        <f>'6、销售进度'!Z219*$C9+'6、销售进度'!Y219*$D9+'6、销售进度'!X219*$E9+'6、销售进度'!W219*$F9+'6、销售进度'!V219*$G9+'6、销售进度'!U219*$H9+'6、销售进度'!T219*$I9+'6、销售进度'!S219*$J9</f>
        <v>0</v>
      </c>
      <c r="AA91" s="181">
        <f>'6、销售进度'!AA219*$C9+'6、销售进度'!Z219*$D9+'6、销售进度'!Y219*$E9+'6、销售进度'!X219*$F9+'6、销售进度'!W219*$G9+'6、销售进度'!V219*$H9+'6、销售进度'!U219*$I9+'6、销售进度'!T219*$J9</f>
        <v>0</v>
      </c>
      <c r="AB91" s="181">
        <f>'6、销售进度'!AB219*$C9+'6、销售进度'!AA219*$D9+'6、销售进度'!Z219*$E9+'6、销售进度'!Y219*$F9+'6、销售进度'!X219*$G9+'6、销售进度'!W219*$H9+'6、销售进度'!V219*$I9+'6、销售进度'!U219*$J9</f>
        <v>0</v>
      </c>
      <c r="AC91" s="181">
        <f>'6、销售进度'!AC219*$C9+'6、销售进度'!AB219*$D9+'6、销售进度'!AA219*$E9+'6、销售进度'!Z219*$F9+'6、销售进度'!Y219*$G9+'6、销售进度'!X219*$H9+'6、销售进度'!W219*$I9+'6、销售进度'!V219*$J9</f>
        <v>0</v>
      </c>
      <c r="AD91" s="181">
        <f>'6、销售进度'!AD219*$C9+'6、销售进度'!AC219*$D9+'6、销售进度'!AB219*$E9+'6、销售进度'!AA219*$F9+'6、销售进度'!Z219*$G9+'6、销售进度'!Y219*$H9+'6、销售进度'!X219*$I9+'6、销售进度'!W219*$J9</f>
        <v>0</v>
      </c>
      <c r="AE91" s="181">
        <f>'6、销售进度'!AE219*$C9+'6、销售进度'!AD219*$D9+'6、销售进度'!AC219*$E9+'6、销售进度'!AB219*$F9+'6、销售进度'!AA219*$G9+'6、销售进度'!Z219*$H9+'6、销售进度'!Y219*$I9+'6、销售进度'!X219*$J9</f>
        <v>0</v>
      </c>
      <c r="AF91" s="181">
        <f>'6、销售进度'!AF219*$C9+'6、销售进度'!AE219*$D9+'6、销售进度'!AD219*$E9+'6、销售进度'!AC219*$F9+'6、销售进度'!AB219*$G9+'6、销售进度'!AA219*$H9+'6、销售进度'!Z219*$I9+'6、销售进度'!Y219*$J9</f>
        <v>0</v>
      </c>
      <c r="AG91" s="181">
        <f>'6、销售进度'!AG219*$C9+'6、销售进度'!AF219*$D9+'6、销售进度'!AE219*$E9+'6、销售进度'!AD219*$F9+'6、销售进度'!AC219*$G9+'6、销售进度'!AB219*$H9+'6、销售进度'!AA219*$I9+'6、销售进度'!Z219*$J9</f>
        <v>0</v>
      </c>
      <c r="AH91" s="181">
        <f>'6、销售进度'!AH219*$C9+'6、销售进度'!AG219*$D9+'6、销售进度'!AF219*$E9+'6、销售进度'!AE219*$F9+'6、销售进度'!AD219*$G9+'6、销售进度'!AC219*$H9+'6、销售进度'!AB219*$I9+'6、销售进度'!AA219*$J9</f>
        <v>0</v>
      </c>
      <c r="AI91" s="181">
        <f>'6、销售进度'!AI219*$C9+'6、销售进度'!AH219*$D9+'6、销售进度'!AG219*$E9+'6、销售进度'!AF219*$F9+'6、销售进度'!AE219*$G9+'6、销售进度'!AD219*$H9+'6、销售进度'!AC219*$I9+'6、销售进度'!AB219*$J9</f>
        <v>0</v>
      </c>
      <c r="AJ91" s="181">
        <f>'6、销售进度'!AJ219*$C9+'6、销售进度'!AI219*$D9+'6、销售进度'!AH219*$E9+'6、销售进度'!AG219*$F9+'6、销售进度'!AF219*$G9+'6、销售进度'!AE219*$H9+'6、销售进度'!AD219*$I9+'6、销售进度'!AC219*$J9</f>
        <v>0</v>
      </c>
      <c r="AK91" s="181">
        <f>'6、销售进度'!AK219*$C9+'6、销售进度'!AJ219*$D9+'6、销售进度'!AI219*$E9+'6、销售进度'!AH219*$F9+'6、销售进度'!AG219*$G9+'6、销售进度'!AF219*$H9+'6、销售进度'!AE219*$I9+'6、销售进度'!AD219*$J9</f>
        <v>0</v>
      </c>
      <c r="AL91" s="181">
        <f>'6、销售进度'!AL219*$C9+'6、销售进度'!AK219*$D9+'6、销售进度'!AJ219*$E9+'6、销售进度'!AI219*$F9+'6、销售进度'!AH219*$G9+'6、销售进度'!AG219*$H9+'6、销售进度'!AF219*$I9+'6、销售进度'!AE219*$J9</f>
        <v>0</v>
      </c>
      <c r="AM91" s="181">
        <f>'6、销售进度'!AM219*$C9+'6、销售进度'!AL219*$D9+'6、销售进度'!AK219*$E9+'6、销售进度'!AJ219*$F9+'6、销售进度'!AI219*$G9+'6、销售进度'!AH219*$H9+'6、销售进度'!AG219*$I9+'6、销售进度'!AF219*$J9</f>
        <v>0</v>
      </c>
      <c r="AN91" s="181">
        <f>'6、销售进度'!AN219*$C9+'6、销售进度'!AM219*$D9+'6、销售进度'!AL219*$E9+'6、销售进度'!AK219*$F9+'6、销售进度'!AJ219*$G9+'6、销售进度'!AI219*$H9+'6、销售进度'!AH219*$I9+'6、销售进度'!AG219*$J9</f>
        <v>0</v>
      </c>
      <c r="AO91" s="181">
        <f>'6、销售进度'!AO219*$C9+'6、销售进度'!AN219*$D9+'6、销售进度'!AM219*$E9+'6、销售进度'!AL219*$F9+'6、销售进度'!AK219*$G9+'6、销售进度'!AJ219*$H9+'6、销售进度'!AI219*$I9+'6、销售进度'!AH219*$J9</f>
        <v>0</v>
      </c>
      <c r="AP91" s="181">
        <f>'6、销售进度'!AP219*$C9+'6、销售进度'!AO219*$D9+'6、销售进度'!AN219*$E9+'6、销售进度'!AM219*$F9+'6、销售进度'!AL219*$G9+'6、销售进度'!AK219*$H9+'6、销售进度'!AJ219*$I9+'6、销售进度'!AI219*$J9</f>
        <v>0</v>
      </c>
      <c r="AQ91" s="181">
        <f>'6、销售进度'!AQ219*$C9+'6、销售进度'!AP219*$D9+'6、销售进度'!AO219*$E9+'6、销售进度'!AN219*$F9+'6、销售进度'!AM219*$G9+'6、销售进度'!AL219*$H9+'6、销售进度'!AK219*$I9+'6、销售进度'!AJ219*$J9</f>
        <v>0</v>
      </c>
      <c r="AR91" s="181">
        <f>'6、销售进度'!AR219*$C9+'6、销售进度'!AQ219*$D9+'6、销售进度'!AP219*$E9+'6、销售进度'!AO219*$F9+'6、销售进度'!AN219*$G9+'6、销售进度'!AM219*$H9+'6、销售进度'!AL219*$I9+'6、销售进度'!AK219*$J9</f>
        <v>0</v>
      </c>
      <c r="AS91" s="181">
        <f>'6、销售进度'!AS219*$C9+'6、销售进度'!AR219*$D9+'6、销售进度'!AQ219*$E9+'6、销售进度'!AP219*$F9+'6、销售进度'!AO219*$G9+'6、销售进度'!AN219*$H9+'6、销售进度'!AM219*$I9+'6、销售进度'!AL219*$J9</f>
        <v>0</v>
      </c>
      <c r="AT91" s="181">
        <f>'6、销售进度'!AT219*$C9+'6、销售进度'!AS219*$D9+'6、销售进度'!AR219*$E9+'6、销售进度'!AQ219*$F9+'6、销售进度'!AP219*$G9+'6、销售进度'!AO219*$H9+'6、销售进度'!AN219*$I9+'6、销售进度'!AM219*$J9</f>
        <v>0</v>
      </c>
      <c r="AU91" s="181">
        <f>'6、销售进度'!AU219*$C9+'6、销售进度'!AT219*$D9+'6、销售进度'!AS219*$E9+'6、销售进度'!AR219*$F9+'6、销售进度'!AQ219*$G9+'6、销售进度'!AP219*$H9+'6、销售进度'!AO219*$I9+'6、销售进度'!AN219*$J9</f>
        <v>0</v>
      </c>
      <c r="AV91" s="181">
        <f>'6、销售进度'!AV219*$C9+'6、销售进度'!AU219*$D9+'6、销售进度'!AT219*$E9+'6、销售进度'!AS219*$F9+'6、销售进度'!AR219*$G9+'6、销售进度'!AQ219*$H9+'6、销售进度'!AP219*$I9+'6、销售进度'!AO219*$J9</f>
        <v>0</v>
      </c>
      <c r="AW91" s="181">
        <f>'6、销售进度'!AW219*$C9+'6、销售进度'!AV219*$D9+'6、销售进度'!AU219*$E9+'6、销售进度'!AT219*$F9+'6、销售进度'!AS219*$G9+'6、销售进度'!AR219*$H9+'6、销售进度'!AQ219*$I9+'6、销售进度'!AP219*$J9</f>
        <v>0</v>
      </c>
      <c r="AX91" s="181">
        <f>'6、销售进度'!AX219*$C9+'6、销售进度'!AW219*$D9+'6、销售进度'!AV219*$E9+'6、销售进度'!AU219*$F9+'6、销售进度'!AT219*$G9+'6、销售进度'!AS219*$H9+'6、销售进度'!AR219*$I9+'6、销售进度'!AQ219*$J9</f>
        <v>0</v>
      </c>
      <c r="AY91" s="181">
        <f>'6、销售进度'!AY219*$C9+'6、销售进度'!AX219*$D9+'6、销售进度'!AW219*$E9+'6、销售进度'!AV219*$F9+'6、销售进度'!AU219*$G9+'6、销售进度'!AT219*$H9+'6、销售进度'!AS219*$I9+'6、销售进度'!AR219*$J9</f>
        <v>0</v>
      </c>
      <c r="AZ91" s="181">
        <f>'6、销售进度'!AZ219*$C9+'6、销售进度'!AY219*$D9+'6、销售进度'!AX219*$E9+'6、销售进度'!AW219*$F9+'6、销售进度'!AV219*$G9+'6、销售进度'!AU219*$H9+'6、销售进度'!AT219*$I9+'6、销售进度'!AS219*$J9</f>
        <v>0</v>
      </c>
      <c r="BA91" s="181">
        <f>'6、销售进度'!BA219*$C9+'6、销售进度'!AZ219*$D9+'6、销售进度'!AY219*$E9+'6、销售进度'!AX219*$F9+'6、销售进度'!AW219*$G9+'6、销售进度'!AV219*$H9+'6、销售进度'!AU219*$I9+'6、销售进度'!AT219*$J9</f>
        <v>0</v>
      </c>
      <c r="BB91" s="181">
        <f>'6、销售进度'!BB219*$C9+'6、销售进度'!BA219*$D9+'6、销售进度'!AZ219*$E9+'6、销售进度'!AY219*$F9+'6、销售进度'!AX219*$G9+'6、销售进度'!AW219*$H9+'6、销售进度'!AV219*$I9+'6、销售进度'!AU219*$J9</f>
        <v>0</v>
      </c>
      <c r="BC91" s="181">
        <f>'6、销售进度'!BC219*$C9+'6、销售进度'!BB219*$D9+'6、销售进度'!BA219*$E9+'6、销售进度'!AZ219*$F9+'6、销售进度'!AY219*$G9+'6、销售进度'!AX219*$H9+'6、销售进度'!AW219*$I9+'6、销售进度'!AV219*$J9</f>
        <v>0</v>
      </c>
      <c r="BD91" s="181">
        <f>'6、销售进度'!BD219*$C9+'6、销售进度'!BC219*$D9+'6、销售进度'!BB219*$E9+'6、销售进度'!BA219*$F9+'6、销售进度'!AZ219*$G9+'6、销售进度'!AY219*$H9+'6、销售进度'!AX219*$I9+'6、销售进度'!AW219*$J9</f>
        <v>0</v>
      </c>
      <c r="BE91" s="181">
        <f>'6、销售进度'!BE219*$C9+'6、销售进度'!BD219*$D9+'6、销售进度'!BC219*$E9+'6、销售进度'!BB219*$F9+'6、销售进度'!BA219*$G9+'6、销售进度'!AZ219*$H9+'6、销售进度'!AY219*$I9+'6、销售进度'!AX219*$J9</f>
        <v>0</v>
      </c>
      <c r="BF91" s="181">
        <f>'6、销售进度'!BF219*$C9+'6、销售进度'!BE219*$D9+'6、销售进度'!BD219*$E9+'6、销售进度'!BC219*$F9+'6、销售进度'!BB219*$G9+'6、销售进度'!BA219*$H9+'6、销售进度'!AZ219*$I9+'6、销售进度'!AY219*$J9</f>
        <v>0</v>
      </c>
      <c r="BG91" s="181">
        <f>'6、销售进度'!BG219*$C9+'6、销售进度'!BF219*$D9+'6、销售进度'!BE219*$E9+'6、销售进度'!BD219*$F9+'6、销售进度'!BC219*$G9+'6、销售进度'!BB219*$H9+'6、销售进度'!BA219*$I9+'6、销售进度'!AZ219*$J9</f>
        <v>0</v>
      </c>
      <c r="BH91" s="181">
        <f>'6、销售进度'!BH219*$C9+'6、销售进度'!BG219*$D9+'6、销售进度'!BF219*$E9+'6、销售进度'!BE219*$F9+'6、销售进度'!BD219*$G9+'6、销售进度'!BC219*$H9+'6、销售进度'!BB219*$I9+'6、销售进度'!BA219*$J9</f>
        <v>0</v>
      </c>
      <c r="BI91" s="181">
        <f>'6、销售进度'!BI219*$C9+'6、销售进度'!BH219*$D9+'6、销售进度'!BG219*$E9+'6、销售进度'!BF219*$F9+'6、销售进度'!BE219*$G9+'6、销售进度'!BD219*$H9+'6、销售进度'!BC219*$I9+'6、销售进度'!BB219*$J9</f>
        <v>0</v>
      </c>
      <c r="BJ91" s="181">
        <f>'6、销售进度'!BJ219*$C9+'6、销售进度'!BI219*$D9+'6、销售进度'!BH219*$E9+'6、销售进度'!BG219*$F9+'6、销售进度'!BF219*$G9+'6、销售进度'!BE219*$H9+'6、销售进度'!BD219*$I9+'6、销售进度'!BC219*$J9</f>
        <v>0</v>
      </c>
      <c r="BK91" s="181">
        <f>'6、销售进度'!BK219*$C9+'6、销售进度'!BJ219*$D9+'6、销售进度'!BI219*$E9+'6、销售进度'!BH219*$F9+'6、销售进度'!BG219*$G9+'6、销售进度'!BF219*$H9+'6、销售进度'!BE219*$I9+'6、销售进度'!BD219*$J9</f>
        <v>0</v>
      </c>
      <c r="BL91" s="181">
        <f>'6、销售进度'!BL219*$C9+'6、销售进度'!BK219*$D9+'6、销售进度'!BJ219*$E9+'6、销售进度'!BI219*$F9+'6、销售进度'!BH219*$G9+'6、销售进度'!BG219*$H9+'6、销售进度'!BF219*$I9+'6、销售进度'!BE219*$J9</f>
        <v>0</v>
      </c>
      <c r="BM91" s="181">
        <f>'6、销售进度'!BM219*$C9+'6、销售进度'!BL219*$D9+'6、销售进度'!BK219*$E9+'6、销售进度'!BJ219*$F9+'6、销售进度'!BI219*$G9+'6、销售进度'!BH219*$H9+'6、销售进度'!BG219*$I9+'6、销售进度'!BF219*$J9</f>
        <v>0</v>
      </c>
      <c r="BN91" s="181">
        <f>'6、销售进度'!BN219*$C9+'6、销售进度'!BM219*$D9+'6、销售进度'!BL219*$E9+'6、销售进度'!BK219*$F9+'6、销售进度'!BJ219*$G9+'6、销售进度'!BI219*$H9+'6、销售进度'!BH219*$I9+'6、销售进度'!BG219*$J9</f>
        <v>0</v>
      </c>
      <c r="BO91" s="181">
        <f>'6、销售进度'!BO219*$C9+'6、销售进度'!BN219*$D9+'6、销售进度'!BM219*$E9+'6、销售进度'!BL219*$F9+'6、销售进度'!BK219*$G9+'6、销售进度'!BJ219*$H9+'6、销售进度'!BI219*$I9+'6、销售进度'!BH219*$J9</f>
        <v>0</v>
      </c>
      <c r="BP91" s="181">
        <f>'6、销售进度'!BP219*$C9+'6、销售进度'!BO219*$D9+'6、销售进度'!BN219*$E9+'6、销售进度'!BM219*$F9+'6、销售进度'!BL219*$G9+'6、销售进度'!BK219*$H9+'6、销售进度'!BJ219*$I9+'6、销售进度'!BI219*$J9</f>
        <v>0</v>
      </c>
      <c r="BQ91" s="181">
        <f>'6、销售进度'!BQ219*$C9+'6、销售进度'!BP219*$D9+'6、销售进度'!BO219*$E9+'6、销售进度'!BN219*$F9+'6、销售进度'!BM219*$G9+'6、销售进度'!BL219*$H9+'6、销售进度'!BK219*$I9+'6、销售进度'!BJ219*$J9</f>
        <v>0</v>
      </c>
      <c r="BR91" s="181">
        <f>'6、销售进度'!BR219*$C9+'6、销售进度'!BQ219*$D9+'6、销售进度'!BP219*$E9+'6、销售进度'!BO219*$F9+'6、销售进度'!BN219*$G9+'6、销售进度'!BM219*$H9+'6、销售进度'!BL219*$I9+'6、销售进度'!BK219*$J9</f>
        <v>0</v>
      </c>
      <c r="BS91" s="181">
        <f>'6、销售进度'!BS219*$C9+'6、销售进度'!BR219*$D9+'6、销售进度'!BQ219*$E9+'6、销售进度'!BP219*$F9+'6、销售进度'!BO219*$G9+'6、销售进度'!BN219*$H9+'6、销售进度'!BM219*$I9+'6、销售进度'!BL219*$J9</f>
        <v>0</v>
      </c>
      <c r="BT91" s="181">
        <f>'6、销售进度'!BT219*$C9+'6、销售进度'!BS219*$D9+'6、销售进度'!BR219*$E9+'6、销售进度'!BQ219*$F9+'6、销售进度'!BP219*$G9+'6、销售进度'!BO219*$H9+'6、销售进度'!BN219*$I9+'6、销售进度'!BM219*$J9</f>
        <v>0</v>
      </c>
      <c r="BU91" s="181">
        <f>'6、销售进度'!BU219*$C9+'6、销售进度'!BT219*$D9+'6、销售进度'!BS219*$E9+'6、销售进度'!BR219*$F9+'6、销售进度'!BQ219*$G9+'6、销售进度'!BP219*$H9+'6、销售进度'!BO219*$I9+'6、销售进度'!BN219*$J9</f>
        <v>0</v>
      </c>
      <c r="BV91" s="181">
        <f>'6、销售进度'!BV219*$C9+'6、销售进度'!BU219*$D9+'6、销售进度'!BT219*$E9+'6、销售进度'!BS219*$F9+'6、销售进度'!BR219*$G9+'6、销售进度'!BQ219*$H9+'6、销售进度'!BP219*$I9+'6、销售进度'!BO219*$J9</f>
        <v>0</v>
      </c>
      <c r="BW91" s="181">
        <f>'6、销售进度'!BW219*$C9+'6、销售进度'!BV219*$D9+'6、销售进度'!BU219*$E9+'6、销售进度'!BT219*$F9+'6、销售进度'!BS219*$G9+'6、销售进度'!BR219*$H9+'6、销售进度'!BQ219*$I9+'6、销售进度'!BP219*$J9</f>
        <v>0</v>
      </c>
      <c r="BX91" s="181">
        <f>'6、销售进度'!BX219*$C9+'6、销售进度'!BW219*$D9+'6、销售进度'!BV219*$E9+'6、销售进度'!BU219*$F9+'6、销售进度'!BT219*$G9+'6、销售进度'!BS219*$H9+'6、销售进度'!BR219*$I9+'6、销售进度'!BQ219*$J9</f>
        <v>0</v>
      </c>
      <c r="BY91" s="181">
        <f>'6、销售进度'!BY219*$C9+'6、销售进度'!BX219*$D9+'6、销售进度'!BW219*$E9+'6、销售进度'!BV219*$F9+'6、销售进度'!BU219*$G9+'6、销售进度'!BT219*$H9+'6、销售进度'!BS219*$I9+'6、销售进度'!BR219*$J9</f>
        <v>0</v>
      </c>
      <c r="BZ91" s="181">
        <f>'6、销售进度'!BZ219*$C9+'6、销售进度'!BY219*$D9+'6、销售进度'!BX219*$E9+'6、销售进度'!BW219*$F9+'6、销售进度'!BV219*$G9+'6、销售进度'!BU219*$H9+'6、销售进度'!BT219*$I9+'6、销售进度'!BS219*$J9</f>
        <v>0</v>
      </c>
      <c r="CA91" s="181">
        <f>'6、销售进度'!CA219*$C9+'6、销售进度'!BZ219*$D9+'6、销售进度'!BY219*$E9+'6、销售进度'!BX219*$F9+'6、销售进度'!BW219*$G9+'6、销售进度'!BV219*$H9+'6、销售进度'!BU219*$I9+'6、销售进度'!BT219*$J9</f>
        <v>0</v>
      </c>
      <c r="CB91" s="181">
        <f>'6、销售进度'!CB219*$C9+'6、销售进度'!CA219*$D9+'6、销售进度'!BZ219*$E9+'6、销售进度'!BY219*$F9+'6、销售进度'!BX219*$G9+'6、销售进度'!BW219*$H9+'6、销售进度'!BV219*$I9+'6、销售进度'!BU219*$J9</f>
        <v>0</v>
      </c>
      <c r="CC91" s="181">
        <f>'6、销售进度'!CC219*$C9+'6、销售进度'!CB219*$D9+'6、销售进度'!CA219*$E9+'6、销售进度'!BZ219*$F9+'6、销售进度'!BY219*$G9+'6、销售进度'!BX219*$H9+'6、销售进度'!BW219*$I9+'6、销售进度'!BV219*$J9</f>
        <v>0</v>
      </c>
      <c r="CD91" s="181">
        <f>'6、销售进度'!CD219*$C9+'6、销售进度'!CC219*$D9+'6、销售进度'!CB219*$E9+'6、销售进度'!CA219*$F9+'6、销售进度'!BZ219*$G9+'6、销售进度'!BY219*$H9+'6、销售进度'!BX219*$I9+'6、销售进度'!BW219*$J9</f>
        <v>0</v>
      </c>
      <c r="CE91" s="181">
        <f>'6、销售进度'!CE219*$C9+'6、销售进度'!CD219*$D9+'6、销售进度'!CC219*$E9+'6、销售进度'!CB219*$F9+'6、销售进度'!CA219*$G9+'6、销售进度'!BZ219*$H9+'6、销售进度'!BY219*$I9+'6、销售进度'!BX219*$J9</f>
        <v>0</v>
      </c>
      <c r="CF91" s="181">
        <f>'6、销售进度'!CF219*$C9+'6、销售进度'!CE219*$D9+'6、销售进度'!CD219*$E9+'6、销售进度'!CC219*$F9+'6、销售进度'!CB219*$G9+'6、销售进度'!CA219*$H9+'6、销售进度'!BZ219*$I9+'6、销售进度'!BY219*$J9</f>
        <v>0</v>
      </c>
      <c r="CG91" s="181">
        <f>'6、销售进度'!CG219*$C9+'6、销售进度'!CF219*$D9+'6、销售进度'!CE219*$E9+'6、销售进度'!CD219*$F9+'6、销售进度'!CC219*$G9+'6、销售进度'!CB219*$H9+'6、销售进度'!CA219*$I9+'6、销售进度'!BZ219*$J9</f>
        <v>0</v>
      </c>
      <c r="CH91" s="181">
        <f>'6、销售进度'!CH219*$C9+'6、销售进度'!CG219*$D9+'6、销售进度'!CF219*$E9+'6、销售进度'!CE219*$F9+'6、销售进度'!CD219*$G9+'6、销售进度'!CC219*$H9+'6、销售进度'!CB219*$I9+'6、销售进度'!CA219*$J9</f>
        <v>0</v>
      </c>
      <c r="CI91" s="181">
        <f>'6、销售进度'!CI219*$C9+'6、销售进度'!CH219*$D9+'6、销售进度'!CG219*$E9+'6、销售进度'!CF219*$F9+'6、销售进度'!CE219*$G9+'6、销售进度'!CD219*$H9+'6、销售进度'!CC219*$I9+'6、销售进度'!CB219*$J9</f>
        <v>0</v>
      </c>
      <c r="CJ91" s="181">
        <f>'6、销售进度'!CJ219*$C9+'6、销售进度'!CI219*$D9+'6、销售进度'!CH219*$E9+'6、销售进度'!CG219*$F9+'6、销售进度'!CF219*$G9+'6、销售进度'!CE219*$H9+'6、销售进度'!CD219*$I9+'6、销售进度'!CC219*$J9</f>
        <v>0</v>
      </c>
      <c r="CK91" s="181">
        <f>'6、销售进度'!CK219*$C9+'6、销售进度'!CJ219*$D9+'6、销售进度'!CI219*$E9+'6、销售进度'!CH219*$F9+'6、销售进度'!CG219*$G9+'6、销售进度'!CF219*$H9+'6、销售进度'!CE219*$I9+'6、销售进度'!CD219*$J9</f>
        <v>0</v>
      </c>
      <c r="CL91" s="181">
        <f>'6、销售进度'!CL219*$C9+'6、销售进度'!CK219*$D9+'6、销售进度'!CJ219*$E9+'6、销售进度'!CI219*$F9+'6、销售进度'!CH219*$G9+'6、销售进度'!CG219*$H9+'6、销售进度'!CF219*$I9+'6、销售进度'!CE219*$J9</f>
        <v>0</v>
      </c>
      <c r="CM91" s="181">
        <f>'6、销售进度'!CM219*$C9+'6、销售进度'!CL219*$D9+'6、销售进度'!CK219*$E9+'6、销售进度'!CJ219*$F9+'6、销售进度'!CI219*$G9+'6、销售进度'!CH219*$H9+'6、销售进度'!CG219*$I9+'6、销售进度'!CF219*$J9</f>
        <v>0</v>
      </c>
      <c r="CN91" s="181">
        <f>'6、销售进度'!CN219*$C9+'6、销售进度'!CM219*$D9+'6、销售进度'!CL219*$E9+'6、销售进度'!CK219*$F9+'6、销售进度'!CJ219*$G9+'6、销售进度'!CI219*$H9+'6、销售进度'!CH219*$I9+'6、销售进度'!CG219*$J9</f>
        <v>0</v>
      </c>
      <c r="CO91" s="181">
        <f>'6、销售进度'!CO219*$C9+'6、销售进度'!CN219*$D9+'6、销售进度'!CM219*$E9+'6、销售进度'!CL219*$F9+'6、销售进度'!CK219*$G9+'6、销售进度'!CJ219*$H9+'6、销售进度'!CI219*$I9+'6、销售进度'!CH219*$J9</f>
        <v>0</v>
      </c>
      <c r="CP91" s="181">
        <f>'6、销售进度'!CP219*$C9+'6、销售进度'!CO219*$D9+'6、销售进度'!CN219*$E9+'6、销售进度'!CM219*$F9+'6、销售进度'!CL219*$G9+'6、销售进度'!CK219*$H9+'6、销售进度'!CJ219*$I9+'6、销售进度'!CI219*$J9</f>
        <v>0</v>
      </c>
      <c r="CQ91" s="181">
        <f>'6、销售进度'!CQ219*$C9+'6、销售进度'!CP219*$D9+'6、销售进度'!CO219*$E9+'6、销售进度'!CN219*$F9+'6、销售进度'!CM219*$G9+'6、销售进度'!CL219*$H9+'6、销售进度'!CK219*$I9+'6、销售进度'!CJ219*$J9</f>
        <v>0</v>
      </c>
      <c r="CR91" s="181">
        <f>'6、销售进度'!CR219*$C9+'6、销售进度'!CQ219*$D9+'6、销售进度'!CP219*$E9+'6、销售进度'!CO219*$F9+'6、销售进度'!CN219*$G9+'6、销售进度'!CM219*$H9+'6、销售进度'!CL219*$I9+'6、销售进度'!CK219*$J9</f>
        <v>0</v>
      </c>
      <c r="CS91" s="181">
        <f>'6、销售进度'!CS219*$C9+'6、销售进度'!CR219*$D9+'6、销售进度'!CQ219*$E9+'6、销售进度'!CP219*$F9+'6、销售进度'!CO219*$G9+'6、销售进度'!CN219*$H9+'6、销售进度'!CM219*$I9+'6、销售进度'!CL219*$J9</f>
        <v>0</v>
      </c>
      <c r="CT91" s="181">
        <f>'6、销售进度'!CT219*$C9+'6、销售进度'!CS219*$D9+'6、销售进度'!CR219*$E9+'6、销售进度'!CQ219*$F9+'6、销售进度'!CP219*$G9+'6、销售进度'!CO219*$H9+'6、销售进度'!CN219*$I9+'6、销售进度'!CM219*$J9</f>
        <v>0</v>
      </c>
      <c r="CU91" s="188">
        <f>B91-'6、销售进度'!B219</f>
        <v>0</v>
      </c>
    </row>
    <row r="92" spans="1:99" ht="16.5" customHeight="1" outlineLevel="1">
      <c r="A92" s="174" t="str">
        <f t="shared" si="53"/>
        <v>双拼</v>
      </c>
      <c r="B92" s="180">
        <f t="shared" si="54"/>
        <v>0</v>
      </c>
      <c r="C92" s="181">
        <f>'6、销售进度'!C220*$C10</f>
        <v>0</v>
      </c>
      <c r="D92" s="181">
        <f>'6、销售进度'!D220*$C10+'6、销售进度'!C220*$D10</f>
        <v>0</v>
      </c>
      <c r="E92" s="181">
        <f>'6、销售进度'!E220*$C10+'6、销售进度'!D220*$D10+'6、销售进度'!C220*$E10</f>
        <v>0</v>
      </c>
      <c r="F92" s="181">
        <f>'6、销售进度'!F220*$C10+'6、销售进度'!E220*$D10+'6、销售进度'!D220*$E10+'6、销售进度'!C220*$F10</f>
        <v>0</v>
      </c>
      <c r="G92" s="181">
        <f>'6、销售进度'!G220*$C10+'6、销售进度'!F220*$D10+'6、销售进度'!E220*$E10+'6、销售进度'!D220*$F10+'6、销售进度'!C220*$G10</f>
        <v>0</v>
      </c>
      <c r="H92" s="181">
        <f>'6、销售进度'!H220*$C10+'6、销售进度'!G220*$D10+'6、销售进度'!F220*$E10+'6、销售进度'!E220*$F10+'6、销售进度'!D220*$G10+'6、销售进度'!C220*$H10</f>
        <v>0</v>
      </c>
      <c r="I92" s="181">
        <f>'6、销售进度'!I220*$C10+'6、销售进度'!H220*$D10+'6、销售进度'!G220*$E10+'6、销售进度'!F220*$F10+'6、销售进度'!E220*$G10+'6、销售进度'!D220*$H10+'6、销售进度'!C220*$I10</f>
        <v>0</v>
      </c>
      <c r="J92" s="181">
        <f>'6、销售进度'!J220*$C10+'6、销售进度'!I220*$D10+'6、销售进度'!H220*$E10+'6、销售进度'!G220*$F10+'6、销售进度'!F220*$G10+'6、销售进度'!E220*$H10+'6、销售进度'!D220*$I10+'6、销售进度'!C220*$J10</f>
        <v>0</v>
      </c>
      <c r="K92" s="181">
        <f>'6、销售进度'!K220*$C10+'6、销售进度'!J220*$D10+'6、销售进度'!I220*$E10+'6、销售进度'!H220*$F10+'6、销售进度'!G220*$G10+'6、销售进度'!F220*$H10+'6、销售进度'!E220*$I10+'6、销售进度'!D220*$J10</f>
        <v>0</v>
      </c>
      <c r="L92" s="181">
        <f>'6、销售进度'!L220*$C10+'6、销售进度'!K220*$D10+'6、销售进度'!J220*$E10+'6、销售进度'!I220*$F10+'6、销售进度'!H220*$G10+'6、销售进度'!G220*$H10+'6、销售进度'!F220*$I10+'6、销售进度'!E220*$J10</f>
        <v>0</v>
      </c>
      <c r="M92" s="181">
        <f>'6、销售进度'!M220*$C10+'6、销售进度'!L220*$D10+'6、销售进度'!K220*$E10+'6、销售进度'!J220*$F10+'6、销售进度'!I220*$G10+'6、销售进度'!H220*$H10+'6、销售进度'!G220*$I10+'6、销售进度'!F220*$J10</f>
        <v>0</v>
      </c>
      <c r="N92" s="181">
        <f>'6、销售进度'!N220*$C10+'6、销售进度'!M220*$D10+'6、销售进度'!L220*$E10+'6、销售进度'!K220*$F10+'6、销售进度'!J220*$G10+'6、销售进度'!I220*$H10+'6、销售进度'!H220*$I10+'6、销售进度'!G220*$J10</f>
        <v>0</v>
      </c>
      <c r="O92" s="181">
        <f>'6、销售进度'!O220*$C10+'6、销售进度'!N220*$D10+'6、销售进度'!M220*$E10+'6、销售进度'!L220*$F10+'6、销售进度'!K220*$G10+'6、销售进度'!J220*$H10+'6、销售进度'!I220*$I10+'6、销售进度'!H220*$J10</f>
        <v>0</v>
      </c>
      <c r="P92" s="181">
        <f>'6、销售进度'!P220*$C10+'6、销售进度'!O220*$D10+'6、销售进度'!N220*$E10+'6、销售进度'!M220*$F10+'6、销售进度'!L220*$G10+'6、销售进度'!K220*$H10+'6、销售进度'!J220*$I10+'6、销售进度'!I220*$J10</f>
        <v>0</v>
      </c>
      <c r="Q92" s="181">
        <f>'6、销售进度'!Q220*$C10+'6、销售进度'!P220*$D10+'6、销售进度'!O220*$E10+'6、销售进度'!N220*$F10+'6、销售进度'!M220*$G10+'6、销售进度'!L220*$H10+'6、销售进度'!K220*$I10+'6、销售进度'!J220*$J10</f>
        <v>0</v>
      </c>
      <c r="R92" s="181">
        <f>'6、销售进度'!R220*$C10+'6、销售进度'!Q220*$D10+'6、销售进度'!P220*$E10+'6、销售进度'!O220*$F10+'6、销售进度'!N220*$G10+'6、销售进度'!M220*$H10+'6、销售进度'!L220*$I10+'6、销售进度'!K220*$J10</f>
        <v>0</v>
      </c>
      <c r="S92" s="181">
        <f>'6、销售进度'!S220*$C10+'6、销售进度'!R220*$D10+'6、销售进度'!Q220*$E10+'6、销售进度'!P220*$F10+'6、销售进度'!O220*$G10+'6、销售进度'!N220*$H10+'6、销售进度'!M220*$I10+'6、销售进度'!L220*$J10</f>
        <v>0</v>
      </c>
      <c r="T92" s="181">
        <f>'6、销售进度'!T220*$C10+'6、销售进度'!S220*$D10+'6、销售进度'!R220*$E10+'6、销售进度'!Q220*$F10+'6、销售进度'!P220*$G10+'6、销售进度'!O220*$H10+'6、销售进度'!N220*$I10+'6、销售进度'!M220*$J10</f>
        <v>0</v>
      </c>
      <c r="U92" s="181">
        <f>'6、销售进度'!U220*$C10+'6、销售进度'!T220*$D10+'6、销售进度'!S220*$E10+'6、销售进度'!R220*$F10+'6、销售进度'!Q220*$G10+'6、销售进度'!P220*$H10+'6、销售进度'!O220*$I10+'6、销售进度'!N220*$J10</f>
        <v>0</v>
      </c>
      <c r="V92" s="181">
        <f>'6、销售进度'!V220*$C10+'6、销售进度'!U220*$D10+'6、销售进度'!T220*$E10+'6、销售进度'!S220*$F10+'6、销售进度'!R220*$G10+'6、销售进度'!Q220*$H10+'6、销售进度'!P220*$I10+'6、销售进度'!O220*$J10</f>
        <v>0</v>
      </c>
      <c r="W92" s="181">
        <f>'6、销售进度'!W220*$C10+'6、销售进度'!V220*$D10+'6、销售进度'!U220*$E10+'6、销售进度'!T220*$F10+'6、销售进度'!S220*$G10+'6、销售进度'!R220*$H10+'6、销售进度'!Q220*$I10+'6、销售进度'!P220*$J10</f>
        <v>0</v>
      </c>
      <c r="X92" s="181">
        <f>'6、销售进度'!X220*$C10+'6、销售进度'!W220*$D10+'6、销售进度'!V220*$E10+'6、销售进度'!U220*$F10+'6、销售进度'!T220*$G10+'6、销售进度'!S220*$H10+'6、销售进度'!R220*$I10+'6、销售进度'!Q220*$J10</f>
        <v>0</v>
      </c>
      <c r="Y92" s="181">
        <f>'6、销售进度'!Y220*$C10+'6、销售进度'!X220*$D10+'6、销售进度'!W220*$E10+'6、销售进度'!V220*$F10+'6、销售进度'!U220*$G10+'6、销售进度'!T220*$H10+'6、销售进度'!S220*$I10+'6、销售进度'!R220*$J10</f>
        <v>0</v>
      </c>
      <c r="Z92" s="181">
        <f>'6、销售进度'!Z220*$C10+'6、销售进度'!Y220*$D10+'6、销售进度'!X220*$E10+'6、销售进度'!W220*$F10+'6、销售进度'!V220*$G10+'6、销售进度'!U220*$H10+'6、销售进度'!T220*$I10+'6、销售进度'!S220*$J10</f>
        <v>0</v>
      </c>
      <c r="AA92" s="181">
        <f>'6、销售进度'!AA220*$C10+'6、销售进度'!Z220*$D10+'6、销售进度'!Y220*$E10+'6、销售进度'!X220*$F10+'6、销售进度'!W220*$G10+'6、销售进度'!V220*$H10+'6、销售进度'!U220*$I10+'6、销售进度'!T220*$J10</f>
        <v>0</v>
      </c>
      <c r="AB92" s="181">
        <f>'6、销售进度'!AB220*$C10+'6、销售进度'!AA220*$D10+'6、销售进度'!Z220*$E10+'6、销售进度'!Y220*$F10+'6、销售进度'!X220*$G10+'6、销售进度'!W220*$H10+'6、销售进度'!V220*$I10+'6、销售进度'!U220*$J10</f>
        <v>0</v>
      </c>
      <c r="AC92" s="181">
        <f>'6、销售进度'!AC220*$C10+'6、销售进度'!AB220*$D10+'6、销售进度'!AA220*$E10+'6、销售进度'!Z220*$F10+'6、销售进度'!Y220*$G10+'6、销售进度'!X220*$H10+'6、销售进度'!W220*$I10+'6、销售进度'!V220*$J10</f>
        <v>0</v>
      </c>
      <c r="AD92" s="181">
        <f>'6、销售进度'!AD220*$C10+'6、销售进度'!AC220*$D10+'6、销售进度'!AB220*$E10+'6、销售进度'!AA220*$F10+'6、销售进度'!Z220*$G10+'6、销售进度'!Y220*$H10+'6、销售进度'!X220*$I10+'6、销售进度'!W220*$J10</f>
        <v>0</v>
      </c>
      <c r="AE92" s="181">
        <f>'6、销售进度'!AE220*$C10+'6、销售进度'!AD220*$D10+'6、销售进度'!AC220*$E10+'6、销售进度'!AB220*$F10+'6、销售进度'!AA220*$G10+'6、销售进度'!Z220*$H10+'6、销售进度'!Y220*$I10+'6、销售进度'!X220*$J10</f>
        <v>0</v>
      </c>
      <c r="AF92" s="181">
        <f>'6、销售进度'!AF220*$C10+'6、销售进度'!AE220*$D10+'6、销售进度'!AD220*$E10+'6、销售进度'!AC220*$F10+'6、销售进度'!AB220*$G10+'6、销售进度'!AA220*$H10+'6、销售进度'!Z220*$I10+'6、销售进度'!Y220*$J10</f>
        <v>0</v>
      </c>
      <c r="AG92" s="181">
        <f>'6、销售进度'!AG220*$C10+'6、销售进度'!AF220*$D10+'6、销售进度'!AE220*$E10+'6、销售进度'!AD220*$F10+'6、销售进度'!AC220*$G10+'6、销售进度'!AB220*$H10+'6、销售进度'!AA220*$I10+'6、销售进度'!Z220*$J10</f>
        <v>0</v>
      </c>
      <c r="AH92" s="181">
        <f>'6、销售进度'!AH220*$C10+'6、销售进度'!AG220*$D10+'6、销售进度'!AF220*$E10+'6、销售进度'!AE220*$F10+'6、销售进度'!AD220*$G10+'6、销售进度'!AC220*$H10+'6、销售进度'!AB220*$I10+'6、销售进度'!AA220*$J10</f>
        <v>0</v>
      </c>
      <c r="AI92" s="181">
        <f>'6、销售进度'!AI220*$C10+'6、销售进度'!AH220*$D10+'6、销售进度'!AG220*$E10+'6、销售进度'!AF220*$F10+'6、销售进度'!AE220*$G10+'6、销售进度'!AD220*$H10+'6、销售进度'!AC220*$I10+'6、销售进度'!AB220*$J10</f>
        <v>0</v>
      </c>
      <c r="AJ92" s="181">
        <f>'6、销售进度'!AJ220*$C10+'6、销售进度'!AI220*$D10+'6、销售进度'!AH220*$E10+'6、销售进度'!AG220*$F10+'6、销售进度'!AF220*$G10+'6、销售进度'!AE220*$H10+'6、销售进度'!AD220*$I10+'6、销售进度'!AC220*$J10</f>
        <v>0</v>
      </c>
      <c r="AK92" s="181">
        <f>'6、销售进度'!AK220*$C10+'6、销售进度'!AJ220*$D10+'6、销售进度'!AI220*$E10+'6、销售进度'!AH220*$F10+'6、销售进度'!AG220*$G10+'6、销售进度'!AF220*$H10+'6、销售进度'!AE220*$I10+'6、销售进度'!AD220*$J10</f>
        <v>0</v>
      </c>
      <c r="AL92" s="181">
        <f>'6、销售进度'!AL220*$C10+'6、销售进度'!AK220*$D10+'6、销售进度'!AJ220*$E10+'6、销售进度'!AI220*$F10+'6、销售进度'!AH220*$G10+'6、销售进度'!AG220*$H10+'6、销售进度'!AF220*$I10+'6、销售进度'!AE220*$J10</f>
        <v>0</v>
      </c>
      <c r="AM92" s="181">
        <f>'6、销售进度'!AM220*$C10+'6、销售进度'!AL220*$D10+'6、销售进度'!AK220*$E10+'6、销售进度'!AJ220*$F10+'6、销售进度'!AI220*$G10+'6、销售进度'!AH220*$H10+'6、销售进度'!AG220*$I10+'6、销售进度'!AF220*$J10</f>
        <v>0</v>
      </c>
      <c r="AN92" s="181">
        <f>'6、销售进度'!AN220*$C10+'6、销售进度'!AM220*$D10+'6、销售进度'!AL220*$E10+'6、销售进度'!AK220*$F10+'6、销售进度'!AJ220*$G10+'6、销售进度'!AI220*$H10+'6、销售进度'!AH220*$I10+'6、销售进度'!AG220*$J10</f>
        <v>0</v>
      </c>
      <c r="AO92" s="181">
        <f>'6、销售进度'!AO220*$C10+'6、销售进度'!AN220*$D10+'6、销售进度'!AM220*$E10+'6、销售进度'!AL220*$F10+'6、销售进度'!AK220*$G10+'6、销售进度'!AJ220*$H10+'6、销售进度'!AI220*$I10+'6、销售进度'!AH220*$J10</f>
        <v>0</v>
      </c>
      <c r="AP92" s="181">
        <f>'6、销售进度'!AP220*$C10+'6、销售进度'!AO220*$D10+'6、销售进度'!AN220*$E10+'6、销售进度'!AM220*$F10+'6、销售进度'!AL220*$G10+'6、销售进度'!AK220*$H10+'6、销售进度'!AJ220*$I10+'6、销售进度'!AI220*$J10</f>
        <v>0</v>
      </c>
      <c r="AQ92" s="181">
        <f>'6、销售进度'!AQ220*$C10+'6、销售进度'!AP220*$D10+'6、销售进度'!AO220*$E10+'6、销售进度'!AN220*$F10+'6、销售进度'!AM220*$G10+'6、销售进度'!AL220*$H10+'6、销售进度'!AK220*$I10+'6、销售进度'!AJ220*$J10</f>
        <v>0</v>
      </c>
      <c r="AR92" s="181">
        <f>'6、销售进度'!AR220*$C10+'6、销售进度'!AQ220*$D10+'6、销售进度'!AP220*$E10+'6、销售进度'!AO220*$F10+'6、销售进度'!AN220*$G10+'6、销售进度'!AM220*$H10+'6、销售进度'!AL220*$I10+'6、销售进度'!AK220*$J10</f>
        <v>0</v>
      </c>
      <c r="AS92" s="181">
        <f>'6、销售进度'!AS220*$C10+'6、销售进度'!AR220*$D10+'6、销售进度'!AQ220*$E10+'6、销售进度'!AP220*$F10+'6、销售进度'!AO220*$G10+'6、销售进度'!AN220*$H10+'6、销售进度'!AM220*$I10+'6、销售进度'!AL220*$J10</f>
        <v>0</v>
      </c>
      <c r="AT92" s="181">
        <f>'6、销售进度'!AT220*$C10+'6、销售进度'!AS220*$D10+'6、销售进度'!AR220*$E10+'6、销售进度'!AQ220*$F10+'6、销售进度'!AP220*$G10+'6、销售进度'!AO220*$H10+'6、销售进度'!AN220*$I10+'6、销售进度'!AM220*$J10</f>
        <v>0</v>
      </c>
      <c r="AU92" s="181">
        <f>'6、销售进度'!AU220*$C10+'6、销售进度'!AT220*$D10+'6、销售进度'!AS220*$E10+'6、销售进度'!AR220*$F10+'6、销售进度'!AQ220*$G10+'6、销售进度'!AP220*$H10+'6、销售进度'!AO220*$I10+'6、销售进度'!AN220*$J10</f>
        <v>0</v>
      </c>
      <c r="AV92" s="181">
        <f>'6、销售进度'!AV220*$C10+'6、销售进度'!AU220*$D10+'6、销售进度'!AT220*$E10+'6、销售进度'!AS220*$F10+'6、销售进度'!AR220*$G10+'6、销售进度'!AQ220*$H10+'6、销售进度'!AP220*$I10+'6、销售进度'!AO220*$J10</f>
        <v>0</v>
      </c>
      <c r="AW92" s="181">
        <f>'6、销售进度'!AW220*$C10+'6、销售进度'!AV220*$D10+'6、销售进度'!AU220*$E10+'6、销售进度'!AT220*$F10+'6、销售进度'!AS220*$G10+'6、销售进度'!AR220*$H10+'6、销售进度'!AQ220*$I10+'6、销售进度'!AP220*$J10</f>
        <v>0</v>
      </c>
      <c r="AX92" s="181">
        <f>'6、销售进度'!AX220*$C10+'6、销售进度'!AW220*$D10+'6、销售进度'!AV220*$E10+'6、销售进度'!AU220*$F10+'6、销售进度'!AT220*$G10+'6、销售进度'!AS220*$H10+'6、销售进度'!AR220*$I10+'6、销售进度'!AQ220*$J10</f>
        <v>0</v>
      </c>
      <c r="AY92" s="181">
        <f>'6、销售进度'!AY220*$C10+'6、销售进度'!AX220*$D10+'6、销售进度'!AW220*$E10+'6、销售进度'!AV220*$F10+'6、销售进度'!AU220*$G10+'6、销售进度'!AT220*$H10+'6、销售进度'!AS220*$I10+'6、销售进度'!AR220*$J10</f>
        <v>0</v>
      </c>
      <c r="AZ92" s="181">
        <f>'6、销售进度'!AZ220*$C10+'6、销售进度'!AY220*$D10+'6、销售进度'!AX220*$E10+'6、销售进度'!AW220*$F10+'6、销售进度'!AV220*$G10+'6、销售进度'!AU220*$H10+'6、销售进度'!AT220*$I10+'6、销售进度'!AS220*$J10</f>
        <v>0</v>
      </c>
      <c r="BA92" s="181">
        <f>'6、销售进度'!BA220*$C10+'6、销售进度'!AZ220*$D10+'6、销售进度'!AY220*$E10+'6、销售进度'!AX220*$F10+'6、销售进度'!AW220*$G10+'6、销售进度'!AV220*$H10+'6、销售进度'!AU220*$I10+'6、销售进度'!AT220*$J10</f>
        <v>0</v>
      </c>
      <c r="BB92" s="181">
        <f>'6、销售进度'!BB220*$C10+'6、销售进度'!BA220*$D10+'6、销售进度'!AZ220*$E10+'6、销售进度'!AY220*$F10+'6、销售进度'!AX220*$G10+'6、销售进度'!AW220*$H10+'6、销售进度'!AV220*$I10+'6、销售进度'!AU220*$J10</f>
        <v>0</v>
      </c>
      <c r="BC92" s="181">
        <f>'6、销售进度'!BC220*$C10+'6、销售进度'!BB220*$D10+'6、销售进度'!BA220*$E10+'6、销售进度'!AZ220*$F10+'6、销售进度'!AY220*$G10+'6、销售进度'!AX220*$H10+'6、销售进度'!AW220*$I10+'6、销售进度'!AV220*$J10</f>
        <v>0</v>
      </c>
      <c r="BD92" s="181">
        <f>'6、销售进度'!BD220*$C10+'6、销售进度'!BC220*$D10+'6、销售进度'!BB220*$E10+'6、销售进度'!BA220*$F10+'6、销售进度'!AZ220*$G10+'6、销售进度'!AY220*$H10+'6、销售进度'!AX220*$I10+'6、销售进度'!AW220*$J10</f>
        <v>0</v>
      </c>
      <c r="BE92" s="181">
        <f>'6、销售进度'!BE220*$C10+'6、销售进度'!BD220*$D10+'6、销售进度'!BC220*$E10+'6、销售进度'!BB220*$F10+'6、销售进度'!BA220*$G10+'6、销售进度'!AZ220*$H10+'6、销售进度'!AY220*$I10+'6、销售进度'!AX220*$J10</f>
        <v>0</v>
      </c>
      <c r="BF92" s="181">
        <f>'6、销售进度'!BF220*$C10+'6、销售进度'!BE220*$D10+'6、销售进度'!BD220*$E10+'6、销售进度'!BC220*$F10+'6、销售进度'!BB220*$G10+'6、销售进度'!BA220*$H10+'6、销售进度'!AZ220*$I10+'6、销售进度'!AY220*$J10</f>
        <v>0</v>
      </c>
      <c r="BG92" s="181">
        <f>'6、销售进度'!BG220*$C10+'6、销售进度'!BF220*$D10+'6、销售进度'!BE220*$E10+'6、销售进度'!BD220*$F10+'6、销售进度'!BC220*$G10+'6、销售进度'!BB220*$H10+'6、销售进度'!BA220*$I10+'6、销售进度'!AZ220*$J10</f>
        <v>0</v>
      </c>
      <c r="BH92" s="181">
        <f>'6、销售进度'!BH220*$C10+'6、销售进度'!BG220*$D10+'6、销售进度'!BF220*$E10+'6、销售进度'!BE220*$F10+'6、销售进度'!BD220*$G10+'6、销售进度'!BC220*$H10+'6、销售进度'!BB220*$I10+'6、销售进度'!BA220*$J10</f>
        <v>0</v>
      </c>
      <c r="BI92" s="181">
        <f>'6、销售进度'!BI220*$C10+'6、销售进度'!BH220*$D10+'6、销售进度'!BG220*$E10+'6、销售进度'!BF220*$F10+'6、销售进度'!BE220*$G10+'6、销售进度'!BD220*$H10+'6、销售进度'!BC220*$I10+'6、销售进度'!BB220*$J10</f>
        <v>0</v>
      </c>
      <c r="BJ92" s="181">
        <f>'6、销售进度'!BJ220*$C10+'6、销售进度'!BI220*$D10+'6、销售进度'!BH220*$E10+'6、销售进度'!BG220*$F10+'6、销售进度'!BF220*$G10+'6、销售进度'!BE220*$H10+'6、销售进度'!BD220*$I10+'6、销售进度'!BC220*$J10</f>
        <v>0</v>
      </c>
      <c r="BK92" s="181">
        <f>'6、销售进度'!BK220*$C10+'6、销售进度'!BJ220*$D10+'6、销售进度'!BI220*$E10+'6、销售进度'!BH220*$F10+'6、销售进度'!BG220*$G10+'6、销售进度'!BF220*$H10+'6、销售进度'!BE220*$I10+'6、销售进度'!BD220*$J10</f>
        <v>0</v>
      </c>
      <c r="BL92" s="181">
        <f>'6、销售进度'!BL220*$C10+'6、销售进度'!BK220*$D10+'6、销售进度'!BJ220*$E10+'6、销售进度'!BI220*$F10+'6、销售进度'!BH220*$G10+'6、销售进度'!BG220*$H10+'6、销售进度'!BF220*$I10+'6、销售进度'!BE220*$J10</f>
        <v>0</v>
      </c>
      <c r="BM92" s="181">
        <f>'6、销售进度'!BM220*$C10+'6、销售进度'!BL220*$D10+'6、销售进度'!BK220*$E10+'6、销售进度'!BJ220*$F10+'6、销售进度'!BI220*$G10+'6、销售进度'!BH220*$H10+'6、销售进度'!BG220*$I10+'6、销售进度'!BF220*$J10</f>
        <v>0</v>
      </c>
      <c r="BN92" s="181">
        <f>'6、销售进度'!BN220*$C10+'6、销售进度'!BM220*$D10+'6、销售进度'!BL220*$E10+'6、销售进度'!BK220*$F10+'6、销售进度'!BJ220*$G10+'6、销售进度'!BI220*$H10+'6、销售进度'!BH220*$I10+'6、销售进度'!BG220*$J10</f>
        <v>0</v>
      </c>
      <c r="BO92" s="181">
        <f>'6、销售进度'!BO220*$C10+'6、销售进度'!BN220*$D10+'6、销售进度'!BM220*$E10+'6、销售进度'!BL220*$F10+'6、销售进度'!BK220*$G10+'6、销售进度'!BJ220*$H10+'6、销售进度'!BI220*$I10+'6、销售进度'!BH220*$J10</f>
        <v>0</v>
      </c>
      <c r="BP92" s="181">
        <f>'6、销售进度'!BP220*$C10+'6、销售进度'!BO220*$D10+'6、销售进度'!BN220*$E10+'6、销售进度'!BM220*$F10+'6、销售进度'!BL220*$G10+'6、销售进度'!BK220*$H10+'6、销售进度'!BJ220*$I10+'6、销售进度'!BI220*$J10</f>
        <v>0</v>
      </c>
      <c r="BQ92" s="181">
        <f>'6、销售进度'!BQ220*$C10+'6、销售进度'!BP220*$D10+'6、销售进度'!BO220*$E10+'6、销售进度'!BN220*$F10+'6、销售进度'!BM220*$G10+'6、销售进度'!BL220*$H10+'6、销售进度'!BK220*$I10+'6、销售进度'!BJ220*$J10</f>
        <v>0</v>
      </c>
      <c r="BR92" s="181">
        <f>'6、销售进度'!BR220*$C10+'6、销售进度'!BQ220*$D10+'6、销售进度'!BP220*$E10+'6、销售进度'!BO220*$F10+'6、销售进度'!BN220*$G10+'6、销售进度'!BM220*$H10+'6、销售进度'!BL220*$I10+'6、销售进度'!BK220*$J10</f>
        <v>0</v>
      </c>
      <c r="BS92" s="181">
        <f>'6、销售进度'!BS220*$C10+'6、销售进度'!BR220*$D10+'6、销售进度'!BQ220*$E10+'6、销售进度'!BP220*$F10+'6、销售进度'!BO220*$G10+'6、销售进度'!BN220*$H10+'6、销售进度'!BM220*$I10+'6、销售进度'!BL220*$J10</f>
        <v>0</v>
      </c>
      <c r="BT92" s="181">
        <f>'6、销售进度'!BT220*$C10+'6、销售进度'!BS220*$D10+'6、销售进度'!BR220*$E10+'6、销售进度'!BQ220*$F10+'6、销售进度'!BP220*$G10+'6、销售进度'!BO220*$H10+'6、销售进度'!BN220*$I10+'6、销售进度'!BM220*$J10</f>
        <v>0</v>
      </c>
      <c r="BU92" s="181">
        <f>'6、销售进度'!BU220*$C10+'6、销售进度'!BT220*$D10+'6、销售进度'!BS220*$E10+'6、销售进度'!BR220*$F10+'6、销售进度'!BQ220*$G10+'6、销售进度'!BP220*$H10+'6、销售进度'!BO220*$I10+'6、销售进度'!BN220*$J10</f>
        <v>0</v>
      </c>
      <c r="BV92" s="181">
        <f>'6、销售进度'!BV220*$C10+'6、销售进度'!BU220*$D10+'6、销售进度'!BT220*$E10+'6、销售进度'!BS220*$F10+'6、销售进度'!BR220*$G10+'6、销售进度'!BQ220*$H10+'6、销售进度'!BP220*$I10+'6、销售进度'!BO220*$J10</f>
        <v>0</v>
      </c>
      <c r="BW92" s="181">
        <f>'6、销售进度'!BW220*$C10+'6、销售进度'!BV220*$D10+'6、销售进度'!BU220*$E10+'6、销售进度'!BT220*$F10+'6、销售进度'!BS220*$G10+'6、销售进度'!BR220*$H10+'6、销售进度'!BQ220*$I10+'6、销售进度'!BP220*$J10</f>
        <v>0</v>
      </c>
      <c r="BX92" s="181">
        <f>'6、销售进度'!BX220*$C10+'6、销售进度'!BW220*$D10+'6、销售进度'!BV220*$E10+'6、销售进度'!BU220*$F10+'6、销售进度'!BT220*$G10+'6、销售进度'!BS220*$H10+'6、销售进度'!BR220*$I10+'6、销售进度'!BQ220*$J10</f>
        <v>0</v>
      </c>
      <c r="BY92" s="181">
        <f>'6、销售进度'!BY220*$C10+'6、销售进度'!BX220*$D10+'6、销售进度'!BW220*$E10+'6、销售进度'!BV220*$F10+'6、销售进度'!BU220*$G10+'6、销售进度'!BT220*$H10+'6、销售进度'!BS220*$I10+'6、销售进度'!BR220*$J10</f>
        <v>0</v>
      </c>
      <c r="BZ92" s="181">
        <f>'6、销售进度'!BZ220*$C10+'6、销售进度'!BY220*$D10+'6、销售进度'!BX220*$E10+'6、销售进度'!BW220*$F10+'6、销售进度'!BV220*$G10+'6、销售进度'!BU220*$H10+'6、销售进度'!BT220*$I10+'6、销售进度'!BS220*$J10</f>
        <v>0</v>
      </c>
      <c r="CA92" s="181">
        <f>'6、销售进度'!CA220*$C10+'6、销售进度'!BZ220*$D10+'6、销售进度'!BY220*$E10+'6、销售进度'!BX220*$F10+'6、销售进度'!BW220*$G10+'6、销售进度'!BV220*$H10+'6、销售进度'!BU220*$I10+'6、销售进度'!BT220*$J10</f>
        <v>0</v>
      </c>
      <c r="CB92" s="181">
        <f>'6、销售进度'!CB220*$C10+'6、销售进度'!CA220*$D10+'6、销售进度'!BZ220*$E10+'6、销售进度'!BY220*$F10+'6、销售进度'!BX220*$G10+'6、销售进度'!BW220*$H10+'6、销售进度'!BV220*$I10+'6、销售进度'!BU220*$J10</f>
        <v>0</v>
      </c>
      <c r="CC92" s="181">
        <f>'6、销售进度'!CC220*$C10+'6、销售进度'!CB220*$D10+'6、销售进度'!CA220*$E10+'6、销售进度'!BZ220*$F10+'6、销售进度'!BY220*$G10+'6、销售进度'!BX220*$H10+'6、销售进度'!BW220*$I10+'6、销售进度'!BV220*$J10</f>
        <v>0</v>
      </c>
      <c r="CD92" s="181">
        <f>'6、销售进度'!CD220*$C10+'6、销售进度'!CC220*$D10+'6、销售进度'!CB220*$E10+'6、销售进度'!CA220*$F10+'6、销售进度'!BZ220*$G10+'6、销售进度'!BY220*$H10+'6、销售进度'!BX220*$I10+'6、销售进度'!BW220*$J10</f>
        <v>0</v>
      </c>
      <c r="CE92" s="181">
        <f>'6、销售进度'!CE220*$C10+'6、销售进度'!CD220*$D10+'6、销售进度'!CC220*$E10+'6、销售进度'!CB220*$F10+'6、销售进度'!CA220*$G10+'6、销售进度'!BZ220*$H10+'6、销售进度'!BY220*$I10+'6、销售进度'!BX220*$J10</f>
        <v>0</v>
      </c>
      <c r="CF92" s="181">
        <f>'6、销售进度'!CF220*$C10+'6、销售进度'!CE220*$D10+'6、销售进度'!CD220*$E10+'6、销售进度'!CC220*$F10+'6、销售进度'!CB220*$G10+'6、销售进度'!CA220*$H10+'6、销售进度'!BZ220*$I10+'6、销售进度'!BY220*$J10</f>
        <v>0</v>
      </c>
      <c r="CG92" s="181">
        <f>'6、销售进度'!CG220*$C10+'6、销售进度'!CF220*$D10+'6、销售进度'!CE220*$E10+'6、销售进度'!CD220*$F10+'6、销售进度'!CC220*$G10+'6、销售进度'!CB220*$H10+'6、销售进度'!CA220*$I10+'6、销售进度'!BZ220*$J10</f>
        <v>0</v>
      </c>
      <c r="CH92" s="181">
        <f>'6、销售进度'!CH220*$C10+'6、销售进度'!CG220*$D10+'6、销售进度'!CF220*$E10+'6、销售进度'!CE220*$F10+'6、销售进度'!CD220*$G10+'6、销售进度'!CC220*$H10+'6、销售进度'!CB220*$I10+'6、销售进度'!CA220*$J10</f>
        <v>0</v>
      </c>
      <c r="CI92" s="181">
        <f>'6、销售进度'!CI220*$C10+'6、销售进度'!CH220*$D10+'6、销售进度'!CG220*$E10+'6、销售进度'!CF220*$F10+'6、销售进度'!CE220*$G10+'6、销售进度'!CD220*$H10+'6、销售进度'!CC220*$I10+'6、销售进度'!CB220*$J10</f>
        <v>0</v>
      </c>
      <c r="CJ92" s="181">
        <f>'6、销售进度'!CJ220*$C10+'6、销售进度'!CI220*$D10+'6、销售进度'!CH220*$E10+'6、销售进度'!CG220*$F10+'6、销售进度'!CF220*$G10+'6、销售进度'!CE220*$H10+'6、销售进度'!CD220*$I10+'6、销售进度'!CC220*$J10</f>
        <v>0</v>
      </c>
      <c r="CK92" s="181">
        <f>'6、销售进度'!CK220*$C10+'6、销售进度'!CJ220*$D10+'6、销售进度'!CI220*$E10+'6、销售进度'!CH220*$F10+'6、销售进度'!CG220*$G10+'6、销售进度'!CF220*$H10+'6、销售进度'!CE220*$I10+'6、销售进度'!CD220*$J10</f>
        <v>0</v>
      </c>
      <c r="CL92" s="181">
        <f>'6、销售进度'!CL220*$C10+'6、销售进度'!CK220*$D10+'6、销售进度'!CJ220*$E10+'6、销售进度'!CI220*$F10+'6、销售进度'!CH220*$G10+'6、销售进度'!CG220*$H10+'6、销售进度'!CF220*$I10+'6、销售进度'!CE220*$J10</f>
        <v>0</v>
      </c>
      <c r="CM92" s="181">
        <f>'6、销售进度'!CM220*$C10+'6、销售进度'!CL220*$D10+'6、销售进度'!CK220*$E10+'6、销售进度'!CJ220*$F10+'6、销售进度'!CI220*$G10+'6、销售进度'!CH220*$H10+'6、销售进度'!CG220*$I10+'6、销售进度'!CF220*$J10</f>
        <v>0</v>
      </c>
      <c r="CN92" s="181">
        <f>'6、销售进度'!CN220*$C10+'6、销售进度'!CM220*$D10+'6、销售进度'!CL220*$E10+'6、销售进度'!CK220*$F10+'6、销售进度'!CJ220*$G10+'6、销售进度'!CI220*$H10+'6、销售进度'!CH220*$I10+'6、销售进度'!CG220*$J10</f>
        <v>0</v>
      </c>
      <c r="CO92" s="181">
        <f>'6、销售进度'!CO220*$C10+'6、销售进度'!CN220*$D10+'6、销售进度'!CM220*$E10+'6、销售进度'!CL220*$F10+'6、销售进度'!CK220*$G10+'6、销售进度'!CJ220*$H10+'6、销售进度'!CI220*$I10+'6、销售进度'!CH220*$J10</f>
        <v>0</v>
      </c>
      <c r="CP92" s="181">
        <f>'6、销售进度'!CP220*$C10+'6、销售进度'!CO220*$D10+'6、销售进度'!CN220*$E10+'6、销售进度'!CM220*$F10+'6、销售进度'!CL220*$G10+'6、销售进度'!CK220*$H10+'6、销售进度'!CJ220*$I10+'6、销售进度'!CI220*$J10</f>
        <v>0</v>
      </c>
      <c r="CQ92" s="181">
        <f>'6、销售进度'!CQ220*$C10+'6、销售进度'!CP220*$D10+'6、销售进度'!CO220*$E10+'6、销售进度'!CN220*$F10+'6、销售进度'!CM220*$G10+'6、销售进度'!CL220*$H10+'6、销售进度'!CK220*$I10+'6、销售进度'!CJ220*$J10</f>
        <v>0</v>
      </c>
      <c r="CR92" s="181">
        <f>'6、销售进度'!CR220*$C10+'6、销售进度'!CQ220*$D10+'6、销售进度'!CP220*$E10+'6、销售进度'!CO220*$F10+'6、销售进度'!CN220*$G10+'6、销售进度'!CM220*$H10+'6、销售进度'!CL220*$I10+'6、销售进度'!CK220*$J10</f>
        <v>0</v>
      </c>
      <c r="CS92" s="181">
        <f>'6、销售进度'!CS220*$C10+'6、销售进度'!CR220*$D10+'6、销售进度'!CQ220*$E10+'6、销售进度'!CP220*$F10+'6、销售进度'!CO220*$G10+'6、销售进度'!CN220*$H10+'6、销售进度'!CM220*$I10+'6、销售进度'!CL220*$J10</f>
        <v>0</v>
      </c>
      <c r="CT92" s="181">
        <f>'6、销售进度'!CT220*$C10+'6、销售进度'!CS220*$D10+'6、销售进度'!CR220*$E10+'6、销售进度'!CQ220*$F10+'6、销售进度'!CP220*$G10+'6、销售进度'!CO220*$H10+'6、销售进度'!CN220*$I10+'6、销售进度'!CM220*$J10</f>
        <v>0</v>
      </c>
      <c r="CU92" s="188">
        <f>B92-'6、销售进度'!B220</f>
        <v>0</v>
      </c>
    </row>
    <row r="93" spans="1:99" ht="16.5" customHeight="1" outlineLevel="1">
      <c r="A93" s="174" t="str">
        <f t="shared" si="53"/>
        <v>独栋</v>
      </c>
      <c r="B93" s="180">
        <f t="shared" si="54"/>
        <v>0</v>
      </c>
      <c r="C93" s="181">
        <f>'6、销售进度'!C221*$C11</f>
        <v>0</v>
      </c>
      <c r="D93" s="181">
        <f>'6、销售进度'!D221*$C11+'6、销售进度'!C221*$D11</f>
        <v>0</v>
      </c>
      <c r="E93" s="181">
        <f>'6、销售进度'!E221*$C11+'6、销售进度'!D221*$D11+'6、销售进度'!C221*$E11</f>
        <v>0</v>
      </c>
      <c r="F93" s="181">
        <f>'6、销售进度'!F221*$C11+'6、销售进度'!E221*$D11+'6、销售进度'!D221*$E11+'6、销售进度'!C221*$F11</f>
        <v>0</v>
      </c>
      <c r="G93" s="181">
        <f>'6、销售进度'!G221*$C11+'6、销售进度'!F221*$D11+'6、销售进度'!E221*$E11+'6、销售进度'!D221*$F11+'6、销售进度'!C221*$G11</f>
        <v>0</v>
      </c>
      <c r="H93" s="181">
        <f>'6、销售进度'!H221*$C11+'6、销售进度'!G221*$D11+'6、销售进度'!F221*$E11+'6、销售进度'!E221*$F11+'6、销售进度'!D221*$G11+'6、销售进度'!C221*$H11</f>
        <v>0</v>
      </c>
      <c r="I93" s="181">
        <f>'6、销售进度'!I221*$C11+'6、销售进度'!H221*$D11+'6、销售进度'!G221*$E11+'6、销售进度'!F221*$F11+'6、销售进度'!E221*$G11+'6、销售进度'!D221*$H11+'6、销售进度'!C221*$I11</f>
        <v>0</v>
      </c>
      <c r="J93" s="181">
        <f>'6、销售进度'!J221*$C11+'6、销售进度'!I221*$D11+'6、销售进度'!H221*$E11+'6、销售进度'!G221*$F11+'6、销售进度'!F221*$G11+'6、销售进度'!E221*$H11+'6、销售进度'!D221*$I11+'6、销售进度'!C221*$J11</f>
        <v>0</v>
      </c>
      <c r="K93" s="181">
        <f>'6、销售进度'!K221*$C11+'6、销售进度'!J221*$D11+'6、销售进度'!I221*$E11+'6、销售进度'!H221*$F11+'6、销售进度'!G221*$G11+'6、销售进度'!F221*$H11+'6、销售进度'!E221*$I11+'6、销售进度'!D221*$J11</f>
        <v>0</v>
      </c>
      <c r="L93" s="181">
        <f>'6、销售进度'!L221*$C11+'6、销售进度'!K221*$D11+'6、销售进度'!J221*$E11+'6、销售进度'!I221*$F11+'6、销售进度'!H221*$G11+'6、销售进度'!G221*$H11+'6、销售进度'!F221*$I11+'6、销售进度'!E221*$J11</f>
        <v>0</v>
      </c>
      <c r="M93" s="181">
        <f>'6、销售进度'!M221*$C11+'6、销售进度'!L221*$D11+'6、销售进度'!K221*$E11+'6、销售进度'!J221*$F11+'6、销售进度'!I221*$G11+'6、销售进度'!H221*$H11+'6、销售进度'!G221*$I11+'6、销售进度'!F221*$J11</f>
        <v>0</v>
      </c>
      <c r="N93" s="181">
        <f>'6、销售进度'!N221*$C11+'6、销售进度'!M221*$D11+'6、销售进度'!L221*$E11+'6、销售进度'!K221*$F11+'6、销售进度'!J221*$G11+'6、销售进度'!I221*$H11+'6、销售进度'!H221*$I11+'6、销售进度'!G221*$J11</f>
        <v>0</v>
      </c>
      <c r="O93" s="181">
        <f>'6、销售进度'!O221*$C11+'6、销售进度'!N221*$D11+'6、销售进度'!M221*$E11+'6、销售进度'!L221*$F11+'6、销售进度'!K221*$G11+'6、销售进度'!J221*$H11+'6、销售进度'!I221*$I11+'6、销售进度'!H221*$J11</f>
        <v>0</v>
      </c>
      <c r="P93" s="181">
        <f>'6、销售进度'!P221*$C11+'6、销售进度'!O221*$D11+'6、销售进度'!N221*$E11+'6、销售进度'!M221*$F11+'6、销售进度'!L221*$G11+'6、销售进度'!K221*$H11+'6、销售进度'!J221*$I11+'6、销售进度'!I221*$J11</f>
        <v>0</v>
      </c>
      <c r="Q93" s="181">
        <f>'6、销售进度'!Q221*$C11+'6、销售进度'!P221*$D11+'6、销售进度'!O221*$E11+'6、销售进度'!N221*$F11+'6、销售进度'!M221*$G11+'6、销售进度'!L221*$H11+'6、销售进度'!K221*$I11+'6、销售进度'!J221*$J11</f>
        <v>0</v>
      </c>
      <c r="R93" s="181">
        <f>'6、销售进度'!R221*$C11+'6、销售进度'!Q221*$D11+'6、销售进度'!P221*$E11+'6、销售进度'!O221*$F11+'6、销售进度'!N221*$G11+'6、销售进度'!M221*$H11+'6、销售进度'!L221*$I11+'6、销售进度'!K221*$J11</f>
        <v>0</v>
      </c>
      <c r="S93" s="181">
        <f>'6、销售进度'!S221*$C11+'6、销售进度'!R221*$D11+'6、销售进度'!Q221*$E11+'6、销售进度'!P221*$F11+'6、销售进度'!O221*$G11+'6、销售进度'!N221*$H11+'6、销售进度'!M221*$I11+'6、销售进度'!L221*$J11</f>
        <v>0</v>
      </c>
      <c r="T93" s="181">
        <f>'6、销售进度'!T221*$C11+'6、销售进度'!S221*$D11+'6、销售进度'!R221*$E11+'6、销售进度'!Q221*$F11+'6、销售进度'!P221*$G11+'6、销售进度'!O221*$H11+'6、销售进度'!N221*$I11+'6、销售进度'!M221*$J11</f>
        <v>0</v>
      </c>
      <c r="U93" s="181">
        <f>'6、销售进度'!U221*$C11+'6、销售进度'!T221*$D11+'6、销售进度'!S221*$E11+'6、销售进度'!R221*$F11+'6、销售进度'!Q221*$G11+'6、销售进度'!P221*$H11+'6、销售进度'!O221*$I11+'6、销售进度'!N221*$J11</f>
        <v>0</v>
      </c>
      <c r="V93" s="181">
        <f>'6、销售进度'!V221*$C11+'6、销售进度'!U221*$D11+'6、销售进度'!T221*$E11+'6、销售进度'!S221*$F11+'6、销售进度'!R221*$G11+'6、销售进度'!Q221*$H11+'6、销售进度'!P221*$I11+'6、销售进度'!O221*$J11</f>
        <v>0</v>
      </c>
      <c r="W93" s="181">
        <f>'6、销售进度'!W221*$C11+'6、销售进度'!V221*$D11+'6、销售进度'!U221*$E11+'6、销售进度'!T221*$F11+'6、销售进度'!S221*$G11+'6、销售进度'!R221*$H11+'6、销售进度'!Q221*$I11+'6、销售进度'!P221*$J11</f>
        <v>0</v>
      </c>
      <c r="X93" s="181">
        <f>'6、销售进度'!X221*$C11+'6、销售进度'!W221*$D11+'6、销售进度'!V221*$E11+'6、销售进度'!U221*$F11+'6、销售进度'!T221*$G11+'6、销售进度'!S221*$H11+'6、销售进度'!R221*$I11+'6、销售进度'!Q221*$J11</f>
        <v>0</v>
      </c>
      <c r="Y93" s="181">
        <f>'6、销售进度'!Y221*$C11+'6、销售进度'!X221*$D11+'6、销售进度'!W221*$E11+'6、销售进度'!V221*$F11+'6、销售进度'!U221*$G11+'6、销售进度'!T221*$H11+'6、销售进度'!S221*$I11+'6、销售进度'!R221*$J11</f>
        <v>0</v>
      </c>
      <c r="Z93" s="181">
        <f>'6、销售进度'!Z221*$C11+'6、销售进度'!Y221*$D11+'6、销售进度'!X221*$E11+'6、销售进度'!W221*$F11+'6、销售进度'!V221*$G11+'6、销售进度'!U221*$H11+'6、销售进度'!T221*$I11+'6、销售进度'!S221*$J11</f>
        <v>0</v>
      </c>
      <c r="AA93" s="181">
        <f>'6、销售进度'!AA221*$C11+'6、销售进度'!Z221*$D11+'6、销售进度'!Y221*$E11+'6、销售进度'!X221*$F11+'6、销售进度'!W221*$G11+'6、销售进度'!V221*$H11+'6、销售进度'!U221*$I11+'6、销售进度'!T221*$J11</f>
        <v>0</v>
      </c>
      <c r="AB93" s="181">
        <f>'6、销售进度'!AB221*$C11+'6、销售进度'!AA221*$D11+'6、销售进度'!Z221*$E11+'6、销售进度'!Y221*$F11+'6、销售进度'!X221*$G11+'6、销售进度'!W221*$H11+'6、销售进度'!V221*$I11+'6、销售进度'!U221*$J11</f>
        <v>0</v>
      </c>
      <c r="AC93" s="181">
        <f>'6、销售进度'!AC221*$C11+'6、销售进度'!AB221*$D11+'6、销售进度'!AA221*$E11+'6、销售进度'!Z221*$F11+'6、销售进度'!Y221*$G11+'6、销售进度'!X221*$H11+'6、销售进度'!W221*$I11+'6、销售进度'!V221*$J11</f>
        <v>0</v>
      </c>
      <c r="AD93" s="181">
        <f>'6、销售进度'!AD221*$C11+'6、销售进度'!AC221*$D11+'6、销售进度'!AB221*$E11+'6、销售进度'!AA221*$F11+'6、销售进度'!Z221*$G11+'6、销售进度'!Y221*$H11+'6、销售进度'!X221*$I11+'6、销售进度'!W221*$J11</f>
        <v>0</v>
      </c>
      <c r="AE93" s="181">
        <f>'6、销售进度'!AE221*$C11+'6、销售进度'!AD221*$D11+'6、销售进度'!AC221*$E11+'6、销售进度'!AB221*$F11+'6、销售进度'!AA221*$G11+'6、销售进度'!Z221*$H11+'6、销售进度'!Y221*$I11+'6、销售进度'!X221*$J11</f>
        <v>0</v>
      </c>
      <c r="AF93" s="181">
        <f>'6、销售进度'!AF221*$C11+'6、销售进度'!AE221*$D11+'6、销售进度'!AD221*$E11+'6、销售进度'!AC221*$F11+'6、销售进度'!AB221*$G11+'6、销售进度'!AA221*$H11+'6、销售进度'!Z221*$I11+'6、销售进度'!Y221*$J11</f>
        <v>0</v>
      </c>
      <c r="AG93" s="181">
        <f>'6、销售进度'!AG221*$C11+'6、销售进度'!AF221*$D11+'6、销售进度'!AE221*$E11+'6、销售进度'!AD221*$F11+'6、销售进度'!AC221*$G11+'6、销售进度'!AB221*$H11+'6、销售进度'!AA221*$I11+'6、销售进度'!Z221*$J11</f>
        <v>0</v>
      </c>
      <c r="AH93" s="181">
        <f>'6、销售进度'!AH221*$C11+'6、销售进度'!AG221*$D11+'6、销售进度'!AF221*$E11+'6、销售进度'!AE221*$F11+'6、销售进度'!AD221*$G11+'6、销售进度'!AC221*$H11+'6、销售进度'!AB221*$I11+'6、销售进度'!AA221*$J11</f>
        <v>0</v>
      </c>
      <c r="AI93" s="181">
        <f>'6、销售进度'!AI221*$C11+'6、销售进度'!AH221*$D11+'6、销售进度'!AG221*$E11+'6、销售进度'!AF221*$F11+'6、销售进度'!AE221*$G11+'6、销售进度'!AD221*$H11+'6、销售进度'!AC221*$I11+'6、销售进度'!AB221*$J11</f>
        <v>0</v>
      </c>
      <c r="AJ93" s="181">
        <f>'6、销售进度'!AJ221*$C11+'6、销售进度'!AI221*$D11+'6、销售进度'!AH221*$E11+'6、销售进度'!AG221*$F11+'6、销售进度'!AF221*$G11+'6、销售进度'!AE221*$H11+'6、销售进度'!AD221*$I11+'6、销售进度'!AC221*$J11</f>
        <v>0</v>
      </c>
      <c r="AK93" s="181">
        <f>'6、销售进度'!AK221*$C11+'6、销售进度'!AJ221*$D11+'6、销售进度'!AI221*$E11+'6、销售进度'!AH221*$F11+'6、销售进度'!AG221*$G11+'6、销售进度'!AF221*$H11+'6、销售进度'!AE221*$I11+'6、销售进度'!AD221*$J11</f>
        <v>0</v>
      </c>
      <c r="AL93" s="181">
        <f>'6、销售进度'!AL221*$C11+'6、销售进度'!AK221*$D11+'6、销售进度'!AJ221*$E11+'6、销售进度'!AI221*$F11+'6、销售进度'!AH221*$G11+'6、销售进度'!AG221*$H11+'6、销售进度'!AF221*$I11+'6、销售进度'!AE221*$J11</f>
        <v>0</v>
      </c>
      <c r="AM93" s="181">
        <f>'6、销售进度'!AM221*$C11+'6、销售进度'!AL221*$D11+'6、销售进度'!AK221*$E11+'6、销售进度'!AJ221*$F11+'6、销售进度'!AI221*$G11+'6、销售进度'!AH221*$H11+'6、销售进度'!AG221*$I11+'6、销售进度'!AF221*$J11</f>
        <v>0</v>
      </c>
      <c r="AN93" s="181">
        <f>'6、销售进度'!AN221*$C11+'6、销售进度'!AM221*$D11+'6、销售进度'!AL221*$E11+'6、销售进度'!AK221*$F11+'6、销售进度'!AJ221*$G11+'6、销售进度'!AI221*$H11+'6、销售进度'!AH221*$I11+'6、销售进度'!AG221*$J11</f>
        <v>0</v>
      </c>
      <c r="AO93" s="181">
        <f>'6、销售进度'!AO221*$C11+'6、销售进度'!AN221*$D11+'6、销售进度'!AM221*$E11+'6、销售进度'!AL221*$F11+'6、销售进度'!AK221*$G11+'6、销售进度'!AJ221*$H11+'6、销售进度'!AI221*$I11+'6、销售进度'!AH221*$J11</f>
        <v>0</v>
      </c>
      <c r="AP93" s="181">
        <f>'6、销售进度'!AP221*$C11+'6、销售进度'!AO221*$D11+'6、销售进度'!AN221*$E11+'6、销售进度'!AM221*$F11+'6、销售进度'!AL221*$G11+'6、销售进度'!AK221*$H11+'6、销售进度'!AJ221*$I11+'6、销售进度'!AI221*$J11</f>
        <v>0</v>
      </c>
      <c r="AQ93" s="181">
        <f>'6、销售进度'!AQ221*$C11+'6、销售进度'!AP221*$D11+'6、销售进度'!AO221*$E11+'6、销售进度'!AN221*$F11+'6、销售进度'!AM221*$G11+'6、销售进度'!AL221*$H11+'6、销售进度'!AK221*$I11+'6、销售进度'!AJ221*$J11</f>
        <v>0</v>
      </c>
      <c r="AR93" s="181">
        <f>'6、销售进度'!AR221*$C11+'6、销售进度'!AQ221*$D11+'6、销售进度'!AP221*$E11+'6、销售进度'!AO221*$F11+'6、销售进度'!AN221*$G11+'6、销售进度'!AM221*$H11+'6、销售进度'!AL221*$I11+'6、销售进度'!AK221*$J11</f>
        <v>0</v>
      </c>
      <c r="AS93" s="181">
        <f>'6、销售进度'!AS221*$C11+'6、销售进度'!AR221*$D11+'6、销售进度'!AQ221*$E11+'6、销售进度'!AP221*$F11+'6、销售进度'!AO221*$G11+'6、销售进度'!AN221*$H11+'6、销售进度'!AM221*$I11+'6、销售进度'!AL221*$J11</f>
        <v>0</v>
      </c>
      <c r="AT93" s="181">
        <f>'6、销售进度'!AT221*$C11+'6、销售进度'!AS221*$D11+'6、销售进度'!AR221*$E11+'6、销售进度'!AQ221*$F11+'6、销售进度'!AP221*$G11+'6、销售进度'!AO221*$H11+'6、销售进度'!AN221*$I11+'6、销售进度'!AM221*$J11</f>
        <v>0</v>
      </c>
      <c r="AU93" s="181">
        <f>'6、销售进度'!AU221*$C11+'6、销售进度'!AT221*$D11+'6、销售进度'!AS221*$E11+'6、销售进度'!AR221*$F11+'6、销售进度'!AQ221*$G11+'6、销售进度'!AP221*$H11+'6、销售进度'!AO221*$I11+'6、销售进度'!AN221*$J11</f>
        <v>0</v>
      </c>
      <c r="AV93" s="181">
        <f>'6、销售进度'!AV221*$C11+'6、销售进度'!AU221*$D11+'6、销售进度'!AT221*$E11+'6、销售进度'!AS221*$F11+'6、销售进度'!AR221*$G11+'6、销售进度'!AQ221*$H11+'6、销售进度'!AP221*$I11+'6、销售进度'!AO221*$J11</f>
        <v>0</v>
      </c>
      <c r="AW93" s="181">
        <f>'6、销售进度'!AW221*$C11+'6、销售进度'!AV221*$D11+'6、销售进度'!AU221*$E11+'6、销售进度'!AT221*$F11+'6、销售进度'!AS221*$G11+'6、销售进度'!AR221*$H11+'6、销售进度'!AQ221*$I11+'6、销售进度'!AP221*$J11</f>
        <v>0</v>
      </c>
      <c r="AX93" s="181">
        <f>'6、销售进度'!AX221*$C11+'6、销售进度'!AW221*$D11+'6、销售进度'!AV221*$E11+'6、销售进度'!AU221*$F11+'6、销售进度'!AT221*$G11+'6、销售进度'!AS221*$H11+'6、销售进度'!AR221*$I11+'6、销售进度'!AQ221*$J11</f>
        <v>0</v>
      </c>
      <c r="AY93" s="181">
        <f>'6、销售进度'!AY221*$C11+'6、销售进度'!AX221*$D11+'6、销售进度'!AW221*$E11+'6、销售进度'!AV221*$F11+'6、销售进度'!AU221*$G11+'6、销售进度'!AT221*$H11+'6、销售进度'!AS221*$I11+'6、销售进度'!AR221*$J11</f>
        <v>0</v>
      </c>
      <c r="AZ93" s="181">
        <f>'6、销售进度'!AZ221*$C11+'6、销售进度'!AY221*$D11+'6、销售进度'!AX221*$E11+'6、销售进度'!AW221*$F11+'6、销售进度'!AV221*$G11+'6、销售进度'!AU221*$H11+'6、销售进度'!AT221*$I11+'6、销售进度'!AS221*$J11</f>
        <v>0</v>
      </c>
      <c r="BA93" s="181">
        <f>'6、销售进度'!BA221*$C11+'6、销售进度'!AZ221*$D11+'6、销售进度'!AY221*$E11+'6、销售进度'!AX221*$F11+'6、销售进度'!AW221*$G11+'6、销售进度'!AV221*$H11+'6、销售进度'!AU221*$I11+'6、销售进度'!AT221*$J11</f>
        <v>0</v>
      </c>
      <c r="BB93" s="181">
        <f>'6、销售进度'!BB221*$C11+'6、销售进度'!BA221*$D11+'6、销售进度'!AZ221*$E11+'6、销售进度'!AY221*$F11+'6、销售进度'!AX221*$G11+'6、销售进度'!AW221*$H11+'6、销售进度'!AV221*$I11+'6、销售进度'!AU221*$J11</f>
        <v>0</v>
      </c>
      <c r="BC93" s="181">
        <f>'6、销售进度'!BC221*$C11+'6、销售进度'!BB221*$D11+'6、销售进度'!BA221*$E11+'6、销售进度'!AZ221*$F11+'6、销售进度'!AY221*$G11+'6、销售进度'!AX221*$H11+'6、销售进度'!AW221*$I11+'6、销售进度'!AV221*$J11</f>
        <v>0</v>
      </c>
      <c r="BD93" s="181">
        <f>'6、销售进度'!BD221*$C11+'6、销售进度'!BC221*$D11+'6、销售进度'!BB221*$E11+'6、销售进度'!BA221*$F11+'6、销售进度'!AZ221*$G11+'6、销售进度'!AY221*$H11+'6、销售进度'!AX221*$I11+'6、销售进度'!AW221*$J11</f>
        <v>0</v>
      </c>
      <c r="BE93" s="181">
        <f>'6、销售进度'!BE221*$C11+'6、销售进度'!BD221*$D11+'6、销售进度'!BC221*$E11+'6、销售进度'!BB221*$F11+'6、销售进度'!BA221*$G11+'6、销售进度'!AZ221*$H11+'6、销售进度'!AY221*$I11+'6、销售进度'!AX221*$J11</f>
        <v>0</v>
      </c>
      <c r="BF93" s="181">
        <f>'6、销售进度'!BF221*$C11+'6、销售进度'!BE221*$D11+'6、销售进度'!BD221*$E11+'6、销售进度'!BC221*$F11+'6、销售进度'!BB221*$G11+'6、销售进度'!BA221*$H11+'6、销售进度'!AZ221*$I11+'6、销售进度'!AY221*$J11</f>
        <v>0</v>
      </c>
      <c r="BG93" s="181">
        <f>'6、销售进度'!BG221*$C11+'6、销售进度'!BF221*$D11+'6、销售进度'!BE221*$E11+'6、销售进度'!BD221*$F11+'6、销售进度'!BC221*$G11+'6、销售进度'!BB221*$H11+'6、销售进度'!BA221*$I11+'6、销售进度'!AZ221*$J11</f>
        <v>0</v>
      </c>
      <c r="BH93" s="181">
        <f>'6、销售进度'!BH221*$C11+'6、销售进度'!BG221*$D11+'6、销售进度'!BF221*$E11+'6、销售进度'!BE221*$F11+'6、销售进度'!BD221*$G11+'6、销售进度'!BC221*$H11+'6、销售进度'!BB221*$I11+'6、销售进度'!BA221*$J11</f>
        <v>0</v>
      </c>
      <c r="BI93" s="181">
        <f>'6、销售进度'!BI221*$C11+'6、销售进度'!BH221*$D11+'6、销售进度'!BG221*$E11+'6、销售进度'!BF221*$F11+'6、销售进度'!BE221*$G11+'6、销售进度'!BD221*$H11+'6、销售进度'!BC221*$I11+'6、销售进度'!BB221*$J11</f>
        <v>0</v>
      </c>
      <c r="BJ93" s="181">
        <f>'6、销售进度'!BJ221*$C11+'6、销售进度'!BI221*$D11+'6、销售进度'!BH221*$E11+'6、销售进度'!BG221*$F11+'6、销售进度'!BF221*$G11+'6、销售进度'!BE221*$H11+'6、销售进度'!BD221*$I11+'6、销售进度'!BC221*$J11</f>
        <v>0</v>
      </c>
      <c r="BK93" s="181">
        <f>'6、销售进度'!BK221*$C11+'6、销售进度'!BJ221*$D11+'6、销售进度'!BI221*$E11+'6、销售进度'!BH221*$F11+'6、销售进度'!BG221*$G11+'6、销售进度'!BF221*$H11+'6、销售进度'!BE221*$I11+'6、销售进度'!BD221*$J11</f>
        <v>0</v>
      </c>
      <c r="BL93" s="181">
        <f>'6、销售进度'!BL221*$C11+'6、销售进度'!BK221*$D11+'6、销售进度'!BJ221*$E11+'6、销售进度'!BI221*$F11+'6、销售进度'!BH221*$G11+'6、销售进度'!BG221*$H11+'6、销售进度'!BF221*$I11+'6、销售进度'!BE221*$J11</f>
        <v>0</v>
      </c>
      <c r="BM93" s="181">
        <f>'6、销售进度'!BM221*$C11+'6、销售进度'!BL221*$D11+'6、销售进度'!BK221*$E11+'6、销售进度'!BJ221*$F11+'6、销售进度'!BI221*$G11+'6、销售进度'!BH221*$H11+'6、销售进度'!BG221*$I11+'6、销售进度'!BF221*$J11</f>
        <v>0</v>
      </c>
      <c r="BN93" s="181">
        <f>'6、销售进度'!BN221*$C11+'6、销售进度'!BM221*$D11+'6、销售进度'!BL221*$E11+'6、销售进度'!BK221*$F11+'6、销售进度'!BJ221*$G11+'6、销售进度'!BI221*$H11+'6、销售进度'!BH221*$I11+'6、销售进度'!BG221*$J11</f>
        <v>0</v>
      </c>
      <c r="BO93" s="181">
        <f>'6、销售进度'!BO221*$C11+'6、销售进度'!BN221*$D11+'6、销售进度'!BM221*$E11+'6、销售进度'!BL221*$F11+'6、销售进度'!BK221*$G11+'6、销售进度'!BJ221*$H11+'6、销售进度'!BI221*$I11+'6、销售进度'!BH221*$J11</f>
        <v>0</v>
      </c>
      <c r="BP93" s="181">
        <f>'6、销售进度'!BP221*$C11+'6、销售进度'!BO221*$D11+'6、销售进度'!BN221*$E11+'6、销售进度'!BM221*$F11+'6、销售进度'!BL221*$G11+'6、销售进度'!BK221*$H11+'6、销售进度'!BJ221*$I11+'6、销售进度'!BI221*$J11</f>
        <v>0</v>
      </c>
      <c r="BQ93" s="181">
        <f>'6、销售进度'!BQ221*$C11+'6、销售进度'!BP221*$D11+'6、销售进度'!BO221*$E11+'6、销售进度'!BN221*$F11+'6、销售进度'!BM221*$G11+'6、销售进度'!BL221*$H11+'6、销售进度'!BK221*$I11+'6、销售进度'!BJ221*$J11</f>
        <v>0</v>
      </c>
      <c r="BR93" s="181">
        <f>'6、销售进度'!BR221*$C11+'6、销售进度'!BQ221*$D11+'6、销售进度'!BP221*$E11+'6、销售进度'!BO221*$F11+'6、销售进度'!BN221*$G11+'6、销售进度'!BM221*$H11+'6、销售进度'!BL221*$I11+'6、销售进度'!BK221*$J11</f>
        <v>0</v>
      </c>
      <c r="BS93" s="181">
        <f>'6、销售进度'!BS221*$C11+'6、销售进度'!BR221*$D11+'6、销售进度'!BQ221*$E11+'6、销售进度'!BP221*$F11+'6、销售进度'!BO221*$G11+'6、销售进度'!BN221*$H11+'6、销售进度'!BM221*$I11+'6、销售进度'!BL221*$J11</f>
        <v>0</v>
      </c>
      <c r="BT93" s="181">
        <f>'6、销售进度'!BT221*$C11+'6、销售进度'!BS221*$D11+'6、销售进度'!BR221*$E11+'6、销售进度'!BQ221*$F11+'6、销售进度'!BP221*$G11+'6、销售进度'!BO221*$H11+'6、销售进度'!BN221*$I11+'6、销售进度'!BM221*$J11</f>
        <v>0</v>
      </c>
      <c r="BU93" s="181">
        <f>'6、销售进度'!BU221*$C11+'6、销售进度'!BT221*$D11+'6、销售进度'!BS221*$E11+'6、销售进度'!BR221*$F11+'6、销售进度'!BQ221*$G11+'6、销售进度'!BP221*$H11+'6、销售进度'!BO221*$I11+'6、销售进度'!BN221*$J11</f>
        <v>0</v>
      </c>
      <c r="BV93" s="181">
        <f>'6、销售进度'!BV221*$C11+'6、销售进度'!BU221*$D11+'6、销售进度'!BT221*$E11+'6、销售进度'!BS221*$F11+'6、销售进度'!BR221*$G11+'6、销售进度'!BQ221*$H11+'6、销售进度'!BP221*$I11+'6、销售进度'!BO221*$J11</f>
        <v>0</v>
      </c>
      <c r="BW93" s="181">
        <f>'6、销售进度'!BW221*$C11+'6、销售进度'!BV221*$D11+'6、销售进度'!BU221*$E11+'6、销售进度'!BT221*$F11+'6、销售进度'!BS221*$G11+'6、销售进度'!BR221*$H11+'6、销售进度'!BQ221*$I11+'6、销售进度'!BP221*$J11</f>
        <v>0</v>
      </c>
      <c r="BX93" s="181">
        <f>'6、销售进度'!BX221*$C11+'6、销售进度'!BW221*$D11+'6、销售进度'!BV221*$E11+'6、销售进度'!BU221*$F11+'6、销售进度'!BT221*$G11+'6、销售进度'!BS221*$H11+'6、销售进度'!BR221*$I11+'6、销售进度'!BQ221*$J11</f>
        <v>0</v>
      </c>
      <c r="BY93" s="181">
        <f>'6、销售进度'!BY221*$C11+'6、销售进度'!BX221*$D11+'6、销售进度'!BW221*$E11+'6、销售进度'!BV221*$F11+'6、销售进度'!BU221*$G11+'6、销售进度'!BT221*$H11+'6、销售进度'!BS221*$I11+'6、销售进度'!BR221*$J11</f>
        <v>0</v>
      </c>
      <c r="BZ93" s="181">
        <f>'6、销售进度'!BZ221*$C11+'6、销售进度'!BY221*$D11+'6、销售进度'!BX221*$E11+'6、销售进度'!BW221*$F11+'6、销售进度'!BV221*$G11+'6、销售进度'!BU221*$H11+'6、销售进度'!BT221*$I11+'6、销售进度'!BS221*$J11</f>
        <v>0</v>
      </c>
      <c r="CA93" s="181">
        <f>'6、销售进度'!CA221*$C11+'6、销售进度'!BZ221*$D11+'6、销售进度'!BY221*$E11+'6、销售进度'!BX221*$F11+'6、销售进度'!BW221*$G11+'6、销售进度'!BV221*$H11+'6、销售进度'!BU221*$I11+'6、销售进度'!BT221*$J11</f>
        <v>0</v>
      </c>
      <c r="CB93" s="181">
        <f>'6、销售进度'!CB221*$C11+'6、销售进度'!CA221*$D11+'6、销售进度'!BZ221*$E11+'6、销售进度'!BY221*$F11+'6、销售进度'!BX221*$G11+'6、销售进度'!BW221*$H11+'6、销售进度'!BV221*$I11+'6、销售进度'!BU221*$J11</f>
        <v>0</v>
      </c>
      <c r="CC93" s="181">
        <f>'6、销售进度'!CC221*$C11+'6、销售进度'!CB221*$D11+'6、销售进度'!CA221*$E11+'6、销售进度'!BZ221*$F11+'6、销售进度'!BY221*$G11+'6、销售进度'!BX221*$H11+'6、销售进度'!BW221*$I11+'6、销售进度'!BV221*$J11</f>
        <v>0</v>
      </c>
      <c r="CD93" s="181">
        <f>'6、销售进度'!CD221*$C11+'6、销售进度'!CC221*$D11+'6、销售进度'!CB221*$E11+'6、销售进度'!CA221*$F11+'6、销售进度'!BZ221*$G11+'6、销售进度'!BY221*$H11+'6、销售进度'!BX221*$I11+'6、销售进度'!BW221*$J11</f>
        <v>0</v>
      </c>
      <c r="CE93" s="181">
        <f>'6、销售进度'!CE221*$C11+'6、销售进度'!CD221*$D11+'6、销售进度'!CC221*$E11+'6、销售进度'!CB221*$F11+'6、销售进度'!CA221*$G11+'6、销售进度'!BZ221*$H11+'6、销售进度'!BY221*$I11+'6、销售进度'!BX221*$J11</f>
        <v>0</v>
      </c>
      <c r="CF93" s="181">
        <f>'6、销售进度'!CF221*$C11+'6、销售进度'!CE221*$D11+'6、销售进度'!CD221*$E11+'6、销售进度'!CC221*$F11+'6、销售进度'!CB221*$G11+'6、销售进度'!CA221*$H11+'6、销售进度'!BZ221*$I11+'6、销售进度'!BY221*$J11</f>
        <v>0</v>
      </c>
      <c r="CG93" s="181">
        <f>'6、销售进度'!CG221*$C11+'6、销售进度'!CF221*$D11+'6、销售进度'!CE221*$E11+'6、销售进度'!CD221*$F11+'6、销售进度'!CC221*$G11+'6、销售进度'!CB221*$H11+'6、销售进度'!CA221*$I11+'6、销售进度'!BZ221*$J11</f>
        <v>0</v>
      </c>
      <c r="CH93" s="181">
        <f>'6、销售进度'!CH221*$C11+'6、销售进度'!CG221*$D11+'6、销售进度'!CF221*$E11+'6、销售进度'!CE221*$F11+'6、销售进度'!CD221*$G11+'6、销售进度'!CC221*$H11+'6、销售进度'!CB221*$I11+'6、销售进度'!CA221*$J11</f>
        <v>0</v>
      </c>
      <c r="CI93" s="181">
        <f>'6、销售进度'!CI221*$C11+'6、销售进度'!CH221*$D11+'6、销售进度'!CG221*$E11+'6、销售进度'!CF221*$F11+'6、销售进度'!CE221*$G11+'6、销售进度'!CD221*$H11+'6、销售进度'!CC221*$I11+'6、销售进度'!CB221*$J11</f>
        <v>0</v>
      </c>
      <c r="CJ93" s="181">
        <f>'6、销售进度'!CJ221*$C11+'6、销售进度'!CI221*$D11+'6、销售进度'!CH221*$E11+'6、销售进度'!CG221*$F11+'6、销售进度'!CF221*$G11+'6、销售进度'!CE221*$H11+'6、销售进度'!CD221*$I11+'6、销售进度'!CC221*$J11</f>
        <v>0</v>
      </c>
      <c r="CK93" s="181">
        <f>'6、销售进度'!CK221*$C11+'6、销售进度'!CJ221*$D11+'6、销售进度'!CI221*$E11+'6、销售进度'!CH221*$F11+'6、销售进度'!CG221*$G11+'6、销售进度'!CF221*$H11+'6、销售进度'!CE221*$I11+'6、销售进度'!CD221*$J11</f>
        <v>0</v>
      </c>
      <c r="CL93" s="181">
        <f>'6、销售进度'!CL221*$C11+'6、销售进度'!CK221*$D11+'6、销售进度'!CJ221*$E11+'6、销售进度'!CI221*$F11+'6、销售进度'!CH221*$G11+'6、销售进度'!CG221*$H11+'6、销售进度'!CF221*$I11+'6、销售进度'!CE221*$J11</f>
        <v>0</v>
      </c>
      <c r="CM93" s="181">
        <f>'6、销售进度'!CM221*$C11+'6、销售进度'!CL221*$D11+'6、销售进度'!CK221*$E11+'6、销售进度'!CJ221*$F11+'6、销售进度'!CI221*$G11+'6、销售进度'!CH221*$H11+'6、销售进度'!CG221*$I11+'6、销售进度'!CF221*$J11</f>
        <v>0</v>
      </c>
      <c r="CN93" s="181">
        <f>'6、销售进度'!CN221*$C11+'6、销售进度'!CM221*$D11+'6、销售进度'!CL221*$E11+'6、销售进度'!CK221*$F11+'6、销售进度'!CJ221*$G11+'6、销售进度'!CI221*$H11+'6、销售进度'!CH221*$I11+'6、销售进度'!CG221*$J11</f>
        <v>0</v>
      </c>
      <c r="CO93" s="181">
        <f>'6、销售进度'!CO221*$C11+'6、销售进度'!CN221*$D11+'6、销售进度'!CM221*$E11+'6、销售进度'!CL221*$F11+'6、销售进度'!CK221*$G11+'6、销售进度'!CJ221*$H11+'6、销售进度'!CI221*$I11+'6、销售进度'!CH221*$J11</f>
        <v>0</v>
      </c>
      <c r="CP93" s="181">
        <f>'6、销售进度'!CP221*$C11+'6、销售进度'!CO221*$D11+'6、销售进度'!CN221*$E11+'6、销售进度'!CM221*$F11+'6、销售进度'!CL221*$G11+'6、销售进度'!CK221*$H11+'6、销售进度'!CJ221*$I11+'6、销售进度'!CI221*$J11</f>
        <v>0</v>
      </c>
      <c r="CQ93" s="181">
        <f>'6、销售进度'!CQ221*$C11+'6、销售进度'!CP221*$D11+'6、销售进度'!CO221*$E11+'6、销售进度'!CN221*$F11+'6、销售进度'!CM221*$G11+'6、销售进度'!CL221*$H11+'6、销售进度'!CK221*$I11+'6、销售进度'!CJ221*$J11</f>
        <v>0</v>
      </c>
      <c r="CR93" s="181">
        <f>'6、销售进度'!CR221*$C11+'6、销售进度'!CQ221*$D11+'6、销售进度'!CP221*$E11+'6、销售进度'!CO221*$F11+'6、销售进度'!CN221*$G11+'6、销售进度'!CM221*$H11+'6、销售进度'!CL221*$I11+'6、销售进度'!CK221*$J11</f>
        <v>0</v>
      </c>
      <c r="CS93" s="181">
        <f>'6、销售进度'!CS221*$C11+'6、销售进度'!CR221*$D11+'6、销售进度'!CQ221*$E11+'6、销售进度'!CP221*$F11+'6、销售进度'!CO221*$G11+'6、销售进度'!CN221*$H11+'6、销售进度'!CM221*$I11+'6、销售进度'!CL221*$J11</f>
        <v>0</v>
      </c>
      <c r="CT93" s="181">
        <f>'6、销售进度'!CT221*$C11+'6、销售进度'!CS221*$D11+'6、销售进度'!CR221*$E11+'6、销售进度'!CQ221*$F11+'6、销售进度'!CP221*$G11+'6、销售进度'!CO221*$H11+'6、销售进度'!CN221*$I11+'6、销售进度'!CM221*$J11</f>
        <v>0</v>
      </c>
      <c r="CU93" s="188">
        <f>B93-'6、销售进度'!B221</f>
        <v>0</v>
      </c>
    </row>
    <row r="94" spans="1:99" ht="16.5" customHeight="1" outlineLevel="1">
      <c r="A94" s="174" t="str">
        <f t="shared" si="53"/>
        <v>底商</v>
      </c>
      <c r="B94" s="180">
        <f t="shared" si="54"/>
        <v>0</v>
      </c>
      <c r="C94" s="181">
        <f>'6、销售进度'!C222*$C12</f>
        <v>0</v>
      </c>
      <c r="D94" s="181">
        <f>'6、销售进度'!D222*$C12+'6、销售进度'!C222*$D12</f>
        <v>0</v>
      </c>
      <c r="E94" s="181">
        <f>'6、销售进度'!E222*$C12+'6、销售进度'!D222*$D12+'6、销售进度'!C222*$E12</f>
        <v>0</v>
      </c>
      <c r="F94" s="181">
        <f>'6、销售进度'!F222*$C12+'6、销售进度'!E222*$D12+'6、销售进度'!D222*$E12+'6、销售进度'!C222*$F12</f>
        <v>0</v>
      </c>
      <c r="G94" s="181">
        <f>'6、销售进度'!G222*$C12+'6、销售进度'!F222*$D12+'6、销售进度'!E222*$E12+'6、销售进度'!D222*$F12+'6、销售进度'!C222*$G12</f>
        <v>0</v>
      </c>
      <c r="H94" s="181">
        <f>'6、销售进度'!H222*$C12+'6、销售进度'!G222*$D12+'6、销售进度'!F222*$E12+'6、销售进度'!E222*$F12+'6、销售进度'!D222*$G12+'6、销售进度'!C222*$H12</f>
        <v>0</v>
      </c>
      <c r="I94" s="181">
        <f>'6、销售进度'!I222*$C12+'6、销售进度'!H222*$D12+'6、销售进度'!G222*$E12+'6、销售进度'!F222*$F12+'6、销售进度'!E222*$G12+'6、销售进度'!D222*$H12+'6、销售进度'!C222*$I12</f>
        <v>0</v>
      </c>
      <c r="J94" s="181">
        <f>'6、销售进度'!J222*$C12+'6、销售进度'!I222*$D12+'6、销售进度'!H222*$E12+'6、销售进度'!G222*$F12+'6、销售进度'!F222*$G12+'6、销售进度'!E222*$H12+'6、销售进度'!D222*$I12+'6、销售进度'!C222*$J12</f>
        <v>0</v>
      </c>
      <c r="K94" s="181">
        <f>'6、销售进度'!K222*$C12+'6、销售进度'!J222*$D12+'6、销售进度'!I222*$E12+'6、销售进度'!H222*$F12+'6、销售进度'!G222*$G12+'6、销售进度'!F222*$H12+'6、销售进度'!E222*$I12+'6、销售进度'!D222*$J12</f>
        <v>0</v>
      </c>
      <c r="L94" s="181">
        <f>'6、销售进度'!L222*$C12+'6、销售进度'!K222*$D12+'6、销售进度'!J222*$E12+'6、销售进度'!I222*$F12+'6、销售进度'!H222*$G12+'6、销售进度'!G222*$H12+'6、销售进度'!F222*$I12+'6、销售进度'!E222*$J12</f>
        <v>0</v>
      </c>
      <c r="M94" s="181">
        <f>'6、销售进度'!M222*$C12+'6、销售进度'!L222*$D12+'6、销售进度'!K222*$E12+'6、销售进度'!J222*$F12+'6、销售进度'!I222*$G12+'6、销售进度'!H222*$H12+'6、销售进度'!G222*$I12+'6、销售进度'!F222*$J12</f>
        <v>0</v>
      </c>
      <c r="N94" s="181">
        <f>'6、销售进度'!N222*$C12+'6、销售进度'!M222*$D12+'6、销售进度'!L222*$E12+'6、销售进度'!K222*$F12+'6、销售进度'!J222*$G12+'6、销售进度'!I222*$H12+'6、销售进度'!H222*$I12+'6、销售进度'!G222*$J12</f>
        <v>0</v>
      </c>
      <c r="O94" s="181">
        <f>'6、销售进度'!O222*$C12+'6、销售进度'!N222*$D12+'6、销售进度'!M222*$E12+'6、销售进度'!L222*$F12+'6、销售进度'!K222*$G12+'6、销售进度'!J222*$H12+'6、销售进度'!I222*$I12+'6、销售进度'!H222*$J12</f>
        <v>0</v>
      </c>
      <c r="P94" s="181">
        <f>'6、销售进度'!P222*$C12+'6、销售进度'!O222*$D12+'6、销售进度'!N222*$E12+'6、销售进度'!M222*$F12+'6、销售进度'!L222*$G12+'6、销售进度'!K222*$H12+'6、销售进度'!J222*$I12+'6、销售进度'!I222*$J12</f>
        <v>0</v>
      </c>
      <c r="Q94" s="181">
        <f>'6、销售进度'!Q222*$C12+'6、销售进度'!P222*$D12+'6、销售进度'!O222*$E12+'6、销售进度'!N222*$F12+'6、销售进度'!M222*$G12+'6、销售进度'!L222*$H12+'6、销售进度'!K222*$I12+'6、销售进度'!J222*$J12</f>
        <v>0</v>
      </c>
      <c r="R94" s="181">
        <f>'6、销售进度'!R222*$C12+'6、销售进度'!Q222*$D12+'6、销售进度'!P222*$E12+'6、销售进度'!O222*$F12+'6、销售进度'!N222*$G12+'6、销售进度'!M222*$H12+'6、销售进度'!L222*$I12+'6、销售进度'!K222*$J12</f>
        <v>0</v>
      </c>
      <c r="S94" s="181">
        <f>'6、销售进度'!S222*$C12+'6、销售进度'!R222*$D12+'6、销售进度'!Q222*$E12+'6、销售进度'!P222*$F12+'6、销售进度'!O222*$G12+'6、销售进度'!N222*$H12+'6、销售进度'!M222*$I12+'6、销售进度'!L222*$J12</f>
        <v>0</v>
      </c>
      <c r="T94" s="181">
        <f>'6、销售进度'!T222*$C12+'6、销售进度'!S222*$D12+'6、销售进度'!R222*$E12+'6、销售进度'!Q222*$F12+'6、销售进度'!P222*$G12+'6、销售进度'!O222*$H12+'6、销售进度'!N222*$I12+'6、销售进度'!M222*$J12</f>
        <v>0</v>
      </c>
      <c r="U94" s="181">
        <f>'6、销售进度'!U222*$C12+'6、销售进度'!T222*$D12+'6、销售进度'!S222*$E12+'6、销售进度'!R222*$F12+'6、销售进度'!Q222*$G12+'6、销售进度'!P222*$H12+'6、销售进度'!O222*$I12+'6、销售进度'!N222*$J12</f>
        <v>0</v>
      </c>
      <c r="V94" s="181">
        <f>'6、销售进度'!V222*$C12+'6、销售进度'!U222*$D12+'6、销售进度'!T222*$E12+'6、销售进度'!S222*$F12+'6、销售进度'!R222*$G12+'6、销售进度'!Q222*$H12+'6、销售进度'!P222*$I12+'6、销售进度'!O222*$J12</f>
        <v>0</v>
      </c>
      <c r="W94" s="181">
        <f>'6、销售进度'!W222*$C12+'6、销售进度'!V222*$D12+'6、销售进度'!U222*$E12+'6、销售进度'!T222*$F12+'6、销售进度'!S222*$G12+'6、销售进度'!R222*$H12+'6、销售进度'!Q222*$I12+'6、销售进度'!P222*$J12</f>
        <v>0</v>
      </c>
      <c r="X94" s="181">
        <f>'6、销售进度'!X222*$C12+'6、销售进度'!W222*$D12+'6、销售进度'!V222*$E12+'6、销售进度'!U222*$F12+'6、销售进度'!T222*$G12+'6、销售进度'!S222*$H12+'6、销售进度'!R222*$I12+'6、销售进度'!Q222*$J12</f>
        <v>0</v>
      </c>
      <c r="Y94" s="181">
        <f>'6、销售进度'!Y222*$C12+'6、销售进度'!X222*$D12+'6、销售进度'!W222*$E12+'6、销售进度'!V222*$F12+'6、销售进度'!U222*$G12+'6、销售进度'!T222*$H12+'6、销售进度'!S222*$I12+'6、销售进度'!R222*$J12</f>
        <v>0</v>
      </c>
      <c r="Z94" s="181">
        <f>'6、销售进度'!Z222*$C12+'6、销售进度'!Y222*$D12+'6、销售进度'!X222*$E12+'6、销售进度'!W222*$F12+'6、销售进度'!V222*$G12+'6、销售进度'!U222*$H12+'6、销售进度'!T222*$I12+'6、销售进度'!S222*$J12</f>
        <v>0</v>
      </c>
      <c r="AA94" s="181">
        <f>'6、销售进度'!AA222*$C12+'6、销售进度'!Z222*$D12+'6、销售进度'!Y222*$E12+'6、销售进度'!X222*$F12+'6、销售进度'!W222*$G12+'6、销售进度'!V222*$H12+'6、销售进度'!U222*$I12+'6、销售进度'!T222*$J12</f>
        <v>0</v>
      </c>
      <c r="AB94" s="181">
        <f>'6、销售进度'!AB222*$C12+'6、销售进度'!AA222*$D12+'6、销售进度'!Z222*$E12+'6、销售进度'!Y222*$F12+'6、销售进度'!X222*$G12+'6、销售进度'!W222*$H12+'6、销售进度'!V222*$I12+'6、销售进度'!U222*$J12</f>
        <v>0</v>
      </c>
      <c r="AC94" s="181">
        <f>'6、销售进度'!AC222*$C12+'6、销售进度'!AB222*$D12+'6、销售进度'!AA222*$E12+'6、销售进度'!Z222*$F12+'6、销售进度'!Y222*$G12+'6、销售进度'!X222*$H12+'6、销售进度'!W222*$I12+'6、销售进度'!V222*$J12</f>
        <v>0</v>
      </c>
      <c r="AD94" s="181">
        <f>'6、销售进度'!AD222*$C12+'6、销售进度'!AC222*$D12+'6、销售进度'!AB222*$E12+'6、销售进度'!AA222*$F12+'6、销售进度'!Z222*$G12+'6、销售进度'!Y222*$H12+'6、销售进度'!X222*$I12+'6、销售进度'!W222*$J12</f>
        <v>0</v>
      </c>
      <c r="AE94" s="181">
        <f>'6、销售进度'!AE222*$C12+'6、销售进度'!AD222*$D12+'6、销售进度'!AC222*$E12+'6、销售进度'!AB222*$F12+'6、销售进度'!AA222*$G12+'6、销售进度'!Z222*$H12+'6、销售进度'!Y222*$I12+'6、销售进度'!X222*$J12</f>
        <v>0</v>
      </c>
      <c r="AF94" s="181">
        <f>'6、销售进度'!AF222*$C12+'6、销售进度'!AE222*$D12+'6、销售进度'!AD222*$E12+'6、销售进度'!AC222*$F12+'6、销售进度'!AB222*$G12+'6、销售进度'!AA222*$H12+'6、销售进度'!Z222*$I12+'6、销售进度'!Y222*$J12</f>
        <v>0</v>
      </c>
      <c r="AG94" s="181">
        <f>'6、销售进度'!AG222*$C12+'6、销售进度'!AF222*$D12+'6、销售进度'!AE222*$E12+'6、销售进度'!AD222*$F12+'6、销售进度'!AC222*$G12+'6、销售进度'!AB222*$H12+'6、销售进度'!AA222*$I12+'6、销售进度'!Z222*$J12</f>
        <v>0</v>
      </c>
      <c r="AH94" s="181">
        <f>'6、销售进度'!AH222*$C12+'6、销售进度'!AG222*$D12+'6、销售进度'!AF222*$E12+'6、销售进度'!AE222*$F12+'6、销售进度'!AD222*$G12+'6、销售进度'!AC222*$H12+'6、销售进度'!AB222*$I12+'6、销售进度'!AA222*$J12</f>
        <v>0</v>
      </c>
      <c r="AI94" s="181">
        <f>'6、销售进度'!AI222*$C12+'6、销售进度'!AH222*$D12+'6、销售进度'!AG222*$E12+'6、销售进度'!AF222*$F12+'6、销售进度'!AE222*$G12+'6、销售进度'!AD222*$H12+'6、销售进度'!AC222*$I12+'6、销售进度'!AB222*$J12</f>
        <v>0</v>
      </c>
      <c r="AJ94" s="181">
        <f>'6、销售进度'!AJ222*$C12+'6、销售进度'!AI222*$D12+'6、销售进度'!AH222*$E12+'6、销售进度'!AG222*$F12+'6、销售进度'!AF222*$G12+'6、销售进度'!AE222*$H12+'6、销售进度'!AD222*$I12+'6、销售进度'!AC222*$J12</f>
        <v>0</v>
      </c>
      <c r="AK94" s="181">
        <f>'6、销售进度'!AK222*$C12+'6、销售进度'!AJ222*$D12+'6、销售进度'!AI222*$E12+'6、销售进度'!AH222*$F12+'6、销售进度'!AG222*$G12+'6、销售进度'!AF222*$H12+'6、销售进度'!AE222*$I12+'6、销售进度'!AD222*$J12</f>
        <v>0</v>
      </c>
      <c r="AL94" s="181">
        <f>'6、销售进度'!AL222*$C12+'6、销售进度'!AK222*$D12+'6、销售进度'!AJ222*$E12+'6、销售进度'!AI222*$F12+'6、销售进度'!AH222*$G12+'6、销售进度'!AG222*$H12+'6、销售进度'!AF222*$I12+'6、销售进度'!AE222*$J12</f>
        <v>0</v>
      </c>
      <c r="AM94" s="181">
        <f>'6、销售进度'!AM222*$C12+'6、销售进度'!AL222*$D12+'6、销售进度'!AK222*$E12+'6、销售进度'!AJ222*$F12+'6、销售进度'!AI222*$G12+'6、销售进度'!AH222*$H12+'6、销售进度'!AG222*$I12+'6、销售进度'!AF222*$J12</f>
        <v>0</v>
      </c>
      <c r="AN94" s="181">
        <f>'6、销售进度'!AN222*$C12+'6、销售进度'!AM222*$D12+'6、销售进度'!AL222*$E12+'6、销售进度'!AK222*$F12+'6、销售进度'!AJ222*$G12+'6、销售进度'!AI222*$H12+'6、销售进度'!AH222*$I12+'6、销售进度'!AG222*$J12</f>
        <v>0</v>
      </c>
      <c r="AO94" s="181">
        <f>'6、销售进度'!AO222*$C12+'6、销售进度'!AN222*$D12+'6、销售进度'!AM222*$E12+'6、销售进度'!AL222*$F12+'6、销售进度'!AK222*$G12+'6、销售进度'!AJ222*$H12+'6、销售进度'!AI222*$I12+'6、销售进度'!AH222*$J12</f>
        <v>0</v>
      </c>
      <c r="AP94" s="181">
        <f>'6、销售进度'!AP222*$C12+'6、销售进度'!AO222*$D12+'6、销售进度'!AN222*$E12+'6、销售进度'!AM222*$F12+'6、销售进度'!AL222*$G12+'6、销售进度'!AK222*$H12+'6、销售进度'!AJ222*$I12+'6、销售进度'!AI222*$J12</f>
        <v>0</v>
      </c>
      <c r="AQ94" s="181">
        <f>'6、销售进度'!AQ222*$C12+'6、销售进度'!AP222*$D12+'6、销售进度'!AO222*$E12+'6、销售进度'!AN222*$F12+'6、销售进度'!AM222*$G12+'6、销售进度'!AL222*$H12+'6、销售进度'!AK222*$I12+'6、销售进度'!AJ222*$J12</f>
        <v>0</v>
      </c>
      <c r="AR94" s="181">
        <f>'6、销售进度'!AR222*$C12+'6、销售进度'!AQ222*$D12+'6、销售进度'!AP222*$E12+'6、销售进度'!AO222*$F12+'6、销售进度'!AN222*$G12+'6、销售进度'!AM222*$H12+'6、销售进度'!AL222*$I12+'6、销售进度'!AK222*$J12</f>
        <v>0</v>
      </c>
      <c r="AS94" s="181">
        <f>'6、销售进度'!AS222*$C12+'6、销售进度'!AR222*$D12+'6、销售进度'!AQ222*$E12+'6、销售进度'!AP222*$F12+'6、销售进度'!AO222*$G12+'6、销售进度'!AN222*$H12+'6、销售进度'!AM222*$I12+'6、销售进度'!AL222*$J12</f>
        <v>0</v>
      </c>
      <c r="AT94" s="181">
        <f>'6、销售进度'!AT222*$C12+'6、销售进度'!AS222*$D12+'6、销售进度'!AR222*$E12+'6、销售进度'!AQ222*$F12+'6、销售进度'!AP222*$G12+'6、销售进度'!AO222*$H12+'6、销售进度'!AN222*$I12+'6、销售进度'!AM222*$J12</f>
        <v>0</v>
      </c>
      <c r="AU94" s="181">
        <f>'6、销售进度'!AU222*$C12+'6、销售进度'!AT222*$D12+'6、销售进度'!AS222*$E12+'6、销售进度'!AR222*$F12+'6、销售进度'!AQ222*$G12+'6、销售进度'!AP222*$H12+'6、销售进度'!AO222*$I12+'6、销售进度'!AN222*$J12</f>
        <v>0</v>
      </c>
      <c r="AV94" s="181">
        <f>'6、销售进度'!AV222*$C12+'6、销售进度'!AU222*$D12+'6、销售进度'!AT222*$E12+'6、销售进度'!AS222*$F12+'6、销售进度'!AR222*$G12+'6、销售进度'!AQ222*$H12+'6、销售进度'!AP222*$I12+'6、销售进度'!AO222*$J12</f>
        <v>0</v>
      </c>
      <c r="AW94" s="181">
        <f>'6、销售进度'!AW222*$C12+'6、销售进度'!AV222*$D12+'6、销售进度'!AU222*$E12+'6、销售进度'!AT222*$F12+'6、销售进度'!AS222*$G12+'6、销售进度'!AR222*$H12+'6、销售进度'!AQ222*$I12+'6、销售进度'!AP222*$J12</f>
        <v>0</v>
      </c>
      <c r="AX94" s="181">
        <f>'6、销售进度'!AX222*$C12+'6、销售进度'!AW222*$D12+'6、销售进度'!AV222*$E12+'6、销售进度'!AU222*$F12+'6、销售进度'!AT222*$G12+'6、销售进度'!AS222*$H12+'6、销售进度'!AR222*$I12+'6、销售进度'!AQ222*$J12</f>
        <v>0</v>
      </c>
      <c r="AY94" s="181">
        <f>'6、销售进度'!AY222*$C12+'6、销售进度'!AX222*$D12+'6、销售进度'!AW222*$E12+'6、销售进度'!AV222*$F12+'6、销售进度'!AU222*$G12+'6、销售进度'!AT222*$H12+'6、销售进度'!AS222*$I12+'6、销售进度'!AR222*$J12</f>
        <v>0</v>
      </c>
      <c r="AZ94" s="181">
        <f>'6、销售进度'!AZ222*$C12+'6、销售进度'!AY222*$D12+'6、销售进度'!AX222*$E12+'6、销售进度'!AW222*$F12+'6、销售进度'!AV222*$G12+'6、销售进度'!AU222*$H12+'6、销售进度'!AT222*$I12+'6、销售进度'!AS222*$J12</f>
        <v>0</v>
      </c>
      <c r="BA94" s="181">
        <f>'6、销售进度'!BA222*$C12+'6、销售进度'!AZ222*$D12+'6、销售进度'!AY222*$E12+'6、销售进度'!AX222*$F12+'6、销售进度'!AW222*$G12+'6、销售进度'!AV222*$H12+'6、销售进度'!AU222*$I12+'6、销售进度'!AT222*$J12</f>
        <v>0</v>
      </c>
      <c r="BB94" s="181">
        <f>'6、销售进度'!BB222*$C12+'6、销售进度'!BA222*$D12+'6、销售进度'!AZ222*$E12+'6、销售进度'!AY222*$F12+'6、销售进度'!AX222*$G12+'6、销售进度'!AW222*$H12+'6、销售进度'!AV222*$I12+'6、销售进度'!AU222*$J12</f>
        <v>0</v>
      </c>
      <c r="BC94" s="181">
        <f>'6、销售进度'!BC222*$C12+'6、销售进度'!BB222*$D12+'6、销售进度'!BA222*$E12+'6、销售进度'!AZ222*$F12+'6、销售进度'!AY222*$G12+'6、销售进度'!AX222*$H12+'6、销售进度'!AW222*$I12+'6、销售进度'!AV222*$J12</f>
        <v>0</v>
      </c>
      <c r="BD94" s="181">
        <f>'6、销售进度'!BD222*$C12+'6、销售进度'!BC222*$D12+'6、销售进度'!BB222*$E12+'6、销售进度'!BA222*$F12+'6、销售进度'!AZ222*$G12+'6、销售进度'!AY222*$H12+'6、销售进度'!AX222*$I12+'6、销售进度'!AW222*$J12</f>
        <v>0</v>
      </c>
      <c r="BE94" s="181">
        <f>'6、销售进度'!BE222*$C12+'6、销售进度'!BD222*$D12+'6、销售进度'!BC222*$E12+'6、销售进度'!BB222*$F12+'6、销售进度'!BA222*$G12+'6、销售进度'!AZ222*$H12+'6、销售进度'!AY222*$I12+'6、销售进度'!AX222*$J12</f>
        <v>0</v>
      </c>
      <c r="BF94" s="181">
        <f>'6、销售进度'!BF222*$C12+'6、销售进度'!BE222*$D12+'6、销售进度'!BD222*$E12+'6、销售进度'!BC222*$F12+'6、销售进度'!BB222*$G12+'6、销售进度'!BA222*$H12+'6、销售进度'!AZ222*$I12+'6、销售进度'!AY222*$J12</f>
        <v>0</v>
      </c>
      <c r="BG94" s="181">
        <f>'6、销售进度'!BG222*$C12+'6、销售进度'!BF222*$D12+'6、销售进度'!BE222*$E12+'6、销售进度'!BD222*$F12+'6、销售进度'!BC222*$G12+'6、销售进度'!BB222*$H12+'6、销售进度'!BA222*$I12+'6、销售进度'!AZ222*$J12</f>
        <v>0</v>
      </c>
      <c r="BH94" s="181">
        <f>'6、销售进度'!BH222*$C12+'6、销售进度'!BG222*$D12+'6、销售进度'!BF222*$E12+'6、销售进度'!BE222*$F12+'6、销售进度'!BD222*$G12+'6、销售进度'!BC222*$H12+'6、销售进度'!BB222*$I12+'6、销售进度'!BA222*$J12</f>
        <v>0</v>
      </c>
      <c r="BI94" s="181">
        <f>'6、销售进度'!BI222*$C12+'6、销售进度'!BH222*$D12+'6、销售进度'!BG222*$E12+'6、销售进度'!BF222*$F12+'6、销售进度'!BE222*$G12+'6、销售进度'!BD222*$H12+'6、销售进度'!BC222*$I12+'6、销售进度'!BB222*$J12</f>
        <v>0</v>
      </c>
      <c r="BJ94" s="181">
        <f>'6、销售进度'!BJ222*$C12+'6、销售进度'!BI222*$D12+'6、销售进度'!BH222*$E12+'6、销售进度'!BG222*$F12+'6、销售进度'!BF222*$G12+'6、销售进度'!BE222*$H12+'6、销售进度'!BD222*$I12+'6、销售进度'!BC222*$J12</f>
        <v>0</v>
      </c>
      <c r="BK94" s="181">
        <f>'6、销售进度'!BK222*$C12+'6、销售进度'!BJ222*$D12+'6、销售进度'!BI222*$E12+'6、销售进度'!BH222*$F12+'6、销售进度'!BG222*$G12+'6、销售进度'!BF222*$H12+'6、销售进度'!BE222*$I12+'6、销售进度'!BD222*$J12</f>
        <v>0</v>
      </c>
      <c r="BL94" s="181">
        <f>'6、销售进度'!BL222*$C12+'6、销售进度'!BK222*$D12+'6、销售进度'!BJ222*$E12+'6、销售进度'!BI222*$F12+'6、销售进度'!BH222*$G12+'6、销售进度'!BG222*$H12+'6、销售进度'!BF222*$I12+'6、销售进度'!BE222*$J12</f>
        <v>0</v>
      </c>
      <c r="BM94" s="181">
        <f>'6、销售进度'!BM222*$C12+'6、销售进度'!BL222*$D12+'6、销售进度'!BK222*$E12+'6、销售进度'!BJ222*$F12+'6、销售进度'!BI222*$G12+'6、销售进度'!BH222*$H12+'6、销售进度'!BG222*$I12+'6、销售进度'!BF222*$J12</f>
        <v>0</v>
      </c>
      <c r="BN94" s="181">
        <f>'6、销售进度'!BN222*$C12+'6、销售进度'!BM222*$D12+'6、销售进度'!BL222*$E12+'6、销售进度'!BK222*$F12+'6、销售进度'!BJ222*$G12+'6、销售进度'!BI222*$H12+'6、销售进度'!BH222*$I12+'6、销售进度'!BG222*$J12</f>
        <v>0</v>
      </c>
      <c r="BO94" s="181">
        <f>'6、销售进度'!BO222*$C12+'6、销售进度'!BN222*$D12+'6、销售进度'!BM222*$E12+'6、销售进度'!BL222*$F12+'6、销售进度'!BK222*$G12+'6、销售进度'!BJ222*$H12+'6、销售进度'!BI222*$I12+'6、销售进度'!BH222*$J12</f>
        <v>0</v>
      </c>
      <c r="BP94" s="181">
        <f>'6、销售进度'!BP222*$C12+'6、销售进度'!BO222*$D12+'6、销售进度'!BN222*$E12+'6、销售进度'!BM222*$F12+'6、销售进度'!BL222*$G12+'6、销售进度'!BK222*$H12+'6、销售进度'!BJ222*$I12+'6、销售进度'!BI222*$J12</f>
        <v>0</v>
      </c>
      <c r="BQ94" s="181">
        <f>'6、销售进度'!BQ222*$C12+'6、销售进度'!BP222*$D12+'6、销售进度'!BO222*$E12+'6、销售进度'!BN222*$F12+'6、销售进度'!BM222*$G12+'6、销售进度'!BL222*$H12+'6、销售进度'!BK222*$I12+'6、销售进度'!BJ222*$J12</f>
        <v>0</v>
      </c>
      <c r="BR94" s="181">
        <f>'6、销售进度'!BR222*$C12+'6、销售进度'!BQ222*$D12+'6、销售进度'!BP222*$E12+'6、销售进度'!BO222*$F12+'6、销售进度'!BN222*$G12+'6、销售进度'!BM222*$H12+'6、销售进度'!BL222*$I12+'6、销售进度'!BK222*$J12</f>
        <v>0</v>
      </c>
      <c r="BS94" s="181">
        <f>'6、销售进度'!BS222*$C12+'6、销售进度'!BR222*$D12+'6、销售进度'!BQ222*$E12+'6、销售进度'!BP222*$F12+'6、销售进度'!BO222*$G12+'6、销售进度'!BN222*$H12+'6、销售进度'!BM222*$I12+'6、销售进度'!BL222*$J12</f>
        <v>0</v>
      </c>
      <c r="BT94" s="181">
        <f>'6、销售进度'!BT222*$C12+'6、销售进度'!BS222*$D12+'6、销售进度'!BR222*$E12+'6、销售进度'!BQ222*$F12+'6、销售进度'!BP222*$G12+'6、销售进度'!BO222*$H12+'6、销售进度'!BN222*$I12+'6、销售进度'!BM222*$J12</f>
        <v>0</v>
      </c>
      <c r="BU94" s="181">
        <f>'6、销售进度'!BU222*$C12+'6、销售进度'!BT222*$D12+'6、销售进度'!BS222*$E12+'6、销售进度'!BR222*$F12+'6、销售进度'!BQ222*$G12+'6、销售进度'!BP222*$H12+'6、销售进度'!BO222*$I12+'6、销售进度'!BN222*$J12</f>
        <v>0</v>
      </c>
      <c r="BV94" s="181">
        <f>'6、销售进度'!BV222*$C12+'6、销售进度'!BU222*$D12+'6、销售进度'!BT222*$E12+'6、销售进度'!BS222*$F12+'6、销售进度'!BR222*$G12+'6、销售进度'!BQ222*$H12+'6、销售进度'!BP222*$I12+'6、销售进度'!BO222*$J12</f>
        <v>0</v>
      </c>
      <c r="BW94" s="181">
        <f>'6、销售进度'!BW222*$C12+'6、销售进度'!BV222*$D12+'6、销售进度'!BU222*$E12+'6、销售进度'!BT222*$F12+'6、销售进度'!BS222*$G12+'6、销售进度'!BR222*$H12+'6、销售进度'!BQ222*$I12+'6、销售进度'!BP222*$J12</f>
        <v>0</v>
      </c>
      <c r="BX94" s="181">
        <f>'6、销售进度'!BX222*$C12+'6、销售进度'!BW222*$D12+'6、销售进度'!BV222*$E12+'6、销售进度'!BU222*$F12+'6、销售进度'!BT222*$G12+'6、销售进度'!BS222*$H12+'6、销售进度'!BR222*$I12+'6、销售进度'!BQ222*$J12</f>
        <v>0</v>
      </c>
      <c r="BY94" s="181">
        <f>'6、销售进度'!BY222*$C12+'6、销售进度'!BX222*$D12+'6、销售进度'!BW222*$E12+'6、销售进度'!BV222*$F12+'6、销售进度'!BU222*$G12+'6、销售进度'!BT222*$H12+'6、销售进度'!BS222*$I12+'6、销售进度'!BR222*$J12</f>
        <v>0</v>
      </c>
      <c r="BZ94" s="181">
        <f>'6、销售进度'!BZ222*$C12+'6、销售进度'!BY222*$D12+'6、销售进度'!BX222*$E12+'6、销售进度'!BW222*$F12+'6、销售进度'!BV222*$G12+'6、销售进度'!BU222*$H12+'6、销售进度'!BT222*$I12+'6、销售进度'!BS222*$J12</f>
        <v>0</v>
      </c>
      <c r="CA94" s="181">
        <f>'6、销售进度'!CA222*$C12+'6、销售进度'!BZ222*$D12+'6、销售进度'!BY222*$E12+'6、销售进度'!BX222*$F12+'6、销售进度'!BW222*$G12+'6、销售进度'!BV222*$H12+'6、销售进度'!BU222*$I12+'6、销售进度'!BT222*$J12</f>
        <v>0</v>
      </c>
      <c r="CB94" s="181">
        <f>'6、销售进度'!CB222*$C12+'6、销售进度'!CA222*$D12+'6、销售进度'!BZ222*$E12+'6、销售进度'!BY222*$F12+'6、销售进度'!BX222*$G12+'6、销售进度'!BW222*$H12+'6、销售进度'!BV222*$I12+'6、销售进度'!BU222*$J12</f>
        <v>0</v>
      </c>
      <c r="CC94" s="181">
        <f>'6、销售进度'!CC222*$C12+'6、销售进度'!CB222*$D12+'6、销售进度'!CA222*$E12+'6、销售进度'!BZ222*$F12+'6、销售进度'!BY222*$G12+'6、销售进度'!BX222*$H12+'6、销售进度'!BW222*$I12+'6、销售进度'!BV222*$J12</f>
        <v>0</v>
      </c>
      <c r="CD94" s="181">
        <f>'6、销售进度'!CD222*$C12+'6、销售进度'!CC222*$D12+'6、销售进度'!CB222*$E12+'6、销售进度'!CA222*$F12+'6、销售进度'!BZ222*$G12+'6、销售进度'!BY222*$H12+'6、销售进度'!BX222*$I12+'6、销售进度'!BW222*$J12</f>
        <v>0</v>
      </c>
      <c r="CE94" s="181">
        <f>'6、销售进度'!CE222*$C12+'6、销售进度'!CD222*$D12+'6、销售进度'!CC222*$E12+'6、销售进度'!CB222*$F12+'6、销售进度'!CA222*$G12+'6、销售进度'!BZ222*$H12+'6、销售进度'!BY222*$I12+'6、销售进度'!BX222*$J12</f>
        <v>0</v>
      </c>
      <c r="CF94" s="181">
        <f>'6、销售进度'!CF222*$C12+'6、销售进度'!CE222*$D12+'6、销售进度'!CD222*$E12+'6、销售进度'!CC222*$F12+'6、销售进度'!CB222*$G12+'6、销售进度'!CA222*$H12+'6、销售进度'!BZ222*$I12+'6、销售进度'!BY222*$J12</f>
        <v>0</v>
      </c>
      <c r="CG94" s="181">
        <f>'6、销售进度'!CG222*$C12+'6、销售进度'!CF222*$D12+'6、销售进度'!CE222*$E12+'6、销售进度'!CD222*$F12+'6、销售进度'!CC222*$G12+'6、销售进度'!CB222*$H12+'6、销售进度'!CA222*$I12+'6、销售进度'!BZ222*$J12</f>
        <v>0</v>
      </c>
      <c r="CH94" s="181">
        <f>'6、销售进度'!CH222*$C12+'6、销售进度'!CG222*$D12+'6、销售进度'!CF222*$E12+'6、销售进度'!CE222*$F12+'6、销售进度'!CD222*$G12+'6、销售进度'!CC222*$H12+'6、销售进度'!CB222*$I12+'6、销售进度'!CA222*$J12</f>
        <v>0</v>
      </c>
      <c r="CI94" s="181">
        <f>'6、销售进度'!CI222*$C12+'6、销售进度'!CH222*$D12+'6、销售进度'!CG222*$E12+'6、销售进度'!CF222*$F12+'6、销售进度'!CE222*$G12+'6、销售进度'!CD222*$H12+'6、销售进度'!CC222*$I12+'6、销售进度'!CB222*$J12</f>
        <v>0</v>
      </c>
      <c r="CJ94" s="181">
        <f>'6、销售进度'!CJ222*$C12+'6、销售进度'!CI222*$D12+'6、销售进度'!CH222*$E12+'6、销售进度'!CG222*$F12+'6、销售进度'!CF222*$G12+'6、销售进度'!CE222*$H12+'6、销售进度'!CD222*$I12+'6、销售进度'!CC222*$J12</f>
        <v>0</v>
      </c>
      <c r="CK94" s="181">
        <f>'6、销售进度'!CK222*$C12+'6、销售进度'!CJ222*$D12+'6、销售进度'!CI222*$E12+'6、销售进度'!CH222*$F12+'6、销售进度'!CG222*$G12+'6、销售进度'!CF222*$H12+'6、销售进度'!CE222*$I12+'6、销售进度'!CD222*$J12</f>
        <v>0</v>
      </c>
      <c r="CL94" s="181">
        <f>'6、销售进度'!CL222*$C12+'6、销售进度'!CK222*$D12+'6、销售进度'!CJ222*$E12+'6、销售进度'!CI222*$F12+'6、销售进度'!CH222*$G12+'6、销售进度'!CG222*$H12+'6、销售进度'!CF222*$I12+'6、销售进度'!CE222*$J12</f>
        <v>0</v>
      </c>
      <c r="CM94" s="181">
        <f>'6、销售进度'!CM222*$C12+'6、销售进度'!CL222*$D12+'6、销售进度'!CK222*$E12+'6、销售进度'!CJ222*$F12+'6、销售进度'!CI222*$G12+'6、销售进度'!CH222*$H12+'6、销售进度'!CG222*$I12+'6、销售进度'!CF222*$J12</f>
        <v>0</v>
      </c>
      <c r="CN94" s="181">
        <f>'6、销售进度'!CN222*$C12+'6、销售进度'!CM222*$D12+'6、销售进度'!CL222*$E12+'6、销售进度'!CK222*$F12+'6、销售进度'!CJ222*$G12+'6、销售进度'!CI222*$H12+'6、销售进度'!CH222*$I12+'6、销售进度'!CG222*$J12</f>
        <v>0</v>
      </c>
      <c r="CO94" s="181">
        <f>'6、销售进度'!CO222*$C12+'6、销售进度'!CN222*$D12+'6、销售进度'!CM222*$E12+'6、销售进度'!CL222*$F12+'6、销售进度'!CK222*$G12+'6、销售进度'!CJ222*$H12+'6、销售进度'!CI222*$I12+'6、销售进度'!CH222*$J12</f>
        <v>0</v>
      </c>
      <c r="CP94" s="181">
        <f>'6、销售进度'!CP222*$C12+'6、销售进度'!CO222*$D12+'6、销售进度'!CN222*$E12+'6、销售进度'!CM222*$F12+'6、销售进度'!CL222*$G12+'6、销售进度'!CK222*$H12+'6、销售进度'!CJ222*$I12+'6、销售进度'!CI222*$J12</f>
        <v>0</v>
      </c>
      <c r="CQ94" s="181">
        <f>'6、销售进度'!CQ222*$C12+'6、销售进度'!CP222*$D12+'6、销售进度'!CO222*$E12+'6、销售进度'!CN222*$F12+'6、销售进度'!CM222*$G12+'6、销售进度'!CL222*$H12+'6、销售进度'!CK222*$I12+'6、销售进度'!CJ222*$J12</f>
        <v>0</v>
      </c>
      <c r="CR94" s="181">
        <f>'6、销售进度'!CR222*$C12+'6、销售进度'!CQ222*$D12+'6、销售进度'!CP222*$E12+'6、销售进度'!CO222*$F12+'6、销售进度'!CN222*$G12+'6、销售进度'!CM222*$H12+'6、销售进度'!CL222*$I12+'6、销售进度'!CK222*$J12</f>
        <v>0</v>
      </c>
      <c r="CS94" s="181">
        <f>'6、销售进度'!CS222*$C12+'6、销售进度'!CR222*$D12+'6、销售进度'!CQ222*$E12+'6、销售进度'!CP222*$F12+'6、销售进度'!CO222*$G12+'6、销售进度'!CN222*$H12+'6、销售进度'!CM222*$I12+'6、销售进度'!CL222*$J12</f>
        <v>0</v>
      </c>
      <c r="CT94" s="181">
        <f>'6、销售进度'!CT222*$C12+'6、销售进度'!CS222*$D12+'6、销售进度'!CR222*$E12+'6、销售进度'!CQ222*$F12+'6、销售进度'!CP222*$G12+'6、销售进度'!CO222*$H12+'6、销售进度'!CN222*$I12+'6、销售进度'!CM222*$J12</f>
        <v>0</v>
      </c>
      <c r="CU94" s="188">
        <f>B94-'6、销售进度'!B222</f>
        <v>0</v>
      </c>
    </row>
    <row r="95" spans="1:99" ht="16.5" customHeight="1" outlineLevel="1">
      <c r="A95" s="174" t="str">
        <f t="shared" si="53"/>
        <v>公寓（含loft）</v>
      </c>
      <c r="B95" s="180">
        <f t="shared" si="54"/>
        <v>0</v>
      </c>
      <c r="C95" s="181">
        <f>'6、销售进度'!C223*$C13</f>
        <v>0</v>
      </c>
      <c r="D95" s="181">
        <f>'6、销售进度'!D223*$C13+'6、销售进度'!C223*$D13</f>
        <v>0</v>
      </c>
      <c r="E95" s="181">
        <f>'6、销售进度'!E223*$C13+'6、销售进度'!D223*$D13+'6、销售进度'!C223*$E13</f>
        <v>0</v>
      </c>
      <c r="F95" s="181">
        <f>'6、销售进度'!F223*$C13+'6、销售进度'!E223*$D13+'6、销售进度'!D223*$E13+'6、销售进度'!C223*$F13</f>
        <v>0</v>
      </c>
      <c r="G95" s="181">
        <f>'6、销售进度'!G223*$C13+'6、销售进度'!F223*$D13+'6、销售进度'!E223*$E13+'6、销售进度'!D223*$F13+'6、销售进度'!C223*$G13</f>
        <v>0</v>
      </c>
      <c r="H95" s="181">
        <f>'6、销售进度'!H223*$C13+'6、销售进度'!G223*$D13+'6、销售进度'!F223*$E13+'6、销售进度'!E223*$F13+'6、销售进度'!D223*$G13+'6、销售进度'!C223*$H13</f>
        <v>0</v>
      </c>
      <c r="I95" s="181">
        <f>'6、销售进度'!I223*$C13+'6、销售进度'!H223*$D13+'6、销售进度'!G223*$E13+'6、销售进度'!F223*$F13+'6、销售进度'!E223*$G13+'6、销售进度'!D223*$H13+'6、销售进度'!C223*$I13</f>
        <v>0</v>
      </c>
      <c r="J95" s="181">
        <f>'6、销售进度'!J223*$C13+'6、销售进度'!I223*$D13+'6、销售进度'!H223*$E13+'6、销售进度'!G223*$F13+'6、销售进度'!F223*$G13+'6、销售进度'!E223*$H13+'6、销售进度'!D223*$I13+'6、销售进度'!C223*$J13</f>
        <v>0</v>
      </c>
      <c r="K95" s="181">
        <f>'6、销售进度'!K223*$C13+'6、销售进度'!J223*$D13+'6、销售进度'!I223*$E13+'6、销售进度'!H223*$F13+'6、销售进度'!G223*$G13+'6、销售进度'!F223*$H13+'6、销售进度'!E223*$I13+'6、销售进度'!D223*$J13</f>
        <v>0</v>
      </c>
      <c r="L95" s="181">
        <f>'6、销售进度'!L223*$C13+'6、销售进度'!K223*$D13+'6、销售进度'!J223*$E13+'6、销售进度'!I223*$F13+'6、销售进度'!H223*$G13+'6、销售进度'!G223*$H13+'6、销售进度'!F223*$I13+'6、销售进度'!E223*$J13</f>
        <v>0</v>
      </c>
      <c r="M95" s="181">
        <f>'6、销售进度'!M223*$C13+'6、销售进度'!L223*$D13+'6、销售进度'!K223*$E13+'6、销售进度'!J223*$F13+'6、销售进度'!I223*$G13+'6、销售进度'!H223*$H13+'6、销售进度'!G223*$I13+'6、销售进度'!F223*$J13</f>
        <v>0</v>
      </c>
      <c r="N95" s="181">
        <f>'6、销售进度'!N223*$C13+'6、销售进度'!M223*$D13+'6、销售进度'!L223*$E13+'6、销售进度'!K223*$F13+'6、销售进度'!J223*$G13+'6、销售进度'!I223*$H13+'6、销售进度'!H223*$I13+'6、销售进度'!G223*$J13</f>
        <v>0</v>
      </c>
      <c r="O95" s="181">
        <f>'6、销售进度'!O223*$C13+'6、销售进度'!N223*$D13+'6、销售进度'!M223*$E13+'6、销售进度'!L223*$F13+'6、销售进度'!K223*$G13+'6、销售进度'!J223*$H13+'6、销售进度'!I223*$I13+'6、销售进度'!H223*$J13</f>
        <v>0</v>
      </c>
      <c r="P95" s="181">
        <f>'6、销售进度'!P223*$C13+'6、销售进度'!O223*$D13+'6、销售进度'!N223*$E13+'6、销售进度'!M223*$F13+'6、销售进度'!L223*$G13+'6、销售进度'!K223*$H13+'6、销售进度'!J223*$I13+'6、销售进度'!I223*$J13</f>
        <v>0</v>
      </c>
      <c r="Q95" s="181">
        <f>'6、销售进度'!Q223*$C13+'6、销售进度'!P223*$D13+'6、销售进度'!O223*$E13+'6、销售进度'!N223*$F13+'6、销售进度'!M223*$G13+'6、销售进度'!L223*$H13+'6、销售进度'!K223*$I13+'6、销售进度'!J223*$J13</f>
        <v>0</v>
      </c>
      <c r="R95" s="181">
        <f>'6、销售进度'!R223*$C13+'6、销售进度'!Q223*$D13+'6、销售进度'!P223*$E13+'6、销售进度'!O223*$F13+'6、销售进度'!N223*$G13+'6、销售进度'!M223*$H13+'6、销售进度'!L223*$I13+'6、销售进度'!K223*$J13</f>
        <v>0</v>
      </c>
      <c r="S95" s="181">
        <f>'6、销售进度'!S223*$C13+'6、销售进度'!R223*$D13+'6、销售进度'!Q223*$E13+'6、销售进度'!P223*$F13+'6、销售进度'!O223*$G13+'6、销售进度'!N223*$H13+'6、销售进度'!M223*$I13+'6、销售进度'!L223*$J13</f>
        <v>0</v>
      </c>
      <c r="T95" s="181">
        <f>'6、销售进度'!T223*$C13+'6、销售进度'!S223*$D13+'6、销售进度'!R223*$E13+'6、销售进度'!Q223*$F13+'6、销售进度'!P223*$G13+'6、销售进度'!O223*$H13+'6、销售进度'!N223*$I13+'6、销售进度'!M223*$J13</f>
        <v>0</v>
      </c>
      <c r="U95" s="181">
        <f>'6、销售进度'!U223*$C13+'6、销售进度'!T223*$D13+'6、销售进度'!S223*$E13+'6、销售进度'!R223*$F13+'6、销售进度'!Q223*$G13+'6、销售进度'!P223*$H13+'6、销售进度'!O223*$I13+'6、销售进度'!N223*$J13</f>
        <v>0</v>
      </c>
      <c r="V95" s="181">
        <f>'6、销售进度'!V223*$C13+'6、销售进度'!U223*$D13+'6、销售进度'!T223*$E13+'6、销售进度'!S223*$F13+'6、销售进度'!R223*$G13+'6、销售进度'!Q223*$H13+'6、销售进度'!P223*$I13+'6、销售进度'!O223*$J13</f>
        <v>0</v>
      </c>
      <c r="W95" s="181">
        <f>'6、销售进度'!W223*$C13+'6、销售进度'!V223*$D13+'6、销售进度'!U223*$E13+'6、销售进度'!T223*$F13+'6、销售进度'!S223*$G13+'6、销售进度'!R223*$H13+'6、销售进度'!Q223*$I13+'6、销售进度'!P223*$J13</f>
        <v>0</v>
      </c>
      <c r="X95" s="181">
        <f>'6、销售进度'!X223*$C13+'6、销售进度'!W223*$D13+'6、销售进度'!V223*$E13+'6、销售进度'!U223*$F13+'6、销售进度'!T223*$G13+'6、销售进度'!S223*$H13+'6、销售进度'!R223*$I13+'6、销售进度'!Q223*$J13</f>
        <v>0</v>
      </c>
      <c r="Y95" s="181">
        <f>'6、销售进度'!Y223*$C13+'6、销售进度'!X223*$D13+'6、销售进度'!W223*$E13+'6、销售进度'!V223*$F13+'6、销售进度'!U223*$G13+'6、销售进度'!T223*$H13+'6、销售进度'!S223*$I13+'6、销售进度'!R223*$J13</f>
        <v>0</v>
      </c>
      <c r="Z95" s="181">
        <f>'6、销售进度'!Z223*$C13+'6、销售进度'!Y223*$D13+'6、销售进度'!X223*$E13+'6、销售进度'!W223*$F13+'6、销售进度'!V223*$G13+'6、销售进度'!U223*$H13+'6、销售进度'!T223*$I13+'6、销售进度'!S223*$J13</f>
        <v>0</v>
      </c>
      <c r="AA95" s="181">
        <f>'6、销售进度'!AA223*$C13+'6、销售进度'!Z223*$D13+'6、销售进度'!Y223*$E13+'6、销售进度'!X223*$F13+'6、销售进度'!W223*$G13+'6、销售进度'!V223*$H13+'6、销售进度'!U223*$I13+'6、销售进度'!T223*$J13</f>
        <v>0</v>
      </c>
      <c r="AB95" s="181">
        <f>'6、销售进度'!AB223*$C13+'6、销售进度'!AA223*$D13+'6、销售进度'!Z223*$E13+'6、销售进度'!Y223*$F13+'6、销售进度'!X223*$G13+'6、销售进度'!W223*$H13+'6、销售进度'!V223*$I13+'6、销售进度'!U223*$J13</f>
        <v>0</v>
      </c>
      <c r="AC95" s="181">
        <f>'6、销售进度'!AC223*$C13+'6、销售进度'!AB223*$D13+'6、销售进度'!AA223*$E13+'6、销售进度'!Z223*$F13+'6、销售进度'!Y223*$G13+'6、销售进度'!X223*$H13+'6、销售进度'!W223*$I13+'6、销售进度'!V223*$J13</f>
        <v>0</v>
      </c>
      <c r="AD95" s="181">
        <f>'6、销售进度'!AD223*$C13+'6、销售进度'!AC223*$D13+'6、销售进度'!AB223*$E13+'6、销售进度'!AA223*$F13+'6、销售进度'!Z223*$G13+'6、销售进度'!Y223*$H13+'6、销售进度'!X223*$I13+'6、销售进度'!W223*$J13</f>
        <v>0</v>
      </c>
      <c r="AE95" s="181">
        <f>'6、销售进度'!AE223*$C13+'6、销售进度'!AD223*$D13+'6、销售进度'!AC223*$E13+'6、销售进度'!AB223*$F13+'6、销售进度'!AA223*$G13+'6、销售进度'!Z223*$H13+'6、销售进度'!Y223*$I13+'6、销售进度'!X223*$J13</f>
        <v>0</v>
      </c>
      <c r="AF95" s="181">
        <f>'6、销售进度'!AF223*$C13+'6、销售进度'!AE223*$D13+'6、销售进度'!AD223*$E13+'6、销售进度'!AC223*$F13+'6、销售进度'!AB223*$G13+'6、销售进度'!AA223*$H13+'6、销售进度'!Z223*$I13+'6、销售进度'!Y223*$J13</f>
        <v>0</v>
      </c>
      <c r="AG95" s="181">
        <f>'6、销售进度'!AG223*$C13+'6、销售进度'!AF223*$D13+'6、销售进度'!AE223*$E13+'6、销售进度'!AD223*$F13+'6、销售进度'!AC223*$G13+'6、销售进度'!AB223*$H13+'6、销售进度'!AA223*$I13+'6、销售进度'!Z223*$J13</f>
        <v>0</v>
      </c>
      <c r="AH95" s="181">
        <f>'6、销售进度'!AH223*$C13+'6、销售进度'!AG223*$D13+'6、销售进度'!AF223*$E13+'6、销售进度'!AE223*$F13+'6、销售进度'!AD223*$G13+'6、销售进度'!AC223*$H13+'6、销售进度'!AB223*$I13+'6、销售进度'!AA223*$J13</f>
        <v>0</v>
      </c>
      <c r="AI95" s="181">
        <f>'6、销售进度'!AI223*$C13+'6、销售进度'!AH223*$D13+'6、销售进度'!AG223*$E13+'6、销售进度'!AF223*$F13+'6、销售进度'!AE223*$G13+'6、销售进度'!AD223*$H13+'6、销售进度'!AC223*$I13+'6、销售进度'!AB223*$J13</f>
        <v>0</v>
      </c>
      <c r="AJ95" s="181">
        <f>'6、销售进度'!AJ223*$C13+'6、销售进度'!AI223*$D13+'6、销售进度'!AH223*$E13+'6、销售进度'!AG223*$F13+'6、销售进度'!AF223*$G13+'6、销售进度'!AE223*$H13+'6、销售进度'!AD223*$I13+'6、销售进度'!AC223*$J13</f>
        <v>0</v>
      </c>
      <c r="AK95" s="181">
        <f>'6、销售进度'!AK223*$C13+'6、销售进度'!AJ223*$D13+'6、销售进度'!AI223*$E13+'6、销售进度'!AH223*$F13+'6、销售进度'!AG223*$G13+'6、销售进度'!AF223*$H13+'6、销售进度'!AE223*$I13+'6、销售进度'!AD223*$J13</f>
        <v>0</v>
      </c>
      <c r="AL95" s="181">
        <f>'6、销售进度'!AL223*$C13+'6、销售进度'!AK223*$D13+'6、销售进度'!AJ223*$E13+'6、销售进度'!AI223*$F13+'6、销售进度'!AH223*$G13+'6、销售进度'!AG223*$H13+'6、销售进度'!AF223*$I13+'6、销售进度'!AE223*$J13</f>
        <v>0</v>
      </c>
      <c r="AM95" s="181">
        <f>'6、销售进度'!AM223*$C13+'6、销售进度'!AL223*$D13+'6、销售进度'!AK223*$E13+'6、销售进度'!AJ223*$F13+'6、销售进度'!AI223*$G13+'6、销售进度'!AH223*$H13+'6、销售进度'!AG223*$I13+'6、销售进度'!AF223*$J13</f>
        <v>0</v>
      </c>
      <c r="AN95" s="181">
        <f>'6、销售进度'!AN223*$C13+'6、销售进度'!AM223*$D13+'6、销售进度'!AL223*$E13+'6、销售进度'!AK223*$F13+'6、销售进度'!AJ223*$G13+'6、销售进度'!AI223*$H13+'6、销售进度'!AH223*$I13+'6、销售进度'!AG223*$J13</f>
        <v>0</v>
      </c>
      <c r="AO95" s="181">
        <f>'6、销售进度'!AO223*$C13+'6、销售进度'!AN223*$D13+'6、销售进度'!AM223*$E13+'6、销售进度'!AL223*$F13+'6、销售进度'!AK223*$G13+'6、销售进度'!AJ223*$H13+'6、销售进度'!AI223*$I13+'6、销售进度'!AH223*$J13</f>
        <v>0</v>
      </c>
      <c r="AP95" s="181">
        <f>'6、销售进度'!AP223*$C13+'6、销售进度'!AO223*$D13+'6、销售进度'!AN223*$E13+'6、销售进度'!AM223*$F13+'6、销售进度'!AL223*$G13+'6、销售进度'!AK223*$H13+'6、销售进度'!AJ223*$I13+'6、销售进度'!AI223*$J13</f>
        <v>0</v>
      </c>
      <c r="AQ95" s="181">
        <f>'6、销售进度'!AQ223*$C13+'6、销售进度'!AP223*$D13+'6、销售进度'!AO223*$E13+'6、销售进度'!AN223*$F13+'6、销售进度'!AM223*$G13+'6、销售进度'!AL223*$H13+'6、销售进度'!AK223*$I13+'6、销售进度'!AJ223*$J13</f>
        <v>0</v>
      </c>
      <c r="AR95" s="181">
        <f>'6、销售进度'!AR223*$C13+'6、销售进度'!AQ223*$D13+'6、销售进度'!AP223*$E13+'6、销售进度'!AO223*$F13+'6、销售进度'!AN223*$G13+'6、销售进度'!AM223*$H13+'6、销售进度'!AL223*$I13+'6、销售进度'!AK223*$J13</f>
        <v>0</v>
      </c>
      <c r="AS95" s="181">
        <f>'6、销售进度'!AS223*$C13+'6、销售进度'!AR223*$D13+'6、销售进度'!AQ223*$E13+'6、销售进度'!AP223*$F13+'6、销售进度'!AO223*$G13+'6、销售进度'!AN223*$H13+'6、销售进度'!AM223*$I13+'6、销售进度'!AL223*$J13</f>
        <v>0</v>
      </c>
      <c r="AT95" s="181">
        <f>'6、销售进度'!AT223*$C13+'6、销售进度'!AS223*$D13+'6、销售进度'!AR223*$E13+'6、销售进度'!AQ223*$F13+'6、销售进度'!AP223*$G13+'6、销售进度'!AO223*$H13+'6、销售进度'!AN223*$I13+'6、销售进度'!AM223*$J13</f>
        <v>0</v>
      </c>
      <c r="AU95" s="181">
        <f>'6、销售进度'!AU223*$C13+'6、销售进度'!AT223*$D13+'6、销售进度'!AS223*$E13+'6、销售进度'!AR223*$F13+'6、销售进度'!AQ223*$G13+'6、销售进度'!AP223*$H13+'6、销售进度'!AO223*$I13+'6、销售进度'!AN223*$J13</f>
        <v>0</v>
      </c>
      <c r="AV95" s="181">
        <f>'6、销售进度'!AV223*$C13+'6、销售进度'!AU223*$D13+'6、销售进度'!AT223*$E13+'6、销售进度'!AS223*$F13+'6、销售进度'!AR223*$G13+'6、销售进度'!AQ223*$H13+'6、销售进度'!AP223*$I13+'6、销售进度'!AO223*$J13</f>
        <v>0</v>
      </c>
      <c r="AW95" s="181">
        <f>'6、销售进度'!AW223*$C13+'6、销售进度'!AV223*$D13+'6、销售进度'!AU223*$E13+'6、销售进度'!AT223*$F13+'6、销售进度'!AS223*$G13+'6、销售进度'!AR223*$H13+'6、销售进度'!AQ223*$I13+'6、销售进度'!AP223*$J13</f>
        <v>0</v>
      </c>
      <c r="AX95" s="181">
        <f>'6、销售进度'!AX223*$C13+'6、销售进度'!AW223*$D13+'6、销售进度'!AV223*$E13+'6、销售进度'!AU223*$F13+'6、销售进度'!AT223*$G13+'6、销售进度'!AS223*$H13+'6、销售进度'!AR223*$I13+'6、销售进度'!AQ223*$J13</f>
        <v>0</v>
      </c>
      <c r="AY95" s="181">
        <f>'6、销售进度'!AY223*$C13+'6、销售进度'!AX223*$D13+'6、销售进度'!AW223*$E13+'6、销售进度'!AV223*$F13+'6、销售进度'!AU223*$G13+'6、销售进度'!AT223*$H13+'6、销售进度'!AS223*$I13+'6、销售进度'!AR223*$J13</f>
        <v>0</v>
      </c>
      <c r="AZ95" s="181">
        <f>'6、销售进度'!AZ223*$C13+'6、销售进度'!AY223*$D13+'6、销售进度'!AX223*$E13+'6、销售进度'!AW223*$F13+'6、销售进度'!AV223*$G13+'6、销售进度'!AU223*$H13+'6、销售进度'!AT223*$I13+'6、销售进度'!AS223*$J13</f>
        <v>0</v>
      </c>
      <c r="BA95" s="181">
        <f>'6、销售进度'!BA223*$C13+'6、销售进度'!AZ223*$D13+'6、销售进度'!AY223*$E13+'6、销售进度'!AX223*$F13+'6、销售进度'!AW223*$G13+'6、销售进度'!AV223*$H13+'6、销售进度'!AU223*$I13+'6、销售进度'!AT223*$J13</f>
        <v>0</v>
      </c>
      <c r="BB95" s="181">
        <f>'6、销售进度'!BB223*$C13+'6、销售进度'!BA223*$D13+'6、销售进度'!AZ223*$E13+'6、销售进度'!AY223*$F13+'6、销售进度'!AX223*$G13+'6、销售进度'!AW223*$H13+'6、销售进度'!AV223*$I13+'6、销售进度'!AU223*$J13</f>
        <v>0</v>
      </c>
      <c r="BC95" s="181">
        <f>'6、销售进度'!BC223*$C13+'6、销售进度'!BB223*$D13+'6、销售进度'!BA223*$E13+'6、销售进度'!AZ223*$F13+'6、销售进度'!AY223*$G13+'6、销售进度'!AX223*$H13+'6、销售进度'!AW223*$I13+'6、销售进度'!AV223*$J13</f>
        <v>0</v>
      </c>
      <c r="BD95" s="181">
        <f>'6、销售进度'!BD223*$C13+'6、销售进度'!BC223*$D13+'6、销售进度'!BB223*$E13+'6、销售进度'!BA223*$F13+'6、销售进度'!AZ223*$G13+'6、销售进度'!AY223*$H13+'6、销售进度'!AX223*$I13+'6、销售进度'!AW223*$J13</f>
        <v>0</v>
      </c>
      <c r="BE95" s="181">
        <f>'6、销售进度'!BE223*$C13+'6、销售进度'!BD223*$D13+'6、销售进度'!BC223*$E13+'6、销售进度'!BB223*$F13+'6、销售进度'!BA223*$G13+'6、销售进度'!AZ223*$H13+'6、销售进度'!AY223*$I13+'6、销售进度'!AX223*$J13</f>
        <v>0</v>
      </c>
      <c r="BF95" s="181">
        <f>'6、销售进度'!BF223*$C13+'6、销售进度'!BE223*$D13+'6、销售进度'!BD223*$E13+'6、销售进度'!BC223*$F13+'6、销售进度'!BB223*$G13+'6、销售进度'!BA223*$H13+'6、销售进度'!AZ223*$I13+'6、销售进度'!AY223*$J13</f>
        <v>0</v>
      </c>
      <c r="BG95" s="181">
        <f>'6、销售进度'!BG223*$C13+'6、销售进度'!BF223*$D13+'6、销售进度'!BE223*$E13+'6、销售进度'!BD223*$F13+'6、销售进度'!BC223*$G13+'6、销售进度'!BB223*$H13+'6、销售进度'!BA223*$I13+'6、销售进度'!AZ223*$J13</f>
        <v>0</v>
      </c>
      <c r="BH95" s="181">
        <f>'6、销售进度'!BH223*$C13+'6、销售进度'!BG223*$D13+'6、销售进度'!BF223*$E13+'6、销售进度'!BE223*$F13+'6、销售进度'!BD223*$G13+'6、销售进度'!BC223*$H13+'6、销售进度'!BB223*$I13+'6、销售进度'!BA223*$J13</f>
        <v>0</v>
      </c>
      <c r="BI95" s="181">
        <f>'6、销售进度'!BI223*$C13+'6、销售进度'!BH223*$D13+'6、销售进度'!BG223*$E13+'6、销售进度'!BF223*$F13+'6、销售进度'!BE223*$G13+'6、销售进度'!BD223*$H13+'6、销售进度'!BC223*$I13+'6、销售进度'!BB223*$J13</f>
        <v>0</v>
      </c>
      <c r="BJ95" s="181">
        <f>'6、销售进度'!BJ223*$C13+'6、销售进度'!BI223*$D13+'6、销售进度'!BH223*$E13+'6、销售进度'!BG223*$F13+'6、销售进度'!BF223*$G13+'6、销售进度'!BE223*$H13+'6、销售进度'!BD223*$I13+'6、销售进度'!BC223*$J13</f>
        <v>0</v>
      </c>
      <c r="BK95" s="181">
        <f>'6、销售进度'!BK223*$C13+'6、销售进度'!BJ223*$D13+'6、销售进度'!BI223*$E13+'6、销售进度'!BH223*$F13+'6、销售进度'!BG223*$G13+'6、销售进度'!BF223*$H13+'6、销售进度'!BE223*$I13+'6、销售进度'!BD223*$J13</f>
        <v>0</v>
      </c>
      <c r="BL95" s="181">
        <f>'6、销售进度'!BL223*$C13+'6、销售进度'!BK223*$D13+'6、销售进度'!BJ223*$E13+'6、销售进度'!BI223*$F13+'6、销售进度'!BH223*$G13+'6、销售进度'!BG223*$H13+'6、销售进度'!BF223*$I13+'6、销售进度'!BE223*$J13</f>
        <v>0</v>
      </c>
      <c r="BM95" s="181">
        <f>'6、销售进度'!BM223*$C13+'6、销售进度'!BL223*$D13+'6、销售进度'!BK223*$E13+'6、销售进度'!BJ223*$F13+'6、销售进度'!BI223*$G13+'6、销售进度'!BH223*$H13+'6、销售进度'!BG223*$I13+'6、销售进度'!BF223*$J13</f>
        <v>0</v>
      </c>
      <c r="BN95" s="181">
        <f>'6、销售进度'!BN223*$C13+'6、销售进度'!BM223*$D13+'6、销售进度'!BL223*$E13+'6、销售进度'!BK223*$F13+'6、销售进度'!BJ223*$G13+'6、销售进度'!BI223*$H13+'6、销售进度'!BH223*$I13+'6、销售进度'!BG223*$J13</f>
        <v>0</v>
      </c>
      <c r="BO95" s="181">
        <f>'6、销售进度'!BO223*$C13+'6、销售进度'!BN223*$D13+'6、销售进度'!BM223*$E13+'6、销售进度'!BL223*$F13+'6、销售进度'!BK223*$G13+'6、销售进度'!BJ223*$H13+'6、销售进度'!BI223*$I13+'6、销售进度'!BH223*$J13</f>
        <v>0</v>
      </c>
      <c r="BP95" s="181">
        <f>'6、销售进度'!BP223*$C13+'6、销售进度'!BO223*$D13+'6、销售进度'!BN223*$E13+'6、销售进度'!BM223*$F13+'6、销售进度'!BL223*$G13+'6、销售进度'!BK223*$H13+'6、销售进度'!BJ223*$I13+'6、销售进度'!BI223*$J13</f>
        <v>0</v>
      </c>
      <c r="BQ95" s="181">
        <f>'6、销售进度'!BQ223*$C13+'6、销售进度'!BP223*$D13+'6、销售进度'!BO223*$E13+'6、销售进度'!BN223*$F13+'6、销售进度'!BM223*$G13+'6、销售进度'!BL223*$H13+'6、销售进度'!BK223*$I13+'6、销售进度'!BJ223*$J13</f>
        <v>0</v>
      </c>
      <c r="BR95" s="181">
        <f>'6、销售进度'!BR223*$C13+'6、销售进度'!BQ223*$D13+'6、销售进度'!BP223*$E13+'6、销售进度'!BO223*$F13+'6、销售进度'!BN223*$G13+'6、销售进度'!BM223*$H13+'6、销售进度'!BL223*$I13+'6、销售进度'!BK223*$J13</f>
        <v>0</v>
      </c>
      <c r="BS95" s="181">
        <f>'6、销售进度'!BS223*$C13+'6、销售进度'!BR223*$D13+'6、销售进度'!BQ223*$E13+'6、销售进度'!BP223*$F13+'6、销售进度'!BO223*$G13+'6、销售进度'!BN223*$H13+'6、销售进度'!BM223*$I13+'6、销售进度'!BL223*$J13</f>
        <v>0</v>
      </c>
      <c r="BT95" s="181">
        <f>'6、销售进度'!BT223*$C13+'6、销售进度'!BS223*$D13+'6、销售进度'!BR223*$E13+'6、销售进度'!BQ223*$F13+'6、销售进度'!BP223*$G13+'6、销售进度'!BO223*$H13+'6、销售进度'!BN223*$I13+'6、销售进度'!BM223*$J13</f>
        <v>0</v>
      </c>
      <c r="BU95" s="181">
        <f>'6、销售进度'!BU223*$C13+'6、销售进度'!BT223*$D13+'6、销售进度'!BS223*$E13+'6、销售进度'!BR223*$F13+'6、销售进度'!BQ223*$G13+'6、销售进度'!BP223*$H13+'6、销售进度'!BO223*$I13+'6、销售进度'!BN223*$J13</f>
        <v>0</v>
      </c>
      <c r="BV95" s="181">
        <f>'6、销售进度'!BV223*$C13+'6、销售进度'!BU223*$D13+'6、销售进度'!BT223*$E13+'6、销售进度'!BS223*$F13+'6、销售进度'!BR223*$G13+'6、销售进度'!BQ223*$H13+'6、销售进度'!BP223*$I13+'6、销售进度'!BO223*$J13</f>
        <v>0</v>
      </c>
      <c r="BW95" s="181">
        <f>'6、销售进度'!BW223*$C13+'6、销售进度'!BV223*$D13+'6、销售进度'!BU223*$E13+'6、销售进度'!BT223*$F13+'6、销售进度'!BS223*$G13+'6、销售进度'!BR223*$H13+'6、销售进度'!BQ223*$I13+'6、销售进度'!BP223*$J13</f>
        <v>0</v>
      </c>
      <c r="BX95" s="181">
        <f>'6、销售进度'!BX223*$C13+'6、销售进度'!BW223*$D13+'6、销售进度'!BV223*$E13+'6、销售进度'!BU223*$F13+'6、销售进度'!BT223*$G13+'6、销售进度'!BS223*$H13+'6、销售进度'!BR223*$I13+'6、销售进度'!BQ223*$J13</f>
        <v>0</v>
      </c>
      <c r="BY95" s="181">
        <f>'6、销售进度'!BY223*$C13+'6、销售进度'!BX223*$D13+'6、销售进度'!BW223*$E13+'6、销售进度'!BV223*$F13+'6、销售进度'!BU223*$G13+'6、销售进度'!BT223*$H13+'6、销售进度'!BS223*$I13+'6、销售进度'!BR223*$J13</f>
        <v>0</v>
      </c>
      <c r="BZ95" s="181">
        <f>'6、销售进度'!BZ223*$C13+'6、销售进度'!BY223*$D13+'6、销售进度'!BX223*$E13+'6、销售进度'!BW223*$F13+'6、销售进度'!BV223*$G13+'6、销售进度'!BU223*$H13+'6、销售进度'!BT223*$I13+'6、销售进度'!BS223*$J13</f>
        <v>0</v>
      </c>
      <c r="CA95" s="181">
        <f>'6、销售进度'!CA223*$C13+'6、销售进度'!BZ223*$D13+'6、销售进度'!BY223*$E13+'6、销售进度'!BX223*$F13+'6、销售进度'!BW223*$G13+'6、销售进度'!BV223*$H13+'6、销售进度'!BU223*$I13+'6、销售进度'!BT223*$J13</f>
        <v>0</v>
      </c>
      <c r="CB95" s="181">
        <f>'6、销售进度'!CB223*$C13+'6、销售进度'!CA223*$D13+'6、销售进度'!BZ223*$E13+'6、销售进度'!BY223*$F13+'6、销售进度'!BX223*$G13+'6、销售进度'!BW223*$H13+'6、销售进度'!BV223*$I13+'6、销售进度'!BU223*$J13</f>
        <v>0</v>
      </c>
      <c r="CC95" s="181">
        <f>'6、销售进度'!CC223*$C13+'6、销售进度'!CB223*$D13+'6、销售进度'!CA223*$E13+'6、销售进度'!BZ223*$F13+'6、销售进度'!BY223*$G13+'6、销售进度'!BX223*$H13+'6、销售进度'!BW223*$I13+'6、销售进度'!BV223*$J13</f>
        <v>0</v>
      </c>
      <c r="CD95" s="181">
        <f>'6、销售进度'!CD223*$C13+'6、销售进度'!CC223*$D13+'6、销售进度'!CB223*$E13+'6、销售进度'!CA223*$F13+'6、销售进度'!BZ223*$G13+'6、销售进度'!BY223*$H13+'6、销售进度'!BX223*$I13+'6、销售进度'!BW223*$J13</f>
        <v>0</v>
      </c>
      <c r="CE95" s="181">
        <f>'6、销售进度'!CE223*$C13+'6、销售进度'!CD223*$D13+'6、销售进度'!CC223*$E13+'6、销售进度'!CB223*$F13+'6、销售进度'!CA223*$G13+'6、销售进度'!BZ223*$H13+'6、销售进度'!BY223*$I13+'6、销售进度'!BX223*$J13</f>
        <v>0</v>
      </c>
      <c r="CF95" s="181">
        <f>'6、销售进度'!CF223*$C13+'6、销售进度'!CE223*$D13+'6、销售进度'!CD223*$E13+'6、销售进度'!CC223*$F13+'6、销售进度'!CB223*$G13+'6、销售进度'!CA223*$H13+'6、销售进度'!BZ223*$I13+'6、销售进度'!BY223*$J13</f>
        <v>0</v>
      </c>
      <c r="CG95" s="181">
        <f>'6、销售进度'!CG223*$C13+'6、销售进度'!CF223*$D13+'6、销售进度'!CE223*$E13+'6、销售进度'!CD223*$F13+'6、销售进度'!CC223*$G13+'6、销售进度'!CB223*$H13+'6、销售进度'!CA223*$I13+'6、销售进度'!BZ223*$J13</f>
        <v>0</v>
      </c>
      <c r="CH95" s="181">
        <f>'6、销售进度'!CH223*$C13+'6、销售进度'!CG223*$D13+'6、销售进度'!CF223*$E13+'6、销售进度'!CE223*$F13+'6、销售进度'!CD223*$G13+'6、销售进度'!CC223*$H13+'6、销售进度'!CB223*$I13+'6、销售进度'!CA223*$J13</f>
        <v>0</v>
      </c>
      <c r="CI95" s="181">
        <f>'6、销售进度'!CI223*$C13+'6、销售进度'!CH223*$D13+'6、销售进度'!CG223*$E13+'6、销售进度'!CF223*$F13+'6、销售进度'!CE223*$G13+'6、销售进度'!CD223*$H13+'6、销售进度'!CC223*$I13+'6、销售进度'!CB223*$J13</f>
        <v>0</v>
      </c>
      <c r="CJ95" s="181">
        <f>'6、销售进度'!CJ223*$C13+'6、销售进度'!CI223*$D13+'6、销售进度'!CH223*$E13+'6、销售进度'!CG223*$F13+'6、销售进度'!CF223*$G13+'6、销售进度'!CE223*$H13+'6、销售进度'!CD223*$I13+'6、销售进度'!CC223*$J13</f>
        <v>0</v>
      </c>
      <c r="CK95" s="181">
        <f>'6、销售进度'!CK223*$C13+'6、销售进度'!CJ223*$D13+'6、销售进度'!CI223*$E13+'6、销售进度'!CH223*$F13+'6、销售进度'!CG223*$G13+'6、销售进度'!CF223*$H13+'6、销售进度'!CE223*$I13+'6、销售进度'!CD223*$J13</f>
        <v>0</v>
      </c>
      <c r="CL95" s="181">
        <f>'6、销售进度'!CL223*$C13+'6、销售进度'!CK223*$D13+'6、销售进度'!CJ223*$E13+'6、销售进度'!CI223*$F13+'6、销售进度'!CH223*$G13+'6、销售进度'!CG223*$H13+'6、销售进度'!CF223*$I13+'6、销售进度'!CE223*$J13</f>
        <v>0</v>
      </c>
      <c r="CM95" s="181">
        <f>'6、销售进度'!CM223*$C13+'6、销售进度'!CL223*$D13+'6、销售进度'!CK223*$E13+'6、销售进度'!CJ223*$F13+'6、销售进度'!CI223*$G13+'6、销售进度'!CH223*$H13+'6、销售进度'!CG223*$I13+'6、销售进度'!CF223*$J13</f>
        <v>0</v>
      </c>
      <c r="CN95" s="181">
        <f>'6、销售进度'!CN223*$C13+'6、销售进度'!CM223*$D13+'6、销售进度'!CL223*$E13+'6、销售进度'!CK223*$F13+'6、销售进度'!CJ223*$G13+'6、销售进度'!CI223*$H13+'6、销售进度'!CH223*$I13+'6、销售进度'!CG223*$J13</f>
        <v>0</v>
      </c>
      <c r="CO95" s="181">
        <f>'6、销售进度'!CO223*$C13+'6、销售进度'!CN223*$D13+'6、销售进度'!CM223*$E13+'6、销售进度'!CL223*$F13+'6、销售进度'!CK223*$G13+'6、销售进度'!CJ223*$H13+'6、销售进度'!CI223*$I13+'6、销售进度'!CH223*$J13</f>
        <v>0</v>
      </c>
      <c r="CP95" s="181">
        <f>'6、销售进度'!CP223*$C13+'6、销售进度'!CO223*$D13+'6、销售进度'!CN223*$E13+'6、销售进度'!CM223*$F13+'6、销售进度'!CL223*$G13+'6、销售进度'!CK223*$H13+'6、销售进度'!CJ223*$I13+'6、销售进度'!CI223*$J13</f>
        <v>0</v>
      </c>
      <c r="CQ95" s="181">
        <f>'6、销售进度'!CQ223*$C13+'6、销售进度'!CP223*$D13+'6、销售进度'!CO223*$E13+'6、销售进度'!CN223*$F13+'6、销售进度'!CM223*$G13+'6、销售进度'!CL223*$H13+'6、销售进度'!CK223*$I13+'6、销售进度'!CJ223*$J13</f>
        <v>0</v>
      </c>
      <c r="CR95" s="181">
        <f>'6、销售进度'!CR223*$C13+'6、销售进度'!CQ223*$D13+'6、销售进度'!CP223*$E13+'6、销售进度'!CO223*$F13+'6、销售进度'!CN223*$G13+'6、销售进度'!CM223*$H13+'6、销售进度'!CL223*$I13+'6、销售进度'!CK223*$J13</f>
        <v>0</v>
      </c>
      <c r="CS95" s="181">
        <f>'6、销售进度'!CS223*$C13+'6、销售进度'!CR223*$D13+'6、销售进度'!CQ223*$E13+'6、销售进度'!CP223*$F13+'6、销售进度'!CO223*$G13+'6、销售进度'!CN223*$H13+'6、销售进度'!CM223*$I13+'6、销售进度'!CL223*$J13</f>
        <v>0</v>
      </c>
      <c r="CT95" s="181">
        <f>'6、销售进度'!CT223*$C13+'6、销售进度'!CS223*$D13+'6、销售进度'!CR223*$E13+'6、销售进度'!CQ223*$F13+'6、销售进度'!CP223*$G13+'6、销售进度'!CO223*$H13+'6、销售进度'!CN223*$I13+'6、销售进度'!CM223*$J13</f>
        <v>0</v>
      </c>
      <c r="CU95" s="188">
        <f>B95-'6、销售进度'!B223</f>
        <v>0</v>
      </c>
    </row>
    <row r="96" spans="1:99" ht="16.5" customHeight="1" outlineLevel="1">
      <c r="A96" s="174" t="str">
        <f t="shared" si="53"/>
        <v>商业</v>
      </c>
      <c r="B96" s="180">
        <f t="shared" si="54"/>
        <v>0</v>
      </c>
      <c r="C96" s="181">
        <f>'6、销售进度'!C224*$C14</f>
        <v>0</v>
      </c>
      <c r="D96" s="181">
        <f>'6、销售进度'!D224*$C14+'6、销售进度'!C224*$D14</f>
        <v>0</v>
      </c>
      <c r="E96" s="181">
        <f>'6、销售进度'!E224*$C14+'6、销售进度'!D224*$D14+'6、销售进度'!C224*$E14</f>
        <v>0</v>
      </c>
      <c r="F96" s="181">
        <f>'6、销售进度'!F224*$C14+'6、销售进度'!E224*$D14+'6、销售进度'!D224*$E14+'6、销售进度'!C224*$F14</f>
        <v>0</v>
      </c>
      <c r="G96" s="181">
        <f>'6、销售进度'!G224*$C14+'6、销售进度'!F224*$D14+'6、销售进度'!E224*$E14+'6、销售进度'!D224*$F14+'6、销售进度'!C224*$G14</f>
        <v>0</v>
      </c>
      <c r="H96" s="181">
        <f>'6、销售进度'!H224*$C14+'6、销售进度'!G224*$D14+'6、销售进度'!F224*$E14+'6、销售进度'!E224*$F14+'6、销售进度'!D224*$G14+'6、销售进度'!C224*$H14</f>
        <v>0</v>
      </c>
      <c r="I96" s="181">
        <f>'6、销售进度'!I224*$C14+'6、销售进度'!H224*$D14+'6、销售进度'!G224*$E14+'6、销售进度'!F224*$F14+'6、销售进度'!E224*$G14+'6、销售进度'!D224*$H14+'6、销售进度'!C224*$I14</f>
        <v>0</v>
      </c>
      <c r="J96" s="181">
        <f>'6、销售进度'!J224*$C14+'6、销售进度'!I224*$D14+'6、销售进度'!H224*$E14+'6、销售进度'!G224*$F14+'6、销售进度'!F224*$G14+'6、销售进度'!E224*$H14+'6、销售进度'!D224*$I14+'6、销售进度'!C224*$J14</f>
        <v>0</v>
      </c>
      <c r="K96" s="181">
        <f>'6、销售进度'!K224*$C14+'6、销售进度'!J224*$D14+'6、销售进度'!I224*$E14+'6、销售进度'!H224*$F14+'6、销售进度'!G224*$G14+'6、销售进度'!F224*$H14+'6、销售进度'!E224*$I14+'6、销售进度'!D224*$J14</f>
        <v>0</v>
      </c>
      <c r="L96" s="181">
        <f>'6、销售进度'!L224*$C14+'6、销售进度'!K224*$D14+'6、销售进度'!J224*$E14+'6、销售进度'!I224*$F14+'6、销售进度'!H224*$G14+'6、销售进度'!G224*$H14+'6、销售进度'!F224*$I14+'6、销售进度'!E224*$J14</f>
        <v>0</v>
      </c>
      <c r="M96" s="181">
        <f>'6、销售进度'!M224*$C14+'6、销售进度'!L224*$D14+'6、销售进度'!K224*$E14+'6、销售进度'!J224*$F14+'6、销售进度'!I224*$G14+'6、销售进度'!H224*$H14+'6、销售进度'!G224*$I14+'6、销售进度'!F224*$J14</f>
        <v>0</v>
      </c>
      <c r="N96" s="181">
        <f>'6、销售进度'!N224*$C14+'6、销售进度'!M224*$D14+'6、销售进度'!L224*$E14+'6、销售进度'!K224*$F14+'6、销售进度'!J224*$G14+'6、销售进度'!I224*$H14+'6、销售进度'!H224*$I14+'6、销售进度'!G224*$J14</f>
        <v>0</v>
      </c>
      <c r="O96" s="181">
        <f>'6、销售进度'!O224*$C14+'6、销售进度'!N224*$D14+'6、销售进度'!M224*$E14+'6、销售进度'!L224*$F14+'6、销售进度'!K224*$G14+'6、销售进度'!J224*$H14+'6、销售进度'!I224*$I14+'6、销售进度'!H224*$J14</f>
        <v>0</v>
      </c>
      <c r="P96" s="181">
        <f>'6、销售进度'!P224*$C14+'6、销售进度'!O224*$D14+'6、销售进度'!N224*$E14+'6、销售进度'!M224*$F14+'6、销售进度'!L224*$G14+'6、销售进度'!K224*$H14+'6、销售进度'!J224*$I14+'6、销售进度'!I224*$J14</f>
        <v>0</v>
      </c>
      <c r="Q96" s="181">
        <f>'6、销售进度'!Q224*$C14+'6、销售进度'!P224*$D14+'6、销售进度'!O224*$E14+'6、销售进度'!N224*$F14+'6、销售进度'!M224*$G14+'6、销售进度'!L224*$H14+'6、销售进度'!K224*$I14+'6、销售进度'!J224*$J14</f>
        <v>0</v>
      </c>
      <c r="R96" s="181">
        <f>'6、销售进度'!R224*$C14+'6、销售进度'!Q224*$D14+'6、销售进度'!P224*$E14+'6、销售进度'!O224*$F14+'6、销售进度'!N224*$G14+'6、销售进度'!M224*$H14+'6、销售进度'!L224*$I14+'6、销售进度'!K224*$J14</f>
        <v>0</v>
      </c>
      <c r="S96" s="181">
        <f>'6、销售进度'!S224*$C14+'6、销售进度'!R224*$D14+'6、销售进度'!Q224*$E14+'6、销售进度'!P224*$F14+'6、销售进度'!O224*$G14+'6、销售进度'!N224*$H14+'6、销售进度'!M224*$I14+'6、销售进度'!L224*$J14</f>
        <v>0</v>
      </c>
      <c r="T96" s="181">
        <f>'6、销售进度'!T224*$C14+'6、销售进度'!S224*$D14+'6、销售进度'!R224*$E14+'6、销售进度'!Q224*$F14+'6、销售进度'!P224*$G14+'6、销售进度'!O224*$H14+'6、销售进度'!N224*$I14+'6、销售进度'!M224*$J14</f>
        <v>0</v>
      </c>
      <c r="U96" s="181">
        <f>'6、销售进度'!U224*$C14+'6、销售进度'!T224*$D14+'6、销售进度'!S224*$E14+'6、销售进度'!R224*$F14+'6、销售进度'!Q224*$G14+'6、销售进度'!P224*$H14+'6、销售进度'!O224*$I14+'6、销售进度'!N224*$J14</f>
        <v>0</v>
      </c>
      <c r="V96" s="181">
        <f>'6、销售进度'!V224*$C14+'6、销售进度'!U224*$D14+'6、销售进度'!T224*$E14+'6、销售进度'!S224*$F14+'6、销售进度'!R224*$G14+'6、销售进度'!Q224*$H14+'6、销售进度'!P224*$I14+'6、销售进度'!O224*$J14</f>
        <v>0</v>
      </c>
      <c r="W96" s="181">
        <f>'6、销售进度'!W224*$C14+'6、销售进度'!V224*$D14+'6、销售进度'!U224*$E14+'6、销售进度'!T224*$F14+'6、销售进度'!S224*$G14+'6、销售进度'!R224*$H14+'6、销售进度'!Q224*$I14+'6、销售进度'!P224*$J14</f>
        <v>0</v>
      </c>
      <c r="X96" s="181">
        <f>'6、销售进度'!X224*$C14+'6、销售进度'!W224*$D14+'6、销售进度'!V224*$E14+'6、销售进度'!U224*$F14+'6、销售进度'!T224*$G14+'6、销售进度'!S224*$H14+'6、销售进度'!R224*$I14+'6、销售进度'!Q224*$J14</f>
        <v>0</v>
      </c>
      <c r="Y96" s="181">
        <f>'6、销售进度'!Y224*$C14+'6、销售进度'!X224*$D14+'6、销售进度'!W224*$E14+'6、销售进度'!V224*$F14+'6、销售进度'!U224*$G14+'6、销售进度'!T224*$H14+'6、销售进度'!S224*$I14+'6、销售进度'!R224*$J14</f>
        <v>0</v>
      </c>
      <c r="Z96" s="181">
        <f>'6、销售进度'!Z224*$C14+'6、销售进度'!Y224*$D14+'6、销售进度'!X224*$E14+'6、销售进度'!W224*$F14+'6、销售进度'!V224*$G14+'6、销售进度'!U224*$H14+'6、销售进度'!T224*$I14+'6、销售进度'!S224*$J14</f>
        <v>0</v>
      </c>
      <c r="AA96" s="181">
        <f>'6、销售进度'!AA224*$C14+'6、销售进度'!Z224*$D14+'6、销售进度'!Y224*$E14+'6、销售进度'!X224*$F14+'6、销售进度'!W224*$G14+'6、销售进度'!V224*$H14+'6、销售进度'!U224*$I14+'6、销售进度'!T224*$J14</f>
        <v>0</v>
      </c>
      <c r="AB96" s="181">
        <f>'6、销售进度'!AB224*$C14+'6、销售进度'!AA224*$D14+'6、销售进度'!Z224*$E14+'6、销售进度'!Y224*$F14+'6、销售进度'!X224*$G14+'6、销售进度'!W224*$H14+'6、销售进度'!V224*$I14+'6、销售进度'!U224*$J14</f>
        <v>0</v>
      </c>
      <c r="AC96" s="181">
        <f>'6、销售进度'!AC224*$C14+'6、销售进度'!AB224*$D14+'6、销售进度'!AA224*$E14+'6、销售进度'!Z224*$F14+'6、销售进度'!Y224*$G14+'6、销售进度'!X224*$H14+'6、销售进度'!W224*$I14+'6、销售进度'!V224*$J14</f>
        <v>0</v>
      </c>
      <c r="AD96" s="181">
        <f>'6、销售进度'!AD224*$C14+'6、销售进度'!AC224*$D14+'6、销售进度'!AB224*$E14+'6、销售进度'!AA224*$F14+'6、销售进度'!Z224*$G14+'6、销售进度'!Y224*$H14+'6、销售进度'!X224*$I14+'6、销售进度'!W224*$J14</f>
        <v>0</v>
      </c>
      <c r="AE96" s="181">
        <f>'6、销售进度'!AE224*$C14+'6、销售进度'!AD224*$D14+'6、销售进度'!AC224*$E14+'6、销售进度'!AB224*$F14+'6、销售进度'!AA224*$G14+'6、销售进度'!Z224*$H14+'6、销售进度'!Y224*$I14+'6、销售进度'!X224*$J14</f>
        <v>0</v>
      </c>
      <c r="AF96" s="181">
        <f>'6、销售进度'!AF224*$C14+'6、销售进度'!AE224*$D14+'6、销售进度'!AD224*$E14+'6、销售进度'!AC224*$F14+'6、销售进度'!AB224*$G14+'6、销售进度'!AA224*$H14+'6、销售进度'!Z224*$I14+'6、销售进度'!Y224*$J14</f>
        <v>0</v>
      </c>
      <c r="AG96" s="181">
        <f>'6、销售进度'!AG224*$C14+'6、销售进度'!AF224*$D14+'6、销售进度'!AE224*$E14+'6、销售进度'!AD224*$F14+'6、销售进度'!AC224*$G14+'6、销售进度'!AB224*$H14+'6、销售进度'!AA224*$I14+'6、销售进度'!Z224*$J14</f>
        <v>0</v>
      </c>
      <c r="AH96" s="181">
        <f>'6、销售进度'!AH224*$C14+'6、销售进度'!AG224*$D14+'6、销售进度'!AF224*$E14+'6、销售进度'!AE224*$F14+'6、销售进度'!AD224*$G14+'6、销售进度'!AC224*$H14+'6、销售进度'!AB224*$I14+'6、销售进度'!AA224*$J14</f>
        <v>0</v>
      </c>
      <c r="AI96" s="181">
        <f>'6、销售进度'!AI224*$C14+'6、销售进度'!AH224*$D14+'6、销售进度'!AG224*$E14+'6、销售进度'!AF224*$F14+'6、销售进度'!AE224*$G14+'6、销售进度'!AD224*$H14+'6、销售进度'!AC224*$I14+'6、销售进度'!AB224*$J14</f>
        <v>0</v>
      </c>
      <c r="AJ96" s="181">
        <f>'6、销售进度'!AJ224*$C14+'6、销售进度'!AI224*$D14+'6、销售进度'!AH224*$E14+'6、销售进度'!AG224*$F14+'6、销售进度'!AF224*$G14+'6、销售进度'!AE224*$H14+'6、销售进度'!AD224*$I14+'6、销售进度'!AC224*$J14</f>
        <v>0</v>
      </c>
      <c r="AK96" s="181">
        <f>'6、销售进度'!AK224*$C14+'6、销售进度'!AJ224*$D14+'6、销售进度'!AI224*$E14+'6、销售进度'!AH224*$F14+'6、销售进度'!AG224*$G14+'6、销售进度'!AF224*$H14+'6、销售进度'!AE224*$I14+'6、销售进度'!AD224*$J14</f>
        <v>0</v>
      </c>
      <c r="AL96" s="181">
        <f>'6、销售进度'!AL224*$C14+'6、销售进度'!AK224*$D14+'6、销售进度'!AJ224*$E14+'6、销售进度'!AI224*$F14+'6、销售进度'!AH224*$G14+'6、销售进度'!AG224*$H14+'6、销售进度'!AF224*$I14+'6、销售进度'!AE224*$J14</f>
        <v>0</v>
      </c>
      <c r="AM96" s="181">
        <f>'6、销售进度'!AM224*$C14+'6、销售进度'!AL224*$D14+'6、销售进度'!AK224*$E14+'6、销售进度'!AJ224*$F14+'6、销售进度'!AI224*$G14+'6、销售进度'!AH224*$H14+'6、销售进度'!AG224*$I14+'6、销售进度'!AF224*$J14</f>
        <v>0</v>
      </c>
      <c r="AN96" s="181">
        <f>'6、销售进度'!AN224*$C14+'6、销售进度'!AM224*$D14+'6、销售进度'!AL224*$E14+'6、销售进度'!AK224*$F14+'6、销售进度'!AJ224*$G14+'6、销售进度'!AI224*$H14+'6、销售进度'!AH224*$I14+'6、销售进度'!AG224*$J14</f>
        <v>0</v>
      </c>
      <c r="AO96" s="181">
        <f>'6、销售进度'!AO224*$C14+'6、销售进度'!AN224*$D14+'6、销售进度'!AM224*$E14+'6、销售进度'!AL224*$F14+'6、销售进度'!AK224*$G14+'6、销售进度'!AJ224*$H14+'6、销售进度'!AI224*$I14+'6、销售进度'!AH224*$J14</f>
        <v>0</v>
      </c>
      <c r="AP96" s="181">
        <f>'6、销售进度'!AP224*$C14+'6、销售进度'!AO224*$D14+'6、销售进度'!AN224*$E14+'6、销售进度'!AM224*$F14+'6、销售进度'!AL224*$G14+'6、销售进度'!AK224*$H14+'6、销售进度'!AJ224*$I14+'6、销售进度'!AI224*$J14</f>
        <v>0</v>
      </c>
      <c r="AQ96" s="181">
        <f>'6、销售进度'!AQ224*$C14+'6、销售进度'!AP224*$D14+'6、销售进度'!AO224*$E14+'6、销售进度'!AN224*$F14+'6、销售进度'!AM224*$G14+'6、销售进度'!AL224*$H14+'6、销售进度'!AK224*$I14+'6、销售进度'!AJ224*$J14</f>
        <v>0</v>
      </c>
      <c r="AR96" s="181">
        <f>'6、销售进度'!AR224*$C14+'6、销售进度'!AQ224*$D14+'6、销售进度'!AP224*$E14+'6、销售进度'!AO224*$F14+'6、销售进度'!AN224*$G14+'6、销售进度'!AM224*$H14+'6、销售进度'!AL224*$I14+'6、销售进度'!AK224*$J14</f>
        <v>0</v>
      </c>
      <c r="AS96" s="181">
        <f>'6、销售进度'!AS224*$C14+'6、销售进度'!AR224*$D14+'6、销售进度'!AQ224*$E14+'6、销售进度'!AP224*$F14+'6、销售进度'!AO224*$G14+'6、销售进度'!AN224*$H14+'6、销售进度'!AM224*$I14+'6、销售进度'!AL224*$J14</f>
        <v>0</v>
      </c>
      <c r="AT96" s="181">
        <f>'6、销售进度'!AT224*$C14+'6、销售进度'!AS224*$D14+'6、销售进度'!AR224*$E14+'6、销售进度'!AQ224*$F14+'6、销售进度'!AP224*$G14+'6、销售进度'!AO224*$H14+'6、销售进度'!AN224*$I14+'6、销售进度'!AM224*$J14</f>
        <v>0</v>
      </c>
      <c r="AU96" s="181">
        <f>'6、销售进度'!AU224*$C14+'6、销售进度'!AT224*$D14+'6、销售进度'!AS224*$E14+'6、销售进度'!AR224*$F14+'6、销售进度'!AQ224*$G14+'6、销售进度'!AP224*$H14+'6、销售进度'!AO224*$I14+'6、销售进度'!AN224*$J14</f>
        <v>0</v>
      </c>
      <c r="AV96" s="181">
        <f>'6、销售进度'!AV224*$C14+'6、销售进度'!AU224*$D14+'6、销售进度'!AT224*$E14+'6、销售进度'!AS224*$F14+'6、销售进度'!AR224*$G14+'6、销售进度'!AQ224*$H14+'6、销售进度'!AP224*$I14+'6、销售进度'!AO224*$J14</f>
        <v>0</v>
      </c>
      <c r="AW96" s="181">
        <f>'6、销售进度'!AW224*$C14+'6、销售进度'!AV224*$D14+'6、销售进度'!AU224*$E14+'6、销售进度'!AT224*$F14+'6、销售进度'!AS224*$G14+'6、销售进度'!AR224*$H14+'6、销售进度'!AQ224*$I14+'6、销售进度'!AP224*$J14</f>
        <v>0</v>
      </c>
      <c r="AX96" s="181">
        <f>'6、销售进度'!AX224*$C14+'6、销售进度'!AW224*$D14+'6、销售进度'!AV224*$E14+'6、销售进度'!AU224*$F14+'6、销售进度'!AT224*$G14+'6、销售进度'!AS224*$H14+'6、销售进度'!AR224*$I14+'6、销售进度'!AQ224*$J14</f>
        <v>0</v>
      </c>
      <c r="AY96" s="181">
        <f>'6、销售进度'!AY224*$C14+'6、销售进度'!AX224*$D14+'6、销售进度'!AW224*$E14+'6、销售进度'!AV224*$F14+'6、销售进度'!AU224*$G14+'6、销售进度'!AT224*$H14+'6、销售进度'!AS224*$I14+'6、销售进度'!AR224*$J14</f>
        <v>0</v>
      </c>
      <c r="AZ96" s="181">
        <f>'6、销售进度'!AZ224*$C14+'6、销售进度'!AY224*$D14+'6、销售进度'!AX224*$E14+'6、销售进度'!AW224*$F14+'6、销售进度'!AV224*$G14+'6、销售进度'!AU224*$H14+'6、销售进度'!AT224*$I14+'6、销售进度'!AS224*$J14</f>
        <v>0</v>
      </c>
      <c r="BA96" s="181">
        <f>'6、销售进度'!BA224*$C14+'6、销售进度'!AZ224*$D14+'6、销售进度'!AY224*$E14+'6、销售进度'!AX224*$F14+'6、销售进度'!AW224*$G14+'6、销售进度'!AV224*$H14+'6、销售进度'!AU224*$I14+'6、销售进度'!AT224*$J14</f>
        <v>0</v>
      </c>
      <c r="BB96" s="181">
        <f>'6、销售进度'!BB224*$C14+'6、销售进度'!BA224*$D14+'6、销售进度'!AZ224*$E14+'6、销售进度'!AY224*$F14+'6、销售进度'!AX224*$G14+'6、销售进度'!AW224*$H14+'6、销售进度'!AV224*$I14+'6、销售进度'!AU224*$J14</f>
        <v>0</v>
      </c>
      <c r="BC96" s="181">
        <f>'6、销售进度'!BC224*$C14+'6、销售进度'!BB224*$D14+'6、销售进度'!BA224*$E14+'6、销售进度'!AZ224*$F14+'6、销售进度'!AY224*$G14+'6、销售进度'!AX224*$H14+'6、销售进度'!AW224*$I14+'6、销售进度'!AV224*$J14</f>
        <v>0</v>
      </c>
      <c r="BD96" s="181">
        <f>'6、销售进度'!BD224*$C14+'6、销售进度'!BC224*$D14+'6、销售进度'!BB224*$E14+'6、销售进度'!BA224*$F14+'6、销售进度'!AZ224*$G14+'6、销售进度'!AY224*$H14+'6、销售进度'!AX224*$I14+'6、销售进度'!AW224*$J14</f>
        <v>0</v>
      </c>
      <c r="BE96" s="181">
        <f>'6、销售进度'!BE224*$C14+'6、销售进度'!BD224*$D14+'6、销售进度'!BC224*$E14+'6、销售进度'!BB224*$F14+'6、销售进度'!BA224*$G14+'6、销售进度'!AZ224*$H14+'6、销售进度'!AY224*$I14+'6、销售进度'!AX224*$J14</f>
        <v>0</v>
      </c>
      <c r="BF96" s="181">
        <f>'6、销售进度'!BF224*$C14+'6、销售进度'!BE224*$D14+'6、销售进度'!BD224*$E14+'6、销售进度'!BC224*$F14+'6、销售进度'!BB224*$G14+'6、销售进度'!BA224*$H14+'6、销售进度'!AZ224*$I14+'6、销售进度'!AY224*$J14</f>
        <v>0</v>
      </c>
      <c r="BG96" s="181">
        <f>'6、销售进度'!BG224*$C14+'6、销售进度'!BF224*$D14+'6、销售进度'!BE224*$E14+'6、销售进度'!BD224*$F14+'6、销售进度'!BC224*$G14+'6、销售进度'!BB224*$H14+'6、销售进度'!BA224*$I14+'6、销售进度'!AZ224*$J14</f>
        <v>0</v>
      </c>
      <c r="BH96" s="181">
        <f>'6、销售进度'!BH224*$C14+'6、销售进度'!BG224*$D14+'6、销售进度'!BF224*$E14+'6、销售进度'!BE224*$F14+'6、销售进度'!BD224*$G14+'6、销售进度'!BC224*$H14+'6、销售进度'!BB224*$I14+'6、销售进度'!BA224*$J14</f>
        <v>0</v>
      </c>
      <c r="BI96" s="181">
        <f>'6、销售进度'!BI224*$C14+'6、销售进度'!BH224*$D14+'6、销售进度'!BG224*$E14+'6、销售进度'!BF224*$F14+'6、销售进度'!BE224*$G14+'6、销售进度'!BD224*$H14+'6、销售进度'!BC224*$I14+'6、销售进度'!BB224*$J14</f>
        <v>0</v>
      </c>
      <c r="BJ96" s="181">
        <f>'6、销售进度'!BJ224*$C14+'6、销售进度'!BI224*$D14+'6、销售进度'!BH224*$E14+'6、销售进度'!BG224*$F14+'6、销售进度'!BF224*$G14+'6、销售进度'!BE224*$H14+'6、销售进度'!BD224*$I14+'6、销售进度'!BC224*$J14</f>
        <v>0</v>
      </c>
      <c r="BK96" s="181">
        <f>'6、销售进度'!BK224*$C14+'6、销售进度'!BJ224*$D14+'6、销售进度'!BI224*$E14+'6、销售进度'!BH224*$F14+'6、销售进度'!BG224*$G14+'6、销售进度'!BF224*$H14+'6、销售进度'!BE224*$I14+'6、销售进度'!BD224*$J14</f>
        <v>0</v>
      </c>
      <c r="BL96" s="181">
        <f>'6、销售进度'!BL224*$C14+'6、销售进度'!BK224*$D14+'6、销售进度'!BJ224*$E14+'6、销售进度'!BI224*$F14+'6、销售进度'!BH224*$G14+'6、销售进度'!BG224*$H14+'6、销售进度'!BF224*$I14+'6、销售进度'!BE224*$J14</f>
        <v>0</v>
      </c>
      <c r="BM96" s="181">
        <f>'6、销售进度'!BM224*$C14+'6、销售进度'!BL224*$D14+'6、销售进度'!BK224*$E14+'6、销售进度'!BJ224*$F14+'6、销售进度'!BI224*$G14+'6、销售进度'!BH224*$H14+'6、销售进度'!BG224*$I14+'6、销售进度'!BF224*$J14</f>
        <v>0</v>
      </c>
      <c r="BN96" s="181">
        <f>'6、销售进度'!BN224*$C14+'6、销售进度'!BM224*$D14+'6、销售进度'!BL224*$E14+'6、销售进度'!BK224*$F14+'6、销售进度'!BJ224*$G14+'6、销售进度'!BI224*$H14+'6、销售进度'!BH224*$I14+'6、销售进度'!BG224*$J14</f>
        <v>0</v>
      </c>
      <c r="BO96" s="181">
        <f>'6、销售进度'!BO224*$C14+'6、销售进度'!BN224*$D14+'6、销售进度'!BM224*$E14+'6、销售进度'!BL224*$F14+'6、销售进度'!BK224*$G14+'6、销售进度'!BJ224*$H14+'6、销售进度'!BI224*$I14+'6、销售进度'!BH224*$J14</f>
        <v>0</v>
      </c>
      <c r="BP96" s="181">
        <f>'6、销售进度'!BP224*$C14+'6、销售进度'!BO224*$D14+'6、销售进度'!BN224*$E14+'6、销售进度'!BM224*$F14+'6、销售进度'!BL224*$G14+'6、销售进度'!BK224*$H14+'6、销售进度'!BJ224*$I14+'6、销售进度'!BI224*$J14</f>
        <v>0</v>
      </c>
      <c r="BQ96" s="181">
        <f>'6、销售进度'!BQ224*$C14+'6、销售进度'!BP224*$D14+'6、销售进度'!BO224*$E14+'6、销售进度'!BN224*$F14+'6、销售进度'!BM224*$G14+'6、销售进度'!BL224*$H14+'6、销售进度'!BK224*$I14+'6、销售进度'!BJ224*$J14</f>
        <v>0</v>
      </c>
      <c r="BR96" s="181">
        <f>'6、销售进度'!BR224*$C14+'6、销售进度'!BQ224*$D14+'6、销售进度'!BP224*$E14+'6、销售进度'!BO224*$F14+'6、销售进度'!BN224*$G14+'6、销售进度'!BM224*$H14+'6、销售进度'!BL224*$I14+'6、销售进度'!BK224*$J14</f>
        <v>0</v>
      </c>
      <c r="BS96" s="181">
        <f>'6、销售进度'!BS224*$C14+'6、销售进度'!BR224*$D14+'6、销售进度'!BQ224*$E14+'6、销售进度'!BP224*$F14+'6、销售进度'!BO224*$G14+'6、销售进度'!BN224*$H14+'6、销售进度'!BM224*$I14+'6、销售进度'!BL224*$J14</f>
        <v>0</v>
      </c>
      <c r="BT96" s="181">
        <f>'6、销售进度'!BT224*$C14+'6、销售进度'!BS224*$D14+'6、销售进度'!BR224*$E14+'6、销售进度'!BQ224*$F14+'6、销售进度'!BP224*$G14+'6、销售进度'!BO224*$H14+'6、销售进度'!BN224*$I14+'6、销售进度'!BM224*$J14</f>
        <v>0</v>
      </c>
      <c r="BU96" s="181">
        <f>'6、销售进度'!BU224*$C14+'6、销售进度'!BT224*$D14+'6、销售进度'!BS224*$E14+'6、销售进度'!BR224*$F14+'6、销售进度'!BQ224*$G14+'6、销售进度'!BP224*$H14+'6、销售进度'!BO224*$I14+'6、销售进度'!BN224*$J14</f>
        <v>0</v>
      </c>
      <c r="BV96" s="181">
        <f>'6、销售进度'!BV224*$C14+'6、销售进度'!BU224*$D14+'6、销售进度'!BT224*$E14+'6、销售进度'!BS224*$F14+'6、销售进度'!BR224*$G14+'6、销售进度'!BQ224*$H14+'6、销售进度'!BP224*$I14+'6、销售进度'!BO224*$J14</f>
        <v>0</v>
      </c>
      <c r="BW96" s="181">
        <f>'6、销售进度'!BW224*$C14+'6、销售进度'!BV224*$D14+'6、销售进度'!BU224*$E14+'6、销售进度'!BT224*$F14+'6、销售进度'!BS224*$G14+'6、销售进度'!BR224*$H14+'6、销售进度'!BQ224*$I14+'6、销售进度'!BP224*$J14</f>
        <v>0</v>
      </c>
      <c r="BX96" s="181">
        <f>'6、销售进度'!BX224*$C14+'6、销售进度'!BW224*$D14+'6、销售进度'!BV224*$E14+'6、销售进度'!BU224*$F14+'6、销售进度'!BT224*$G14+'6、销售进度'!BS224*$H14+'6、销售进度'!BR224*$I14+'6、销售进度'!BQ224*$J14</f>
        <v>0</v>
      </c>
      <c r="BY96" s="181">
        <f>'6、销售进度'!BY224*$C14+'6、销售进度'!BX224*$D14+'6、销售进度'!BW224*$E14+'6、销售进度'!BV224*$F14+'6、销售进度'!BU224*$G14+'6、销售进度'!BT224*$H14+'6、销售进度'!BS224*$I14+'6、销售进度'!BR224*$J14</f>
        <v>0</v>
      </c>
      <c r="BZ96" s="181">
        <f>'6、销售进度'!BZ224*$C14+'6、销售进度'!BY224*$D14+'6、销售进度'!BX224*$E14+'6、销售进度'!BW224*$F14+'6、销售进度'!BV224*$G14+'6、销售进度'!BU224*$H14+'6、销售进度'!BT224*$I14+'6、销售进度'!BS224*$J14</f>
        <v>0</v>
      </c>
      <c r="CA96" s="181">
        <f>'6、销售进度'!CA224*$C14+'6、销售进度'!BZ224*$D14+'6、销售进度'!BY224*$E14+'6、销售进度'!BX224*$F14+'6、销售进度'!BW224*$G14+'6、销售进度'!BV224*$H14+'6、销售进度'!BU224*$I14+'6、销售进度'!BT224*$J14</f>
        <v>0</v>
      </c>
      <c r="CB96" s="181">
        <f>'6、销售进度'!CB224*$C14+'6、销售进度'!CA224*$D14+'6、销售进度'!BZ224*$E14+'6、销售进度'!BY224*$F14+'6、销售进度'!BX224*$G14+'6、销售进度'!BW224*$H14+'6、销售进度'!BV224*$I14+'6、销售进度'!BU224*$J14</f>
        <v>0</v>
      </c>
      <c r="CC96" s="181">
        <f>'6、销售进度'!CC224*$C14+'6、销售进度'!CB224*$D14+'6、销售进度'!CA224*$E14+'6、销售进度'!BZ224*$F14+'6、销售进度'!BY224*$G14+'6、销售进度'!BX224*$H14+'6、销售进度'!BW224*$I14+'6、销售进度'!BV224*$J14</f>
        <v>0</v>
      </c>
      <c r="CD96" s="181">
        <f>'6、销售进度'!CD224*$C14+'6、销售进度'!CC224*$D14+'6、销售进度'!CB224*$E14+'6、销售进度'!CA224*$F14+'6、销售进度'!BZ224*$G14+'6、销售进度'!BY224*$H14+'6、销售进度'!BX224*$I14+'6、销售进度'!BW224*$J14</f>
        <v>0</v>
      </c>
      <c r="CE96" s="181">
        <f>'6、销售进度'!CE224*$C14+'6、销售进度'!CD224*$D14+'6、销售进度'!CC224*$E14+'6、销售进度'!CB224*$F14+'6、销售进度'!CA224*$G14+'6、销售进度'!BZ224*$H14+'6、销售进度'!BY224*$I14+'6、销售进度'!BX224*$J14</f>
        <v>0</v>
      </c>
      <c r="CF96" s="181">
        <f>'6、销售进度'!CF224*$C14+'6、销售进度'!CE224*$D14+'6、销售进度'!CD224*$E14+'6、销售进度'!CC224*$F14+'6、销售进度'!CB224*$G14+'6、销售进度'!CA224*$H14+'6、销售进度'!BZ224*$I14+'6、销售进度'!BY224*$J14</f>
        <v>0</v>
      </c>
      <c r="CG96" s="181">
        <f>'6、销售进度'!CG224*$C14+'6、销售进度'!CF224*$D14+'6、销售进度'!CE224*$E14+'6、销售进度'!CD224*$F14+'6、销售进度'!CC224*$G14+'6、销售进度'!CB224*$H14+'6、销售进度'!CA224*$I14+'6、销售进度'!BZ224*$J14</f>
        <v>0</v>
      </c>
      <c r="CH96" s="181">
        <f>'6、销售进度'!CH224*$C14+'6、销售进度'!CG224*$D14+'6、销售进度'!CF224*$E14+'6、销售进度'!CE224*$F14+'6、销售进度'!CD224*$G14+'6、销售进度'!CC224*$H14+'6、销售进度'!CB224*$I14+'6、销售进度'!CA224*$J14</f>
        <v>0</v>
      </c>
      <c r="CI96" s="181">
        <f>'6、销售进度'!CI224*$C14+'6、销售进度'!CH224*$D14+'6、销售进度'!CG224*$E14+'6、销售进度'!CF224*$F14+'6、销售进度'!CE224*$G14+'6、销售进度'!CD224*$H14+'6、销售进度'!CC224*$I14+'6、销售进度'!CB224*$J14</f>
        <v>0</v>
      </c>
      <c r="CJ96" s="181">
        <f>'6、销售进度'!CJ224*$C14+'6、销售进度'!CI224*$D14+'6、销售进度'!CH224*$E14+'6、销售进度'!CG224*$F14+'6、销售进度'!CF224*$G14+'6、销售进度'!CE224*$H14+'6、销售进度'!CD224*$I14+'6、销售进度'!CC224*$J14</f>
        <v>0</v>
      </c>
      <c r="CK96" s="181">
        <f>'6、销售进度'!CK224*$C14+'6、销售进度'!CJ224*$D14+'6、销售进度'!CI224*$E14+'6、销售进度'!CH224*$F14+'6、销售进度'!CG224*$G14+'6、销售进度'!CF224*$H14+'6、销售进度'!CE224*$I14+'6、销售进度'!CD224*$J14</f>
        <v>0</v>
      </c>
      <c r="CL96" s="181">
        <f>'6、销售进度'!CL224*$C14+'6、销售进度'!CK224*$D14+'6、销售进度'!CJ224*$E14+'6、销售进度'!CI224*$F14+'6、销售进度'!CH224*$G14+'6、销售进度'!CG224*$H14+'6、销售进度'!CF224*$I14+'6、销售进度'!CE224*$J14</f>
        <v>0</v>
      </c>
      <c r="CM96" s="181">
        <f>'6、销售进度'!CM224*$C14+'6、销售进度'!CL224*$D14+'6、销售进度'!CK224*$E14+'6、销售进度'!CJ224*$F14+'6、销售进度'!CI224*$G14+'6、销售进度'!CH224*$H14+'6、销售进度'!CG224*$I14+'6、销售进度'!CF224*$J14</f>
        <v>0</v>
      </c>
      <c r="CN96" s="181">
        <f>'6、销售进度'!CN224*$C14+'6、销售进度'!CM224*$D14+'6、销售进度'!CL224*$E14+'6、销售进度'!CK224*$F14+'6、销售进度'!CJ224*$G14+'6、销售进度'!CI224*$H14+'6、销售进度'!CH224*$I14+'6、销售进度'!CG224*$J14</f>
        <v>0</v>
      </c>
      <c r="CO96" s="181">
        <f>'6、销售进度'!CO224*$C14+'6、销售进度'!CN224*$D14+'6、销售进度'!CM224*$E14+'6、销售进度'!CL224*$F14+'6、销售进度'!CK224*$G14+'6、销售进度'!CJ224*$H14+'6、销售进度'!CI224*$I14+'6、销售进度'!CH224*$J14</f>
        <v>0</v>
      </c>
      <c r="CP96" s="181">
        <f>'6、销售进度'!CP224*$C14+'6、销售进度'!CO224*$D14+'6、销售进度'!CN224*$E14+'6、销售进度'!CM224*$F14+'6、销售进度'!CL224*$G14+'6、销售进度'!CK224*$H14+'6、销售进度'!CJ224*$I14+'6、销售进度'!CI224*$J14</f>
        <v>0</v>
      </c>
      <c r="CQ96" s="181">
        <f>'6、销售进度'!CQ224*$C14+'6、销售进度'!CP224*$D14+'6、销售进度'!CO224*$E14+'6、销售进度'!CN224*$F14+'6、销售进度'!CM224*$G14+'6、销售进度'!CL224*$H14+'6、销售进度'!CK224*$I14+'6、销售进度'!CJ224*$J14</f>
        <v>0</v>
      </c>
      <c r="CR96" s="181">
        <f>'6、销售进度'!CR224*$C14+'6、销售进度'!CQ224*$D14+'6、销售进度'!CP224*$E14+'6、销售进度'!CO224*$F14+'6、销售进度'!CN224*$G14+'6、销售进度'!CM224*$H14+'6、销售进度'!CL224*$I14+'6、销售进度'!CK224*$J14</f>
        <v>0</v>
      </c>
      <c r="CS96" s="181">
        <f>'6、销售进度'!CS224*$C14+'6、销售进度'!CR224*$D14+'6、销售进度'!CQ224*$E14+'6、销售进度'!CP224*$F14+'6、销售进度'!CO224*$G14+'6、销售进度'!CN224*$H14+'6、销售进度'!CM224*$I14+'6、销售进度'!CL224*$J14</f>
        <v>0</v>
      </c>
      <c r="CT96" s="181">
        <f>'6、销售进度'!CT224*$C14+'6、销售进度'!CS224*$D14+'6、销售进度'!CR224*$E14+'6、销售进度'!CQ224*$F14+'6、销售进度'!CP224*$G14+'6、销售进度'!CO224*$H14+'6、销售进度'!CN224*$I14+'6、销售进度'!CM224*$J14</f>
        <v>0</v>
      </c>
      <c r="CU96" s="188">
        <f>B96-'6、销售进度'!B224</f>
        <v>0</v>
      </c>
    </row>
    <row r="97" spans="1:99" ht="16.5" customHeight="1" outlineLevel="1">
      <c r="A97" s="174" t="str">
        <f t="shared" si="53"/>
        <v>酒店</v>
      </c>
      <c r="B97" s="180">
        <f t="shared" si="54"/>
        <v>0</v>
      </c>
      <c r="C97" s="181">
        <f>'6、销售进度'!C225*$C15</f>
        <v>0</v>
      </c>
      <c r="D97" s="181">
        <f>'6、销售进度'!D225*$C15+'6、销售进度'!C225*$D15</f>
        <v>0</v>
      </c>
      <c r="E97" s="181">
        <f>'6、销售进度'!E225*$C15+'6、销售进度'!D225*$D15+'6、销售进度'!C225*$E15</f>
        <v>0</v>
      </c>
      <c r="F97" s="181">
        <f>'6、销售进度'!F225*$C15+'6、销售进度'!E225*$D15+'6、销售进度'!D225*$E15+'6、销售进度'!C225*$F15</f>
        <v>0</v>
      </c>
      <c r="G97" s="181">
        <f>'6、销售进度'!G225*$C15+'6、销售进度'!F225*$D15+'6、销售进度'!E225*$E15+'6、销售进度'!D225*$F15+'6、销售进度'!C225*$G15</f>
        <v>0</v>
      </c>
      <c r="H97" s="181">
        <f>'6、销售进度'!H225*$C15+'6、销售进度'!G225*$D15+'6、销售进度'!F225*$E15+'6、销售进度'!E225*$F15+'6、销售进度'!D225*$G15+'6、销售进度'!C225*$H15</f>
        <v>0</v>
      </c>
      <c r="I97" s="181">
        <f>'6、销售进度'!I225*$C15+'6、销售进度'!H225*$D15+'6、销售进度'!G225*$E15+'6、销售进度'!F225*$F15+'6、销售进度'!E225*$G15+'6、销售进度'!D225*$H15+'6、销售进度'!C225*$I15</f>
        <v>0</v>
      </c>
      <c r="J97" s="181">
        <f>'6、销售进度'!J225*$C15+'6、销售进度'!I225*$D15+'6、销售进度'!H225*$E15+'6、销售进度'!G225*$F15+'6、销售进度'!F225*$G15+'6、销售进度'!E225*$H15+'6、销售进度'!D225*$I15+'6、销售进度'!C225*$J15</f>
        <v>0</v>
      </c>
      <c r="K97" s="181">
        <f>'6、销售进度'!K225*$C15+'6、销售进度'!J225*$D15+'6、销售进度'!I225*$E15+'6、销售进度'!H225*$F15+'6、销售进度'!G225*$G15+'6、销售进度'!F225*$H15+'6、销售进度'!E225*$I15+'6、销售进度'!D225*$J15</f>
        <v>0</v>
      </c>
      <c r="L97" s="181">
        <f>'6、销售进度'!L225*$C15+'6、销售进度'!K225*$D15+'6、销售进度'!J225*$E15+'6、销售进度'!I225*$F15+'6、销售进度'!H225*$G15+'6、销售进度'!G225*$H15+'6、销售进度'!F225*$I15+'6、销售进度'!E225*$J15</f>
        <v>0</v>
      </c>
      <c r="M97" s="181">
        <f>'6、销售进度'!M225*$C15+'6、销售进度'!L225*$D15+'6、销售进度'!K225*$E15+'6、销售进度'!J225*$F15+'6、销售进度'!I225*$G15+'6、销售进度'!H225*$H15+'6、销售进度'!G225*$I15+'6、销售进度'!F225*$J15</f>
        <v>0</v>
      </c>
      <c r="N97" s="181">
        <f>'6、销售进度'!N225*$C15+'6、销售进度'!M225*$D15+'6、销售进度'!L225*$E15+'6、销售进度'!K225*$F15+'6、销售进度'!J225*$G15+'6、销售进度'!I225*$H15+'6、销售进度'!H225*$I15+'6、销售进度'!G225*$J15</f>
        <v>0</v>
      </c>
      <c r="O97" s="181">
        <f>'6、销售进度'!O225*$C15+'6、销售进度'!N225*$D15+'6、销售进度'!M225*$E15+'6、销售进度'!L225*$F15+'6、销售进度'!K225*$G15+'6、销售进度'!J225*$H15+'6、销售进度'!I225*$I15+'6、销售进度'!H225*$J15</f>
        <v>0</v>
      </c>
      <c r="P97" s="181">
        <f>'6、销售进度'!P225*$C15+'6、销售进度'!O225*$D15+'6、销售进度'!N225*$E15+'6、销售进度'!M225*$F15+'6、销售进度'!L225*$G15+'6、销售进度'!K225*$H15+'6、销售进度'!J225*$I15+'6、销售进度'!I225*$J15</f>
        <v>0</v>
      </c>
      <c r="Q97" s="181">
        <f>'6、销售进度'!Q225*$C15+'6、销售进度'!P225*$D15+'6、销售进度'!O225*$E15+'6、销售进度'!N225*$F15+'6、销售进度'!M225*$G15+'6、销售进度'!L225*$H15+'6、销售进度'!K225*$I15+'6、销售进度'!J225*$J15</f>
        <v>0</v>
      </c>
      <c r="R97" s="181">
        <f>'6、销售进度'!R225*$C15+'6、销售进度'!Q225*$D15+'6、销售进度'!P225*$E15+'6、销售进度'!O225*$F15+'6、销售进度'!N225*$G15+'6、销售进度'!M225*$H15+'6、销售进度'!L225*$I15+'6、销售进度'!K225*$J15</f>
        <v>0</v>
      </c>
      <c r="S97" s="181">
        <f>'6、销售进度'!S225*$C15+'6、销售进度'!R225*$D15+'6、销售进度'!Q225*$E15+'6、销售进度'!P225*$F15+'6、销售进度'!O225*$G15+'6、销售进度'!N225*$H15+'6、销售进度'!M225*$I15+'6、销售进度'!L225*$J15</f>
        <v>0</v>
      </c>
      <c r="T97" s="181">
        <f>'6、销售进度'!T225*$C15+'6、销售进度'!S225*$D15+'6、销售进度'!R225*$E15+'6、销售进度'!Q225*$F15+'6、销售进度'!P225*$G15+'6、销售进度'!O225*$H15+'6、销售进度'!N225*$I15+'6、销售进度'!M225*$J15</f>
        <v>0</v>
      </c>
      <c r="U97" s="181">
        <f>'6、销售进度'!U225*$C15+'6、销售进度'!T225*$D15+'6、销售进度'!S225*$E15+'6、销售进度'!R225*$F15+'6、销售进度'!Q225*$G15+'6、销售进度'!P225*$H15+'6、销售进度'!O225*$I15+'6、销售进度'!N225*$J15</f>
        <v>0</v>
      </c>
      <c r="V97" s="181">
        <f>'6、销售进度'!V225*$C15+'6、销售进度'!U225*$D15+'6、销售进度'!T225*$E15+'6、销售进度'!S225*$F15+'6、销售进度'!R225*$G15+'6、销售进度'!Q225*$H15+'6、销售进度'!P225*$I15+'6、销售进度'!O225*$J15</f>
        <v>0</v>
      </c>
      <c r="W97" s="181">
        <f>'6、销售进度'!W225*$C15+'6、销售进度'!V225*$D15+'6、销售进度'!U225*$E15+'6、销售进度'!T225*$F15+'6、销售进度'!S225*$G15+'6、销售进度'!R225*$H15+'6、销售进度'!Q225*$I15+'6、销售进度'!P225*$J15</f>
        <v>0</v>
      </c>
      <c r="X97" s="181">
        <f>'6、销售进度'!X225*$C15+'6、销售进度'!W225*$D15+'6、销售进度'!V225*$E15+'6、销售进度'!U225*$F15+'6、销售进度'!T225*$G15+'6、销售进度'!S225*$H15+'6、销售进度'!R225*$I15+'6、销售进度'!Q225*$J15</f>
        <v>0</v>
      </c>
      <c r="Y97" s="181">
        <f>'6、销售进度'!Y225*$C15+'6、销售进度'!X225*$D15+'6、销售进度'!W225*$E15+'6、销售进度'!V225*$F15+'6、销售进度'!U225*$G15+'6、销售进度'!T225*$H15+'6、销售进度'!S225*$I15+'6、销售进度'!R225*$J15</f>
        <v>0</v>
      </c>
      <c r="Z97" s="181">
        <f>'6、销售进度'!Z225*$C15+'6、销售进度'!Y225*$D15+'6、销售进度'!X225*$E15+'6、销售进度'!W225*$F15+'6、销售进度'!V225*$G15+'6、销售进度'!U225*$H15+'6、销售进度'!T225*$I15+'6、销售进度'!S225*$J15</f>
        <v>0</v>
      </c>
      <c r="AA97" s="181">
        <f>'6、销售进度'!AA225*$C15+'6、销售进度'!Z225*$D15+'6、销售进度'!Y225*$E15+'6、销售进度'!X225*$F15+'6、销售进度'!W225*$G15+'6、销售进度'!V225*$H15+'6、销售进度'!U225*$I15+'6、销售进度'!T225*$J15</f>
        <v>0</v>
      </c>
      <c r="AB97" s="181">
        <f>'6、销售进度'!AB225*$C15+'6、销售进度'!AA225*$D15+'6、销售进度'!Z225*$E15+'6、销售进度'!Y225*$F15+'6、销售进度'!X225*$G15+'6、销售进度'!W225*$H15+'6、销售进度'!V225*$I15+'6、销售进度'!U225*$J15</f>
        <v>0</v>
      </c>
      <c r="AC97" s="181">
        <f>'6、销售进度'!AC225*$C15+'6、销售进度'!AB225*$D15+'6、销售进度'!AA225*$E15+'6、销售进度'!Z225*$F15+'6、销售进度'!Y225*$G15+'6、销售进度'!X225*$H15+'6、销售进度'!W225*$I15+'6、销售进度'!V225*$J15</f>
        <v>0</v>
      </c>
      <c r="AD97" s="181">
        <f>'6、销售进度'!AD225*$C15+'6、销售进度'!AC225*$D15+'6、销售进度'!AB225*$E15+'6、销售进度'!AA225*$F15+'6、销售进度'!Z225*$G15+'6、销售进度'!Y225*$H15+'6、销售进度'!X225*$I15+'6、销售进度'!W225*$J15</f>
        <v>0</v>
      </c>
      <c r="AE97" s="181">
        <f>'6、销售进度'!AE225*$C15+'6、销售进度'!AD225*$D15+'6、销售进度'!AC225*$E15+'6、销售进度'!AB225*$F15+'6、销售进度'!AA225*$G15+'6、销售进度'!Z225*$H15+'6、销售进度'!Y225*$I15+'6、销售进度'!X225*$J15</f>
        <v>0</v>
      </c>
      <c r="AF97" s="181">
        <f>'6、销售进度'!AF225*$C15+'6、销售进度'!AE225*$D15+'6、销售进度'!AD225*$E15+'6、销售进度'!AC225*$F15+'6、销售进度'!AB225*$G15+'6、销售进度'!AA225*$H15+'6、销售进度'!Z225*$I15+'6、销售进度'!Y225*$J15</f>
        <v>0</v>
      </c>
      <c r="AG97" s="181">
        <f>'6、销售进度'!AG225*$C15+'6、销售进度'!AF225*$D15+'6、销售进度'!AE225*$E15+'6、销售进度'!AD225*$F15+'6、销售进度'!AC225*$G15+'6、销售进度'!AB225*$H15+'6、销售进度'!AA225*$I15+'6、销售进度'!Z225*$J15</f>
        <v>0</v>
      </c>
      <c r="AH97" s="181">
        <f>'6、销售进度'!AH225*$C15+'6、销售进度'!AG225*$D15+'6、销售进度'!AF225*$E15+'6、销售进度'!AE225*$F15+'6、销售进度'!AD225*$G15+'6、销售进度'!AC225*$H15+'6、销售进度'!AB225*$I15+'6、销售进度'!AA225*$J15</f>
        <v>0</v>
      </c>
      <c r="AI97" s="181">
        <f>'6、销售进度'!AI225*$C15+'6、销售进度'!AH225*$D15+'6、销售进度'!AG225*$E15+'6、销售进度'!AF225*$F15+'6、销售进度'!AE225*$G15+'6、销售进度'!AD225*$H15+'6、销售进度'!AC225*$I15+'6、销售进度'!AB225*$J15</f>
        <v>0</v>
      </c>
      <c r="AJ97" s="181">
        <f>'6、销售进度'!AJ225*$C15+'6、销售进度'!AI225*$D15+'6、销售进度'!AH225*$E15+'6、销售进度'!AG225*$F15+'6、销售进度'!AF225*$G15+'6、销售进度'!AE225*$H15+'6、销售进度'!AD225*$I15+'6、销售进度'!AC225*$J15</f>
        <v>0</v>
      </c>
      <c r="AK97" s="181">
        <f>'6、销售进度'!AK225*$C15+'6、销售进度'!AJ225*$D15+'6、销售进度'!AI225*$E15+'6、销售进度'!AH225*$F15+'6、销售进度'!AG225*$G15+'6、销售进度'!AF225*$H15+'6、销售进度'!AE225*$I15+'6、销售进度'!AD225*$J15</f>
        <v>0</v>
      </c>
      <c r="AL97" s="181">
        <f>'6、销售进度'!AL225*$C15+'6、销售进度'!AK225*$D15+'6、销售进度'!AJ225*$E15+'6、销售进度'!AI225*$F15+'6、销售进度'!AH225*$G15+'6、销售进度'!AG225*$H15+'6、销售进度'!AF225*$I15+'6、销售进度'!AE225*$J15</f>
        <v>0</v>
      </c>
      <c r="AM97" s="181">
        <f>'6、销售进度'!AM225*$C15+'6、销售进度'!AL225*$D15+'6、销售进度'!AK225*$E15+'6、销售进度'!AJ225*$F15+'6、销售进度'!AI225*$G15+'6、销售进度'!AH225*$H15+'6、销售进度'!AG225*$I15+'6、销售进度'!AF225*$J15</f>
        <v>0</v>
      </c>
      <c r="AN97" s="181">
        <f>'6、销售进度'!AN225*$C15+'6、销售进度'!AM225*$D15+'6、销售进度'!AL225*$E15+'6、销售进度'!AK225*$F15+'6、销售进度'!AJ225*$G15+'6、销售进度'!AI225*$H15+'6、销售进度'!AH225*$I15+'6、销售进度'!AG225*$J15</f>
        <v>0</v>
      </c>
      <c r="AO97" s="181">
        <f>'6、销售进度'!AO225*$C15+'6、销售进度'!AN225*$D15+'6、销售进度'!AM225*$E15+'6、销售进度'!AL225*$F15+'6、销售进度'!AK225*$G15+'6、销售进度'!AJ225*$H15+'6、销售进度'!AI225*$I15+'6、销售进度'!AH225*$J15</f>
        <v>0</v>
      </c>
      <c r="AP97" s="181">
        <f>'6、销售进度'!AP225*$C15+'6、销售进度'!AO225*$D15+'6、销售进度'!AN225*$E15+'6、销售进度'!AM225*$F15+'6、销售进度'!AL225*$G15+'6、销售进度'!AK225*$H15+'6、销售进度'!AJ225*$I15+'6、销售进度'!AI225*$J15</f>
        <v>0</v>
      </c>
      <c r="AQ97" s="181">
        <f>'6、销售进度'!AQ225*$C15+'6、销售进度'!AP225*$D15+'6、销售进度'!AO225*$E15+'6、销售进度'!AN225*$F15+'6、销售进度'!AM225*$G15+'6、销售进度'!AL225*$H15+'6、销售进度'!AK225*$I15+'6、销售进度'!AJ225*$J15</f>
        <v>0</v>
      </c>
      <c r="AR97" s="181">
        <f>'6、销售进度'!AR225*$C15+'6、销售进度'!AQ225*$D15+'6、销售进度'!AP225*$E15+'6、销售进度'!AO225*$F15+'6、销售进度'!AN225*$G15+'6、销售进度'!AM225*$H15+'6、销售进度'!AL225*$I15+'6、销售进度'!AK225*$J15</f>
        <v>0</v>
      </c>
      <c r="AS97" s="181">
        <f>'6、销售进度'!AS225*$C15+'6、销售进度'!AR225*$D15+'6、销售进度'!AQ225*$E15+'6、销售进度'!AP225*$F15+'6、销售进度'!AO225*$G15+'6、销售进度'!AN225*$H15+'6、销售进度'!AM225*$I15+'6、销售进度'!AL225*$J15</f>
        <v>0</v>
      </c>
      <c r="AT97" s="181">
        <f>'6、销售进度'!AT225*$C15+'6、销售进度'!AS225*$D15+'6、销售进度'!AR225*$E15+'6、销售进度'!AQ225*$F15+'6、销售进度'!AP225*$G15+'6、销售进度'!AO225*$H15+'6、销售进度'!AN225*$I15+'6、销售进度'!AM225*$J15</f>
        <v>0</v>
      </c>
      <c r="AU97" s="181">
        <f>'6、销售进度'!AU225*$C15+'6、销售进度'!AT225*$D15+'6、销售进度'!AS225*$E15+'6、销售进度'!AR225*$F15+'6、销售进度'!AQ225*$G15+'6、销售进度'!AP225*$H15+'6、销售进度'!AO225*$I15+'6、销售进度'!AN225*$J15</f>
        <v>0</v>
      </c>
      <c r="AV97" s="181">
        <f>'6、销售进度'!AV225*$C15+'6、销售进度'!AU225*$D15+'6、销售进度'!AT225*$E15+'6、销售进度'!AS225*$F15+'6、销售进度'!AR225*$G15+'6、销售进度'!AQ225*$H15+'6、销售进度'!AP225*$I15+'6、销售进度'!AO225*$J15</f>
        <v>0</v>
      </c>
      <c r="AW97" s="181">
        <f>'6、销售进度'!AW225*$C15+'6、销售进度'!AV225*$D15+'6、销售进度'!AU225*$E15+'6、销售进度'!AT225*$F15+'6、销售进度'!AS225*$G15+'6、销售进度'!AR225*$H15+'6、销售进度'!AQ225*$I15+'6、销售进度'!AP225*$J15</f>
        <v>0</v>
      </c>
      <c r="AX97" s="181">
        <f>'6、销售进度'!AX225*$C15+'6、销售进度'!AW225*$D15+'6、销售进度'!AV225*$E15+'6、销售进度'!AU225*$F15+'6、销售进度'!AT225*$G15+'6、销售进度'!AS225*$H15+'6、销售进度'!AR225*$I15+'6、销售进度'!AQ225*$J15</f>
        <v>0</v>
      </c>
      <c r="AY97" s="181">
        <f>'6、销售进度'!AY225*$C15+'6、销售进度'!AX225*$D15+'6、销售进度'!AW225*$E15+'6、销售进度'!AV225*$F15+'6、销售进度'!AU225*$G15+'6、销售进度'!AT225*$H15+'6、销售进度'!AS225*$I15+'6、销售进度'!AR225*$J15</f>
        <v>0</v>
      </c>
      <c r="AZ97" s="181">
        <f>'6、销售进度'!AZ225*$C15+'6、销售进度'!AY225*$D15+'6、销售进度'!AX225*$E15+'6、销售进度'!AW225*$F15+'6、销售进度'!AV225*$G15+'6、销售进度'!AU225*$H15+'6、销售进度'!AT225*$I15+'6、销售进度'!AS225*$J15</f>
        <v>0</v>
      </c>
      <c r="BA97" s="181">
        <f>'6、销售进度'!BA225*$C15+'6、销售进度'!AZ225*$D15+'6、销售进度'!AY225*$E15+'6、销售进度'!AX225*$F15+'6、销售进度'!AW225*$G15+'6、销售进度'!AV225*$H15+'6、销售进度'!AU225*$I15+'6、销售进度'!AT225*$J15</f>
        <v>0</v>
      </c>
      <c r="BB97" s="181">
        <f>'6、销售进度'!BB225*$C15+'6、销售进度'!BA225*$D15+'6、销售进度'!AZ225*$E15+'6、销售进度'!AY225*$F15+'6、销售进度'!AX225*$G15+'6、销售进度'!AW225*$H15+'6、销售进度'!AV225*$I15+'6、销售进度'!AU225*$J15</f>
        <v>0</v>
      </c>
      <c r="BC97" s="181">
        <f>'6、销售进度'!BC225*$C15+'6、销售进度'!BB225*$D15+'6、销售进度'!BA225*$E15+'6、销售进度'!AZ225*$F15+'6、销售进度'!AY225*$G15+'6、销售进度'!AX225*$H15+'6、销售进度'!AW225*$I15+'6、销售进度'!AV225*$J15</f>
        <v>0</v>
      </c>
      <c r="BD97" s="181">
        <f>'6、销售进度'!BD225*$C15+'6、销售进度'!BC225*$D15+'6、销售进度'!BB225*$E15+'6、销售进度'!BA225*$F15+'6、销售进度'!AZ225*$G15+'6、销售进度'!AY225*$H15+'6、销售进度'!AX225*$I15+'6、销售进度'!AW225*$J15</f>
        <v>0</v>
      </c>
      <c r="BE97" s="181">
        <f>'6、销售进度'!BE225*$C15+'6、销售进度'!BD225*$D15+'6、销售进度'!BC225*$E15+'6、销售进度'!BB225*$F15+'6、销售进度'!BA225*$G15+'6、销售进度'!AZ225*$H15+'6、销售进度'!AY225*$I15+'6、销售进度'!AX225*$J15</f>
        <v>0</v>
      </c>
      <c r="BF97" s="181">
        <f>'6、销售进度'!BF225*$C15+'6、销售进度'!BE225*$D15+'6、销售进度'!BD225*$E15+'6、销售进度'!BC225*$F15+'6、销售进度'!BB225*$G15+'6、销售进度'!BA225*$H15+'6、销售进度'!AZ225*$I15+'6、销售进度'!AY225*$J15</f>
        <v>0</v>
      </c>
      <c r="BG97" s="181">
        <f>'6、销售进度'!BG225*$C15+'6、销售进度'!BF225*$D15+'6、销售进度'!BE225*$E15+'6、销售进度'!BD225*$F15+'6、销售进度'!BC225*$G15+'6、销售进度'!BB225*$H15+'6、销售进度'!BA225*$I15+'6、销售进度'!AZ225*$J15</f>
        <v>0</v>
      </c>
      <c r="BH97" s="181">
        <f>'6、销售进度'!BH225*$C15+'6、销售进度'!BG225*$D15+'6、销售进度'!BF225*$E15+'6、销售进度'!BE225*$F15+'6、销售进度'!BD225*$G15+'6、销售进度'!BC225*$H15+'6、销售进度'!BB225*$I15+'6、销售进度'!BA225*$J15</f>
        <v>0</v>
      </c>
      <c r="BI97" s="181">
        <f>'6、销售进度'!BI225*$C15+'6、销售进度'!BH225*$D15+'6、销售进度'!BG225*$E15+'6、销售进度'!BF225*$F15+'6、销售进度'!BE225*$G15+'6、销售进度'!BD225*$H15+'6、销售进度'!BC225*$I15+'6、销售进度'!BB225*$J15</f>
        <v>0</v>
      </c>
      <c r="BJ97" s="181">
        <f>'6、销售进度'!BJ225*$C15+'6、销售进度'!BI225*$D15+'6、销售进度'!BH225*$E15+'6、销售进度'!BG225*$F15+'6、销售进度'!BF225*$G15+'6、销售进度'!BE225*$H15+'6、销售进度'!BD225*$I15+'6、销售进度'!BC225*$J15</f>
        <v>0</v>
      </c>
      <c r="BK97" s="181">
        <f>'6、销售进度'!BK225*$C15+'6、销售进度'!BJ225*$D15+'6、销售进度'!BI225*$E15+'6、销售进度'!BH225*$F15+'6、销售进度'!BG225*$G15+'6、销售进度'!BF225*$H15+'6、销售进度'!BE225*$I15+'6、销售进度'!BD225*$J15</f>
        <v>0</v>
      </c>
      <c r="BL97" s="181">
        <f>'6、销售进度'!BL225*$C15+'6、销售进度'!BK225*$D15+'6、销售进度'!BJ225*$E15+'6、销售进度'!BI225*$F15+'6、销售进度'!BH225*$G15+'6、销售进度'!BG225*$H15+'6、销售进度'!BF225*$I15+'6、销售进度'!BE225*$J15</f>
        <v>0</v>
      </c>
      <c r="BM97" s="181">
        <f>'6、销售进度'!BM225*$C15+'6、销售进度'!BL225*$D15+'6、销售进度'!BK225*$E15+'6、销售进度'!BJ225*$F15+'6、销售进度'!BI225*$G15+'6、销售进度'!BH225*$H15+'6、销售进度'!BG225*$I15+'6、销售进度'!BF225*$J15</f>
        <v>0</v>
      </c>
      <c r="BN97" s="181">
        <f>'6、销售进度'!BN225*$C15+'6、销售进度'!BM225*$D15+'6、销售进度'!BL225*$E15+'6、销售进度'!BK225*$F15+'6、销售进度'!BJ225*$G15+'6、销售进度'!BI225*$H15+'6、销售进度'!BH225*$I15+'6、销售进度'!BG225*$J15</f>
        <v>0</v>
      </c>
      <c r="BO97" s="181">
        <f>'6、销售进度'!BO225*$C15+'6、销售进度'!BN225*$D15+'6、销售进度'!BM225*$E15+'6、销售进度'!BL225*$F15+'6、销售进度'!BK225*$G15+'6、销售进度'!BJ225*$H15+'6、销售进度'!BI225*$I15+'6、销售进度'!BH225*$J15</f>
        <v>0</v>
      </c>
      <c r="BP97" s="181">
        <f>'6、销售进度'!BP225*$C15+'6、销售进度'!BO225*$D15+'6、销售进度'!BN225*$E15+'6、销售进度'!BM225*$F15+'6、销售进度'!BL225*$G15+'6、销售进度'!BK225*$H15+'6、销售进度'!BJ225*$I15+'6、销售进度'!BI225*$J15</f>
        <v>0</v>
      </c>
      <c r="BQ97" s="181">
        <f>'6、销售进度'!BQ225*$C15+'6、销售进度'!BP225*$D15+'6、销售进度'!BO225*$E15+'6、销售进度'!BN225*$F15+'6、销售进度'!BM225*$G15+'6、销售进度'!BL225*$H15+'6、销售进度'!BK225*$I15+'6、销售进度'!BJ225*$J15</f>
        <v>0</v>
      </c>
      <c r="BR97" s="181">
        <f>'6、销售进度'!BR225*$C15+'6、销售进度'!BQ225*$D15+'6、销售进度'!BP225*$E15+'6、销售进度'!BO225*$F15+'6、销售进度'!BN225*$G15+'6、销售进度'!BM225*$H15+'6、销售进度'!BL225*$I15+'6、销售进度'!BK225*$J15</f>
        <v>0</v>
      </c>
      <c r="BS97" s="181">
        <f>'6、销售进度'!BS225*$C15+'6、销售进度'!BR225*$D15+'6、销售进度'!BQ225*$E15+'6、销售进度'!BP225*$F15+'6、销售进度'!BO225*$G15+'6、销售进度'!BN225*$H15+'6、销售进度'!BM225*$I15+'6、销售进度'!BL225*$J15</f>
        <v>0</v>
      </c>
      <c r="BT97" s="181">
        <f>'6、销售进度'!BT225*$C15+'6、销售进度'!BS225*$D15+'6、销售进度'!BR225*$E15+'6、销售进度'!BQ225*$F15+'6、销售进度'!BP225*$G15+'6、销售进度'!BO225*$H15+'6、销售进度'!BN225*$I15+'6、销售进度'!BM225*$J15</f>
        <v>0</v>
      </c>
      <c r="BU97" s="181">
        <f>'6、销售进度'!BU225*$C15+'6、销售进度'!BT225*$D15+'6、销售进度'!BS225*$E15+'6、销售进度'!BR225*$F15+'6、销售进度'!BQ225*$G15+'6、销售进度'!BP225*$H15+'6、销售进度'!BO225*$I15+'6、销售进度'!BN225*$J15</f>
        <v>0</v>
      </c>
      <c r="BV97" s="181">
        <f>'6、销售进度'!BV225*$C15+'6、销售进度'!BU225*$D15+'6、销售进度'!BT225*$E15+'6、销售进度'!BS225*$F15+'6、销售进度'!BR225*$G15+'6、销售进度'!BQ225*$H15+'6、销售进度'!BP225*$I15+'6、销售进度'!BO225*$J15</f>
        <v>0</v>
      </c>
      <c r="BW97" s="181">
        <f>'6、销售进度'!BW225*$C15+'6、销售进度'!BV225*$D15+'6、销售进度'!BU225*$E15+'6、销售进度'!BT225*$F15+'6、销售进度'!BS225*$G15+'6、销售进度'!BR225*$H15+'6、销售进度'!BQ225*$I15+'6、销售进度'!BP225*$J15</f>
        <v>0</v>
      </c>
      <c r="BX97" s="181">
        <f>'6、销售进度'!BX225*$C15+'6、销售进度'!BW225*$D15+'6、销售进度'!BV225*$E15+'6、销售进度'!BU225*$F15+'6、销售进度'!BT225*$G15+'6、销售进度'!BS225*$H15+'6、销售进度'!BR225*$I15+'6、销售进度'!BQ225*$J15</f>
        <v>0</v>
      </c>
      <c r="BY97" s="181">
        <f>'6、销售进度'!BY225*$C15+'6、销售进度'!BX225*$D15+'6、销售进度'!BW225*$E15+'6、销售进度'!BV225*$F15+'6、销售进度'!BU225*$G15+'6、销售进度'!BT225*$H15+'6、销售进度'!BS225*$I15+'6、销售进度'!BR225*$J15</f>
        <v>0</v>
      </c>
      <c r="BZ97" s="181">
        <f>'6、销售进度'!BZ225*$C15+'6、销售进度'!BY225*$D15+'6、销售进度'!BX225*$E15+'6、销售进度'!BW225*$F15+'6、销售进度'!BV225*$G15+'6、销售进度'!BU225*$H15+'6、销售进度'!BT225*$I15+'6、销售进度'!BS225*$J15</f>
        <v>0</v>
      </c>
      <c r="CA97" s="181">
        <f>'6、销售进度'!CA225*$C15+'6、销售进度'!BZ225*$D15+'6、销售进度'!BY225*$E15+'6、销售进度'!BX225*$F15+'6、销售进度'!BW225*$G15+'6、销售进度'!BV225*$H15+'6、销售进度'!BU225*$I15+'6、销售进度'!BT225*$J15</f>
        <v>0</v>
      </c>
      <c r="CB97" s="181">
        <f>'6、销售进度'!CB225*$C15+'6、销售进度'!CA225*$D15+'6、销售进度'!BZ225*$E15+'6、销售进度'!BY225*$F15+'6、销售进度'!BX225*$G15+'6、销售进度'!BW225*$H15+'6、销售进度'!BV225*$I15+'6、销售进度'!BU225*$J15</f>
        <v>0</v>
      </c>
      <c r="CC97" s="181">
        <f>'6、销售进度'!CC225*$C15+'6、销售进度'!CB225*$D15+'6、销售进度'!CA225*$E15+'6、销售进度'!BZ225*$F15+'6、销售进度'!BY225*$G15+'6、销售进度'!BX225*$H15+'6、销售进度'!BW225*$I15+'6、销售进度'!BV225*$J15</f>
        <v>0</v>
      </c>
      <c r="CD97" s="181">
        <f>'6、销售进度'!CD225*$C15+'6、销售进度'!CC225*$D15+'6、销售进度'!CB225*$E15+'6、销售进度'!CA225*$F15+'6、销售进度'!BZ225*$G15+'6、销售进度'!BY225*$H15+'6、销售进度'!BX225*$I15+'6、销售进度'!BW225*$J15</f>
        <v>0</v>
      </c>
      <c r="CE97" s="181">
        <f>'6、销售进度'!CE225*$C15+'6、销售进度'!CD225*$D15+'6、销售进度'!CC225*$E15+'6、销售进度'!CB225*$F15+'6、销售进度'!CA225*$G15+'6、销售进度'!BZ225*$H15+'6、销售进度'!BY225*$I15+'6、销售进度'!BX225*$J15</f>
        <v>0</v>
      </c>
      <c r="CF97" s="181">
        <f>'6、销售进度'!CF225*$C15+'6、销售进度'!CE225*$D15+'6、销售进度'!CD225*$E15+'6、销售进度'!CC225*$F15+'6、销售进度'!CB225*$G15+'6、销售进度'!CA225*$H15+'6、销售进度'!BZ225*$I15+'6、销售进度'!BY225*$J15</f>
        <v>0</v>
      </c>
      <c r="CG97" s="181">
        <f>'6、销售进度'!CG225*$C15+'6、销售进度'!CF225*$D15+'6、销售进度'!CE225*$E15+'6、销售进度'!CD225*$F15+'6、销售进度'!CC225*$G15+'6、销售进度'!CB225*$H15+'6、销售进度'!CA225*$I15+'6、销售进度'!BZ225*$J15</f>
        <v>0</v>
      </c>
      <c r="CH97" s="181">
        <f>'6、销售进度'!CH225*$C15+'6、销售进度'!CG225*$D15+'6、销售进度'!CF225*$E15+'6、销售进度'!CE225*$F15+'6、销售进度'!CD225*$G15+'6、销售进度'!CC225*$H15+'6、销售进度'!CB225*$I15+'6、销售进度'!CA225*$J15</f>
        <v>0</v>
      </c>
      <c r="CI97" s="181">
        <f>'6、销售进度'!CI225*$C15+'6、销售进度'!CH225*$D15+'6、销售进度'!CG225*$E15+'6、销售进度'!CF225*$F15+'6、销售进度'!CE225*$G15+'6、销售进度'!CD225*$H15+'6、销售进度'!CC225*$I15+'6、销售进度'!CB225*$J15</f>
        <v>0</v>
      </c>
      <c r="CJ97" s="181">
        <f>'6、销售进度'!CJ225*$C15+'6、销售进度'!CI225*$D15+'6、销售进度'!CH225*$E15+'6、销售进度'!CG225*$F15+'6、销售进度'!CF225*$G15+'6、销售进度'!CE225*$H15+'6、销售进度'!CD225*$I15+'6、销售进度'!CC225*$J15</f>
        <v>0</v>
      </c>
      <c r="CK97" s="181">
        <f>'6、销售进度'!CK225*$C15+'6、销售进度'!CJ225*$D15+'6、销售进度'!CI225*$E15+'6、销售进度'!CH225*$F15+'6、销售进度'!CG225*$G15+'6、销售进度'!CF225*$H15+'6、销售进度'!CE225*$I15+'6、销售进度'!CD225*$J15</f>
        <v>0</v>
      </c>
      <c r="CL97" s="181">
        <f>'6、销售进度'!CL225*$C15+'6、销售进度'!CK225*$D15+'6、销售进度'!CJ225*$E15+'6、销售进度'!CI225*$F15+'6、销售进度'!CH225*$G15+'6、销售进度'!CG225*$H15+'6、销售进度'!CF225*$I15+'6、销售进度'!CE225*$J15</f>
        <v>0</v>
      </c>
      <c r="CM97" s="181">
        <f>'6、销售进度'!CM225*$C15+'6、销售进度'!CL225*$D15+'6、销售进度'!CK225*$E15+'6、销售进度'!CJ225*$F15+'6、销售进度'!CI225*$G15+'6、销售进度'!CH225*$H15+'6、销售进度'!CG225*$I15+'6、销售进度'!CF225*$J15</f>
        <v>0</v>
      </c>
      <c r="CN97" s="181">
        <f>'6、销售进度'!CN225*$C15+'6、销售进度'!CM225*$D15+'6、销售进度'!CL225*$E15+'6、销售进度'!CK225*$F15+'6、销售进度'!CJ225*$G15+'6、销售进度'!CI225*$H15+'6、销售进度'!CH225*$I15+'6、销售进度'!CG225*$J15</f>
        <v>0</v>
      </c>
      <c r="CO97" s="181">
        <f>'6、销售进度'!CO225*$C15+'6、销售进度'!CN225*$D15+'6、销售进度'!CM225*$E15+'6、销售进度'!CL225*$F15+'6、销售进度'!CK225*$G15+'6、销售进度'!CJ225*$H15+'6、销售进度'!CI225*$I15+'6、销售进度'!CH225*$J15</f>
        <v>0</v>
      </c>
      <c r="CP97" s="181">
        <f>'6、销售进度'!CP225*$C15+'6、销售进度'!CO225*$D15+'6、销售进度'!CN225*$E15+'6、销售进度'!CM225*$F15+'6、销售进度'!CL225*$G15+'6、销售进度'!CK225*$H15+'6、销售进度'!CJ225*$I15+'6、销售进度'!CI225*$J15</f>
        <v>0</v>
      </c>
      <c r="CQ97" s="181">
        <f>'6、销售进度'!CQ225*$C15+'6、销售进度'!CP225*$D15+'6、销售进度'!CO225*$E15+'6、销售进度'!CN225*$F15+'6、销售进度'!CM225*$G15+'6、销售进度'!CL225*$H15+'6、销售进度'!CK225*$I15+'6、销售进度'!CJ225*$J15</f>
        <v>0</v>
      </c>
      <c r="CR97" s="181">
        <f>'6、销售进度'!CR225*$C15+'6、销售进度'!CQ225*$D15+'6、销售进度'!CP225*$E15+'6、销售进度'!CO225*$F15+'6、销售进度'!CN225*$G15+'6、销售进度'!CM225*$H15+'6、销售进度'!CL225*$I15+'6、销售进度'!CK225*$J15</f>
        <v>0</v>
      </c>
      <c r="CS97" s="181">
        <f>'6、销售进度'!CS225*$C15+'6、销售进度'!CR225*$D15+'6、销售进度'!CQ225*$E15+'6、销售进度'!CP225*$F15+'6、销售进度'!CO225*$G15+'6、销售进度'!CN225*$H15+'6、销售进度'!CM225*$I15+'6、销售进度'!CL225*$J15</f>
        <v>0</v>
      </c>
      <c r="CT97" s="181">
        <f>'6、销售进度'!CT225*$C15+'6、销售进度'!CS225*$D15+'6、销售进度'!CR225*$E15+'6、销售进度'!CQ225*$F15+'6、销售进度'!CP225*$G15+'6、销售进度'!CO225*$H15+'6、销售进度'!CN225*$I15+'6、销售进度'!CM225*$J15</f>
        <v>0</v>
      </c>
      <c r="CU97" s="188">
        <f>B97-'6、销售进度'!B225</f>
        <v>0</v>
      </c>
    </row>
    <row r="98" spans="1:99" ht="16.5" customHeight="1" outlineLevel="1">
      <c r="A98" s="174">
        <f t="shared" si="53"/>
        <v>0</v>
      </c>
      <c r="B98" s="180">
        <f t="shared" si="54"/>
        <v>0</v>
      </c>
      <c r="C98" s="181">
        <f>'6、销售进度'!C226*$C16</f>
        <v>0</v>
      </c>
      <c r="D98" s="181">
        <f>'6、销售进度'!D226*$C16+'6、销售进度'!C226*$D16</f>
        <v>0</v>
      </c>
      <c r="E98" s="181">
        <f>'6、销售进度'!E226*$C16+'6、销售进度'!D226*$D16+'6、销售进度'!C226*$E16</f>
        <v>0</v>
      </c>
      <c r="F98" s="181">
        <f>'6、销售进度'!F226*$C16+'6、销售进度'!E226*$D16+'6、销售进度'!D226*$E16+'6、销售进度'!C226*$F16</f>
        <v>0</v>
      </c>
      <c r="G98" s="181">
        <f>'6、销售进度'!G226*$C16+'6、销售进度'!F226*$D16+'6、销售进度'!E226*$E16+'6、销售进度'!D226*$F16+'6、销售进度'!C226*$G16</f>
        <v>0</v>
      </c>
      <c r="H98" s="181">
        <f>'6、销售进度'!H226*$C16+'6、销售进度'!G226*$D16+'6、销售进度'!F226*$E16+'6、销售进度'!E226*$F16+'6、销售进度'!D226*$G16+'6、销售进度'!C226*$H16</f>
        <v>0</v>
      </c>
      <c r="I98" s="181">
        <f>'6、销售进度'!I226*$C16+'6、销售进度'!H226*$D16+'6、销售进度'!G226*$E16+'6、销售进度'!F226*$F16+'6、销售进度'!E226*$G16+'6、销售进度'!D226*$H16+'6、销售进度'!C226*$I16</f>
        <v>0</v>
      </c>
      <c r="J98" s="181">
        <f>'6、销售进度'!J226*$C16+'6、销售进度'!I226*$D16+'6、销售进度'!H226*$E16+'6、销售进度'!G226*$F16+'6、销售进度'!F226*$G16+'6、销售进度'!E226*$H16+'6、销售进度'!D226*$I16+'6、销售进度'!C226*$J16</f>
        <v>0</v>
      </c>
      <c r="K98" s="181">
        <f>'6、销售进度'!K226*$C16+'6、销售进度'!J226*$D16+'6、销售进度'!I226*$E16+'6、销售进度'!H226*$F16+'6、销售进度'!G226*$G16+'6、销售进度'!F226*$H16+'6、销售进度'!E226*$I16+'6、销售进度'!D226*$J16</f>
        <v>0</v>
      </c>
      <c r="L98" s="181">
        <f>'6、销售进度'!L226*$C16+'6、销售进度'!K226*$D16+'6、销售进度'!J226*$E16+'6、销售进度'!I226*$F16+'6、销售进度'!H226*$G16+'6、销售进度'!G226*$H16+'6、销售进度'!F226*$I16+'6、销售进度'!E226*$J16</f>
        <v>0</v>
      </c>
      <c r="M98" s="181">
        <f>'6、销售进度'!M226*$C16+'6、销售进度'!L226*$D16+'6、销售进度'!K226*$E16+'6、销售进度'!J226*$F16+'6、销售进度'!I226*$G16+'6、销售进度'!H226*$H16+'6、销售进度'!G226*$I16+'6、销售进度'!F226*$J16</f>
        <v>0</v>
      </c>
      <c r="N98" s="181">
        <f>'6、销售进度'!N226*$C16+'6、销售进度'!M226*$D16+'6、销售进度'!L226*$E16+'6、销售进度'!K226*$F16+'6、销售进度'!J226*$G16+'6、销售进度'!I226*$H16+'6、销售进度'!H226*$I16+'6、销售进度'!G226*$J16</f>
        <v>0</v>
      </c>
      <c r="O98" s="181">
        <f>'6、销售进度'!O226*$C16+'6、销售进度'!N226*$D16+'6、销售进度'!M226*$E16+'6、销售进度'!L226*$F16+'6、销售进度'!K226*$G16+'6、销售进度'!J226*$H16+'6、销售进度'!I226*$I16+'6、销售进度'!H226*$J16</f>
        <v>0</v>
      </c>
      <c r="P98" s="181">
        <f>'6、销售进度'!P226*$C16+'6、销售进度'!O226*$D16+'6、销售进度'!N226*$E16+'6、销售进度'!M226*$F16+'6、销售进度'!L226*$G16+'6、销售进度'!K226*$H16+'6、销售进度'!J226*$I16+'6、销售进度'!I226*$J16</f>
        <v>0</v>
      </c>
      <c r="Q98" s="181">
        <f>'6、销售进度'!Q226*$C16+'6、销售进度'!P226*$D16+'6、销售进度'!O226*$E16+'6、销售进度'!N226*$F16+'6、销售进度'!M226*$G16+'6、销售进度'!L226*$H16+'6、销售进度'!K226*$I16+'6、销售进度'!J226*$J16</f>
        <v>0</v>
      </c>
      <c r="R98" s="181">
        <f>'6、销售进度'!R226*$C16+'6、销售进度'!Q226*$D16+'6、销售进度'!P226*$E16+'6、销售进度'!O226*$F16+'6、销售进度'!N226*$G16+'6、销售进度'!M226*$H16+'6、销售进度'!L226*$I16+'6、销售进度'!K226*$J16</f>
        <v>0</v>
      </c>
      <c r="S98" s="181">
        <f>'6、销售进度'!S226*$C16+'6、销售进度'!R226*$D16+'6、销售进度'!Q226*$E16+'6、销售进度'!P226*$F16+'6、销售进度'!O226*$G16+'6、销售进度'!N226*$H16+'6、销售进度'!M226*$I16+'6、销售进度'!L226*$J16</f>
        <v>0</v>
      </c>
      <c r="T98" s="181">
        <f>'6、销售进度'!T226*$C16+'6、销售进度'!S226*$D16+'6、销售进度'!R226*$E16+'6、销售进度'!Q226*$F16+'6、销售进度'!P226*$G16+'6、销售进度'!O226*$H16+'6、销售进度'!N226*$I16+'6、销售进度'!M226*$J16</f>
        <v>0</v>
      </c>
      <c r="U98" s="181">
        <f>'6、销售进度'!U226*$C16+'6、销售进度'!T226*$D16+'6、销售进度'!S226*$E16+'6、销售进度'!R226*$F16+'6、销售进度'!Q226*$G16+'6、销售进度'!P226*$H16+'6、销售进度'!O226*$I16+'6、销售进度'!N226*$J16</f>
        <v>0</v>
      </c>
      <c r="V98" s="181">
        <f>'6、销售进度'!V226*$C16+'6、销售进度'!U226*$D16+'6、销售进度'!T226*$E16+'6、销售进度'!S226*$F16+'6、销售进度'!R226*$G16+'6、销售进度'!Q226*$H16+'6、销售进度'!P226*$I16+'6、销售进度'!O226*$J16</f>
        <v>0</v>
      </c>
      <c r="W98" s="181">
        <f>'6、销售进度'!W226*$C16+'6、销售进度'!V226*$D16+'6、销售进度'!U226*$E16+'6、销售进度'!T226*$F16+'6、销售进度'!S226*$G16+'6、销售进度'!R226*$H16+'6、销售进度'!Q226*$I16+'6、销售进度'!P226*$J16</f>
        <v>0</v>
      </c>
      <c r="X98" s="181">
        <f>'6、销售进度'!X226*$C16+'6、销售进度'!W226*$D16+'6、销售进度'!V226*$E16+'6、销售进度'!U226*$F16+'6、销售进度'!T226*$G16+'6、销售进度'!S226*$H16+'6、销售进度'!R226*$I16+'6、销售进度'!Q226*$J16</f>
        <v>0</v>
      </c>
      <c r="Y98" s="181">
        <f>'6、销售进度'!Y226*$C16+'6、销售进度'!X226*$D16+'6、销售进度'!W226*$E16+'6、销售进度'!V226*$F16+'6、销售进度'!U226*$G16+'6、销售进度'!T226*$H16+'6、销售进度'!S226*$I16+'6、销售进度'!R226*$J16</f>
        <v>0</v>
      </c>
      <c r="Z98" s="181">
        <f>'6、销售进度'!Z226*$C16+'6、销售进度'!Y226*$D16+'6、销售进度'!X226*$E16+'6、销售进度'!W226*$F16+'6、销售进度'!V226*$G16+'6、销售进度'!U226*$H16+'6、销售进度'!T226*$I16+'6、销售进度'!S226*$J16</f>
        <v>0</v>
      </c>
      <c r="AA98" s="181">
        <f>'6、销售进度'!AA226*$C16+'6、销售进度'!Z226*$D16+'6、销售进度'!Y226*$E16+'6、销售进度'!X226*$F16+'6、销售进度'!W226*$G16+'6、销售进度'!V226*$H16+'6、销售进度'!U226*$I16+'6、销售进度'!T226*$J16</f>
        <v>0</v>
      </c>
      <c r="AB98" s="181">
        <f>'6、销售进度'!AB226*$C16+'6、销售进度'!AA226*$D16+'6、销售进度'!Z226*$E16+'6、销售进度'!Y226*$F16+'6、销售进度'!X226*$G16+'6、销售进度'!W226*$H16+'6、销售进度'!V226*$I16+'6、销售进度'!U226*$J16</f>
        <v>0</v>
      </c>
      <c r="AC98" s="181">
        <f>'6、销售进度'!AC226*$C16+'6、销售进度'!AB226*$D16+'6、销售进度'!AA226*$E16+'6、销售进度'!Z226*$F16+'6、销售进度'!Y226*$G16+'6、销售进度'!X226*$H16+'6、销售进度'!W226*$I16+'6、销售进度'!V226*$J16</f>
        <v>0</v>
      </c>
      <c r="AD98" s="181">
        <f>'6、销售进度'!AD226*$C16+'6、销售进度'!AC226*$D16+'6、销售进度'!AB226*$E16+'6、销售进度'!AA226*$F16+'6、销售进度'!Z226*$G16+'6、销售进度'!Y226*$H16+'6、销售进度'!X226*$I16+'6、销售进度'!W226*$J16</f>
        <v>0</v>
      </c>
      <c r="AE98" s="181">
        <f>'6、销售进度'!AE226*$C16+'6、销售进度'!AD226*$D16+'6、销售进度'!AC226*$E16+'6、销售进度'!AB226*$F16+'6、销售进度'!AA226*$G16+'6、销售进度'!Z226*$H16+'6、销售进度'!Y226*$I16+'6、销售进度'!X226*$J16</f>
        <v>0</v>
      </c>
      <c r="AF98" s="181">
        <f>'6、销售进度'!AF226*$C16+'6、销售进度'!AE226*$D16+'6、销售进度'!AD226*$E16+'6、销售进度'!AC226*$F16+'6、销售进度'!AB226*$G16+'6、销售进度'!AA226*$H16+'6、销售进度'!Z226*$I16+'6、销售进度'!Y226*$J16</f>
        <v>0</v>
      </c>
      <c r="AG98" s="181">
        <f>'6、销售进度'!AG226*$C16+'6、销售进度'!AF226*$D16+'6、销售进度'!AE226*$E16+'6、销售进度'!AD226*$F16+'6、销售进度'!AC226*$G16+'6、销售进度'!AB226*$H16+'6、销售进度'!AA226*$I16+'6、销售进度'!Z226*$J16</f>
        <v>0</v>
      </c>
      <c r="AH98" s="181">
        <f>'6、销售进度'!AH226*$C16+'6、销售进度'!AG226*$D16+'6、销售进度'!AF226*$E16+'6、销售进度'!AE226*$F16+'6、销售进度'!AD226*$G16+'6、销售进度'!AC226*$H16+'6、销售进度'!AB226*$I16+'6、销售进度'!AA226*$J16</f>
        <v>0</v>
      </c>
      <c r="AI98" s="181">
        <f>'6、销售进度'!AI226*$C16+'6、销售进度'!AH226*$D16+'6、销售进度'!AG226*$E16+'6、销售进度'!AF226*$F16+'6、销售进度'!AE226*$G16+'6、销售进度'!AD226*$H16+'6、销售进度'!AC226*$I16+'6、销售进度'!AB226*$J16</f>
        <v>0</v>
      </c>
      <c r="AJ98" s="181">
        <f>'6、销售进度'!AJ226*$C16+'6、销售进度'!AI226*$D16+'6、销售进度'!AH226*$E16+'6、销售进度'!AG226*$F16+'6、销售进度'!AF226*$G16+'6、销售进度'!AE226*$H16+'6、销售进度'!AD226*$I16+'6、销售进度'!AC226*$J16</f>
        <v>0</v>
      </c>
      <c r="AK98" s="181">
        <f>'6、销售进度'!AK226*$C16+'6、销售进度'!AJ226*$D16+'6、销售进度'!AI226*$E16+'6、销售进度'!AH226*$F16+'6、销售进度'!AG226*$G16+'6、销售进度'!AF226*$H16+'6、销售进度'!AE226*$I16+'6、销售进度'!AD226*$J16</f>
        <v>0</v>
      </c>
      <c r="AL98" s="181">
        <f>'6、销售进度'!AL226*$C16+'6、销售进度'!AK226*$D16+'6、销售进度'!AJ226*$E16+'6、销售进度'!AI226*$F16+'6、销售进度'!AH226*$G16+'6、销售进度'!AG226*$H16+'6、销售进度'!AF226*$I16+'6、销售进度'!AE226*$J16</f>
        <v>0</v>
      </c>
      <c r="AM98" s="181">
        <f>'6、销售进度'!AM226*$C16+'6、销售进度'!AL226*$D16+'6、销售进度'!AK226*$E16+'6、销售进度'!AJ226*$F16+'6、销售进度'!AI226*$G16+'6、销售进度'!AH226*$H16+'6、销售进度'!AG226*$I16+'6、销售进度'!AF226*$J16</f>
        <v>0</v>
      </c>
      <c r="AN98" s="181">
        <f>'6、销售进度'!AN226*$C16+'6、销售进度'!AM226*$D16+'6、销售进度'!AL226*$E16+'6、销售进度'!AK226*$F16+'6、销售进度'!AJ226*$G16+'6、销售进度'!AI226*$H16+'6、销售进度'!AH226*$I16+'6、销售进度'!AG226*$J16</f>
        <v>0</v>
      </c>
      <c r="AO98" s="181">
        <f>'6、销售进度'!AO226*$C16+'6、销售进度'!AN226*$D16+'6、销售进度'!AM226*$E16+'6、销售进度'!AL226*$F16+'6、销售进度'!AK226*$G16+'6、销售进度'!AJ226*$H16+'6、销售进度'!AI226*$I16+'6、销售进度'!AH226*$J16</f>
        <v>0</v>
      </c>
      <c r="AP98" s="181">
        <f>'6、销售进度'!AP226*$C16+'6、销售进度'!AO226*$D16+'6、销售进度'!AN226*$E16+'6、销售进度'!AM226*$F16+'6、销售进度'!AL226*$G16+'6、销售进度'!AK226*$H16+'6、销售进度'!AJ226*$I16+'6、销售进度'!AI226*$J16</f>
        <v>0</v>
      </c>
      <c r="AQ98" s="181">
        <f>'6、销售进度'!AQ226*$C16+'6、销售进度'!AP226*$D16+'6、销售进度'!AO226*$E16+'6、销售进度'!AN226*$F16+'6、销售进度'!AM226*$G16+'6、销售进度'!AL226*$H16+'6、销售进度'!AK226*$I16+'6、销售进度'!AJ226*$J16</f>
        <v>0</v>
      </c>
      <c r="AR98" s="181">
        <f>'6、销售进度'!AR226*$C16+'6、销售进度'!AQ226*$D16+'6、销售进度'!AP226*$E16+'6、销售进度'!AO226*$F16+'6、销售进度'!AN226*$G16+'6、销售进度'!AM226*$H16+'6、销售进度'!AL226*$I16+'6、销售进度'!AK226*$J16</f>
        <v>0</v>
      </c>
      <c r="AS98" s="181">
        <f>'6、销售进度'!AS226*$C16+'6、销售进度'!AR226*$D16+'6、销售进度'!AQ226*$E16+'6、销售进度'!AP226*$F16+'6、销售进度'!AO226*$G16+'6、销售进度'!AN226*$H16+'6、销售进度'!AM226*$I16+'6、销售进度'!AL226*$J16</f>
        <v>0</v>
      </c>
      <c r="AT98" s="181">
        <f>'6、销售进度'!AT226*$C16+'6、销售进度'!AS226*$D16+'6、销售进度'!AR226*$E16+'6、销售进度'!AQ226*$F16+'6、销售进度'!AP226*$G16+'6、销售进度'!AO226*$H16+'6、销售进度'!AN226*$I16+'6、销售进度'!AM226*$J16</f>
        <v>0</v>
      </c>
      <c r="AU98" s="181">
        <f>'6、销售进度'!AU226*$C16+'6、销售进度'!AT226*$D16+'6、销售进度'!AS226*$E16+'6、销售进度'!AR226*$F16+'6、销售进度'!AQ226*$G16+'6、销售进度'!AP226*$H16+'6、销售进度'!AO226*$I16+'6、销售进度'!AN226*$J16</f>
        <v>0</v>
      </c>
      <c r="AV98" s="181">
        <f>'6、销售进度'!AV226*$C16+'6、销售进度'!AU226*$D16+'6、销售进度'!AT226*$E16+'6、销售进度'!AS226*$F16+'6、销售进度'!AR226*$G16+'6、销售进度'!AQ226*$H16+'6、销售进度'!AP226*$I16+'6、销售进度'!AO226*$J16</f>
        <v>0</v>
      </c>
      <c r="AW98" s="181">
        <f>'6、销售进度'!AW226*$C16+'6、销售进度'!AV226*$D16+'6、销售进度'!AU226*$E16+'6、销售进度'!AT226*$F16+'6、销售进度'!AS226*$G16+'6、销售进度'!AR226*$H16+'6、销售进度'!AQ226*$I16+'6、销售进度'!AP226*$J16</f>
        <v>0</v>
      </c>
      <c r="AX98" s="181">
        <f>'6、销售进度'!AX226*$C16+'6、销售进度'!AW226*$D16+'6、销售进度'!AV226*$E16+'6、销售进度'!AU226*$F16+'6、销售进度'!AT226*$G16+'6、销售进度'!AS226*$H16+'6、销售进度'!AR226*$I16+'6、销售进度'!AQ226*$J16</f>
        <v>0</v>
      </c>
      <c r="AY98" s="181">
        <f>'6、销售进度'!AY226*$C16+'6、销售进度'!AX226*$D16+'6、销售进度'!AW226*$E16+'6、销售进度'!AV226*$F16+'6、销售进度'!AU226*$G16+'6、销售进度'!AT226*$H16+'6、销售进度'!AS226*$I16+'6、销售进度'!AR226*$J16</f>
        <v>0</v>
      </c>
      <c r="AZ98" s="181">
        <f>'6、销售进度'!AZ226*$C16+'6、销售进度'!AY226*$D16+'6、销售进度'!AX226*$E16+'6、销售进度'!AW226*$F16+'6、销售进度'!AV226*$G16+'6、销售进度'!AU226*$H16+'6、销售进度'!AT226*$I16+'6、销售进度'!AS226*$J16</f>
        <v>0</v>
      </c>
      <c r="BA98" s="181">
        <f>'6、销售进度'!BA226*$C16+'6、销售进度'!AZ226*$D16+'6、销售进度'!AY226*$E16+'6、销售进度'!AX226*$F16+'6、销售进度'!AW226*$G16+'6、销售进度'!AV226*$H16+'6、销售进度'!AU226*$I16+'6、销售进度'!AT226*$J16</f>
        <v>0</v>
      </c>
      <c r="BB98" s="181">
        <f>'6、销售进度'!BB226*$C16+'6、销售进度'!BA226*$D16+'6、销售进度'!AZ226*$E16+'6、销售进度'!AY226*$F16+'6、销售进度'!AX226*$G16+'6、销售进度'!AW226*$H16+'6、销售进度'!AV226*$I16+'6、销售进度'!AU226*$J16</f>
        <v>0</v>
      </c>
      <c r="BC98" s="181">
        <f>'6、销售进度'!BC226*$C16+'6、销售进度'!BB226*$D16+'6、销售进度'!BA226*$E16+'6、销售进度'!AZ226*$F16+'6、销售进度'!AY226*$G16+'6、销售进度'!AX226*$H16+'6、销售进度'!AW226*$I16+'6、销售进度'!AV226*$J16</f>
        <v>0</v>
      </c>
      <c r="BD98" s="181">
        <f>'6、销售进度'!BD226*$C16+'6、销售进度'!BC226*$D16+'6、销售进度'!BB226*$E16+'6、销售进度'!BA226*$F16+'6、销售进度'!AZ226*$G16+'6、销售进度'!AY226*$H16+'6、销售进度'!AX226*$I16+'6、销售进度'!AW226*$J16</f>
        <v>0</v>
      </c>
      <c r="BE98" s="181">
        <f>'6、销售进度'!BE226*$C16+'6、销售进度'!BD226*$D16+'6、销售进度'!BC226*$E16+'6、销售进度'!BB226*$F16+'6、销售进度'!BA226*$G16+'6、销售进度'!AZ226*$H16+'6、销售进度'!AY226*$I16+'6、销售进度'!AX226*$J16</f>
        <v>0</v>
      </c>
      <c r="BF98" s="181">
        <f>'6、销售进度'!BF226*$C16+'6、销售进度'!BE226*$D16+'6、销售进度'!BD226*$E16+'6、销售进度'!BC226*$F16+'6、销售进度'!BB226*$G16+'6、销售进度'!BA226*$H16+'6、销售进度'!AZ226*$I16+'6、销售进度'!AY226*$J16</f>
        <v>0</v>
      </c>
      <c r="BG98" s="181">
        <f>'6、销售进度'!BG226*$C16+'6、销售进度'!BF226*$D16+'6、销售进度'!BE226*$E16+'6、销售进度'!BD226*$F16+'6、销售进度'!BC226*$G16+'6、销售进度'!BB226*$H16+'6、销售进度'!BA226*$I16+'6、销售进度'!AZ226*$J16</f>
        <v>0</v>
      </c>
      <c r="BH98" s="181">
        <f>'6、销售进度'!BH226*$C16+'6、销售进度'!BG226*$D16+'6、销售进度'!BF226*$E16+'6、销售进度'!BE226*$F16+'6、销售进度'!BD226*$G16+'6、销售进度'!BC226*$H16+'6、销售进度'!BB226*$I16+'6、销售进度'!BA226*$J16</f>
        <v>0</v>
      </c>
      <c r="BI98" s="181">
        <f>'6、销售进度'!BI226*$C16+'6、销售进度'!BH226*$D16+'6、销售进度'!BG226*$E16+'6、销售进度'!BF226*$F16+'6、销售进度'!BE226*$G16+'6、销售进度'!BD226*$H16+'6、销售进度'!BC226*$I16+'6、销售进度'!BB226*$J16</f>
        <v>0</v>
      </c>
      <c r="BJ98" s="181">
        <f>'6、销售进度'!BJ226*$C16+'6、销售进度'!BI226*$D16+'6、销售进度'!BH226*$E16+'6、销售进度'!BG226*$F16+'6、销售进度'!BF226*$G16+'6、销售进度'!BE226*$H16+'6、销售进度'!BD226*$I16+'6、销售进度'!BC226*$J16</f>
        <v>0</v>
      </c>
      <c r="BK98" s="181">
        <f>'6、销售进度'!BK226*$C16+'6、销售进度'!BJ226*$D16+'6、销售进度'!BI226*$E16+'6、销售进度'!BH226*$F16+'6、销售进度'!BG226*$G16+'6、销售进度'!BF226*$H16+'6、销售进度'!BE226*$I16+'6、销售进度'!BD226*$J16</f>
        <v>0</v>
      </c>
      <c r="BL98" s="181">
        <f>'6、销售进度'!BL226*$C16+'6、销售进度'!BK226*$D16+'6、销售进度'!BJ226*$E16+'6、销售进度'!BI226*$F16+'6、销售进度'!BH226*$G16+'6、销售进度'!BG226*$H16+'6、销售进度'!BF226*$I16+'6、销售进度'!BE226*$J16</f>
        <v>0</v>
      </c>
      <c r="BM98" s="181">
        <f>'6、销售进度'!BM226*$C16+'6、销售进度'!BL226*$D16+'6、销售进度'!BK226*$E16+'6、销售进度'!BJ226*$F16+'6、销售进度'!BI226*$G16+'6、销售进度'!BH226*$H16+'6、销售进度'!BG226*$I16+'6、销售进度'!BF226*$J16</f>
        <v>0</v>
      </c>
      <c r="BN98" s="181">
        <f>'6、销售进度'!BN226*$C16+'6、销售进度'!BM226*$D16+'6、销售进度'!BL226*$E16+'6、销售进度'!BK226*$F16+'6、销售进度'!BJ226*$G16+'6、销售进度'!BI226*$H16+'6、销售进度'!BH226*$I16+'6、销售进度'!BG226*$J16</f>
        <v>0</v>
      </c>
      <c r="BO98" s="181">
        <f>'6、销售进度'!BO226*$C16+'6、销售进度'!BN226*$D16+'6、销售进度'!BM226*$E16+'6、销售进度'!BL226*$F16+'6、销售进度'!BK226*$G16+'6、销售进度'!BJ226*$H16+'6、销售进度'!BI226*$I16+'6、销售进度'!BH226*$J16</f>
        <v>0</v>
      </c>
      <c r="BP98" s="181">
        <f>'6、销售进度'!BP226*$C16+'6、销售进度'!BO226*$D16+'6、销售进度'!BN226*$E16+'6、销售进度'!BM226*$F16+'6、销售进度'!BL226*$G16+'6、销售进度'!BK226*$H16+'6、销售进度'!BJ226*$I16+'6、销售进度'!BI226*$J16</f>
        <v>0</v>
      </c>
      <c r="BQ98" s="181">
        <f>'6、销售进度'!BQ226*$C16+'6、销售进度'!BP226*$D16+'6、销售进度'!BO226*$E16+'6、销售进度'!BN226*$F16+'6、销售进度'!BM226*$G16+'6、销售进度'!BL226*$H16+'6、销售进度'!BK226*$I16+'6、销售进度'!BJ226*$J16</f>
        <v>0</v>
      </c>
      <c r="BR98" s="181">
        <f>'6、销售进度'!BR226*$C16+'6、销售进度'!BQ226*$D16+'6、销售进度'!BP226*$E16+'6、销售进度'!BO226*$F16+'6、销售进度'!BN226*$G16+'6、销售进度'!BM226*$H16+'6、销售进度'!BL226*$I16+'6、销售进度'!BK226*$J16</f>
        <v>0</v>
      </c>
      <c r="BS98" s="181">
        <f>'6、销售进度'!BS226*$C16+'6、销售进度'!BR226*$D16+'6、销售进度'!BQ226*$E16+'6、销售进度'!BP226*$F16+'6、销售进度'!BO226*$G16+'6、销售进度'!BN226*$H16+'6、销售进度'!BM226*$I16+'6、销售进度'!BL226*$J16</f>
        <v>0</v>
      </c>
      <c r="BT98" s="181">
        <f>'6、销售进度'!BT226*$C16+'6、销售进度'!BS226*$D16+'6、销售进度'!BR226*$E16+'6、销售进度'!BQ226*$F16+'6、销售进度'!BP226*$G16+'6、销售进度'!BO226*$H16+'6、销售进度'!BN226*$I16+'6、销售进度'!BM226*$J16</f>
        <v>0</v>
      </c>
      <c r="BU98" s="181">
        <f>'6、销售进度'!BU226*$C16+'6、销售进度'!BT226*$D16+'6、销售进度'!BS226*$E16+'6、销售进度'!BR226*$F16+'6、销售进度'!BQ226*$G16+'6、销售进度'!BP226*$H16+'6、销售进度'!BO226*$I16+'6、销售进度'!BN226*$J16</f>
        <v>0</v>
      </c>
      <c r="BV98" s="181">
        <f>'6、销售进度'!BV226*$C16+'6、销售进度'!BU226*$D16+'6、销售进度'!BT226*$E16+'6、销售进度'!BS226*$F16+'6、销售进度'!BR226*$G16+'6、销售进度'!BQ226*$H16+'6、销售进度'!BP226*$I16+'6、销售进度'!BO226*$J16</f>
        <v>0</v>
      </c>
      <c r="BW98" s="181">
        <f>'6、销售进度'!BW226*$C16+'6、销售进度'!BV226*$D16+'6、销售进度'!BU226*$E16+'6、销售进度'!BT226*$F16+'6、销售进度'!BS226*$G16+'6、销售进度'!BR226*$H16+'6、销售进度'!BQ226*$I16+'6、销售进度'!BP226*$J16</f>
        <v>0</v>
      </c>
      <c r="BX98" s="181">
        <f>'6、销售进度'!BX226*$C16+'6、销售进度'!BW226*$D16+'6、销售进度'!BV226*$E16+'6、销售进度'!BU226*$F16+'6、销售进度'!BT226*$G16+'6、销售进度'!BS226*$H16+'6、销售进度'!BR226*$I16+'6、销售进度'!BQ226*$J16</f>
        <v>0</v>
      </c>
      <c r="BY98" s="181">
        <f>'6、销售进度'!BY226*$C16+'6、销售进度'!BX226*$D16+'6、销售进度'!BW226*$E16+'6、销售进度'!BV226*$F16+'6、销售进度'!BU226*$G16+'6、销售进度'!BT226*$H16+'6、销售进度'!BS226*$I16+'6、销售进度'!BR226*$J16</f>
        <v>0</v>
      </c>
      <c r="BZ98" s="181">
        <f>'6、销售进度'!BZ226*$C16+'6、销售进度'!BY226*$D16+'6、销售进度'!BX226*$E16+'6、销售进度'!BW226*$F16+'6、销售进度'!BV226*$G16+'6、销售进度'!BU226*$H16+'6、销售进度'!BT226*$I16+'6、销售进度'!BS226*$J16</f>
        <v>0</v>
      </c>
      <c r="CA98" s="181">
        <f>'6、销售进度'!CA226*$C16+'6、销售进度'!BZ226*$D16+'6、销售进度'!BY226*$E16+'6、销售进度'!BX226*$F16+'6、销售进度'!BW226*$G16+'6、销售进度'!BV226*$H16+'6、销售进度'!BU226*$I16+'6、销售进度'!BT226*$J16</f>
        <v>0</v>
      </c>
      <c r="CB98" s="181">
        <f>'6、销售进度'!CB226*$C16+'6、销售进度'!CA226*$D16+'6、销售进度'!BZ226*$E16+'6、销售进度'!BY226*$F16+'6、销售进度'!BX226*$G16+'6、销售进度'!BW226*$H16+'6、销售进度'!BV226*$I16+'6、销售进度'!BU226*$J16</f>
        <v>0</v>
      </c>
      <c r="CC98" s="181">
        <f>'6、销售进度'!CC226*$C16+'6、销售进度'!CB226*$D16+'6、销售进度'!CA226*$E16+'6、销售进度'!BZ226*$F16+'6、销售进度'!BY226*$G16+'6、销售进度'!BX226*$H16+'6、销售进度'!BW226*$I16+'6、销售进度'!BV226*$J16</f>
        <v>0</v>
      </c>
      <c r="CD98" s="181">
        <f>'6、销售进度'!CD226*$C16+'6、销售进度'!CC226*$D16+'6、销售进度'!CB226*$E16+'6、销售进度'!CA226*$F16+'6、销售进度'!BZ226*$G16+'6、销售进度'!BY226*$H16+'6、销售进度'!BX226*$I16+'6、销售进度'!BW226*$J16</f>
        <v>0</v>
      </c>
      <c r="CE98" s="181">
        <f>'6、销售进度'!CE226*$C16+'6、销售进度'!CD226*$D16+'6、销售进度'!CC226*$E16+'6、销售进度'!CB226*$F16+'6、销售进度'!CA226*$G16+'6、销售进度'!BZ226*$H16+'6、销售进度'!BY226*$I16+'6、销售进度'!BX226*$J16</f>
        <v>0</v>
      </c>
      <c r="CF98" s="181">
        <f>'6、销售进度'!CF226*$C16+'6、销售进度'!CE226*$D16+'6、销售进度'!CD226*$E16+'6、销售进度'!CC226*$F16+'6、销售进度'!CB226*$G16+'6、销售进度'!CA226*$H16+'6、销售进度'!BZ226*$I16+'6、销售进度'!BY226*$J16</f>
        <v>0</v>
      </c>
      <c r="CG98" s="181">
        <f>'6、销售进度'!CG226*$C16+'6、销售进度'!CF226*$D16+'6、销售进度'!CE226*$E16+'6、销售进度'!CD226*$F16+'6、销售进度'!CC226*$G16+'6、销售进度'!CB226*$H16+'6、销售进度'!CA226*$I16+'6、销售进度'!BZ226*$J16</f>
        <v>0</v>
      </c>
      <c r="CH98" s="181">
        <f>'6、销售进度'!CH226*$C16+'6、销售进度'!CG226*$D16+'6、销售进度'!CF226*$E16+'6、销售进度'!CE226*$F16+'6、销售进度'!CD226*$G16+'6、销售进度'!CC226*$H16+'6、销售进度'!CB226*$I16+'6、销售进度'!CA226*$J16</f>
        <v>0</v>
      </c>
      <c r="CI98" s="181">
        <f>'6、销售进度'!CI226*$C16+'6、销售进度'!CH226*$D16+'6、销售进度'!CG226*$E16+'6、销售进度'!CF226*$F16+'6、销售进度'!CE226*$G16+'6、销售进度'!CD226*$H16+'6、销售进度'!CC226*$I16+'6、销售进度'!CB226*$J16</f>
        <v>0</v>
      </c>
      <c r="CJ98" s="181">
        <f>'6、销售进度'!CJ226*$C16+'6、销售进度'!CI226*$D16+'6、销售进度'!CH226*$E16+'6、销售进度'!CG226*$F16+'6、销售进度'!CF226*$G16+'6、销售进度'!CE226*$H16+'6、销售进度'!CD226*$I16+'6、销售进度'!CC226*$J16</f>
        <v>0</v>
      </c>
      <c r="CK98" s="181">
        <f>'6、销售进度'!CK226*$C16+'6、销售进度'!CJ226*$D16+'6、销售进度'!CI226*$E16+'6、销售进度'!CH226*$F16+'6、销售进度'!CG226*$G16+'6、销售进度'!CF226*$H16+'6、销售进度'!CE226*$I16+'6、销售进度'!CD226*$J16</f>
        <v>0</v>
      </c>
      <c r="CL98" s="181">
        <f>'6、销售进度'!CL226*$C16+'6、销售进度'!CK226*$D16+'6、销售进度'!CJ226*$E16+'6、销售进度'!CI226*$F16+'6、销售进度'!CH226*$G16+'6、销售进度'!CG226*$H16+'6、销售进度'!CF226*$I16+'6、销售进度'!CE226*$J16</f>
        <v>0</v>
      </c>
      <c r="CM98" s="181">
        <f>'6、销售进度'!CM226*$C16+'6、销售进度'!CL226*$D16+'6、销售进度'!CK226*$E16+'6、销售进度'!CJ226*$F16+'6、销售进度'!CI226*$G16+'6、销售进度'!CH226*$H16+'6、销售进度'!CG226*$I16+'6、销售进度'!CF226*$J16</f>
        <v>0</v>
      </c>
      <c r="CN98" s="181">
        <f>'6、销售进度'!CN226*$C16+'6、销售进度'!CM226*$D16+'6、销售进度'!CL226*$E16+'6、销售进度'!CK226*$F16+'6、销售进度'!CJ226*$G16+'6、销售进度'!CI226*$H16+'6、销售进度'!CH226*$I16+'6、销售进度'!CG226*$J16</f>
        <v>0</v>
      </c>
      <c r="CO98" s="181">
        <f>'6、销售进度'!CO226*$C16+'6、销售进度'!CN226*$D16+'6、销售进度'!CM226*$E16+'6、销售进度'!CL226*$F16+'6、销售进度'!CK226*$G16+'6、销售进度'!CJ226*$H16+'6、销售进度'!CI226*$I16+'6、销售进度'!CH226*$J16</f>
        <v>0</v>
      </c>
      <c r="CP98" s="181">
        <f>'6、销售进度'!CP226*$C16+'6、销售进度'!CO226*$D16+'6、销售进度'!CN226*$E16+'6、销售进度'!CM226*$F16+'6、销售进度'!CL226*$G16+'6、销售进度'!CK226*$H16+'6、销售进度'!CJ226*$I16+'6、销售进度'!CI226*$J16</f>
        <v>0</v>
      </c>
      <c r="CQ98" s="181">
        <f>'6、销售进度'!CQ226*$C16+'6、销售进度'!CP226*$D16+'6、销售进度'!CO226*$E16+'6、销售进度'!CN226*$F16+'6、销售进度'!CM226*$G16+'6、销售进度'!CL226*$H16+'6、销售进度'!CK226*$I16+'6、销售进度'!CJ226*$J16</f>
        <v>0</v>
      </c>
      <c r="CR98" s="181">
        <f>'6、销售进度'!CR226*$C16+'6、销售进度'!CQ226*$D16+'6、销售进度'!CP226*$E16+'6、销售进度'!CO226*$F16+'6、销售进度'!CN226*$G16+'6、销售进度'!CM226*$H16+'6、销售进度'!CL226*$I16+'6、销售进度'!CK226*$J16</f>
        <v>0</v>
      </c>
      <c r="CS98" s="181">
        <f>'6、销售进度'!CS226*$C16+'6、销售进度'!CR226*$D16+'6、销售进度'!CQ226*$E16+'6、销售进度'!CP226*$F16+'6、销售进度'!CO226*$G16+'6、销售进度'!CN226*$H16+'6、销售进度'!CM226*$I16+'6、销售进度'!CL226*$J16</f>
        <v>0</v>
      </c>
      <c r="CT98" s="181">
        <f>'6、销售进度'!CT226*$C16+'6、销售进度'!CS226*$D16+'6、销售进度'!CR226*$E16+'6、销售进度'!CQ226*$F16+'6、销售进度'!CP226*$G16+'6、销售进度'!CO226*$H16+'6、销售进度'!CN226*$I16+'6、销售进度'!CM226*$J16</f>
        <v>0</v>
      </c>
      <c r="CU98" s="188">
        <f>B98-'6、销售进度'!B226</f>
        <v>0</v>
      </c>
    </row>
    <row r="99" spans="1:99" ht="16.5" customHeight="1" outlineLevel="1">
      <c r="A99" s="174" t="str">
        <f t="shared" si="53"/>
        <v>车位</v>
      </c>
      <c r="B99" s="180">
        <f t="shared" si="54"/>
        <v>0</v>
      </c>
      <c r="C99" s="181">
        <f>'6、销售进度'!C227*$C17</f>
        <v>0</v>
      </c>
      <c r="D99" s="181">
        <f>'6、销售进度'!D227*$C17+'6、销售进度'!C227*$D17</f>
        <v>0</v>
      </c>
      <c r="E99" s="181">
        <f>'6、销售进度'!E227*$C17+'6、销售进度'!D227*$D17+'6、销售进度'!C227*$E17</f>
        <v>0</v>
      </c>
      <c r="F99" s="181">
        <f>'6、销售进度'!F227*$C17+'6、销售进度'!E227*$D17+'6、销售进度'!D227*$E17+'6、销售进度'!C227*$F17</f>
        <v>0</v>
      </c>
      <c r="G99" s="181">
        <f>'6、销售进度'!G227*$C17+'6、销售进度'!F227*$D17+'6、销售进度'!E227*$E17+'6、销售进度'!D227*$F17+'6、销售进度'!C227*$G17</f>
        <v>0</v>
      </c>
      <c r="H99" s="181">
        <f>'6、销售进度'!H227*$C17+'6、销售进度'!G227*$D17+'6、销售进度'!F227*$E17+'6、销售进度'!E227*$F17+'6、销售进度'!D227*$G17+'6、销售进度'!C227*$H17</f>
        <v>0</v>
      </c>
      <c r="I99" s="181">
        <f>'6、销售进度'!I227*$C17+'6、销售进度'!H227*$D17+'6、销售进度'!G227*$E17+'6、销售进度'!F227*$F17+'6、销售进度'!E227*$G17+'6、销售进度'!D227*$H17+'6、销售进度'!C227*$I17</f>
        <v>0</v>
      </c>
      <c r="J99" s="181">
        <f>'6、销售进度'!J227*$C17+'6、销售进度'!I227*$D17+'6、销售进度'!H227*$E17+'6、销售进度'!G227*$F17+'6、销售进度'!F227*$G17+'6、销售进度'!E227*$H17+'6、销售进度'!D227*$I17+'6、销售进度'!C227*$J17</f>
        <v>0</v>
      </c>
      <c r="K99" s="181">
        <f>'6、销售进度'!K227*$C17+'6、销售进度'!J227*$D17+'6、销售进度'!I227*$E17+'6、销售进度'!H227*$F17+'6、销售进度'!G227*$G17+'6、销售进度'!F227*$H17+'6、销售进度'!E227*$I17+'6、销售进度'!D227*$J17</f>
        <v>0</v>
      </c>
      <c r="L99" s="181">
        <f>'6、销售进度'!L227*$C17+'6、销售进度'!K227*$D17+'6、销售进度'!J227*$E17+'6、销售进度'!I227*$F17+'6、销售进度'!H227*$G17+'6、销售进度'!G227*$H17+'6、销售进度'!F227*$I17+'6、销售进度'!E227*$J17</f>
        <v>0</v>
      </c>
      <c r="M99" s="181">
        <f>'6、销售进度'!M227*$C17+'6、销售进度'!L227*$D17+'6、销售进度'!K227*$E17+'6、销售进度'!J227*$F17+'6、销售进度'!I227*$G17+'6、销售进度'!H227*$H17+'6、销售进度'!G227*$I17+'6、销售进度'!F227*$J17</f>
        <v>0</v>
      </c>
      <c r="N99" s="181">
        <f>'6、销售进度'!N227*$C17+'6、销售进度'!M227*$D17+'6、销售进度'!L227*$E17+'6、销售进度'!K227*$F17+'6、销售进度'!J227*$G17+'6、销售进度'!I227*$H17+'6、销售进度'!H227*$I17+'6、销售进度'!G227*$J17</f>
        <v>0</v>
      </c>
      <c r="O99" s="181">
        <f>'6、销售进度'!O227*$C17+'6、销售进度'!N227*$D17+'6、销售进度'!M227*$E17+'6、销售进度'!L227*$F17+'6、销售进度'!K227*$G17+'6、销售进度'!J227*$H17+'6、销售进度'!I227*$I17+'6、销售进度'!H227*$J17</f>
        <v>0</v>
      </c>
      <c r="P99" s="181">
        <f>'6、销售进度'!P227*$C17+'6、销售进度'!O227*$D17+'6、销售进度'!N227*$E17+'6、销售进度'!M227*$F17+'6、销售进度'!L227*$G17+'6、销售进度'!K227*$H17+'6、销售进度'!J227*$I17+'6、销售进度'!I227*$J17</f>
        <v>0</v>
      </c>
      <c r="Q99" s="181">
        <f>'6、销售进度'!Q227*$C17+'6、销售进度'!P227*$D17+'6、销售进度'!O227*$E17+'6、销售进度'!N227*$F17+'6、销售进度'!M227*$G17+'6、销售进度'!L227*$H17+'6、销售进度'!K227*$I17+'6、销售进度'!J227*$J17</f>
        <v>0</v>
      </c>
      <c r="R99" s="181">
        <f>'6、销售进度'!R227*$C17+'6、销售进度'!Q227*$D17+'6、销售进度'!P227*$E17+'6、销售进度'!O227*$F17+'6、销售进度'!N227*$G17+'6、销售进度'!M227*$H17+'6、销售进度'!L227*$I17+'6、销售进度'!K227*$J17</f>
        <v>0</v>
      </c>
      <c r="S99" s="181">
        <f>'6、销售进度'!S227*$C17+'6、销售进度'!R227*$D17+'6、销售进度'!Q227*$E17+'6、销售进度'!P227*$F17+'6、销售进度'!O227*$G17+'6、销售进度'!N227*$H17+'6、销售进度'!M227*$I17+'6、销售进度'!L227*$J17</f>
        <v>0</v>
      </c>
      <c r="T99" s="181">
        <f>'6、销售进度'!T227*$C17+'6、销售进度'!S227*$D17+'6、销售进度'!R227*$E17+'6、销售进度'!Q227*$F17+'6、销售进度'!P227*$G17+'6、销售进度'!O227*$H17+'6、销售进度'!N227*$I17+'6、销售进度'!M227*$J17</f>
        <v>0</v>
      </c>
      <c r="U99" s="181">
        <f>'6、销售进度'!U227*$C17+'6、销售进度'!T227*$D17+'6、销售进度'!S227*$E17+'6、销售进度'!R227*$F17+'6、销售进度'!Q227*$G17+'6、销售进度'!P227*$H17+'6、销售进度'!O227*$I17+'6、销售进度'!N227*$J17</f>
        <v>0</v>
      </c>
      <c r="V99" s="181">
        <f>'6、销售进度'!V227*$C17+'6、销售进度'!U227*$D17+'6、销售进度'!T227*$E17+'6、销售进度'!S227*$F17+'6、销售进度'!R227*$G17+'6、销售进度'!Q227*$H17+'6、销售进度'!P227*$I17+'6、销售进度'!O227*$J17</f>
        <v>0</v>
      </c>
      <c r="W99" s="181">
        <f>'6、销售进度'!W227*$C17+'6、销售进度'!V227*$D17+'6、销售进度'!U227*$E17+'6、销售进度'!T227*$F17+'6、销售进度'!S227*$G17+'6、销售进度'!R227*$H17+'6、销售进度'!Q227*$I17+'6、销售进度'!P227*$J17</f>
        <v>0</v>
      </c>
      <c r="X99" s="181">
        <f>'6、销售进度'!X227*$C17+'6、销售进度'!W227*$D17+'6、销售进度'!V227*$E17+'6、销售进度'!U227*$F17+'6、销售进度'!T227*$G17+'6、销售进度'!S227*$H17+'6、销售进度'!R227*$I17+'6、销售进度'!Q227*$J17</f>
        <v>0</v>
      </c>
      <c r="Y99" s="181">
        <f>'6、销售进度'!Y227*$C17+'6、销售进度'!X227*$D17+'6、销售进度'!W227*$E17+'6、销售进度'!V227*$F17+'6、销售进度'!U227*$G17+'6、销售进度'!T227*$H17+'6、销售进度'!S227*$I17+'6、销售进度'!R227*$J17</f>
        <v>0</v>
      </c>
      <c r="Z99" s="181">
        <f>'6、销售进度'!Z227*$C17+'6、销售进度'!Y227*$D17+'6、销售进度'!X227*$E17+'6、销售进度'!W227*$F17+'6、销售进度'!V227*$G17+'6、销售进度'!U227*$H17+'6、销售进度'!T227*$I17+'6、销售进度'!S227*$J17</f>
        <v>0</v>
      </c>
      <c r="AA99" s="181">
        <f>'6、销售进度'!AA227*$C17+'6、销售进度'!Z227*$D17+'6、销售进度'!Y227*$E17+'6、销售进度'!X227*$F17+'6、销售进度'!W227*$G17+'6、销售进度'!V227*$H17+'6、销售进度'!U227*$I17+'6、销售进度'!T227*$J17</f>
        <v>0</v>
      </c>
      <c r="AB99" s="181">
        <f>'6、销售进度'!AB227*$C17+'6、销售进度'!AA227*$D17+'6、销售进度'!Z227*$E17+'6、销售进度'!Y227*$F17+'6、销售进度'!X227*$G17+'6、销售进度'!W227*$H17+'6、销售进度'!V227*$I17+'6、销售进度'!U227*$J17</f>
        <v>0</v>
      </c>
      <c r="AC99" s="181">
        <f>'6、销售进度'!AC227*$C17+'6、销售进度'!AB227*$D17+'6、销售进度'!AA227*$E17+'6、销售进度'!Z227*$F17+'6、销售进度'!Y227*$G17+'6、销售进度'!X227*$H17+'6、销售进度'!W227*$I17+'6、销售进度'!V227*$J17</f>
        <v>0</v>
      </c>
      <c r="AD99" s="181">
        <f>'6、销售进度'!AD227*$C17+'6、销售进度'!AC227*$D17+'6、销售进度'!AB227*$E17+'6、销售进度'!AA227*$F17+'6、销售进度'!Z227*$G17+'6、销售进度'!Y227*$H17+'6、销售进度'!X227*$I17+'6、销售进度'!W227*$J17</f>
        <v>0</v>
      </c>
      <c r="AE99" s="181">
        <f>'6、销售进度'!AE227*$C17+'6、销售进度'!AD227*$D17+'6、销售进度'!AC227*$E17+'6、销售进度'!AB227*$F17+'6、销售进度'!AA227*$G17+'6、销售进度'!Z227*$H17+'6、销售进度'!Y227*$I17+'6、销售进度'!X227*$J17</f>
        <v>0</v>
      </c>
      <c r="AF99" s="181">
        <f>'6、销售进度'!AF227*$C17+'6、销售进度'!AE227*$D17+'6、销售进度'!AD227*$E17+'6、销售进度'!AC227*$F17+'6、销售进度'!AB227*$G17+'6、销售进度'!AA227*$H17+'6、销售进度'!Z227*$I17+'6、销售进度'!Y227*$J17</f>
        <v>0</v>
      </c>
      <c r="AG99" s="181">
        <f>'6、销售进度'!AG227*$C17+'6、销售进度'!AF227*$D17+'6、销售进度'!AE227*$E17+'6、销售进度'!AD227*$F17+'6、销售进度'!AC227*$G17+'6、销售进度'!AB227*$H17+'6、销售进度'!AA227*$I17+'6、销售进度'!Z227*$J17</f>
        <v>0</v>
      </c>
      <c r="AH99" s="181">
        <f>'6、销售进度'!AH227*$C17+'6、销售进度'!AG227*$D17+'6、销售进度'!AF227*$E17+'6、销售进度'!AE227*$F17+'6、销售进度'!AD227*$G17+'6、销售进度'!AC227*$H17+'6、销售进度'!AB227*$I17+'6、销售进度'!AA227*$J17</f>
        <v>0</v>
      </c>
      <c r="AI99" s="181">
        <f>'6、销售进度'!AI227*$C17+'6、销售进度'!AH227*$D17+'6、销售进度'!AG227*$E17+'6、销售进度'!AF227*$F17+'6、销售进度'!AE227*$G17+'6、销售进度'!AD227*$H17+'6、销售进度'!AC227*$I17+'6、销售进度'!AB227*$J17</f>
        <v>0</v>
      </c>
      <c r="AJ99" s="181">
        <f>'6、销售进度'!AJ227*$C17+'6、销售进度'!AI227*$D17+'6、销售进度'!AH227*$E17+'6、销售进度'!AG227*$F17+'6、销售进度'!AF227*$G17+'6、销售进度'!AE227*$H17+'6、销售进度'!AD227*$I17+'6、销售进度'!AC227*$J17</f>
        <v>0</v>
      </c>
      <c r="AK99" s="181">
        <f>'6、销售进度'!AK227*$C17+'6、销售进度'!AJ227*$D17+'6、销售进度'!AI227*$E17+'6、销售进度'!AH227*$F17+'6、销售进度'!AG227*$G17+'6、销售进度'!AF227*$H17+'6、销售进度'!AE227*$I17+'6、销售进度'!AD227*$J17</f>
        <v>0</v>
      </c>
      <c r="AL99" s="181">
        <f>'6、销售进度'!AL227*$C17+'6、销售进度'!AK227*$D17+'6、销售进度'!AJ227*$E17+'6、销售进度'!AI227*$F17+'6、销售进度'!AH227*$G17+'6、销售进度'!AG227*$H17+'6、销售进度'!AF227*$I17+'6、销售进度'!AE227*$J17</f>
        <v>0</v>
      </c>
      <c r="AM99" s="181">
        <f>'6、销售进度'!AM227*$C17+'6、销售进度'!AL227*$D17+'6、销售进度'!AK227*$E17+'6、销售进度'!AJ227*$F17+'6、销售进度'!AI227*$G17+'6、销售进度'!AH227*$H17+'6、销售进度'!AG227*$I17+'6、销售进度'!AF227*$J17</f>
        <v>0</v>
      </c>
      <c r="AN99" s="181">
        <f>'6、销售进度'!AN227*$C17+'6、销售进度'!AM227*$D17+'6、销售进度'!AL227*$E17+'6、销售进度'!AK227*$F17+'6、销售进度'!AJ227*$G17+'6、销售进度'!AI227*$H17+'6、销售进度'!AH227*$I17+'6、销售进度'!AG227*$J17</f>
        <v>0</v>
      </c>
      <c r="AO99" s="181">
        <f>'6、销售进度'!AO227*$C17+'6、销售进度'!AN227*$D17+'6、销售进度'!AM227*$E17+'6、销售进度'!AL227*$F17+'6、销售进度'!AK227*$G17+'6、销售进度'!AJ227*$H17+'6、销售进度'!AI227*$I17+'6、销售进度'!AH227*$J17</f>
        <v>0</v>
      </c>
      <c r="AP99" s="181">
        <f>'6、销售进度'!AP227*$C17+'6、销售进度'!AO227*$D17+'6、销售进度'!AN227*$E17+'6、销售进度'!AM227*$F17+'6、销售进度'!AL227*$G17+'6、销售进度'!AK227*$H17+'6、销售进度'!AJ227*$I17+'6、销售进度'!AI227*$J17</f>
        <v>0</v>
      </c>
      <c r="AQ99" s="181">
        <f>'6、销售进度'!AQ227*$C17+'6、销售进度'!AP227*$D17+'6、销售进度'!AO227*$E17+'6、销售进度'!AN227*$F17+'6、销售进度'!AM227*$G17+'6、销售进度'!AL227*$H17+'6、销售进度'!AK227*$I17+'6、销售进度'!AJ227*$J17</f>
        <v>0</v>
      </c>
      <c r="AR99" s="181">
        <f>'6、销售进度'!AR227*$C17+'6、销售进度'!AQ227*$D17+'6、销售进度'!AP227*$E17+'6、销售进度'!AO227*$F17+'6、销售进度'!AN227*$G17+'6、销售进度'!AM227*$H17+'6、销售进度'!AL227*$I17+'6、销售进度'!AK227*$J17</f>
        <v>0</v>
      </c>
      <c r="AS99" s="181">
        <f>'6、销售进度'!AS227*$C17+'6、销售进度'!AR227*$D17+'6、销售进度'!AQ227*$E17+'6、销售进度'!AP227*$F17+'6、销售进度'!AO227*$G17+'6、销售进度'!AN227*$H17+'6、销售进度'!AM227*$I17+'6、销售进度'!AL227*$J17</f>
        <v>0</v>
      </c>
      <c r="AT99" s="181">
        <f>'6、销售进度'!AT227*$C17+'6、销售进度'!AS227*$D17+'6、销售进度'!AR227*$E17+'6、销售进度'!AQ227*$F17+'6、销售进度'!AP227*$G17+'6、销售进度'!AO227*$H17+'6、销售进度'!AN227*$I17+'6、销售进度'!AM227*$J17</f>
        <v>0</v>
      </c>
      <c r="AU99" s="181">
        <f>'6、销售进度'!AU227*$C17+'6、销售进度'!AT227*$D17+'6、销售进度'!AS227*$E17+'6、销售进度'!AR227*$F17+'6、销售进度'!AQ227*$G17+'6、销售进度'!AP227*$H17+'6、销售进度'!AO227*$I17+'6、销售进度'!AN227*$J17</f>
        <v>0</v>
      </c>
      <c r="AV99" s="181">
        <f>'6、销售进度'!AV227*$C17+'6、销售进度'!AU227*$D17+'6、销售进度'!AT227*$E17+'6、销售进度'!AS227*$F17+'6、销售进度'!AR227*$G17+'6、销售进度'!AQ227*$H17+'6、销售进度'!AP227*$I17+'6、销售进度'!AO227*$J17</f>
        <v>0</v>
      </c>
      <c r="AW99" s="181">
        <f>'6、销售进度'!AW227*$C17+'6、销售进度'!AV227*$D17+'6、销售进度'!AU227*$E17+'6、销售进度'!AT227*$F17+'6、销售进度'!AS227*$G17+'6、销售进度'!AR227*$H17+'6、销售进度'!AQ227*$I17+'6、销售进度'!AP227*$J17</f>
        <v>0</v>
      </c>
      <c r="AX99" s="181">
        <f>'6、销售进度'!AX227*$C17+'6、销售进度'!AW227*$D17+'6、销售进度'!AV227*$E17+'6、销售进度'!AU227*$F17+'6、销售进度'!AT227*$G17+'6、销售进度'!AS227*$H17+'6、销售进度'!AR227*$I17+'6、销售进度'!AQ227*$J17</f>
        <v>0</v>
      </c>
      <c r="AY99" s="181">
        <f>'6、销售进度'!AY227*$C17+'6、销售进度'!AX227*$D17+'6、销售进度'!AW227*$E17+'6、销售进度'!AV227*$F17+'6、销售进度'!AU227*$G17+'6、销售进度'!AT227*$H17+'6、销售进度'!AS227*$I17+'6、销售进度'!AR227*$J17</f>
        <v>0</v>
      </c>
      <c r="AZ99" s="181">
        <f>'6、销售进度'!AZ227*$C17+'6、销售进度'!AY227*$D17+'6、销售进度'!AX227*$E17+'6、销售进度'!AW227*$F17+'6、销售进度'!AV227*$G17+'6、销售进度'!AU227*$H17+'6、销售进度'!AT227*$I17+'6、销售进度'!AS227*$J17</f>
        <v>0</v>
      </c>
      <c r="BA99" s="181">
        <f>'6、销售进度'!BA227*$C17+'6、销售进度'!AZ227*$D17+'6、销售进度'!AY227*$E17+'6、销售进度'!AX227*$F17+'6、销售进度'!AW227*$G17+'6、销售进度'!AV227*$H17+'6、销售进度'!AU227*$I17+'6、销售进度'!AT227*$J17</f>
        <v>0</v>
      </c>
      <c r="BB99" s="181">
        <f>'6、销售进度'!BB227*$C17+'6、销售进度'!BA227*$D17+'6、销售进度'!AZ227*$E17+'6、销售进度'!AY227*$F17+'6、销售进度'!AX227*$G17+'6、销售进度'!AW227*$H17+'6、销售进度'!AV227*$I17+'6、销售进度'!AU227*$J17</f>
        <v>0</v>
      </c>
      <c r="BC99" s="181">
        <f>'6、销售进度'!BC227*$C17+'6、销售进度'!BB227*$D17+'6、销售进度'!BA227*$E17+'6、销售进度'!AZ227*$F17+'6、销售进度'!AY227*$G17+'6、销售进度'!AX227*$H17+'6、销售进度'!AW227*$I17+'6、销售进度'!AV227*$J17</f>
        <v>0</v>
      </c>
      <c r="BD99" s="181">
        <f>'6、销售进度'!BD227*$C17+'6、销售进度'!BC227*$D17+'6、销售进度'!BB227*$E17+'6、销售进度'!BA227*$F17+'6、销售进度'!AZ227*$G17+'6、销售进度'!AY227*$H17+'6、销售进度'!AX227*$I17+'6、销售进度'!AW227*$J17</f>
        <v>0</v>
      </c>
      <c r="BE99" s="181">
        <f>'6、销售进度'!BE227*$C17+'6、销售进度'!BD227*$D17+'6、销售进度'!BC227*$E17+'6、销售进度'!BB227*$F17+'6、销售进度'!BA227*$G17+'6、销售进度'!AZ227*$H17+'6、销售进度'!AY227*$I17+'6、销售进度'!AX227*$J17</f>
        <v>0</v>
      </c>
      <c r="BF99" s="181">
        <f>'6、销售进度'!BF227*$C17+'6、销售进度'!BE227*$D17+'6、销售进度'!BD227*$E17+'6、销售进度'!BC227*$F17+'6、销售进度'!BB227*$G17+'6、销售进度'!BA227*$H17+'6、销售进度'!AZ227*$I17+'6、销售进度'!AY227*$J17</f>
        <v>0</v>
      </c>
      <c r="BG99" s="181">
        <f>'6、销售进度'!BG227*$C17+'6、销售进度'!BF227*$D17+'6、销售进度'!BE227*$E17+'6、销售进度'!BD227*$F17+'6、销售进度'!BC227*$G17+'6、销售进度'!BB227*$H17+'6、销售进度'!BA227*$I17+'6、销售进度'!AZ227*$J17</f>
        <v>0</v>
      </c>
      <c r="BH99" s="181">
        <f>'6、销售进度'!BH227*$C17+'6、销售进度'!BG227*$D17+'6、销售进度'!BF227*$E17+'6、销售进度'!BE227*$F17+'6、销售进度'!BD227*$G17+'6、销售进度'!BC227*$H17+'6、销售进度'!BB227*$I17+'6、销售进度'!BA227*$J17</f>
        <v>0</v>
      </c>
      <c r="BI99" s="181">
        <f>'6、销售进度'!BI227*$C17+'6、销售进度'!BH227*$D17+'6、销售进度'!BG227*$E17+'6、销售进度'!BF227*$F17+'6、销售进度'!BE227*$G17+'6、销售进度'!BD227*$H17+'6、销售进度'!BC227*$I17+'6、销售进度'!BB227*$J17</f>
        <v>0</v>
      </c>
      <c r="BJ99" s="181">
        <f>'6、销售进度'!BJ227*$C17+'6、销售进度'!BI227*$D17+'6、销售进度'!BH227*$E17+'6、销售进度'!BG227*$F17+'6、销售进度'!BF227*$G17+'6、销售进度'!BE227*$H17+'6、销售进度'!BD227*$I17+'6、销售进度'!BC227*$J17</f>
        <v>0</v>
      </c>
      <c r="BK99" s="181">
        <f>'6、销售进度'!BK227*$C17+'6、销售进度'!BJ227*$D17+'6、销售进度'!BI227*$E17+'6、销售进度'!BH227*$F17+'6、销售进度'!BG227*$G17+'6、销售进度'!BF227*$H17+'6、销售进度'!BE227*$I17+'6、销售进度'!BD227*$J17</f>
        <v>0</v>
      </c>
      <c r="BL99" s="181">
        <f>'6、销售进度'!BL227*$C17+'6、销售进度'!BK227*$D17+'6、销售进度'!BJ227*$E17+'6、销售进度'!BI227*$F17+'6、销售进度'!BH227*$G17+'6、销售进度'!BG227*$H17+'6、销售进度'!BF227*$I17+'6、销售进度'!BE227*$J17</f>
        <v>0</v>
      </c>
      <c r="BM99" s="181">
        <f>'6、销售进度'!BM227*$C17+'6、销售进度'!BL227*$D17+'6、销售进度'!BK227*$E17+'6、销售进度'!BJ227*$F17+'6、销售进度'!BI227*$G17+'6、销售进度'!BH227*$H17+'6、销售进度'!BG227*$I17+'6、销售进度'!BF227*$J17</f>
        <v>0</v>
      </c>
      <c r="BN99" s="181">
        <f>'6、销售进度'!BN227*$C17+'6、销售进度'!BM227*$D17+'6、销售进度'!BL227*$E17+'6、销售进度'!BK227*$F17+'6、销售进度'!BJ227*$G17+'6、销售进度'!BI227*$H17+'6、销售进度'!BH227*$I17+'6、销售进度'!BG227*$J17</f>
        <v>0</v>
      </c>
      <c r="BO99" s="181">
        <f>'6、销售进度'!BO227*$C17+'6、销售进度'!BN227*$D17+'6、销售进度'!BM227*$E17+'6、销售进度'!BL227*$F17+'6、销售进度'!BK227*$G17+'6、销售进度'!BJ227*$H17+'6、销售进度'!BI227*$I17+'6、销售进度'!BH227*$J17</f>
        <v>0</v>
      </c>
      <c r="BP99" s="181">
        <f>'6、销售进度'!BP227*$C17+'6、销售进度'!BO227*$D17+'6、销售进度'!BN227*$E17+'6、销售进度'!BM227*$F17+'6、销售进度'!BL227*$G17+'6、销售进度'!BK227*$H17+'6、销售进度'!BJ227*$I17+'6、销售进度'!BI227*$J17</f>
        <v>0</v>
      </c>
      <c r="BQ99" s="181">
        <f>'6、销售进度'!BQ227*$C17+'6、销售进度'!BP227*$D17+'6、销售进度'!BO227*$E17+'6、销售进度'!BN227*$F17+'6、销售进度'!BM227*$G17+'6、销售进度'!BL227*$H17+'6、销售进度'!BK227*$I17+'6、销售进度'!BJ227*$J17</f>
        <v>0</v>
      </c>
      <c r="BR99" s="181">
        <f>'6、销售进度'!BR227*$C17+'6、销售进度'!BQ227*$D17+'6、销售进度'!BP227*$E17+'6、销售进度'!BO227*$F17+'6、销售进度'!BN227*$G17+'6、销售进度'!BM227*$H17+'6、销售进度'!BL227*$I17+'6、销售进度'!BK227*$J17</f>
        <v>0</v>
      </c>
      <c r="BS99" s="181">
        <f>'6、销售进度'!BS227*$C17+'6、销售进度'!BR227*$D17+'6、销售进度'!BQ227*$E17+'6、销售进度'!BP227*$F17+'6、销售进度'!BO227*$G17+'6、销售进度'!BN227*$H17+'6、销售进度'!BM227*$I17+'6、销售进度'!BL227*$J17</f>
        <v>0</v>
      </c>
      <c r="BT99" s="181">
        <f>'6、销售进度'!BT227*$C17+'6、销售进度'!BS227*$D17+'6、销售进度'!BR227*$E17+'6、销售进度'!BQ227*$F17+'6、销售进度'!BP227*$G17+'6、销售进度'!BO227*$H17+'6、销售进度'!BN227*$I17+'6、销售进度'!BM227*$J17</f>
        <v>0</v>
      </c>
      <c r="BU99" s="181">
        <f>'6、销售进度'!BU227*$C17+'6、销售进度'!BT227*$D17+'6、销售进度'!BS227*$E17+'6、销售进度'!BR227*$F17+'6、销售进度'!BQ227*$G17+'6、销售进度'!BP227*$H17+'6、销售进度'!BO227*$I17+'6、销售进度'!BN227*$J17</f>
        <v>0</v>
      </c>
      <c r="BV99" s="181">
        <f>'6、销售进度'!BV227*$C17+'6、销售进度'!BU227*$D17+'6、销售进度'!BT227*$E17+'6、销售进度'!BS227*$F17+'6、销售进度'!BR227*$G17+'6、销售进度'!BQ227*$H17+'6、销售进度'!BP227*$I17+'6、销售进度'!BO227*$J17</f>
        <v>0</v>
      </c>
      <c r="BW99" s="181">
        <f>'6、销售进度'!BW227*$C17+'6、销售进度'!BV227*$D17+'6、销售进度'!BU227*$E17+'6、销售进度'!BT227*$F17+'6、销售进度'!BS227*$G17+'6、销售进度'!BR227*$H17+'6、销售进度'!BQ227*$I17+'6、销售进度'!BP227*$J17</f>
        <v>0</v>
      </c>
      <c r="BX99" s="181">
        <f>'6、销售进度'!BX227*$C17+'6、销售进度'!BW227*$D17+'6、销售进度'!BV227*$E17+'6、销售进度'!BU227*$F17+'6、销售进度'!BT227*$G17+'6、销售进度'!BS227*$H17+'6、销售进度'!BR227*$I17+'6、销售进度'!BQ227*$J17</f>
        <v>0</v>
      </c>
      <c r="BY99" s="181">
        <f>'6、销售进度'!BY227*$C17+'6、销售进度'!BX227*$D17+'6、销售进度'!BW227*$E17+'6、销售进度'!BV227*$F17+'6、销售进度'!BU227*$G17+'6、销售进度'!BT227*$H17+'6、销售进度'!BS227*$I17+'6、销售进度'!BR227*$J17</f>
        <v>0</v>
      </c>
      <c r="BZ99" s="181">
        <f>'6、销售进度'!BZ227*$C17+'6、销售进度'!BY227*$D17+'6、销售进度'!BX227*$E17+'6、销售进度'!BW227*$F17+'6、销售进度'!BV227*$G17+'6、销售进度'!BU227*$H17+'6、销售进度'!BT227*$I17+'6、销售进度'!BS227*$J17</f>
        <v>0</v>
      </c>
      <c r="CA99" s="181">
        <f>'6、销售进度'!CA227*$C17+'6、销售进度'!BZ227*$D17+'6、销售进度'!BY227*$E17+'6、销售进度'!BX227*$F17+'6、销售进度'!BW227*$G17+'6、销售进度'!BV227*$H17+'6、销售进度'!BU227*$I17+'6、销售进度'!BT227*$J17</f>
        <v>0</v>
      </c>
      <c r="CB99" s="181">
        <f>'6、销售进度'!CB227*$C17+'6、销售进度'!CA227*$D17+'6、销售进度'!BZ227*$E17+'6、销售进度'!BY227*$F17+'6、销售进度'!BX227*$G17+'6、销售进度'!BW227*$H17+'6、销售进度'!BV227*$I17+'6、销售进度'!BU227*$J17</f>
        <v>0</v>
      </c>
      <c r="CC99" s="181">
        <f>'6、销售进度'!CC227*$C17+'6、销售进度'!CB227*$D17+'6、销售进度'!CA227*$E17+'6、销售进度'!BZ227*$F17+'6、销售进度'!BY227*$G17+'6、销售进度'!BX227*$H17+'6、销售进度'!BW227*$I17+'6、销售进度'!BV227*$J17</f>
        <v>0</v>
      </c>
      <c r="CD99" s="181">
        <f>'6、销售进度'!CD227*$C17+'6、销售进度'!CC227*$D17+'6、销售进度'!CB227*$E17+'6、销售进度'!CA227*$F17+'6、销售进度'!BZ227*$G17+'6、销售进度'!BY227*$H17+'6、销售进度'!BX227*$I17+'6、销售进度'!BW227*$J17</f>
        <v>0</v>
      </c>
      <c r="CE99" s="181">
        <f>'6、销售进度'!CE227*$C17+'6、销售进度'!CD227*$D17+'6、销售进度'!CC227*$E17+'6、销售进度'!CB227*$F17+'6、销售进度'!CA227*$G17+'6、销售进度'!BZ227*$H17+'6、销售进度'!BY227*$I17+'6、销售进度'!BX227*$J17</f>
        <v>0</v>
      </c>
      <c r="CF99" s="181">
        <f>'6、销售进度'!CF227*$C17+'6、销售进度'!CE227*$D17+'6、销售进度'!CD227*$E17+'6、销售进度'!CC227*$F17+'6、销售进度'!CB227*$G17+'6、销售进度'!CA227*$H17+'6、销售进度'!BZ227*$I17+'6、销售进度'!BY227*$J17</f>
        <v>0</v>
      </c>
      <c r="CG99" s="181">
        <f>'6、销售进度'!CG227*$C17+'6、销售进度'!CF227*$D17+'6、销售进度'!CE227*$E17+'6、销售进度'!CD227*$F17+'6、销售进度'!CC227*$G17+'6、销售进度'!CB227*$H17+'6、销售进度'!CA227*$I17+'6、销售进度'!BZ227*$J17</f>
        <v>0</v>
      </c>
      <c r="CH99" s="181">
        <f>'6、销售进度'!CH227*$C17+'6、销售进度'!CG227*$D17+'6、销售进度'!CF227*$E17+'6、销售进度'!CE227*$F17+'6、销售进度'!CD227*$G17+'6、销售进度'!CC227*$H17+'6、销售进度'!CB227*$I17+'6、销售进度'!CA227*$J17</f>
        <v>0</v>
      </c>
      <c r="CI99" s="181">
        <f>'6、销售进度'!CI227*$C17+'6、销售进度'!CH227*$D17+'6、销售进度'!CG227*$E17+'6、销售进度'!CF227*$F17+'6、销售进度'!CE227*$G17+'6、销售进度'!CD227*$H17+'6、销售进度'!CC227*$I17+'6、销售进度'!CB227*$J17</f>
        <v>0</v>
      </c>
      <c r="CJ99" s="181">
        <f>'6、销售进度'!CJ227*$C17+'6、销售进度'!CI227*$D17+'6、销售进度'!CH227*$E17+'6、销售进度'!CG227*$F17+'6、销售进度'!CF227*$G17+'6、销售进度'!CE227*$H17+'6、销售进度'!CD227*$I17+'6、销售进度'!CC227*$J17</f>
        <v>0</v>
      </c>
      <c r="CK99" s="181">
        <f>'6、销售进度'!CK227*$C17+'6、销售进度'!CJ227*$D17+'6、销售进度'!CI227*$E17+'6、销售进度'!CH227*$F17+'6、销售进度'!CG227*$G17+'6、销售进度'!CF227*$H17+'6、销售进度'!CE227*$I17+'6、销售进度'!CD227*$J17</f>
        <v>0</v>
      </c>
      <c r="CL99" s="181">
        <f>'6、销售进度'!CL227*$C17+'6、销售进度'!CK227*$D17+'6、销售进度'!CJ227*$E17+'6、销售进度'!CI227*$F17+'6、销售进度'!CH227*$G17+'6、销售进度'!CG227*$H17+'6、销售进度'!CF227*$I17+'6、销售进度'!CE227*$J17</f>
        <v>0</v>
      </c>
      <c r="CM99" s="181">
        <f>'6、销售进度'!CM227*$C17+'6、销售进度'!CL227*$D17+'6、销售进度'!CK227*$E17+'6、销售进度'!CJ227*$F17+'6、销售进度'!CI227*$G17+'6、销售进度'!CH227*$H17+'6、销售进度'!CG227*$I17+'6、销售进度'!CF227*$J17</f>
        <v>0</v>
      </c>
      <c r="CN99" s="181">
        <f>'6、销售进度'!CN227*$C17+'6、销售进度'!CM227*$D17+'6、销售进度'!CL227*$E17+'6、销售进度'!CK227*$F17+'6、销售进度'!CJ227*$G17+'6、销售进度'!CI227*$H17+'6、销售进度'!CH227*$I17+'6、销售进度'!CG227*$J17</f>
        <v>0</v>
      </c>
      <c r="CO99" s="181">
        <f>'6、销售进度'!CO227*$C17+'6、销售进度'!CN227*$D17+'6、销售进度'!CM227*$E17+'6、销售进度'!CL227*$F17+'6、销售进度'!CK227*$G17+'6、销售进度'!CJ227*$H17+'6、销售进度'!CI227*$I17+'6、销售进度'!CH227*$J17</f>
        <v>0</v>
      </c>
      <c r="CP99" s="181">
        <f>'6、销售进度'!CP227*$C17+'6、销售进度'!CO227*$D17+'6、销售进度'!CN227*$E17+'6、销售进度'!CM227*$F17+'6、销售进度'!CL227*$G17+'6、销售进度'!CK227*$H17+'6、销售进度'!CJ227*$I17+'6、销售进度'!CI227*$J17</f>
        <v>0</v>
      </c>
      <c r="CQ99" s="181">
        <f>'6、销售进度'!CQ227*$C17+'6、销售进度'!CP227*$D17+'6、销售进度'!CO227*$E17+'6、销售进度'!CN227*$F17+'6、销售进度'!CM227*$G17+'6、销售进度'!CL227*$H17+'6、销售进度'!CK227*$I17+'6、销售进度'!CJ227*$J17</f>
        <v>0</v>
      </c>
      <c r="CR99" s="181">
        <f>'6、销售进度'!CR227*$C17+'6、销售进度'!CQ227*$D17+'6、销售进度'!CP227*$E17+'6、销售进度'!CO227*$F17+'6、销售进度'!CN227*$G17+'6、销售进度'!CM227*$H17+'6、销售进度'!CL227*$I17+'6、销售进度'!CK227*$J17</f>
        <v>0</v>
      </c>
      <c r="CS99" s="181">
        <f>'6、销售进度'!CS227*$C17+'6、销售进度'!CR227*$D17+'6、销售进度'!CQ227*$E17+'6、销售进度'!CP227*$F17+'6、销售进度'!CO227*$G17+'6、销售进度'!CN227*$H17+'6、销售进度'!CM227*$I17+'6、销售进度'!CL227*$J17</f>
        <v>0</v>
      </c>
      <c r="CT99" s="181">
        <f>'6、销售进度'!CT227*$C17+'6、销售进度'!CS227*$D17+'6、销售进度'!CR227*$E17+'6、销售进度'!CQ227*$F17+'6、销售进度'!CP227*$G17+'6、销售进度'!CO227*$H17+'6、销售进度'!CN227*$I17+'6、销售进度'!CM227*$J17</f>
        <v>0</v>
      </c>
      <c r="CU99" s="188">
        <f>B99-'6、销售进度'!B227</f>
        <v>0</v>
      </c>
    </row>
    <row r="100" spans="1:99" ht="16.5" customHeight="1">
      <c r="A100" s="174" t="s">
        <v>239</v>
      </c>
      <c r="B100" s="180">
        <f t="shared" ref="B100:L100" si="55">SUM(B86:B99)</f>
        <v>0</v>
      </c>
      <c r="C100" s="180">
        <f t="shared" si="55"/>
        <v>0</v>
      </c>
      <c r="D100" s="180">
        <f t="shared" si="55"/>
        <v>0</v>
      </c>
      <c r="E100" s="180">
        <f t="shared" si="55"/>
        <v>0</v>
      </c>
      <c r="F100" s="180">
        <f t="shared" si="55"/>
        <v>0</v>
      </c>
      <c r="G100" s="180">
        <f t="shared" si="55"/>
        <v>0</v>
      </c>
      <c r="H100" s="180">
        <f t="shared" si="55"/>
        <v>0</v>
      </c>
      <c r="I100" s="180">
        <f t="shared" si="55"/>
        <v>0</v>
      </c>
      <c r="J100" s="180">
        <f t="shared" si="55"/>
        <v>0</v>
      </c>
      <c r="K100" s="180">
        <f t="shared" si="55"/>
        <v>0</v>
      </c>
      <c r="L100" s="180">
        <f t="shared" si="55"/>
        <v>0</v>
      </c>
      <c r="M100" s="180">
        <f t="shared" ref="M100:AR100" si="56">SUM(M86:M99)</f>
        <v>0</v>
      </c>
      <c r="N100" s="180">
        <f t="shared" si="56"/>
        <v>0</v>
      </c>
      <c r="O100" s="180">
        <f t="shared" si="56"/>
        <v>0</v>
      </c>
      <c r="P100" s="180">
        <f t="shared" si="56"/>
        <v>0</v>
      </c>
      <c r="Q100" s="180">
        <f t="shared" si="56"/>
        <v>0</v>
      </c>
      <c r="R100" s="180">
        <f t="shared" si="56"/>
        <v>0</v>
      </c>
      <c r="S100" s="180">
        <f t="shared" si="56"/>
        <v>0</v>
      </c>
      <c r="T100" s="180">
        <f t="shared" si="56"/>
        <v>0</v>
      </c>
      <c r="U100" s="180">
        <f t="shared" si="56"/>
        <v>0</v>
      </c>
      <c r="V100" s="180">
        <f t="shared" si="56"/>
        <v>0</v>
      </c>
      <c r="W100" s="180">
        <f t="shared" si="56"/>
        <v>0</v>
      </c>
      <c r="X100" s="180">
        <f t="shared" si="56"/>
        <v>0</v>
      </c>
      <c r="Y100" s="180">
        <f t="shared" si="56"/>
        <v>0</v>
      </c>
      <c r="Z100" s="180">
        <f t="shared" si="56"/>
        <v>0</v>
      </c>
      <c r="AA100" s="180">
        <f t="shared" si="56"/>
        <v>0</v>
      </c>
      <c r="AB100" s="180">
        <f t="shared" si="56"/>
        <v>0</v>
      </c>
      <c r="AC100" s="180">
        <f t="shared" si="56"/>
        <v>0</v>
      </c>
      <c r="AD100" s="180">
        <f t="shared" si="56"/>
        <v>0</v>
      </c>
      <c r="AE100" s="180">
        <f t="shared" si="56"/>
        <v>0</v>
      </c>
      <c r="AF100" s="180">
        <f t="shared" si="56"/>
        <v>0</v>
      </c>
      <c r="AG100" s="180">
        <f t="shared" si="56"/>
        <v>0</v>
      </c>
      <c r="AH100" s="180">
        <f t="shared" si="56"/>
        <v>0</v>
      </c>
      <c r="AI100" s="180">
        <f t="shared" si="56"/>
        <v>0</v>
      </c>
      <c r="AJ100" s="180">
        <f t="shared" si="56"/>
        <v>0</v>
      </c>
      <c r="AK100" s="180">
        <f t="shared" si="56"/>
        <v>0</v>
      </c>
      <c r="AL100" s="180">
        <f t="shared" si="56"/>
        <v>0</v>
      </c>
      <c r="AM100" s="180">
        <f t="shared" si="56"/>
        <v>0</v>
      </c>
      <c r="AN100" s="180">
        <f t="shared" si="56"/>
        <v>0</v>
      </c>
      <c r="AO100" s="180">
        <f t="shared" si="56"/>
        <v>0</v>
      </c>
      <c r="AP100" s="180">
        <f t="shared" si="56"/>
        <v>0</v>
      </c>
      <c r="AQ100" s="180">
        <f t="shared" si="56"/>
        <v>0</v>
      </c>
      <c r="AR100" s="180">
        <f t="shared" si="56"/>
        <v>0</v>
      </c>
      <c r="AS100" s="180">
        <f t="shared" ref="AS100:BX100" si="57">SUM(AS86:AS99)</f>
        <v>0</v>
      </c>
      <c r="AT100" s="180">
        <f t="shared" si="57"/>
        <v>0</v>
      </c>
      <c r="AU100" s="180">
        <f t="shared" si="57"/>
        <v>0</v>
      </c>
      <c r="AV100" s="180">
        <f t="shared" si="57"/>
        <v>0</v>
      </c>
      <c r="AW100" s="180">
        <f t="shared" si="57"/>
        <v>0</v>
      </c>
      <c r="AX100" s="180">
        <f t="shared" si="57"/>
        <v>0</v>
      </c>
      <c r="AY100" s="180">
        <f t="shared" si="57"/>
        <v>0</v>
      </c>
      <c r="AZ100" s="180">
        <f t="shared" si="57"/>
        <v>0</v>
      </c>
      <c r="BA100" s="180">
        <f t="shared" si="57"/>
        <v>0</v>
      </c>
      <c r="BB100" s="180">
        <f t="shared" si="57"/>
        <v>0</v>
      </c>
      <c r="BC100" s="180">
        <f t="shared" si="57"/>
        <v>0</v>
      </c>
      <c r="BD100" s="180">
        <f t="shared" si="57"/>
        <v>0</v>
      </c>
      <c r="BE100" s="180">
        <f t="shared" si="57"/>
        <v>0</v>
      </c>
      <c r="BF100" s="180">
        <f t="shared" si="57"/>
        <v>0</v>
      </c>
      <c r="BG100" s="180">
        <f t="shared" si="57"/>
        <v>0</v>
      </c>
      <c r="BH100" s="180">
        <f t="shared" si="57"/>
        <v>0</v>
      </c>
      <c r="BI100" s="180">
        <f t="shared" si="57"/>
        <v>0</v>
      </c>
      <c r="BJ100" s="180">
        <f t="shared" si="57"/>
        <v>0</v>
      </c>
      <c r="BK100" s="180">
        <f t="shared" si="57"/>
        <v>0</v>
      </c>
      <c r="BL100" s="180">
        <f t="shared" si="57"/>
        <v>0</v>
      </c>
      <c r="BM100" s="180">
        <f t="shared" si="57"/>
        <v>0</v>
      </c>
      <c r="BN100" s="180">
        <f t="shared" si="57"/>
        <v>0</v>
      </c>
      <c r="BO100" s="180">
        <f t="shared" si="57"/>
        <v>0</v>
      </c>
      <c r="BP100" s="180">
        <f t="shared" si="57"/>
        <v>0</v>
      </c>
      <c r="BQ100" s="180">
        <f t="shared" si="57"/>
        <v>0</v>
      </c>
      <c r="BR100" s="180">
        <f t="shared" si="57"/>
        <v>0</v>
      </c>
      <c r="BS100" s="180">
        <f t="shared" si="57"/>
        <v>0</v>
      </c>
      <c r="BT100" s="180">
        <f t="shared" si="57"/>
        <v>0</v>
      </c>
      <c r="BU100" s="180">
        <f t="shared" si="57"/>
        <v>0</v>
      </c>
      <c r="BV100" s="180">
        <f t="shared" si="57"/>
        <v>0</v>
      </c>
      <c r="BW100" s="180">
        <f t="shared" si="57"/>
        <v>0</v>
      </c>
      <c r="BX100" s="180">
        <f t="shared" si="57"/>
        <v>0</v>
      </c>
      <c r="BY100" s="180">
        <f t="shared" ref="BY100:CT100" si="58">SUM(BY86:BY99)</f>
        <v>0</v>
      </c>
      <c r="BZ100" s="180">
        <f t="shared" si="58"/>
        <v>0</v>
      </c>
      <c r="CA100" s="180">
        <f t="shared" si="58"/>
        <v>0</v>
      </c>
      <c r="CB100" s="180">
        <f t="shared" si="58"/>
        <v>0</v>
      </c>
      <c r="CC100" s="180">
        <f t="shared" si="58"/>
        <v>0</v>
      </c>
      <c r="CD100" s="180">
        <f t="shared" si="58"/>
        <v>0</v>
      </c>
      <c r="CE100" s="180">
        <f t="shared" si="58"/>
        <v>0</v>
      </c>
      <c r="CF100" s="180">
        <f t="shared" si="58"/>
        <v>0</v>
      </c>
      <c r="CG100" s="180">
        <f t="shared" si="58"/>
        <v>0</v>
      </c>
      <c r="CH100" s="180">
        <f t="shared" si="58"/>
        <v>0</v>
      </c>
      <c r="CI100" s="180">
        <f t="shared" si="58"/>
        <v>0</v>
      </c>
      <c r="CJ100" s="180">
        <f t="shared" si="58"/>
        <v>0</v>
      </c>
      <c r="CK100" s="180">
        <f t="shared" si="58"/>
        <v>0</v>
      </c>
      <c r="CL100" s="180">
        <f t="shared" si="58"/>
        <v>0</v>
      </c>
      <c r="CM100" s="180">
        <f t="shared" si="58"/>
        <v>0</v>
      </c>
      <c r="CN100" s="180">
        <f t="shared" si="58"/>
        <v>0</v>
      </c>
      <c r="CO100" s="180">
        <f t="shared" si="58"/>
        <v>0</v>
      </c>
      <c r="CP100" s="180">
        <f t="shared" si="58"/>
        <v>0</v>
      </c>
      <c r="CQ100" s="180">
        <f t="shared" si="58"/>
        <v>0</v>
      </c>
      <c r="CR100" s="180">
        <f t="shared" si="58"/>
        <v>0</v>
      </c>
      <c r="CS100" s="180">
        <f t="shared" si="58"/>
        <v>0</v>
      </c>
      <c r="CT100" s="180">
        <f t="shared" si="58"/>
        <v>0</v>
      </c>
      <c r="CU100" s="188">
        <f>B100-'6、销售进度'!B228</f>
        <v>0</v>
      </c>
    </row>
    <row r="101" spans="1:99" s="170" customFormat="1" ht="16.5" customHeight="1">
      <c r="A101" s="170" t="s">
        <v>77</v>
      </c>
      <c r="B101" s="182">
        <f>B100-'5、销售定价'!M18</f>
        <v>0</v>
      </c>
    </row>
    <row r="102" spans="1:99" s="170" customFormat="1"/>
    <row r="103" spans="1:99" s="170" customFormat="1"/>
    <row r="104" spans="1:99" ht="16.5" customHeight="1">
      <c r="A104" s="812" t="s">
        <v>593</v>
      </c>
      <c r="B104" s="812"/>
      <c r="C104" s="812"/>
      <c r="D104" s="812"/>
      <c r="E104" s="812"/>
      <c r="F104" s="812"/>
      <c r="G104" s="812"/>
      <c r="H104" s="812"/>
      <c r="I104" s="812"/>
      <c r="J104" s="812"/>
      <c r="K104" s="812"/>
      <c r="L104" s="812"/>
      <c r="M104" s="812"/>
      <c r="N104" s="812"/>
      <c r="O104" s="812"/>
      <c r="P104" s="812"/>
      <c r="Q104" s="812"/>
      <c r="R104" s="812"/>
      <c r="S104" s="812"/>
      <c r="T104" s="812"/>
      <c r="U104" s="812"/>
      <c r="V104" s="812"/>
      <c r="W104" s="812"/>
      <c r="X104" s="812"/>
      <c r="Y104" s="812"/>
      <c r="Z104" s="812"/>
      <c r="AA104" s="812"/>
      <c r="AB104" s="812"/>
      <c r="AC104" s="812"/>
      <c r="AD104" s="812"/>
      <c r="AE104" s="812"/>
      <c r="AF104" s="812"/>
      <c r="AG104" s="812"/>
      <c r="AH104" s="812"/>
      <c r="AI104" s="812"/>
      <c r="AJ104" s="812"/>
      <c r="AK104" s="812"/>
      <c r="AL104" s="812"/>
      <c r="AM104" s="812"/>
      <c r="AN104" s="812"/>
      <c r="AO104" s="812"/>
      <c r="AP104" s="812"/>
      <c r="AQ104" s="812"/>
      <c r="AR104" s="812"/>
      <c r="AS104" s="812"/>
      <c r="AT104" s="812"/>
      <c r="AU104" s="812"/>
      <c r="AV104" s="812"/>
      <c r="AW104" s="812"/>
      <c r="AX104" s="812"/>
      <c r="AY104" s="812"/>
      <c r="AZ104" s="812"/>
      <c r="BA104" s="812"/>
      <c r="BB104" s="812"/>
      <c r="BC104" s="812"/>
      <c r="BD104" s="812"/>
      <c r="BE104" s="812"/>
      <c r="BF104" s="812"/>
      <c r="BG104" s="812"/>
      <c r="BH104" s="812"/>
      <c r="BI104" s="812"/>
      <c r="BJ104" s="812"/>
      <c r="BK104" s="812"/>
      <c r="BL104" s="812"/>
      <c r="BM104" s="812"/>
    </row>
    <row r="105" spans="1:99" ht="16.5" customHeight="1">
      <c r="A105" s="814" t="s">
        <v>502</v>
      </c>
      <c r="B105" s="814" t="s">
        <v>239</v>
      </c>
      <c r="C105" s="178">
        <v>1</v>
      </c>
      <c r="D105" s="178">
        <v>2</v>
      </c>
      <c r="E105" s="178">
        <v>3</v>
      </c>
      <c r="F105" s="178">
        <v>4</v>
      </c>
      <c r="G105" s="178">
        <v>5</v>
      </c>
      <c r="H105" s="178">
        <v>6</v>
      </c>
      <c r="I105" s="178">
        <v>7</v>
      </c>
      <c r="J105" s="178">
        <v>8</v>
      </c>
      <c r="K105" s="178">
        <v>9</v>
      </c>
      <c r="L105" s="178">
        <v>10</v>
      </c>
      <c r="M105" s="178">
        <v>11</v>
      </c>
      <c r="N105" s="178">
        <v>12</v>
      </c>
      <c r="O105" s="178">
        <v>13</v>
      </c>
      <c r="P105" s="178">
        <v>14</v>
      </c>
      <c r="Q105" s="178">
        <v>15</v>
      </c>
      <c r="R105" s="178">
        <v>16</v>
      </c>
      <c r="S105" s="178">
        <v>17</v>
      </c>
      <c r="T105" s="178">
        <v>18</v>
      </c>
      <c r="U105" s="178">
        <v>19</v>
      </c>
      <c r="V105" s="178">
        <v>20</v>
      </c>
      <c r="W105" s="178">
        <v>21</v>
      </c>
      <c r="X105" s="178">
        <v>22</v>
      </c>
      <c r="Y105" s="178">
        <v>23</v>
      </c>
      <c r="Z105" s="178">
        <v>24</v>
      </c>
      <c r="AA105" s="178">
        <v>25</v>
      </c>
      <c r="AB105" s="178">
        <v>26</v>
      </c>
      <c r="AC105" s="178">
        <v>27</v>
      </c>
      <c r="AD105" s="178">
        <v>28</v>
      </c>
      <c r="AE105" s="178">
        <v>29</v>
      </c>
      <c r="AF105" s="178">
        <v>30</v>
      </c>
      <c r="AG105" s="178">
        <v>31</v>
      </c>
      <c r="AH105" s="178">
        <v>32</v>
      </c>
      <c r="AI105" s="178">
        <v>33</v>
      </c>
      <c r="AJ105" s="178">
        <v>34</v>
      </c>
      <c r="AK105" s="178">
        <v>35</v>
      </c>
      <c r="AL105" s="178">
        <v>36</v>
      </c>
      <c r="AM105" s="178">
        <v>37</v>
      </c>
      <c r="AN105" s="178">
        <v>38</v>
      </c>
      <c r="AO105" s="178">
        <v>39</v>
      </c>
      <c r="AP105" s="178">
        <v>40</v>
      </c>
      <c r="AQ105" s="178">
        <v>41</v>
      </c>
      <c r="AR105" s="178">
        <v>42</v>
      </c>
      <c r="AS105" s="178">
        <v>43</v>
      </c>
      <c r="AT105" s="178">
        <v>44</v>
      </c>
      <c r="AU105" s="178">
        <v>45</v>
      </c>
      <c r="AV105" s="178">
        <v>46</v>
      </c>
      <c r="AW105" s="178">
        <v>47</v>
      </c>
      <c r="AX105" s="178">
        <v>48</v>
      </c>
      <c r="AY105" s="178">
        <v>49</v>
      </c>
      <c r="AZ105" s="178">
        <v>50</v>
      </c>
      <c r="BA105" s="178">
        <v>51</v>
      </c>
      <c r="BB105" s="178">
        <v>52</v>
      </c>
      <c r="BC105" s="178">
        <v>53</v>
      </c>
      <c r="BD105" s="178">
        <v>54</v>
      </c>
      <c r="BE105" s="178">
        <v>55</v>
      </c>
      <c r="BF105" s="178">
        <v>56</v>
      </c>
      <c r="BG105" s="178">
        <v>57</v>
      </c>
      <c r="BH105" s="178">
        <v>58</v>
      </c>
      <c r="BI105" s="178">
        <v>59</v>
      </c>
      <c r="BJ105" s="178">
        <v>60</v>
      </c>
      <c r="BK105" s="178">
        <v>61</v>
      </c>
      <c r="BL105" s="178">
        <v>62</v>
      </c>
      <c r="BM105" s="178">
        <v>63</v>
      </c>
      <c r="BN105" s="178">
        <v>64</v>
      </c>
      <c r="BO105" s="178">
        <v>65</v>
      </c>
      <c r="BP105" s="178">
        <v>66</v>
      </c>
      <c r="BQ105" s="178">
        <v>67</v>
      </c>
      <c r="BR105" s="178">
        <v>68</v>
      </c>
      <c r="BS105" s="178">
        <v>69</v>
      </c>
      <c r="BT105" s="178">
        <v>70</v>
      </c>
      <c r="BU105" s="178">
        <v>71</v>
      </c>
      <c r="BV105" s="178">
        <v>72</v>
      </c>
      <c r="BW105" s="178">
        <v>73</v>
      </c>
      <c r="BX105" s="178">
        <v>74</v>
      </c>
      <c r="BY105" s="178">
        <v>75</v>
      </c>
      <c r="BZ105" s="178">
        <v>76</v>
      </c>
      <c r="CA105" s="178">
        <v>77</v>
      </c>
      <c r="CB105" s="178">
        <v>78</v>
      </c>
      <c r="CC105" s="178">
        <v>79</v>
      </c>
      <c r="CD105" s="178">
        <v>80</v>
      </c>
      <c r="CE105" s="178">
        <v>81</v>
      </c>
      <c r="CF105" s="178">
        <v>82</v>
      </c>
      <c r="CG105" s="178">
        <v>83</v>
      </c>
      <c r="CH105" s="178">
        <v>84</v>
      </c>
      <c r="CI105" s="178">
        <v>85</v>
      </c>
      <c r="CJ105" s="178">
        <v>86</v>
      </c>
      <c r="CK105" s="178">
        <v>87</v>
      </c>
      <c r="CL105" s="178">
        <v>88</v>
      </c>
      <c r="CM105" s="178">
        <v>89</v>
      </c>
      <c r="CN105" s="178">
        <v>90</v>
      </c>
      <c r="CO105" s="178">
        <v>91</v>
      </c>
      <c r="CP105" s="178">
        <v>92</v>
      </c>
      <c r="CQ105" s="178">
        <v>93</v>
      </c>
      <c r="CR105" s="178">
        <v>94</v>
      </c>
      <c r="CS105" s="178">
        <v>95</v>
      </c>
      <c r="CT105" s="178">
        <v>96</v>
      </c>
      <c r="CU105" s="187" t="s">
        <v>77</v>
      </c>
    </row>
    <row r="106" spans="1:99" ht="16.5" customHeight="1">
      <c r="A106" s="815"/>
      <c r="B106" s="815"/>
      <c r="C106" s="179">
        <f>主要假设阐述!$B$5</f>
        <v>42491</v>
      </c>
      <c r="D106" s="179">
        <f>C106+31</f>
        <v>42522</v>
      </c>
      <c r="E106" s="179">
        <f t="shared" ref="E106:BP106" si="59">D106+31</f>
        <v>42553</v>
      </c>
      <c r="F106" s="179">
        <f t="shared" si="59"/>
        <v>42584</v>
      </c>
      <c r="G106" s="179">
        <f t="shared" si="59"/>
        <v>42615</v>
      </c>
      <c r="H106" s="179">
        <f t="shared" si="59"/>
        <v>42646</v>
      </c>
      <c r="I106" s="179">
        <f t="shared" si="59"/>
        <v>42677</v>
      </c>
      <c r="J106" s="179">
        <f t="shared" si="59"/>
        <v>42708</v>
      </c>
      <c r="K106" s="179">
        <f t="shared" si="59"/>
        <v>42739</v>
      </c>
      <c r="L106" s="179">
        <f t="shared" si="59"/>
        <v>42770</v>
      </c>
      <c r="M106" s="179">
        <f t="shared" si="59"/>
        <v>42801</v>
      </c>
      <c r="N106" s="179">
        <f t="shared" si="59"/>
        <v>42832</v>
      </c>
      <c r="O106" s="179">
        <f t="shared" si="59"/>
        <v>42863</v>
      </c>
      <c r="P106" s="179">
        <f t="shared" si="59"/>
        <v>42894</v>
      </c>
      <c r="Q106" s="179">
        <f t="shared" si="59"/>
        <v>42925</v>
      </c>
      <c r="R106" s="179">
        <f t="shared" si="59"/>
        <v>42956</v>
      </c>
      <c r="S106" s="179">
        <f t="shared" si="59"/>
        <v>42987</v>
      </c>
      <c r="T106" s="179">
        <f t="shared" si="59"/>
        <v>43018</v>
      </c>
      <c r="U106" s="179">
        <f t="shared" si="59"/>
        <v>43049</v>
      </c>
      <c r="V106" s="179">
        <f t="shared" si="59"/>
        <v>43080</v>
      </c>
      <c r="W106" s="179">
        <f t="shared" si="59"/>
        <v>43111</v>
      </c>
      <c r="X106" s="179">
        <f t="shared" si="59"/>
        <v>43142</v>
      </c>
      <c r="Y106" s="179">
        <f t="shared" si="59"/>
        <v>43173</v>
      </c>
      <c r="Z106" s="179">
        <f t="shared" si="59"/>
        <v>43204</v>
      </c>
      <c r="AA106" s="179">
        <f t="shared" si="59"/>
        <v>43235</v>
      </c>
      <c r="AB106" s="179">
        <f t="shared" si="59"/>
        <v>43266</v>
      </c>
      <c r="AC106" s="179">
        <f t="shared" si="59"/>
        <v>43297</v>
      </c>
      <c r="AD106" s="179">
        <f t="shared" si="59"/>
        <v>43328</v>
      </c>
      <c r="AE106" s="179">
        <f t="shared" si="59"/>
        <v>43359</v>
      </c>
      <c r="AF106" s="179">
        <f t="shared" si="59"/>
        <v>43390</v>
      </c>
      <c r="AG106" s="179">
        <f t="shared" si="59"/>
        <v>43421</v>
      </c>
      <c r="AH106" s="179">
        <f t="shared" si="59"/>
        <v>43452</v>
      </c>
      <c r="AI106" s="179">
        <f t="shared" si="59"/>
        <v>43483</v>
      </c>
      <c r="AJ106" s="179">
        <f t="shared" si="59"/>
        <v>43514</v>
      </c>
      <c r="AK106" s="179">
        <f t="shared" si="59"/>
        <v>43545</v>
      </c>
      <c r="AL106" s="179">
        <f t="shared" si="59"/>
        <v>43576</v>
      </c>
      <c r="AM106" s="179">
        <f t="shared" si="59"/>
        <v>43607</v>
      </c>
      <c r="AN106" s="179">
        <f t="shared" si="59"/>
        <v>43638</v>
      </c>
      <c r="AO106" s="179">
        <f t="shared" si="59"/>
        <v>43669</v>
      </c>
      <c r="AP106" s="179">
        <f t="shared" si="59"/>
        <v>43700</v>
      </c>
      <c r="AQ106" s="179">
        <f t="shared" si="59"/>
        <v>43731</v>
      </c>
      <c r="AR106" s="179">
        <f t="shared" si="59"/>
        <v>43762</v>
      </c>
      <c r="AS106" s="179">
        <f t="shared" si="59"/>
        <v>43793</v>
      </c>
      <c r="AT106" s="179">
        <f t="shared" si="59"/>
        <v>43824</v>
      </c>
      <c r="AU106" s="179">
        <f t="shared" si="59"/>
        <v>43855</v>
      </c>
      <c r="AV106" s="179">
        <f t="shared" si="59"/>
        <v>43886</v>
      </c>
      <c r="AW106" s="179">
        <f t="shared" si="59"/>
        <v>43917</v>
      </c>
      <c r="AX106" s="179">
        <f t="shared" si="59"/>
        <v>43948</v>
      </c>
      <c r="AY106" s="179">
        <f t="shared" si="59"/>
        <v>43979</v>
      </c>
      <c r="AZ106" s="179">
        <f t="shared" si="59"/>
        <v>44010</v>
      </c>
      <c r="BA106" s="179">
        <f t="shared" si="59"/>
        <v>44041</v>
      </c>
      <c r="BB106" s="179">
        <f t="shared" si="59"/>
        <v>44072</v>
      </c>
      <c r="BC106" s="179">
        <f t="shared" si="59"/>
        <v>44103</v>
      </c>
      <c r="BD106" s="179">
        <f t="shared" si="59"/>
        <v>44134</v>
      </c>
      <c r="BE106" s="179">
        <f t="shared" si="59"/>
        <v>44165</v>
      </c>
      <c r="BF106" s="179">
        <f t="shared" si="59"/>
        <v>44196</v>
      </c>
      <c r="BG106" s="179">
        <f t="shared" si="59"/>
        <v>44227</v>
      </c>
      <c r="BH106" s="179">
        <f t="shared" si="59"/>
        <v>44258</v>
      </c>
      <c r="BI106" s="179">
        <f t="shared" si="59"/>
        <v>44289</v>
      </c>
      <c r="BJ106" s="179">
        <f t="shared" si="59"/>
        <v>44320</v>
      </c>
      <c r="BK106" s="179">
        <f t="shared" si="59"/>
        <v>44351</v>
      </c>
      <c r="BL106" s="179">
        <f t="shared" si="59"/>
        <v>44382</v>
      </c>
      <c r="BM106" s="179">
        <f t="shared" si="59"/>
        <v>44413</v>
      </c>
      <c r="BN106" s="179">
        <f t="shared" si="59"/>
        <v>44444</v>
      </c>
      <c r="BO106" s="179">
        <f t="shared" si="59"/>
        <v>44475</v>
      </c>
      <c r="BP106" s="179">
        <f t="shared" si="59"/>
        <v>44506</v>
      </c>
      <c r="BQ106" s="179">
        <f t="shared" ref="BQ106:CT106" si="60">BP106+31</f>
        <v>44537</v>
      </c>
      <c r="BR106" s="179">
        <f t="shared" si="60"/>
        <v>44568</v>
      </c>
      <c r="BS106" s="179">
        <f t="shared" si="60"/>
        <v>44599</v>
      </c>
      <c r="BT106" s="179">
        <f t="shared" si="60"/>
        <v>44630</v>
      </c>
      <c r="BU106" s="179">
        <f t="shared" si="60"/>
        <v>44661</v>
      </c>
      <c r="BV106" s="179">
        <f t="shared" si="60"/>
        <v>44692</v>
      </c>
      <c r="BW106" s="179">
        <f t="shared" si="60"/>
        <v>44723</v>
      </c>
      <c r="BX106" s="179">
        <f t="shared" si="60"/>
        <v>44754</v>
      </c>
      <c r="BY106" s="179">
        <f t="shared" si="60"/>
        <v>44785</v>
      </c>
      <c r="BZ106" s="179">
        <f t="shared" si="60"/>
        <v>44816</v>
      </c>
      <c r="CA106" s="179">
        <f t="shared" si="60"/>
        <v>44847</v>
      </c>
      <c r="CB106" s="179">
        <f t="shared" si="60"/>
        <v>44878</v>
      </c>
      <c r="CC106" s="179">
        <f t="shared" si="60"/>
        <v>44909</v>
      </c>
      <c r="CD106" s="179">
        <f t="shared" si="60"/>
        <v>44940</v>
      </c>
      <c r="CE106" s="179">
        <f t="shared" si="60"/>
        <v>44971</v>
      </c>
      <c r="CF106" s="179">
        <f t="shared" si="60"/>
        <v>45002</v>
      </c>
      <c r="CG106" s="179">
        <f t="shared" si="60"/>
        <v>45033</v>
      </c>
      <c r="CH106" s="179">
        <f t="shared" si="60"/>
        <v>45064</v>
      </c>
      <c r="CI106" s="179">
        <f t="shared" si="60"/>
        <v>45095</v>
      </c>
      <c r="CJ106" s="179">
        <f t="shared" si="60"/>
        <v>45126</v>
      </c>
      <c r="CK106" s="179">
        <f t="shared" si="60"/>
        <v>45157</v>
      </c>
      <c r="CL106" s="179">
        <f t="shared" si="60"/>
        <v>45188</v>
      </c>
      <c r="CM106" s="179">
        <f t="shared" si="60"/>
        <v>45219</v>
      </c>
      <c r="CN106" s="179">
        <f t="shared" si="60"/>
        <v>45250</v>
      </c>
      <c r="CO106" s="179">
        <f t="shared" si="60"/>
        <v>45281</v>
      </c>
      <c r="CP106" s="179">
        <f t="shared" si="60"/>
        <v>45312</v>
      </c>
      <c r="CQ106" s="179">
        <f t="shared" si="60"/>
        <v>45343</v>
      </c>
      <c r="CR106" s="179">
        <f t="shared" si="60"/>
        <v>45374</v>
      </c>
      <c r="CS106" s="179">
        <f t="shared" si="60"/>
        <v>45405</v>
      </c>
      <c r="CT106" s="179">
        <f t="shared" si="60"/>
        <v>45436</v>
      </c>
      <c r="CU106" s="187"/>
    </row>
    <row r="107" spans="1:99" ht="16.5" customHeight="1" outlineLevel="1">
      <c r="A107" s="174" t="str">
        <f>A86</f>
        <v>多层（4F-9F)</v>
      </c>
      <c r="B107" s="180">
        <f>SUM(C107:CT107)</f>
        <v>0</v>
      </c>
      <c r="C107" s="181">
        <f>'6、销售进度'!C291*$C4</f>
        <v>0</v>
      </c>
      <c r="D107" s="181">
        <f>'6、销售进度'!D291*$C4+'6、销售进度'!C291*$D4</f>
        <v>0</v>
      </c>
      <c r="E107" s="181">
        <f>'6、销售进度'!E291*$C4+'6、销售进度'!D291*$D4+'6、销售进度'!C291*$E4</f>
        <v>0</v>
      </c>
      <c r="F107" s="181">
        <f>'6、销售进度'!F291*$C4+'6、销售进度'!E291*$D4+'6、销售进度'!D291*$E4+'6、销售进度'!C291*$F4</f>
        <v>0</v>
      </c>
      <c r="G107" s="181">
        <f>'6、销售进度'!G291*$C4+'6、销售进度'!F291*$D4+'6、销售进度'!E291*$E4+'6、销售进度'!D291*$F4+'6、销售进度'!C291*$G4</f>
        <v>0</v>
      </c>
      <c r="H107" s="181">
        <f>'6、销售进度'!H291*$C4+'6、销售进度'!G291*$D4+'6、销售进度'!F291*$E4+'6、销售进度'!E291*$F4+'6、销售进度'!D291*$G4+'6、销售进度'!C291*$H4</f>
        <v>0</v>
      </c>
      <c r="I107" s="181">
        <f>'6、销售进度'!I291*$C4+'6、销售进度'!H291*$D4+'6、销售进度'!G291*$E4+'6、销售进度'!F291*$F4+'6、销售进度'!E291*$G4+'6、销售进度'!D291*$H4+'6、销售进度'!C291*$I4</f>
        <v>0</v>
      </c>
      <c r="J107" s="181">
        <f>'6、销售进度'!J291*$C4+'6、销售进度'!I291*$D4+'6、销售进度'!H291*$E4+'6、销售进度'!G291*$F4+'6、销售进度'!F291*$G4+'6、销售进度'!E291*$H4+'6、销售进度'!D291*$I4+'6、销售进度'!C291*$J4</f>
        <v>0</v>
      </c>
      <c r="K107" s="181">
        <f>'6、销售进度'!K291*$C4+'6、销售进度'!J291*$D4+'6、销售进度'!I291*$E4+'6、销售进度'!H291*$F4+'6、销售进度'!G291*$G4+'6、销售进度'!F291*$H4+'6、销售进度'!E291*$I4+'6、销售进度'!D291*$J4</f>
        <v>0</v>
      </c>
      <c r="L107" s="181">
        <f>'6、销售进度'!L291*$C4+'6、销售进度'!K291*$D4+'6、销售进度'!J291*$E4+'6、销售进度'!I291*$F4+'6、销售进度'!H291*$G4+'6、销售进度'!G291*$H4+'6、销售进度'!F291*$I4+'6、销售进度'!E291*$J4</f>
        <v>0</v>
      </c>
      <c r="M107" s="181">
        <f>'6、销售进度'!M291*$C4+'6、销售进度'!L291*$D4+'6、销售进度'!K291*$E4+'6、销售进度'!J291*$F4+'6、销售进度'!I291*$G4+'6、销售进度'!H291*$H4+'6、销售进度'!G291*$I4+'6、销售进度'!F291*$J4</f>
        <v>0</v>
      </c>
      <c r="N107" s="181">
        <f>'6、销售进度'!N291*$C4+'6、销售进度'!M291*$D4+'6、销售进度'!L291*$E4+'6、销售进度'!K291*$F4+'6、销售进度'!J291*$G4+'6、销售进度'!I291*$H4+'6、销售进度'!H291*$I4+'6、销售进度'!G291*$J4</f>
        <v>0</v>
      </c>
      <c r="O107" s="181">
        <f>'6、销售进度'!O291*$C4+'6、销售进度'!N291*$D4+'6、销售进度'!M291*$E4+'6、销售进度'!L291*$F4+'6、销售进度'!K291*$G4+'6、销售进度'!J291*$H4+'6、销售进度'!I291*$I4+'6、销售进度'!H291*$J4</f>
        <v>0</v>
      </c>
      <c r="P107" s="181">
        <f>'6、销售进度'!P291*$C4+'6、销售进度'!O291*$D4+'6、销售进度'!N291*$E4+'6、销售进度'!M291*$F4+'6、销售进度'!L291*$G4+'6、销售进度'!K291*$H4+'6、销售进度'!J291*$I4+'6、销售进度'!I291*$J4</f>
        <v>0</v>
      </c>
      <c r="Q107" s="181">
        <f>'6、销售进度'!Q291*$C4+'6、销售进度'!P291*$D4+'6、销售进度'!O291*$E4+'6、销售进度'!N291*$F4+'6、销售进度'!M291*$G4+'6、销售进度'!L291*$H4+'6、销售进度'!K291*$I4+'6、销售进度'!J291*$J4</f>
        <v>0</v>
      </c>
      <c r="R107" s="181">
        <f>'6、销售进度'!R291*$C4+'6、销售进度'!Q291*$D4+'6、销售进度'!P291*$E4+'6、销售进度'!O291*$F4+'6、销售进度'!N291*$G4+'6、销售进度'!M291*$H4+'6、销售进度'!L291*$I4+'6、销售进度'!K291*$J4</f>
        <v>0</v>
      </c>
      <c r="S107" s="181">
        <f>'6、销售进度'!S291*$C4+'6、销售进度'!R291*$D4+'6、销售进度'!Q291*$E4+'6、销售进度'!P291*$F4+'6、销售进度'!O291*$G4+'6、销售进度'!N291*$H4+'6、销售进度'!M291*$I4+'6、销售进度'!L291*$J4</f>
        <v>0</v>
      </c>
      <c r="T107" s="181">
        <f>'6、销售进度'!T291*$C4+'6、销售进度'!S291*$D4+'6、销售进度'!R291*$E4+'6、销售进度'!Q291*$F4+'6、销售进度'!P291*$G4+'6、销售进度'!O291*$H4+'6、销售进度'!N291*$I4+'6、销售进度'!M291*$J4</f>
        <v>0</v>
      </c>
      <c r="U107" s="181">
        <f>'6、销售进度'!U291*$C4+'6、销售进度'!T291*$D4+'6、销售进度'!S291*$E4+'6、销售进度'!R291*$F4+'6、销售进度'!Q291*$G4+'6、销售进度'!P291*$H4+'6、销售进度'!O291*$I4+'6、销售进度'!N291*$J4</f>
        <v>0</v>
      </c>
      <c r="V107" s="181">
        <f>'6、销售进度'!V291*$C4+'6、销售进度'!U291*$D4+'6、销售进度'!T291*$E4+'6、销售进度'!S291*$F4+'6、销售进度'!R291*$G4+'6、销售进度'!Q291*$H4+'6、销售进度'!P291*$I4+'6、销售进度'!O291*$J4</f>
        <v>0</v>
      </c>
      <c r="W107" s="181">
        <f>'6、销售进度'!W291*$C4+'6、销售进度'!V291*$D4+'6、销售进度'!U291*$E4+'6、销售进度'!T291*$F4+'6、销售进度'!S291*$G4+'6、销售进度'!R291*$H4+'6、销售进度'!Q291*$I4+'6、销售进度'!P291*$J4</f>
        <v>0</v>
      </c>
      <c r="X107" s="181">
        <f>'6、销售进度'!X291*$C4+'6、销售进度'!W291*$D4+'6、销售进度'!V291*$E4+'6、销售进度'!U291*$F4+'6、销售进度'!T291*$G4+'6、销售进度'!S291*$H4+'6、销售进度'!R291*$I4+'6、销售进度'!Q291*$J4</f>
        <v>0</v>
      </c>
      <c r="Y107" s="181">
        <f>'6、销售进度'!Y291*$C4+'6、销售进度'!X291*$D4+'6、销售进度'!W291*$E4+'6、销售进度'!V291*$F4+'6、销售进度'!U291*$G4+'6、销售进度'!T291*$H4+'6、销售进度'!S291*$I4+'6、销售进度'!R291*$J4</f>
        <v>0</v>
      </c>
      <c r="Z107" s="181">
        <f>'6、销售进度'!Z291*$C4+'6、销售进度'!Y291*$D4+'6、销售进度'!X291*$E4+'6、销售进度'!W291*$F4+'6、销售进度'!V291*$G4+'6、销售进度'!U291*$H4+'6、销售进度'!T291*$I4+'6、销售进度'!S291*$J4</f>
        <v>0</v>
      </c>
      <c r="AA107" s="181">
        <f>'6、销售进度'!AA291*$C4+'6、销售进度'!Z291*$D4+'6、销售进度'!Y291*$E4+'6、销售进度'!X291*$F4+'6、销售进度'!W291*$G4+'6、销售进度'!V291*$H4+'6、销售进度'!U291*$I4+'6、销售进度'!T291*$J4</f>
        <v>0</v>
      </c>
      <c r="AB107" s="181">
        <f>'6、销售进度'!AB291*$C4+'6、销售进度'!AA291*$D4+'6、销售进度'!Z291*$E4+'6、销售进度'!Y291*$F4+'6、销售进度'!X291*$G4+'6、销售进度'!W291*$H4+'6、销售进度'!V291*$I4+'6、销售进度'!U291*$J4</f>
        <v>0</v>
      </c>
      <c r="AC107" s="181">
        <f>'6、销售进度'!AC291*$C4+'6、销售进度'!AB291*$D4+'6、销售进度'!AA291*$E4+'6、销售进度'!Z291*$F4+'6、销售进度'!Y291*$G4+'6、销售进度'!X291*$H4+'6、销售进度'!W291*$I4+'6、销售进度'!V291*$J4</f>
        <v>0</v>
      </c>
      <c r="AD107" s="181">
        <f>'6、销售进度'!AD291*$C4+'6、销售进度'!AC291*$D4+'6、销售进度'!AB291*$E4+'6、销售进度'!AA291*$F4+'6、销售进度'!Z291*$G4+'6、销售进度'!Y291*$H4+'6、销售进度'!X291*$I4+'6、销售进度'!W291*$J4</f>
        <v>0</v>
      </c>
      <c r="AE107" s="181">
        <f>'6、销售进度'!AE291*$C4+'6、销售进度'!AD291*$D4+'6、销售进度'!AC291*$E4+'6、销售进度'!AB291*$F4+'6、销售进度'!AA291*$G4+'6、销售进度'!Z291*$H4+'6、销售进度'!Y291*$I4+'6、销售进度'!X291*$J4</f>
        <v>0</v>
      </c>
      <c r="AF107" s="181">
        <f>'6、销售进度'!AF291*$C4+'6、销售进度'!AE291*$D4+'6、销售进度'!AD291*$E4+'6、销售进度'!AC291*$F4+'6、销售进度'!AB291*$G4+'6、销售进度'!AA291*$H4+'6、销售进度'!Z291*$I4+'6、销售进度'!Y291*$J4</f>
        <v>0</v>
      </c>
      <c r="AG107" s="181">
        <f>'6、销售进度'!AG291*$C4+'6、销售进度'!AF291*$D4+'6、销售进度'!AE291*$E4+'6、销售进度'!AD291*$F4+'6、销售进度'!AC291*$G4+'6、销售进度'!AB291*$H4+'6、销售进度'!AA291*$I4+'6、销售进度'!Z291*$J4</f>
        <v>0</v>
      </c>
      <c r="AH107" s="181">
        <f>'6、销售进度'!AH291*$C4+'6、销售进度'!AG291*$D4+'6、销售进度'!AF291*$E4+'6、销售进度'!AE291*$F4+'6、销售进度'!AD291*$G4+'6、销售进度'!AC291*$H4+'6、销售进度'!AB291*$I4+'6、销售进度'!AA291*$J4</f>
        <v>0</v>
      </c>
      <c r="AI107" s="181">
        <f>'6、销售进度'!AI291*$C4+'6、销售进度'!AH291*$D4+'6、销售进度'!AG291*$E4+'6、销售进度'!AF291*$F4+'6、销售进度'!AE291*$G4+'6、销售进度'!AD291*$H4+'6、销售进度'!AC291*$I4+'6、销售进度'!AB291*$J4</f>
        <v>0</v>
      </c>
      <c r="AJ107" s="181">
        <f>'6、销售进度'!AJ291*$C4+'6、销售进度'!AI291*$D4+'6、销售进度'!AH291*$E4+'6、销售进度'!AG291*$F4+'6、销售进度'!AF291*$G4+'6、销售进度'!AE291*$H4+'6、销售进度'!AD291*$I4+'6、销售进度'!AC291*$J4</f>
        <v>0</v>
      </c>
      <c r="AK107" s="181">
        <f>'6、销售进度'!AK291*$C4+'6、销售进度'!AJ291*$D4+'6、销售进度'!AI291*$E4+'6、销售进度'!AH291*$F4+'6、销售进度'!AG291*$G4+'6、销售进度'!AF291*$H4+'6、销售进度'!AE291*$I4+'6、销售进度'!AD291*$J4</f>
        <v>0</v>
      </c>
      <c r="AL107" s="181">
        <f>'6、销售进度'!AL291*$C4+'6、销售进度'!AK291*$D4+'6、销售进度'!AJ291*$E4+'6、销售进度'!AI291*$F4+'6、销售进度'!AH291*$G4+'6、销售进度'!AG291*$H4+'6、销售进度'!AF291*$I4+'6、销售进度'!AE291*$J4</f>
        <v>0</v>
      </c>
      <c r="AM107" s="181">
        <f>'6、销售进度'!AM291*$C4+'6、销售进度'!AL291*$D4+'6、销售进度'!AK291*$E4+'6、销售进度'!AJ291*$F4+'6、销售进度'!AI291*$G4+'6、销售进度'!AH291*$H4+'6、销售进度'!AG291*$I4+'6、销售进度'!AF291*$J4</f>
        <v>0</v>
      </c>
      <c r="AN107" s="181">
        <f>'6、销售进度'!AN291*$C4+'6、销售进度'!AM291*$D4+'6、销售进度'!AL291*$E4+'6、销售进度'!AK291*$F4+'6、销售进度'!AJ291*$G4+'6、销售进度'!AI291*$H4+'6、销售进度'!AH291*$I4+'6、销售进度'!AG291*$J4</f>
        <v>0</v>
      </c>
      <c r="AO107" s="181">
        <f>'6、销售进度'!AO291*$C4+'6、销售进度'!AN291*$D4+'6、销售进度'!AM291*$E4+'6、销售进度'!AL291*$F4+'6、销售进度'!AK291*$G4+'6、销售进度'!AJ291*$H4+'6、销售进度'!AI291*$I4+'6、销售进度'!AH291*$J4</f>
        <v>0</v>
      </c>
      <c r="AP107" s="181">
        <f>'6、销售进度'!AP291*$C4+'6、销售进度'!AO291*$D4+'6、销售进度'!AN291*$E4+'6、销售进度'!AM291*$F4+'6、销售进度'!AL291*$G4+'6、销售进度'!AK291*$H4+'6、销售进度'!AJ291*$I4+'6、销售进度'!AI291*$J4</f>
        <v>0</v>
      </c>
      <c r="AQ107" s="181">
        <f>'6、销售进度'!AQ291*$C4+'6、销售进度'!AP291*$D4+'6、销售进度'!AO291*$E4+'6、销售进度'!AN291*$F4+'6、销售进度'!AM291*$G4+'6、销售进度'!AL291*$H4+'6、销售进度'!AK291*$I4+'6、销售进度'!AJ291*$J4</f>
        <v>0</v>
      </c>
      <c r="AR107" s="181">
        <f>'6、销售进度'!AR291*$C4+'6、销售进度'!AQ291*$D4+'6、销售进度'!AP291*$E4+'6、销售进度'!AO291*$F4+'6、销售进度'!AN291*$G4+'6、销售进度'!AM291*$H4+'6、销售进度'!AL291*$I4+'6、销售进度'!AK291*$J4</f>
        <v>0</v>
      </c>
      <c r="AS107" s="181">
        <f>'6、销售进度'!AS291*$C4+'6、销售进度'!AR291*$D4+'6、销售进度'!AQ291*$E4+'6、销售进度'!AP291*$F4+'6、销售进度'!AO291*$G4+'6、销售进度'!AN291*$H4+'6、销售进度'!AM291*$I4+'6、销售进度'!AL291*$J4</f>
        <v>0</v>
      </c>
      <c r="AT107" s="181">
        <f>'6、销售进度'!AT291*$C4+'6、销售进度'!AS291*$D4+'6、销售进度'!AR291*$E4+'6、销售进度'!AQ291*$F4+'6、销售进度'!AP291*$G4+'6、销售进度'!AO291*$H4+'6、销售进度'!AN291*$I4+'6、销售进度'!AM291*$J4</f>
        <v>0</v>
      </c>
      <c r="AU107" s="181">
        <f>'6、销售进度'!AU291*$C4+'6、销售进度'!AT291*$D4+'6、销售进度'!AS291*$E4+'6、销售进度'!AR291*$F4+'6、销售进度'!AQ291*$G4+'6、销售进度'!AP291*$H4+'6、销售进度'!AO291*$I4+'6、销售进度'!AN291*$J4</f>
        <v>0</v>
      </c>
      <c r="AV107" s="181">
        <f>'6、销售进度'!AV291*$C4+'6、销售进度'!AU291*$D4+'6、销售进度'!AT291*$E4+'6、销售进度'!AS291*$F4+'6、销售进度'!AR291*$G4+'6、销售进度'!AQ291*$H4+'6、销售进度'!AP291*$I4+'6、销售进度'!AO291*$J4</f>
        <v>0</v>
      </c>
      <c r="AW107" s="181">
        <f>'6、销售进度'!AW291*$C4+'6、销售进度'!AV291*$D4+'6、销售进度'!AU291*$E4+'6、销售进度'!AT291*$F4+'6、销售进度'!AS291*$G4+'6、销售进度'!AR291*$H4+'6、销售进度'!AQ291*$I4+'6、销售进度'!AP291*$J4</f>
        <v>0</v>
      </c>
      <c r="AX107" s="181">
        <f>'6、销售进度'!AX291*$C4+'6、销售进度'!AW291*$D4+'6、销售进度'!AV291*$E4+'6、销售进度'!AU291*$F4+'6、销售进度'!AT291*$G4+'6、销售进度'!AS291*$H4+'6、销售进度'!AR291*$I4+'6、销售进度'!AQ291*$J4</f>
        <v>0</v>
      </c>
      <c r="AY107" s="181">
        <f>'6、销售进度'!AY291*$C4+'6、销售进度'!AX291*$D4+'6、销售进度'!AW291*$E4+'6、销售进度'!AV291*$F4+'6、销售进度'!AU291*$G4+'6、销售进度'!AT291*$H4+'6、销售进度'!AS291*$I4+'6、销售进度'!AR291*$J4</f>
        <v>0</v>
      </c>
      <c r="AZ107" s="181">
        <f>'6、销售进度'!AZ291*$C4+'6、销售进度'!AY291*$D4+'6、销售进度'!AX291*$E4+'6、销售进度'!AW291*$F4+'6、销售进度'!AV291*$G4+'6、销售进度'!AU291*$H4+'6、销售进度'!AT291*$I4+'6、销售进度'!AS291*$J4</f>
        <v>0</v>
      </c>
      <c r="BA107" s="181">
        <f>'6、销售进度'!BA291*$C4+'6、销售进度'!AZ291*$D4+'6、销售进度'!AY291*$E4+'6、销售进度'!AX291*$F4+'6、销售进度'!AW291*$G4+'6、销售进度'!AV291*$H4+'6、销售进度'!AU291*$I4+'6、销售进度'!AT291*$J4</f>
        <v>0</v>
      </c>
      <c r="BB107" s="181">
        <f>'6、销售进度'!BB291*$C4+'6、销售进度'!BA291*$D4+'6、销售进度'!AZ291*$E4+'6、销售进度'!AY291*$F4+'6、销售进度'!AX291*$G4+'6、销售进度'!AW291*$H4+'6、销售进度'!AV291*$I4+'6、销售进度'!AU291*$J4</f>
        <v>0</v>
      </c>
      <c r="BC107" s="181">
        <f>'6、销售进度'!BC291*$C4+'6、销售进度'!BB291*$D4+'6、销售进度'!BA291*$E4+'6、销售进度'!AZ291*$F4+'6、销售进度'!AY291*$G4+'6、销售进度'!AX291*$H4+'6、销售进度'!AW291*$I4+'6、销售进度'!AV291*$J4</f>
        <v>0</v>
      </c>
      <c r="BD107" s="181">
        <f>'6、销售进度'!BD291*$C4+'6、销售进度'!BC291*$D4+'6、销售进度'!BB291*$E4+'6、销售进度'!BA291*$F4+'6、销售进度'!AZ291*$G4+'6、销售进度'!AY291*$H4+'6、销售进度'!AX291*$I4+'6、销售进度'!AW291*$J4</f>
        <v>0</v>
      </c>
      <c r="BE107" s="181">
        <f>'6、销售进度'!BE291*$C4+'6、销售进度'!BD291*$D4+'6、销售进度'!BC291*$E4+'6、销售进度'!BB291*$F4+'6、销售进度'!BA291*$G4+'6、销售进度'!AZ291*$H4+'6、销售进度'!AY291*$I4+'6、销售进度'!AX291*$J4</f>
        <v>0</v>
      </c>
      <c r="BF107" s="181">
        <f>'6、销售进度'!BF291*$C4+'6、销售进度'!BE291*$D4+'6、销售进度'!BD291*$E4+'6、销售进度'!BC291*$F4+'6、销售进度'!BB291*$G4+'6、销售进度'!BA291*$H4+'6、销售进度'!AZ291*$I4+'6、销售进度'!AY291*$J4</f>
        <v>0</v>
      </c>
      <c r="BG107" s="181">
        <f>'6、销售进度'!BG291*$C4+'6、销售进度'!BF291*$D4+'6、销售进度'!BE291*$E4+'6、销售进度'!BD291*$F4+'6、销售进度'!BC291*$G4+'6、销售进度'!BB291*$H4+'6、销售进度'!BA291*$I4+'6、销售进度'!AZ291*$J4</f>
        <v>0</v>
      </c>
      <c r="BH107" s="181">
        <f>'6、销售进度'!BH291*$C4+'6、销售进度'!BG291*$D4+'6、销售进度'!BF291*$E4+'6、销售进度'!BE291*$F4+'6、销售进度'!BD291*$G4+'6、销售进度'!BC291*$H4+'6、销售进度'!BB291*$I4+'6、销售进度'!BA291*$J4</f>
        <v>0</v>
      </c>
      <c r="BI107" s="181">
        <f>'6、销售进度'!BI291*$C4+'6、销售进度'!BH291*$D4+'6、销售进度'!BG291*$E4+'6、销售进度'!BF291*$F4+'6、销售进度'!BE291*$G4+'6、销售进度'!BD291*$H4+'6、销售进度'!BC291*$I4+'6、销售进度'!BB291*$J4</f>
        <v>0</v>
      </c>
      <c r="BJ107" s="181">
        <f>'6、销售进度'!BJ291*$C4+'6、销售进度'!BI291*$D4+'6、销售进度'!BH291*$E4+'6、销售进度'!BG291*$F4+'6、销售进度'!BF291*$G4+'6、销售进度'!BE291*$H4+'6、销售进度'!BD291*$I4+'6、销售进度'!BC291*$J4</f>
        <v>0</v>
      </c>
      <c r="BK107" s="181">
        <f>'6、销售进度'!BK291*$C4+'6、销售进度'!BJ291*$D4+'6、销售进度'!BI291*$E4+'6、销售进度'!BH291*$F4+'6、销售进度'!BG291*$G4+'6、销售进度'!BF291*$H4+'6、销售进度'!BE291*$I4+'6、销售进度'!BD291*$J4</f>
        <v>0</v>
      </c>
      <c r="BL107" s="181">
        <f>'6、销售进度'!BL291*$C4+'6、销售进度'!BK291*$D4+'6、销售进度'!BJ291*$E4+'6、销售进度'!BI291*$F4+'6、销售进度'!BH291*$G4+'6、销售进度'!BG291*$H4+'6、销售进度'!BF291*$I4+'6、销售进度'!BE291*$J4</f>
        <v>0</v>
      </c>
      <c r="BM107" s="181">
        <f>'6、销售进度'!BM291*$C4+'6、销售进度'!BL291*$D4+'6、销售进度'!BK291*$E4+'6、销售进度'!BJ291*$F4+'6、销售进度'!BI291*$G4+'6、销售进度'!BH291*$H4+'6、销售进度'!BG291*$I4+'6、销售进度'!BF291*$J4</f>
        <v>0</v>
      </c>
      <c r="BN107" s="181">
        <f>'6、销售进度'!BN291*$C4+'6、销售进度'!BM291*$D4+'6、销售进度'!BL291*$E4+'6、销售进度'!BK291*$F4+'6、销售进度'!BJ291*$G4+'6、销售进度'!BI291*$H4+'6、销售进度'!BH291*$I4+'6、销售进度'!BG291*$J4</f>
        <v>0</v>
      </c>
      <c r="BO107" s="181">
        <f>'6、销售进度'!BO291*$C4+'6、销售进度'!BN291*$D4+'6、销售进度'!BM291*$E4+'6、销售进度'!BL291*$F4+'6、销售进度'!BK291*$G4+'6、销售进度'!BJ291*$H4+'6、销售进度'!BI291*$I4+'6、销售进度'!BH291*$J4</f>
        <v>0</v>
      </c>
      <c r="BP107" s="181">
        <f>'6、销售进度'!BP291*$C4+'6、销售进度'!BO291*$D4+'6、销售进度'!BN291*$E4+'6、销售进度'!BM291*$F4+'6、销售进度'!BL291*$G4+'6、销售进度'!BK291*$H4+'6、销售进度'!BJ291*$I4+'6、销售进度'!BI291*$J4</f>
        <v>0</v>
      </c>
      <c r="BQ107" s="181">
        <f>'6、销售进度'!BQ291*$C4+'6、销售进度'!BP291*$D4+'6、销售进度'!BO291*$E4+'6、销售进度'!BN291*$F4+'6、销售进度'!BM291*$G4+'6、销售进度'!BL291*$H4+'6、销售进度'!BK291*$I4+'6、销售进度'!BJ291*$J4</f>
        <v>0</v>
      </c>
      <c r="BR107" s="181">
        <f>'6、销售进度'!BR291*$C4+'6、销售进度'!BQ291*$D4+'6、销售进度'!BP291*$E4+'6、销售进度'!BO291*$F4+'6、销售进度'!BN291*$G4+'6、销售进度'!BM291*$H4+'6、销售进度'!BL291*$I4+'6、销售进度'!BK291*$J4</f>
        <v>0</v>
      </c>
      <c r="BS107" s="181">
        <f>'6、销售进度'!BS291*$C4+'6、销售进度'!BR291*$D4+'6、销售进度'!BQ291*$E4+'6、销售进度'!BP291*$F4+'6、销售进度'!BO291*$G4+'6、销售进度'!BN291*$H4+'6、销售进度'!BM291*$I4+'6、销售进度'!BL291*$J4</f>
        <v>0</v>
      </c>
      <c r="BT107" s="181">
        <f>'6、销售进度'!BT291*$C4+'6、销售进度'!BS291*$D4+'6、销售进度'!BR291*$E4+'6、销售进度'!BQ291*$F4+'6、销售进度'!BP291*$G4+'6、销售进度'!BO291*$H4+'6、销售进度'!BN291*$I4+'6、销售进度'!BM291*$J4</f>
        <v>0</v>
      </c>
      <c r="BU107" s="181">
        <f>'6、销售进度'!BU291*$C4+'6、销售进度'!BT291*$D4+'6、销售进度'!BS291*$E4+'6、销售进度'!BR291*$F4+'6、销售进度'!BQ291*$G4+'6、销售进度'!BP291*$H4+'6、销售进度'!BO291*$I4+'6、销售进度'!BN291*$J4</f>
        <v>0</v>
      </c>
      <c r="BV107" s="181">
        <f>'6、销售进度'!BV291*$C4+'6、销售进度'!BU291*$D4+'6、销售进度'!BT291*$E4+'6、销售进度'!BS291*$F4+'6、销售进度'!BR291*$G4+'6、销售进度'!BQ291*$H4+'6、销售进度'!BP291*$I4+'6、销售进度'!BO291*$J4</f>
        <v>0</v>
      </c>
      <c r="BW107" s="181">
        <f>'6、销售进度'!BW291*$C4+'6、销售进度'!BV291*$D4+'6、销售进度'!BU291*$E4+'6、销售进度'!BT291*$F4+'6、销售进度'!BS291*$G4+'6、销售进度'!BR291*$H4+'6、销售进度'!BQ291*$I4+'6、销售进度'!BP291*$J4</f>
        <v>0</v>
      </c>
      <c r="BX107" s="181">
        <f>'6、销售进度'!BX291*$C4+'6、销售进度'!BW291*$D4+'6、销售进度'!BV291*$E4+'6、销售进度'!BU291*$F4+'6、销售进度'!BT291*$G4+'6、销售进度'!BS291*$H4+'6、销售进度'!BR291*$I4+'6、销售进度'!BQ291*$J4</f>
        <v>0</v>
      </c>
      <c r="BY107" s="181">
        <f>'6、销售进度'!BY291*$C4+'6、销售进度'!BX291*$D4+'6、销售进度'!BW291*$E4+'6、销售进度'!BV291*$F4+'6、销售进度'!BU291*$G4+'6、销售进度'!BT291*$H4+'6、销售进度'!BS291*$I4+'6、销售进度'!BR291*$J4</f>
        <v>0</v>
      </c>
      <c r="BZ107" s="181">
        <f>'6、销售进度'!BZ291*$C4+'6、销售进度'!BY291*$D4+'6、销售进度'!BX291*$E4+'6、销售进度'!BW291*$F4+'6、销售进度'!BV291*$G4+'6、销售进度'!BU291*$H4+'6、销售进度'!BT291*$I4+'6、销售进度'!BS291*$J4</f>
        <v>0</v>
      </c>
      <c r="CA107" s="181">
        <f>'6、销售进度'!CA291*$C4+'6、销售进度'!BZ291*$D4+'6、销售进度'!BY291*$E4+'6、销售进度'!BX291*$F4+'6、销售进度'!BW291*$G4+'6、销售进度'!BV291*$H4+'6、销售进度'!BU291*$I4+'6、销售进度'!BT291*$J4</f>
        <v>0</v>
      </c>
      <c r="CB107" s="181">
        <f>'6、销售进度'!CB291*$C4+'6、销售进度'!CA291*$D4+'6、销售进度'!BZ291*$E4+'6、销售进度'!BY291*$F4+'6、销售进度'!BX291*$G4+'6、销售进度'!BW291*$H4+'6、销售进度'!BV291*$I4+'6、销售进度'!BU291*$J4</f>
        <v>0</v>
      </c>
      <c r="CC107" s="181">
        <f>'6、销售进度'!CC291*$C4+'6、销售进度'!CB291*$D4+'6、销售进度'!CA291*$E4+'6、销售进度'!BZ291*$F4+'6、销售进度'!BY291*$G4+'6、销售进度'!BX291*$H4+'6、销售进度'!BW291*$I4+'6、销售进度'!BV291*$J4</f>
        <v>0</v>
      </c>
      <c r="CD107" s="181">
        <f>'6、销售进度'!CD291*$C4+'6、销售进度'!CC291*$D4+'6、销售进度'!CB291*$E4+'6、销售进度'!CA291*$F4+'6、销售进度'!BZ291*$G4+'6、销售进度'!BY291*$H4+'6、销售进度'!BX291*$I4+'6、销售进度'!BW291*$J4</f>
        <v>0</v>
      </c>
      <c r="CE107" s="181">
        <f>'6、销售进度'!CE291*$C4+'6、销售进度'!CD291*$D4+'6、销售进度'!CC291*$E4+'6、销售进度'!CB291*$F4+'6、销售进度'!CA291*$G4+'6、销售进度'!BZ291*$H4+'6、销售进度'!BY291*$I4+'6、销售进度'!BX291*$J4</f>
        <v>0</v>
      </c>
      <c r="CF107" s="181">
        <f>'6、销售进度'!CF291*$C4+'6、销售进度'!CE291*$D4+'6、销售进度'!CD291*$E4+'6、销售进度'!CC291*$F4+'6、销售进度'!CB291*$G4+'6、销售进度'!CA291*$H4+'6、销售进度'!BZ291*$I4+'6、销售进度'!BY291*$J4</f>
        <v>0</v>
      </c>
      <c r="CG107" s="181">
        <f>'6、销售进度'!CG291*$C4+'6、销售进度'!CF291*$D4+'6、销售进度'!CE291*$E4+'6、销售进度'!CD291*$F4+'6、销售进度'!CC291*$G4+'6、销售进度'!CB291*$H4+'6、销售进度'!CA291*$I4+'6、销售进度'!BZ291*$J4</f>
        <v>0</v>
      </c>
      <c r="CH107" s="181">
        <f>'6、销售进度'!CH291*$C4+'6、销售进度'!CG291*$D4+'6、销售进度'!CF291*$E4+'6、销售进度'!CE291*$F4+'6、销售进度'!CD291*$G4+'6、销售进度'!CC291*$H4+'6、销售进度'!CB291*$I4+'6、销售进度'!CA291*$J4</f>
        <v>0</v>
      </c>
      <c r="CI107" s="181">
        <f>'6、销售进度'!CI291*$C4+'6、销售进度'!CH291*$D4+'6、销售进度'!CG291*$E4+'6、销售进度'!CF291*$F4+'6、销售进度'!CE291*$G4+'6、销售进度'!CD291*$H4+'6、销售进度'!CC291*$I4+'6、销售进度'!CB291*$J4</f>
        <v>0</v>
      </c>
      <c r="CJ107" s="181">
        <f>'6、销售进度'!CJ291*$C4+'6、销售进度'!CI291*$D4+'6、销售进度'!CH291*$E4+'6、销售进度'!CG291*$F4+'6、销售进度'!CF291*$G4+'6、销售进度'!CE291*$H4+'6、销售进度'!CD291*$I4+'6、销售进度'!CC291*$J4</f>
        <v>0</v>
      </c>
      <c r="CK107" s="181">
        <f>'6、销售进度'!CK291*$C4+'6、销售进度'!CJ291*$D4+'6、销售进度'!CI291*$E4+'6、销售进度'!CH291*$F4+'6、销售进度'!CG291*$G4+'6、销售进度'!CF291*$H4+'6、销售进度'!CE291*$I4+'6、销售进度'!CD291*$J4</f>
        <v>0</v>
      </c>
      <c r="CL107" s="181">
        <f>'6、销售进度'!CL291*$C4+'6、销售进度'!CK291*$D4+'6、销售进度'!CJ291*$E4+'6、销售进度'!CI291*$F4+'6、销售进度'!CH291*$G4+'6、销售进度'!CG291*$H4+'6、销售进度'!CF291*$I4+'6、销售进度'!CE291*$J4</f>
        <v>0</v>
      </c>
      <c r="CM107" s="181">
        <f>'6、销售进度'!CM291*$C4+'6、销售进度'!CL291*$D4+'6、销售进度'!CK291*$E4+'6、销售进度'!CJ291*$F4+'6、销售进度'!CI291*$G4+'6、销售进度'!CH291*$H4+'6、销售进度'!CG291*$I4+'6、销售进度'!CF291*$J4</f>
        <v>0</v>
      </c>
      <c r="CN107" s="181">
        <f>'6、销售进度'!CN291*$C4+'6、销售进度'!CM291*$D4+'6、销售进度'!CL291*$E4+'6、销售进度'!CK291*$F4+'6、销售进度'!CJ291*$G4+'6、销售进度'!CI291*$H4+'6、销售进度'!CH291*$I4+'6、销售进度'!CG291*$J4</f>
        <v>0</v>
      </c>
      <c r="CO107" s="181">
        <f>'6、销售进度'!CO291*$C4+'6、销售进度'!CN291*$D4+'6、销售进度'!CM291*$E4+'6、销售进度'!CL291*$F4+'6、销售进度'!CK291*$G4+'6、销售进度'!CJ291*$H4+'6、销售进度'!CI291*$I4+'6、销售进度'!CH291*$J4</f>
        <v>0</v>
      </c>
      <c r="CP107" s="181">
        <f>'6、销售进度'!CP291*$C4+'6、销售进度'!CO291*$D4+'6、销售进度'!CN291*$E4+'6、销售进度'!CM291*$F4+'6、销售进度'!CL291*$G4+'6、销售进度'!CK291*$H4+'6、销售进度'!CJ291*$I4+'6、销售进度'!CI291*$J4</f>
        <v>0</v>
      </c>
      <c r="CQ107" s="181">
        <f>'6、销售进度'!CQ291*$C4+'6、销售进度'!CP291*$D4+'6、销售进度'!CO291*$E4+'6、销售进度'!CN291*$F4+'6、销售进度'!CM291*$G4+'6、销售进度'!CL291*$H4+'6、销售进度'!CK291*$I4+'6、销售进度'!CJ291*$J4</f>
        <v>0</v>
      </c>
      <c r="CR107" s="181">
        <f>'6、销售进度'!CR291*$C4+'6、销售进度'!CQ291*$D4+'6、销售进度'!CP291*$E4+'6、销售进度'!CO291*$F4+'6、销售进度'!CN291*$G4+'6、销售进度'!CM291*$H4+'6、销售进度'!CL291*$I4+'6、销售进度'!CK291*$J4</f>
        <v>0</v>
      </c>
      <c r="CS107" s="181">
        <f>'6、销售进度'!CS291*$C4+'6、销售进度'!CR291*$D4+'6、销售进度'!CQ291*$E4+'6、销售进度'!CP291*$F4+'6、销售进度'!CO291*$G4+'6、销售进度'!CN291*$H4+'6、销售进度'!CM291*$I4+'6、销售进度'!CL291*$J4</f>
        <v>0</v>
      </c>
      <c r="CT107" s="181">
        <f>'6、销售进度'!CT291*$C4+'6、销售进度'!CS291*$D4+'6、销售进度'!CR291*$E4+'6、销售进度'!CQ291*$F4+'6、销售进度'!CP291*$G4+'6、销售进度'!CO291*$H4+'6、销售进度'!CN291*$I4+'6、销售进度'!CM291*$J4</f>
        <v>0</v>
      </c>
      <c r="CU107" s="188">
        <f>B107-'6、销售进度'!B291</f>
        <v>0</v>
      </c>
    </row>
    <row r="108" spans="1:99" ht="16.5" customHeight="1" outlineLevel="1">
      <c r="A108" s="174" t="str">
        <f t="shared" ref="A108:A120" si="61">A87</f>
        <v>小高层(10F-12F)</v>
      </c>
      <c r="B108" s="180">
        <f t="shared" ref="B108:B120" si="62">SUM(C108:CT108)</f>
        <v>0</v>
      </c>
      <c r="C108" s="181">
        <f>'6、销售进度'!C292*$C5</f>
        <v>0</v>
      </c>
      <c r="D108" s="181">
        <f>'6、销售进度'!D292*$C5+'6、销售进度'!C292*$D5</f>
        <v>0</v>
      </c>
      <c r="E108" s="181">
        <f>'6、销售进度'!E292*$C5+'6、销售进度'!D292*$D5+'6、销售进度'!C292*$E5</f>
        <v>0</v>
      </c>
      <c r="F108" s="181">
        <f>'6、销售进度'!F292*$C5+'6、销售进度'!E292*$D5+'6、销售进度'!D292*$E5+'6、销售进度'!C292*$F5</f>
        <v>0</v>
      </c>
      <c r="G108" s="181">
        <f>'6、销售进度'!G292*$C5+'6、销售进度'!F292*$D5+'6、销售进度'!E292*$E5+'6、销售进度'!D292*$F5+'6、销售进度'!C292*$G5</f>
        <v>0</v>
      </c>
      <c r="H108" s="181">
        <f>'6、销售进度'!H292*$C5+'6、销售进度'!G292*$D5+'6、销售进度'!F292*$E5+'6、销售进度'!E292*$F5+'6、销售进度'!D292*$G5+'6、销售进度'!C292*$H5</f>
        <v>0</v>
      </c>
      <c r="I108" s="181">
        <f>'6、销售进度'!I292*$C5+'6、销售进度'!H292*$D5+'6、销售进度'!G292*$E5+'6、销售进度'!F292*$F5+'6、销售进度'!E292*$G5+'6、销售进度'!D292*$H5+'6、销售进度'!C292*$I5</f>
        <v>0</v>
      </c>
      <c r="J108" s="181">
        <f>'6、销售进度'!J292*$C5+'6、销售进度'!I292*$D5+'6、销售进度'!H292*$E5+'6、销售进度'!G292*$F5+'6、销售进度'!F292*$G5+'6、销售进度'!E292*$H5+'6、销售进度'!D292*$I5+'6、销售进度'!C292*$J5</f>
        <v>0</v>
      </c>
      <c r="K108" s="181">
        <f>'6、销售进度'!K292*$C5+'6、销售进度'!J292*$D5+'6、销售进度'!I292*$E5+'6、销售进度'!H292*$F5+'6、销售进度'!G292*$G5+'6、销售进度'!F292*$H5+'6、销售进度'!E292*$I5+'6、销售进度'!D292*$J5</f>
        <v>0</v>
      </c>
      <c r="L108" s="181">
        <f>'6、销售进度'!L292*$C5+'6、销售进度'!K292*$D5+'6、销售进度'!J292*$E5+'6、销售进度'!I292*$F5+'6、销售进度'!H292*$G5+'6、销售进度'!G292*$H5+'6、销售进度'!F292*$I5+'6、销售进度'!E292*$J5</f>
        <v>0</v>
      </c>
      <c r="M108" s="181">
        <f>'6、销售进度'!M292*$C5+'6、销售进度'!L292*$D5+'6、销售进度'!K292*$E5+'6、销售进度'!J292*$F5+'6、销售进度'!I292*$G5+'6、销售进度'!H292*$H5+'6、销售进度'!G292*$I5+'6、销售进度'!F292*$J5</f>
        <v>0</v>
      </c>
      <c r="N108" s="181">
        <f>'6、销售进度'!N292*$C5+'6、销售进度'!M292*$D5+'6、销售进度'!L292*$E5+'6、销售进度'!K292*$F5+'6、销售进度'!J292*$G5+'6、销售进度'!I292*$H5+'6、销售进度'!H292*$I5+'6、销售进度'!G292*$J5</f>
        <v>0</v>
      </c>
      <c r="O108" s="181">
        <f>'6、销售进度'!O292*$C5+'6、销售进度'!N292*$D5+'6、销售进度'!M292*$E5+'6、销售进度'!L292*$F5+'6、销售进度'!K292*$G5+'6、销售进度'!J292*$H5+'6、销售进度'!I292*$I5+'6、销售进度'!H292*$J5</f>
        <v>0</v>
      </c>
      <c r="P108" s="181">
        <f>'6、销售进度'!P292*$C5+'6、销售进度'!O292*$D5+'6、销售进度'!N292*$E5+'6、销售进度'!M292*$F5+'6、销售进度'!L292*$G5+'6、销售进度'!K292*$H5+'6、销售进度'!J292*$I5+'6、销售进度'!I292*$J5</f>
        <v>0</v>
      </c>
      <c r="Q108" s="181">
        <f>'6、销售进度'!Q292*$C5+'6、销售进度'!P292*$D5+'6、销售进度'!O292*$E5+'6、销售进度'!N292*$F5+'6、销售进度'!M292*$G5+'6、销售进度'!L292*$H5+'6、销售进度'!K292*$I5+'6、销售进度'!J292*$J5</f>
        <v>0</v>
      </c>
      <c r="R108" s="181">
        <f>'6、销售进度'!R292*$C5+'6、销售进度'!Q292*$D5+'6、销售进度'!P292*$E5+'6、销售进度'!O292*$F5+'6、销售进度'!N292*$G5+'6、销售进度'!M292*$H5+'6、销售进度'!L292*$I5+'6、销售进度'!K292*$J5</f>
        <v>0</v>
      </c>
      <c r="S108" s="181">
        <f>'6、销售进度'!S292*$C5+'6、销售进度'!R292*$D5+'6、销售进度'!Q292*$E5+'6、销售进度'!P292*$F5+'6、销售进度'!O292*$G5+'6、销售进度'!N292*$H5+'6、销售进度'!M292*$I5+'6、销售进度'!L292*$J5</f>
        <v>0</v>
      </c>
      <c r="T108" s="181">
        <f>'6、销售进度'!T292*$C5+'6、销售进度'!S292*$D5+'6、销售进度'!R292*$E5+'6、销售进度'!Q292*$F5+'6、销售进度'!P292*$G5+'6、销售进度'!O292*$H5+'6、销售进度'!N292*$I5+'6、销售进度'!M292*$J5</f>
        <v>0</v>
      </c>
      <c r="U108" s="181">
        <f>'6、销售进度'!U292*$C5+'6、销售进度'!T292*$D5+'6、销售进度'!S292*$E5+'6、销售进度'!R292*$F5+'6、销售进度'!Q292*$G5+'6、销售进度'!P292*$H5+'6、销售进度'!O292*$I5+'6、销售进度'!N292*$J5</f>
        <v>0</v>
      </c>
      <c r="V108" s="181">
        <f>'6、销售进度'!V292*$C5+'6、销售进度'!U292*$D5+'6、销售进度'!T292*$E5+'6、销售进度'!S292*$F5+'6、销售进度'!R292*$G5+'6、销售进度'!Q292*$H5+'6、销售进度'!P292*$I5+'6、销售进度'!O292*$J5</f>
        <v>0</v>
      </c>
      <c r="W108" s="181">
        <f>'6、销售进度'!W292*$C5+'6、销售进度'!V292*$D5+'6、销售进度'!U292*$E5+'6、销售进度'!T292*$F5+'6、销售进度'!S292*$G5+'6、销售进度'!R292*$H5+'6、销售进度'!Q292*$I5+'6、销售进度'!P292*$J5</f>
        <v>0</v>
      </c>
      <c r="X108" s="181">
        <f>'6、销售进度'!X292*$C5+'6、销售进度'!W292*$D5+'6、销售进度'!V292*$E5+'6、销售进度'!U292*$F5+'6、销售进度'!T292*$G5+'6、销售进度'!S292*$H5+'6、销售进度'!R292*$I5+'6、销售进度'!Q292*$J5</f>
        <v>0</v>
      </c>
      <c r="Y108" s="181">
        <f>'6、销售进度'!Y292*$C5+'6、销售进度'!X292*$D5+'6、销售进度'!W292*$E5+'6、销售进度'!V292*$F5+'6、销售进度'!U292*$G5+'6、销售进度'!T292*$H5+'6、销售进度'!S292*$I5+'6、销售进度'!R292*$J5</f>
        <v>0</v>
      </c>
      <c r="Z108" s="181">
        <f>'6、销售进度'!Z292*$C5+'6、销售进度'!Y292*$D5+'6、销售进度'!X292*$E5+'6、销售进度'!W292*$F5+'6、销售进度'!V292*$G5+'6、销售进度'!U292*$H5+'6、销售进度'!T292*$I5+'6、销售进度'!S292*$J5</f>
        <v>0</v>
      </c>
      <c r="AA108" s="181">
        <f>'6、销售进度'!AA292*$C5+'6、销售进度'!Z292*$D5+'6、销售进度'!Y292*$E5+'6、销售进度'!X292*$F5+'6、销售进度'!W292*$G5+'6、销售进度'!V292*$H5+'6、销售进度'!U292*$I5+'6、销售进度'!T292*$J5</f>
        <v>0</v>
      </c>
      <c r="AB108" s="181">
        <f>'6、销售进度'!AB292*$C5+'6、销售进度'!AA292*$D5+'6、销售进度'!Z292*$E5+'6、销售进度'!Y292*$F5+'6、销售进度'!X292*$G5+'6、销售进度'!W292*$H5+'6、销售进度'!V292*$I5+'6、销售进度'!U292*$J5</f>
        <v>0</v>
      </c>
      <c r="AC108" s="181">
        <f>'6、销售进度'!AC292*$C5+'6、销售进度'!AB292*$D5+'6、销售进度'!AA292*$E5+'6、销售进度'!Z292*$F5+'6、销售进度'!Y292*$G5+'6、销售进度'!X292*$H5+'6、销售进度'!W292*$I5+'6、销售进度'!V292*$J5</f>
        <v>0</v>
      </c>
      <c r="AD108" s="181">
        <f>'6、销售进度'!AD292*$C5+'6、销售进度'!AC292*$D5+'6、销售进度'!AB292*$E5+'6、销售进度'!AA292*$F5+'6、销售进度'!Z292*$G5+'6、销售进度'!Y292*$H5+'6、销售进度'!X292*$I5+'6、销售进度'!W292*$J5</f>
        <v>0</v>
      </c>
      <c r="AE108" s="181">
        <f>'6、销售进度'!AE292*$C5+'6、销售进度'!AD292*$D5+'6、销售进度'!AC292*$E5+'6、销售进度'!AB292*$F5+'6、销售进度'!AA292*$G5+'6、销售进度'!Z292*$H5+'6、销售进度'!Y292*$I5+'6、销售进度'!X292*$J5</f>
        <v>0</v>
      </c>
      <c r="AF108" s="181">
        <f>'6、销售进度'!AF292*$C5+'6、销售进度'!AE292*$D5+'6、销售进度'!AD292*$E5+'6、销售进度'!AC292*$F5+'6、销售进度'!AB292*$G5+'6、销售进度'!AA292*$H5+'6、销售进度'!Z292*$I5+'6、销售进度'!Y292*$J5</f>
        <v>0</v>
      </c>
      <c r="AG108" s="181">
        <f>'6、销售进度'!AG292*$C5+'6、销售进度'!AF292*$D5+'6、销售进度'!AE292*$E5+'6、销售进度'!AD292*$F5+'6、销售进度'!AC292*$G5+'6、销售进度'!AB292*$H5+'6、销售进度'!AA292*$I5+'6、销售进度'!Z292*$J5</f>
        <v>0</v>
      </c>
      <c r="AH108" s="181">
        <f>'6、销售进度'!AH292*$C5+'6、销售进度'!AG292*$D5+'6、销售进度'!AF292*$E5+'6、销售进度'!AE292*$F5+'6、销售进度'!AD292*$G5+'6、销售进度'!AC292*$H5+'6、销售进度'!AB292*$I5+'6、销售进度'!AA292*$J5</f>
        <v>0</v>
      </c>
      <c r="AI108" s="181">
        <f>'6、销售进度'!AI292*$C5+'6、销售进度'!AH292*$D5+'6、销售进度'!AG292*$E5+'6、销售进度'!AF292*$F5+'6、销售进度'!AE292*$G5+'6、销售进度'!AD292*$H5+'6、销售进度'!AC292*$I5+'6、销售进度'!AB292*$J5</f>
        <v>0</v>
      </c>
      <c r="AJ108" s="181">
        <f>'6、销售进度'!AJ292*$C5+'6、销售进度'!AI292*$D5+'6、销售进度'!AH292*$E5+'6、销售进度'!AG292*$F5+'6、销售进度'!AF292*$G5+'6、销售进度'!AE292*$H5+'6、销售进度'!AD292*$I5+'6、销售进度'!AC292*$J5</f>
        <v>0</v>
      </c>
      <c r="AK108" s="181">
        <f>'6、销售进度'!AK292*$C5+'6、销售进度'!AJ292*$D5+'6、销售进度'!AI292*$E5+'6、销售进度'!AH292*$F5+'6、销售进度'!AG292*$G5+'6、销售进度'!AF292*$H5+'6、销售进度'!AE292*$I5+'6、销售进度'!AD292*$J5</f>
        <v>0</v>
      </c>
      <c r="AL108" s="181">
        <f>'6、销售进度'!AL292*$C5+'6、销售进度'!AK292*$D5+'6、销售进度'!AJ292*$E5+'6、销售进度'!AI292*$F5+'6、销售进度'!AH292*$G5+'6、销售进度'!AG292*$H5+'6、销售进度'!AF292*$I5+'6、销售进度'!AE292*$J5</f>
        <v>0</v>
      </c>
      <c r="AM108" s="181">
        <f>'6、销售进度'!AM292*$C5+'6、销售进度'!AL292*$D5+'6、销售进度'!AK292*$E5+'6、销售进度'!AJ292*$F5+'6、销售进度'!AI292*$G5+'6、销售进度'!AH292*$H5+'6、销售进度'!AG292*$I5+'6、销售进度'!AF292*$J5</f>
        <v>0</v>
      </c>
      <c r="AN108" s="181">
        <f>'6、销售进度'!AN292*$C5+'6、销售进度'!AM292*$D5+'6、销售进度'!AL292*$E5+'6、销售进度'!AK292*$F5+'6、销售进度'!AJ292*$G5+'6、销售进度'!AI292*$H5+'6、销售进度'!AH292*$I5+'6、销售进度'!AG292*$J5</f>
        <v>0</v>
      </c>
      <c r="AO108" s="181">
        <f>'6、销售进度'!AO292*$C5+'6、销售进度'!AN292*$D5+'6、销售进度'!AM292*$E5+'6、销售进度'!AL292*$F5+'6、销售进度'!AK292*$G5+'6、销售进度'!AJ292*$H5+'6、销售进度'!AI292*$I5+'6、销售进度'!AH292*$J5</f>
        <v>0</v>
      </c>
      <c r="AP108" s="181">
        <f>'6、销售进度'!AP292*$C5+'6、销售进度'!AO292*$D5+'6、销售进度'!AN292*$E5+'6、销售进度'!AM292*$F5+'6、销售进度'!AL292*$G5+'6、销售进度'!AK292*$H5+'6、销售进度'!AJ292*$I5+'6、销售进度'!AI292*$J5</f>
        <v>0</v>
      </c>
      <c r="AQ108" s="181">
        <f>'6、销售进度'!AQ292*$C5+'6、销售进度'!AP292*$D5+'6、销售进度'!AO292*$E5+'6、销售进度'!AN292*$F5+'6、销售进度'!AM292*$G5+'6、销售进度'!AL292*$H5+'6、销售进度'!AK292*$I5+'6、销售进度'!AJ292*$J5</f>
        <v>0</v>
      </c>
      <c r="AR108" s="181">
        <f>'6、销售进度'!AR292*$C5+'6、销售进度'!AQ292*$D5+'6、销售进度'!AP292*$E5+'6、销售进度'!AO292*$F5+'6、销售进度'!AN292*$G5+'6、销售进度'!AM292*$H5+'6、销售进度'!AL292*$I5+'6、销售进度'!AK292*$J5</f>
        <v>0</v>
      </c>
      <c r="AS108" s="181">
        <f>'6、销售进度'!AS292*$C5+'6、销售进度'!AR292*$D5+'6、销售进度'!AQ292*$E5+'6、销售进度'!AP292*$F5+'6、销售进度'!AO292*$G5+'6、销售进度'!AN292*$H5+'6、销售进度'!AM292*$I5+'6、销售进度'!AL292*$J5</f>
        <v>0</v>
      </c>
      <c r="AT108" s="181">
        <f>'6、销售进度'!AT292*$C5+'6、销售进度'!AS292*$D5+'6、销售进度'!AR292*$E5+'6、销售进度'!AQ292*$F5+'6、销售进度'!AP292*$G5+'6、销售进度'!AO292*$H5+'6、销售进度'!AN292*$I5+'6、销售进度'!AM292*$J5</f>
        <v>0</v>
      </c>
      <c r="AU108" s="181">
        <f>'6、销售进度'!AU292*$C5+'6、销售进度'!AT292*$D5+'6、销售进度'!AS292*$E5+'6、销售进度'!AR292*$F5+'6、销售进度'!AQ292*$G5+'6、销售进度'!AP292*$H5+'6、销售进度'!AO292*$I5+'6、销售进度'!AN292*$J5</f>
        <v>0</v>
      </c>
      <c r="AV108" s="181">
        <f>'6、销售进度'!AV292*$C5+'6、销售进度'!AU292*$D5+'6、销售进度'!AT292*$E5+'6、销售进度'!AS292*$F5+'6、销售进度'!AR292*$G5+'6、销售进度'!AQ292*$H5+'6、销售进度'!AP292*$I5+'6、销售进度'!AO292*$J5</f>
        <v>0</v>
      </c>
      <c r="AW108" s="181">
        <f>'6、销售进度'!AW292*$C5+'6、销售进度'!AV292*$D5+'6、销售进度'!AU292*$E5+'6、销售进度'!AT292*$F5+'6、销售进度'!AS292*$G5+'6、销售进度'!AR292*$H5+'6、销售进度'!AQ292*$I5+'6、销售进度'!AP292*$J5</f>
        <v>0</v>
      </c>
      <c r="AX108" s="181">
        <f>'6、销售进度'!AX292*$C5+'6、销售进度'!AW292*$D5+'6、销售进度'!AV292*$E5+'6、销售进度'!AU292*$F5+'6、销售进度'!AT292*$G5+'6、销售进度'!AS292*$H5+'6、销售进度'!AR292*$I5+'6、销售进度'!AQ292*$J5</f>
        <v>0</v>
      </c>
      <c r="AY108" s="181">
        <f>'6、销售进度'!AY292*$C5+'6、销售进度'!AX292*$D5+'6、销售进度'!AW292*$E5+'6、销售进度'!AV292*$F5+'6、销售进度'!AU292*$G5+'6、销售进度'!AT292*$H5+'6、销售进度'!AS292*$I5+'6、销售进度'!AR292*$J5</f>
        <v>0</v>
      </c>
      <c r="AZ108" s="181">
        <f>'6、销售进度'!AZ292*$C5+'6、销售进度'!AY292*$D5+'6、销售进度'!AX292*$E5+'6、销售进度'!AW292*$F5+'6、销售进度'!AV292*$G5+'6、销售进度'!AU292*$H5+'6、销售进度'!AT292*$I5+'6、销售进度'!AS292*$J5</f>
        <v>0</v>
      </c>
      <c r="BA108" s="181">
        <f>'6、销售进度'!BA292*$C5+'6、销售进度'!AZ292*$D5+'6、销售进度'!AY292*$E5+'6、销售进度'!AX292*$F5+'6、销售进度'!AW292*$G5+'6、销售进度'!AV292*$H5+'6、销售进度'!AU292*$I5+'6、销售进度'!AT292*$J5</f>
        <v>0</v>
      </c>
      <c r="BB108" s="181">
        <f>'6、销售进度'!BB292*$C5+'6、销售进度'!BA292*$D5+'6、销售进度'!AZ292*$E5+'6、销售进度'!AY292*$F5+'6、销售进度'!AX292*$G5+'6、销售进度'!AW292*$H5+'6、销售进度'!AV292*$I5+'6、销售进度'!AU292*$J5</f>
        <v>0</v>
      </c>
      <c r="BC108" s="181">
        <f>'6、销售进度'!BC292*$C5+'6、销售进度'!BB292*$D5+'6、销售进度'!BA292*$E5+'6、销售进度'!AZ292*$F5+'6、销售进度'!AY292*$G5+'6、销售进度'!AX292*$H5+'6、销售进度'!AW292*$I5+'6、销售进度'!AV292*$J5</f>
        <v>0</v>
      </c>
      <c r="BD108" s="181">
        <f>'6、销售进度'!BD292*$C5+'6、销售进度'!BC292*$D5+'6、销售进度'!BB292*$E5+'6、销售进度'!BA292*$F5+'6、销售进度'!AZ292*$G5+'6、销售进度'!AY292*$H5+'6、销售进度'!AX292*$I5+'6、销售进度'!AW292*$J5</f>
        <v>0</v>
      </c>
      <c r="BE108" s="181">
        <f>'6、销售进度'!BE292*$C5+'6、销售进度'!BD292*$D5+'6、销售进度'!BC292*$E5+'6、销售进度'!BB292*$F5+'6、销售进度'!BA292*$G5+'6、销售进度'!AZ292*$H5+'6、销售进度'!AY292*$I5+'6、销售进度'!AX292*$J5</f>
        <v>0</v>
      </c>
      <c r="BF108" s="181">
        <f>'6、销售进度'!BF292*$C5+'6、销售进度'!BE292*$D5+'6、销售进度'!BD292*$E5+'6、销售进度'!BC292*$F5+'6、销售进度'!BB292*$G5+'6、销售进度'!BA292*$H5+'6、销售进度'!AZ292*$I5+'6、销售进度'!AY292*$J5</f>
        <v>0</v>
      </c>
      <c r="BG108" s="181">
        <f>'6、销售进度'!BG292*$C5+'6、销售进度'!BF292*$D5+'6、销售进度'!BE292*$E5+'6、销售进度'!BD292*$F5+'6、销售进度'!BC292*$G5+'6、销售进度'!BB292*$H5+'6、销售进度'!BA292*$I5+'6、销售进度'!AZ292*$J5</f>
        <v>0</v>
      </c>
      <c r="BH108" s="181">
        <f>'6、销售进度'!BH292*$C5+'6、销售进度'!BG292*$D5+'6、销售进度'!BF292*$E5+'6、销售进度'!BE292*$F5+'6、销售进度'!BD292*$G5+'6、销售进度'!BC292*$H5+'6、销售进度'!BB292*$I5+'6、销售进度'!BA292*$J5</f>
        <v>0</v>
      </c>
      <c r="BI108" s="181">
        <f>'6、销售进度'!BI292*$C5+'6、销售进度'!BH292*$D5+'6、销售进度'!BG292*$E5+'6、销售进度'!BF292*$F5+'6、销售进度'!BE292*$G5+'6、销售进度'!BD292*$H5+'6、销售进度'!BC292*$I5+'6、销售进度'!BB292*$J5</f>
        <v>0</v>
      </c>
      <c r="BJ108" s="181">
        <f>'6、销售进度'!BJ292*$C5+'6、销售进度'!BI292*$D5+'6、销售进度'!BH292*$E5+'6、销售进度'!BG292*$F5+'6、销售进度'!BF292*$G5+'6、销售进度'!BE292*$H5+'6、销售进度'!BD292*$I5+'6、销售进度'!BC292*$J5</f>
        <v>0</v>
      </c>
      <c r="BK108" s="181">
        <f>'6、销售进度'!BK292*$C5+'6、销售进度'!BJ292*$D5+'6、销售进度'!BI292*$E5+'6、销售进度'!BH292*$F5+'6、销售进度'!BG292*$G5+'6、销售进度'!BF292*$H5+'6、销售进度'!BE292*$I5+'6、销售进度'!BD292*$J5</f>
        <v>0</v>
      </c>
      <c r="BL108" s="181">
        <f>'6、销售进度'!BL292*$C5+'6、销售进度'!BK292*$D5+'6、销售进度'!BJ292*$E5+'6、销售进度'!BI292*$F5+'6、销售进度'!BH292*$G5+'6、销售进度'!BG292*$H5+'6、销售进度'!BF292*$I5+'6、销售进度'!BE292*$J5</f>
        <v>0</v>
      </c>
      <c r="BM108" s="181">
        <f>'6、销售进度'!BM292*$C5+'6、销售进度'!BL292*$D5+'6、销售进度'!BK292*$E5+'6、销售进度'!BJ292*$F5+'6、销售进度'!BI292*$G5+'6、销售进度'!BH292*$H5+'6、销售进度'!BG292*$I5+'6、销售进度'!BF292*$J5</f>
        <v>0</v>
      </c>
      <c r="BN108" s="181">
        <f>'6、销售进度'!BN292*$C5+'6、销售进度'!BM292*$D5+'6、销售进度'!BL292*$E5+'6、销售进度'!BK292*$F5+'6、销售进度'!BJ292*$G5+'6、销售进度'!BI292*$H5+'6、销售进度'!BH292*$I5+'6、销售进度'!BG292*$J5</f>
        <v>0</v>
      </c>
      <c r="BO108" s="181">
        <f>'6、销售进度'!BO292*$C5+'6、销售进度'!BN292*$D5+'6、销售进度'!BM292*$E5+'6、销售进度'!BL292*$F5+'6、销售进度'!BK292*$G5+'6、销售进度'!BJ292*$H5+'6、销售进度'!BI292*$I5+'6、销售进度'!BH292*$J5</f>
        <v>0</v>
      </c>
      <c r="BP108" s="181">
        <f>'6、销售进度'!BP292*$C5+'6、销售进度'!BO292*$D5+'6、销售进度'!BN292*$E5+'6、销售进度'!BM292*$F5+'6、销售进度'!BL292*$G5+'6、销售进度'!BK292*$H5+'6、销售进度'!BJ292*$I5+'6、销售进度'!BI292*$J5</f>
        <v>0</v>
      </c>
      <c r="BQ108" s="181">
        <f>'6、销售进度'!BQ292*$C5+'6、销售进度'!BP292*$D5+'6、销售进度'!BO292*$E5+'6、销售进度'!BN292*$F5+'6、销售进度'!BM292*$G5+'6、销售进度'!BL292*$H5+'6、销售进度'!BK292*$I5+'6、销售进度'!BJ292*$J5</f>
        <v>0</v>
      </c>
      <c r="BR108" s="181">
        <f>'6、销售进度'!BR292*$C5+'6、销售进度'!BQ292*$D5+'6、销售进度'!BP292*$E5+'6、销售进度'!BO292*$F5+'6、销售进度'!BN292*$G5+'6、销售进度'!BM292*$H5+'6、销售进度'!BL292*$I5+'6、销售进度'!BK292*$J5</f>
        <v>0</v>
      </c>
      <c r="BS108" s="181">
        <f>'6、销售进度'!BS292*$C5+'6、销售进度'!BR292*$D5+'6、销售进度'!BQ292*$E5+'6、销售进度'!BP292*$F5+'6、销售进度'!BO292*$G5+'6、销售进度'!BN292*$H5+'6、销售进度'!BM292*$I5+'6、销售进度'!BL292*$J5</f>
        <v>0</v>
      </c>
      <c r="BT108" s="181">
        <f>'6、销售进度'!BT292*$C5+'6、销售进度'!BS292*$D5+'6、销售进度'!BR292*$E5+'6、销售进度'!BQ292*$F5+'6、销售进度'!BP292*$G5+'6、销售进度'!BO292*$H5+'6、销售进度'!BN292*$I5+'6、销售进度'!BM292*$J5</f>
        <v>0</v>
      </c>
      <c r="BU108" s="181">
        <f>'6、销售进度'!BU292*$C5+'6、销售进度'!BT292*$D5+'6、销售进度'!BS292*$E5+'6、销售进度'!BR292*$F5+'6、销售进度'!BQ292*$G5+'6、销售进度'!BP292*$H5+'6、销售进度'!BO292*$I5+'6、销售进度'!BN292*$J5</f>
        <v>0</v>
      </c>
      <c r="BV108" s="181">
        <f>'6、销售进度'!BV292*$C5+'6、销售进度'!BU292*$D5+'6、销售进度'!BT292*$E5+'6、销售进度'!BS292*$F5+'6、销售进度'!BR292*$G5+'6、销售进度'!BQ292*$H5+'6、销售进度'!BP292*$I5+'6、销售进度'!BO292*$J5</f>
        <v>0</v>
      </c>
      <c r="BW108" s="181">
        <f>'6、销售进度'!BW292*$C5+'6、销售进度'!BV292*$D5+'6、销售进度'!BU292*$E5+'6、销售进度'!BT292*$F5+'6、销售进度'!BS292*$G5+'6、销售进度'!BR292*$H5+'6、销售进度'!BQ292*$I5+'6、销售进度'!BP292*$J5</f>
        <v>0</v>
      </c>
      <c r="BX108" s="181">
        <f>'6、销售进度'!BX292*$C5+'6、销售进度'!BW292*$D5+'6、销售进度'!BV292*$E5+'6、销售进度'!BU292*$F5+'6、销售进度'!BT292*$G5+'6、销售进度'!BS292*$H5+'6、销售进度'!BR292*$I5+'6、销售进度'!BQ292*$J5</f>
        <v>0</v>
      </c>
      <c r="BY108" s="181">
        <f>'6、销售进度'!BY292*$C5+'6、销售进度'!BX292*$D5+'6、销售进度'!BW292*$E5+'6、销售进度'!BV292*$F5+'6、销售进度'!BU292*$G5+'6、销售进度'!BT292*$H5+'6、销售进度'!BS292*$I5+'6、销售进度'!BR292*$J5</f>
        <v>0</v>
      </c>
      <c r="BZ108" s="181">
        <f>'6、销售进度'!BZ292*$C5+'6、销售进度'!BY292*$D5+'6、销售进度'!BX292*$E5+'6、销售进度'!BW292*$F5+'6、销售进度'!BV292*$G5+'6、销售进度'!BU292*$H5+'6、销售进度'!BT292*$I5+'6、销售进度'!BS292*$J5</f>
        <v>0</v>
      </c>
      <c r="CA108" s="181">
        <f>'6、销售进度'!CA292*$C5+'6、销售进度'!BZ292*$D5+'6、销售进度'!BY292*$E5+'6、销售进度'!BX292*$F5+'6、销售进度'!BW292*$G5+'6、销售进度'!BV292*$H5+'6、销售进度'!BU292*$I5+'6、销售进度'!BT292*$J5</f>
        <v>0</v>
      </c>
      <c r="CB108" s="181">
        <f>'6、销售进度'!CB292*$C5+'6、销售进度'!CA292*$D5+'6、销售进度'!BZ292*$E5+'6、销售进度'!BY292*$F5+'6、销售进度'!BX292*$G5+'6、销售进度'!BW292*$H5+'6、销售进度'!BV292*$I5+'6、销售进度'!BU292*$J5</f>
        <v>0</v>
      </c>
      <c r="CC108" s="181">
        <f>'6、销售进度'!CC292*$C5+'6、销售进度'!CB292*$D5+'6、销售进度'!CA292*$E5+'6、销售进度'!BZ292*$F5+'6、销售进度'!BY292*$G5+'6、销售进度'!BX292*$H5+'6、销售进度'!BW292*$I5+'6、销售进度'!BV292*$J5</f>
        <v>0</v>
      </c>
      <c r="CD108" s="181">
        <f>'6、销售进度'!CD292*$C5+'6、销售进度'!CC292*$D5+'6、销售进度'!CB292*$E5+'6、销售进度'!CA292*$F5+'6、销售进度'!BZ292*$G5+'6、销售进度'!BY292*$H5+'6、销售进度'!BX292*$I5+'6、销售进度'!BW292*$J5</f>
        <v>0</v>
      </c>
      <c r="CE108" s="181">
        <f>'6、销售进度'!CE292*$C5+'6、销售进度'!CD292*$D5+'6、销售进度'!CC292*$E5+'6、销售进度'!CB292*$F5+'6、销售进度'!CA292*$G5+'6、销售进度'!BZ292*$H5+'6、销售进度'!BY292*$I5+'6、销售进度'!BX292*$J5</f>
        <v>0</v>
      </c>
      <c r="CF108" s="181">
        <f>'6、销售进度'!CF292*$C5+'6、销售进度'!CE292*$D5+'6、销售进度'!CD292*$E5+'6、销售进度'!CC292*$F5+'6、销售进度'!CB292*$G5+'6、销售进度'!CA292*$H5+'6、销售进度'!BZ292*$I5+'6、销售进度'!BY292*$J5</f>
        <v>0</v>
      </c>
      <c r="CG108" s="181">
        <f>'6、销售进度'!CG292*$C5+'6、销售进度'!CF292*$D5+'6、销售进度'!CE292*$E5+'6、销售进度'!CD292*$F5+'6、销售进度'!CC292*$G5+'6、销售进度'!CB292*$H5+'6、销售进度'!CA292*$I5+'6、销售进度'!BZ292*$J5</f>
        <v>0</v>
      </c>
      <c r="CH108" s="181">
        <f>'6、销售进度'!CH292*$C5+'6、销售进度'!CG292*$D5+'6、销售进度'!CF292*$E5+'6、销售进度'!CE292*$F5+'6、销售进度'!CD292*$G5+'6、销售进度'!CC292*$H5+'6、销售进度'!CB292*$I5+'6、销售进度'!CA292*$J5</f>
        <v>0</v>
      </c>
      <c r="CI108" s="181">
        <f>'6、销售进度'!CI292*$C5+'6、销售进度'!CH292*$D5+'6、销售进度'!CG292*$E5+'6、销售进度'!CF292*$F5+'6、销售进度'!CE292*$G5+'6、销售进度'!CD292*$H5+'6、销售进度'!CC292*$I5+'6、销售进度'!CB292*$J5</f>
        <v>0</v>
      </c>
      <c r="CJ108" s="181">
        <f>'6、销售进度'!CJ292*$C5+'6、销售进度'!CI292*$D5+'6、销售进度'!CH292*$E5+'6、销售进度'!CG292*$F5+'6、销售进度'!CF292*$G5+'6、销售进度'!CE292*$H5+'6、销售进度'!CD292*$I5+'6、销售进度'!CC292*$J5</f>
        <v>0</v>
      </c>
      <c r="CK108" s="181">
        <f>'6、销售进度'!CK292*$C5+'6、销售进度'!CJ292*$D5+'6、销售进度'!CI292*$E5+'6、销售进度'!CH292*$F5+'6、销售进度'!CG292*$G5+'6、销售进度'!CF292*$H5+'6、销售进度'!CE292*$I5+'6、销售进度'!CD292*$J5</f>
        <v>0</v>
      </c>
      <c r="CL108" s="181">
        <f>'6、销售进度'!CL292*$C5+'6、销售进度'!CK292*$D5+'6、销售进度'!CJ292*$E5+'6、销售进度'!CI292*$F5+'6、销售进度'!CH292*$G5+'6、销售进度'!CG292*$H5+'6、销售进度'!CF292*$I5+'6、销售进度'!CE292*$J5</f>
        <v>0</v>
      </c>
      <c r="CM108" s="181">
        <f>'6、销售进度'!CM292*$C5+'6、销售进度'!CL292*$D5+'6、销售进度'!CK292*$E5+'6、销售进度'!CJ292*$F5+'6、销售进度'!CI292*$G5+'6、销售进度'!CH292*$H5+'6、销售进度'!CG292*$I5+'6、销售进度'!CF292*$J5</f>
        <v>0</v>
      </c>
      <c r="CN108" s="181">
        <f>'6、销售进度'!CN292*$C5+'6、销售进度'!CM292*$D5+'6、销售进度'!CL292*$E5+'6、销售进度'!CK292*$F5+'6、销售进度'!CJ292*$G5+'6、销售进度'!CI292*$H5+'6、销售进度'!CH292*$I5+'6、销售进度'!CG292*$J5</f>
        <v>0</v>
      </c>
      <c r="CO108" s="181">
        <f>'6、销售进度'!CO292*$C5+'6、销售进度'!CN292*$D5+'6、销售进度'!CM292*$E5+'6、销售进度'!CL292*$F5+'6、销售进度'!CK292*$G5+'6、销售进度'!CJ292*$H5+'6、销售进度'!CI292*$I5+'6、销售进度'!CH292*$J5</f>
        <v>0</v>
      </c>
      <c r="CP108" s="181">
        <f>'6、销售进度'!CP292*$C5+'6、销售进度'!CO292*$D5+'6、销售进度'!CN292*$E5+'6、销售进度'!CM292*$F5+'6、销售进度'!CL292*$G5+'6、销售进度'!CK292*$H5+'6、销售进度'!CJ292*$I5+'6、销售进度'!CI292*$J5</f>
        <v>0</v>
      </c>
      <c r="CQ108" s="181">
        <f>'6、销售进度'!CQ292*$C5+'6、销售进度'!CP292*$D5+'6、销售进度'!CO292*$E5+'6、销售进度'!CN292*$F5+'6、销售进度'!CM292*$G5+'6、销售进度'!CL292*$H5+'6、销售进度'!CK292*$I5+'6、销售进度'!CJ292*$J5</f>
        <v>0</v>
      </c>
      <c r="CR108" s="181">
        <f>'6、销售进度'!CR292*$C5+'6、销售进度'!CQ292*$D5+'6、销售进度'!CP292*$E5+'6、销售进度'!CO292*$F5+'6、销售进度'!CN292*$G5+'6、销售进度'!CM292*$H5+'6、销售进度'!CL292*$I5+'6、销售进度'!CK292*$J5</f>
        <v>0</v>
      </c>
      <c r="CS108" s="181">
        <f>'6、销售进度'!CS292*$C5+'6、销售进度'!CR292*$D5+'6、销售进度'!CQ292*$E5+'6、销售进度'!CP292*$F5+'6、销售进度'!CO292*$G5+'6、销售进度'!CN292*$H5+'6、销售进度'!CM292*$I5+'6、销售进度'!CL292*$J5</f>
        <v>0</v>
      </c>
      <c r="CT108" s="181">
        <f>'6、销售进度'!CT292*$C5+'6、销售进度'!CS292*$D5+'6、销售进度'!CR292*$E5+'6、销售进度'!CQ292*$F5+'6、销售进度'!CP292*$G5+'6、销售进度'!CO292*$H5+'6、销售进度'!CN292*$I5+'6、销售进度'!CM292*$J5</f>
        <v>0</v>
      </c>
      <c r="CU108" s="188">
        <f>B108-'6、销售进度'!B292</f>
        <v>0</v>
      </c>
    </row>
    <row r="109" spans="1:99" ht="16.5" customHeight="1" outlineLevel="1">
      <c r="A109" s="174" t="str">
        <f t="shared" si="61"/>
        <v>中高层(13F-18F)</v>
      </c>
      <c r="B109" s="180">
        <f t="shared" si="62"/>
        <v>0</v>
      </c>
      <c r="C109" s="181">
        <f>'6、销售进度'!C293*$C6</f>
        <v>0</v>
      </c>
      <c r="D109" s="181">
        <f>'6、销售进度'!D293*$C6+'6、销售进度'!C293*$D6</f>
        <v>0</v>
      </c>
      <c r="E109" s="181">
        <f>'6、销售进度'!E293*$C6+'6、销售进度'!D293*$D6+'6、销售进度'!C293*$E6</f>
        <v>0</v>
      </c>
      <c r="F109" s="181">
        <f>'6、销售进度'!F293*$C6+'6、销售进度'!E293*$D6+'6、销售进度'!D293*$E6+'6、销售进度'!C293*$F6</f>
        <v>0</v>
      </c>
      <c r="G109" s="181">
        <f>'6、销售进度'!G293*$C6+'6、销售进度'!F293*$D6+'6、销售进度'!E293*$E6+'6、销售进度'!D293*$F6+'6、销售进度'!C293*$G6</f>
        <v>0</v>
      </c>
      <c r="H109" s="181">
        <f>'6、销售进度'!H293*$C6+'6、销售进度'!G293*$D6+'6、销售进度'!F293*$E6+'6、销售进度'!E293*$F6+'6、销售进度'!D293*$G6+'6、销售进度'!C293*$H6</f>
        <v>0</v>
      </c>
      <c r="I109" s="181">
        <f>'6、销售进度'!I293*$C6+'6、销售进度'!H293*$D6+'6、销售进度'!G293*$E6+'6、销售进度'!F293*$F6+'6、销售进度'!E293*$G6+'6、销售进度'!D293*$H6+'6、销售进度'!C293*$I6</f>
        <v>0</v>
      </c>
      <c r="J109" s="181">
        <f>'6、销售进度'!J293*$C6+'6、销售进度'!I293*$D6+'6、销售进度'!H293*$E6+'6、销售进度'!G293*$F6+'6、销售进度'!F293*$G6+'6、销售进度'!E293*$H6+'6、销售进度'!D293*$I6+'6、销售进度'!C293*$J6</f>
        <v>0</v>
      </c>
      <c r="K109" s="181">
        <f>'6、销售进度'!K293*$C6+'6、销售进度'!J293*$D6+'6、销售进度'!I293*$E6+'6、销售进度'!H293*$F6+'6、销售进度'!G293*$G6+'6、销售进度'!F293*$H6+'6、销售进度'!E293*$I6+'6、销售进度'!D293*$J6</f>
        <v>0</v>
      </c>
      <c r="L109" s="181">
        <f>'6、销售进度'!L293*$C6+'6、销售进度'!K293*$D6+'6、销售进度'!J293*$E6+'6、销售进度'!I293*$F6+'6、销售进度'!H293*$G6+'6、销售进度'!G293*$H6+'6、销售进度'!F293*$I6+'6、销售进度'!E293*$J6</f>
        <v>0</v>
      </c>
      <c r="M109" s="181">
        <f>'6、销售进度'!M293*$C6+'6、销售进度'!L293*$D6+'6、销售进度'!K293*$E6+'6、销售进度'!J293*$F6+'6、销售进度'!I293*$G6+'6、销售进度'!H293*$H6+'6、销售进度'!G293*$I6+'6、销售进度'!F293*$J6</f>
        <v>0</v>
      </c>
      <c r="N109" s="181">
        <f>'6、销售进度'!N293*$C6+'6、销售进度'!M293*$D6+'6、销售进度'!L293*$E6+'6、销售进度'!K293*$F6+'6、销售进度'!J293*$G6+'6、销售进度'!I293*$H6+'6、销售进度'!H293*$I6+'6、销售进度'!G293*$J6</f>
        <v>0</v>
      </c>
      <c r="O109" s="181">
        <f>'6、销售进度'!O293*$C6+'6、销售进度'!N293*$D6+'6、销售进度'!M293*$E6+'6、销售进度'!L293*$F6+'6、销售进度'!K293*$G6+'6、销售进度'!J293*$H6+'6、销售进度'!I293*$I6+'6、销售进度'!H293*$J6</f>
        <v>0</v>
      </c>
      <c r="P109" s="181">
        <f>'6、销售进度'!P293*$C6+'6、销售进度'!O293*$D6+'6、销售进度'!N293*$E6+'6、销售进度'!M293*$F6+'6、销售进度'!L293*$G6+'6、销售进度'!K293*$H6+'6、销售进度'!J293*$I6+'6、销售进度'!I293*$J6</f>
        <v>0</v>
      </c>
      <c r="Q109" s="181">
        <f>'6、销售进度'!Q293*$C6+'6、销售进度'!P293*$D6+'6、销售进度'!O293*$E6+'6、销售进度'!N293*$F6+'6、销售进度'!M293*$G6+'6、销售进度'!L293*$H6+'6、销售进度'!K293*$I6+'6、销售进度'!J293*$J6</f>
        <v>0</v>
      </c>
      <c r="R109" s="181">
        <f>'6、销售进度'!R293*$C6+'6、销售进度'!Q293*$D6+'6、销售进度'!P293*$E6+'6、销售进度'!O293*$F6+'6、销售进度'!N293*$G6+'6、销售进度'!M293*$H6+'6、销售进度'!L293*$I6+'6、销售进度'!K293*$J6</f>
        <v>0</v>
      </c>
      <c r="S109" s="181">
        <f>'6、销售进度'!S293*$C6+'6、销售进度'!R293*$D6+'6、销售进度'!Q293*$E6+'6、销售进度'!P293*$F6+'6、销售进度'!O293*$G6+'6、销售进度'!N293*$H6+'6、销售进度'!M293*$I6+'6、销售进度'!L293*$J6</f>
        <v>0</v>
      </c>
      <c r="T109" s="181">
        <f>'6、销售进度'!T293*$C6+'6、销售进度'!S293*$D6+'6、销售进度'!R293*$E6+'6、销售进度'!Q293*$F6+'6、销售进度'!P293*$G6+'6、销售进度'!O293*$H6+'6、销售进度'!N293*$I6+'6、销售进度'!M293*$J6</f>
        <v>0</v>
      </c>
      <c r="U109" s="181">
        <f>'6、销售进度'!U293*$C6+'6、销售进度'!T293*$D6+'6、销售进度'!S293*$E6+'6、销售进度'!R293*$F6+'6、销售进度'!Q293*$G6+'6、销售进度'!P293*$H6+'6、销售进度'!O293*$I6+'6、销售进度'!N293*$J6</f>
        <v>0</v>
      </c>
      <c r="V109" s="181">
        <f>'6、销售进度'!V293*$C6+'6、销售进度'!U293*$D6+'6、销售进度'!T293*$E6+'6、销售进度'!S293*$F6+'6、销售进度'!R293*$G6+'6、销售进度'!Q293*$H6+'6、销售进度'!P293*$I6+'6、销售进度'!O293*$J6</f>
        <v>0</v>
      </c>
      <c r="W109" s="181">
        <f>'6、销售进度'!W293*$C6+'6、销售进度'!V293*$D6+'6、销售进度'!U293*$E6+'6、销售进度'!T293*$F6+'6、销售进度'!S293*$G6+'6、销售进度'!R293*$H6+'6、销售进度'!Q293*$I6+'6、销售进度'!P293*$J6</f>
        <v>0</v>
      </c>
      <c r="X109" s="181">
        <f>'6、销售进度'!X293*$C6+'6、销售进度'!W293*$D6+'6、销售进度'!V293*$E6+'6、销售进度'!U293*$F6+'6、销售进度'!T293*$G6+'6、销售进度'!S293*$H6+'6、销售进度'!R293*$I6+'6、销售进度'!Q293*$J6</f>
        <v>0</v>
      </c>
      <c r="Y109" s="181">
        <f>'6、销售进度'!Y293*$C6+'6、销售进度'!X293*$D6+'6、销售进度'!W293*$E6+'6、销售进度'!V293*$F6+'6、销售进度'!U293*$G6+'6、销售进度'!T293*$H6+'6、销售进度'!S293*$I6+'6、销售进度'!R293*$J6</f>
        <v>0</v>
      </c>
      <c r="Z109" s="181">
        <f>'6、销售进度'!Z293*$C6+'6、销售进度'!Y293*$D6+'6、销售进度'!X293*$E6+'6、销售进度'!W293*$F6+'6、销售进度'!V293*$G6+'6、销售进度'!U293*$H6+'6、销售进度'!T293*$I6+'6、销售进度'!S293*$J6</f>
        <v>0</v>
      </c>
      <c r="AA109" s="181">
        <f>'6、销售进度'!AA293*$C6+'6、销售进度'!Z293*$D6+'6、销售进度'!Y293*$E6+'6、销售进度'!X293*$F6+'6、销售进度'!W293*$G6+'6、销售进度'!V293*$H6+'6、销售进度'!U293*$I6+'6、销售进度'!T293*$J6</f>
        <v>0</v>
      </c>
      <c r="AB109" s="181">
        <f>'6、销售进度'!AB293*$C6+'6、销售进度'!AA293*$D6+'6、销售进度'!Z293*$E6+'6、销售进度'!Y293*$F6+'6、销售进度'!X293*$G6+'6、销售进度'!W293*$H6+'6、销售进度'!V293*$I6+'6、销售进度'!U293*$J6</f>
        <v>0</v>
      </c>
      <c r="AC109" s="181">
        <f>'6、销售进度'!AC293*$C6+'6、销售进度'!AB293*$D6+'6、销售进度'!AA293*$E6+'6、销售进度'!Z293*$F6+'6、销售进度'!Y293*$G6+'6、销售进度'!X293*$H6+'6、销售进度'!W293*$I6+'6、销售进度'!V293*$J6</f>
        <v>0</v>
      </c>
      <c r="AD109" s="181">
        <f>'6、销售进度'!AD293*$C6+'6、销售进度'!AC293*$D6+'6、销售进度'!AB293*$E6+'6、销售进度'!AA293*$F6+'6、销售进度'!Z293*$G6+'6、销售进度'!Y293*$H6+'6、销售进度'!X293*$I6+'6、销售进度'!W293*$J6</f>
        <v>0</v>
      </c>
      <c r="AE109" s="181">
        <f>'6、销售进度'!AE293*$C6+'6、销售进度'!AD293*$D6+'6、销售进度'!AC293*$E6+'6、销售进度'!AB293*$F6+'6、销售进度'!AA293*$G6+'6、销售进度'!Z293*$H6+'6、销售进度'!Y293*$I6+'6、销售进度'!X293*$J6</f>
        <v>0</v>
      </c>
      <c r="AF109" s="181">
        <f>'6、销售进度'!AF293*$C6+'6、销售进度'!AE293*$D6+'6、销售进度'!AD293*$E6+'6、销售进度'!AC293*$F6+'6、销售进度'!AB293*$G6+'6、销售进度'!AA293*$H6+'6、销售进度'!Z293*$I6+'6、销售进度'!Y293*$J6</f>
        <v>0</v>
      </c>
      <c r="AG109" s="181">
        <f>'6、销售进度'!AG293*$C6+'6、销售进度'!AF293*$D6+'6、销售进度'!AE293*$E6+'6、销售进度'!AD293*$F6+'6、销售进度'!AC293*$G6+'6、销售进度'!AB293*$H6+'6、销售进度'!AA293*$I6+'6、销售进度'!Z293*$J6</f>
        <v>0</v>
      </c>
      <c r="AH109" s="181">
        <f>'6、销售进度'!AH293*$C6+'6、销售进度'!AG293*$D6+'6、销售进度'!AF293*$E6+'6、销售进度'!AE293*$F6+'6、销售进度'!AD293*$G6+'6、销售进度'!AC293*$H6+'6、销售进度'!AB293*$I6+'6、销售进度'!AA293*$J6</f>
        <v>0</v>
      </c>
      <c r="AI109" s="181">
        <f>'6、销售进度'!AI293*$C6+'6、销售进度'!AH293*$D6+'6、销售进度'!AG293*$E6+'6、销售进度'!AF293*$F6+'6、销售进度'!AE293*$G6+'6、销售进度'!AD293*$H6+'6、销售进度'!AC293*$I6+'6、销售进度'!AB293*$J6</f>
        <v>0</v>
      </c>
      <c r="AJ109" s="181">
        <f>'6、销售进度'!AJ293*$C6+'6、销售进度'!AI293*$D6+'6、销售进度'!AH293*$E6+'6、销售进度'!AG293*$F6+'6、销售进度'!AF293*$G6+'6、销售进度'!AE293*$H6+'6、销售进度'!AD293*$I6+'6、销售进度'!AC293*$J6</f>
        <v>0</v>
      </c>
      <c r="AK109" s="181">
        <f>'6、销售进度'!AK293*$C6+'6、销售进度'!AJ293*$D6+'6、销售进度'!AI293*$E6+'6、销售进度'!AH293*$F6+'6、销售进度'!AG293*$G6+'6、销售进度'!AF293*$H6+'6、销售进度'!AE293*$I6+'6、销售进度'!AD293*$J6</f>
        <v>0</v>
      </c>
      <c r="AL109" s="181">
        <f>'6、销售进度'!AL293*$C6+'6、销售进度'!AK293*$D6+'6、销售进度'!AJ293*$E6+'6、销售进度'!AI293*$F6+'6、销售进度'!AH293*$G6+'6、销售进度'!AG293*$H6+'6、销售进度'!AF293*$I6+'6、销售进度'!AE293*$J6</f>
        <v>0</v>
      </c>
      <c r="AM109" s="181">
        <f>'6、销售进度'!AM293*$C6+'6、销售进度'!AL293*$D6+'6、销售进度'!AK293*$E6+'6、销售进度'!AJ293*$F6+'6、销售进度'!AI293*$G6+'6、销售进度'!AH293*$H6+'6、销售进度'!AG293*$I6+'6、销售进度'!AF293*$J6</f>
        <v>0</v>
      </c>
      <c r="AN109" s="181">
        <f>'6、销售进度'!AN293*$C6+'6、销售进度'!AM293*$D6+'6、销售进度'!AL293*$E6+'6、销售进度'!AK293*$F6+'6、销售进度'!AJ293*$G6+'6、销售进度'!AI293*$H6+'6、销售进度'!AH293*$I6+'6、销售进度'!AG293*$J6</f>
        <v>0</v>
      </c>
      <c r="AO109" s="181">
        <f>'6、销售进度'!AO293*$C6+'6、销售进度'!AN293*$D6+'6、销售进度'!AM293*$E6+'6、销售进度'!AL293*$F6+'6、销售进度'!AK293*$G6+'6、销售进度'!AJ293*$H6+'6、销售进度'!AI293*$I6+'6、销售进度'!AH293*$J6</f>
        <v>0</v>
      </c>
      <c r="AP109" s="181">
        <f>'6、销售进度'!AP293*$C6+'6、销售进度'!AO293*$D6+'6、销售进度'!AN293*$E6+'6、销售进度'!AM293*$F6+'6、销售进度'!AL293*$G6+'6、销售进度'!AK293*$H6+'6、销售进度'!AJ293*$I6+'6、销售进度'!AI293*$J6</f>
        <v>0</v>
      </c>
      <c r="AQ109" s="181">
        <f>'6、销售进度'!AQ293*$C6+'6、销售进度'!AP293*$D6+'6、销售进度'!AO293*$E6+'6、销售进度'!AN293*$F6+'6、销售进度'!AM293*$G6+'6、销售进度'!AL293*$H6+'6、销售进度'!AK293*$I6+'6、销售进度'!AJ293*$J6</f>
        <v>0</v>
      </c>
      <c r="AR109" s="181">
        <f>'6、销售进度'!AR293*$C6+'6、销售进度'!AQ293*$D6+'6、销售进度'!AP293*$E6+'6、销售进度'!AO293*$F6+'6、销售进度'!AN293*$G6+'6、销售进度'!AM293*$H6+'6、销售进度'!AL293*$I6+'6、销售进度'!AK293*$J6</f>
        <v>0</v>
      </c>
      <c r="AS109" s="181">
        <f>'6、销售进度'!AS293*$C6+'6、销售进度'!AR293*$D6+'6、销售进度'!AQ293*$E6+'6、销售进度'!AP293*$F6+'6、销售进度'!AO293*$G6+'6、销售进度'!AN293*$H6+'6、销售进度'!AM293*$I6+'6、销售进度'!AL293*$J6</f>
        <v>0</v>
      </c>
      <c r="AT109" s="181">
        <f>'6、销售进度'!AT293*$C6+'6、销售进度'!AS293*$D6+'6、销售进度'!AR293*$E6+'6、销售进度'!AQ293*$F6+'6、销售进度'!AP293*$G6+'6、销售进度'!AO293*$H6+'6、销售进度'!AN293*$I6+'6、销售进度'!AM293*$J6</f>
        <v>0</v>
      </c>
      <c r="AU109" s="181">
        <f>'6、销售进度'!AU293*$C6+'6、销售进度'!AT293*$D6+'6、销售进度'!AS293*$E6+'6、销售进度'!AR293*$F6+'6、销售进度'!AQ293*$G6+'6、销售进度'!AP293*$H6+'6、销售进度'!AO293*$I6+'6、销售进度'!AN293*$J6</f>
        <v>0</v>
      </c>
      <c r="AV109" s="181">
        <f>'6、销售进度'!AV293*$C6+'6、销售进度'!AU293*$D6+'6、销售进度'!AT293*$E6+'6、销售进度'!AS293*$F6+'6、销售进度'!AR293*$G6+'6、销售进度'!AQ293*$H6+'6、销售进度'!AP293*$I6+'6、销售进度'!AO293*$J6</f>
        <v>0</v>
      </c>
      <c r="AW109" s="181">
        <f>'6、销售进度'!AW293*$C6+'6、销售进度'!AV293*$D6+'6、销售进度'!AU293*$E6+'6、销售进度'!AT293*$F6+'6、销售进度'!AS293*$G6+'6、销售进度'!AR293*$H6+'6、销售进度'!AQ293*$I6+'6、销售进度'!AP293*$J6</f>
        <v>0</v>
      </c>
      <c r="AX109" s="181">
        <f>'6、销售进度'!AX293*$C6+'6、销售进度'!AW293*$D6+'6、销售进度'!AV293*$E6+'6、销售进度'!AU293*$F6+'6、销售进度'!AT293*$G6+'6、销售进度'!AS293*$H6+'6、销售进度'!AR293*$I6+'6、销售进度'!AQ293*$J6</f>
        <v>0</v>
      </c>
      <c r="AY109" s="181">
        <f>'6、销售进度'!AY293*$C6+'6、销售进度'!AX293*$D6+'6、销售进度'!AW293*$E6+'6、销售进度'!AV293*$F6+'6、销售进度'!AU293*$G6+'6、销售进度'!AT293*$H6+'6、销售进度'!AS293*$I6+'6、销售进度'!AR293*$J6</f>
        <v>0</v>
      </c>
      <c r="AZ109" s="181">
        <f>'6、销售进度'!AZ293*$C6+'6、销售进度'!AY293*$D6+'6、销售进度'!AX293*$E6+'6、销售进度'!AW293*$F6+'6、销售进度'!AV293*$G6+'6、销售进度'!AU293*$H6+'6、销售进度'!AT293*$I6+'6、销售进度'!AS293*$J6</f>
        <v>0</v>
      </c>
      <c r="BA109" s="181">
        <f>'6、销售进度'!BA293*$C6+'6、销售进度'!AZ293*$D6+'6、销售进度'!AY293*$E6+'6、销售进度'!AX293*$F6+'6、销售进度'!AW293*$G6+'6、销售进度'!AV293*$H6+'6、销售进度'!AU293*$I6+'6、销售进度'!AT293*$J6</f>
        <v>0</v>
      </c>
      <c r="BB109" s="181">
        <f>'6、销售进度'!BB293*$C6+'6、销售进度'!BA293*$D6+'6、销售进度'!AZ293*$E6+'6、销售进度'!AY293*$F6+'6、销售进度'!AX293*$G6+'6、销售进度'!AW293*$H6+'6、销售进度'!AV293*$I6+'6、销售进度'!AU293*$J6</f>
        <v>0</v>
      </c>
      <c r="BC109" s="181">
        <f>'6、销售进度'!BC293*$C6+'6、销售进度'!BB293*$D6+'6、销售进度'!BA293*$E6+'6、销售进度'!AZ293*$F6+'6、销售进度'!AY293*$G6+'6、销售进度'!AX293*$H6+'6、销售进度'!AW293*$I6+'6、销售进度'!AV293*$J6</f>
        <v>0</v>
      </c>
      <c r="BD109" s="181">
        <f>'6、销售进度'!BD293*$C6+'6、销售进度'!BC293*$D6+'6、销售进度'!BB293*$E6+'6、销售进度'!BA293*$F6+'6、销售进度'!AZ293*$G6+'6、销售进度'!AY293*$H6+'6、销售进度'!AX293*$I6+'6、销售进度'!AW293*$J6</f>
        <v>0</v>
      </c>
      <c r="BE109" s="181">
        <f>'6、销售进度'!BE293*$C6+'6、销售进度'!BD293*$D6+'6、销售进度'!BC293*$E6+'6、销售进度'!BB293*$F6+'6、销售进度'!BA293*$G6+'6、销售进度'!AZ293*$H6+'6、销售进度'!AY293*$I6+'6、销售进度'!AX293*$J6</f>
        <v>0</v>
      </c>
      <c r="BF109" s="181">
        <f>'6、销售进度'!BF293*$C6+'6、销售进度'!BE293*$D6+'6、销售进度'!BD293*$E6+'6、销售进度'!BC293*$F6+'6、销售进度'!BB293*$G6+'6、销售进度'!BA293*$H6+'6、销售进度'!AZ293*$I6+'6、销售进度'!AY293*$J6</f>
        <v>0</v>
      </c>
      <c r="BG109" s="181">
        <f>'6、销售进度'!BG293*$C6+'6、销售进度'!BF293*$D6+'6、销售进度'!BE293*$E6+'6、销售进度'!BD293*$F6+'6、销售进度'!BC293*$G6+'6、销售进度'!BB293*$H6+'6、销售进度'!BA293*$I6+'6、销售进度'!AZ293*$J6</f>
        <v>0</v>
      </c>
      <c r="BH109" s="181">
        <f>'6、销售进度'!BH293*$C6+'6、销售进度'!BG293*$D6+'6、销售进度'!BF293*$E6+'6、销售进度'!BE293*$F6+'6、销售进度'!BD293*$G6+'6、销售进度'!BC293*$H6+'6、销售进度'!BB293*$I6+'6、销售进度'!BA293*$J6</f>
        <v>0</v>
      </c>
      <c r="BI109" s="181">
        <f>'6、销售进度'!BI293*$C6+'6、销售进度'!BH293*$D6+'6、销售进度'!BG293*$E6+'6、销售进度'!BF293*$F6+'6、销售进度'!BE293*$G6+'6、销售进度'!BD293*$H6+'6、销售进度'!BC293*$I6+'6、销售进度'!BB293*$J6</f>
        <v>0</v>
      </c>
      <c r="BJ109" s="181">
        <f>'6、销售进度'!BJ293*$C6+'6、销售进度'!BI293*$D6+'6、销售进度'!BH293*$E6+'6、销售进度'!BG293*$F6+'6、销售进度'!BF293*$G6+'6、销售进度'!BE293*$H6+'6、销售进度'!BD293*$I6+'6、销售进度'!BC293*$J6</f>
        <v>0</v>
      </c>
      <c r="BK109" s="181">
        <f>'6、销售进度'!BK293*$C6+'6、销售进度'!BJ293*$D6+'6、销售进度'!BI293*$E6+'6、销售进度'!BH293*$F6+'6、销售进度'!BG293*$G6+'6、销售进度'!BF293*$H6+'6、销售进度'!BE293*$I6+'6、销售进度'!BD293*$J6</f>
        <v>0</v>
      </c>
      <c r="BL109" s="181">
        <f>'6、销售进度'!BL293*$C6+'6、销售进度'!BK293*$D6+'6、销售进度'!BJ293*$E6+'6、销售进度'!BI293*$F6+'6、销售进度'!BH293*$G6+'6、销售进度'!BG293*$H6+'6、销售进度'!BF293*$I6+'6、销售进度'!BE293*$J6</f>
        <v>0</v>
      </c>
      <c r="BM109" s="181">
        <f>'6、销售进度'!BM293*$C6+'6、销售进度'!BL293*$D6+'6、销售进度'!BK293*$E6+'6、销售进度'!BJ293*$F6+'6、销售进度'!BI293*$G6+'6、销售进度'!BH293*$H6+'6、销售进度'!BG293*$I6+'6、销售进度'!BF293*$J6</f>
        <v>0</v>
      </c>
      <c r="BN109" s="181">
        <f>'6、销售进度'!BN293*$C6+'6、销售进度'!BM293*$D6+'6、销售进度'!BL293*$E6+'6、销售进度'!BK293*$F6+'6、销售进度'!BJ293*$G6+'6、销售进度'!BI293*$H6+'6、销售进度'!BH293*$I6+'6、销售进度'!BG293*$J6</f>
        <v>0</v>
      </c>
      <c r="BO109" s="181">
        <f>'6、销售进度'!BO293*$C6+'6、销售进度'!BN293*$D6+'6、销售进度'!BM293*$E6+'6、销售进度'!BL293*$F6+'6、销售进度'!BK293*$G6+'6、销售进度'!BJ293*$H6+'6、销售进度'!BI293*$I6+'6、销售进度'!BH293*$J6</f>
        <v>0</v>
      </c>
      <c r="BP109" s="181">
        <f>'6、销售进度'!BP293*$C6+'6、销售进度'!BO293*$D6+'6、销售进度'!BN293*$E6+'6、销售进度'!BM293*$F6+'6、销售进度'!BL293*$G6+'6、销售进度'!BK293*$H6+'6、销售进度'!BJ293*$I6+'6、销售进度'!BI293*$J6</f>
        <v>0</v>
      </c>
      <c r="BQ109" s="181">
        <f>'6、销售进度'!BQ293*$C6+'6、销售进度'!BP293*$D6+'6、销售进度'!BO293*$E6+'6、销售进度'!BN293*$F6+'6、销售进度'!BM293*$G6+'6、销售进度'!BL293*$H6+'6、销售进度'!BK293*$I6+'6、销售进度'!BJ293*$J6</f>
        <v>0</v>
      </c>
      <c r="BR109" s="181">
        <f>'6、销售进度'!BR293*$C6+'6、销售进度'!BQ293*$D6+'6、销售进度'!BP293*$E6+'6、销售进度'!BO293*$F6+'6、销售进度'!BN293*$G6+'6、销售进度'!BM293*$H6+'6、销售进度'!BL293*$I6+'6、销售进度'!BK293*$J6</f>
        <v>0</v>
      </c>
      <c r="BS109" s="181">
        <f>'6、销售进度'!BS293*$C6+'6、销售进度'!BR293*$D6+'6、销售进度'!BQ293*$E6+'6、销售进度'!BP293*$F6+'6、销售进度'!BO293*$G6+'6、销售进度'!BN293*$H6+'6、销售进度'!BM293*$I6+'6、销售进度'!BL293*$J6</f>
        <v>0</v>
      </c>
      <c r="BT109" s="181">
        <f>'6、销售进度'!BT293*$C6+'6、销售进度'!BS293*$D6+'6、销售进度'!BR293*$E6+'6、销售进度'!BQ293*$F6+'6、销售进度'!BP293*$G6+'6、销售进度'!BO293*$H6+'6、销售进度'!BN293*$I6+'6、销售进度'!BM293*$J6</f>
        <v>0</v>
      </c>
      <c r="BU109" s="181">
        <f>'6、销售进度'!BU293*$C6+'6、销售进度'!BT293*$D6+'6、销售进度'!BS293*$E6+'6、销售进度'!BR293*$F6+'6、销售进度'!BQ293*$G6+'6、销售进度'!BP293*$H6+'6、销售进度'!BO293*$I6+'6、销售进度'!BN293*$J6</f>
        <v>0</v>
      </c>
      <c r="BV109" s="181">
        <f>'6、销售进度'!BV293*$C6+'6、销售进度'!BU293*$D6+'6、销售进度'!BT293*$E6+'6、销售进度'!BS293*$F6+'6、销售进度'!BR293*$G6+'6、销售进度'!BQ293*$H6+'6、销售进度'!BP293*$I6+'6、销售进度'!BO293*$J6</f>
        <v>0</v>
      </c>
      <c r="BW109" s="181">
        <f>'6、销售进度'!BW293*$C6+'6、销售进度'!BV293*$D6+'6、销售进度'!BU293*$E6+'6、销售进度'!BT293*$F6+'6、销售进度'!BS293*$G6+'6、销售进度'!BR293*$H6+'6、销售进度'!BQ293*$I6+'6、销售进度'!BP293*$J6</f>
        <v>0</v>
      </c>
      <c r="BX109" s="181">
        <f>'6、销售进度'!BX293*$C6+'6、销售进度'!BW293*$D6+'6、销售进度'!BV293*$E6+'6、销售进度'!BU293*$F6+'6、销售进度'!BT293*$G6+'6、销售进度'!BS293*$H6+'6、销售进度'!BR293*$I6+'6、销售进度'!BQ293*$J6</f>
        <v>0</v>
      </c>
      <c r="BY109" s="181">
        <f>'6、销售进度'!BY293*$C6+'6、销售进度'!BX293*$D6+'6、销售进度'!BW293*$E6+'6、销售进度'!BV293*$F6+'6、销售进度'!BU293*$G6+'6、销售进度'!BT293*$H6+'6、销售进度'!BS293*$I6+'6、销售进度'!BR293*$J6</f>
        <v>0</v>
      </c>
      <c r="BZ109" s="181">
        <f>'6、销售进度'!BZ293*$C6+'6、销售进度'!BY293*$D6+'6、销售进度'!BX293*$E6+'6、销售进度'!BW293*$F6+'6、销售进度'!BV293*$G6+'6、销售进度'!BU293*$H6+'6、销售进度'!BT293*$I6+'6、销售进度'!BS293*$J6</f>
        <v>0</v>
      </c>
      <c r="CA109" s="181">
        <f>'6、销售进度'!CA293*$C6+'6、销售进度'!BZ293*$D6+'6、销售进度'!BY293*$E6+'6、销售进度'!BX293*$F6+'6、销售进度'!BW293*$G6+'6、销售进度'!BV293*$H6+'6、销售进度'!BU293*$I6+'6、销售进度'!BT293*$J6</f>
        <v>0</v>
      </c>
      <c r="CB109" s="181">
        <f>'6、销售进度'!CB293*$C6+'6、销售进度'!CA293*$D6+'6、销售进度'!BZ293*$E6+'6、销售进度'!BY293*$F6+'6、销售进度'!BX293*$G6+'6、销售进度'!BW293*$H6+'6、销售进度'!BV293*$I6+'6、销售进度'!BU293*$J6</f>
        <v>0</v>
      </c>
      <c r="CC109" s="181">
        <f>'6、销售进度'!CC293*$C6+'6、销售进度'!CB293*$D6+'6、销售进度'!CA293*$E6+'6、销售进度'!BZ293*$F6+'6、销售进度'!BY293*$G6+'6、销售进度'!BX293*$H6+'6、销售进度'!BW293*$I6+'6、销售进度'!BV293*$J6</f>
        <v>0</v>
      </c>
      <c r="CD109" s="181">
        <f>'6、销售进度'!CD293*$C6+'6、销售进度'!CC293*$D6+'6、销售进度'!CB293*$E6+'6、销售进度'!CA293*$F6+'6、销售进度'!BZ293*$G6+'6、销售进度'!BY293*$H6+'6、销售进度'!BX293*$I6+'6、销售进度'!BW293*$J6</f>
        <v>0</v>
      </c>
      <c r="CE109" s="181">
        <f>'6、销售进度'!CE293*$C6+'6、销售进度'!CD293*$D6+'6、销售进度'!CC293*$E6+'6、销售进度'!CB293*$F6+'6、销售进度'!CA293*$G6+'6、销售进度'!BZ293*$H6+'6、销售进度'!BY293*$I6+'6、销售进度'!BX293*$J6</f>
        <v>0</v>
      </c>
      <c r="CF109" s="181">
        <f>'6、销售进度'!CF293*$C6+'6、销售进度'!CE293*$D6+'6、销售进度'!CD293*$E6+'6、销售进度'!CC293*$F6+'6、销售进度'!CB293*$G6+'6、销售进度'!CA293*$H6+'6、销售进度'!BZ293*$I6+'6、销售进度'!BY293*$J6</f>
        <v>0</v>
      </c>
      <c r="CG109" s="181">
        <f>'6、销售进度'!CG293*$C6+'6、销售进度'!CF293*$D6+'6、销售进度'!CE293*$E6+'6、销售进度'!CD293*$F6+'6、销售进度'!CC293*$G6+'6、销售进度'!CB293*$H6+'6、销售进度'!CA293*$I6+'6、销售进度'!BZ293*$J6</f>
        <v>0</v>
      </c>
      <c r="CH109" s="181">
        <f>'6、销售进度'!CH293*$C6+'6、销售进度'!CG293*$D6+'6、销售进度'!CF293*$E6+'6、销售进度'!CE293*$F6+'6、销售进度'!CD293*$G6+'6、销售进度'!CC293*$H6+'6、销售进度'!CB293*$I6+'6、销售进度'!CA293*$J6</f>
        <v>0</v>
      </c>
      <c r="CI109" s="181">
        <f>'6、销售进度'!CI293*$C6+'6、销售进度'!CH293*$D6+'6、销售进度'!CG293*$E6+'6、销售进度'!CF293*$F6+'6、销售进度'!CE293*$G6+'6、销售进度'!CD293*$H6+'6、销售进度'!CC293*$I6+'6、销售进度'!CB293*$J6</f>
        <v>0</v>
      </c>
      <c r="CJ109" s="181">
        <f>'6、销售进度'!CJ293*$C6+'6、销售进度'!CI293*$D6+'6、销售进度'!CH293*$E6+'6、销售进度'!CG293*$F6+'6、销售进度'!CF293*$G6+'6、销售进度'!CE293*$H6+'6、销售进度'!CD293*$I6+'6、销售进度'!CC293*$J6</f>
        <v>0</v>
      </c>
      <c r="CK109" s="181">
        <f>'6、销售进度'!CK293*$C6+'6、销售进度'!CJ293*$D6+'6、销售进度'!CI293*$E6+'6、销售进度'!CH293*$F6+'6、销售进度'!CG293*$G6+'6、销售进度'!CF293*$H6+'6、销售进度'!CE293*$I6+'6、销售进度'!CD293*$J6</f>
        <v>0</v>
      </c>
      <c r="CL109" s="181">
        <f>'6、销售进度'!CL293*$C6+'6、销售进度'!CK293*$D6+'6、销售进度'!CJ293*$E6+'6、销售进度'!CI293*$F6+'6、销售进度'!CH293*$G6+'6、销售进度'!CG293*$H6+'6、销售进度'!CF293*$I6+'6、销售进度'!CE293*$J6</f>
        <v>0</v>
      </c>
      <c r="CM109" s="181">
        <f>'6、销售进度'!CM293*$C6+'6、销售进度'!CL293*$D6+'6、销售进度'!CK293*$E6+'6、销售进度'!CJ293*$F6+'6、销售进度'!CI293*$G6+'6、销售进度'!CH293*$H6+'6、销售进度'!CG293*$I6+'6、销售进度'!CF293*$J6</f>
        <v>0</v>
      </c>
      <c r="CN109" s="181">
        <f>'6、销售进度'!CN293*$C6+'6、销售进度'!CM293*$D6+'6、销售进度'!CL293*$E6+'6、销售进度'!CK293*$F6+'6、销售进度'!CJ293*$G6+'6、销售进度'!CI293*$H6+'6、销售进度'!CH293*$I6+'6、销售进度'!CG293*$J6</f>
        <v>0</v>
      </c>
      <c r="CO109" s="181">
        <f>'6、销售进度'!CO293*$C6+'6、销售进度'!CN293*$D6+'6、销售进度'!CM293*$E6+'6、销售进度'!CL293*$F6+'6、销售进度'!CK293*$G6+'6、销售进度'!CJ293*$H6+'6、销售进度'!CI293*$I6+'6、销售进度'!CH293*$J6</f>
        <v>0</v>
      </c>
      <c r="CP109" s="181">
        <f>'6、销售进度'!CP293*$C6+'6、销售进度'!CO293*$D6+'6、销售进度'!CN293*$E6+'6、销售进度'!CM293*$F6+'6、销售进度'!CL293*$G6+'6、销售进度'!CK293*$H6+'6、销售进度'!CJ293*$I6+'6、销售进度'!CI293*$J6</f>
        <v>0</v>
      </c>
      <c r="CQ109" s="181">
        <f>'6、销售进度'!CQ293*$C6+'6、销售进度'!CP293*$D6+'6、销售进度'!CO293*$E6+'6、销售进度'!CN293*$F6+'6、销售进度'!CM293*$G6+'6、销售进度'!CL293*$H6+'6、销售进度'!CK293*$I6+'6、销售进度'!CJ293*$J6</f>
        <v>0</v>
      </c>
      <c r="CR109" s="181">
        <f>'6、销售进度'!CR293*$C6+'6、销售进度'!CQ293*$D6+'6、销售进度'!CP293*$E6+'6、销售进度'!CO293*$F6+'6、销售进度'!CN293*$G6+'6、销售进度'!CM293*$H6+'6、销售进度'!CL293*$I6+'6、销售进度'!CK293*$J6</f>
        <v>0</v>
      </c>
      <c r="CS109" s="181">
        <f>'6、销售进度'!CS293*$C6+'6、销售进度'!CR293*$D6+'6、销售进度'!CQ293*$E6+'6、销售进度'!CP293*$F6+'6、销售进度'!CO293*$G6+'6、销售进度'!CN293*$H6+'6、销售进度'!CM293*$I6+'6、销售进度'!CL293*$J6</f>
        <v>0</v>
      </c>
      <c r="CT109" s="181">
        <f>'6、销售进度'!CT293*$C6+'6、销售进度'!CS293*$D6+'6、销售进度'!CR293*$E6+'6、销售进度'!CQ293*$F6+'6、销售进度'!CP293*$G6+'6、销售进度'!CO293*$H6+'6、销售进度'!CN293*$I6+'6、销售进度'!CM293*$J6</f>
        <v>0</v>
      </c>
      <c r="CU109" s="188">
        <f>B109-'6、销售进度'!B293</f>
        <v>0</v>
      </c>
    </row>
    <row r="110" spans="1:99" ht="16.5" customHeight="1" outlineLevel="1">
      <c r="A110" s="174" t="str">
        <f t="shared" si="61"/>
        <v>高层(19F及以上）</v>
      </c>
      <c r="B110" s="180">
        <f t="shared" si="62"/>
        <v>0</v>
      </c>
      <c r="C110" s="181">
        <f>'6、销售进度'!C294*$C7</f>
        <v>0</v>
      </c>
      <c r="D110" s="181">
        <f>'6、销售进度'!D294*$C7+'6、销售进度'!C294*$D7</f>
        <v>0</v>
      </c>
      <c r="E110" s="181">
        <f>'6、销售进度'!E294*$C7+'6、销售进度'!D294*$D7+'6、销售进度'!C294*$E7</f>
        <v>0</v>
      </c>
      <c r="F110" s="181">
        <f>'6、销售进度'!F294*$C7+'6、销售进度'!E294*$D7+'6、销售进度'!D294*$E7+'6、销售进度'!C294*$F7</f>
        <v>0</v>
      </c>
      <c r="G110" s="181">
        <f>'6、销售进度'!G294*$C7+'6、销售进度'!F294*$D7+'6、销售进度'!E294*$E7+'6、销售进度'!D294*$F7+'6、销售进度'!C294*$G7</f>
        <v>0</v>
      </c>
      <c r="H110" s="181">
        <f>'6、销售进度'!H294*$C7+'6、销售进度'!G294*$D7+'6、销售进度'!F294*$E7+'6、销售进度'!E294*$F7+'6、销售进度'!D294*$G7+'6、销售进度'!C294*$H7</f>
        <v>0</v>
      </c>
      <c r="I110" s="181">
        <f>'6、销售进度'!I294*$C7+'6、销售进度'!H294*$D7+'6、销售进度'!G294*$E7+'6、销售进度'!F294*$F7+'6、销售进度'!E294*$G7+'6、销售进度'!D294*$H7+'6、销售进度'!C294*$I7</f>
        <v>0</v>
      </c>
      <c r="J110" s="181">
        <f>'6、销售进度'!J294*$C7+'6、销售进度'!I294*$D7+'6、销售进度'!H294*$E7+'6、销售进度'!G294*$F7+'6、销售进度'!F294*$G7+'6、销售进度'!E294*$H7+'6、销售进度'!D294*$I7+'6、销售进度'!C294*$J7</f>
        <v>0</v>
      </c>
      <c r="K110" s="181">
        <f>'6、销售进度'!K294*$C7+'6、销售进度'!J294*$D7+'6、销售进度'!I294*$E7+'6、销售进度'!H294*$F7+'6、销售进度'!G294*$G7+'6、销售进度'!F294*$H7+'6、销售进度'!E294*$I7+'6、销售进度'!D294*$J7</f>
        <v>0</v>
      </c>
      <c r="L110" s="181">
        <f>'6、销售进度'!L294*$C7+'6、销售进度'!K294*$D7+'6、销售进度'!J294*$E7+'6、销售进度'!I294*$F7+'6、销售进度'!H294*$G7+'6、销售进度'!G294*$H7+'6、销售进度'!F294*$I7+'6、销售进度'!E294*$J7</f>
        <v>0</v>
      </c>
      <c r="M110" s="181">
        <f>'6、销售进度'!M294*$C7+'6、销售进度'!L294*$D7+'6、销售进度'!K294*$E7+'6、销售进度'!J294*$F7+'6、销售进度'!I294*$G7+'6、销售进度'!H294*$H7+'6、销售进度'!G294*$I7+'6、销售进度'!F294*$J7</f>
        <v>0</v>
      </c>
      <c r="N110" s="181">
        <f>'6、销售进度'!N294*$C7+'6、销售进度'!M294*$D7+'6、销售进度'!L294*$E7+'6、销售进度'!K294*$F7+'6、销售进度'!J294*$G7+'6、销售进度'!I294*$H7+'6、销售进度'!H294*$I7+'6、销售进度'!G294*$J7</f>
        <v>0</v>
      </c>
      <c r="O110" s="181">
        <f>'6、销售进度'!O294*$C7+'6、销售进度'!N294*$D7+'6、销售进度'!M294*$E7+'6、销售进度'!L294*$F7+'6、销售进度'!K294*$G7+'6、销售进度'!J294*$H7+'6、销售进度'!I294*$I7+'6、销售进度'!H294*$J7</f>
        <v>0</v>
      </c>
      <c r="P110" s="181">
        <f>'6、销售进度'!P294*$C7+'6、销售进度'!O294*$D7+'6、销售进度'!N294*$E7+'6、销售进度'!M294*$F7+'6、销售进度'!L294*$G7+'6、销售进度'!K294*$H7+'6、销售进度'!J294*$I7+'6、销售进度'!I294*$J7</f>
        <v>0</v>
      </c>
      <c r="Q110" s="181">
        <f>'6、销售进度'!Q294*$C7+'6、销售进度'!P294*$D7+'6、销售进度'!O294*$E7+'6、销售进度'!N294*$F7+'6、销售进度'!M294*$G7+'6、销售进度'!L294*$H7+'6、销售进度'!K294*$I7+'6、销售进度'!J294*$J7</f>
        <v>0</v>
      </c>
      <c r="R110" s="181">
        <f>'6、销售进度'!R294*$C7+'6、销售进度'!Q294*$D7+'6、销售进度'!P294*$E7+'6、销售进度'!O294*$F7+'6、销售进度'!N294*$G7+'6、销售进度'!M294*$H7+'6、销售进度'!L294*$I7+'6、销售进度'!K294*$J7</f>
        <v>0</v>
      </c>
      <c r="S110" s="181">
        <f>'6、销售进度'!S294*$C7+'6、销售进度'!R294*$D7+'6、销售进度'!Q294*$E7+'6、销售进度'!P294*$F7+'6、销售进度'!O294*$G7+'6、销售进度'!N294*$H7+'6、销售进度'!M294*$I7+'6、销售进度'!L294*$J7</f>
        <v>0</v>
      </c>
      <c r="T110" s="181">
        <f>'6、销售进度'!T294*$C7+'6、销售进度'!S294*$D7+'6、销售进度'!R294*$E7+'6、销售进度'!Q294*$F7+'6、销售进度'!P294*$G7+'6、销售进度'!O294*$H7+'6、销售进度'!N294*$I7+'6、销售进度'!M294*$J7</f>
        <v>0</v>
      </c>
      <c r="U110" s="181">
        <f>'6、销售进度'!U294*$C7+'6、销售进度'!T294*$D7+'6、销售进度'!S294*$E7+'6、销售进度'!R294*$F7+'6、销售进度'!Q294*$G7+'6、销售进度'!P294*$H7+'6、销售进度'!O294*$I7+'6、销售进度'!N294*$J7</f>
        <v>0</v>
      </c>
      <c r="V110" s="181">
        <f>'6、销售进度'!V294*$C7+'6、销售进度'!U294*$D7+'6、销售进度'!T294*$E7+'6、销售进度'!S294*$F7+'6、销售进度'!R294*$G7+'6、销售进度'!Q294*$H7+'6、销售进度'!P294*$I7+'6、销售进度'!O294*$J7</f>
        <v>0</v>
      </c>
      <c r="W110" s="181">
        <f>'6、销售进度'!W294*$C7+'6、销售进度'!V294*$D7+'6、销售进度'!U294*$E7+'6、销售进度'!T294*$F7+'6、销售进度'!S294*$G7+'6、销售进度'!R294*$H7+'6、销售进度'!Q294*$I7+'6、销售进度'!P294*$J7</f>
        <v>0</v>
      </c>
      <c r="X110" s="181">
        <f>'6、销售进度'!X294*$C7+'6、销售进度'!W294*$D7+'6、销售进度'!V294*$E7+'6、销售进度'!U294*$F7+'6、销售进度'!T294*$G7+'6、销售进度'!S294*$H7+'6、销售进度'!R294*$I7+'6、销售进度'!Q294*$J7</f>
        <v>0</v>
      </c>
      <c r="Y110" s="181">
        <f>'6、销售进度'!Y294*$C7+'6、销售进度'!X294*$D7+'6、销售进度'!W294*$E7+'6、销售进度'!V294*$F7+'6、销售进度'!U294*$G7+'6、销售进度'!T294*$H7+'6、销售进度'!S294*$I7+'6、销售进度'!R294*$J7</f>
        <v>0</v>
      </c>
      <c r="Z110" s="181">
        <f>'6、销售进度'!Z294*$C7+'6、销售进度'!Y294*$D7+'6、销售进度'!X294*$E7+'6、销售进度'!W294*$F7+'6、销售进度'!V294*$G7+'6、销售进度'!U294*$H7+'6、销售进度'!T294*$I7+'6、销售进度'!S294*$J7</f>
        <v>0</v>
      </c>
      <c r="AA110" s="181">
        <f>'6、销售进度'!AA294*$C7+'6、销售进度'!Z294*$D7+'6、销售进度'!Y294*$E7+'6、销售进度'!X294*$F7+'6、销售进度'!W294*$G7+'6、销售进度'!V294*$H7+'6、销售进度'!U294*$I7+'6、销售进度'!T294*$J7</f>
        <v>0</v>
      </c>
      <c r="AB110" s="181">
        <f>'6、销售进度'!AB294*$C7+'6、销售进度'!AA294*$D7+'6、销售进度'!Z294*$E7+'6、销售进度'!Y294*$F7+'6、销售进度'!X294*$G7+'6、销售进度'!W294*$H7+'6、销售进度'!V294*$I7+'6、销售进度'!U294*$J7</f>
        <v>0</v>
      </c>
      <c r="AC110" s="181">
        <f>'6、销售进度'!AC294*$C7+'6、销售进度'!AB294*$D7+'6、销售进度'!AA294*$E7+'6、销售进度'!Z294*$F7+'6、销售进度'!Y294*$G7+'6、销售进度'!X294*$H7+'6、销售进度'!W294*$I7+'6、销售进度'!V294*$J7</f>
        <v>0</v>
      </c>
      <c r="AD110" s="181">
        <f>'6、销售进度'!AD294*$C7+'6、销售进度'!AC294*$D7+'6、销售进度'!AB294*$E7+'6、销售进度'!AA294*$F7+'6、销售进度'!Z294*$G7+'6、销售进度'!Y294*$H7+'6、销售进度'!X294*$I7+'6、销售进度'!W294*$J7</f>
        <v>0</v>
      </c>
      <c r="AE110" s="181">
        <f>'6、销售进度'!AE294*$C7+'6、销售进度'!AD294*$D7+'6、销售进度'!AC294*$E7+'6、销售进度'!AB294*$F7+'6、销售进度'!AA294*$G7+'6、销售进度'!Z294*$H7+'6、销售进度'!Y294*$I7+'6、销售进度'!X294*$J7</f>
        <v>0</v>
      </c>
      <c r="AF110" s="181">
        <f>'6、销售进度'!AF294*$C7+'6、销售进度'!AE294*$D7+'6、销售进度'!AD294*$E7+'6、销售进度'!AC294*$F7+'6、销售进度'!AB294*$G7+'6、销售进度'!AA294*$H7+'6、销售进度'!Z294*$I7+'6、销售进度'!Y294*$J7</f>
        <v>0</v>
      </c>
      <c r="AG110" s="181">
        <f>'6、销售进度'!AG294*$C7+'6、销售进度'!AF294*$D7+'6、销售进度'!AE294*$E7+'6、销售进度'!AD294*$F7+'6、销售进度'!AC294*$G7+'6、销售进度'!AB294*$H7+'6、销售进度'!AA294*$I7+'6、销售进度'!Z294*$J7</f>
        <v>0</v>
      </c>
      <c r="AH110" s="181">
        <f>'6、销售进度'!AH294*$C7+'6、销售进度'!AG294*$D7+'6、销售进度'!AF294*$E7+'6、销售进度'!AE294*$F7+'6、销售进度'!AD294*$G7+'6、销售进度'!AC294*$H7+'6、销售进度'!AB294*$I7+'6、销售进度'!AA294*$J7</f>
        <v>0</v>
      </c>
      <c r="AI110" s="181">
        <f>'6、销售进度'!AI294*$C7+'6、销售进度'!AH294*$D7+'6、销售进度'!AG294*$E7+'6、销售进度'!AF294*$F7+'6、销售进度'!AE294*$G7+'6、销售进度'!AD294*$H7+'6、销售进度'!AC294*$I7+'6、销售进度'!AB294*$J7</f>
        <v>0</v>
      </c>
      <c r="AJ110" s="181">
        <f>'6、销售进度'!AJ294*$C7+'6、销售进度'!AI294*$D7+'6、销售进度'!AH294*$E7+'6、销售进度'!AG294*$F7+'6、销售进度'!AF294*$G7+'6、销售进度'!AE294*$H7+'6、销售进度'!AD294*$I7+'6、销售进度'!AC294*$J7</f>
        <v>0</v>
      </c>
      <c r="AK110" s="181">
        <f>'6、销售进度'!AK294*$C7+'6、销售进度'!AJ294*$D7+'6、销售进度'!AI294*$E7+'6、销售进度'!AH294*$F7+'6、销售进度'!AG294*$G7+'6、销售进度'!AF294*$H7+'6、销售进度'!AE294*$I7+'6、销售进度'!AD294*$J7</f>
        <v>0</v>
      </c>
      <c r="AL110" s="181">
        <f>'6、销售进度'!AL294*$C7+'6、销售进度'!AK294*$D7+'6、销售进度'!AJ294*$E7+'6、销售进度'!AI294*$F7+'6、销售进度'!AH294*$G7+'6、销售进度'!AG294*$H7+'6、销售进度'!AF294*$I7+'6、销售进度'!AE294*$J7</f>
        <v>0</v>
      </c>
      <c r="AM110" s="181">
        <f>'6、销售进度'!AM294*$C7+'6、销售进度'!AL294*$D7+'6、销售进度'!AK294*$E7+'6、销售进度'!AJ294*$F7+'6、销售进度'!AI294*$G7+'6、销售进度'!AH294*$H7+'6、销售进度'!AG294*$I7+'6、销售进度'!AF294*$J7</f>
        <v>0</v>
      </c>
      <c r="AN110" s="181">
        <f>'6、销售进度'!AN294*$C7+'6、销售进度'!AM294*$D7+'6、销售进度'!AL294*$E7+'6、销售进度'!AK294*$F7+'6、销售进度'!AJ294*$G7+'6、销售进度'!AI294*$H7+'6、销售进度'!AH294*$I7+'6、销售进度'!AG294*$J7</f>
        <v>0</v>
      </c>
      <c r="AO110" s="181">
        <f>'6、销售进度'!AO294*$C7+'6、销售进度'!AN294*$D7+'6、销售进度'!AM294*$E7+'6、销售进度'!AL294*$F7+'6、销售进度'!AK294*$G7+'6、销售进度'!AJ294*$H7+'6、销售进度'!AI294*$I7+'6、销售进度'!AH294*$J7</f>
        <v>0</v>
      </c>
      <c r="AP110" s="181">
        <f>'6、销售进度'!AP294*$C7+'6、销售进度'!AO294*$D7+'6、销售进度'!AN294*$E7+'6、销售进度'!AM294*$F7+'6、销售进度'!AL294*$G7+'6、销售进度'!AK294*$H7+'6、销售进度'!AJ294*$I7+'6、销售进度'!AI294*$J7</f>
        <v>0</v>
      </c>
      <c r="AQ110" s="181">
        <f>'6、销售进度'!AQ294*$C7+'6、销售进度'!AP294*$D7+'6、销售进度'!AO294*$E7+'6、销售进度'!AN294*$F7+'6、销售进度'!AM294*$G7+'6、销售进度'!AL294*$H7+'6、销售进度'!AK294*$I7+'6、销售进度'!AJ294*$J7</f>
        <v>0</v>
      </c>
      <c r="AR110" s="181">
        <f>'6、销售进度'!AR294*$C7+'6、销售进度'!AQ294*$D7+'6、销售进度'!AP294*$E7+'6、销售进度'!AO294*$F7+'6、销售进度'!AN294*$G7+'6、销售进度'!AM294*$H7+'6、销售进度'!AL294*$I7+'6、销售进度'!AK294*$J7</f>
        <v>0</v>
      </c>
      <c r="AS110" s="181">
        <f>'6、销售进度'!AS294*$C7+'6、销售进度'!AR294*$D7+'6、销售进度'!AQ294*$E7+'6、销售进度'!AP294*$F7+'6、销售进度'!AO294*$G7+'6、销售进度'!AN294*$H7+'6、销售进度'!AM294*$I7+'6、销售进度'!AL294*$J7</f>
        <v>0</v>
      </c>
      <c r="AT110" s="181">
        <f>'6、销售进度'!AT294*$C7+'6、销售进度'!AS294*$D7+'6、销售进度'!AR294*$E7+'6、销售进度'!AQ294*$F7+'6、销售进度'!AP294*$G7+'6、销售进度'!AO294*$H7+'6、销售进度'!AN294*$I7+'6、销售进度'!AM294*$J7</f>
        <v>0</v>
      </c>
      <c r="AU110" s="181">
        <f>'6、销售进度'!AU294*$C7+'6、销售进度'!AT294*$D7+'6、销售进度'!AS294*$E7+'6、销售进度'!AR294*$F7+'6、销售进度'!AQ294*$G7+'6、销售进度'!AP294*$H7+'6、销售进度'!AO294*$I7+'6、销售进度'!AN294*$J7</f>
        <v>0</v>
      </c>
      <c r="AV110" s="181">
        <f>'6、销售进度'!AV294*$C7+'6、销售进度'!AU294*$D7+'6、销售进度'!AT294*$E7+'6、销售进度'!AS294*$F7+'6、销售进度'!AR294*$G7+'6、销售进度'!AQ294*$H7+'6、销售进度'!AP294*$I7+'6、销售进度'!AO294*$J7</f>
        <v>0</v>
      </c>
      <c r="AW110" s="181">
        <f>'6、销售进度'!AW294*$C7+'6、销售进度'!AV294*$D7+'6、销售进度'!AU294*$E7+'6、销售进度'!AT294*$F7+'6、销售进度'!AS294*$G7+'6、销售进度'!AR294*$H7+'6、销售进度'!AQ294*$I7+'6、销售进度'!AP294*$J7</f>
        <v>0</v>
      </c>
      <c r="AX110" s="181">
        <f>'6、销售进度'!AX294*$C7+'6、销售进度'!AW294*$D7+'6、销售进度'!AV294*$E7+'6、销售进度'!AU294*$F7+'6、销售进度'!AT294*$G7+'6、销售进度'!AS294*$H7+'6、销售进度'!AR294*$I7+'6、销售进度'!AQ294*$J7</f>
        <v>0</v>
      </c>
      <c r="AY110" s="181">
        <f>'6、销售进度'!AY294*$C7+'6、销售进度'!AX294*$D7+'6、销售进度'!AW294*$E7+'6、销售进度'!AV294*$F7+'6、销售进度'!AU294*$G7+'6、销售进度'!AT294*$H7+'6、销售进度'!AS294*$I7+'6、销售进度'!AR294*$J7</f>
        <v>0</v>
      </c>
      <c r="AZ110" s="181">
        <f>'6、销售进度'!AZ294*$C7+'6、销售进度'!AY294*$D7+'6、销售进度'!AX294*$E7+'6、销售进度'!AW294*$F7+'6、销售进度'!AV294*$G7+'6、销售进度'!AU294*$H7+'6、销售进度'!AT294*$I7+'6、销售进度'!AS294*$J7</f>
        <v>0</v>
      </c>
      <c r="BA110" s="181">
        <f>'6、销售进度'!BA294*$C7+'6、销售进度'!AZ294*$D7+'6、销售进度'!AY294*$E7+'6、销售进度'!AX294*$F7+'6、销售进度'!AW294*$G7+'6、销售进度'!AV294*$H7+'6、销售进度'!AU294*$I7+'6、销售进度'!AT294*$J7</f>
        <v>0</v>
      </c>
      <c r="BB110" s="181">
        <f>'6、销售进度'!BB294*$C7+'6、销售进度'!BA294*$D7+'6、销售进度'!AZ294*$E7+'6、销售进度'!AY294*$F7+'6、销售进度'!AX294*$G7+'6、销售进度'!AW294*$H7+'6、销售进度'!AV294*$I7+'6、销售进度'!AU294*$J7</f>
        <v>0</v>
      </c>
      <c r="BC110" s="181">
        <f>'6、销售进度'!BC294*$C7+'6、销售进度'!BB294*$D7+'6、销售进度'!BA294*$E7+'6、销售进度'!AZ294*$F7+'6、销售进度'!AY294*$G7+'6、销售进度'!AX294*$H7+'6、销售进度'!AW294*$I7+'6、销售进度'!AV294*$J7</f>
        <v>0</v>
      </c>
      <c r="BD110" s="181">
        <f>'6、销售进度'!BD294*$C7+'6、销售进度'!BC294*$D7+'6、销售进度'!BB294*$E7+'6、销售进度'!BA294*$F7+'6、销售进度'!AZ294*$G7+'6、销售进度'!AY294*$H7+'6、销售进度'!AX294*$I7+'6、销售进度'!AW294*$J7</f>
        <v>0</v>
      </c>
      <c r="BE110" s="181">
        <f>'6、销售进度'!BE294*$C7+'6、销售进度'!BD294*$D7+'6、销售进度'!BC294*$E7+'6、销售进度'!BB294*$F7+'6、销售进度'!BA294*$G7+'6、销售进度'!AZ294*$H7+'6、销售进度'!AY294*$I7+'6、销售进度'!AX294*$J7</f>
        <v>0</v>
      </c>
      <c r="BF110" s="181">
        <f>'6、销售进度'!BF294*$C7+'6、销售进度'!BE294*$D7+'6、销售进度'!BD294*$E7+'6、销售进度'!BC294*$F7+'6、销售进度'!BB294*$G7+'6、销售进度'!BA294*$H7+'6、销售进度'!AZ294*$I7+'6、销售进度'!AY294*$J7</f>
        <v>0</v>
      </c>
      <c r="BG110" s="181">
        <f>'6、销售进度'!BG294*$C7+'6、销售进度'!BF294*$D7+'6、销售进度'!BE294*$E7+'6、销售进度'!BD294*$F7+'6、销售进度'!BC294*$G7+'6、销售进度'!BB294*$H7+'6、销售进度'!BA294*$I7+'6、销售进度'!AZ294*$J7</f>
        <v>0</v>
      </c>
      <c r="BH110" s="181">
        <f>'6、销售进度'!BH294*$C7+'6、销售进度'!BG294*$D7+'6、销售进度'!BF294*$E7+'6、销售进度'!BE294*$F7+'6、销售进度'!BD294*$G7+'6、销售进度'!BC294*$H7+'6、销售进度'!BB294*$I7+'6、销售进度'!BA294*$J7</f>
        <v>0</v>
      </c>
      <c r="BI110" s="181">
        <f>'6、销售进度'!BI294*$C7+'6、销售进度'!BH294*$D7+'6、销售进度'!BG294*$E7+'6、销售进度'!BF294*$F7+'6、销售进度'!BE294*$G7+'6、销售进度'!BD294*$H7+'6、销售进度'!BC294*$I7+'6、销售进度'!BB294*$J7</f>
        <v>0</v>
      </c>
      <c r="BJ110" s="181">
        <f>'6、销售进度'!BJ294*$C7+'6、销售进度'!BI294*$D7+'6、销售进度'!BH294*$E7+'6、销售进度'!BG294*$F7+'6、销售进度'!BF294*$G7+'6、销售进度'!BE294*$H7+'6、销售进度'!BD294*$I7+'6、销售进度'!BC294*$J7</f>
        <v>0</v>
      </c>
      <c r="BK110" s="181">
        <f>'6、销售进度'!BK294*$C7+'6、销售进度'!BJ294*$D7+'6、销售进度'!BI294*$E7+'6、销售进度'!BH294*$F7+'6、销售进度'!BG294*$G7+'6、销售进度'!BF294*$H7+'6、销售进度'!BE294*$I7+'6、销售进度'!BD294*$J7</f>
        <v>0</v>
      </c>
      <c r="BL110" s="181">
        <f>'6、销售进度'!BL294*$C7+'6、销售进度'!BK294*$D7+'6、销售进度'!BJ294*$E7+'6、销售进度'!BI294*$F7+'6、销售进度'!BH294*$G7+'6、销售进度'!BG294*$H7+'6、销售进度'!BF294*$I7+'6、销售进度'!BE294*$J7</f>
        <v>0</v>
      </c>
      <c r="BM110" s="181">
        <f>'6、销售进度'!BM294*$C7+'6、销售进度'!BL294*$D7+'6、销售进度'!BK294*$E7+'6、销售进度'!BJ294*$F7+'6、销售进度'!BI294*$G7+'6、销售进度'!BH294*$H7+'6、销售进度'!BG294*$I7+'6、销售进度'!BF294*$J7</f>
        <v>0</v>
      </c>
      <c r="BN110" s="181">
        <f>'6、销售进度'!BN294*$C7+'6、销售进度'!BM294*$D7+'6、销售进度'!BL294*$E7+'6、销售进度'!BK294*$F7+'6、销售进度'!BJ294*$G7+'6、销售进度'!BI294*$H7+'6、销售进度'!BH294*$I7+'6、销售进度'!BG294*$J7</f>
        <v>0</v>
      </c>
      <c r="BO110" s="181">
        <f>'6、销售进度'!BO294*$C7+'6、销售进度'!BN294*$D7+'6、销售进度'!BM294*$E7+'6、销售进度'!BL294*$F7+'6、销售进度'!BK294*$G7+'6、销售进度'!BJ294*$H7+'6、销售进度'!BI294*$I7+'6、销售进度'!BH294*$J7</f>
        <v>0</v>
      </c>
      <c r="BP110" s="181">
        <f>'6、销售进度'!BP294*$C7+'6、销售进度'!BO294*$D7+'6、销售进度'!BN294*$E7+'6、销售进度'!BM294*$F7+'6、销售进度'!BL294*$G7+'6、销售进度'!BK294*$H7+'6、销售进度'!BJ294*$I7+'6、销售进度'!BI294*$J7</f>
        <v>0</v>
      </c>
      <c r="BQ110" s="181">
        <f>'6、销售进度'!BQ294*$C7+'6、销售进度'!BP294*$D7+'6、销售进度'!BO294*$E7+'6、销售进度'!BN294*$F7+'6、销售进度'!BM294*$G7+'6、销售进度'!BL294*$H7+'6、销售进度'!BK294*$I7+'6、销售进度'!BJ294*$J7</f>
        <v>0</v>
      </c>
      <c r="BR110" s="181">
        <f>'6、销售进度'!BR294*$C7+'6、销售进度'!BQ294*$D7+'6、销售进度'!BP294*$E7+'6、销售进度'!BO294*$F7+'6、销售进度'!BN294*$G7+'6、销售进度'!BM294*$H7+'6、销售进度'!BL294*$I7+'6、销售进度'!BK294*$J7</f>
        <v>0</v>
      </c>
      <c r="BS110" s="181">
        <f>'6、销售进度'!BS294*$C7+'6、销售进度'!BR294*$D7+'6、销售进度'!BQ294*$E7+'6、销售进度'!BP294*$F7+'6、销售进度'!BO294*$G7+'6、销售进度'!BN294*$H7+'6、销售进度'!BM294*$I7+'6、销售进度'!BL294*$J7</f>
        <v>0</v>
      </c>
      <c r="BT110" s="181">
        <f>'6、销售进度'!BT294*$C7+'6、销售进度'!BS294*$D7+'6、销售进度'!BR294*$E7+'6、销售进度'!BQ294*$F7+'6、销售进度'!BP294*$G7+'6、销售进度'!BO294*$H7+'6、销售进度'!BN294*$I7+'6、销售进度'!BM294*$J7</f>
        <v>0</v>
      </c>
      <c r="BU110" s="181">
        <f>'6、销售进度'!BU294*$C7+'6、销售进度'!BT294*$D7+'6、销售进度'!BS294*$E7+'6、销售进度'!BR294*$F7+'6、销售进度'!BQ294*$G7+'6、销售进度'!BP294*$H7+'6、销售进度'!BO294*$I7+'6、销售进度'!BN294*$J7</f>
        <v>0</v>
      </c>
      <c r="BV110" s="181">
        <f>'6、销售进度'!BV294*$C7+'6、销售进度'!BU294*$D7+'6、销售进度'!BT294*$E7+'6、销售进度'!BS294*$F7+'6、销售进度'!BR294*$G7+'6、销售进度'!BQ294*$H7+'6、销售进度'!BP294*$I7+'6、销售进度'!BO294*$J7</f>
        <v>0</v>
      </c>
      <c r="BW110" s="181">
        <f>'6、销售进度'!BW294*$C7+'6、销售进度'!BV294*$D7+'6、销售进度'!BU294*$E7+'6、销售进度'!BT294*$F7+'6、销售进度'!BS294*$G7+'6、销售进度'!BR294*$H7+'6、销售进度'!BQ294*$I7+'6、销售进度'!BP294*$J7</f>
        <v>0</v>
      </c>
      <c r="BX110" s="181">
        <f>'6、销售进度'!BX294*$C7+'6、销售进度'!BW294*$D7+'6、销售进度'!BV294*$E7+'6、销售进度'!BU294*$F7+'6、销售进度'!BT294*$G7+'6、销售进度'!BS294*$H7+'6、销售进度'!BR294*$I7+'6、销售进度'!BQ294*$J7</f>
        <v>0</v>
      </c>
      <c r="BY110" s="181">
        <f>'6、销售进度'!BY294*$C7+'6、销售进度'!BX294*$D7+'6、销售进度'!BW294*$E7+'6、销售进度'!BV294*$F7+'6、销售进度'!BU294*$G7+'6、销售进度'!BT294*$H7+'6、销售进度'!BS294*$I7+'6、销售进度'!BR294*$J7</f>
        <v>0</v>
      </c>
      <c r="BZ110" s="181">
        <f>'6、销售进度'!BZ294*$C7+'6、销售进度'!BY294*$D7+'6、销售进度'!BX294*$E7+'6、销售进度'!BW294*$F7+'6、销售进度'!BV294*$G7+'6、销售进度'!BU294*$H7+'6、销售进度'!BT294*$I7+'6、销售进度'!BS294*$J7</f>
        <v>0</v>
      </c>
      <c r="CA110" s="181">
        <f>'6、销售进度'!CA294*$C7+'6、销售进度'!BZ294*$D7+'6、销售进度'!BY294*$E7+'6、销售进度'!BX294*$F7+'6、销售进度'!BW294*$G7+'6、销售进度'!BV294*$H7+'6、销售进度'!BU294*$I7+'6、销售进度'!BT294*$J7</f>
        <v>0</v>
      </c>
      <c r="CB110" s="181">
        <f>'6、销售进度'!CB294*$C7+'6、销售进度'!CA294*$D7+'6、销售进度'!BZ294*$E7+'6、销售进度'!BY294*$F7+'6、销售进度'!BX294*$G7+'6、销售进度'!BW294*$H7+'6、销售进度'!BV294*$I7+'6、销售进度'!BU294*$J7</f>
        <v>0</v>
      </c>
      <c r="CC110" s="181">
        <f>'6、销售进度'!CC294*$C7+'6、销售进度'!CB294*$D7+'6、销售进度'!CA294*$E7+'6、销售进度'!BZ294*$F7+'6、销售进度'!BY294*$G7+'6、销售进度'!BX294*$H7+'6、销售进度'!BW294*$I7+'6、销售进度'!BV294*$J7</f>
        <v>0</v>
      </c>
      <c r="CD110" s="181">
        <f>'6、销售进度'!CD294*$C7+'6、销售进度'!CC294*$D7+'6、销售进度'!CB294*$E7+'6、销售进度'!CA294*$F7+'6、销售进度'!BZ294*$G7+'6、销售进度'!BY294*$H7+'6、销售进度'!BX294*$I7+'6、销售进度'!BW294*$J7</f>
        <v>0</v>
      </c>
      <c r="CE110" s="181">
        <f>'6、销售进度'!CE294*$C7+'6、销售进度'!CD294*$D7+'6、销售进度'!CC294*$E7+'6、销售进度'!CB294*$F7+'6、销售进度'!CA294*$G7+'6、销售进度'!BZ294*$H7+'6、销售进度'!BY294*$I7+'6、销售进度'!BX294*$J7</f>
        <v>0</v>
      </c>
      <c r="CF110" s="181">
        <f>'6、销售进度'!CF294*$C7+'6、销售进度'!CE294*$D7+'6、销售进度'!CD294*$E7+'6、销售进度'!CC294*$F7+'6、销售进度'!CB294*$G7+'6、销售进度'!CA294*$H7+'6、销售进度'!BZ294*$I7+'6、销售进度'!BY294*$J7</f>
        <v>0</v>
      </c>
      <c r="CG110" s="181">
        <f>'6、销售进度'!CG294*$C7+'6、销售进度'!CF294*$D7+'6、销售进度'!CE294*$E7+'6、销售进度'!CD294*$F7+'6、销售进度'!CC294*$G7+'6、销售进度'!CB294*$H7+'6、销售进度'!CA294*$I7+'6、销售进度'!BZ294*$J7</f>
        <v>0</v>
      </c>
      <c r="CH110" s="181">
        <f>'6、销售进度'!CH294*$C7+'6、销售进度'!CG294*$D7+'6、销售进度'!CF294*$E7+'6、销售进度'!CE294*$F7+'6、销售进度'!CD294*$G7+'6、销售进度'!CC294*$H7+'6、销售进度'!CB294*$I7+'6、销售进度'!CA294*$J7</f>
        <v>0</v>
      </c>
      <c r="CI110" s="181">
        <f>'6、销售进度'!CI294*$C7+'6、销售进度'!CH294*$D7+'6、销售进度'!CG294*$E7+'6、销售进度'!CF294*$F7+'6、销售进度'!CE294*$G7+'6、销售进度'!CD294*$H7+'6、销售进度'!CC294*$I7+'6、销售进度'!CB294*$J7</f>
        <v>0</v>
      </c>
      <c r="CJ110" s="181">
        <f>'6、销售进度'!CJ294*$C7+'6、销售进度'!CI294*$D7+'6、销售进度'!CH294*$E7+'6、销售进度'!CG294*$F7+'6、销售进度'!CF294*$G7+'6、销售进度'!CE294*$H7+'6、销售进度'!CD294*$I7+'6、销售进度'!CC294*$J7</f>
        <v>0</v>
      </c>
      <c r="CK110" s="181">
        <f>'6、销售进度'!CK294*$C7+'6、销售进度'!CJ294*$D7+'6、销售进度'!CI294*$E7+'6、销售进度'!CH294*$F7+'6、销售进度'!CG294*$G7+'6、销售进度'!CF294*$H7+'6、销售进度'!CE294*$I7+'6、销售进度'!CD294*$J7</f>
        <v>0</v>
      </c>
      <c r="CL110" s="181">
        <f>'6、销售进度'!CL294*$C7+'6、销售进度'!CK294*$D7+'6、销售进度'!CJ294*$E7+'6、销售进度'!CI294*$F7+'6、销售进度'!CH294*$G7+'6、销售进度'!CG294*$H7+'6、销售进度'!CF294*$I7+'6、销售进度'!CE294*$J7</f>
        <v>0</v>
      </c>
      <c r="CM110" s="181">
        <f>'6、销售进度'!CM294*$C7+'6、销售进度'!CL294*$D7+'6、销售进度'!CK294*$E7+'6、销售进度'!CJ294*$F7+'6、销售进度'!CI294*$G7+'6、销售进度'!CH294*$H7+'6、销售进度'!CG294*$I7+'6、销售进度'!CF294*$J7</f>
        <v>0</v>
      </c>
      <c r="CN110" s="181">
        <f>'6、销售进度'!CN294*$C7+'6、销售进度'!CM294*$D7+'6、销售进度'!CL294*$E7+'6、销售进度'!CK294*$F7+'6、销售进度'!CJ294*$G7+'6、销售进度'!CI294*$H7+'6、销售进度'!CH294*$I7+'6、销售进度'!CG294*$J7</f>
        <v>0</v>
      </c>
      <c r="CO110" s="181">
        <f>'6、销售进度'!CO294*$C7+'6、销售进度'!CN294*$D7+'6、销售进度'!CM294*$E7+'6、销售进度'!CL294*$F7+'6、销售进度'!CK294*$G7+'6、销售进度'!CJ294*$H7+'6、销售进度'!CI294*$I7+'6、销售进度'!CH294*$J7</f>
        <v>0</v>
      </c>
      <c r="CP110" s="181">
        <f>'6、销售进度'!CP294*$C7+'6、销售进度'!CO294*$D7+'6、销售进度'!CN294*$E7+'6、销售进度'!CM294*$F7+'6、销售进度'!CL294*$G7+'6、销售进度'!CK294*$H7+'6、销售进度'!CJ294*$I7+'6、销售进度'!CI294*$J7</f>
        <v>0</v>
      </c>
      <c r="CQ110" s="181">
        <f>'6、销售进度'!CQ294*$C7+'6、销售进度'!CP294*$D7+'6、销售进度'!CO294*$E7+'6、销售进度'!CN294*$F7+'6、销售进度'!CM294*$G7+'6、销售进度'!CL294*$H7+'6、销售进度'!CK294*$I7+'6、销售进度'!CJ294*$J7</f>
        <v>0</v>
      </c>
      <c r="CR110" s="181">
        <f>'6、销售进度'!CR294*$C7+'6、销售进度'!CQ294*$D7+'6、销售进度'!CP294*$E7+'6、销售进度'!CO294*$F7+'6、销售进度'!CN294*$G7+'6、销售进度'!CM294*$H7+'6、销售进度'!CL294*$I7+'6、销售进度'!CK294*$J7</f>
        <v>0</v>
      </c>
      <c r="CS110" s="181">
        <f>'6、销售进度'!CS294*$C7+'6、销售进度'!CR294*$D7+'6、销售进度'!CQ294*$E7+'6、销售进度'!CP294*$F7+'6、销售进度'!CO294*$G7+'6、销售进度'!CN294*$H7+'6、销售进度'!CM294*$I7+'6、销售进度'!CL294*$J7</f>
        <v>0</v>
      </c>
      <c r="CT110" s="181">
        <f>'6、销售进度'!CT294*$C7+'6、销售进度'!CS294*$D7+'6、销售进度'!CR294*$E7+'6、销售进度'!CQ294*$F7+'6、销售进度'!CP294*$G7+'6、销售进度'!CO294*$H7+'6、销售进度'!CN294*$I7+'6、销售进度'!CM294*$J7</f>
        <v>0</v>
      </c>
      <c r="CU110" s="188">
        <f>B110-'6、销售进度'!B294</f>
        <v>0</v>
      </c>
    </row>
    <row r="111" spans="1:99" ht="16.5" customHeight="1" outlineLevel="1">
      <c r="A111" s="174" t="str">
        <f t="shared" si="61"/>
        <v>叠拼</v>
      </c>
      <c r="B111" s="180">
        <f t="shared" si="62"/>
        <v>0</v>
      </c>
      <c r="C111" s="181">
        <f>'6、销售进度'!C295*$C8</f>
        <v>0</v>
      </c>
      <c r="D111" s="181">
        <f>'6、销售进度'!D295*$C8+'6、销售进度'!C295*$D8</f>
        <v>0</v>
      </c>
      <c r="E111" s="181">
        <f>'6、销售进度'!E295*$C8+'6、销售进度'!D295*$D8+'6、销售进度'!C295*$E8</f>
        <v>0</v>
      </c>
      <c r="F111" s="181">
        <f>'6、销售进度'!F295*$C8+'6、销售进度'!E295*$D8+'6、销售进度'!D295*$E8+'6、销售进度'!C295*$F8</f>
        <v>0</v>
      </c>
      <c r="G111" s="181">
        <f>'6、销售进度'!G295*$C8+'6、销售进度'!F295*$D8+'6、销售进度'!E295*$E8+'6、销售进度'!D295*$F8+'6、销售进度'!C295*$G8</f>
        <v>0</v>
      </c>
      <c r="H111" s="181">
        <f>'6、销售进度'!H295*$C8+'6、销售进度'!G295*$D8+'6、销售进度'!F295*$E8+'6、销售进度'!E295*$F8+'6、销售进度'!D295*$G8+'6、销售进度'!C295*$H8</f>
        <v>0</v>
      </c>
      <c r="I111" s="181">
        <f>'6、销售进度'!I295*$C8+'6、销售进度'!H295*$D8+'6、销售进度'!G295*$E8+'6、销售进度'!F295*$F8+'6、销售进度'!E295*$G8+'6、销售进度'!D295*$H8+'6、销售进度'!C295*$I8</f>
        <v>0</v>
      </c>
      <c r="J111" s="181">
        <f>'6、销售进度'!J295*$C8+'6、销售进度'!I295*$D8+'6、销售进度'!H295*$E8+'6、销售进度'!G295*$F8+'6、销售进度'!F295*$G8+'6、销售进度'!E295*$H8+'6、销售进度'!D295*$I8+'6、销售进度'!C295*$J8</f>
        <v>0</v>
      </c>
      <c r="K111" s="181">
        <f>'6、销售进度'!K295*$C8+'6、销售进度'!J295*$D8+'6、销售进度'!I295*$E8+'6、销售进度'!H295*$F8+'6、销售进度'!G295*$G8+'6、销售进度'!F295*$H8+'6、销售进度'!E295*$I8+'6、销售进度'!D295*$J8</f>
        <v>0</v>
      </c>
      <c r="L111" s="181">
        <f>'6、销售进度'!L295*$C8+'6、销售进度'!K295*$D8+'6、销售进度'!J295*$E8+'6、销售进度'!I295*$F8+'6、销售进度'!H295*$G8+'6、销售进度'!G295*$H8+'6、销售进度'!F295*$I8+'6、销售进度'!E295*$J8</f>
        <v>0</v>
      </c>
      <c r="M111" s="181">
        <f>'6、销售进度'!M295*$C8+'6、销售进度'!L295*$D8+'6、销售进度'!K295*$E8+'6、销售进度'!J295*$F8+'6、销售进度'!I295*$G8+'6、销售进度'!H295*$H8+'6、销售进度'!G295*$I8+'6、销售进度'!F295*$J8</f>
        <v>0</v>
      </c>
      <c r="N111" s="181">
        <f>'6、销售进度'!N295*$C8+'6、销售进度'!M295*$D8+'6、销售进度'!L295*$E8+'6、销售进度'!K295*$F8+'6、销售进度'!J295*$G8+'6、销售进度'!I295*$H8+'6、销售进度'!H295*$I8+'6、销售进度'!G295*$J8</f>
        <v>0</v>
      </c>
      <c r="O111" s="181">
        <f>'6、销售进度'!O295*$C8+'6、销售进度'!N295*$D8+'6、销售进度'!M295*$E8+'6、销售进度'!L295*$F8+'6、销售进度'!K295*$G8+'6、销售进度'!J295*$H8+'6、销售进度'!I295*$I8+'6、销售进度'!H295*$J8</f>
        <v>0</v>
      </c>
      <c r="P111" s="181">
        <f>'6、销售进度'!P295*$C8+'6、销售进度'!O295*$D8+'6、销售进度'!N295*$E8+'6、销售进度'!M295*$F8+'6、销售进度'!L295*$G8+'6、销售进度'!K295*$H8+'6、销售进度'!J295*$I8+'6、销售进度'!I295*$J8</f>
        <v>0</v>
      </c>
      <c r="Q111" s="181">
        <f>'6、销售进度'!Q295*$C8+'6、销售进度'!P295*$D8+'6、销售进度'!O295*$E8+'6、销售进度'!N295*$F8+'6、销售进度'!M295*$G8+'6、销售进度'!L295*$H8+'6、销售进度'!K295*$I8+'6、销售进度'!J295*$J8</f>
        <v>0</v>
      </c>
      <c r="R111" s="181">
        <f>'6、销售进度'!R295*$C8+'6、销售进度'!Q295*$D8+'6、销售进度'!P295*$E8+'6、销售进度'!O295*$F8+'6、销售进度'!N295*$G8+'6、销售进度'!M295*$H8+'6、销售进度'!L295*$I8+'6、销售进度'!K295*$J8</f>
        <v>0</v>
      </c>
      <c r="S111" s="181">
        <f>'6、销售进度'!S295*$C8+'6、销售进度'!R295*$D8+'6、销售进度'!Q295*$E8+'6、销售进度'!P295*$F8+'6、销售进度'!O295*$G8+'6、销售进度'!N295*$H8+'6、销售进度'!M295*$I8+'6、销售进度'!L295*$J8</f>
        <v>0</v>
      </c>
      <c r="T111" s="181">
        <f>'6、销售进度'!T295*$C8+'6、销售进度'!S295*$D8+'6、销售进度'!R295*$E8+'6、销售进度'!Q295*$F8+'6、销售进度'!P295*$G8+'6、销售进度'!O295*$H8+'6、销售进度'!N295*$I8+'6、销售进度'!M295*$J8</f>
        <v>0</v>
      </c>
      <c r="U111" s="181">
        <f>'6、销售进度'!U295*$C8+'6、销售进度'!T295*$D8+'6、销售进度'!S295*$E8+'6、销售进度'!R295*$F8+'6、销售进度'!Q295*$G8+'6、销售进度'!P295*$H8+'6、销售进度'!O295*$I8+'6、销售进度'!N295*$J8</f>
        <v>0</v>
      </c>
      <c r="V111" s="181">
        <f>'6、销售进度'!V295*$C8+'6、销售进度'!U295*$D8+'6、销售进度'!T295*$E8+'6、销售进度'!S295*$F8+'6、销售进度'!R295*$G8+'6、销售进度'!Q295*$H8+'6、销售进度'!P295*$I8+'6、销售进度'!O295*$J8</f>
        <v>0</v>
      </c>
      <c r="W111" s="181">
        <f>'6、销售进度'!W295*$C8+'6、销售进度'!V295*$D8+'6、销售进度'!U295*$E8+'6、销售进度'!T295*$F8+'6、销售进度'!S295*$G8+'6、销售进度'!R295*$H8+'6、销售进度'!Q295*$I8+'6、销售进度'!P295*$J8</f>
        <v>0</v>
      </c>
      <c r="X111" s="181">
        <f>'6、销售进度'!X295*$C8+'6、销售进度'!W295*$D8+'6、销售进度'!V295*$E8+'6、销售进度'!U295*$F8+'6、销售进度'!T295*$G8+'6、销售进度'!S295*$H8+'6、销售进度'!R295*$I8+'6、销售进度'!Q295*$J8</f>
        <v>0</v>
      </c>
      <c r="Y111" s="181">
        <f>'6、销售进度'!Y295*$C8+'6、销售进度'!X295*$D8+'6、销售进度'!W295*$E8+'6、销售进度'!V295*$F8+'6、销售进度'!U295*$G8+'6、销售进度'!T295*$H8+'6、销售进度'!S295*$I8+'6、销售进度'!R295*$J8</f>
        <v>0</v>
      </c>
      <c r="Z111" s="181">
        <f>'6、销售进度'!Z295*$C8+'6、销售进度'!Y295*$D8+'6、销售进度'!X295*$E8+'6、销售进度'!W295*$F8+'6、销售进度'!V295*$G8+'6、销售进度'!U295*$H8+'6、销售进度'!T295*$I8+'6、销售进度'!S295*$J8</f>
        <v>0</v>
      </c>
      <c r="AA111" s="181">
        <f>'6、销售进度'!AA295*$C8+'6、销售进度'!Z295*$D8+'6、销售进度'!Y295*$E8+'6、销售进度'!X295*$F8+'6、销售进度'!W295*$G8+'6、销售进度'!V295*$H8+'6、销售进度'!U295*$I8+'6、销售进度'!T295*$J8</f>
        <v>0</v>
      </c>
      <c r="AB111" s="181">
        <f>'6、销售进度'!AB295*$C8+'6、销售进度'!AA295*$D8+'6、销售进度'!Z295*$E8+'6、销售进度'!Y295*$F8+'6、销售进度'!X295*$G8+'6、销售进度'!W295*$H8+'6、销售进度'!V295*$I8+'6、销售进度'!U295*$J8</f>
        <v>0</v>
      </c>
      <c r="AC111" s="181">
        <f>'6、销售进度'!AC295*$C8+'6、销售进度'!AB295*$D8+'6、销售进度'!AA295*$E8+'6、销售进度'!Z295*$F8+'6、销售进度'!Y295*$G8+'6、销售进度'!X295*$H8+'6、销售进度'!W295*$I8+'6、销售进度'!V295*$J8</f>
        <v>0</v>
      </c>
      <c r="AD111" s="181">
        <f>'6、销售进度'!AD295*$C8+'6、销售进度'!AC295*$D8+'6、销售进度'!AB295*$E8+'6、销售进度'!AA295*$F8+'6、销售进度'!Z295*$G8+'6、销售进度'!Y295*$H8+'6、销售进度'!X295*$I8+'6、销售进度'!W295*$J8</f>
        <v>0</v>
      </c>
      <c r="AE111" s="181">
        <f>'6、销售进度'!AE295*$C8+'6、销售进度'!AD295*$D8+'6、销售进度'!AC295*$E8+'6、销售进度'!AB295*$F8+'6、销售进度'!AA295*$G8+'6、销售进度'!Z295*$H8+'6、销售进度'!Y295*$I8+'6、销售进度'!X295*$J8</f>
        <v>0</v>
      </c>
      <c r="AF111" s="181">
        <f>'6、销售进度'!AF295*$C8+'6、销售进度'!AE295*$D8+'6、销售进度'!AD295*$E8+'6、销售进度'!AC295*$F8+'6、销售进度'!AB295*$G8+'6、销售进度'!AA295*$H8+'6、销售进度'!Z295*$I8+'6、销售进度'!Y295*$J8</f>
        <v>0</v>
      </c>
      <c r="AG111" s="181">
        <f>'6、销售进度'!AG295*$C8+'6、销售进度'!AF295*$D8+'6、销售进度'!AE295*$E8+'6、销售进度'!AD295*$F8+'6、销售进度'!AC295*$G8+'6、销售进度'!AB295*$H8+'6、销售进度'!AA295*$I8+'6、销售进度'!Z295*$J8</f>
        <v>0</v>
      </c>
      <c r="AH111" s="181">
        <f>'6、销售进度'!AH295*$C8+'6、销售进度'!AG295*$D8+'6、销售进度'!AF295*$E8+'6、销售进度'!AE295*$F8+'6、销售进度'!AD295*$G8+'6、销售进度'!AC295*$H8+'6、销售进度'!AB295*$I8+'6、销售进度'!AA295*$J8</f>
        <v>0</v>
      </c>
      <c r="AI111" s="181">
        <f>'6、销售进度'!AI295*$C8+'6、销售进度'!AH295*$D8+'6、销售进度'!AG295*$E8+'6、销售进度'!AF295*$F8+'6、销售进度'!AE295*$G8+'6、销售进度'!AD295*$H8+'6、销售进度'!AC295*$I8+'6、销售进度'!AB295*$J8</f>
        <v>0</v>
      </c>
      <c r="AJ111" s="181">
        <f>'6、销售进度'!AJ295*$C8+'6、销售进度'!AI295*$D8+'6、销售进度'!AH295*$E8+'6、销售进度'!AG295*$F8+'6、销售进度'!AF295*$G8+'6、销售进度'!AE295*$H8+'6、销售进度'!AD295*$I8+'6、销售进度'!AC295*$J8</f>
        <v>0</v>
      </c>
      <c r="AK111" s="181">
        <f>'6、销售进度'!AK295*$C8+'6、销售进度'!AJ295*$D8+'6、销售进度'!AI295*$E8+'6、销售进度'!AH295*$F8+'6、销售进度'!AG295*$G8+'6、销售进度'!AF295*$H8+'6、销售进度'!AE295*$I8+'6、销售进度'!AD295*$J8</f>
        <v>0</v>
      </c>
      <c r="AL111" s="181">
        <f>'6、销售进度'!AL295*$C8+'6、销售进度'!AK295*$D8+'6、销售进度'!AJ295*$E8+'6、销售进度'!AI295*$F8+'6、销售进度'!AH295*$G8+'6、销售进度'!AG295*$H8+'6、销售进度'!AF295*$I8+'6、销售进度'!AE295*$J8</f>
        <v>0</v>
      </c>
      <c r="AM111" s="181">
        <f>'6、销售进度'!AM295*$C8+'6、销售进度'!AL295*$D8+'6、销售进度'!AK295*$E8+'6、销售进度'!AJ295*$F8+'6、销售进度'!AI295*$G8+'6、销售进度'!AH295*$H8+'6、销售进度'!AG295*$I8+'6、销售进度'!AF295*$J8</f>
        <v>0</v>
      </c>
      <c r="AN111" s="181">
        <f>'6、销售进度'!AN295*$C8+'6、销售进度'!AM295*$D8+'6、销售进度'!AL295*$E8+'6、销售进度'!AK295*$F8+'6、销售进度'!AJ295*$G8+'6、销售进度'!AI295*$H8+'6、销售进度'!AH295*$I8+'6、销售进度'!AG295*$J8</f>
        <v>0</v>
      </c>
      <c r="AO111" s="181">
        <f>'6、销售进度'!AO295*$C8+'6、销售进度'!AN295*$D8+'6、销售进度'!AM295*$E8+'6、销售进度'!AL295*$F8+'6、销售进度'!AK295*$G8+'6、销售进度'!AJ295*$H8+'6、销售进度'!AI295*$I8+'6、销售进度'!AH295*$J8</f>
        <v>0</v>
      </c>
      <c r="AP111" s="181">
        <f>'6、销售进度'!AP295*$C8+'6、销售进度'!AO295*$D8+'6、销售进度'!AN295*$E8+'6、销售进度'!AM295*$F8+'6、销售进度'!AL295*$G8+'6、销售进度'!AK295*$H8+'6、销售进度'!AJ295*$I8+'6、销售进度'!AI295*$J8</f>
        <v>0</v>
      </c>
      <c r="AQ111" s="181">
        <f>'6、销售进度'!AQ295*$C8+'6、销售进度'!AP295*$D8+'6、销售进度'!AO295*$E8+'6、销售进度'!AN295*$F8+'6、销售进度'!AM295*$G8+'6、销售进度'!AL295*$H8+'6、销售进度'!AK295*$I8+'6、销售进度'!AJ295*$J8</f>
        <v>0</v>
      </c>
      <c r="AR111" s="181">
        <f>'6、销售进度'!AR295*$C8+'6、销售进度'!AQ295*$D8+'6、销售进度'!AP295*$E8+'6、销售进度'!AO295*$F8+'6、销售进度'!AN295*$G8+'6、销售进度'!AM295*$H8+'6、销售进度'!AL295*$I8+'6、销售进度'!AK295*$J8</f>
        <v>0</v>
      </c>
      <c r="AS111" s="181">
        <f>'6、销售进度'!AS295*$C8+'6、销售进度'!AR295*$D8+'6、销售进度'!AQ295*$E8+'6、销售进度'!AP295*$F8+'6、销售进度'!AO295*$G8+'6、销售进度'!AN295*$H8+'6、销售进度'!AM295*$I8+'6、销售进度'!AL295*$J8</f>
        <v>0</v>
      </c>
      <c r="AT111" s="181">
        <f>'6、销售进度'!AT295*$C8+'6、销售进度'!AS295*$D8+'6、销售进度'!AR295*$E8+'6、销售进度'!AQ295*$F8+'6、销售进度'!AP295*$G8+'6、销售进度'!AO295*$H8+'6、销售进度'!AN295*$I8+'6、销售进度'!AM295*$J8</f>
        <v>0</v>
      </c>
      <c r="AU111" s="181">
        <f>'6、销售进度'!AU295*$C8+'6、销售进度'!AT295*$D8+'6、销售进度'!AS295*$E8+'6、销售进度'!AR295*$F8+'6、销售进度'!AQ295*$G8+'6、销售进度'!AP295*$H8+'6、销售进度'!AO295*$I8+'6、销售进度'!AN295*$J8</f>
        <v>0</v>
      </c>
      <c r="AV111" s="181">
        <f>'6、销售进度'!AV295*$C8+'6、销售进度'!AU295*$D8+'6、销售进度'!AT295*$E8+'6、销售进度'!AS295*$F8+'6、销售进度'!AR295*$G8+'6、销售进度'!AQ295*$H8+'6、销售进度'!AP295*$I8+'6、销售进度'!AO295*$J8</f>
        <v>0</v>
      </c>
      <c r="AW111" s="181">
        <f>'6、销售进度'!AW295*$C8+'6、销售进度'!AV295*$D8+'6、销售进度'!AU295*$E8+'6、销售进度'!AT295*$F8+'6、销售进度'!AS295*$G8+'6、销售进度'!AR295*$H8+'6、销售进度'!AQ295*$I8+'6、销售进度'!AP295*$J8</f>
        <v>0</v>
      </c>
      <c r="AX111" s="181">
        <f>'6、销售进度'!AX295*$C8+'6、销售进度'!AW295*$D8+'6、销售进度'!AV295*$E8+'6、销售进度'!AU295*$F8+'6、销售进度'!AT295*$G8+'6、销售进度'!AS295*$H8+'6、销售进度'!AR295*$I8+'6、销售进度'!AQ295*$J8</f>
        <v>0</v>
      </c>
      <c r="AY111" s="181">
        <f>'6、销售进度'!AY295*$C8+'6、销售进度'!AX295*$D8+'6、销售进度'!AW295*$E8+'6、销售进度'!AV295*$F8+'6、销售进度'!AU295*$G8+'6、销售进度'!AT295*$H8+'6、销售进度'!AS295*$I8+'6、销售进度'!AR295*$J8</f>
        <v>0</v>
      </c>
      <c r="AZ111" s="181">
        <f>'6、销售进度'!AZ295*$C8+'6、销售进度'!AY295*$D8+'6、销售进度'!AX295*$E8+'6、销售进度'!AW295*$F8+'6、销售进度'!AV295*$G8+'6、销售进度'!AU295*$H8+'6、销售进度'!AT295*$I8+'6、销售进度'!AS295*$J8</f>
        <v>0</v>
      </c>
      <c r="BA111" s="181">
        <f>'6、销售进度'!BA295*$C8+'6、销售进度'!AZ295*$D8+'6、销售进度'!AY295*$E8+'6、销售进度'!AX295*$F8+'6、销售进度'!AW295*$G8+'6、销售进度'!AV295*$H8+'6、销售进度'!AU295*$I8+'6、销售进度'!AT295*$J8</f>
        <v>0</v>
      </c>
      <c r="BB111" s="181">
        <f>'6、销售进度'!BB295*$C8+'6、销售进度'!BA295*$D8+'6、销售进度'!AZ295*$E8+'6、销售进度'!AY295*$F8+'6、销售进度'!AX295*$G8+'6、销售进度'!AW295*$H8+'6、销售进度'!AV295*$I8+'6、销售进度'!AU295*$J8</f>
        <v>0</v>
      </c>
      <c r="BC111" s="181">
        <f>'6、销售进度'!BC295*$C8+'6、销售进度'!BB295*$D8+'6、销售进度'!BA295*$E8+'6、销售进度'!AZ295*$F8+'6、销售进度'!AY295*$G8+'6、销售进度'!AX295*$H8+'6、销售进度'!AW295*$I8+'6、销售进度'!AV295*$J8</f>
        <v>0</v>
      </c>
      <c r="BD111" s="181">
        <f>'6、销售进度'!BD295*$C8+'6、销售进度'!BC295*$D8+'6、销售进度'!BB295*$E8+'6、销售进度'!BA295*$F8+'6、销售进度'!AZ295*$G8+'6、销售进度'!AY295*$H8+'6、销售进度'!AX295*$I8+'6、销售进度'!AW295*$J8</f>
        <v>0</v>
      </c>
      <c r="BE111" s="181">
        <f>'6、销售进度'!BE295*$C8+'6、销售进度'!BD295*$D8+'6、销售进度'!BC295*$E8+'6、销售进度'!BB295*$F8+'6、销售进度'!BA295*$G8+'6、销售进度'!AZ295*$H8+'6、销售进度'!AY295*$I8+'6、销售进度'!AX295*$J8</f>
        <v>0</v>
      </c>
      <c r="BF111" s="181">
        <f>'6、销售进度'!BF295*$C8+'6、销售进度'!BE295*$D8+'6、销售进度'!BD295*$E8+'6、销售进度'!BC295*$F8+'6、销售进度'!BB295*$G8+'6、销售进度'!BA295*$H8+'6、销售进度'!AZ295*$I8+'6、销售进度'!AY295*$J8</f>
        <v>0</v>
      </c>
      <c r="BG111" s="181">
        <f>'6、销售进度'!BG295*$C8+'6、销售进度'!BF295*$D8+'6、销售进度'!BE295*$E8+'6、销售进度'!BD295*$F8+'6、销售进度'!BC295*$G8+'6、销售进度'!BB295*$H8+'6、销售进度'!BA295*$I8+'6、销售进度'!AZ295*$J8</f>
        <v>0</v>
      </c>
      <c r="BH111" s="181">
        <f>'6、销售进度'!BH295*$C8+'6、销售进度'!BG295*$D8+'6、销售进度'!BF295*$E8+'6、销售进度'!BE295*$F8+'6、销售进度'!BD295*$G8+'6、销售进度'!BC295*$H8+'6、销售进度'!BB295*$I8+'6、销售进度'!BA295*$J8</f>
        <v>0</v>
      </c>
      <c r="BI111" s="181">
        <f>'6、销售进度'!BI295*$C8+'6、销售进度'!BH295*$D8+'6、销售进度'!BG295*$E8+'6、销售进度'!BF295*$F8+'6、销售进度'!BE295*$G8+'6、销售进度'!BD295*$H8+'6、销售进度'!BC295*$I8+'6、销售进度'!BB295*$J8</f>
        <v>0</v>
      </c>
      <c r="BJ111" s="181">
        <f>'6、销售进度'!BJ295*$C8+'6、销售进度'!BI295*$D8+'6、销售进度'!BH295*$E8+'6、销售进度'!BG295*$F8+'6、销售进度'!BF295*$G8+'6、销售进度'!BE295*$H8+'6、销售进度'!BD295*$I8+'6、销售进度'!BC295*$J8</f>
        <v>0</v>
      </c>
      <c r="BK111" s="181">
        <f>'6、销售进度'!BK295*$C8+'6、销售进度'!BJ295*$D8+'6、销售进度'!BI295*$E8+'6、销售进度'!BH295*$F8+'6、销售进度'!BG295*$G8+'6、销售进度'!BF295*$H8+'6、销售进度'!BE295*$I8+'6、销售进度'!BD295*$J8</f>
        <v>0</v>
      </c>
      <c r="BL111" s="181">
        <f>'6、销售进度'!BL295*$C8+'6、销售进度'!BK295*$D8+'6、销售进度'!BJ295*$E8+'6、销售进度'!BI295*$F8+'6、销售进度'!BH295*$G8+'6、销售进度'!BG295*$H8+'6、销售进度'!BF295*$I8+'6、销售进度'!BE295*$J8</f>
        <v>0</v>
      </c>
      <c r="BM111" s="181">
        <f>'6、销售进度'!BM295*$C8+'6、销售进度'!BL295*$D8+'6、销售进度'!BK295*$E8+'6、销售进度'!BJ295*$F8+'6、销售进度'!BI295*$G8+'6、销售进度'!BH295*$H8+'6、销售进度'!BG295*$I8+'6、销售进度'!BF295*$J8</f>
        <v>0</v>
      </c>
      <c r="BN111" s="181">
        <f>'6、销售进度'!BN295*$C8+'6、销售进度'!BM295*$D8+'6、销售进度'!BL295*$E8+'6、销售进度'!BK295*$F8+'6、销售进度'!BJ295*$G8+'6、销售进度'!BI295*$H8+'6、销售进度'!BH295*$I8+'6、销售进度'!BG295*$J8</f>
        <v>0</v>
      </c>
      <c r="BO111" s="181">
        <f>'6、销售进度'!BO295*$C8+'6、销售进度'!BN295*$D8+'6、销售进度'!BM295*$E8+'6、销售进度'!BL295*$F8+'6、销售进度'!BK295*$G8+'6、销售进度'!BJ295*$H8+'6、销售进度'!BI295*$I8+'6、销售进度'!BH295*$J8</f>
        <v>0</v>
      </c>
      <c r="BP111" s="181">
        <f>'6、销售进度'!BP295*$C8+'6、销售进度'!BO295*$D8+'6、销售进度'!BN295*$E8+'6、销售进度'!BM295*$F8+'6、销售进度'!BL295*$G8+'6、销售进度'!BK295*$H8+'6、销售进度'!BJ295*$I8+'6、销售进度'!BI295*$J8</f>
        <v>0</v>
      </c>
      <c r="BQ111" s="181">
        <f>'6、销售进度'!BQ295*$C8+'6、销售进度'!BP295*$D8+'6、销售进度'!BO295*$E8+'6、销售进度'!BN295*$F8+'6、销售进度'!BM295*$G8+'6、销售进度'!BL295*$H8+'6、销售进度'!BK295*$I8+'6、销售进度'!BJ295*$J8</f>
        <v>0</v>
      </c>
      <c r="BR111" s="181">
        <f>'6、销售进度'!BR295*$C8+'6、销售进度'!BQ295*$D8+'6、销售进度'!BP295*$E8+'6、销售进度'!BO295*$F8+'6、销售进度'!BN295*$G8+'6、销售进度'!BM295*$H8+'6、销售进度'!BL295*$I8+'6、销售进度'!BK295*$J8</f>
        <v>0</v>
      </c>
      <c r="BS111" s="181">
        <f>'6、销售进度'!BS295*$C8+'6、销售进度'!BR295*$D8+'6、销售进度'!BQ295*$E8+'6、销售进度'!BP295*$F8+'6、销售进度'!BO295*$G8+'6、销售进度'!BN295*$H8+'6、销售进度'!BM295*$I8+'6、销售进度'!BL295*$J8</f>
        <v>0</v>
      </c>
      <c r="BT111" s="181">
        <f>'6、销售进度'!BT295*$C8+'6、销售进度'!BS295*$D8+'6、销售进度'!BR295*$E8+'6、销售进度'!BQ295*$F8+'6、销售进度'!BP295*$G8+'6、销售进度'!BO295*$H8+'6、销售进度'!BN295*$I8+'6、销售进度'!BM295*$J8</f>
        <v>0</v>
      </c>
      <c r="BU111" s="181">
        <f>'6、销售进度'!BU295*$C8+'6、销售进度'!BT295*$D8+'6、销售进度'!BS295*$E8+'6、销售进度'!BR295*$F8+'6、销售进度'!BQ295*$G8+'6、销售进度'!BP295*$H8+'6、销售进度'!BO295*$I8+'6、销售进度'!BN295*$J8</f>
        <v>0</v>
      </c>
      <c r="BV111" s="181">
        <f>'6、销售进度'!BV295*$C8+'6、销售进度'!BU295*$D8+'6、销售进度'!BT295*$E8+'6、销售进度'!BS295*$F8+'6、销售进度'!BR295*$G8+'6、销售进度'!BQ295*$H8+'6、销售进度'!BP295*$I8+'6、销售进度'!BO295*$J8</f>
        <v>0</v>
      </c>
      <c r="BW111" s="181">
        <f>'6、销售进度'!BW295*$C8+'6、销售进度'!BV295*$D8+'6、销售进度'!BU295*$E8+'6、销售进度'!BT295*$F8+'6、销售进度'!BS295*$G8+'6、销售进度'!BR295*$H8+'6、销售进度'!BQ295*$I8+'6、销售进度'!BP295*$J8</f>
        <v>0</v>
      </c>
      <c r="BX111" s="181">
        <f>'6、销售进度'!BX295*$C8+'6、销售进度'!BW295*$D8+'6、销售进度'!BV295*$E8+'6、销售进度'!BU295*$F8+'6、销售进度'!BT295*$G8+'6、销售进度'!BS295*$H8+'6、销售进度'!BR295*$I8+'6、销售进度'!BQ295*$J8</f>
        <v>0</v>
      </c>
      <c r="BY111" s="181">
        <f>'6、销售进度'!BY295*$C8+'6、销售进度'!BX295*$D8+'6、销售进度'!BW295*$E8+'6、销售进度'!BV295*$F8+'6、销售进度'!BU295*$G8+'6、销售进度'!BT295*$H8+'6、销售进度'!BS295*$I8+'6、销售进度'!BR295*$J8</f>
        <v>0</v>
      </c>
      <c r="BZ111" s="181">
        <f>'6、销售进度'!BZ295*$C8+'6、销售进度'!BY295*$D8+'6、销售进度'!BX295*$E8+'6、销售进度'!BW295*$F8+'6、销售进度'!BV295*$G8+'6、销售进度'!BU295*$H8+'6、销售进度'!BT295*$I8+'6、销售进度'!BS295*$J8</f>
        <v>0</v>
      </c>
      <c r="CA111" s="181">
        <f>'6、销售进度'!CA295*$C8+'6、销售进度'!BZ295*$D8+'6、销售进度'!BY295*$E8+'6、销售进度'!BX295*$F8+'6、销售进度'!BW295*$G8+'6、销售进度'!BV295*$H8+'6、销售进度'!BU295*$I8+'6、销售进度'!BT295*$J8</f>
        <v>0</v>
      </c>
      <c r="CB111" s="181">
        <f>'6、销售进度'!CB295*$C8+'6、销售进度'!CA295*$D8+'6、销售进度'!BZ295*$E8+'6、销售进度'!BY295*$F8+'6、销售进度'!BX295*$G8+'6、销售进度'!BW295*$H8+'6、销售进度'!BV295*$I8+'6、销售进度'!BU295*$J8</f>
        <v>0</v>
      </c>
      <c r="CC111" s="181">
        <f>'6、销售进度'!CC295*$C8+'6、销售进度'!CB295*$D8+'6、销售进度'!CA295*$E8+'6、销售进度'!BZ295*$F8+'6、销售进度'!BY295*$G8+'6、销售进度'!BX295*$H8+'6、销售进度'!BW295*$I8+'6、销售进度'!BV295*$J8</f>
        <v>0</v>
      </c>
      <c r="CD111" s="181">
        <f>'6、销售进度'!CD295*$C8+'6、销售进度'!CC295*$D8+'6、销售进度'!CB295*$E8+'6、销售进度'!CA295*$F8+'6、销售进度'!BZ295*$G8+'6、销售进度'!BY295*$H8+'6、销售进度'!BX295*$I8+'6、销售进度'!BW295*$J8</f>
        <v>0</v>
      </c>
      <c r="CE111" s="181">
        <f>'6、销售进度'!CE295*$C8+'6、销售进度'!CD295*$D8+'6、销售进度'!CC295*$E8+'6、销售进度'!CB295*$F8+'6、销售进度'!CA295*$G8+'6、销售进度'!BZ295*$H8+'6、销售进度'!BY295*$I8+'6、销售进度'!BX295*$J8</f>
        <v>0</v>
      </c>
      <c r="CF111" s="181">
        <f>'6、销售进度'!CF295*$C8+'6、销售进度'!CE295*$D8+'6、销售进度'!CD295*$E8+'6、销售进度'!CC295*$F8+'6、销售进度'!CB295*$G8+'6、销售进度'!CA295*$H8+'6、销售进度'!BZ295*$I8+'6、销售进度'!BY295*$J8</f>
        <v>0</v>
      </c>
      <c r="CG111" s="181">
        <f>'6、销售进度'!CG295*$C8+'6、销售进度'!CF295*$D8+'6、销售进度'!CE295*$E8+'6、销售进度'!CD295*$F8+'6、销售进度'!CC295*$G8+'6、销售进度'!CB295*$H8+'6、销售进度'!CA295*$I8+'6、销售进度'!BZ295*$J8</f>
        <v>0</v>
      </c>
      <c r="CH111" s="181">
        <f>'6、销售进度'!CH295*$C8+'6、销售进度'!CG295*$D8+'6、销售进度'!CF295*$E8+'6、销售进度'!CE295*$F8+'6、销售进度'!CD295*$G8+'6、销售进度'!CC295*$H8+'6、销售进度'!CB295*$I8+'6、销售进度'!CA295*$J8</f>
        <v>0</v>
      </c>
      <c r="CI111" s="181">
        <f>'6、销售进度'!CI295*$C8+'6、销售进度'!CH295*$D8+'6、销售进度'!CG295*$E8+'6、销售进度'!CF295*$F8+'6、销售进度'!CE295*$G8+'6、销售进度'!CD295*$H8+'6、销售进度'!CC295*$I8+'6、销售进度'!CB295*$J8</f>
        <v>0</v>
      </c>
      <c r="CJ111" s="181">
        <f>'6、销售进度'!CJ295*$C8+'6、销售进度'!CI295*$D8+'6、销售进度'!CH295*$E8+'6、销售进度'!CG295*$F8+'6、销售进度'!CF295*$G8+'6、销售进度'!CE295*$H8+'6、销售进度'!CD295*$I8+'6、销售进度'!CC295*$J8</f>
        <v>0</v>
      </c>
      <c r="CK111" s="181">
        <f>'6、销售进度'!CK295*$C8+'6、销售进度'!CJ295*$D8+'6、销售进度'!CI295*$E8+'6、销售进度'!CH295*$F8+'6、销售进度'!CG295*$G8+'6、销售进度'!CF295*$H8+'6、销售进度'!CE295*$I8+'6、销售进度'!CD295*$J8</f>
        <v>0</v>
      </c>
      <c r="CL111" s="181">
        <f>'6、销售进度'!CL295*$C8+'6、销售进度'!CK295*$D8+'6、销售进度'!CJ295*$E8+'6、销售进度'!CI295*$F8+'6、销售进度'!CH295*$G8+'6、销售进度'!CG295*$H8+'6、销售进度'!CF295*$I8+'6、销售进度'!CE295*$J8</f>
        <v>0</v>
      </c>
      <c r="CM111" s="181">
        <f>'6、销售进度'!CM295*$C8+'6、销售进度'!CL295*$D8+'6、销售进度'!CK295*$E8+'6、销售进度'!CJ295*$F8+'6、销售进度'!CI295*$G8+'6、销售进度'!CH295*$H8+'6、销售进度'!CG295*$I8+'6、销售进度'!CF295*$J8</f>
        <v>0</v>
      </c>
      <c r="CN111" s="181">
        <f>'6、销售进度'!CN295*$C8+'6、销售进度'!CM295*$D8+'6、销售进度'!CL295*$E8+'6、销售进度'!CK295*$F8+'6、销售进度'!CJ295*$G8+'6、销售进度'!CI295*$H8+'6、销售进度'!CH295*$I8+'6、销售进度'!CG295*$J8</f>
        <v>0</v>
      </c>
      <c r="CO111" s="181">
        <f>'6、销售进度'!CO295*$C8+'6、销售进度'!CN295*$D8+'6、销售进度'!CM295*$E8+'6、销售进度'!CL295*$F8+'6、销售进度'!CK295*$G8+'6、销售进度'!CJ295*$H8+'6、销售进度'!CI295*$I8+'6、销售进度'!CH295*$J8</f>
        <v>0</v>
      </c>
      <c r="CP111" s="181">
        <f>'6、销售进度'!CP295*$C8+'6、销售进度'!CO295*$D8+'6、销售进度'!CN295*$E8+'6、销售进度'!CM295*$F8+'6、销售进度'!CL295*$G8+'6、销售进度'!CK295*$H8+'6、销售进度'!CJ295*$I8+'6、销售进度'!CI295*$J8</f>
        <v>0</v>
      </c>
      <c r="CQ111" s="181">
        <f>'6、销售进度'!CQ295*$C8+'6、销售进度'!CP295*$D8+'6、销售进度'!CO295*$E8+'6、销售进度'!CN295*$F8+'6、销售进度'!CM295*$G8+'6、销售进度'!CL295*$H8+'6、销售进度'!CK295*$I8+'6、销售进度'!CJ295*$J8</f>
        <v>0</v>
      </c>
      <c r="CR111" s="181">
        <f>'6、销售进度'!CR295*$C8+'6、销售进度'!CQ295*$D8+'6、销售进度'!CP295*$E8+'6、销售进度'!CO295*$F8+'6、销售进度'!CN295*$G8+'6、销售进度'!CM295*$H8+'6、销售进度'!CL295*$I8+'6、销售进度'!CK295*$J8</f>
        <v>0</v>
      </c>
      <c r="CS111" s="181">
        <f>'6、销售进度'!CS295*$C8+'6、销售进度'!CR295*$D8+'6、销售进度'!CQ295*$E8+'6、销售进度'!CP295*$F8+'6、销售进度'!CO295*$G8+'6、销售进度'!CN295*$H8+'6、销售进度'!CM295*$I8+'6、销售进度'!CL295*$J8</f>
        <v>0</v>
      </c>
      <c r="CT111" s="181">
        <f>'6、销售进度'!CT295*$C8+'6、销售进度'!CS295*$D8+'6、销售进度'!CR295*$E8+'6、销售进度'!CQ295*$F8+'6、销售进度'!CP295*$G8+'6、销售进度'!CO295*$H8+'6、销售进度'!CN295*$I8+'6、销售进度'!CM295*$J8</f>
        <v>0</v>
      </c>
      <c r="CU111" s="188">
        <f>B111-'6、销售进度'!B295</f>
        <v>0</v>
      </c>
    </row>
    <row r="112" spans="1:99" ht="16.5" customHeight="1" outlineLevel="1">
      <c r="A112" s="174" t="str">
        <f t="shared" si="61"/>
        <v>联排</v>
      </c>
      <c r="B112" s="180">
        <f t="shared" si="62"/>
        <v>0</v>
      </c>
      <c r="C112" s="181">
        <f>'6、销售进度'!C296*$C9</f>
        <v>0</v>
      </c>
      <c r="D112" s="181">
        <f>'6、销售进度'!D296*$C9+'6、销售进度'!C296*$D9</f>
        <v>0</v>
      </c>
      <c r="E112" s="181">
        <f>'6、销售进度'!E296*$C9+'6、销售进度'!D296*$D9+'6、销售进度'!C296*$E9</f>
        <v>0</v>
      </c>
      <c r="F112" s="181">
        <f>'6、销售进度'!F296*$C9+'6、销售进度'!E296*$D9+'6、销售进度'!D296*$E9+'6、销售进度'!C296*$F9</f>
        <v>0</v>
      </c>
      <c r="G112" s="181">
        <f>'6、销售进度'!G296*$C9+'6、销售进度'!F296*$D9+'6、销售进度'!E296*$E9+'6、销售进度'!D296*$F9+'6、销售进度'!C296*$G9</f>
        <v>0</v>
      </c>
      <c r="H112" s="181">
        <f>'6、销售进度'!H296*$C9+'6、销售进度'!G296*$D9+'6、销售进度'!F296*$E9+'6、销售进度'!E296*$F9+'6、销售进度'!D296*$G9+'6、销售进度'!C296*$H9</f>
        <v>0</v>
      </c>
      <c r="I112" s="181">
        <f>'6、销售进度'!I296*$C9+'6、销售进度'!H296*$D9+'6、销售进度'!G296*$E9+'6、销售进度'!F296*$F9+'6、销售进度'!E296*$G9+'6、销售进度'!D296*$H9+'6、销售进度'!C296*$I9</f>
        <v>0</v>
      </c>
      <c r="J112" s="181">
        <f>'6、销售进度'!J296*$C9+'6、销售进度'!I296*$D9+'6、销售进度'!H296*$E9+'6、销售进度'!G296*$F9+'6、销售进度'!F296*$G9+'6、销售进度'!E296*$H9+'6、销售进度'!D296*$I9+'6、销售进度'!C296*$J9</f>
        <v>0</v>
      </c>
      <c r="K112" s="181">
        <f>'6、销售进度'!K296*$C9+'6、销售进度'!J296*$D9+'6、销售进度'!I296*$E9+'6、销售进度'!H296*$F9+'6、销售进度'!G296*$G9+'6、销售进度'!F296*$H9+'6、销售进度'!E296*$I9+'6、销售进度'!D296*$J9</f>
        <v>0</v>
      </c>
      <c r="L112" s="181">
        <f>'6、销售进度'!L296*$C9+'6、销售进度'!K296*$D9+'6、销售进度'!J296*$E9+'6、销售进度'!I296*$F9+'6、销售进度'!H296*$G9+'6、销售进度'!G296*$H9+'6、销售进度'!F296*$I9+'6、销售进度'!E296*$J9</f>
        <v>0</v>
      </c>
      <c r="M112" s="181">
        <f>'6、销售进度'!M296*$C9+'6、销售进度'!L296*$D9+'6、销售进度'!K296*$E9+'6、销售进度'!J296*$F9+'6、销售进度'!I296*$G9+'6、销售进度'!H296*$H9+'6、销售进度'!G296*$I9+'6、销售进度'!F296*$J9</f>
        <v>0</v>
      </c>
      <c r="N112" s="181">
        <f>'6、销售进度'!N296*$C9+'6、销售进度'!M296*$D9+'6、销售进度'!L296*$E9+'6、销售进度'!K296*$F9+'6、销售进度'!J296*$G9+'6、销售进度'!I296*$H9+'6、销售进度'!H296*$I9+'6、销售进度'!G296*$J9</f>
        <v>0</v>
      </c>
      <c r="O112" s="181">
        <f>'6、销售进度'!O296*$C9+'6、销售进度'!N296*$D9+'6、销售进度'!M296*$E9+'6、销售进度'!L296*$F9+'6、销售进度'!K296*$G9+'6、销售进度'!J296*$H9+'6、销售进度'!I296*$I9+'6、销售进度'!H296*$J9</f>
        <v>0</v>
      </c>
      <c r="P112" s="181">
        <f>'6、销售进度'!P296*$C9+'6、销售进度'!O296*$D9+'6、销售进度'!N296*$E9+'6、销售进度'!M296*$F9+'6、销售进度'!L296*$G9+'6、销售进度'!K296*$H9+'6、销售进度'!J296*$I9+'6、销售进度'!I296*$J9</f>
        <v>0</v>
      </c>
      <c r="Q112" s="181">
        <f>'6、销售进度'!Q296*$C9+'6、销售进度'!P296*$D9+'6、销售进度'!O296*$E9+'6、销售进度'!N296*$F9+'6、销售进度'!M296*$G9+'6、销售进度'!L296*$H9+'6、销售进度'!K296*$I9+'6、销售进度'!J296*$J9</f>
        <v>0</v>
      </c>
      <c r="R112" s="181">
        <f>'6、销售进度'!R296*$C9+'6、销售进度'!Q296*$D9+'6、销售进度'!P296*$E9+'6、销售进度'!O296*$F9+'6、销售进度'!N296*$G9+'6、销售进度'!M296*$H9+'6、销售进度'!L296*$I9+'6、销售进度'!K296*$J9</f>
        <v>0</v>
      </c>
      <c r="S112" s="181">
        <f>'6、销售进度'!S296*$C9+'6、销售进度'!R296*$D9+'6、销售进度'!Q296*$E9+'6、销售进度'!P296*$F9+'6、销售进度'!O296*$G9+'6、销售进度'!N296*$H9+'6、销售进度'!M296*$I9+'6、销售进度'!L296*$J9</f>
        <v>0</v>
      </c>
      <c r="T112" s="181">
        <f>'6、销售进度'!T296*$C9+'6、销售进度'!S296*$D9+'6、销售进度'!R296*$E9+'6、销售进度'!Q296*$F9+'6、销售进度'!P296*$G9+'6、销售进度'!O296*$H9+'6、销售进度'!N296*$I9+'6、销售进度'!M296*$J9</f>
        <v>0</v>
      </c>
      <c r="U112" s="181">
        <f>'6、销售进度'!U296*$C9+'6、销售进度'!T296*$D9+'6、销售进度'!S296*$E9+'6、销售进度'!R296*$F9+'6、销售进度'!Q296*$G9+'6、销售进度'!P296*$H9+'6、销售进度'!O296*$I9+'6、销售进度'!N296*$J9</f>
        <v>0</v>
      </c>
      <c r="V112" s="181">
        <f>'6、销售进度'!V296*$C9+'6、销售进度'!U296*$D9+'6、销售进度'!T296*$E9+'6、销售进度'!S296*$F9+'6、销售进度'!R296*$G9+'6、销售进度'!Q296*$H9+'6、销售进度'!P296*$I9+'6、销售进度'!O296*$J9</f>
        <v>0</v>
      </c>
      <c r="W112" s="181">
        <f>'6、销售进度'!W296*$C9+'6、销售进度'!V296*$D9+'6、销售进度'!U296*$E9+'6、销售进度'!T296*$F9+'6、销售进度'!S296*$G9+'6、销售进度'!R296*$H9+'6、销售进度'!Q296*$I9+'6、销售进度'!P296*$J9</f>
        <v>0</v>
      </c>
      <c r="X112" s="181">
        <f>'6、销售进度'!X296*$C9+'6、销售进度'!W296*$D9+'6、销售进度'!V296*$E9+'6、销售进度'!U296*$F9+'6、销售进度'!T296*$G9+'6、销售进度'!S296*$H9+'6、销售进度'!R296*$I9+'6、销售进度'!Q296*$J9</f>
        <v>0</v>
      </c>
      <c r="Y112" s="181">
        <f>'6、销售进度'!Y296*$C9+'6、销售进度'!X296*$D9+'6、销售进度'!W296*$E9+'6、销售进度'!V296*$F9+'6、销售进度'!U296*$G9+'6、销售进度'!T296*$H9+'6、销售进度'!S296*$I9+'6、销售进度'!R296*$J9</f>
        <v>0</v>
      </c>
      <c r="Z112" s="181">
        <f>'6、销售进度'!Z296*$C9+'6、销售进度'!Y296*$D9+'6、销售进度'!X296*$E9+'6、销售进度'!W296*$F9+'6、销售进度'!V296*$G9+'6、销售进度'!U296*$H9+'6、销售进度'!T296*$I9+'6、销售进度'!S296*$J9</f>
        <v>0</v>
      </c>
      <c r="AA112" s="181">
        <f>'6、销售进度'!AA296*$C9+'6、销售进度'!Z296*$D9+'6、销售进度'!Y296*$E9+'6、销售进度'!X296*$F9+'6、销售进度'!W296*$G9+'6、销售进度'!V296*$H9+'6、销售进度'!U296*$I9+'6、销售进度'!T296*$J9</f>
        <v>0</v>
      </c>
      <c r="AB112" s="181">
        <f>'6、销售进度'!AB296*$C9+'6、销售进度'!AA296*$D9+'6、销售进度'!Z296*$E9+'6、销售进度'!Y296*$F9+'6、销售进度'!X296*$G9+'6、销售进度'!W296*$H9+'6、销售进度'!V296*$I9+'6、销售进度'!U296*$J9</f>
        <v>0</v>
      </c>
      <c r="AC112" s="181">
        <f>'6、销售进度'!AC296*$C9+'6、销售进度'!AB296*$D9+'6、销售进度'!AA296*$E9+'6、销售进度'!Z296*$F9+'6、销售进度'!Y296*$G9+'6、销售进度'!X296*$H9+'6、销售进度'!W296*$I9+'6、销售进度'!V296*$J9</f>
        <v>0</v>
      </c>
      <c r="AD112" s="181">
        <f>'6、销售进度'!AD296*$C9+'6、销售进度'!AC296*$D9+'6、销售进度'!AB296*$E9+'6、销售进度'!AA296*$F9+'6、销售进度'!Z296*$G9+'6、销售进度'!Y296*$H9+'6、销售进度'!X296*$I9+'6、销售进度'!W296*$J9</f>
        <v>0</v>
      </c>
      <c r="AE112" s="181">
        <f>'6、销售进度'!AE296*$C9+'6、销售进度'!AD296*$D9+'6、销售进度'!AC296*$E9+'6、销售进度'!AB296*$F9+'6、销售进度'!AA296*$G9+'6、销售进度'!Z296*$H9+'6、销售进度'!Y296*$I9+'6、销售进度'!X296*$J9</f>
        <v>0</v>
      </c>
      <c r="AF112" s="181">
        <f>'6、销售进度'!AF296*$C9+'6、销售进度'!AE296*$D9+'6、销售进度'!AD296*$E9+'6、销售进度'!AC296*$F9+'6、销售进度'!AB296*$G9+'6、销售进度'!AA296*$H9+'6、销售进度'!Z296*$I9+'6、销售进度'!Y296*$J9</f>
        <v>0</v>
      </c>
      <c r="AG112" s="181">
        <f>'6、销售进度'!AG296*$C9+'6、销售进度'!AF296*$D9+'6、销售进度'!AE296*$E9+'6、销售进度'!AD296*$F9+'6、销售进度'!AC296*$G9+'6、销售进度'!AB296*$H9+'6、销售进度'!AA296*$I9+'6、销售进度'!Z296*$J9</f>
        <v>0</v>
      </c>
      <c r="AH112" s="181">
        <f>'6、销售进度'!AH296*$C9+'6、销售进度'!AG296*$D9+'6、销售进度'!AF296*$E9+'6、销售进度'!AE296*$F9+'6、销售进度'!AD296*$G9+'6、销售进度'!AC296*$H9+'6、销售进度'!AB296*$I9+'6、销售进度'!AA296*$J9</f>
        <v>0</v>
      </c>
      <c r="AI112" s="181">
        <f>'6、销售进度'!AI296*$C9+'6、销售进度'!AH296*$D9+'6、销售进度'!AG296*$E9+'6、销售进度'!AF296*$F9+'6、销售进度'!AE296*$G9+'6、销售进度'!AD296*$H9+'6、销售进度'!AC296*$I9+'6、销售进度'!AB296*$J9</f>
        <v>0</v>
      </c>
      <c r="AJ112" s="181">
        <f>'6、销售进度'!AJ296*$C9+'6、销售进度'!AI296*$D9+'6、销售进度'!AH296*$E9+'6、销售进度'!AG296*$F9+'6、销售进度'!AF296*$G9+'6、销售进度'!AE296*$H9+'6、销售进度'!AD296*$I9+'6、销售进度'!AC296*$J9</f>
        <v>0</v>
      </c>
      <c r="AK112" s="181">
        <f>'6、销售进度'!AK296*$C9+'6、销售进度'!AJ296*$D9+'6、销售进度'!AI296*$E9+'6、销售进度'!AH296*$F9+'6、销售进度'!AG296*$G9+'6、销售进度'!AF296*$H9+'6、销售进度'!AE296*$I9+'6、销售进度'!AD296*$J9</f>
        <v>0</v>
      </c>
      <c r="AL112" s="181">
        <f>'6、销售进度'!AL296*$C9+'6、销售进度'!AK296*$D9+'6、销售进度'!AJ296*$E9+'6、销售进度'!AI296*$F9+'6、销售进度'!AH296*$G9+'6、销售进度'!AG296*$H9+'6、销售进度'!AF296*$I9+'6、销售进度'!AE296*$J9</f>
        <v>0</v>
      </c>
      <c r="AM112" s="181">
        <f>'6、销售进度'!AM296*$C9+'6、销售进度'!AL296*$D9+'6、销售进度'!AK296*$E9+'6、销售进度'!AJ296*$F9+'6、销售进度'!AI296*$G9+'6、销售进度'!AH296*$H9+'6、销售进度'!AG296*$I9+'6、销售进度'!AF296*$J9</f>
        <v>0</v>
      </c>
      <c r="AN112" s="181">
        <f>'6、销售进度'!AN296*$C9+'6、销售进度'!AM296*$D9+'6、销售进度'!AL296*$E9+'6、销售进度'!AK296*$F9+'6、销售进度'!AJ296*$G9+'6、销售进度'!AI296*$H9+'6、销售进度'!AH296*$I9+'6、销售进度'!AG296*$J9</f>
        <v>0</v>
      </c>
      <c r="AO112" s="181">
        <f>'6、销售进度'!AO296*$C9+'6、销售进度'!AN296*$D9+'6、销售进度'!AM296*$E9+'6、销售进度'!AL296*$F9+'6、销售进度'!AK296*$G9+'6、销售进度'!AJ296*$H9+'6、销售进度'!AI296*$I9+'6、销售进度'!AH296*$J9</f>
        <v>0</v>
      </c>
      <c r="AP112" s="181">
        <f>'6、销售进度'!AP296*$C9+'6、销售进度'!AO296*$D9+'6、销售进度'!AN296*$E9+'6、销售进度'!AM296*$F9+'6、销售进度'!AL296*$G9+'6、销售进度'!AK296*$H9+'6、销售进度'!AJ296*$I9+'6、销售进度'!AI296*$J9</f>
        <v>0</v>
      </c>
      <c r="AQ112" s="181">
        <f>'6、销售进度'!AQ296*$C9+'6、销售进度'!AP296*$D9+'6、销售进度'!AO296*$E9+'6、销售进度'!AN296*$F9+'6、销售进度'!AM296*$G9+'6、销售进度'!AL296*$H9+'6、销售进度'!AK296*$I9+'6、销售进度'!AJ296*$J9</f>
        <v>0</v>
      </c>
      <c r="AR112" s="181">
        <f>'6、销售进度'!AR296*$C9+'6、销售进度'!AQ296*$D9+'6、销售进度'!AP296*$E9+'6、销售进度'!AO296*$F9+'6、销售进度'!AN296*$G9+'6、销售进度'!AM296*$H9+'6、销售进度'!AL296*$I9+'6、销售进度'!AK296*$J9</f>
        <v>0</v>
      </c>
      <c r="AS112" s="181">
        <f>'6、销售进度'!AS296*$C9+'6、销售进度'!AR296*$D9+'6、销售进度'!AQ296*$E9+'6、销售进度'!AP296*$F9+'6、销售进度'!AO296*$G9+'6、销售进度'!AN296*$H9+'6、销售进度'!AM296*$I9+'6、销售进度'!AL296*$J9</f>
        <v>0</v>
      </c>
      <c r="AT112" s="181">
        <f>'6、销售进度'!AT296*$C9+'6、销售进度'!AS296*$D9+'6、销售进度'!AR296*$E9+'6、销售进度'!AQ296*$F9+'6、销售进度'!AP296*$G9+'6、销售进度'!AO296*$H9+'6、销售进度'!AN296*$I9+'6、销售进度'!AM296*$J9</f>
        <v>0</v>
      </c>
      <c r="AU112" s="181">
        <f>'6、销售进度'!AU296*$C9+'6、销售进度'!AT296*$D9+'6、销售进度'!AS296*$E9+'6、销售进度'!AR296*$F9+'6、销售进度'!AQ296*$G9+'6、销售进度'!AP296*$H9+'6、销售进度'!AO296*$I9+'6、销售进度'!AN296*$J9</f>
        <v>0</v>
      </c>
      <c r="AV112" s="181">
        <f>'6、销售进度'!AV296*$C9+'6、销售进度'!AU296*$D9+'6、销售进度'!AT296*$E9+'6、销售进度'!AS296*$F9+'6、销售进度'!AR296*$G9+'6、销售进度'!AQ296*$H9+'6、销售进度'!AP296*$I9+'6、销售进度'!AO296*$J9</f>
        <v>0</v>
      </c>
      <c r="AW112" s="181">
        <f>'6、销售进度'!AW296*$C9+'6、销售进度'!AV296*$D9+'6、销售进度'!AU296*$E9+'6、销售进度'!AT296*$F9+'6、销售进度'!AS296*$G9+'6、销售进度'!AR296*$H9+'6、销售进度'!AQ296*$I9+'6、销售进度'!AP296*$J9</f>
        <v>0</v>
      </c>
      <c r="AX112" s="181">
        <f>'6、销售进度'!AX296*$C9+'6、销售进度'!AW296*$D9+'6、销售进度'!AV296*$E9+'6、销售进度'!AU296*$F9+'6、销售进度'!AT296*$G9+'6、销售进度'!AS296*$H9+'6、销售进度'!AR296*$I9+'6、销售进度'!AQ296*$J9</f>
        <v>0</v>
      </c>
      <c r="AY112" s="181">
        <f>'6、销售进度'!AY296*$C9+'6、销售进度'!AX296*$D9+'6、销售进度'!AW296*$E9+'6、销售进度'!AV296*$F9+'6、销售进度'!AU296*$G9+'6、销售进度'!AT296*$H9+'6、销售进度'!AS296*$I9+'6、销售进度'!AR296*$J9</f>
        <v>0</v>
      </c>
      <c r="AZ112" s="181">
        <f>'6、销售进度'!AZ296*$C9+'6、销售进度'!AY296*$D9+'6、销售进度'!AX296*$E9+'6、销售进度'!AW296*$F9+'6、销售进度'!AV296*$G9+'6、销售进度'!AU296*$H9+'6、销售进度'!AT296*$I9+'6、销售进度'!AS296*$J9</f>
        <v>0</v>
      </c>
      <c r="BA112" s="181">
        <f>'6、销售进度'!BA296*$C9+'6、销售进度'!AZ296*$D9+'6、销售进度'!AY296*$E9+'6、销售进度'!AX296*$F9+'6、销售进度'!AW296*$G9+'6、销售进度'!AV296*$H9+'6、销售进度'!AU296*$I9+'6、销售进度'!AT296*$J9</f>
        <v>0</v>
      </c>
      <c r="BB112" s="181">
        <f>'6、销售进度'!BB296*$C9+'6、销售进度'!BA296*$D9+'6、销售进度'!AZ296*$E9+'6、销售进度'!AY296*$F9+'6、销售进度'!AX296*$G9+'6、销售进度'!AW296*$H9+'6、销售进度'!AV296*$I9+'6、销售进度'!AU296*$J9</f>
        <v>0</v>
      </c>
      <c r="BC112" s="181">
        <f>'6、销售进度'!BC296*$C9+'6、销售进度'!BB296*$D9+'6、销售进度'!BA296*$E9+'6、销售进度'!AZ296*$F9+'6、销售进度'!AY296*$G9+'6、销售进度'!AX296*$H9+'6、销售进度'!AW296*$I9+'6、销售进度'!AV296*$J9</f>
        <v>0</v>
      </c>
      <c r="BD112" s="181">
        <f>'6、销售进度'!BD296*$C9+'6、销售进度'!BC296*$D9+'6、销售进度'!BB296*$E9+'6、销售进度'!BA296*$F9+'6、销售进度'!AZ296*$G9+'6、销售进度'!AY296*$H9+'6、销售进度'!AX296*$I9+'6、销售进度'!AW296*$J9</f>
        <v>0</v>
      </c>
      <c r="BE112" s="181">
        <f>'6、销售进度'!BE296*$C9+'6、销售进度'!BD296*$D9+'6、销售进度'!BC296*$E9+'6、销售进度'!BB296*$F9+'6、销售进度'!BA296*$G9+'6、销售进度'!AZ296*$H9+'6、销售进度'!AY296*$I9+'6、销售进度'!AX296*$J9</f>
        <v>0</v>
      </c>
      <c r="BF112" s="181">
        <f>'6、销售进度'!BF296*$C9+'6、销售进度'!BE296*$D9+'6、销售进度'!BD296*$E9+'6、销售进度'!BC296*$F9+'6、销售进度'!BB296*$G9+'6、销售进度'!BA296*$H9+'6、销售进度'!AZ296*$I9+'6、销售进度'!AY296*$J9</f>
        <v>0</v>
      </c>
      <c r="BG112" s="181">
        <f>'6、销售进度'!BG296*$C9+'6、销售进度'!BF296*$D9+'6、销售进度'!BE296*$E9+'6、销售进度'!BD296*$F9+'6、销售进度'!BC296*$G9+'6、销售进度'!BB296*$H9+'6、销售进度'!BA296*$I9+'6、销售进度'!AZ296*$J9</f>
        <v>0</v>
      </c>
      <c r="BH112" s="181">
        <f>'6、销售进度'!BH296*$C9+'6、销售进度'!BG296*$D9+'6、销售进度'!BF296*$E9+'6、销售进度'!BE296*$F9+'6、销售进度'!BD296*$G9+'6、销售进度'!BC296*$H9+'6、销售进度'!BB296*$I9+'6、销售进度'!BA296*$J9</f>
        <v>0</v>
      </c>
      <c r="BI112" s="181">
        <f>'6、销售进度'!BI296*$C9+'6、销售进度'!BH296*$D9+'6、销售进度'!BG296*$E9+'6、销售进度'!BF296*$F9+'6、销售进度'!BE296*$G9+'6、销售进度'!BD296*$H9+'6、销售进度'!BC296*$I9+'6、销售进度'!BB296*$J9</f>
        <v>0</v>
      </c>
      <c r="BJ112" s="181">
        <f>'6、销售进度'!BJ296*$C9+'6、销售进度'!BI296*$D9+'6、销售进度'!BH296*$E9+'6、销售进度'!BG296*$F9+'6、销售进度'!BF296*$G9+'6、销售进度'!BE296*$H9+'6、销售进度'!BD296*$I9+'6、销售进度'!BC296*$J9</f>
        <v>0</v>
      </c>
      <c r="BK112" s="181">
        <f>'6、销售进度'!BK296*$C9+'6、销售进度'!BJ296*$D9+'6、销售进度'!BI296*$E9+'6、销售进度'!BH296*$F9+'6、销售进度'!BG296*$G9+'6、销售进度'!BF296*$H9+'6、销售进度'!BE296*$I9+'6、销售进度'!BD296*$J9</f>
        <v>0</v>
      </c>
      <c r="BL112" s="181">
        <f>'6、销售进度'!BL296*$C9+'6、销售进度'!BK296*$D9+'6、销售进度'!BJ296*$E9+'6、销售进度'!BI296*$F9+'6、销售进度'!BH296*$G9+'6、销售进度'!BG296*$H9+'6、销售进度'!BF296*$I9+'6、销售进度'!BE296*$J9</f>
        <v>0</v>
      </c>
      <c r="BM112" s="181">
        <f>'6、销售进度'!BM296*$C9+'6、销售进度'!BL296*$D9+'6、销售进度'!BK296*$E9+'6、销售进度'!BJ296*$F9+'6、销售进度'!BI296*$G9+'6、销售进度'!BH296*$H9+'6、销售进度'!BG296*$I9+'6、销售进度'!BF296*$J9</f>
        <v>0</v>
      </c>
      <c r="BN112" s="181">
        <f>'6、销售进度'!BN296*$C9+'6、销售进度'!BM296*$D9+'6、销售进度'!BL296*$E9+'6、销售进度'!BK296*$F9+'6、销售进度'!BJ296*$G9+'6、销售进度'!BI296*$H9+'6、销售进度'!BH296*$I9+'6、销售进度'!BG296*$J9</f>
        <v>0</v>
      </c>
      <c r="BO112" s="181">
        <f>'6、销售进度'!BO296*$C9+'6、销售进度'!BN296*$D9+'6、销售进度'!BM296*$E9+'6、销售进度'!BL296*$F9+'6、销售进度'!BK296*$G9+'6、销售进度'!BJ296*$H9+'6、销售进度'!BI296*$I9+'6、销售进度'!BH296*$J9</f>
        <v>0</v>
      </c>
      <c r="BP112" s="181">
        <f>'6、销售进度'!BP296*$C9+'6、销售进度'!BO296*$D9+'6、销售进度'!BN296*$E9+'6、销售进度'!BM296*$F9+'6、销售进度'!BL296*$G9+'6、销售进度'!BK296*$H9+'6、销售进度'!BJ296*$I9+'6、销售进度'!BI296*$J9</f>
        <v>0</v>
      </c>
      <c r="BQ112" s="181">
        <f>'6、销售进度'!BQ296*$C9+'6、销售进度'!BP296*$D9+'6、销售进度'!BO296*$E9+'6、销售进度'!BN296*$F9+'6、销售进度'!BM296*$G9+'6、销售进度'!BL296*$H9+'6、销售进度'!BK296*$I9+'6、销售进度'!BJ296*$J9</f>
        <v>0</v>
      </c>
      <c r="BR112" s="181">
        <f>'6、销售进度'!BR296*$C9+'6、销售进度'!BQ296*$D9+'6、销售进度'!BP296*$E9+'6、销售进度'!BO296*$F9+'6、销售进度'!BN296*$G9+'6、销售进度'!BM296*$H9+'6、销售进度'!BL296*$I9+'6、销售进度'!BK296*$J9</f>
        <v>0</v>
      </c>
      <c r="BS112" s="181">
        <f>'6、销售进度'!BS296*$C9+'6、销售进度'!BR296*$D9+'6、销售进度'!BQ296*$E9+'6、销售进度'!BP296*$F9+'6、销售进度'!BO296*$G9+'6、销售进度'!BN296*$H9+'6、销售进度'!BM296*$I9+'6、销售进度'!BL296*$J9</f>
        <v>0</v>
      </c>
      <c r="BT112" s="181">
        <f>'6、销售进度'!BT296*$C9+'6、销售进度'!BS296*$D9+'6、销售进度'!BR296*$E9+'6、销售进度'!BQ296*$F9+'6、销售进度'!BP296*$G9+'6、销售进度'!BO296*$H9+'6、销售进度'!BN296*$I9+'6、销售进度'!BM296*$J9</f>
        <v>0</v>
      </c>
      <c r="BU112" s="181">
        <f>'6、销售进度'!BU296*$C9+'6、销售进度'!BT296*$D9+'6、销售进度'!BS296*$E9+'6、销售进度'!BR296*$F9+'6、销售进度'!BQ296*$G9+'6、销售进度'!BP296*$H9+'6、销售进度'!BO296*$I9+'6、销售进度'!BN296*$J9</f>
        <v>0</v>
      </c>
      <c r="BV112" s="181">
        <f>'6、销售进度'!BV296*$C9+'6、销售进度'!BU296*$D9+'6、销售进度'!BT296*$E9+'6、销售进度'!BS296*$F9+'6、销售进度'!BR296*$G9+'6、销售进度'!BQ296*$H9+'6、销售进度'!BP296*$I9+'6、销售进度'!BO296*$J9</f>
        <v>0</v>
      </c>
      <c r="BW112" s="181">
        <f>'6、销售进度'!BW296*$C9+'6、销售进度'!BV296*$D9+'6、销售进度'!BU296*$E9+'6、销售进度'!BT296*$F9+'6、销售进度'!BS296*$G9+'6、销售进度'!BR296*$H9+'6、销售进度'!BQ296*$I9+'6、销售进度'!BP296*$J9</f>
        <v>0</v>
      </c>
      <c r="BX112" s="181">
        <f>'6、销售进度'!BX296*$C9+'6、销售进度'!BW296*$D9+'6、销售进度'!BV296*$E9+'6、销售进度'!BU296*$F9+'6、销售进度'!BT296*$G9+'6、销售进度'!BS296*$H9+'6、销售进度'!BR296*$I9+'6、销售进度'!BQ296*$J9</f>
        <v>0</v>
      </c>
      <c r="BY112" s="181">
        <f>'6、销售进度'!BY296*$C9+'6、销售进度'!BX296*$D9+'6、销售进度'!BW296*$E9+'6、销售进度'!BV296*$F9+'6、销售进度'!BU296*$G9+'6、销售进度'!BT296*$H9+'6、销售进度'!BS296*$I9+'6、销售进度'!BR296*$J9</f>
        <v>0</v>
      </c>
      <c r="BZ112" s="181">
        <f>'6、销售进度'!BZ296*$C9+'6、销售进度'!BY296*$D9+'6、销售进度'!BX296*$E9+'6、销售进度'!BW296*$F9+'6、销售进度'!BV296*$G9+'6、销售进度'!BU296*$H9+'6、销售进度'!BT296*$I9+'6、销售进度'!BS296*$J9</f>
        <v>0</v>
      </c>
      <c r="CA112" s="181">
        <f>'6、销售进度'!CA296*$C9+'6、销售进度'!BZ296*$D9+'6、销售进度'!BY296*$E9+'6、销售进度'!BX296*$F9+'6、销售进度'!BW296*$G9+'6、销售进度'!BV296*$H9+'6、销售进度'!BU296*$I9+'6、销售进度'!BT296*$J9</f>
        <v>0</v>
      </c>
      <c r="CB112" s="181">
        <f>'6、销售进度'!CB296*$C9+'6、销售进度'!CA296*$D9+'6、销售进度'!BZ296*$E9+'6、销售进度'!BY296*$F9+'6、销售进度'!BX296*$G9+'6、销售进度'!BW296*$H9+'6、销售进度'!BV296*$I9+'6、销售进度'!BU296*$J9</f>
        <v>0</v>
      </c>
      <c r="CC112" s="181">
        <f>'6、销售进度'!CC296*$C9+'6、销售进度'!CB296*$D9+'6、销售进度'!CA296*$E9+'6、销售进度'!BZ296*$F9+'6、销售进度'!BY296*$G9+'6、销售进度'!BX296*$H9+'6、销售进度'!BW296*$I9+'6、销售进度'!BV296*$J9</f>
        <v>0</v>
      </c>
      <c r="CD112" s="181">
        <f>'6、销售进度'!CD296*$C9+'6、销售进度'!CC296*$D9+'6、销售进度'!CB296*$E9+'6、销售进度'!CA296*$F9+'6、销售进度'!BZ296*$G9+'6、销售进度'!BY296*$H9+'6、销售进度'!BX296*$I9+'6、销售进度'!BW296*$J9</f>
        <v>0</v>
      </c>
      <c r="CE112" s="181">
        <f>'6、销售进度'!CE296*$C9+'6、销售进度'!CD296*$D9+'6、销售进度'!CC296*$E9+'6、销售进度'!CB296*$F9+'6、销售进度'!CA296*$G9+'6、销售进度'!BZ296*$H9+'6、销售进度'!BY296*$I9+'6、销售进度'!BX296*$J9</f>
        <v>0</v>
      </c>
      <c r="CF112" s="181">
        <f>'6、销售进度'!CF296*$C9+'6、销售进度'!CE296*$D9+'6、销售进度'!CD296*$E9+'6、销售进度'!CC296*$F9+'6、销售进度'!CB296*$G9+'6、销售进度'!CA296*$H9+'6、销售进度'!BZ296*$I9+'6、销售进度'!BY296*$J9</f>
        <v>0</v>
      </c>
      <c r="CG112" s="181">
        <f>'6、销售进度'!CG296*$C9+'6、销售进度'!CF296*$D9+'6、销售进度'!CE296*$E9+'6、销售进度'!CD296*$F9+'6、销售进度'!CC296*$G9+'6、销售进度'!CB296*$H9+'6、销售进度'!CA296*$I9+'6、销售进度'!BZ296*$J9</f>
        <v>0</v>
      </c>
      <c r="CH112" s="181">
        <f>'6、销售进度'!CH296*$C9+'6、销售进度'!CG296*$D9+'6、销售进度'!CF296*$E9+'6、销售进度'!CE296*$F9+'6、销售进度'!CD296*$G9+'6、销售进度'!CC296*$H9+'6、销售进度'!CB296*$I9+'6、销售进度'!CA296*$J9</f>
        <v>0</v>
      </c>
      <c r="CI112" s="181">
        <f>'6、销售进度'!CI296*$C9+'6、销售进度'!CH296*$D9+'6、销售进度'!CG296*$E9+'6、销售进度'!CF296*$F9+'6、销售进度'!CE296*$G9+'6、销售进度'!CD296*$H9+'6、销售进度'!CC296*$I9+'6、销售进度'!CB296*$J9</f>
        <v>0</v>
      </c>
      <c r="CJ112" s="181">
        <f>'6、销售进度'!CJ296*$C9+'6、销售进度'!CI296*$D9+'6、销售进度'!CH296*$E9+'6、销售进度'!CG296*$F9+'6、销售进度'!CF296*$G9+'6、销售进度'!CE296*$H9+'6、销售进度'!CD296*$I9+'6、销售进度'!CC296*$J9</f>
        <v>0</v>
      </c>
      <c r="CK112" s="181">
        <f>'6、销售进度'!CK296*$C9+'6、销售进度'!CJ296*$D9+'6、销售进度'!CI296*$E9+'6、销售进度'!CH296*$F9+'6、销售进度'!CG296*$G9+'6、销售进度'!CF296*$H9+'6、销售进度'!CE296*$I9+'6、销售进度'!CD296*$J9</f>
        <v>0</v>
      </c>
      <c r="CL112" s="181">
        <f>'6、销售进度'!CL296*$C9+'6、销售进度'!CK296*$D9+'6、销售进度'!CJ296*$E9+'6、销售进度'!CI296*$F9+'6、销售进度'!CH296*$G9+'6、销售进度'!CG296*$H9+'6、销售进度'!CF296*$I9+'6、销售进度'!CE296*$J9</f>
        <v>0</v>
      </c>
      <c r="CM112" s="181">
        <f>'6、销售进度'!CM296*$C9+'6、销售进度'!CL296*$D9+'6、销售进度'!CK296*$E9+'6、销售进度'!CJ296*$F9+'6、销售进度'!CI296*$G9+'6、销售进度'!CH296*$H9+'6、销售进度'!CG296*$I9+'6、销售进度'!CF296*$J9</f>
        <v>0</v>
      </c>
      <c r="CN112" s="181">
        <f>'6、销售进度'!CN296*$C9+'6、销售进度'!CM296*$D9+'6、销售进度'!CL296*$E9+'6、销售进度'!CK296*$F9+'6、销售进度'!CJ296*$G9+'6、销售进度'!CI296*$H9+'6、销售进度'!CH296*$I9+'6、销售进度'!CG296*$J9</f>
        <v>0</v>
      </c>
      <c r="CO112" s="181">
        <f>'6、销售进度'!CO296*$C9+'6、销售进度'!CN296*$D9+'6、销售进度'!CM296*$E9+'6、销售进度'!CL296*$F9+'6、销售进度'!CK296*$G9+'6、销售进度'!CJ296*$H9+'6、销售进度'!CI296*$I9+'6、销售进度'!CH296*$J9</f>
        <v>0</v>
      </c>
      <c r="CP112" s="181">
        <f>'6、销售进度'!CP296*$C9+'6、销售进度'!CO296*$D9+'6、销售进度'!CN296*$E9+'6、销售进度'!CM296*$F9+'6、销售进度'!CL296*$G9+'6、销售进度'!CK296*$H9+'6、销售进度'!CJ296*$I9+'6、销售进度'!CI296*$J9</f>
        <v>0</v>
      </c>
      <c r="CQ112" s="181">
        <f>'6、销售进度'!CQ296*$C9+'6、销售进度'!CP296*$D9+'6、销售进度'!CO296*$E9+'6、销售进度'!CN296*$F9+'6、销售进度'!CM296*$G9+'6、销售进度'!CL296*$H9+'6、销售进度'!CK296*$I9+'6、销售进度'!CJ296*$J9</f>
        <v>0</v>
      </c>
      <c r="CR112" s="181">
        <f>'6、销售进度'!CR296*$C9+'6、销售进度'!CQ296*$D9+'6、销售进度'!CP296*$E9+'6、销售进度'!CO296*$F9+'6、销售进度'!CN296*$G9+'6、销售进度'!CM296*$H9+'6、销售进度'!CL296*$I9+'6、销售进度'!CK296*$J9</f>
        <v>0</v>
      </c>
      <c r="CS112" s="181">
        <f>'6、销售进度'!CS296*$C9+'6、销售进度'!CR296*$D9+'6、销售进度'!CQ296*$E9+'6、销售进度'!CP296*$F9+'6、销售进度'!CO296*$G9+'6、销售进度'!CN296*$H9+'6、销售进度'!CM296*$I9+'6、销售进度'!CL296*$J9</f>
        <v>0</v>
      </c>
      <c r="CT112" s="181">
        <f>'6、销售进度'!CT296*$C9+'6、销售进度'!CS296*$D9+'6、销售进度'!CR296*$E9+'6、销售进度'!CQ296*$F9+'6、销售进度'!CP296*$G9+'6、销售进度'!CO296*$H9+'6、销售进度'!CN296*$I9+'6、销售进度'!CM296*$J9</f>
        <v>0</v>
      </c>
      <c r="CU112" s="188">
        <f>B112-'6、销售进度'!B296</f>
        <v>0</v>
      </c>
    </row>
    <row r="113" spans="1:99" ht="16.5" customHeight="1" outlineLevel="1">
      <c r="A113" s="174" t="str">
        <f t="shared" si="61"/>
        <v>双拼</v>
      </c>
      <c r="B113" s="180">
        <f t="shared" si="62"/>
        <v>0</v>
      </c>
      <c r="C113" s="181">
        <f>'6、销售进度'!C297*$C10</f>
        <v>0</v>
      </c>
      <c r="D113" s="181">
        <f>'6、销售进度'!D297*$C10+'6、销售进度'!C297*$D10</f>
        <v>0</v>
      </c>
      <c r="E113" s="181">
        <f>'6、销售进度'!E297*$C10+'6、销售进度'!D297*$D10+'6、销售进度'!C297*$E10</f>
        <v>0</v>
      </c>
      <c r="F113" s="181">
        <f>'6、销售进度'!F297*$C10+'6、销售进度'!E297*$D10+'6、销售进度'!D297*$E10+'6、销售进度'!C297*$F10</f>
        <v>0</v>
      </c>
      <c r="G113" s="181">
        <f>'6、销售进度'!G297*$C10+'6、销售进度'!F297*$D10+'6、销售进度'!E297*$E10+'6、销售进度'!D297*$F10+'6、销售进度'!C297*$G10</f>
        <v>0</v>
      </c>
      <c r="H113" s="181">
        <f>'6、销售进度'!H297*$C10+'6、销售进度'!G297*$D10+'6、销售进度'!F297*$E10+'6、销售进度'!E297*$F10+'6、销售进度'!D297*$G10+'6、销售进度'!C297*$H10</f>
        <v>0</v>
      </c>
      <c r="I113" s="181">
        <f>'6、销售进度'!I297*$C10+'6、销售进度'!H297*$D10+'6、销售进度'!G297*$E10+'6、销售进度'!F297*$F10+'6、销售进度'!E297*$G10+'6、销售进度'!D297*$H10+'6、销售进度'!C297*$I10</f>
        <v>0</v>
      </c>
      <c r="J113" s="181">
        <f>'6、销售进度'!J297*$C10+'6、销售进度'!I297*$D10+'6、销售进度'!H297*$E10+'6、销售进度'!G297*$F10+'6、销售进度'!F297*$G10+'6、销售进度'!E297*$H10+'6、销售进度'!D297*$I10+'6、销售进度'!C297*$J10</f>
        <v>0</v>
      </c>
      <c r="K113" s="181">
        <f>'6、销售进度'!K297*$C10+'6、销售进度'!J297*$D10+'6、销售进度'!I297*$E10+'6、销售进度'!H297*$F10+'6、销售进度'!G297*$G10+'6、销售进度'!F297*$H10+'6、销售进度'!E297*$I10+'6、销售进度'!D297*$J10</f>
        <v>0</v>
      </c>
      <c r="L113" s="181">
        <f>'6、销售进度'!L297*$C10+'6、销售进度'!K297*$D10+'6、销售进度'!J297*$E10+'6、销售进度'!I297*$F10+'6、销售进度'!H297*$G10+'6、销售进度'!G297*$H10+'6、销售进度'!F297*$I10+'6、销售进度'!E297*$J10</f>
        <v>0</v>
      </c>
      <c r="M113" s="181">
        <f>'6、销售进度'!M297*$C10+'6、销售进度'!L297*$D10+'6、销售进度'!K297*$E10+'6、销售进度'!J297*$F10+'6、销售进度'!I297*$G10+'6、销售进度'!H297*$H10+'6、销售进度'!G297*$I10+'6、销售进度'!F297*$J10</f>
        <v>0</v>
      </c>
      <c r="N113" s="181">
        <f>'6、销售进度'!N297*$C10+'6、销售进度'!M297*$D10+'6、销售进度'!L297*$E10+'6、销售进度'!K297*$F10+'6、销售进度'!J297*$G10+'6、销售进度'!I297*$H10+'6、销售进度'!H297*$I10+'6、销售进度'!G297*$J10</f>
        <v>0</v>
      </c>
      <c r="O113" s="181">
        <f>'6、销售进度'!O297*$C10+'6、销售进度'!N297*$D10+'6、销售进度'!M297*$E10+'6、销售进度'!L297*$F10+'6、销售进度'!K297*$G10+'6、销售进度'!J297*$H10+'6、销售进度'!I297*$I10+'6、销售进度'!H297*$J10</f>
        <v>0</v>
      </c>
      <c r="P113" s="181">
        <f>'6、销售进度'!P297*$C10+'6、销售进度'!O297*$D10+'6、销售进度'!N297*$E10+'6、销售进度'!M297*$F10+'6、销售进度'!L297*$G10+'6、销售进度'!K297*$H10+'6、销售进度'!J297*$I10+'6、销售进度'!I297*$J10</f>
        <v>0</v>
      </c>
      <c r="Q113" s="181">
        <f>'6、销售进度'!Q297*$C10+'6、销售进度'!P297*$D10+'6、销售进度'!O297*$E10+'6、销售进度'!N297*$F10+'6、销售进度'!M297*$G10+'6、销售进度'!L297*$H10+'6、销售进度'!K297*$I10+'6、销售进度'!J297*$J10</f>
        <v>0</v>
      </c>
      <c r="R113" s="181">
        <f>'6、销售进度'!R297*$C10+'6、销售进度'!Q297*$D10+'6、销售进度'!P297*$E10+'6、销售进度'!O297*$F10+'6、销售进度'!N297*$G10+'6、销售进度'!M297*$H10+'6、销售进度'!L297*$I10+'6、销售进度'!K297*$J10</f>
        <v>0</v>
      </c>
      <c r="S113" s="181">
        <f>'6、销售进度'!S297*$C10+'6、销售进度'!R297*$D10+'6、销售进度'!Q297*$E10+'6、销售进度'!P297*$F10+'6、销售进度'!O297*$G10+'6、销售进度'!N297*$H10+'6、销售进度'!M297*$I10+'6、销售进度'!L297*$J10</f>
        <v>0</v>
      </c>
      <c r="T113" s="181">
        <f>'6、销售进度'!T297*$C10+'6、销售进度'!S297*$D10+'6、销售进度'!R297*$E10+'6、销售进度'!Q297*$F10+'6、销售进度'!P297*$G10+'6、销售进度'!O297*$H10+'6、销售进度'!N297*$I10+'6、销售进度'!M297*$J10</f>
        <v>0</v>
      </c>
      <c r="U113" s="181">
        <f>'6、销售进度'!U297*$C10+'6、销售进度'!T297*$D10+'6、销售进度'!S297*$E10+'6、销售进度'!R297*$F10+'6、销售进度'!Q297*$G10+'6、销售进度'!P297*$H10+'6、销售进度'!O297*$I10+'6、销售进度'!N297*$J10</f>
        <v>0</v>
      </c>
      <c r="V113" s="181">
        <f>'6、销售进度'!V297*$C10+'6、销售进度'!U297*$D10+'6、销售进度'!T297*$E10+'6、销售进度'!S297*$F10+'6、销售进度'!R297*$G10+'6、销售进度'!Q297*$H10+'6、销售进度'!P297*$I10+'6、销售进度'!O297*$J10</f>
        <v>0</v>
      </c>
      <c r="W113" s="181">
        <f>'6、销售进度'!W297*$C10+'6、销售进度'!V297*$D10+'6、销售进度'!U297*$E10+'6、销售进度'!T297*$F10+'6、销售进度'!S297*$G10+'6、销售进度'!R297*$H10+'6、销售进度'!Q297*$I10+'6、销售进度'!P297*$J10</f>
        <v>0</v>
      </c>
      <c r="X113" s="181">
        <f>'6、销售进度'!X297*$C10+'6、销售进度'!W297*$D10+'6、销售进度'!V297*$E10+'6、销售进度'!U297*$F10+'6、销售进度'!T297*$G10+'6、销售进度'!S297*$H10+'6、销售进度'!R297*$I10+'6、销售进度'!Q297*$J10</f>
        <v>0</v>
      </c>
      <c r="Y113" s="181">
        <f>'6、销售进度'!Y297*$C10+'6、销售进度'!X297*$D10+'6、销售进度'!W297*$E10+'6、销售进度'!V297*$F10+'6、销售进度'!U297*$G10+'6、销售进度'!T297*$H10+'6、销售进度'!S297*$I10+'6、销售进度'!R297*$J10</f>
        <v>0</v>
      </c>
      <c r="Z113" s="181">
        <f>'6、销售进度'!Z297*$C10+'6、销售进度'!Y297*$D10+'6、销售进度'!X297*$E10+'6、销售进度'!W297*$F10+'6、销售进度'!V297*$G10+'6、销售进度'!U297*$H10+'6、销售进度'!T297*$I10+'6、销售进度'!S297*$J10</f>
        <v>0</v>
      </c>
      <c r="AA113" s="181">
        <f>'6、销售进度'!AA297*$C10+'6、销售进度'!Z297*$D10+'6、销售进度'!Y297*$E10+'6、销售进度'!X297*$F10+'6、销售进度'!W297*$G10+'6、销售进度'!V297*$H10+'6、销售进度'!U297*$I10+'6、销售进度'!T297*$J10</f>
        <v>0</v>
      </c>
      <c r="AB113" s="181">
        <f>'6、销售进度'!AB297*$C10+'6、销售进度'!AA297*$D10+'6、销售进度'!Z297*$E10+'6、销售进度'!Y297*$F10+'6、销售进度'!X297*$G10+'6、销售进度'!W297*$H10+'6、销售进度'!V297*$I10+'6、销售进度'!U297*$J10</f>
        <v>0</v>
      </c>
      <c r="AC113" s="181">
        <f>'6、销售进度'!AC297*$C10+'6、销售进度'!AB297*$D10+'6、销售进度'!AA297*$E10+'6、销售进度'!Z297*$F10+'6、销售进度'!Y297*$G10+'6、销售进度'!X297*$H10+'6、销售进度'!W297*$I10+'6、销售进度'!V297*$J10</f>
        <v>0</v>
      </c>
      <c r="AD113" s="181">
        <f>'6、销售进度'!AD297*$C10+'6、销售进度'!AC297*$D10+'6、销售进度'!AB297*$E10+'6、销售进度'!AA297*$F10+'6、销售进度'!Z297*$G10+'6、销售进度'!Y297*$H10+'6、销售进度'!X297*$I10+'6、销售进度'!W297*$J10</f>
        <v>0</v>
      </c>
      <c r="AE113" s="181">
        <f>'6、销售进度'!AE297*$C10+'6、销售进度'!AD297*$D10+'6、销售进度'!AC297*$E10+'6、销售进度'!AB297*$F10+'6、销售进度'!AA297*$G10+'6、销售进度'!Z297*$H10+'6、销售进度'!Y297*$I10+'6、销售进度'!X297*$J10</f>
        <v>0</v>
      </c>
      <c r="AF113" s="181">
        <f>'6、销售进度'!AF297*$C10+'6、销售进度'!AE297*$D10+'6、销售进度'!AD297*$E10+'6、销售进度'!AC297*$F10+'6、销售进度'!AB297*$G10+'6、销售进度'!AA297*$H10+'6、销售进度'!Z297*$I10+'6、销售进度'!Y297*$J10</f>
        <v>0</v>
      </c>
      <c r="AG113" s="181">
        <f>'6、销售进度'!AG297*$C10+'6、销售进度'!AF297*$D10+'6、销售进度'!AE297*$E10+'6、销售进度'!AD297*$F10+'6、销售进度'!AC297*$G10+'6、销售进度'!AB297*$H10+'6、销售进度'!AA297*$I10+'6、销售进度'!Z297*$J10</f>
        <v>0</v>
      </c>
      <c r="AH113" s="181">
        <f>'6、销售进度'!AH297*$C10+'6、销售进度'!AG297*$D10+'6、销售进度'!AF297*$E10+'6、销售进度'!AE297*$F10+'6、销售进度'!AD297*$G10+'6、销售进度'!AC297*$H10+'6、销售进度'!AB297*$I10+'6、销售进度'!AA297*$J10</f>
        <v>0</v>
      </c>
      <c r="AI113" s="181">
        <f>'6、销售进度'!AI297*$C10+'6、销售进度'!AH297*$D10+'6、销售进度'!AG297*$E10+'6、销售进度'!AF297*$F10+'6、销售进度'!AE297*$G10+'6、销售进度'!AD297*$H10+'6、销售进度'!AC297*$I10+'6、销售进度'!AB297*$J10</f>
        <v>0</v>
      </c>
      <c r="AJ113" s="181">
        <f>'6、销售进度'!AJ297*$C10+'6、销售进度'!AI297*$D10+'6、销售进度'!AH297*$E10+'6、销售进度'!AG297*$F10+'6、销售进度'!AF297*$G10+'6、销售进度'!AE297*$H10+'6、销售进度'!AD297*$I10+'6、销售进度'!AC297*$J10</f>
        <v>0</v>
      </c>
      <c r="AK113" s="181">
        <f>'6、销售进度'!AK297*$C10+'6、销售进度'!AJ297*$D10+'6、销售进度'!AI297*$E10+'6、销售进度'!AH297*$F10+'6、销售进度'!AG297*$G10+'6、销售进度'!AF297*$H10+'6、销售进度'!AE297*$I10+'6、销售进度'!AD297*$J10</f>
        <v>0</v>
      </c>
      <c r="AL113" s="181">
        <f>'6、销售进度'!AL297*$C10+'6、销售进度'!AK297*$D10+'6、销售进度'!AJ297*$E10+'6、销售进度'!AI297*$F10+'6、销售进度'!AH297*$G10+'6、销售进度'!AG297*$H10+'6、销售进度'!AF297*$I10+'6、销售进度'!AE297*$J10</f>
        <v>0</v>
      </c>
      <c r="AM113" s="181">
        <f>'6、销售进度'!AM297*$C10+'6、销售进度'!AL297*$D10+'6、销售进度'!AK297*$E10+'6、销售进度'!AJ297*$F10+'6、销售进度'!AI297*$G10+'6、销售进度'!AH297*$H10+'6、销售进度'!AG297*$I10+'6、销售进度'!AF297*$J10</f>
        <v>0</v>
      </c>
      <c r="AN113" s="181">
        <f>'6、销售进度'!AN297*$C10+'6、销售进度'!AM297*$D10+'6、销售进度'!AL297*$E10+'6、销售进度'!AK297*$F10+'6、销售进度'!AJ297*$G10+'6、销售进度'!AI297*$H10+'6、销售进度'!AH297*$I10+'6、销售进度'!AG297*$J10</f>
        <v>0</v>
      </c>
      <c r="AO113" s="181">
        <f>'6、销售进度'!AO297*$C10+'6、销售进度'!AN297*$D10+'6、销售进度'!AM297*$E10+'6、销售进度'!AL297*$F10+'6、销售进度'!AK297*$G10+'6、销售进度'!AJ297*$H10+'6、销售进度'!AI297*$I10+'6、销售进度'!AH297*$J10</f>
        <v>0</v>
      </c>
      <c r="AP113" s="181">
        <f>'6、销售进度'!AP297*$C10+'6、销售进度'!AO297*$D10+'6、销售进度'!AN297*$E10+'6、销售进度'!AM297*$F10+'6、销售进度'!AL297*$G10+'6、销售进度'!AK297*$H10+'6、销售进度'!AJ297*$I10+'6、销售进度'!AI297*$J10</f>
        <v>0</v>
      </c>
      <c r="AQ113" s="181">
        <f>'6、销售进度'!AQ297*$C10+'6、销售进度'!AP297*$D10+'6、销售进度'!AO297*$E10+'6、销售进度'!AN297*$F10+'6、销售进度'!AM297*$G10+'6、销售进度'!AL297*$H10+'6、销售进度'!AK297*$I10+'6、销售进度'!AJ297*$J10</f>
        <v>0</v>
      </c>
      <c r="AR113" s="181">
        <f>'6、销售进度'!AR297*$C10+'6、销售进度'!AQ297*$D10+'6、销售进度'!AP297*$E10+'6、销售进度'!AO297*$F10+'6、销售进度'!AN297*$G10+'6、销售进度'!AM297*$H10+'6、销售进度'!AL297*$I10+'6、销售进度'!AK297*$J10</f>
        <v>0</v>
      </c>
      <c r="AS113" s="181">
        <f>'6、销售进度'!AS297*$C10+'6、销售进度'!AR297*$D10+'6、销售进度'!AQ297*$E10+'6、销售进度'!AP297*$F10+'6、销售进度'!AO297*$G10+'6、销售进度'!AN297*$H10+'6、销售进度'!AM297*$I10+'6、销售进度'!AL297*$J10</f>
        <v>0</v>
      </c>
      <c r="AT113" s="181">
        <f>'6、销售进度'!AT297*$C10+'6、销售进度'!AS297*$D10+'6、销售进度'!AR297*$E10+'6、销售进度'!AQ297*$F10+'6、销售进度'!AP297*$G10+'6、销售进度'!AO297*$H10+'6、销售进度'!AN297*$I10+'6、销售进度'!AM297*$J10</f>
        <v>0</v>
      </c>
      <c r="AU113" s="181">
        <f>'6、销售进度'!AU297*$C10+'6、销售进度'!AT297*$D10+'6、销售进度'!AS297*$E10+'6、销售进度'!AR297*$F10+'6、销售进度'!AQ297*$G10+'6、销售进度'!AP297*$H10+'6、销售进度'!AO297*$I10+'6、销售进度'!AN297*$J10</f>
        <v>0</v>
      </c>
      <c r="AV113" s="181">
        <f>'6、销售进度'!AV297*$C10+'6、销售进度'!AU297*$D10+'6、销售进度'!AT297*$E10+'6、销售进度'!AS297*$F10+'6、销售进度'!AR297*$G10+'6、销售进度'!AQ297*$H10+'6、销售进度'!AP297*$I10+'6、销售进度'!AO297*$J10</f>
        <v>0</v>
      </c>
      <c r="AW113" s="181">
        <f>'6、销售进度'!AW297*$C10+'6、销售进度'!AV297*$D10+'6、销售进度'!AU297*$E10+'6、销售进度'!AT297*$F10+'6、销售进度'!AS297*$G10+'6、销售进度'!AR297*$H10+'6、销售进度'!AQ297*$I10+'6、销售进度'!AP297*$J10</f>
        <v>0</v>
      </c>
      <c r="AX113" s="181">
        <f>'6、销售进度'!AX297*$C10+'6、销售进度'!AW297*$D10+'6、销售进度'!AV297*$E10+'6、销售进度'!AU297*$F10+'6、销售进度'!AT297*$G10+'6、销售进度'!AS297*$H10+'6、销售进度'!AR297*$I10+'6、销售进度'!AQ297*$J10</f>
        <v>0</v>
      </c>
      <c r="AY113" s="181">
        <f>'6、销售进度'!AY297*$C10+'6、销售进度'!AX297*$D10+'6、销售进度'!AW297*$E10+'6、销售进度'!AV297*$F10+'6、销售进度'!AU297*$G10+'6、销售进度'!AT297*$H10+'6、销售进度'!AS297*$I10+'6、销售进度'!AR297*$J10</f>
        <v>0</v>
      </c>
      <c r="AZ113" s="181">
        <f>'6、销售进度'!AZ297*$C10+'6、销售进度'!AY297*$D10+'6、销售进度'!AX297*$E10+'6、销售进度'!AW297*$F10+'6、销售进度'!AV297*$G10+'6、销售进度'!AU297*$H10+'6、销售进度'!AT297*$I10+'6、销售进度'!AS297*$J10</f>
        <v>0</v>
      </c>
      <c r="BA113" s="181">
        <f>'6、销售进度'!BA297*$C10+'6、销售进度'!AZ297*$D10+'6、销售进度'!AY297*$E10+'6、销售进度'!AX297*$F10+'6、销售进度'!AW297*$G10+'6、销售进度'!AV297*$H10+'6、销售进度'!AU297*$I10+'6、销售进度'!AT297*$J10</f>
        <v>0</v>
      </c>
      <c r="BB113" s="181">
        <f>'6、销售进度'!BB297*$C10+'6、销售进度'!BA297*$D10+'6、销售进度'!AZ297*$E10+'6、销售进度'!AY297*$F10+'6、销售进度'!AX297*$G10+'6、销售进度'!AW297*$H10+'6、销售进度'!AV297*$I10+'6、销售进度'!AU297*$J10</f>
        <v>0</v>
      </c>
      <c r="BC113" s="181">
        <f>'6、销售进度'!BC297*$C10+'6、销售进度'!BB297*$D10+'6、销售进度'!BA297*$E10+'6、销售进度'!AZ297*$F10+'6、销售进度'!AY297*$G10+'6、销售进度'!AX297*$H10+'6、销售进度'!AW297*$I10+'6、销售进度'!AV297*$J10</f>
        <v>0</v>
      </c>
      <c r="BD113" s="181">
        <f>'6、销售进度'!BD297*$C10+'6、销售进度'!BC297*$D10+'6、销售进度'!BB297*$E10+'6、销售进度'!BA297*$F10+'6、销售进度'!AZ297*$G10+'6、销售进度'!AY297*$H10+'6、销售进度'!AX297*$I10+'6、销售进度'!AW297*$J10</f>
        <v>0</v>
      </c>
      <c r="BE113" s="181">
        <f>'6、销售进度'!BE297*$C10+'6、销售进度'!BD297*$D10+'6、销售进度'!BC297*$E10+'6、销售进度'!BB297*$F10+'6、销售进度'!BA297*$G10+'6、销售进度'!AZ297*$H10+'6、销售进度'!AY297*$I10+'6、销售进度'!AX297*$J10</f>
        <v>0</v>
      </c>
      <c r="BF113" s="181">
        <f>'6、销售进度'!BF297*$C10+'6、销售进度'!BE297*$D10+'6、销售进度'!BD297*$E10+'6、销售进度'!BC297*$F10+'6、销售进度'!BB297*$G10+'6、销售进度'!BA297*$H10+'6、销售进度'!AZ297*$I10+'6、销售进度'!AY297*$J10</f>
        <v>0</v>
      </c>
      <c r="BG113" s="181">
        <f>'6、销售进度'!BG297*$C10+'6、销售进度'!BF297*$D10+'6、销售进度'!BE297*$E10+'6、销售进度'!BD297*$F10+'6、销售进度'!BC297*$G10+'6、销售进度'!BB297*$H10+'6、销售进度'!BA297*$I10+'6、销售进度'!AZ297*$J10</f>
        <v>0</v>
      </c>
      <c r="BH113" s="181">
        <f>'6、销售进度'!BH297*$C10+'6、销售进度'!BG297*$D10+'6、销售进度'!BF297*$E10+'6、销售进度'!BE297*$F10+'6、销售进度'!BD297*$G10+'6、销售进度'!BC297*$H10+'6、销售进度'!BB297*$I10+'6、销售进度'!BA297*$J10</f>
        <v>0</v>
      </c>
      <c r="BI113" s="181">
        <f>'6、销售进度'!BI297*$C10+'6、销售进度'!BH297*$D10+'6、销售进度'!BG297*$E10+'6、销售进度'!BF297*$F10+'6、销售进度'!BE297*$G10+'6、销售进度'!BD297*$H10+'6、销售进度'!BC297*$I10+'6、销售进度'!BB297*$J10</f>
        <v>0</v>
      </c>
      <c r="BJ113" s="181">
        <f>'6、销售进度'!BJ297*$C10+'6、销售进度'!BI297*$D10+'6、销售进度'!BH297*$E10+'6、销售进度'!BG297*$F10+'6、销售进度'!BF297*$G10+'6、销售进度'!BE297*$H10+'6、销售进度'!BD297*$I10+'6、销售进度'!BC297*$J10</f>
        <v>0</v>
      </c>
      <c r="BK113" s="181">
        <f>'6、销售进度'!BK297*$C10+'6、销售进度'!BJ297*$D10+'6、销售进度'!BI297*$E10+'6、销售进度'!BH297*$F10+'6、销售进度'!BG297*$G10+'6、销售进度'!BF297*$H10+'6、销售进度'!BE297*$I10+'6、销售进度'!BD297*$J10</f>
        <v>0</v>
      </c>
      <c r="BL113" s="181">
        <f>'6、销售进度'!BL297*$C10+'6、销售进度'!BK297*$D10+'6、销售进度'!BJ297*$E10+'6、销售进度'!BI297*$F10+'6、销售进度'!BH297*$G10+'6、销售进度'!BG297*$H10+'6、销售进度'!BF297*$I10+'6、销售进度'!BE297*$J10</f>
        <v>0</v>
      </c>
      <c r="BM113" s="181">
        <f>'6、销售进度'!BM297*$C10+'6、销售进度'!BL297*$D10+'6、销售进度'!BK297*$E10+'6、销售进度'!BJ297*$F10+'6、销售进度'!BI297*$G10+'6、销售进度'!BH297*$H10+'6、销售进度'!BG297*$I10+'6、销售进度'!BF297*$J10</f>
        <v>0</v>
      </c>
      <c r="BN113" s="181">
        <f>'6、销售进度'!BN297*$C10+'6、销售进度'!BM297*$D10+'6、销售进度'!BL297*$E10+'6、销售进度'!BK297*$F10+'6、销售进度'!BJ297*$G10+'6、销售进度'!BI297*$H10+'6、销售进度'!BH297*$I10+'6、销售进度'!BG297*$J10</f>
        <v>0</v>
      </c>
      <c r="BO113" s="181">
        <f>'6、销售进度'!BO297*$C10+'6、销售进度'!BN297*$D10+'6、销售进度'!BM297*$E10+'6、销售进度'!BL297*$F10+'6、销售进度'!BK297*$G10+'6、销售进度'!BJ297*$H10+'6、销售进度'!BI297*$I10+'6、销售进度'!BH297*$J10</f>
        <v>0</v>
      </c>
      <c r="BP113" s="181">
        <f>'6、销售进度'!BP297*$C10+'6、销售进度'!BO297*$D10+'6、销售进度'!BN297*$E10+'6、销售进度'!BM297*$F10+'6、销售进度'!BL297*$G10+'6、销售进度'!BK297*$H10+'6、销售进度'!BJ297*$I10+'6、销售进度'!BI297*$J10</f>
        <v>0</v>
      </c>
      <c r="BQ113" s="181">
        <f>'6、销售进度'!BQ297*$C10+'6、销售进度'!BP297*$D10+'6、销售进度'!BO297*$E10+'6、销售进度'!BN297*$F10+'6、销售进度'!BM297*$G10+'6、销售进度'!BL297*$H10+'6、销售进度'!BK297*$I10+'6、销售进度'!BJ297*$J10</f>
        <v>0</v>
      </c>
      <c r="BR113" s="181">
        <f>'6、销售进度'!BR297*$C10+'6、销售进度'!BQ297*$D10+'6、销售进度'!BP297*$E10+'6、销售进度'!BO297*$F10+'6、销售进度'!BN297*$G10+'6、销售进度'!BM297*$H10+'6、销售进度'!BL297*$I10+'6、销售进度'!BK297*$J10</f>
        <v>0</v>
      </c>
      <c r="BS113" s="181">
        <f>'6、销售进度'!BS297*$C10+'6、销售进度'!BR297*$D10+'6、销售进度'!BQ297*$E10+'6、销售进度'!BP297*$F10+'6、销售进度'!BO297*$G10+'6、销售进度'!BN297*$H10+'6、销售进度'!BM297*$I10+'6、销售进度'!BL297*$J10</f>
        <v>0</v>
      </c>
      <c r="BT113" s="181">
        <f>'6、销售进度'!BT297*$C10+'6、销售进度'!BS297*$D10+'6、销售进度'!BR297*$E10+'6、销售进度'!BQ297*$F10+'6、销售进度'!BP297*$G10+'6、销售进度'!BO297*$H10+'6、销售进度'!BN297*$I10+'6、销售进度'!BM297*$J10</f>
        <v>0</v>
      </c>
      <c r="BU113" s="181">
        <f>'6、销售进度'!BU297*$C10+'6、销售进度'!BT297*$D10+'6、销售进度'!BS297*$E10+'6、销售进度'!BR297*$F10+'6、销售进度'!BQ297*$G10+'6、销售进度'!BP297*$H10+'6、销售进度'!BO297*$I10+'6、销售进度'!BN297*$J10</f>
        <v>0</v>
      </c>
      <c r="BV113" s="181">
        <f>'6、销售进度'!BV297*$C10+'6、销售进度'!BU297*$D10+'6、销售进度'!BT297*$E10+'6、销售进度'!BS297*$F10+'6、销售进度'!BR297*$G10+'6、销售进度'!BQ297*$H10+'6、销售进度'!BP297*$I10+'6、销售进度'!BO297*$J10</f>
        <v>0</v>
      </c>
      <c r="BW113" s="181">
        <f>'6、销售进度'!BW297*$C10+'6、销售进度'!BV297*$D10+'6、销售进度'!BU297*$E10+'6、销售进度'!BT297*$F10+'6、销售进度'!BS297*$G10+'6、销售进度'!BR297*$H10+'6、销售进度'!BQ297*$I10+'6、销售进度'!BP297*$J10</f>
        <v>0</v>
      </c>
      <c r="BX113" s="181">
        <f>'6、销售进度'!BX297*$C10+'6、销售进度'!BW297*$D10+'6、销售进度'!BV297*$E10+'6、销售进度'!BU297*$F10+'6、销售进度'!BT297*$G10+'6、销售进度'!BS297*$H10+'6、销售进度'!BR297*$I10+'6、销售进度'!BQ297*$J10</f>
        <v>0</v>
      </c>
      <c r="BY113" s="181">
        <f>'6、销售进度'!BY297*$C10+'6、销售进度'!BX297*$D10+'6、销售进度'!BW297*$E10+'6、销售进度'!BV297*$F10+'6、销售进度'!BU297*$G10+'6、销售进度'!BT297*$H10+'6、销售进度'!BS297*$I10+'6、销售进度'!BR297*$J10</f>
        <v>0</v>
      </c>
      <c r="BZ113" s="181">
        <f>'6、销售进度'!BZ297*$C10+'6、销售进度'!BY297*$D10+'6、销售进度'!BX297*$E10+'6、销售进度'!BW297*$F10+'6、销售进度'!BV297*$G10+'6、销售进度'!BU297*$H10+'6、销售进度'!BT297*$I10+'6、销售进度'!BS297*$J10</f>
        <v>0</v>
      </c>
      <c r="CA113" s="181">
        <f>'6、销售进度'!CA297*$C10+'6、销售进度'!BZ297*$D10+'6、销售进度'!BY297*$E10+'6、销售进度'!BX297*$F10+'6、销售进度'!BW297*$G10+'6、销售进度'!BV297*$H10+'6、销售进度'!BU297*$I10+'6、销售进度'!BT297*$J10</f>
        <v>0</v>
      </c>
      <c r="CB113" s="181">
        <f>'6、销售进度'!CB297*$C10+'6、销售进度'!CA297*$D10+'6、销售进度'!BZ297*$E10+'6、销售进度'!BY297*$F10+'6、销售进度'!BX297*$G10+'6、销售进度'!BW297*$H10+'6、销售进度'!BV297*$I10+'6、销售进度'!BU297*$J10</f>
        <v>0</v>
      </c>
      <c r="CC113" s="181">
        <f>'6、销售进度'!CC297*$C10+'6、销售进度'!CB297*$D10+'6、销售进度'!CA297*$E10+'6、销售进度'!BZ297*$F10+'6、销售进度'!BY297*$G10+'6、销售进度'!BX297*$H10+'6、销售进度'!BW297*$I10+'6、销售进度'!BV297*$J10</f>
        <v>0</v>
      </c>
      <c r="CD113" s="181">
        <f>'6、销售进度'!CD297*$C10+'6、销售进度'!CC297*$D10+'6、销售进度'!CB297*$E10+'6、销售进度'!CA297*$F10+'6、销售进度'!BZ297*$G10+'6、销售进度'!BY297*$H10+'6、销售进度'!BX297*$I10+'6、销售进度'!BW297*$J10</f>
        <v>0</v>
      </c>
      <c r="CE113" s="181">
        <f>'6、销售进度'!CE297*$C10+'6、销售进度'!CD297*$D10+'6、销售进度'!CC297*$E10+'6、销售进度'!CB297*$F10+'6、销售进度'!CA297*$G10+'6、销售进度'!BZ297*$H10+'6、销售进度'!BY297*$I10+'6、销售进度'!BX297*$J10</f>
        <v>0</v>
      </c>
      <c r="CF113" s="181">
        <f>'6、销售进度'!CF297*$C10+'6、销售进度'!CE297*$D10+'6、销售进度'!CD297*$E10+'6、销售进度'!CC297*$F10+'6、销售进度'!CB297*$G10+'6、销售进度'!CA297*$H10+'6、销售进度'!BZ297*$I10+'6、销售进度'!BY297*$J10</f>
        <v>0</v>
      </c>
      <c r="CG113" s="181">
        <f>'6、销售进度'!CG297*$C10+'6、销售进度'!CF297*$D10+'6、销售进度'!CE297*$E10+'6、销售进度'!CD297*$F10+'6、销售进度'!CC297*$G10+'6、销售进度'!CB297*$H10+'6、销售进度'!CA297*$I10+'6、销售进度'!BZ297*$J10</f>
        <v>0</v>
      </c>
      <c r="CH113" s="181">
        <f>'6、销售进度'!CH297*$C10+'6、销售进度'!CG297*$D10+'6、销售进度'!CF297*$E10+'6、销售进度'!CE297*$F10+'6、销售进度'!CD297*$G10+'6、销售进度'!CC297*$H10+'6、销售进度'!CB297*$I10+'6、销售进度'!CA297*$J10</f>
        <v>0</v>
      </c>
      <c r="CI113" s="181">
        <f>'6、销售进度'!CI297*$C10+'6、销售进度'!CH297*$D10+'6、销售进度'!CG297*$E10+'6、销售进度'!CF297*$F10+'6、销售进度'!CE297*$G10+'6、销售进度'!CD297*$H10+'6、销售进度'!CC297*$I10+'6、销售进度'!CB297*$J10</f>
        <v>0</v>
      </c>
      <c r="CJ113" s="181">
        <f>'6、销售进度'!CJ297*$C10+'6、销售进度'!CI297*$D10+'6、销售进度'!CH297*$E10+'6、销售进度'!CG297*$F10+'6、销售进度'!CF297*$G10+'6、销售进度'!CE297*$H10+'6、销售进度'!CD297*$I10+'6、销售进度'!CC297*$J10</f>
        <v>0</v>
      </c>
      <c r="CK113" s="181">
        <f>'6、销售进度'!CK297*$C10+'6、销售进度'!CJ297*$D10+'6、销售进度'!CI297*$E10+'6、销售进度'!CH297*$F10+'6、销售进度'!CG297*$G10+'6、销售进度'!CF297*$H10+'6、销售进度'!CE297*$I10+'6、销售进度'!CD297*$J10</f>
        <v>0</v>
      </c>
      <c r="CL113" s="181">
        <f>'6、销售进度'!CL297*$C10+'6、销售进度'!CK297*$D10+'6、销售进度'!CJ297*$E10+'6、销售进度'!CI297*$F10+'6、销售进度'!CH297*$G10+'6、销售进度'!CG297*$H10+'6、销售进度'!CF297*$I10+'6、销售进度'!CE297*$J10</f>
        <v>0</v>
      </c>
      <c r="CM113" s="181">
        <f>'6、销售进度'!CM297*$C10+'6、销售进度'!CL297*$D10+'6、销售进度'!CK297*$E10+'6、销售进度'!CJ297*$F10+'6、销售进度'!CI297*$G10+'6、销售进度'!CH297*$H10+'6、销售进度'!CG297*$I10+'6、销售进度'!CF297*$J10</f>
        <v>0</v>
      </c>
      <c r="CN113" s="181">
        <f>'6、销售进度'!CN297*$C10+'6、销售进度'!CM297*$D10+'6、销售进度'!CL297*$E10+'6、销售进度'!CK297*$F10+'6、销售进度'!CJ297*$G10+'6、销售进度'!CI297*$H10+'6、销售进度'!CH297*$I10+'6、销售进度'!CG297*$J10</f>
        <v>0</v>
      </c>
      <c r="CO113" s="181">
        <f>'6、销售进度'!CO297*$C10+'6、销售进度'!CN297*$D10+'6、销售进度'!CM297*$E10+'6、销售进度'!CL297*$F10+'6、销售进度'!CK297*$G10+'6、销售进度'!CJ297*$H10+'6、销售进度'!CI297*$I10+'6、销售进度'!CH297*$J10</f>
        <v>0</v>
      </c>
      <c r="CP113" s="181">
        <f>'6、销售进度'!CP297*$C10+'6、销售进度'!CO297*$D10+'6、销售进度'!CN297*$E10+'6、销售进度'!CM297*$F10+'6、销售进度'!CL297*$G10+'6、销售进度'!CK297*$H10+'6、销售进度'!CJ297*$I10+'6、销售进度'!CI297*$J10</f>
        <v>0</v>
      </c>
      <c r="CQ113" s="181">
        <f>'6、销售进度'!CQ297*$C10+'6、销售进度'!CP297*$D10+'6、销售进度'!CO297*$E10+'6、销售进度'!CN297*$F10+'6、销售进度'!CM297*$G10+'6、销售进度'!CL297*$H10+'6、销售进度'!CK297*$I10+'6、销售进度'!CJ297*$J10</f>
        <v>0</v>
      </c>
      <c r="CR113" s="181">
        <f>'6、销售进度'!CR297*$C10+'6、销售进度'!CQ297*$D10+'6、销售进度'!CP297*$E10+'6、销售进度'!CO297*$F10+'6、销售进度'!CN297*$G10+'6、销售进度'!CM297*$H10+'6、销售进度'!CL297*$I10+'6、销售进度'!CK297*$J10</f>
        <v>0</v>
      </c>
      <c r="CS113" s="181">
        <f>'6、销售进度'!CS297*$C10+'6、销售进度'!CR297*$D10+'6、销售进度'!CQ297*$E10+'6、销售进度'!CP297*$F10+'6、销售进度'!CO297*$G10+'6、销售进度'!CN297*$H10+'6、销售进度'!CM297*$I10+'6、销售进度'!CL297*$J10</f>
        <v>0</v>
      </c>
      <c r="CT113" s="181">
        <f>'6、销售进度'!CT297*$C10+'6、销售进度'!CS297*$D10+'6、销售进度'!CR297*$E10+'6、销售进度'!CQ297*$F10+'6、销售进度'!CP297*$G10+'6、销售进度'!CO297*$H10+'6、销售进度'!CN297*$I10+'6、销售进度'!CM297*$J10</f>
        <v>0</v>
      </c>
      <c r="CU113" s="188">
        <f>B113-'6、销售进度'!B297</f>
        <v>0</v>
      </c>
    </row>
    <row r="114" spans="1:99" ht="16.5" customHeight="1" outlineLevel="1">
      <c r="A114" s="174" t="str">
        <f t="shared" si="61"/>
        <v>独栋</v>
      </c>
      <c r="B114" s="180">
        <f t="shared" si="62"/>
        <v>0</v>
      </c>
      <c r="C114" s="181">
        <f>'6、销售进度'!C298*$C11</f>
        <v>0</v>
      </c>
      <c r="D114" s="181">
        <f>'6、销售进度'!D298*$C11+'6、销售进度'!C298*$D11</f>
        <v>0</v>
      </c>
      <c r="E114" s="181">
        <f>'6、销售进度'!E298*$C11+'6、销售进度'!D298*$D11+'6、销售进度'!C298*$E11</f>
        <v>0</v>
      </c>
      <c r="F114" s="181">
        <f>'6、销售进度'!F298*$C11+'6、销售进度'!E298*$D11+'6、销售进度'!D298*$E11+'6、销售进度'!C298*$F11</f>
        <v>0</v>
      </c>
      <c r="G114" s="181">
        <f>'6、销售进度'!G298*$C11+'6、销售进度'!F298*$D11+'6、销售进度'!E298*$E11+'6、销售进度'!D298*$F11+'6、销售进度'!C298*$G11</f>
        <v>0</v>
      </c>
      <c r="H114" s="181">
        <f>'6、销售进度'!H298*$C11+'6、销售进度'!G298*$D11+'6、销售进度'!F298*$E11+'6、销售进度'!E298*$F11+'6、销售进度'!D298*$G11+'6、销售进度'!C298*$H11</f>
        <v>0</v>
      </c>
      <c r="I114" s="181">
        <f>'6、销售进度'!I298*$C11+'6、销售进度'!H298*$D11+'6、销售进度'!G298*$E11+'6、销售进度'!F298*$F11+'6、销售进度'!E298*$G11+'6、销售进度'!D298*$H11+'6、销售进度'!C298*$I11</f>
        <v>0</v>
      </c>
      <c r="J114" s="181">
        <f>'6、销售进度'!J298*$C11+'6、销售进度'!I298*$D11+'6、销售进度'!H298*$E11+'6、销售进度'!G298*$F11+'6、销售进度'!F298*$G11+'6、销售进度'!E298*$H11+'6、销售进度'!D298*$I11+'6、销售进度'!C298*$J11</f>
        <v>0</v>
      </c>
      <c r="K114" s="181">
        <f>'6、销售进度'!K298*$C11+'6、销售进度'!J298*$D11+'6、销售进度'!I298*$E11+'6、销售进度'!H298*$F11+'6、销售进度'!G298*$G11+'6、销售进度'!F298*$H11+'6、销售进度'!E298*$I11+'6、销售进度'!D298*$J11</f>
        <v>0</v>
      </c>
      <c r="L114" s="181">
        <f>'6、销售进度'!L298*$C11+'6、销售进度'!K298*$D11+'6、销售进度'!J298*$E11+'6、销售进度'!I298*$F11+'6、销售进度'!H298*$G11+'6、销售进度'!G298*$H11+'6、销售进度'!F298*$I11+'6、销售进度'!E298*$J11</f>
        <v>0</v>
      </c>
      <c r="M114" s="181">
        <f>'6、销售进度'!M298*$C11+'6、销售进度'!L298*$D11+'6、销售进度'!K298*$E11+'6、销售进度'!J298*$F11+'6、销售进度'!I298*$G11+'6、销售进度'!H298*$H11+'6、销售进度'!G298*$I11+'6、销售进度'!F298*$J11</f>
        <v>0</v>
      </c>
      <c r="N114" s="181">
        <f>'6、销售进度'!N298*$C11+'6、销售进度'!M298*$D11+'6、销售进度'!L298*$E11+'6、销售进度'!K298*$F11+'6、销售进度'!J298*$G11+'6、销售进度'!I298*$H11+'6、销售进度'!H298*$I11+'6、销售进度'!G298*$J11</f>
        <v>0</v>
      </c>
      <c r="O114" s="181">
        <f>'6、销售进度'!O298*$C11+'6、销售进度'!N298*$D11+'6、销售进度'!M298*$E11+'6、销售进度'!L298*$F11+'6、销售进度'!K298*$G11+'6、销售进度'!J298*$H11+'6、销售进度'!I298*$I11+'6、销售进度'!H298*$J11</f>
        <v>0</v>
      </c>
      <c r="P114" s="181">
        <f>'6、销售进度'!P298*$C11+'6、销售进度'!O298*$D11+'6、销售进度'!N298*$E11+'6、销售进度'!M298*$F11+'6、销售进度'!L298*$G11+'6、销售进度'!K298*$H11+'6、销售进度'!J298*$I11+'6、销售进度'!I298*$J11</f>
        <v>0</v>
      </c>
      <c r="Q114" s="181">
        <f>'6、销售进度'!Q298*$C11+'6、销售进度'!P298*$D11+'6、销售进度'!O298*$E11+'6、销售进度'!N298*$F11+'6、销售进度'!M298*$G11+'6、销售进度'!L298*$H11+'6、销售进度'!K298*$I11+'6、销售进度'!J298*$J11</f>
        <v>0</v>
      </c>
      <c r="R114" s="181">
        <f>'6、销售进度'!R298*$C11+'6、销售进度'!Q298*$D11+'6、销售进度'!P298*$E11+'6、销售进度'!O298*$F11+'6、销售进度'!N298*$G11+'6、销售进度'!M298*$H11+'6、销售进度'!L298*$I11+'6、销售进度'!K298*$J11</f>
        <v>0</v>
      </c>
      <c r="S114" s="181">
        <f>'6、销售进度'!S298*$C11+'6、销售进度'!R298*$D11+'6、销售进度'!Q298*$E11+'6、销售进度'!P298*$F11+'6、销售进度'!O298*$G11+'6、销售进度'!N298*$H11+'6、销售进度'!M298*$I11+'6、销售进度'!L298*$J11</f>
        <v>0</v>
      </c>
      <c r="T114" s="181">
        <f>'6、销售进度'!T298*$C11+'6、销售进度'!S298*$D11+'6、销售进度'!R298*$E11+'6、销售进度'!Q298*$F11+'6、销售进度'!P298*$G11+'6、销售进度'!O298*$H11+'6、销售进度'!N298*$I11+'6、销售进度'!M298*$J11</f>
        <v>0</v>
      </c>
      <c r="U114" s="181">
        <f>'6、销售进度'!U298*$C11+'6、销售进度'!T298*$D11+'6、销售进度'!S298*$E11+'6、销售进度'!R298*$F11+'6、销售进度'!Q298*$G11+'6、销售进度'!P298*$H11+'6、销售进度'!O298*$I11+'6、销售进度'!N298*$J11</f>
        <v>0</v>
      </c>
      <c r="V114" s="181">
        <f>'6、销售进度'!V298*$C11+'6、销售进度'!U298*$D11+'6、销售进度'!T298*$E11+'6、销售进度'!S298*$F11+'6、销售进度'!R298*$G11+'6、销售进度'!Q298*$H11+'6、销售进度'!P298*$I11+'6、销售进度'!O298*$J11</f>
        <v>0</v>
      </c>
      <c r="W114" s="181">
        <f>'6、销售进度'!W298*$C11+'6、销售进度'!V298*$D11+'6、销售进度'!U298*$E11+'6、销售进度'!T298*$F11+'6、销售进度'!S298*$G11+'6、销售进度'!R298*$H11+'6、销售进度'!Q298*$I11+'6、销售进度'!P298*$J11</f>
        <v>0</v>
      </c>
      <c r="X114" s="181">
        <f>'6、销售进度'!X298*$C11+'6、销售进度'!W298*$D11+'6、销售进度'!V298*$E11+'6、销售进度'!U298*$F11+'6、销售进度'!T298*$G11+'6、销售进度'!S298*$H11+'6、销售进度'!R298*$I11+'6、销售进度'!Q298*$J11</f>
        <v>0</v>
      </c>
      <c r="Y114" s="181">
        <f>'6、销售进度'!Y298*$C11+'6、销售进度'!X298*$D11+'6、销售进度'!W298*$E11+'6、销售进度'!V298*$F11+'6、销售进度'!U298*$G11+'6、销售进度'!T298*$H11+'6、销售进度'!S298*$I11+'6、销售进度'!R298*$J11</f>
        <v>0</v>
      </c>
      <c r="Z114" s="181">
        <f>'6、销售进度'!Z298*$C11+'6、销售进度'!Y298*$D11+'6、销售进度'!X298*$E11+'6、销售进度'!W298*$F11+'6、销售进度'!V298*$G11+'6、销售进度'!U298*$H11+'6、销售进度'!T298*$I11+'6、销售进度'!S298*$J11</f>
        <v>0</v>
      </c>
      <c r="AA114" s="181">
        <f>'6、销售进度'!AA298*$C11+'6、销售进度'!Z298*$D11+'6、销售进度'!Y298*$E11+'6、销售进度'!X298*$F11+'6、销售进度'!W298*$G11+'6、销售进度'!V298*$H11+'6、销售进度'!U298*$I11+'6、销售进度'!T298*$J11</f>
        <v>0</v>
      </c>
      <c r="AB114" s="181">
        <f>'6、销售进度'!AB298*$C11+'6、销售进度'!AA298*$D11+'6、销售进度'!Z298*$E11+'6、销售进度'!Y298*$F11+'6、销售进度'!X298*$G11+'6、销售进度'!W298*$H11+'6、销售进度'!V298*$I11+'6、销售进度'!U298*$J11</f>
        <v>0</v>
      </c>
      <c r="AC114" s="181">
        <f>'6、销售进度'!AC298*$C11+'6、销售进度'!AB298*$D11+'6、销售进度'!AA298*$E11+'6、销售进度'!Z298*$F11+'6、销售进度'!Y298*$G11+'6、销售进度'!X298*$H11+'6、销售进度'!W298*$I11+'6、销售进度'!V298*$J11</f>
        <v>0</v>
      </c>
      <c r="AD114" s="181">
        <f>'6、销售进度'!AD298*$C11+'6、销售进度'!AC298*$D11+'6、销售进度'!AB298*$E11+'6、销售进度'!AA298*$F11+'6、销售进度'!Z298*$G11+'6、销售进度'!Y298*$H11+'6、销售进度'!X298*$I11+'6、销售进度'!W298*$J11</f>
        <v>0</v>
      </c>
      <c r="AE114" s="181">
        <f>'6、销售进度'!AE298*$C11+'6、销售进度'!AD298*$D11+'6、销售进度'!AC298*$E11+'6、销售进度'!AB298*$F11+'6、销售进度'!AA298*$G11+'6、销售进度'!Z298*$H11+'6、销售进度'!Y298*$I11+'6、销售进度'!X298*$J11</f>
        <v>0</v>
      </c>
      <c r="AF114" s="181">
        <f>'6、销售进度'!AF298*$C11+'6、销售进度'!AE298*$D11+'6、销售进度'!AD298*$E11+'6、销售进度'!AC298*$F11+'6、销售进度'!AB298*$G11+'6、销售进度'!AA298*$H11+'6、销售进度'!Z298*$I11+'6、销售进度'!Y298*$J11</f>
        <v>0</v>
      </c>
      <c r="AG114" s="181">
        <f>'6、销售进度'!AG298*$C11+'6、销售进度'!AF298*$D11+'6、销售进度'!AE298*$E11+'6、销售进度'!AD298*$F11+'6、销售进度'!AC298*$G11+'6、销售进度'!AB298*$H11+'6、销售进度'!AA298*$I11+'6、销售进度'!Z298*$J11</f>
        <v>0</v>
      </c>
      <c r="AH114" s="181">
        <f>'6、销售进度'!AH298*$C11+'6、销售进度'!AG298*$D11+'6、销售进度'!AF298*$E11+'6、销售进度'!AE298*$F11+'6、销售进度'!AD298*$G11+'6、销售进度'!AC298*$H11+'6、销售进度'!AB298*$I11+'6、销售进度'!AA298*$J11</f>
        <v>0</v>
      </c>
      <c r="AI114" s="181">
        <f>'6、销售进度'!AI298*$C11+'6、销售进度'!AH298*$D11+'6、销售进度'!AG298*$E11+'6、销售进度'!AF298*$F11+'6、销售进度'!AE298*$G11+'6、销售进度'!AD298*$H11+'6、销售进度'!AC298*$I11+'6、销售进度'!AB298*$J11</f>
        <v>0</v>
      </c>
      <c r="AJ114" s="181">
        <f>'6、销售进度'!AJ298*$C11+'6、销售进度'!AI298*$D11+'6、销售进度'!AH298*$E11+'6、销售进度'!AG298*$F11+'6、销售进度'!AF298*$G11+'6、销售进度'!AE298*$H11+'6、销售进度'!AD298*$I11+'6、销售进度'!AC298*$J11</f>
        <v>0</v>
      </c>
      <c r="AK114" s="181">
        <f>'6、销售进度'!AK298*$C11+'6、销售进度'!AJ298*$D11+'6、销售进度'!AI298*$E11+'6、销售进度'!AH298*$F11+'6、销售进度'!AG298*$G11+'6、销售进度'!AF298*$H11+'6、销售进度'!AE298*$I11+'6、销售进度'!AD298*$J11</f>
        <v>0</v>
      </c>
      <c r="AL114" s="181">
        <f>'6、销售进度'!AL298*$C11+'6、销售进度'!AK298*$D11+'6、销售进度'!AJ298*$E11+'6、销售进度'!AI298*$F11+'6、销售进度'!AH298*$G11+'6、销售进度'!AG298*$H11+'6、销售进度'!AF298*$I11+'6、销售进度'!AE298*$J11</f>
        <v>0</v>
      </c>
      <c r="AM114" s="181">
        <f>'6、销售进度'!AM298*$C11+'6、销售进度'!AL298*$D11+'6、销售进度'!AK298*$E11+'6、销售进度'!AJ298*$F11+'6、销售进度'!AI298*$G11+'6、销售进度'!AH298*$H11+'6、销售进度'!AG298*$I11+'6、销售进度'!AF298*$J11</f>
        <v>0</v>
      </c>
      <c r="AN114" s="181">
        <f>'6、销售进度'!AN298*$C11+'6、销售进度'!AM298*$D11+'6、销售进度'!AL298*$E11+'6、销售进度'!AK298*$F11+'6、销售进度'!AJ298*$G11+'6、销售进度'!AI298*$H11+'6、销售进度'!AH298*$I11+'6、销售进度'!AG298*$J11</f>
        <v>0</v>
      </c>
      <c r="AO114" s="181">
        <f>'6、销售进度'!AO298*$C11+'6、销售进度'!AN298*$D11+'6、销售进度'!AM298*$E11+'6、销售进度'!AL298*$F11+'6、销售进度'!AK298*$G11+'6、销售进度'!AJ298*$H11+'6、销售进度'!AI298*$I11+'6、销售进度'!AH298*$J11</f>
        <v>0</v>
      </c>
      <c r="AP114" s="181">
        <f>'6、销售进度'!AP298*$C11+'6、销售进度'!AO298*$D11+'6、销售进度'!AN298*$E11+'6、销售进度'!AM298*$F11+'6、销售进度'!AL298*$G11+'6、销售进度'!AK298*$H11+'6、销售进度'!AJ298*$I11+'6、销售进度'!AI298*$J11</f>
        <v>0</v>
      </c>
      <c r="AQ114" s="181">
        <f>'6、销售进度'!AQ298*$C11+'6、销售进度'!AP298*$D11+'6、销售进度'!AO298*$E11+'6、销售进度'!AN298*$F11+'6、销售进度'!AM298*$G11+'6、销售进度'!AL298*$H11+'6、销售进度'!AK298*$I11+'6、销售进度'!AJ298*$J11</f>
        <v>0</v>
      </c>
      <c r="AR114" s="181">
        <f>'6、销售进度'!AR298*$C11+'6、销售进度'!AQ298*$D11+'6、销售进度'!AP298*$E11+'6、销售进度'!AO298*$F11+'6、销售进度'!AN298*$G11+'6、销售进度'!AM298*$H11+'6、销售进度'!AL298*$I11+'6、销售进度'!AK298*$J11</f>
        <v>0</v>
      </c>
      <c r="AS114" s="181">
        <f>'6、销售进度'!AS298*$C11+'6、销售进度'!AR298*$D11+'6、销售进度'!AQ298*$E11+'6、销售进度'!AP298*$F11+'6、销售进度'!AO298*$G11+'6、销售进度'!AN298*$H11+'6、销售进度'!AM298*$I11+'6、销售进度'!AL298*$J11</f>
        <v>0</v>
      </c>
      <c r="AT114" s="181">
        <f>'6、销售进度'!AT298*$C11+'6、销售进度'!AS298*$D11+'6、销售进度'!AR298*$E11+'6、销售进度'!AQ298*$F11+'6、销售进度'!AP298*$G11+'6、销售进度'!AO298*$H11+'6、销售进度'!AN298*$I11+'6、销售进度'!AM298*$J11</f>
        <v>0</v>
      </c>
      <c r="AU114" s="181">
        <f>'6、销售进度'!AU298*$C11+'6、销售进度'!AT298*$D11+'6、销售进度'!AS298*$E11+'6、销售进度'!AR298*$F11+'6、销售进度'!AQ298*$G11+'6、销售进度'!AP298*$H11+'6、销售进度'!AO298*$I11+'6、销售进度'!AN298*$J11</f>
        <v>0</v>
      </c>
      <c r="AV114" s="181">
        <f>'6、销售进度'!AV298*$C11+'6、销售进度'!AU298*$D11+'6、销售进度'!AT298*$E11+'6、销售进度'!AS298*$F11+'6、销售进度'!AR298*$G11+'6、销售进度'!AQ298*$H11+'6、销售进度'!AP298*$I11+'6、销售进度'!AO298*$J11</f>
        <v>0</v>
      </c>
      <c r="AW114" s="181">
        <f>'6、销售进度'!AW298*$C11+'6、销售进度'!AV298*$D11+'6、销售进度'!AU298*$E11+'6、销售进度'!AT298*$F11+'6、销售进度'!AS298*$G11+'6、销售进度'!AR298*$H11+'6、销售进度'!AQ298*$I11+'6、销售进度'!AP298*$J11</f>
        <v>0</v>
      </c>
      <c r="AX114" s="181">
        <f>'6、销售进度'!AX298*$C11+'6、销售进度'!AW298*$D11+'6、销售进度'!AV298*$E11+'6、销售进度'!AU298*$F11+'6、销售进度'!AT298*$G11+'6、销售进度'!AS298*$H11+'6、销售进度'!AR298*$I11+'6、销售进度'!AQ298*$J11</f>
        <v>0</v>
      </c>
      <c r="AY114" s="181">
        <f>'6、销售进度'!AY298*$C11+'6、销售进度'!AX298*$D11+'6、销售进度'!AW298*$E11+'6、销售进度'!AV298*$F11+'6、销售进度'!AU298*$G11+'6、销售进度'!AT298*$H11+'6、销售进度'!AS298*$I11+'6、销售进度'!AR298*$J11</f>
        <v>0</v>
      </c>
      <c r="AZ114" s="181">
        <f>'6、销售进度'!AZ298*$C11+'6、销售进度'!AY298*$D11+'6、销售进度'!AX298*$E11+'6、销售进度'!AW298*$F11+'6、销售进度'!AV298*$G11+'6、销售进度'!AU298*$H11+'6、销售进度'!AT298*$I11+'6、销售进度'!AS298*$J11</f>
        <v>0</v>
      </c>
      <c r="BA114" s="181">
        <f>'6、销售进度'!BA298*$C11+'6、销售进度'!AZ298*$D11+'6、销售进度'!AY298*$E11+'6、销售进度'!AX298*$F11+'6、销售进度'!AW298*$G11+'6、销售进度'!AV298*$H11+'6、销售进度'!AU298*$I11+'6、销售进度'!AT298*$J11</f>
        <v>0</v>
      </c>
      <c r="BB114" s="181">
        <f>'6、销售进度'!BB298*$C11+'6、销售进度'!BA298*$D11+'6、销售进度'!AZ298*$E11+'6、销售进度'!AY298*$F11+'6、销售进度'!AX298*$G11+'6、销售进度'!AW298*$H11+'6、销售进度'!AV298*$I11+'6、销售进度'!AU298*$J11</f>
        <v>0</v>
      </c>
      <c r="BC114" s="181">
        <f>'6、销售进度'!BC298*$C11+'6、销售进度'!BB298*$D11+'6、销售进度'!BA298*$E11+'6、销售进度'!AZ298*$F11+'6、销售进度'!AY298*$G11+'6、销售进度'!AX298*$H11+'6、销售进度'!AW298*$I11+'6、销售进度'!AV298*$J11</f>
        <v>0</v>
      </c>
      <c r="BD114" s="181">
        <f>'6、销售进度'!BD298*$C11+'6、销售进度'!BC298*$D11+'6、销售进度'!BB298*$E11+'6、销售进度'!BA298*$F11+'6、销售进度'!AZ298*$G11+'6、销售进度'!AY298*$H11+'6、销售进度'!AX298*$I11+'6、销售进度'!AW298*$J11</f>
        <v>0</v>
      </c>
      <c r="BE114" s="181">
        <f>'6、销售进度'!BE298*$C11+'6、销售进度'!BD298*$D11+'6、销售进度'!BC298*$E11+'6、销售进度'!BB298*$F11+'6、销售进度'!BA298*$G11+'6、销售进度'!AZ298*$H11+'6、销售进度'!AY298*$I11+'6、销售进度'!AX298*$J11</f>
        <v>0</v>
      </c>
      <c r="BF114" s="181">
        <f>'6、销售进度'!BF298*$C11+'6、销售进度'!BE298*$D11+'6、销售进度'!BD298*$E11+'6、销售进度'!BC298*$F11+'6、销售进度'!BB298*$G11+'6、销售进度'!BA298*$H11+'6、销售进度'!AZ298*$I11+'6、销售进度'!AY298*$J11</f>
        <v>0</v>
      </c>
      <c r="BG114" s="181">
        <f>'6、销售进度'!BG298*$C11+'6、销售进度'!BF298*$D11+'6、销售进度'!BE298*$E11+'6、销售进度'!BD298*$F11+'6、销售进度'!BC298*$G11+'6、销售进度'!BB298*$H11+'6、销售进度'!BA298*$I11+'6、销售进度'!AZ298*$J11</f>
        <v>0</v>
      </c>
      <c r="BH114" s="181">
        <f>'6、销售进度'!BH298*$C11+'6、销售进度'!BG298*$D11+'6、销售进度'!BF298*$E11+'6、销售进度'!BE298*$F11+'6、销售进度'!BD298*$G11+'6、销售进度'!BC298*$H11+'6、销售进度'!BB298*$I11+'6、销售进度'!BA298*$J11</f>
        <v>0</v>
      </c>
      <c r="BI114" s="181">
        <f>'6、销售进度'!BI298*$C11+'6、销售进度'!BH298*$D11+'6、销售进度'!BG298*$E11+'6、销售进度'!BF298*$F11+'6、销售进度'!BE298*$G11+'6、销售进度'!BD298*$H11+'6、销售进度'!BC298*$I11+'6、销售进度'!BB298*$J11</f>
        <v>0</v>
      </c>
      <c r="BJ114" s="181">
        <f>'6、销售进度'!BJ298*$C11+'6、销售进度'!BI298*$D11+'6、销售进度'!BH298*$E11+'6、销售进度'!BG298*$F11+'6、销售进度'!BF298*$G11+'6、销售进度'!BE298*$H11+'6、销售进度'!BD298*$I11+'6、销售进度'!BC298*$J11</f>
        <v>0</v>
      </c>
      <c r="BK114" s="181">
        <f>'6、销售进度'!BK298*$C11+'6、销售进度'!BJ298*$D11+'6、销售进度'!BI298*$E11+'6、销售进度'!BH298*$F11+'6、销售进度'!BG298*$G11+'6、销售进度'!BF298*$H11+'6、销售进度'!BE298*$I11+'6、销售进度'!BD298*$J11</f>
        <v>0</v>
      </c>
      <c r="BL114" s="181">
        <f>'6、销售进度'!BL298*$C11+'6、销售进度'!BK298*$D11+'6、销售进度'!BJ298*$E11+'6、销售进度'!BI298*$F11+'6、销售进度'!BH298*$G11+'6、销售进度'!BG298*$H11+'6、销售进度'!BF298*$I11+'6、销售进度'!BE298*$J11</f>
        <v>0</v>
      </c>
      <c r="BM114" s="181">
        <f>'6、销售进度'!BM298*$C11+'6、销售进度'!BL298*$D11+'6、销售进度'!BK298*$E11+'6、销售进度'!BJ298*$F11+'6、销售进度'!BI298*$G11+'6、销售进度'!BH298*$H11+'6、销售进度'!BG298*$I11+'6、销售进度'!BF298*$J11</f>
        <v>0</v>
      </c>
      <c r="BN114" s="181">
        <f>'6、销售进度'!BN298*$C11+'6、销售进度'!BM298*$D11+'6、销售进度'!BL298*$E11+'6、销售进度'!BK298*$F11+'6、销售进度'!BJ298*$G11+'6、销售进度'!BI298*$H11+'6、销售进度'!BH298*$I11+'6、销售进度'!BG298*$J11</f>
        <v>0</v>
      </c>
      <c r="BO114" s="181">
        <f>'6、销售进度'!BO298*$C11+'6、销售进度'!BN298*$D11+'6、销售进度'!BM298*$E11+'6、销售进度'!BL298*$F11+'6、销售进度'!BK298*$G11+'6、销售进度'!BJ298*$H11+'6、销售进度'!BI298*$I11+'6、销售进度'!BH298*$J11</f>
        <v>0</v>
      </c>
      <c r="BP114" s="181">
        <f>'6、销售进度'!BP298*$C11+'6、销售进度'!BO298*$D11+'6、销售进度'!BN298*$E11+'6、销售进度'!BM298*$F11+'6、销售进度'!BL298*$G11+'6、销售进度'!BK298*$H11+'6、销售进度'!BJ298*$I11+'6、销售进度'!BI298*$J11</f>
        <v>0</v>
      </c>
      <c r="BQ114" s="181">
        <f>'6、销售进度'!BQ298*$C11+'6、销售进度'!BP298*$D11+'6、销售进度'!BO298*$E11+'6、销售进度'!BN298*$F11+'6、销售进度'!BM298*$G11+'6、销售进度'!BL298*$H11+'6、销售进度'!BK298*$I11+'6、销售进度'!BJ298*$J11</f>
        <v>0</v>
      </c>
      <c r="BR114" s="181">
        <f>'6、销售进度'!BR298*$C11+'6、销售进度'!BQ298*$D11+'6、销售进度'!BP298*$E11+'6、销售进度'!BO298*$F11+'6、销售进度'!BN298*$G11+'6、销售进度'!BM298*$H11+'6、销售进度'!BL298*$I11+'6、销售进度'!BK298*$J11</f>
        <v>0</v>
      </c>
      <c r="BS114" s="181">
        <f>'6、销售进度'!BS298*$C11+'6、销售进度'!BR298*$D11+'6、销售进度'!BQ298*$E11+'6、销售进度'!BP298*$F11+'6、销售进度'!BO298*$G11+'6、销售进度'!BN298*$H11+'6、销售进度'!BM298*$I11+'6、销售进度'!BL298*$J11</f>
        <v>0</v>
      </c>
      <c r="BT114" s="181">
        <f>'6、销售进度'!BT298*$C11+'6、销售进度'!BS298*$D11+'6、销售进度'!BR298*$E11+'6、销售进度'!BQ298*$F11+'6、销售进度'!BP298*$G11+'6、销售进度'!BO298*$H11+'6、销售进度'!BN298*$I11+'6、销售进度'!BM298*$J11</f>
        <v>0</v>
      </c>
      <c r="BU114" s="181">
        <f>'6、销售进度'!BU298*$C11+'6、销售进度'!BT298*$D11+'6、销售进度'!BS298*$E11+'6、销售进度'!BR298*$F11+'6、销售进度'!BQ298*$G11+'6、销售进度'!BP298*$H11+'6、销售进度'!BO298*$I11+'6、销售进度'!BN298*$J11</f>
        <v>0</v>
      </c>
      <c r="BV114" s="181">
        <f>'6、销售进度'!BV298*$C11+'6、销售进度'!BU298*$D11+'6、销售进度'!BT298*$E11+'6、销售进度'!BS298*$F11+'6、销售进度'!BR298*$G11+'6、销售进度'!BQ298*$H11+'6、销售进度'!BP298*$I11+'6、销售进度'!BO298*$J11</f>
        <v>0</v>
      </c>
      <c r="BW114" s="181">
        <f>'6、销售进度'!BW298*$C11+'6、销售进度'!BV298*$D11+'6、销售进度'!BU298*$E11+'6、销售进度'!BT298*$F11+'6、销售进度'!BS298*$G11+'6、销售进度'!BR298*$H11+'6、销售进度'!BQ298*$I11+'6、销售进度'!BP298*$J11</f>
        <v>0</v>
      </c>
      <c r="BX114" s="181">
        <f>'6、销售进度'!BX298*$C11+'6、销售进度'!BW298*$D11+'6、销售进度'!BV298*$E11+'6、销售进度'!BU298*$F11+'6、销售进度'!BT298*$G11+'6、销售进度'!BS298*$H11+'6、销售进度'!BR298*$I11+'6、销售进度'!BQ298*$J11</f>
        <v>0</v>
      </c>
      <c r="BY114" s="181">
        <f>'6、销售进度'!BY298*$C11+'6、销售进度'!BX298*$D11+'6、销售进度'!BW298*$E11+'6、销售进度'!BV298*$F11+'6、销售进度'!BU298*$G11+'6、销售进度'!BT298*$H11+'6、销售进度'!BS298*$I11+'6、销售进度'!BR298*$J11</f>
        <v>0</v>
      </c>
      <c r="BZ114" s="181">
        <f>'6、销售进度'!BZ298*$C11+'6、销售进度'!BY298*$D11+'6、销售进度'!BX298*$E11+'6、销售进度'!BW298*$F11+'6、销售进度'!BV298*$G11+'6、销售进度'!BU298*$H11+'6、销售进度'!BT298*$I11+'6、销售进度'!BS298*$J11</f>
        <v>0</v>
      </c>
      <c r="CA114" s="181">
        <f>'6、销售进度'!CA298*$C11+'6、销售进度'!BZ298*$D11+'6、销售进度'!BY298*$E11+'6、销售进度'!BX298*$F11+'6、销售进度'!BW298*$G11+'6、销售进度'!BV298*$H11+'6、销售进度'!BU298*$I11+'6、销售进度'!BT298*$J11</f>
        <v>0</v>
      </c>
      <c r="CB114" s="181">
        <f>'6、销售进度'!CB298*$C11+'6、销售进度'!CA298*$D11+'6、销售进度'!BZ298*$E11+'6、销售进度'!BY298*$F11+'6、销售进度'!BX298*$G11+'6、销售进度'!BW298*$H11+'6、销售进度'!BV298*$I11+'6、销售进度'!BU298*$J11</f>
        <v>0</v>
      </c>
      <c r="CC114" s="181">
        <f>'6、销售进度'!CC298*$C11+'6、销售进度'!CB298*$D11+'6、销售进度'!CA298*$E11+'6、销售进度'!BZ298*$F11+'6、销售进度'!BY298*$G11+'6、销售进度'!BX298*$H11+'6、销售进度'!BW298*$I11+'6、销售进度'!BV298*$J11</f>
        <v>0</v>
      </c>
      <c r="CD114" s="181">
        <f>'6、销售进度'!CD298*$C11+'6、销售进度'!CC298*$D11+'6、销售进度'!CB298*$E11+'6、销售进度'!CA298*$F11+'6、销售进度'!BZ298*$G11+'6、销售进度'!BY298*$H11+'6、销售进度'!BX298*$I11+'6、销售进度'!BW298*$J11</f>
        <v>0</v>
      </c>
      <c r="CE114" s="181">
        <f>'6、销售进度'!CE298*$C11+'6、销售进度'!CD298*$D11+'6、销售进度'!CC298*$E11+'6、销售进度'!CB298*$F11+'6、销售进度'!CA298*$G11+'6、销售进度'!BZ298*$H11+'6、销售进度'!BY298*$I11+'6、销售进度'!BX298*$J11</f>
        <v>0</v>
      </c>
      <c r="CF114" s="181">
        <f>'6、销售进度'!CF298*$C11+'6、销售进度'!CE298*$D11+'6、销售进度'!CD298*$E11+'6、销售进度'!CC298*$F11+'6、销售进度'!CB298*$G11+'6、销售进度'!CA298*$H11+'6、销售进度'!BZ298*$I11+'6、销售进度'!BY298*$J11</f>
        <v>0</v>
      </c>
      <c r="CG114" s="181">
        <f>'6、销售进度'!CG298*$C11+'6、销售进度'!CF298*$D11+'6、销售进度'!CE298*$E11+'6、销售进度'!CD298*$F11+'6、销售进度'!CC298*$G11+'6、销售进度'!CB298*$H11+'6、销售进度'!CA298*$I11+'6、销售进度'!BZ298*$J11</f>
        <v>0</v>
      </c>
      <c r="CH114" s="181">
        <f>'6、销售进度'!CH298*$C11+'6、销售进度'!CG298*$D11+'6、销售进度'!CF298*$E11+'6、销售进度'!CE298*$F11+'6、销售进度'!CD298*$G11+'6、销售进度'!CC298*$H11+'6、销售进度'!CB298*$I11+'6、销售进度'!CA298*$J11</f>
        <v>0</v>
      </c>
      <c r="CI114" s="181">
        <f>'6、销售进度'!CI298*$C11+'6、销售进度'!CH298*$D11+'6、销售进度'!CG298*$E11+'6、销售进度'!CF298*$F11+'6、销售进度'!CE298*$G11+'6、销售进度'!CD298*$H11+'6、销售进度'!CC298*$I11+'6、销售进度'!CB298*$J11</f>
        <v>0</v>
      </c>
      <c r="CJ114" s="181">
        <f>'6、销售进度'!CJ298*$C11+'6、销售进度'!CI298*$D11+'6、销售进度'!CH298*$E11+'6、销售进度'!CG298*$F11+'6、销售进度'!CF298*$G11+'6、销售进度'!CE298*$H11+'6、销售进度'!CD298*$I11+'6、销售进度'!CC298*$J11</f>
        <v>0</v>
      </c>
      <c r="CK114" s="181">
        <f>'6、销售进度'!CK298*$C11+'6、销售进度'!CJ298*$D11+'6、销售进度'!CI298*$E11+'6、销售进度'!CH298*$F11+'6、销售进度'!CG298*$G11+'6、销售进度'!CF298*$H11+'6、销售进度'!CE298*$I11+'6、销售进度'!CD298*$J11</f>
        <v>0</v>
      </c>
      <c r="CL114" s="181">
        <f>'6、销售进度'!CL298*$C11+'6、销售进度'!CK298*$D11+'6、销售进度'!CJ298*$E11+'6、销售进度'!CI298*$F11+'6、销售进度'!CH298*$G11+'6、销售进度'!CG298*$H11+'6、销售进度'!CF298*$I11+'6、销售进度'!CE298*$J11</f>
        <v>0</v>
      </c>
      <c r="CM114" s="181">
        <f>'6、销售进度'!CM298*$C11+'6、销售进度'!CL298*$D11+'6、销售进度'!CK298*$E11+'6、销售进度'!CJ298*$F11+'6、销售进度'!CI298*$G11+'6、销售进度'!CH298*$H11+'6、销售进度'!CG298*$I11+'6、销售进度'!CF298*$J11</f>
        <v>0</v>
      </c>
      <c r="CN114" s="181">
        <f>'6、销售进度'!CN298*$C11+'6、销售进度'!CM298*$D11+'6、销售进度'!CL298*$E11+'6、销售进度'!CK298*$F11+'6、销售进度'!CJ298*$G11+'6、销售进度'!CI298*$H11+'6、销售进度'!CH298*$I11+'6、销售进度'!CG298*$J11</f>
        <v>0</v>
      </c>
      <c r="CO114" s="181">
        <f>'6、销售进度'!CO298*$C11+'6、销售进度'!CN298*$D11+'6、销售进度'!CM298*$E11+'6、销售进度'!CL298*$F11+'6、销售进度'!CK298*$G11+'6、销售进度'!CJ298*$H11+'6、销售进度'!CI298*$I11+'6、销售进度'!CH298*$J11</f>
        <v>0</v>
      </c>
      <c r="CP114" s="181">
        <f>'6、销售进度'!CP298*$C11+'6、销售进度'!CO298*$D11+'6、销售进度'!CN298*$E11+'6、销售进度'!CM298*$F11+'6、销售进度'!CL298*$G11+'6、销售进度'!CK298*$H11+'6、销售进度'!CJ298*$I11+'6、销售进度'!CI298*$J11</f>
        <v>0</v>
      </c>
      <c r="CQ114" s="181">
        <f>'6、销售进度'!CQ298*$C11+'6、销售进度'!CP298*$D11+'6、销售进度'!CO298*$E11+'6、销售进度'!CN298*$F11+'6、销售进度'!CM298*$G11+'6、销售进度'!CL298*$H11+'6、销售进度'!CK298*$I11+'6、销售进度'!CJ298*$J11</f>
        <v>0</v>
      </c>
      <c r="CR114" s="181">
        <f>'6、销售进度'!CR298*$C11+'6、销售进度'!CQ298*$D11+'6、销售进度'!CP298*$E11+'6、销售进度'!CO298*$F11+'6、销售进度'!CN298*$G11+'6、销售进度'!CM298*$H11+'6、销售进度'!CL298*$I11+'6、销售进度'!CK298*$J11</f>
        <v>0</v>
      </c>
      <c r="CS114" s="181">
        <f>'6、销售进度'!CS298*$C11+'6、销售进度'!CR298*$D11+'6、销售进度'!CQ298*$E11+'6、销售进度'!CP298*$F11+'6、销售进度'!CO298*$G11+'6、销售进度'!CN298*$H11+'6、销售进度'!CM298*$I11+'6、销售进度'!CL298*$J11</f>
        <v>0</v>
      </c>
      <c r="CT114" s="181">
        <f>'6、销售进度'!CT298*$C11+'6、销售进度'!CS298*$D11+'6、销售进度'!CR298*$E11+'6、销售进度'!CQ298*$F11+'6、销售进度'!CP298*$G11+'6、销售进度'!CO298*$H11+'6、销售进度'!CN298*$I11+'6、销售进度'!CM298*$J11</f>
        <v>0</v>
      </c>
      <c r="CU114" s="188">
        <f>B114-'6、销售进度'!B298</f>
        <v>0</v>
      </c>
    </row>
    <row r="115" spans="1:99" ht="16.5" customHeight="1" outlineLevel="1">
      <c r="A115" s="174" t="str">
        <f t="shared" si="61"/>
        <v>底商</v>
      </c>
      <c r="B115" s="180">
        <f t="shared" si="62"/>
        <v>0</v>
      </c>
      <c r="C115" s="181">
        <f>'6、销售进度'!C299*$C12</f>
        <v>0</v>
      </c>
      <c r="D115" s="181">
        <f>'6、销售进度'!D299*$C12+'6、销售进度'!C299*$D12</f>
        <v>0</v>
      </c>
      <c r="E115" s="181">
        <f>'6、销售进度'!E299*$C12+'6、销售进度'!D299*$D12+'6、销售进度'!C299*$E12</f>
        <v>0</v>
      </c>
      <c r="F115" s="181">
        <f>'6、销售进度'!F299*$C12+'6、销售进度'!E299*$D12+'6、销售进度'!D299*$E12+'6、销售进度'!C299*$F12</f>
        <v>0</v>
      </c>
      <c r="G115" s="181">
        <f>'6、销售进度'!G299*$C12+'6、销售进度'!F299*$D12+'6、销售进度'!E299*$E12+'6、销售进度'!D299*$F12+'6、销售进度'!C299*$G12</f>
        <v>0</v>
      </c>
      <c r="H115" s="181">
        <f>'6、销售进度'!H299*$C12+'6、销售进度'!G299*$D12+'6、销售进度'!F299*$E12+'6、销售进度'!E299*$F12+'6、销售进度'!D299*$G12+'6、销售进度'!C299*$H12</f>
        <v>0</v>
      </c>
      <c r="I115" s="181">
        <f>'6、销售进度'!I299*$C12+'6、销售进度'!H299*$D12+'6、销售进度'!G299*$E12+'6、销售进度'!F299*$F12+'6、销售进度'!E299*$G12+'6、销售进度'!D299*$H12+'6、销售进度'!C299*$I12</f>
        <v>0</v>
      </c>
      <c r="J115" s="181">
        <f>'6、销售进度'!J299*$C12+'6、销售进度'!I299*$D12+'6、销售进度'!H299*$E12+'6、销售进度'!G299*$F12+'6、销售进度'!F299*$G12+'6、销售进度'!E299*$H12+'6、销售进度'!D299*$I12+'6、销售进度'!C299*$J12</f>
        <v>0</v>
      </c>
      <c r="K115" s="181">
        <f>'6、销售进度'!K299*$C12+'6、销售进度'!J299*$D12+'6、销售进度'!I299*$E12+'6、销售进度'!H299*$F12+'6、销售进度'!G299*$G12+'6、销售进度'!F299*$H12+'6、销售进度'!E299*$I12+'6、销售进度'!D299*$J12</f>
        <v>0</v>
      </c>
      <c r="L115" s="181">
        <f>'6、销售进度'!L299*$C12+'6、销售进度'!K299*$D12+'6、销售进度'!J299*$E12+'6、销售进度'!I299*$F12+'6、销售进度'!H299*$G12+'6、销售进度'!G299*$H12+'6、销售进度'!F299*$I12+'6、销售进度'!E299*$J12</f>
        <v>0</v>
      </c>
      <c r="M115" s="181">
        <f>'6、销售进度'!M299*$C12+'6、销售进度'!L299*$D12+'6、销售进度'!K299*$E12+'6、销售进度'!J299*$F12+'6、销售进度'!I299*$G12+'6、销售进度'!H299*$H12+'6、销售进度'!G299*$I12+'6、销售进度'!F299*$J12</f>
        <v>0</v>
      </c>
      <c r="N115" s="181">
        <f>'6、销售进度'!N299*$C12+'6、销售进度'!M299*$D12+'6、销售进度'!L299*$E12+'6、销售进度'!K299*$F12+'6、销售进度'!J299*$G12+'6、销售进度'!I299*$H12+'6、销售进度'!H299*$I12+'6、销售进度'!G299*$J12</f>
        <v>0</v>
      </c>
      <c r="O115" s="181">
        <f>'6、销售进度'!O299*$C12+'6、销售进度'!N299*$D12+'6、销售进度'!M299*$E12+'6、销售进度'!L299*$F12+'6、销售进度'!K299*$G12+'6、销售进度'!J299*$H12+'6、销售进度'!I299*$I12+'6、销售进度'!H299*$J12</f>
        <v>0</v>
      </c>
      <c r="P115" s="181">
        <f>'6、销售进度'!P299*$C12+'6、销售进度'!O299*$D12+'6、销售进度'!N299*$E12+'6、销售进度'!M299*$F12+'6、销售进度'!L299*$G12+'6、销售进度'!K299*$H12+'6、销售进度'!J299*$I12+'6、销售进度'!I299*$J12</f>
        <v>0</v>
      </c>
      <c r="Q115" s="181">
        <f>'6、销售进度'!Q299*$C12+'6、销售进度'!P299*$D12+'6、销售进度'!O299*$E12+'6、销售进度'!N299*$F12+'6、销售进度'!M299*$G12+'6、销售进度'!L299*$H12+'6、销售进度'!K299*$I12+'6、销售进度'!J299*$J12</f>
        <v>0</v>
      </c>
      <c r="R115" s="181">
        <f>'6、销售进度'!R299*$C12+'6、销售进度'!Q299*$D12+'6、销售进度'!P299*$E12+'6、销售进度'!O299*$F12+'6、销售进度'!N299*$G12+'6、销售进度'!M299*$H12+'6、销售进度'!L299*$I12+'6、销售进度'!K299*$J12</f>
        <v>0</v>
      </c>
      <c r="S115" s="181">
        <f>'6、销售进度'!S299*$C12+'6、销售进度'!R299*$D12+'6、销售进度'!Q299*$E12+'6、销售进度'!P299*$F12+'6、销售进度'!O299*$G12+'6、销售进度'!N299*$H12+'6、销售进度'!M299*$I12+'6、销售进度'!L299*$J12</f>
        <v>0</v>
      </c>
      <c r="T115" s="181">
        <f>'6、销售进度'!T299*$C12+'6、销售进度'!S299*$D12+'6、销售进度'!R299*$E12+'6、销售进度'!Q299*$F12+'6、销售进度'!P299*$G12+'6、销售进度'!O299*$H12+'6、销售进度'!N299*$I12+'6、销售进度'!M299*$J12</f>
        <v>0</v>
      </c>
      <c r="U115" s="181">
        <f>'6、销售进度'!U299*$C12+'6、销售进度'!T299*$D12+'6、销售进度'!S299*$E12+'6、销售进度'!R299*$F12+'6、销售进度'!Q299*$G12+'6、销售进度'!P299*$H12+'6、销售进度'!O299*$I12+'6、销售进度'!N299*$J12</f>
        <v>0</v>
      </c>
      <c r="V115" s="181">
        <f>'6、销售进度'!V299*$C12+'6、销售进度'!U299*$D12+'6、销售进度'!T299*$E12+'6、销售进度'!S299*$F12+'6、销售进度'!R299*$G12+'6、销售进度'!Q299*$H12+'6、销售进度'!P299*$I12+'6、销售进度'!O299*$J12</f>
        <v>0</v>
      </c>
      <c r="W115" s="181">
        <f>'6、销售进度'!W299*$C12+'6、销售进度'!V299*$D12+'6、销售进度'!U299*$E12+'6、销售进度'!T299*$F12+'6、销售进度'!S299*$G12+'6、销售进度'!R299*$H12+'6、销售进度'!Q299*$I12+'6、销售进度'!P299*$J12</f>
        <v>0</v>
      </c>
      <c r="X115" s="181">
        <f>'6、销售进度'!X299*$C12+'6、销售进度'!W299*$D12+'6、销售进度'!V299*$E12+'6、销售进度'!U299*$F12+'6、销售进度'!T299*$G12+'6、销售进度'!S299*$H12+'6、销售进度'!R299*$I12+'6、销售进度'!Q299*$J12</f>
        <v>0</v>
      </c>
      <c r="Y115" s="181">
        <f>'6、销售进度'!Y299*$C12+'6、销售进度'!X299*$D12+'6、销售进度'!W299*$E12+'6、销售进度'!V299*$F12+'6、销售进度'!U299*$G12+'6、销售进度'!T299*$H12+'6、销售进度'!S299*$I12+'6、销售进度'!R299*$J12</f>
        <v>0</v>
      </c>
      <c r="Z115" s="181">
        <f>'6、销售进度'!Z299*$C12+'6、销售进度'!Y299*$D12+'6、销售进度'!X299*$E12+'6、销售进度'!W299*$F12+'6、销售进度'!V299*$G12+'6、销售进度'!U299*$H12+'6、销售进度'!T299*$I12+'6、销售进度'!S299*$J12</f>
        <v>0</v>
      </c>
      <c r="AA115" s="181">
        <f>'6、销售进度'!AA299*$C12+'6、销售进度'!Z299*$D12+'6、销售进度'!Y299*$E12+'6、销售进度'!X299*$F12+'6、销售进度'!W299*$G12+'6、销售进度'!V299*$H12+'6、销售进度'!U299*$I12+'6、销售进度'!T299*$J12</f>
        <v>0</v>
      </c>
      <c r="AB115" s="181">
        <f>'6、销售进度'!AB299*$C12+'6、销售进度'!AA299*$D12+'6、销售进度'!Z299*$E12+'6、销售进度'!Y299*$F12+'6、销售进度'!X299*$G12+'6、销售进度'!W299*$H12+'6、销售进度'!V299*$I12+'6、销售进度'!U299*$J12</f>
        <v>0</v>
      </c>
      <c r="AC115" s="181">
        <f>'6、销售进度'!AC299*$C12+'6、销售进度'!AB299*$D12+'6、销售进度'!AA299*$E12+'6、销售进度'!Z299*$F12+'6、销售进度'!Y299*$G12+'6、销售进度'!X299*$H12+'6、销售进度'!W299*$I12+'6、销售进度'!V299*$J12</f>
        <v>0</v>
      </c>
      <c r="AD115" s="181">
        <f>'6、销售进度'!AD299*$C12+'6、销售进度'!AC299*$D12+'6、销售进度'!AB299*$E12+'6、销售进度'!AA299*$F12+'6、销售进度'!Z299*$G12+'6、销售进度'!Y299*$H12+'6、销售进度'!X299*$I12+'6、销售进度'!W299*$J12</f>
        <v>0</v>
      </c>
      <c r="AE115" s="181">
        <f>'6、销售进度'!AE299*$C12+'6、销售进度'!AD299*$D12+'6、销售进度'!AC299*$E12+'6、销售进度'!AB299*$F12+'6、销售进度'!AA299*$G12+'6、销售进度'!Z299*$H12+'6、销售进度'!Y299*$I12+'6、销售进度'!X299*$J12</f>
        <v>0</v>
      </c>
      <c r="AF115" s="181">
        <f>'6、销售进度'!AF299*$C12+'6、销售进度'!AE299*$D12+'6、销售进度'!AD299*$E12+'6、销售进度'!AC299*$F12+'6、销售进度'!AB299*$G12+'6、销售进度'!AA299*$H12+'6、销售进度'!Z299*$I12+'6、销售进度'!Y299*$J12</f>
        <v>0</v>
      </c>
      <c r="AG115" s="181">
        <f>'6、销售进度'!AG299*$C12+'6、销售进度'!AF299*$D12+'6、销售进度'!AE299*$E12+'6、销售进度'!AD299*$F12+'6、销售进度'!AC299*$G12+'6、销售进度'!AB299*$H12+'6、销售进度'!AA299*$I12+'6、销售进度'!Z299*$J12</f>
        <v>0</v>
      </c>
      <c r="AH115" s="181">
        <f>'6、销售进度'!AH299*$C12+'6、销售进度'!AG299*$D12+'6、销售进度'!AF299*$E12+'6、销售进度'!AE299*$F12+'6、销售进度'!AD299*$G12+'6、销售进度'!AC299*$H12+'6、销售进度'!AB299*$I12+'6、销售进度'!AA299*$J12</f>
        <v>0</v>
      </c>
      <c r="AI115" s="181">
        <f>'6、销售进度'!AI299*$C12+'6、销售进度'!AH299*$D12+'6、销售进度'!AG299*$E12+'6、销售进度'!AF299*$F12+'6、销售进度'!AE299*$G12+'6、销售进度'!AD299*$H12+'6、销售进度'!AC299*$I12+'6、销售进度'!AB299*$J12</f>
        <v>0</v>
      </c>
      <c r="AJ115" s="181">
        <f>'6、销售进度'!AJ299*$C12+'6、销售进度'!AI299*$D12+'6、销售进度'!AH299*$E12+'6、销售进度'!AG299*$F12+'6、销售进度'!AF299*$G12+'6、销售进度'!AE299*$H12+'6、销售进度'!AD299*$I12+'6、销售进度'!AC299*$J12</f>
        <v>0</v>
      </c>
      <c r="AK115" s="181">
        <f>'6、销售进度'!AK299*$C12+'6、销售进度'!AJ299*$D12+'6、销售进度'!AI299*$E12+'6、销售进度'!AH299*$F12+'6、销售进度'!AG299*$G12+'6、销售进度'!AF299*$H12+'6、销售进度'!AE299*$I12+'6、销售进度'!AD299*$J12</f>
        <v>0</v>
      </c>
      <c r="AL115" s="181">
        <f>'6、销售进度'!AL299*$C12+'6、销售进度'!AK299*$D12+'6、销售进度'!AJ299*$E12+'6、销售进度'!AI299*$F12+'6、销售进度'!AH299*$G12+'6、销售进度'!AG299*$H12+'6、销售进度'!AF299*$I12+'6、销售进度'!AE299*$J12</f>
        <v>0</v>
      </c>
      <c r="AM115" s="181">
        <f>'6、销售进度'!AM299*$C12+'6、销售进度'!AL299*$D12+'6、销售进度'!AK299*$E12+'6、销售进度'!AJ299*$F12+'6、销售进度'!AI299*$G12+'6、销售进度'!AH299*$H12+'6、销售进度'!AG299*$I12+'6、销售进度'!AF299*$J12</f>
        <v>0</v>
      </c>
      <c r="AN115" s="181">
        <f>'6、销售进度'!AN299*$C12+'6、销售进度'!AM299*$D12+'6、销售进度'!AL299*$E12+'6、销售进度'!AK299*$F12+'6、销售进度'!AJ299*$G12+'6、销售进度'!AI299*$H12+'6、销售进度'!AH299*$I12+'6、销售进度'!AG299*$J12</f>
        <v>0</v>
      </c>
      <c r="AO115" s="181">
        <f>'6、销售进度'!AO299*$C12+'6、销售进度'!AN299*$D12+'6、销售进度'!AM299*$E12+'6、销售进度'!AL299*$F12+'6、销售进度'!AK299*$G12+'6、销售进度'!AJ299*$H12+'6、销售进度'!AI299*$I12+'6、销售进度'!AH299*$J12</f>
        <v>0</v>
      </c>
      <c r="AP115" s="181">
        <f>'6、销售进度'!AP299*$C12+'6、销售进度'!AO299*$D12+'6、销售进度'!AN299*$E12+'6、销售进度'!AM299*$F12+'6、销售进度'!AL299*$G12+'6、销售进度'!AK299*$H12+'6、销售进度'!AJ299*$I12+'6、销售进度'!AI299*$J12</f>
        <v>0</v>
      </c>
      <c r="AQ115" s="181">
        <f>'6、销售进度'!AQ299*$C12+'6、销售进度'!AP299*$D12+'6、销售进度'!AO299*$E12+'6、销售进度'!AN299*$F12+'6、销售进度'!AM299*$G12+'6、销售进度'!AL299*$H12+'6、销售进度'!AK299*$I12+'6、销售进度'!AJ299*$J12</f>
        <v>0</v>
      </c>
      <c r="AR115" s="181">
        <f>'6、销售进度'!AR299*$C12+'6、销售进度'!AQ299*$D12+'6、销售进度'!AP299*$E12+'6、销售进度'!AO299*$F12+'6、销售进度'!AN299*$G12+'6、销售进度'!AM299*$H12+'6、销售进度'!AL299*$I12+'6、销售进度'!AK299*$J12</f>
        <v>0</v>
      </c>
      <c r="AS115" s="181">
        <f>'6、销售进度'!AS299*$C12+'6、销售进度'!AR299*$D12+'6、销售进度'!AQ299*$E12+'6、销售进度'!AP299*$F12+'6、销售进度'!AO299*$G12+'6、销售进度'!AN299*$H12+'6、销售进度'!AM299*$I12+'6、销售进度'!AL299*$J12</f>
        <v>0</v>
      </c>
      <c r="AT115" s="181">
        <f>'6、销售进度'!AT299*$C12+'6、销售进度'!AS299*$D12+'6、销售进度'!AR299*$E12+'6、销售进度'!AQ299*$F12+'6、销售进度'!AP299*$G12+'6、销售进度'!AO299*$H12+'6、销售进度'!AN299*$I12+'6、销售进度'!AM299*$J12</f>
        <v>0</v>
      </c>
      <c r="AU115" s="181">
        <f>'6、销售进度'!AU299*$C12+'6、销售进度'!AT299*$D12+'6、销售进度'!AS299*$E12+'6、销售进度'!AR299*$F12+'6、销售进度'!AQ299*$G12+'6、销售进度'!AP299*$H12+'6、销售进度'!AO299*$I12+'6、销售进度'!AN299*$J12</f>
        <v>0</v>
      </c>
      <c r="AV115" s="181">
        <f>'6、销售进度'!AV299*$C12+'6、销售进度'!AU299*$D12+'6、销售进度'!AT299*$E12+'6、销售进度'!AS299*$F12+'6、销售进度'!AR299*$G12+'6、销售进度'!AQ299*$H12+'6、销售进度'!AP299*$I12+'6、销售进度'!AO299*$J12</f>
        <v>0</v>
      </c>
      <c r="AW115" s="181">
        <f>'6、销售进度'!AW299*$C12+'6、销售进度'!AV299*$D12+'6、销售进度'!AU299*$E12+'6、销售进度'!AT299*$F12+'6、销售进度'!AS299*$G12+'6、销售进度'!AR299*$H12+'6、销售进度'!AQ299*$I12+'6、销售进度'!AP299*$J12</f>
        <v>0</v>
      </c>
      <c r="AX115" s="181">
        <f>'6、销售进度'!AX299*$C12+'6、销售进度'!AW299*$D12+'6、销售进度'!AV299*$E12+'6、销售进度'!AU299*$F12+'6、销售进度'!AT299*$G12+'6、销售进度'!AS299*$H12+'6、销售进度'!AR299*$I12+'6、销售进度'!AQ299*$J12</f>
        <v>0</v>
      </c>
      <c r="AY115" s="181">
        <f>'6、销售进度'!AY299*$C12+'6、销售进度'!AX299*$D12+'6、销售进度'!AW299*$E12+'6、销售进度'!AV299*$F12+'6、销售进度'!AU299*$G12+'6、销售进度'!AT299*$H12+'6、销售进度'!AS299*$I12+'6、销售进度'!AR299*$J12</f>
        <v>0</v>
      </c>
      <c r="AZ115" s="181">
        <f>'6、销售进度'!AZ299*$C12+'6、销售进度'!AY299*$D12+'6、销售进度'!AX299*$E12+'6、销售进度'!AW299*$F12+'6、销售进度'!AV299*$G12+'6、销售进度'!AU299*$H12+'6、销售进度'!AT299*$I12+'6、销售进度'!AS299*$J12</f>
        <v>0</v>
      </c>
      <c r="BA115" s="181">
        <f>'6、销售进度'!BA299*$C12+'6、销售进度'!AZ299*$D12+'6、销售进度'!AY299*$E12+'6、销售进度'!AX299*$F12+'6、销售进度'!AW299*$G12+'6、销售进度'!AV299*$H12+'6、销售进度'!AU299*$I12+'6、销售进度'!AT299*$J12</f>
        <v>0</v>
      </c>
      <c r="BB115" s="181">
        <f>'6、销售进度'!BB299*$C12+'6、销售进度'!BA299*$D12+'6、销售进度'!AZ299*$E12+'6、销售进度'!AY299*$F12+'6、销售进度'!AX299*$G12+'6、销售进度'!AW299*$H12+'6、销售进度'!AV299*$I12+'6、销售进度'!AU299*$J12</f>
        <v>0</v>
      </c>
      <c r="BC115" s="181">
        <f>'6、销售进度'!BC299*$C12+'6、销售进度'!BB299*$D12+'6、销售进度'!BA299*$E12+'6、销售进度'!AZ299*$F12+'6、销售进度'!AY299*$G12+'6、销售进度'!AX299*$H12+'6、销售进度'!AW299*$I12+'6、销售进度'!AV299*$J12</f>
        <v>0</v>
      </c>
      <c r="BD115" s="181">
        <f>'6、销售进度'!BD299*$C12+'6、销售进度'!BC299*$D12+'6、销售进度'!BB299*$E12+'6、销售进度'!BA299*$F12+'6、销售进度'!AZ299*$G12+'6、销售进度'!AY299*$H12+'6、销售进度'!AX299*$I12+'6、销售进度'!AW299*$J12</f>
        <v>0</v>
      </c>
      <c r="BE115" s="181">
        <f>'6、销售进度'!BE299*$C12+'6、销售进度'!BD299*$D12+'6、销售进度'!BC299*$E12+'6、销售进度'!BB299*$F12+'6、销售进度'!BA299*$G12+'6、销售进度'!AZ299*$H12+'6、销售进度'!AY299*$I12+'6、销售进度'!AX299*$J12</f>
        <v>0</v>
      </c>
      <c r="BF115" s="181">
        <f>'6、销售进度'!BF299*$C12+'6、销售进度'!BE299*$D12+'6、销售进度'!BD299*$E12+'6、销售进度'!BC299*$F12+'6、销售进度'!BB299*$G12+'6、销售进度'!BA299*$H12+'6、销售进度'!AZ299*$I12+'6、销售进度'!AY299*$J12</f>
        <v>0</v>
      </c>
      <c r="BG115" s="181">
        <f>'6、销售进度'!BG299*$C12+'6、销售进度'!BF299*$D12+'6、销售进度'!BE299*$E12+'6、销售进度'!BD299*$F12+'6、销售进度'!BC299*$G12+'6、销售进度'!BB299*$H12+'6、销售进度'!BA299*$I12+'6、销售进度'!AZ299*$J12</f>
        <v>0</v>
      </c>
      <c r="BH115" s="181">
        <f>'6、销售进度'!BH299*$C12+'6、销售进度'!BG299*$D12+'6、销售进度'!BF299*$E12+'6、销售进度'!BE299*$F12+'6、销售进度'!BD299*$G12+'6、销售进度'!BC299*$H12+'6、销售进度'!BB299*$I12+'6、销售进度'!BA299*$J12</f>
        <v>0</v>
      </c>
      <c r="BI115" s="181">
        <f>'6、销售进度'!BI299*$C12+'6、销售进度'!BH299*$D12+'6、销售进度'!BG299*$E12+'6、销售进度'!BF299*$F12+'6、销售进度'!BE299*$G12+'6、销售进度'!BD299*$H12+'6、销售进度'!BC299*$I12+'6、销售进度'!BB299*$J12</f>
        <v>0</v>
      </c>
      <c r="BJ115" s="181">
        <f>'6、销售进度'!BJ299*$C12+'6、销售进度'!BI299*$D12+'6、销售进度'!BH299*$E12+'6、销售进度'!BG299*$F12+'6、销售进度'!BF299*$G12+'6、销售进度'!BE299*$H12+'6、销售进度'!BD299*$I12+'6、销售进度'!BC299*$J12</f>
        <v>0</v>
      </c>
      <c r="BK115" s="181">
        <f>'6、销售进度'!BK299*$C12+'6、销售进度'!BJ299*$D12+'6、销售进度'!BI299*$E12+'6、销售进度'!BH299*$F12+'6、销售进度'!BG299*$G12+'6、销售进度'!BF299*$H12+'6、销售进度'!BE299*$I12+'6、销售进度'!BD299*$J12</f>
        <v>0</v>
      </c>
      <c r="BL115" s="181">
        <f>'6、销售进度'!BL299*$C12+'6、销售进度'!BK299*$D12+'6、销售进度'!BJ299*$E12+'6、销售进度'!BI299*$F12+'6、销售进度'!BH299*$G12+'6、销售进度'!BG299*$H12+'6、销售进度'!BF299*$I12+'6、销售进度'!BE299*$J12</f>
        <v>0</v>
      </c>
      <c r="BM115" s="181">
        <f>'6、销售进度'!BM299*$C12+'6、销售进度'!BL299*$D12+'6、销售进度'!BK299*$E12+'6、销售进度'!BJ299*$F12+'6、销售进度'!BI299*$G12+'6、销售进度'!BH299*$H12+'6、销售进度'!BG299*$I12+'6、销售进度'!BF299*$J12</f>
        <v>0</v>
      </c>
      <c r="BN115" s="181">
        <f>'6、销售进度'!BN299*$C12+'6、销售进度'!BM299*$D12+'6、销售进度'!BL299*$E12+'6、销售进度'!BK299*$F12+'6、销售进度'!BJ299*$G12+'6、销售进度'!BI299*$H12+'6、销售进度'!BH299*$I12+'6、销售进度'!BG299*$J12</f>
        <v>0</v>
      </c>
      <c r="BO115" s="181">
        <f>'6、销售进度'!BO299*$C12+'6、销售进度'!BN299*$D12+'6、销售进度'!BM299*$E12+'6、销售进度'!BL299*$F12+'6、销售进度'!BK299*$G12+'6、销售进度'!BJ299*$H12+'6、销售进度'!BI299*$I12+'6、销售进度'!BH299*$J12</f>
        <v>0</v>
      </c>
      <c r="BP115" s="181">
        <f>'6、销售进度'!BP299*$C12+'6、销售进度'!BO299*$D12+'6、销售进度'!BN299*$E12+'6、销售进度'!BM299*$F12+'6、销售进度'!BL299*$G12+'6、销售进度'!BK299*$H12+'6、销售进度'!BJ299*$I12+'6、销售进度'!BI299*$J12</f>
        <v>0</v>
      </c>
      <c r="BQ115" s="181">
        <f>'6、销售进度'!BQ299*$C12+'6、销售进度'!BP299*$D12+'6、销售进度'!BO299*$E12+'6、销售进度'!BN299*$F12+'6、销售进度'!BM299*$G12+'6、销售进度'!BL299*$H12+'6、销售进度'!BK299*$I12+'6、销售进度'!BJ299*$J12</f>
        <v>0</v>
      </c>
      <c r="BR115" s="181">
        <f>'6、销售进度'!BR299*$C12+'6、销售进度'!BQ299*$D12+'6、销售进度'!BP299*$E12+'6、销售进度'!BO299*$F12+'6、销售进度'!BN299*$G12+'6、销售进度'!BM299*$H12+'6、销售进度'!BL299*$I12+'6、销售进度'!BK299*$J12</f>
        <v>0</v>
      </c>
      <c r="BS115" s="181">
        <f>'6、销售进度'!BS299*$C12+'6、销售进度'!BR299*$D12+'6、销售进度'!BQ299*$E12+'6、销售进度'!BP299*$F12+'6、销售进度'!BO299*$G12+'6、销售进度'!BN299*$H12+'6、销售进度'!BM299*$I12+'6、销售进度'!BL299*$J12</f>
        <v>0</v>
      </c>
      <c r="BT115" s="181">
        <f>'6、销售进度'!BT299*$C12+'6、销售进度'!BS299*$D12+'6、销售进度'!BR299*$E12+'6、销售进度'!BQ299*$F12+'6、销售进度'!BP299*$G12+'6、销售进度'!BO299*$H12+'6、销售进度'!BN299*$I12+'6、销售进度'!BM299*$J12</f>
        <v>0</v>
      </c>
      <c r="BU115" s="181">
        <f>'6、销售进度'!BU299*$C12+'6、销售进度'!BT299*$D12+'6、销售进度'!BS299*$E12+'6、销售进度'!BR299*$F12+'6、销售进度'!BQ299*$G12+'6、销售进度'!BP299*$H12+'6、销售进度'!BO299*$I12+'6、销售进度'!BN299*$J12</f>
        <v>0</v>
      </c>
      <c r="BV115" s="181">
        <f>'6、销售进度'!BV299*$C12+'6、销售进度'!BU299*$D12+'6、销售进度'!BT299*$E12+'6、销售进度'!BS299*$F12+'6、销售进度'!BR299*$G12+'6、销售进度'!BQ299*$H12+'6、销售进度'!BP299*$I12+'6、销售进度'!BO299*$J12</f>
        <v>0</v>
      </c>
      <c r="BW115" s="181">
        <f>'6、销售进度'!BW299*$C12+'6、销售进度'!BV299*$D12+'6、销售进度'!BU299*$E12+'6、销售进度'!BT299*$F12+'6、销售进度'!BS299*$G12+'6、销售进度'!BR299*$H12+'6、销售进度'!BQ299*$I12+'6、销售进度'!BP299*$J12</f>
        <v>0</v>
      </c>
      <c r="BX115" s="181">
        <f>'6、销售进度'!BX299*$C12+'6、销售进度'!BW299*$D12+'6、销售进度'!BV299*$E12+'6、销售进度'!BU299*$F12+'6、销售进度'!BT299*$G12+'6、销售进度'!BS299*$H12+'6、销售进度'!BR299*$I12+'6、销售进度'!BQ299*$J12</f>
        <v>0</v>
      </c>
      <c r="BY115" s="181">
        <f>'6、销售进度'!BY299*$C12+'6、销售进度'!BX299*$D12+'6、销售进度'!BW299*$E12+'6、销售进度'!BV299*$F12+'6、销售进度'!BU299*$G12+'6、销售进度'!BT299*$H12+'6、销售进度'!BS299*$I12+'6、销售进度'!BR299*$J12</f>
        <v>0</v>
      </c>
      <c r="BZ115" s="181">
        <f>'6、销售进度'!BZ299*$C12+'6、销售进度'!BY299*$D12+'6、销售进度'!BX299*$E12+'6、销售进度'!BW299*$F12+'6、销售进度'!BV299*$G12+'6、销售进度'!BU299*$H12+'6、销售进度'!BT299*$I12+'6、销售进度'!BS299*$J12</f>
        <v>0</v>
      </c>
      <c r="CA115" s="181">
        <f>'6、销售进度'!CA299*$C12+'6、销售进度'!BZ299*$D12+'6、销售进度'!BY299*$E12+'6、销售进度'!BX299*$F12+'6、销售进度'!BW299*$G12+'6、销售进度'!BV299*$H12+'6、销售进度'!BU299*$I12+'6、销售进度'!BT299*$J12</f>
        <v>0</v>
      </c>
      <c r="CB115" s="181">
        <f>'6、销售进度'!CB299*$C12+'6、销售进度'!CA299*$D12+'6、销售进度'!BZ299*$E12+'6、销售进度'!BY299*$F12+'6、销售进度'!BX299*$G12+'6、销售进度'!BW299*$H12+'6、销售进度'!BV299*$I12+'6、销售进度'!BU299*$J12</f>
        <v>0</v>
      </c>
      <c r="CC115" s="181">
        <f>'6、销售进度'!CC299*$C12+'6、销售进度'!CB299*$D12+'6、销售进度'!CA299*$E12+'6、销售进度'!BZ299*$F12+'6、销售进度'!BY299*$G12+'6、销售进度'!BX299*$H12+'6、销售进度'!BW299*$I12+'6、销售进度'!BV299*$J12</f>
        <v>0</v>
      </c>
      <c r="CD115" s="181">
        <f>'6、销售进度'!CD299*$C12+'6、销售进度'!CC299*$D12+'6、销售进度'!CB299*$E12+'6、销售进度'!CA299*$F12+'6、销售进度'!BZ299*$G12+'6、销售进度'!BY299*$H12+'6、销售进度'!BX299*$I12+'6、销售进度'!BW299*$J12</f>
        <v>0</v>
      </c>
      <c r="CE115" s="181">
        <f>'6、销售进度'!CE299*$C12+'6、销售进度'!CD299*$D12+'6、销售进度'!CC299*$E12+'6、销售进度'!CB299*$F12+'6、销售进度'!CA299*$G12+'6、销售进度'!BZ299*$H12+'6、销售进度'!BY299*$I12+'6、销售进度'!BX299*$J12</f>
        <v>0</v>
      </c>
      <c r="CF115" s="181">
        <f>'6、销售进度'!CF299*$C12+'6、销售进度'!CE299*$D12+'6、销售进度'!CD299*$E12+'6、销售进度'!CC299*$F12+'6、销售进度'!CB299*$G12+'6、销售进度'!CA299*$H12+'6、销售进度'!BZ299*$I12+'6、销售进度'!BY299*$J12</f>
        <v>0</v>
      </c>
      <c r="CG115" s="181">
        <f>'6、销售进度'!CG299*$C12+'6、销售进度'!CF299*$D12+'6、销售进度'!CE299*$E12+'6、销售进度'!CD299*$F12+'6、销售进度'!CC299*$G12+'6、销售进度'!CB299*$H12+'6、销售进度'!CA299*$I12+'6、销售进度'!BZ299*$J12</f>
        <v>0</v>
      </c>
      <c r="CH115" s="181">
        <f>'6、销售进度'!CH299*$C12+'6、销售进度'!CG299*$D12+'6、销售进度'!CF299*$E12+'6、销售进度'!CE299*$F12+'6、销售进度'!CD299*$G12+'6、销售进度'!CC299*$H12+'6、销售进度'!CB299*$I12+'6、销售进度'!CA299*$J12</f>
        <v>0</v>
      </c>
      <c r="CI115" s="181">
        <f>'6、销售进度'!CI299*$C12+'6、销售进度'!CH299*$D12+'6、销售进度'!CG299*$E12+'6、销售进度'!CF299*$F12+'6、销售进度'!CE299*$G12+'6、销售进度'!CD299*$H12+'6、销售进度'!CC299*$I12+'6、销售进度'!CB299*$J12</f>
        <v>0</v>
      </c>
      <c r="CJ115" s="181">
        <f>'6、销售进度'!CJ299*$C12+'6、销售进度'!CI299*$D12+'6、销售进度'!CH299*$E12+'6、销售进度'!CG299*$F12+'6、销售进度'!CF299*$G12+'6、销售进度'!CE299*$H12+'6、销售进度'!CD299*$I12+'6、销售进度'!CC299*$J12</f>
        <v>0</v>
      </c>
      <c r="CK115" s="181">
        <f>'6、销售进度'!CK299*$C12+'6、销售进度'!CJ299*$D12+'6、销售进度'!CI299*$E12+'6、销售进度'!CH299*$F12+'6、销售进度'!CG299*$G12+'6、销售进度'!CF299*$H12+'6、销售进度'!CE299*$I12+'6、销售进度'!CD299*$J12</f>
        <v>0</v>
      </c>
      <c r="CL115" s="181">
        <f>'6、销售进度'!CL299*$C12+'6、销售进度'!CK299*$D12+'6、销售进度'!CJ299*$E12+'6、销售进度'!CI299*$F12+'6、销售进度'!CH299*$G12+'6、销售进度'!CG299*$H12+'6、销售进度'!CF299*$I12+'6、销售进度'!CE299*$J12</f>
        <v>0</v>
      </c>
      <c r="CM115" s="181">
        <f>'6、销售进度'!CM299*$C12+'6、销售进度'!CL299*$D12+'6、销售进度'!CK299*$E12+'6、销售进度'!CJ299*$F12+'6、销售进度'!CI299*$G12+'6、销售进度'!CH299*$H12+'6、销售进度'!CG299*$I12+'6、销售进度'!CF299*$J12</f>
        <v>0</v>
      </c>
      <c r="CN115" s="181">
        <f>'6、销售进度'!CN299*$C12+'6、销售进度'!CM299*$D12+'6、销售进度'!CL299*$E12+'6、销售进度'!CK299*$F12+'6、销售进度'!CJ299*$G12+'6、销售进度'!CI299*$H12+'6、销售进度'!CH299*$I12+'6、销售进度'!CG299*$J12</f>
        <v>0</v>
      </c>
      <c r="CO115" s="181">
        <f>'6、销售进度'!CO299*$C12+'6、销售进度'!CN299*$D12+'6、销售进度'!CM299*$E12+'6、销售进度'!CL299*$F12+'6、销售进度'!CK299*$G12+'6、销售进度'!CJ299*$H12+'6、销售进度'!CI299*$I12+'6、销售进度'!CH299*$J12</f>
        <v>0</v>
      </c>
      <c r="CP115" s="181">
        <f>'6、销售进度'!CP299*$C12+'6、销售进度'!CO299*$D12+'6、销售进度'!CN299*$E12+'6、销售进度'!CM299*$F12+'6、销售进度'!CL299*$G12+'6、销售进度'!CK299*$H12+'6、销售进度'!CJ299*$I12+'6、销售进度'!CI299*$J12</f>
        <v>0</v>
      </c>
      <c r="CQ115" s="181">
        <f>'6、销售进度'!CQ299*$C12+'6、销售进度'!CP299*$D12+'6、销售进度'!CO299*$E12+'6、销售进度'!CN299*$F12+'6、销售进度'!CM299*$G12+'6、销售进度'!CL299*$H12+'6、销售进度'!CK299*$I12+'6、销售进度'!CJ299*$J12</f>
        <v>0</v>
      </c>
      <c r="CR115" s="181">
        <f>'6、销售进度'!CR299*$C12+'6、销售进度'!CQ299*$D12+'6、销售进度'!CP299*$E12+'6、销售进度'!CO299*$F12+'6、销售进度'!CN299*$G12+'6、销售进度'!CM299*$H12+'6、销售进度'!CL299*$I12+'6、销售进度'!CK299*$J12</f>
        <v>0</v>
      </c>
      <c r="CS115" s="181">
        <f>'6、销售进度'!CS299*$C12+'6、销售进度'!CR299*$D12+'6、销售进度'!CQ299*$E12+'6、销售进度'!CP299*$F12+'6、销售进度'!CO299*$G12+'6、销售进度'!CN299*$H12+'6、销售进度'!CM299*$I12+'6、销售进度'!CL299*$J12</f>
        <v>0</v>
      </c>
      <c r="CT115" s="181">
        <f>'6、销售进度'!CT299*$C12+'6、销售进度'!CS299*$D12+'6、销售进度'!CR299*$E12+'6、销售进度'!CQ299*$F12+'6、销售进度'!CP299*$G12+'6、销售进度'!CO299*$H12+'6、销售进度'!CN299*$I12+'6、销售进度'!CM299*$J12</f>
        <v>0</v>
      </c>
      <c r="CU115" s="188">
        <f>B115-'6、销售进度'!B299</f>
        <v>0</v>
      </c>
    </row>
    <row r="116" spans="1:99" ht="16.5" customHeight="1" outlineLevel="1">
      <c r="A116" s="174" t="str">
        <f t="shared" si="61"/>
        <v>公寓（含loft）</v>
      </c>
      <c r="B116" s="180">
        <f t="shared" si="62"/>
        <v>0</v>
      </c>
      <c r="C116" s="181">
        <f>'6、销售进度'!C300*$C13</f>
        <v>0</v>
      </c>
      <c r="D116" s="181">
        <f>'6、销售进度'!D300*$C13+'6、销售进度'!C300*$D13</f>
        <v>0</v>
      </c>
      <c r="E116" s="181">
        <f>'6、销售进度'!E300*$C13+'6、销售进度'!D300*$D13+'6、销售进度'!C300*$E13</f>
        <v>0</v>
      </c>
      <c r="F116" s="181">
        <f>'6、销售进度'!F300*$C13+'6、销售进度'!E300*$D13+'6、销售进度'!D300*$E13+'6、销售进度'!C300*$F13</f>
        <v>0</v>
      </c>
      <c r="G116" s="181">
        <f>'6、销售进度'!G300*$C13+'6、销售进度'!F300*$D13+'6、销售进度'!E300*$E13+'6、销售进度'!D300*$F13+'6、销售进度'!C300*$G13</f>
        <v>0</v>
      </c>
      <c r="H116" s="181">
        <f>'6、销售进度'!H300*$C13+'6、销售进度'!G300*$D13+'6、销售进度'!F300*$E13+'6、销售进度'!E300*$F13+'6、销售进度'!D300*$G13+'6、销售进度'!C300*$H13</f>
        <v>0</v>
      </c>
      <c r="I116" s="181">
        <f>'6、销售进度'!I300*$C13+'6、销售进度'!H300*$D13+'6、销售进度'!G300*$E13+'6、销售进度'!F300*$F13+'6、销售进度'!E300*$G13+'6、销售进度'!D300*$H13+'6、销售进度'!C300*$I13</f>
        <v>0</v>
      </c>
      <c r="J116" s="181">
        <f>'6、销售进度'!J300*$C13+'6、销售进度'!I300*$D13+'6、销售进度'!H300*$E13+'6、销售进度'!G300*$F13+'6、销售进度'!F300*$G13+'6、销售进度'!E300*$H13+'6、销售进度'!D300*$I13+'6、销售进度'!C300*$J13</f>
        <v>0</v>
      </c>
      <c r="K116" s="181">
        <f>'6、销售进度'!K300*$C13+'6、销售进度'!J300*$D13+'6、销售进度'!I300*$E13+'6、销售进度'!H300*$F13+'6、销售进度'!G300*$G13+'6、销售进度'!F300*$H13+'6、销售进度'!E300*$I13+'6、销售进度'!D300*$J13</f>
        <v>0</v>
      </c>
      <c r="L116" s="181">
        <f>'6、销售进度'!L300*$C13+'6、销售进度'!K300*$D13+'6、销售进度'!J300*$E13+'6、销售进度'!I300*$F13+'6、销售进度'!H300*$G13+'6、销售进度'!G300*$H13+'6、销售进度'!F300*$I13+'6、销售进度'!E300*$J13</f>
        <v>0</v>
      </c>
      <c r="M116" s="181">
        <f>'6、销售进度'!M300*$C13+'6、销售进度'!L300*$D13+'6、销售进度'!K300*$E13+'6、销售进度'!J300*$F13+'6、销售进度'!I300*$G13+'6、销售进度'!H300*$H13+'6、销售进度'!G300*$I13+'6、销售进度'!F300*$J13</f>
        <v>0</v>
      </c>
      <c r="N116" s="181">
        <f>'6、销售进度'!N300*$C13+'6、销售进度'!M300*$D13+'6、销售进度'!L300*$E13+'6、销售进度'!K300*$F13+'6、销售进度'!J300*$G13+'6、销售进度'!I300*$H13+'6、销售进度'!H300*$I13+'6、销售进度'!G300*$J13</f>
        <v>0</v>
      </c>
      <c r="O116" s="181">
        <f>'6、销售进度'!O300*$C13+'6、销售进度'!N300*$D13+'6、销售进度'!M300*$E13+'6、销售进度'!L300*$F13+'6、销售进度'!K300*$G13+'6、销售进度'!J300*$H13+'6、销售进度'!I300*$I13+'6、销售进度'!H300*$J13</f>
        <v>0</v>
      </c>
      <c r="P116" s="181">
        <f>'6、销售进度'!P300*$C13+'6、销售进度'!O300*$D13+'6、销售进度'!N300*$E13+'6、销售进度'!M300*$F13+'6、销售进度'!L300*$G13+'6、销售进度'!K300*$H13+'6、销售进度'!J300*$I13+'6、销售进度'!I300*$J13</f>
        <v>0</v>
      </c>
      <c r="Q116" s="181">
        <f>'6、销售进度'!Q300*$C13+'6、销售进度'!P300*$D13+'6、销售进度'!O300*$E13+'6、销售进度'!N300*$F13+'6、销售进度'!M300*$G13+'6、销售进度'!L300*$H13+'6、销售进度'!K300*$I13+'6、销售进度'!J300*$J13</f>
        <v>0</v>
      </c>
      <c r="R116" s="181">
        <f>'6、销售进度'!R300*$C13+'6、销售进度'!Q300*$D13+'6、销售进度'!P300*$E13+'6、销售进度'!O300*$F13+'6、销售进度'!N300*$G13+'6、销售进度'!M300*$H13+'6、销售进度'!L300*$I13+'6、销售进度'!K300*$J13</f>
        <v>0</v>
      </c>
      <c r="S116" s="181">
        <f>'6、销售进度'!S300*$C13+'6、销售进度'!R300*$D13+'6、销售进度'!Q300*$E13+'6、销售进度'!P300*$F13+'6、销售进度'!O300*$G13+'6、销售进度'!N300*$H13+'6、销售进度'!M300*$I13+'6、销售进度'!L300*$J13</f>
        <v>0</v>
      </c>
      <c r="T116" s="181">
        <f>'6、销售进度'!T300*$C13+'6、销售进度'!S300*$D13+'6、销售进度'!R300*$E13+'6、销售进度'!Q300*$F13+'6、销售进度'!P300*$G13+'6、销售进度'!O300*$H13+'6、销售进度'!N300*$I13+'6、销售进度'!M300*$J13</f>
        <v>0</v>
      </c>
      <c r="U116" s="181">
        <f>'6、销售进度'!U300*$C13+'6、销售进度'!T300*$D13+'6、销售进度'!S300*$E13+'6、销售进度'!R300*$F13+'6、销售进度'!Q300*$G13+'6、销售进度'!P300*$H13+'6、销售进度'!O300*$I13+'6、销售进度'!N300*$J13</f>
        <v>0</v>
      </c>
      <c r="V116" s="181">
        <f>'6、销售进度'!V300*$C13+'6、销售进度'!U300*$D13+'6、销售进度'!T300*$E13+'6、销售进度'!S300*$F13+'6、销售进度'!R300*$G13+'6、销售进度'!Q300*$H13+'6、销售进度'!P300*$I13+'6、销售进度'!O300*$J13</f>
        <v>0</v>
      </c>
      <c r="W116" s="181">
        <f>'6、销售进度'!W300*$C13+'6、销售进度'!V300*$D13+'6、销售进度'!U300*$E13+'6、销售进度'!T300*$F13+'6、销售进度'!S300*$G13+'6、销售进度'!R300*$H13+'6、销售进度'!Q300*$I13+'6、销售进度'!P300*$J13</f>
        <v>0</v>
      </c>
      <c r="X116" s="181">
        <f>'6、销售进度'!X300*$C13+'6、销售进度'!W300*$D13+'6、销售进度'!V300*$E13+'6、销售进度'!U300*$F13+'6、销售进度'!T300*$G13+'6、销售进度'!S300*$H13+'6、销售进度'!R300*$I13+'6、销售进度'!Q300*$J13</f>
        <v>0</v>
      </c>
      <c r="Y116" s="181">
        <f>'6、销售进度'!Y300*$C13+'6、销售进度'!X300*$D13+'6、销售进度'!W300*$E13+'6、销售进度'!V300*$F13+'6、销售进度'!U300*$G13+'6、销售进度'!T300*$H13+'6、销售进度'!S300*$I13+'6、销售进度'!R300*$J13</f>
        <v>0</v>
      </c>
      <c r="Z116" s="181">
        <f>'6、销售进度'!Z300*$C13+'6、销售进度'!Y300*$D13+'6、销售进度'!X300*$E13+'6、销售进度'!W300*$F13+'6、销售进度'!V300*$G13+'6、销售进度'!U300*$H13+'6、销售进度'!T300*$I13+'6、销售进度'!S300*$J13</f>
        <v>0</v>
      </c>
      <c r="AA116" s="181">
        <f>'6、销售进度'!AA300*$C13+'6、销售进度'!Z300*$D13+'6、销售进度'!Y300*$E13+'6、销售进度'!X300*$F13+'6、销售进度'!W300*$G13+'6、销售进度'!V300*$H13+'6、销售进度'!U300*$I13+'6、销售进度'!T300*$J13</f>
        <v>0</v>
      </c>
      <c r="AB116" s="181">
        <f>'6、销售进度'!AB300*$C13+'6、销售进度'!AA300*$D13+'6、销售进度'!Z300*$E13+'6、销售进度'!Y300*$F13+'6、销售进度'!X300*$G13+'6、销售进度'!W300*$H13+'6、销售进度'!V300*$I13+'6、销售进度'!U300*$J13</f>
        <v>0</v>
      </c>
      <c r="AC116" s="181">
        <f>'6、销售进度'!AC300*$C13+'6、销售进度'!AB300*$D13+'6、销售进度'!AA300*$E13+'6、销售进度'!Z300*$F13+'6、销售进度'!Y300*$G13+'6、销售进度'!X300*$H13+'6、销售进度'!W300*$I13+'6、销售进度'!V300*$J13</f>
        <v>0</v>
      </c>
      <c r="AD116" s="181">
        <f>'6、销售进度'!AD300*$C13+'6、销售进度'!AC300*$D13+'6、销售进度'!AB300*$E13+'6、销售进度'!AA300*$F13+'6、销售进度'!Z300*$G13+'6、销售进度'!Y300*$H13+'6、销售进度'!X300*$I13+'6、销售进度'!W300*$J13</f>
        <v>0</v>
      </c>
      <c r="AE116" s="181">
        <f>'6、销售进度'!AE300*$C13+'6、销售进度'!AD300*$D13+'6、销售进度'!AC300*$E13+'6、销售进度'!AB300*$F13+'6、销售进度'!AA300*$G13+'6、销售进度'!Z300*$H13+'6、销售进度'!Y300*$I13+'6、销售进度'!X300*$J13</f>
        <v>0</v>
      </c>
      <c r="AF116" s="181">
        <f>'6、销售进度'!AF300*$C13+'6、销售进度'!AE300*$D13+'6、销售进度'!AD300*$E13+'6、销售进度'!AC300*$F13+'6、销售进度'!AB300*$G13+'6、销售进度'!AA300*$H13+'6、销售进度'!Z300*$I13+'6、销售进度'!Y300*$J13</f>
        <v>0</v>
      </c>
      <c r="AG116" s="181">
        <f>'6、销售进度'!AG300*$C13+'6、销售进度'!AF300*$D13+'6、销售进度'!AE300*$E13+'6、销售进度'!AD300*$F13+'6、销售进度'!AC300*$G13+'6、销售进度'!AB300*$H13+'6、销售进度'!AA300*$I13+'6、销售进度'!Z300*$J13</f>
        <v>0</v>
      </c>
      <c r="AH116" s="181">
        <f>'6、销售进度'!AH300*$C13+'6、销售进度'!AG300*$D13+'6、销售进度'!AF300*$E13+'6、销售进度'!AE300*$F13+'6、销售进度'!AD300*$G13+'6、销售进度'!AC300*$H13+'6、销售进度'!AB300*$I13+'6、销售进度'!AA300*$J13</f>
        <v>0</v>
      </c>
      <c r="AI116" s="181">
        <f>'6、销售进度'!AI300*$C13+'6、销售进度'!AH300*$D13+'6、销售进度'!AG300*$E13+'6、销售进度'!AF300*$F13+'6、销售进度'!AE300*$G13+'6、销售进度'!AD300*$H13+'6、销售进度'!AC300*$I13+'6、销售进度'!AB300*$J13</f>
        <v>0</v>
      </c>
      <c r="AJ116" s="181">
        <f>'6、销售进度'!AJ300*$C13+'6、销售进度'!AI300*$D13+'6、销售进度'!AH300*$E13+'6、销售进度'!AG300*$F13+'6、销售进度'!AF300*$G13+'6、销售进度'!AE300*$H13+'6、销售进度'!AD300*$I13+'6、销售进度'!AC300*$J13</f>
        <v>0</v>
      </c>
      <c r="AK116" s="181">
        <f>'6、销售进度'!AK300*$C13+'6、销售进度'!AJ300*$D13+'6、销售进度'!AI300*$E13+'6、销售进度'!AH300*$F13+'6、销售进度'!AG300*$G13+'6、销售进度'!AF300*$H13+'6、销售进度'!AE300*$I13+'6、销售进度'!AD300*$J13</f>
        <v>0</v>
      </c>
      <c r="AL116" s="181">
        <f>'6、销售进度'!AL300*$C13+'6、销售进度'!AK300*$D13+'6、销售进度'!AJ300*$E13+'6、销售进度'!AI300*$F13+'6、销售进度'!AH300*$G13+'6、销售进度'!AG300*$H13+'6、销售进度'!AF300*$I13+'6、销售进度'!AE300*$J13</f>
        <v>0</v>
      </c>
      <c r="AM116" s="181">
        <f>'6、销售进度'!AM300*$C13+'6、销售进度'!AL300*$D13+'6、销售进度'!AK300*$E13+'6、销售进度'!AJ300*$F13+'6、销售进度'!AI300*$G13+'6、销售进度'!AH300*$H13+'6、销售进度'!AG300*$I13+'6、销售进度'!AF300*$J13</f>
        <v>0</v>
      </c>
      <c r="AN116" s="181">
        <f>'6、销售进度'!AN300*$C13+'6、销售进度'!AM300*$D13+'6、销售进度'!AL300*$E13+'6、销售进度'!AK300*$F13+'6、销售进度'!AJ300*$G13+'6、销售进度'!AI300*$H13+'6、销售进度'!AH300*$I13+'6、销售进度'!AG300*$J13</f>
        <v>0</v>
      </c>
      <c r="AO116" s="181">
        <f>'6、销售进度'!AO300*$C13+'6、销售进度'!AN300*$D13+'6、销售进度'!AM300*$E13+'6、销售进度'!AL300*$F13+'6、销售进度'!AK300*$G13+'6、销售进度'!AJ300*$H13+'6、销售进度'!AI300*$I13+'6、销售进度'!AH300*$J13</f>
        <v>0</v>
      </c>
      <c r="AP116" s="181">
        <f>'6、销售进度'!AP300*$C13+'6、销售进度'!AO300*$D13+'6、销售进度'!AN300*$E13+'6、销售进度'!AM300*$F13+'6、销售进度'!AL300*$G13+'6、销售进度'!AK300*$H13+'6、销售进度'!AJ300*$I13+'6、销售进度'!AI300*$J13</f>
        <v>0</v>
      </c>
      <c r="AQ116" s="181">
        <f>'6、销售进度'!AQ300*$C13+'6、销售进度'!AP300*$D13+'6、销售进度'!AO300*$E13+'6、销售进度'!AN300*$F13+'6、销售进度'!AM300*$G13+'6、销售进度'!AL300*$H13+'6、销售进度'!AK300*$I13+'6、销售进度'!AJ300*$J13</f>
        <v>0</v>
      </c>
      <c r="AR116" s="181">
        <f>'6、销售进度'!AR300*$C13+'6、销售进度'!AQ300*$D13+'6、销售进度'!AP300*$E13+'6、销售进度'!AO300*$F13+'6、销售进度'!AN300*$G13+'6、销售进度'!AM300*$H13+'6、销售进度'!AL300*$I13+'6、销售进度'!AK300*$J13</f>
        <v>0</v>
      </c>
      <c r="AS116" s="181">
        <f>'6、销售进度'!AS300*$C13+'6、销售进度'!AR300*$D13+'6、销售进度'!AQ300*$E13+'6、销售进度'!AP300*$F13+'6、销售进度'!AO300*$G13+'6、销售进度'!AN300*$H13+'6、销售进度'!AM300*$I13+'6、销售进度'!AL300*$J13</f>
        <v>0</v>
      </c>
      <c r="AT116" s="181">
        <f>'6、销售进度'!AT300*$C13+'6、销售进度'!AS300*$D13+'6、销售进度'!AR300*$E13+'6、销售进度'!AQ300*$F13+'6、销售进度'!AP300*$G13+'6、销售进度'!AO300*$H13+'6、销售进度'!AN300*$I13+'6、销售进度'!AM300*$J13</f>
        <v>0</v>
      </c>
      <c r="AU116" s="181">
        <f>'6、销售进度'!AU300*$C13+'6、销售进度'!AT300*$D13+'6、销售进度'!AS300*$E13+'6、销售进度'!AR300*$F13+'6、销售进度'!AQ300*$G13+'6、销售进度'!AP300*$H13+'6、销售进度'!AO300*$I13+'6、销售进度'!AN300*$J13</f>
        <v>0</v>
      </c>
      <c r="AV116" s="181">
        <f>'6、销售进度'!AV300*$C13+'6、销售进度'!AU300*$D13+'6、销售进度'!AT300*$E13+'6、销售进度'!AS300*$F13+'6、销售进度'!AR300*$G13+'6、销售进度'!AQ300*$H13+'6、销售进度'!AP300*$I13+'6、销售进度'!AO300*$J13</f>
        <v>0</v>
      </c>
      <c r="AW116" s="181">
        <f>'6、销售进度'!AW300*$C13+'6、销售进度'!AV300*$D13+'6、销售进度'!AU300*$E13+'6、销售进度'!AT300*$F13+'6、销售进度'!AS300*$G13+'6、销售进度'!AR300*$H13+'6、销售进度'!AQ300*$I13+'6、销售进度'!AP300*$J13</f>
        <v>0</v>
      </c>
      <c r="AX116" s="181">
        <f>'6、销售进度'!AX300*$C13+'6、销售进度'!AW300*$D13+'6、销售进度'!AV300*$E13+'6、销售进度'!AU300*$F13+'6、销售进度'!AT300*$G13+'6、销售进度'!AS300*$H13+'6、销售进度'!AR300*$I13+'6、销售进度'!AQ300*$J13</f>
        <v>0</v>
      </c>
      <c r="AY116" s="181">
        <f>'6、销售进度'!AY300*$C13+'6、销售进度'!AX300*$D13+'6、销售进度'!AW300*$E13+'6、销售进度'!AV300*$F13+'6、销售进度'!AU300*$G13+'6、销售进度'!AT300*$H13+'6、销售进度'!AS300*$I13+'6、销售进度'!AR300*$J13</f>
        <v>0</v>
      </c>
      <c r="AZ116" s="181">
        <f>'6、销售进度'!AZ300*$C13+'6、销售进度'!AY300*$D13+'6、销售进度'!AX300*$E13+'6、销售进度'!AW300*$F13+'6、销售进度'!AV300*$G13+'6、销售进度'!AU300*$H13+'6、销售进度'!AT300*$I13+'6、销售进度'!AS300*$J13</f>
        <v>0</v>
      </c>
      <c r="BA116" s="181">
        <f>'6、销售进度'!BA300*$C13+'6、销售进度'!AZ300*$D13+'6、销售进度'!AY300*$E13+'6、销售进度'!AX300*$F13+'6、销售进度'!AW300*$G13+'6、销售进度'!AV300*$H13+'6、销售进度'!AU300*$I13+'6、销售进度'!AT300*$J13</f>
        <v>0</v>
      </c>
      <c r="BB116" s="181">
        <f>'6、销售进度'!BB300*$C13+'6、销售进度'!BA300*$D13+'6、销售进度'!AZ300*$E13+'6、销售进度'!AY300*$F13+'6、销售进度'!AX300*$G13+'6、销售进度'!AW300*$H13+'6、销售进度'!AV300*$I13+'6、销售进度'!AU300*$J13</f>
        <v>0</v>
      </c>
      <c r="BC116" s="181">
        <f>'6、销售进度'!BC300*$C13+'6、销售进度'!BB300*$D13+'6、销售进度'!BA300*$E13+'6、销售进度'!AZ300*$F13+'6、销售进度'!AY300*$G13+'6、销售进度'!AX300*$H13+'6、销售进度'!AW300*$I13+'6、销售进度'!AV300*$J13</f>
        <v>0</v>
      </c>
      <c r="BD116" s="181">
        <f>'6、销售进度'!BD300*$C13+'6、销售进度'!BC300*$D13+'6、销售进度'!BB300*$E13+'6、销售进度'!BA300*$F13+'6、销售进度'!AZ300*$G13+'6、销售进度'!AY300*$H13+'6、销售进度'!AX300*$I13+'6、销售进度'!AW300*$J13</f>
        <v>0</v>
      </c>
      <c r="BE116" s="181">
        <f>'6、销售进度'!BE300*$C13+'6、销售进度'!BD300*$D13+'6、销售进度'!BC300*$E13+'6、销售进度'!BB300*$F13+'6、销售进度'!BA300*$G13+'6、销售进度'!AZ300*$H13+'6、销售进度'!AY300*$I13+'6、销售进度'!AX300*$J13</f>
        <v>0</v>
      </c>
      <c r="BF116" s="181">
        <f>'6、销售进度'!BF300*$C13+'6、销售进度'!BE300*$D13+'6、销售进度'!BD300*$E13+'6、销售进度'!BC300*$F13+'6、销售进度'!BB300*$G13+'6、销售进度'!BA300*$H13+'6、销售进度'!AZ300*$I13+'6、销售进度'!AY300*$J13</f>
        <v>0</v>
      </c>
      <c r="BG116" s="181">
        <f>'6、销售进度'!BG300*$C13+'6、销售进度'!BF300*$D13+'6、销售进度'!BE300*$E13+'6、销售进度'!BD300*$F13+'6、销售进度'!BC300*$G13+'6、销售进度'!BB300*$H13+'6、销售进度'!BA300*$I13+'6、销售进度'!AZ300*$J13</f>
        <v>0</v>
      </c>
      <c r="BH116" s="181">
        <f>'6、销售进度'!BH300*$C13+'6、销售进度'!BG300*$D13+'6、销售进度'!BF300*$E13+'6、销售进度'!BE300*$F13+'6、销售进度'!BD300*$G13+'6、销售进度'!BC300*$H13+'6、销售进度'!BB300*$I13+'6、销售进度'!BA300*$J13</f>
        <v>0</v>
      </c>
      <c r="BI116" s="181">
        <f>'6、销售进度'!BI300*$C13+'6、销售进度'!BH300*$D13+'6、销售进度'!BG300*$E13+'6、销售进度'!BF300*$F13+'6、销售进度'!BE300*$G13+'6、销售进度'!BD300*$H13+'6、销售进度'!BC300*$I13+'6、销售进度'!BB300*$J13</f>
        <v>0</v>
      </c>
      <c r="BJ116" s="181">
        <f>'6、销售进度'!BJ300*$C13+'6、销售进度'!BI300*$D13+'6、销售进度'!BH300*$E13+'6、销售进度'!BG300*$F13+'6、销售进度'!BF300*$G13+'6、销售进度'!BE300*$H13+'6、销售进度'!BD300*$I13+'6、销售进度'!BC300*$J13</f>
        <v>0</v>
      </c>
      <c r="BK116" s="181">
        <f>'6、销售进度'!BK300*$C13+'6、销售进度'!BJ300*$D13+'6、销售进度'!BI300*$E13+'6、销售进度'!BH300*$F13+'6、销售进度'!BG300*$G13+'6、销售进度'!BF300*$H13+'6、销售进度'!BE300*$I13+'6、销售进度'!BD300*$J13</f>
        <v>0</v>
      </c>
      <c r="BL116" s="181">
        <f>'6、销售进度'!BL300*$C13+'6、销售进度'!BK300*$D13+'6、销售进度'!BJ300*$E13+'6、销售进度'!BI300*$F13+'6、销售进度'!BH300*$G13+'6、销售进度'!BG300*$H13+'6、销售进度'!BF300*$I13+'6、销售进度'!BE300*$J13</f>
        <v>0</v>
      </c>
      <c r="BM116" s="181">
        <f>'6、销售进度'!BM300*$C13+'6、销售进度'!BL300*$D13+'6、销售进度'!BK300*$E13+'6、销售进度'!BJ300*$F13+'6、销售进度'!BI300*$G13+'6、销售进度'!BH300*$H13+'6、销售进度'!BG300*$I13+'6、销售进度'!BF300*$J13</f>
        <v>0</v>
      </c>
      <c r="BN116" s="181">
        <f>'6、销售进度'!BN300*$C13+'6、销售进度'!BM300*$D13+'6、销售进度'!BL300*$E13+'6、销售进度'!BK300*$F13+'6、销售进度'!BJ300*$G13+'6、销售进度'!BI300*$H13+'6、销售进度'!BH300*$I13+'6、销售进度'!BG300*$J13</f>
        <v>0</v>
      </c>
      <c r="BO116" s="181">
        <f>'6、销售进度'!BO300*$C13+'6、销售进度'!BN300*$D13+'6、销售进度'!BM300*$E13+'6、销售进度'!BL300*$F13+'6、销售进度'!BK300*$G13+'6、销售进度'!BJ300*$H13+'6、销售进度'!BI300*$I13+'6、销售进度'!BH300*$J13</f>
        <v>0</v>
      </c>
      <c r="BP116" s="181">
        <f>'6、销售进度'!BP300*$C13+'6、销售进度'!BO300*$D13+'6、销售进度'!BN300*$E13+'6、销售进度'!BM300*$F13+'6、销售进度'!BL300*$G13+'6、销售进度'!BK300*$H13+'6、销售进度'!BJ300*$I13+'6、销售进度'!BI300*$J13</f>
        <v>0</v>
      </c>
      <c r="BQ116" s="181">
        <f>'6、销售进度'!BQ300*$C13+'6、销售进度'!BP300*$D13+'6、销售进度'!BO300*$E13+'6、销售进度'!BN300*$F13+'6、销售进度'!BM300*$G13+'6、销售进度'!BL300*$H13+'6、销售进度'!BK300*$I13+'6、销售进度'!BJ300*$J13</f>
        <v>0</v>
      </c>
      <c r="BR116" s="181">
        <f>'6、销售进度'!BR300*$C13+'6、销售进度'!BQ300*$D13+'6、销售进度'!BP300*$E13+'6、销售进度'!BO300*$F13+'6、销售进度'!BN300*$G13+'6、销售进度'!BM300*$H13+'6、销售进度'!BL300*$I13+'6、销售进度'!BK300*$J13</f>
        <v>0</v>
      </c>
      <c r="BS116" s="181">
        <f>'6、销售进度'!BS300*$C13+'6、销售进度'!BR300*$D13+'6、销售进度'!BQ300*$E13+'6、销售进度'!BP300*$F13+'6、销售进度'!BO300*$G13+'6、销售进度'!BN300*$H13+'6、销售进度'!BM300*$I13+'6、销售进度'!BL300*$J13</f>
        <v>0</v>
      </c>
      <c r="BT116" s="181">
        <f>'6、销售进度'!BT300*$C13+'6、销售进度'!BS300*$D13+'6、销售进度'!BR300*$E13+'6、销售进度'!BQ300*$F13+'6、销售进度'!BP300*$G13+'6、销售进度'!BO300*$H13+'6、销售进度'!BN300*$I13+'6、销售进度'!BM300*$J13</f>
        <v>0</v>
      </c>
      <c r="BU116" s="181">
        <f>'6、销售进度'!BU300*$C13+'6、销售进度'!BT300*$D13+'6、销售进度'!BS300*$E13+'6、销售进度'!BR300*$F13+'6、销售进度'!BQ300*$G13+'6、销售进度'!BP300*$H13+'6、销售进度'!BO300*$I13+'6、销售进度'!BN300*$J13</f>
        <v>0</v>
      </c>
      <c r="BV116" s="181">
        <f>'6、销售进度'!BV300*$C13+'6、销售进度'!BU300*$D13+'6、销售进度'!BT300*$E13+'6、销售进度'!BS300*$F13+'6、销售进度'!BR300*$G13+'6、销售进度'!BQ300*$H13+'6、销售进度'!BP300*$I13+'6、销售进度'!BO300*$J13</f>
        <v>0</v>
      </c>
      <c r="BW116" s="181">
        <f>'6、销售进度'!BW300*$C13+'6、销售进度'!BV300*$D13+'6、销售进度'!BU300*$E13+'6、销售进度'!BT300*$F13+'6、销售进度'!BS300*$G13+'6、销售进度'!BR300*$H13+'6、销售进度'!BQ300*$I13+'6、销售进度'!BP300*$J13</f>
        <v>0</v>
      </c>
      <c r="BX116" s="181">
        <f>'6、销售进度'!BX300*$C13+'6、销售进度'!BW300*$D13+'6、销售进度'!BV300*$E13+'6、销售进度'!BU300*$F13+'6、销售进度'!BT300*$G13+'6、销售进度'!BS300*$H13+'6、销售进度'!BR300*$I13+'6、销售进度'!BQ300*$J13</f>
        <v>0</v>
      </c>
      <c r="BY116" s="181">
        <f>'6、销售进度'!BY300*$C13+'6、销售进度'!BX300*$D13+'6、销售进度'!BW300*$E13+'6、销售进度'!BV300*$F13+'6、销售进度'!BU300*$G13+'6、销售进度'!BT300*$H13+'6、销售进度'!BS300*$I13+'6、销售进度'!BR300*$J13</f>
        <v>0</v>
      </c>
      <c r="BZ116" s="181">
        <f>'6、销售进度'!BZ300*$C13+'6、销售进度'!BY300*$D13+'6、销售进度'!BX300*$E13+'6、销售进度'!BW300*$F13+'6、销售进度'!BV300*$G13+'6、销售进度'!BU300*$H13+'6、销售进度'!BT300*$I13+'6、销售进度'!BS300*$J13</f>
        <v>0</v>
      </c>
      <c r="CA116" s="181">
        <f>'6、销售进度'!CA300*$C13+'6、销售进度'!BZ300*$D13+'6、销售进度'!BY300*$E13+'6、销售进度'!BX300*$F13+'6、销售进度'!BW300*$G13+'6、销售进度'!BV300*$H13+'6、销售进度'!BU300*$I13+'6、销售进度'!BT300*$J13</f>
        <v>0</v>
      </c>
      <c r="CB116" s="181">
        <f>'6、销售进度'!CB300*$C13+'6、销售进度'!CA300*$D13+'6、销售进度'!BZ300*$E13+'6、销售进度'!BY300*$F13+'6、销售进度'!BX300*$G13+'6、销售进度'!BW300*$H13+'6、销售进度'!BV300*$I13+'6、销售进度'!BU300*$J13</f>
        <v>0</v>
      </c>
      <c r="CC116" s="181">
        <f>'6、销售进度'!CC300*$C13+'6、销售进度'!CB300*$D13+'6、销售进度'!CA300*$E13+'6、销售进度'!BZ300*$F13+'6、销售进度'!BY300*$G13+'6、销售进度'!BX300*$H13+'6、销售进度'!BW300*$I13+'6、销售进度'!BV300*$J13</f>
        <v>0</v>
      </c>
      <c r="CD116" s="181">
        <f>'6、销售进度'!CD300*$C13+'6、销售进度'!CC300*$D13+'6、销售进度'!CB300*$E13+'6、销售进度'!CA300*$F13+'6、销售进度'!BZ300*$G13+'6、销售进度'!BY300*$H13+'6、销售进度'!BX300*$I13+'6、销售进度'!BW300*$J13</f>
        <v>0</v>
      </c>
      <c r="CE116" s="181">
        <f>'6、销售进度'!CE300*$C13+'6、销售进度'!CD300*$D13+'6、销售进度'!CC300*$E13+'6、销售进度'!CB300*$F13+'6、销售进度'!CA300*$G13+'6、销售进度'!BZ300*$H13+'6、销售进度'!BY300*$I13+'6、销售进度'!BX300*$J13</f>
        <v>0</v>
      </c>
      <c r="CF116" s="181">
        <f>'6、销售进度'!CF300*$C13+'6、销售进度'!CE300*$D13+'6、销售进度'!CD300*$E13+'6、销售进度'!CC300*$F13+'6、销售进度'!CB300*$G13+'6、销售进度'!CA300*$H13+'6、销售进度'!BZ300*$I13+'6、销售进度'!BY300*$J13</f>
        <v>0</v>
      </c>
      <c r="CG116" s="181">
        <f>'6、销售进度'!CG300*$C13+'6、销售进度'!CF300*$D13+'6、销售进度'!CE300*$E13+'6、销售进度'!CD300*$F13+'6、销售进度'!CC300*$G13+'6、销售进度'!CB300*$H13+'6、销售进度'!CA300*$I13+'6、销售进度'!BZ300*$J13</f>
        <v>0</v>
      </c>
      <c r="CH116" s="181">
        <f>'6、销售进度'!CH300*$C13+'6、销售进度'!CG300*$D13+'6、销售进度'!CF300*$E13+'6、销售进度'!CE300*$F13+'6、销售进度'!CD300*$G13+'6、销售进度'!CC300*$H13+'6、销售进度'!CB300*$I13+'6、销售进度'!CA300*$J13</f>
        <v>0</v>
      </c>
      <c r="CI116" s="181">
        <f>'6、销售进度'!CI300*$C13+'6、销售进度'!CH300*$D13+'6、销售进度'!CG300*$E13+'6、销售进度'!CF300*$F13+'6、销售进度'!CE300*$G13+'6、销售进度'!CD300*$H13+'6、销售进度'!CC300*$I13+'6、销售进度'!CB300*$J13</f>
        <v>0</v>
      </c>
      <c r="CJ116" s="181">
        <f>'6、销售进度'!CJ300*$C13+'6、销售进度'!CI300*$D13+'6、销售进度'!CH300*$E13+'6、销售进度'!CG300*$F13+'6、销售进度'!CF300*$G13+'6、销售进度'!CE300*$H13+'6、销售进度'!CD300*$I13+'6、销售进度'!CC300*$J13</f>
        <v>0</v>
      </c>
      <c r="CK116" s="181">
        <f>'6、销售进度'!CK300*$C13+'6、销售进度'!CJ300*$D13+'6、销售进度'!CI300*$E13+'6、销售进度'!CH300*$F13+'6、销售进度'!CG300*$G13+'6、销售进度'!CF300*$H13+'6、销售进度'!CE300*$I13+'6、销售进度'!CD300*$J13</f>
        <v>0</v>
      </c>
      <c r="CL116" s="181">
        <f>'6、销售进度'!CL300*$C13+'6、销售进度'!CK300*$D13+'6、销售进度'!CJ300*$E13+'6、销售进度'!CI300*$F13+'6、销售进度'!CH300*$G13+'6、销售进度'!CG300*$H13+'6、销售进度'!CF300*$I13+'6、销售进度'!CE300*$J13</f>
        <v>0</v>
      </c>
      <c r="CM116" s="181">
        <f>'6、销售进度'!CM300*$C13+'6、销售进度'!CL300*$D13+'6、销售进度'!CK300*$E13+'6、销售进度'!CJ300*$F13+'6、销售进度'!CI300*$G13+'6、销售进度'!CH300*$H13+'6、销售进度'!CG300*$I13+'6、销售进度'!CF300*$J13</f>
        <v>0</v>
      </c>
      <c r="CN116" s="181">
        <f>'6、销售进度'!CN300*$C13+'6、销售进度'!CM300*$D13+'6、销售进度'!CL300*$E13+'6、销售进度'!CK300*$F13+'6、销售进度'!CJ300*$G13+'6、销售进度'!CI300*$H13+'6、销售进度'!CH300*$I13+'6、销售进度'!CG300*$J13</f>
        <v>0</v>
      </c>
      <c r="CO116" s="181">
        <f>'6、销售进度'!CO300*$C13+'6、销售进度'!CN300*$D13+'6、销售进度'!CM300*$E13+'6、销售进度'!CL300*$F13+'6、销售进度'!CK300*$G13+'6、销售进度'!CJ300*$H13+'6、销售进度'!CI300*$I13+'6、销售进度'!CH300*$J13</f>
        <v>0</v>
      </c>
      <c r="CP116" s="181">
        <f>'6、销售进度'!CP300*$C13+'6、销售进度'!CO300*$D13+'6、销售进度'!CN300*$E13+'6、销售进度'!CM300*$F13+'6、销售进度'!CL300*$G13+'6、销售进度'!CK300*$H13+'6、销售进度'!CJ300*$I13+'6、销售进度'!CI300*$J13</f>
        <v>0</v>
      </c>
      <c r="CQ116" s="181">
        <f>'6、销售进度'!CQ300*$C13+'6、销售进度'!CP300*$D13+'6、销售进度'!CO300*$E13+'6、销售进度'!CN300*$F13+'6、销售进度'!CM300*$G13+'6、销售进度'!CL300*$H13+'6、销售进度'!CK300*$I13+'6、销售进度'!CJ300*$J13</f>
        <v>0</v>
      </c>
      <c r="CR116" s="181">
        <f>'6、销售进度'!CR300*$C13+'6、销售进度'!CQ300*$D13+'6、销售进度'!CP300*$E13+'6、销售进度'!CO300*$F13+'6、销售进度'!CN300*$G13+'6、销售进度'!CM300*$H13+'6、销售进度'!CL300*$I13+'6、销售进度'!CK300*$J13</f>
        <v>0</v>
      </c>
      <c r="CS116" s="181">
        <f>'6、销售进度'!CS300*$C13+'6、销售进度'!CR300*$D13+'6、销售进度'!CQ300*$E13+'6、销售进度'!CP300*$F13+'6、销售进度'!CO300*$G13+'6、销售进度'!CN300*$H13+'6、销售进度'!CM300*$I13+'6、销售进度'!CL300*$J13</f>
        <v>0</v>
      </c>
      <c r="CT116" s="181">
        <f>'6、销售进度'!CT300*$C13+'6、销售进度'!CS300*$D13+'6、销售进度'!CR300*$E13+'6、销售进度'!CQ300*$F13+'6、销售进度'!CP300*$G13+'6、销售进度'!CO300*$H13+'6、销售进度'!CN300*$I13+'6、销售进度'!CM300*$J13</f>
        <v>0</v>
      </c>
      <c r="CU116" s="188">
        <f>B116-'6、销售进度'!B300</f>
        <v>0</v>
      </c>
    </row>
    <row r="117" spans="1:99" ht="16.5" customHeight="1" outlineLevel="1">
      <c r="A117" s="174" t="str">
        <f t="shared" si="61"/>
        <v>商业</v>
      </c>
      <c r="B117" s="180">
        <f t="shared" si="62"/>
        <v>0</v>
      </c>
      <c r="C117" s="181">
        <f>'6、销售进度'!C301*$C14</f>
        <v>0</v>
      </c>
      <c r="D117" s="181">
        <f>'6、销售进度'!D301*$C14+'6、销售进度'!C301*$D14</f>
        <v>0</v>
      </c>
      <c r="E117" s="181">
        <f>'6、销售进度'!E301*$C14+'6、销售进度'!D301*$D14+'6、销售进度'!C301*$E14</f>
        <v>0</v>
      </c>
      <c r="F117" s="181">
        <f>'6、销售进度'!F301*$C14+'6、销售进度'!E301*$D14+'6、销售进度'!D301*$E14+'6、销售进度'!C301*$F14</f>
        <v>0</v>
      </c>
      <c r="G117" s="181">
        <f>'6、销售进度'!G301*$C14+'6、销售进度'!F301*$D14+'6、销售进度'!E301*$E14+'6、销售进度'!D301*$F14+'6、销售进度'!C301*$G14</f>
        <v>0</v>
      </c>
      <c r="H117" s="181">
        <f>'6、销售进度'!H301*$C14+'6、销售进度'!G301*$D14+'6、销售进度'!F301*$E14+'6、销售进度'!E301*$F14+'6、销售进度'!D301*$G14+'6、销售进度'!C301*$H14</f>
        <v>0</v>
      </c>
      <c r="I117" s="181">
        <f>'6、销售进度'!I301*$C14+'6、销售进度'!H301*$D14+'6、销售进度'!G301*$E14+'6、销售进度'!F301*$F14+'6、销售进度'!E301*$G14+'6、销售进度'!D301*$H14+'6、销售进度'!C301*$I14</f>
        <v>0</v>
      </c>
      <c r="J117" s="181">
        <f>'6、销售进度'!J301*$C14+'6、销售进度'!I301*$D14+'6、销售进度'!H301*$E14+'6、销售进度'!G301*$F14+'6、销售进度'!F301*$G14+'6、销售进度'!E301*$H14+'6、销售进度'!D301*$I14+'6、销售进度'!C301*$J14</f>
        <v>0</v>
      </c>
      <c r="K117" s="181">
        <f>'6、销售进度'!K301*$C14+'6、销售进度'!J301*$D14+'6、销售进度'!I301*$E14+'6、销售进度'!H301*$F14+'6、销售进度'!G301*$G14+'6、销售进度'!F301*$H14+'6、销售进度'!E301*$I14+'6、销售进度'!D301*$J14</f>
        <v>0</v>
      </c>
      <c r="L117" s="181">
        <f>'6、销售进度'!L301*$C14+'6、销售进度'!K301*$D14+'6、销售进度'!J301*$E14+'6、销售进度'!I301*$F14+'6、销售进度'!H301*$G14+'6、销售进度'!G301*$H14+'6、销售进度'!F301*$I14+'6、销售进度'!E301*$J14</f>
        <v>0</v>
      </c>
      <c r="M117" s="181">
        <f>'6、销售进度'!M301*$C14+'6、销售进度'!L301*$D14+'6、销售进度'!K301*$E14+'6、销售进度'!J301*$F14+'6、销售进度'!I301*$G14+'6、销售进度'!H301*$H14+'6、销售进度'!G301*$I14+'6、销售进度'!F301*$J14</f>
        <v>0</v>
      </c>
      <c r="N117" s="181">
        <f>'6、销售进度'!N301*$C14+'6、销售进度'!M301*$D14+'6、销售进度'!L301*$E14+'6、销售进度'!K301*$F14+'6、销售进度'!J301*$G14+'6、销售进度'!I301*$H14+'6、销售进度'!H301*$I14+'6、销售进度'!G301*$J14</f>
        <v>0</v>
      </c>
      <c r="O117" s="181">
        <f>'6、销售进度'!O301*$C14+'6、销售进度'!N301*$D14+'6、销售进度'!M301*$E14+'6、销售进度'!L301*$F14+'6、销售进度'!K301*$G14+'6、销售进度'!J301*$H14+'6、销售进度'!I301*$I14+'6、销售进度'!H301*$J14</f>
        <v>0</v>
      </c>
      <c r="P117" s="181">
        <f>'6、销售进度'!P301*$C14+'6、销售进度'!O301*$D14+'6、销售进度'!N301*$E14+'6、销售进度'!M301*$F14+'6、销售进度'!L301*$G14+'6、销售进度'!K301*$H14+'6、销售进度'!J301*$I14+'6、销售进度'!I301*$J14</f>
        <v>0</v>
      </c>
      <c r="Q117" s="181">
        <f>'6、销售进度'!Q301*$C14+'6、销售进度'!P301*$D14+'6、销售进度'!O301*$E14+'6、销售进度'!N301*$F14+'6、销售进度'!M301*$G14+'6、销售进度'!L301*$H14+'6、销售进度'!K301*$I14+'6、销售进度'!J301*$J14</f>
        <v>0</v>
      </c>
      <c r="R117" s="181">
        <f>'6、销售进度'!R301*$C14+'6、销售进度'!Q301*$D14+'6、销售进度'!P301*$E14+'6、销售进度'!O301*$F14+'6、销售进度'!N301*$G14+'6、销售进度'!M301*$H14+'6、销售进度'!L301*$I14+'6、销售进度'!K301*$J14</f>
        <v>0</v>
      </c>
      <c r="S117" s="181">
        <f>'6、销售进度'!S301*$C14+'6、销售进度'!R301*$D14+'6、销售进度'!Q301*$E14+'6、销售进度'!P301*$F14+'6、销售进度'!O301*$G14+'6、销售进度'!N301*$H14+'6、销售进度'!M301*$I14+'6、销售进度'!L301*$J14</f>
        <v>0</v>
      </c>
      <c r="T117" s="181">
        <f>'6、销售进度'!T301*$C14+'6、销售进度'!S301*$D14+'6、销售进度'!R301*$E14+'6、销售进度'!Q301*$F14+'6、销售进度'!P301*$G14+'6、销售进度'!O301*$H14+'6、销售进度'!N301*$I14+'6、销售进度'!M301*$J14</f>
        <v>0</v>
      </c>
      <c r="U117" s="181">
        <f>'6、销售进度'!U301*$C14+'6、销售进度'!T301*$D14+'6、销售进度'!S301*$E14+'6、销售进度'!R301*$F14+'6、销售进度'!Q301*$G14+'6、销售进度'!P301*$H14+'6、销售进度'!O301*$I14+'6、销售进度'!N301*$J14</f>
        <v>0</v>
      </c>
      <c r="V117" s="181">
        <f>'6、销售进度'!V301*$C14+'6、销售进度'!U301*$D14+'6、销售进度'!T301*$E14+'6、销售进度'!S301*$F14+'6、销售进度'!R301*$G14+'6、销售进度'!Q301*$H14+'6、销售进度'!P301*$I14+'6、销售进度'!O301*$J14</f>
        <v>0</v>
      </c>
      <c r="W117" s="181">
        <f>'6、销售进度'!W301*$C14+'6、销售进度'!V301*$D14+'6、销售进度'!U301*$E14+'6、销售进度'!T301*$F14+'6、销售进度'!S301*$G14+'6、销售进度'!R301*$H14+'6、销售进度'!Q301*$I14+'6、销售进度'!P301*$J14</f>
        <v>0</v>
      </c>
      <c r="X117" s="181">
        <f>'6、销售进度'!X301*$C14+'6、销售进度'!W301*$D14+'6、销售进度'!V301*$E14+'6、销售进度'!U301*$F14+'6、销售进度'!T301*$G14+'6、销售进度'!S301*$H14+'6、销售进度'!R301*$I14+'6、销售进度'!Q301*$J14</f>
        <v>0</v>
      </c>
      <c r="Y117" s="181">
        <f>'6、销售进度'!Y301*$C14+'6、销售进度'!X301*$D14+'6、销售进度'!W301*$E14+'6、销售进度'!V301*$F14+'6、销售进度'!U301*$G14+'6、销售进度'!T301*$H14+'6、销售进度'!S301*$I14+'6、销售进度'!R301*$J14</f>
        <v>0</v>
      </c>
      <c r="Z117" s="181">
        <f>'6、销售进度'!Z301*$C14+'6、销售进度'!Y301*$D14+'6、销售进度'!X301*$E14+'6、销售进度'!W301*$F14+'6、销售进度'!V301*$G14+'6、销售进度'!U301*$H14+'6、销售进度'!T301*$I14+'6、销售进度'!S301*$J14</f>
        <v>0</v>
      </c>
      <c r="AA117" s="181">
        <f>'6、销售进度'!AA301*$C14+'6、销售进度'!Z301*$D14+'6、销售进度'!Y301*$E14+'6、销售进度'!X301*$F14+'6、销售进度'!W301*$G14+'6、销售进度'!V301*$H14+'6、销售进度'!U301*$I14+'6、销售进度'!T301*$J14</f>
        <v>0</v>
      </c>
      <c r="AB117" s="181">
        <f>'6、销售进度'!AB301*$C14+'6、销售进度'!AA301*$D14+'6、销售进度'!Z301*$E14+'6、销售进度'!Y301*$F14+'6、销售进度'!X301*$G14+'6、销售进度'!W301*$H14+'6、销售进度'!V301*$I14+'6、销售进度'!U301*$J14</f>
        <v>0</v>
      </c>
      <c r="AC117" s="181">
        <f>'6、销售进度'!AC301*$C14+'6、销售进度'!AB301*$D14+'6、销售进度'!AA301*$E14+'6、销售进度'!Z301*$F14+'6、销售进度'!Y301*$G14+'6、销售进度'!X301*$H14+'6、销售进度'!W301*$I14+'6、销售进度'!V301*$J14</f>
        <v>0</v>
      </c>
      <c r="AD117" s="181">
        <f>'6、销售进度'!AD301*$C14+'6、销售进度'!AC301*$D14+'6、销售进度'!AB301*$E14+'6、销售进度'!AA301*$F14+'6、销售进度'!Z301*$G14+'6、销售进度'!Y301*$H14+'6、销售进度'!X301*$I14+'6、销售进度'!W301*$J14</f>
        <v>0</v>
      </c>
      <c r="AE117" s="181">
        <f>'6、销售进度'!AE301*$C14+'6、销售进度'!AD301*$D14+'6、销售进度'!AC301*$E14+'6、销售进度'!AB301*$F14+'6、销售进度'!AA301*$G14+'6、销售进度'!Z301*$H14+'6、销售进度'!Y301*$I14+'6、销售进度'!X301*$J14</f>
        <v>0</v>
      </c>
      <c r="AF117" s="181">
        <f>'6、销售进度'!AF301*$C14+'6、销售进度'!AE301*$D14+'6、销售进度'!AD301*$E14+'6、销售进度'!AC301*$F14+'6、销售进度'!AB301*$G14+'6、销售进度'!AA301*$H14+'6、销售进度'!Z301*$I14+'6、销售进度'!Y301*$J14</f>
        <v>0</v>
      </c>
      <c r="AG117" s="181">
        <f>'6、销售进度'!AG301*$C14+'6、销售进度'!AF301*$D14+'6、销售进度'!AE301*$E14+'6、销售进度'!AD301*$F14+'6、销售进度'!AC301*$G14+'6、销售进度'!AB301*$H14+'6、销售进度'!AA301*$I14+'6、销售进度'!Z301*$J14</f>
        <v>0</v>
      </c>
      <c r="AH117" s="181">
        <f>'6、销售进度'!AH301*$C14+'6、销售进度'!AG301*$D14+'6、销售进度'!AF301*$E14+'6、销售进度'!AE301*$F14+'6、销售进度'!AD301*$G14+'6、销售进度'!AC301*$H14+'6、销售进度'!AB301*$I14+'6、销售进度'!AA301*$J14</f>
        <v>0</v>
      </c>
      <c r="AI117" s="181">
        <f>'6、销售进度'!AI301*$C14+'6、销售进度'!AH301*$D14+'6、销售进度'!AG301*$E14+'6、销售进度'!AF301*$F14+'6、销售进度'!AE301*$G14+'6、销售进度'!AD301*$H14+'6、销售进度'!AC301*$I14+'6、销售进度'!AB301*$J14</f>
        <v>0</v>
      </c>
      <c r="AJ117" s="181">
        <f>'6、销售进度'!AJ301*$C14+'6、销售进度'!AI301*$D14+'6、销售进度'!AH301*$E14+'6、销售进度'!AG301*$F14+'6、销售进度'!AF301*$G14+'6、销售进度'!AE301*$H14+'6、销售进度'!AD301*$I14+'6、销售进度'!AC301*$J14</f>
        <v>0</v>
      </c>
      <c r="AK117" s="181">
        <f>'6、销售进度'!AK301*$C14+'6、销售进度'!AJ301*$D14+'6、销售进度'!AI301*$E14+'6、销售进度'!AH301*$F14+'6、销售进度'!AG301*$G14+'6、销售进度'!AF301*$H14+'6、销售进度'!AE301*$I14+'6、销售进度'!AD301*$J14</f>
        <v>0</v>
      </c>
      <c r="AL117" s="181">
        <f>'6、销售进度'!AL301*$C14+'6、销售进度'!AK301*$D14+'6、销售进度'!AJ301*$E14+'6、销售进度'!AI301*$F14+'6、销售进度'!AH301*$G14+'6、销售进度'!AG301*$H14+'6、销售进度'!AF301*$I14+'6、销售进度'!AE301*$J14</f>
        <v>0</v>
      </c>
      <c r="AM117" s="181">
        <f>'6、销售进度'!AM301*$C14+'6、销售进度'!AL301*$D14+'6、销售进度'!AK301*$E14+'6、销售进度'!AJ301*$F14+'6、销售进度'!AI301*$G14+'6、销售进度'!AH301*$H14+'6、销售进度'!AG301*$I14+'6、销售进度'!AF301*$J14</f>
        <v>0</v>
      </c>
      <c r="AN117" s="181">
        <f>'6、销售进度'!AN301*$C14+'6、销售进度'!AM301*$D14+'6、销售进度'!AL301*$E14+'6、销售进度'!AK301*$F14+'6、销售进度'!AJ301*$G14+'6、销售进度'!AI301*$H14+'6、销售进度'!AH301*$I14+'6、销售进度'!AG301*$J14</f>
        <v>0</v>
      </c>
      <c r="AO117" s="181">
        <f>'6、销售进度'!AO301*$C14+'6、销售进度'!AN301*$D14+'6、销售进度'!AM301*$E14+'6、销售进度'!AL301*$F14+'6、销售进度'!AK301*$G14+'6、销售进度'!AJ301*$H14+'6、销售进度'!AI301*$I14+'6、销售进度'!AH301*$J14</f>
        <v>0</v>
      </c>
      <c r="AP117" s="181">
        <f>'6、销售进度'!AP301*$C14+'6、销售进度'!AO301*$D14+'6、销售进度'!AN301*$E14+'6、销售进度'!AM301*$F14+'6、销售进度'!AL301*$G14+'6、销售进度'!AK301*$H14+'6、销售进度'!AJ301*$I14+'6、销售进度'!AI301*$J14</f>
        <v>0</v>
      </c>
      <c r="AQ117" s="181">
        <f>'6、销售进度'!AQ301*$C14+'6、销售进度'!AP301*$D14+'6、销售进度'!AO301*$E14+'6、销售进度'!AN301*$F14+'6、销售进度'!AM301*$G14+'6、销售进度'!AL301*$H14+'6、销售进度'!AK301*$I14+'6、销售进度'!AJ301*$J14</f>
        <v>0</v>
      </c>
      <c r="AR117" s="181">
        <f>'6、销售进度'!AR301*$C14+'6、销售进度'!AQ301*$D14+'6、销售进度'!AP301*$E14+'6、销售进度'!AO301*$F14+'6、销售进度'!AN301*$G14+'6、销售进度'!AM301*$H14+'6、销售进度'!AL301*$I14+'6、销售进度'!AK301*$J14</f>
        <v>0</v>
      </c>
      <c r="AS117" s="181">
        <f>'6、销售进度'!AS301*$C14+'6、销售进度'!AR301*$D14+'6、销售进度'!AQ301*$E14+'6、销售进度'!AP301*$F14+'6、销售进度'!AO301*$G14+'6、销售进度'!AN301*$H14+'6、销售进度'!AM301*$I14+'6、销售进度'!AL301*$J14</f>
        <v>0</v>
      </c>
      <c r="AT117" s="181">
        <f>'6、销售进度'!AT301*$C14+'6、销售进度'!AS301*$D14+'6、销售进度'!AR301*$E14+'6、销售进度'!AQ301*$F14+'6、销售进度'!AP301*$G14+'6、销售进度'!AO301*$H14+'6、销售进度'!AN301*$I14+'6、销售进度'!AM301*$J14</f>
        <v>0</v>
      </c>
      <c r="AU117" s="181">
        <f>'6、销售进度'!AU301*$C14+'6、销售进度'!AT301*$D14+'6、销售进度'!AS301*$E14+'6、销售进度'!AR301*$F14+'6、销售进度'!AQ301*$G14+'6、销售进度'!AP301*$H14+'6、销售进度'!AO301*$I14+'6、销售进度'!AN301*$J14</f>
        <v>0</v>
      </c>
      <c r="AV117" s="181">
        <f>'6、销售进度'!AV301*$C14+'6、销售进度'!AU301*$D14+'6、销售进度'!AT301*$E14+'6、销售进度'!AS301*$F14+'6、销售进度'!AR301*$G14+'6、销售进度'!AQ301*$H14+'6、销售进度'!AP301*$I14+'6、销售进度'!AO301*$J14</f>
        <v>0</v>
      </c>
      <c r="AW117" s="181">
        <f>'6、销售进度'!AW301*$C14+'6、销售进度'!AV301*$D14+'6、销售进度'!AU301*$E14+'6、销售进度'!AT301*$F14+'6、销售进度'!AS301*$G14+'6、销售进度'!AR301*$H14+'6、销售进度'!AQ301*$I14+'6、销售进度'!AP301*$J14</f>
        <v>0</v>
      </c>
      <c r="AX117" s="181">
        <f>'6、销售进度'!AX301*$C14+'6、销售进度'!AW301*$D14+'6、销售进度'!AV301*$E14+'6、销售进度'!AU301*$F14+'6、销售进度'!AT301*$G14+'6、销售进度'!AS301*$H14+'6、销售进度'!AR301*$I14+'6、销售进度'!AQ301*$J14</f>
        <v>0</v>
      </c>
      <c r="AY117" s="181">
        <f>'6、销售进度'!AY301*$C14+'6、销售进度'!AX301*$D14+'6、销售进度'!AW301*$E14+'6、销售进度'!AV301*$F14+'6、销售进度'!AU301*$G14+'6、销售进度'!AT301*$H14+'6、销售进度'!AS301*$I14+'6、销售进度'!AR301*$J14</f>
        <v>0</v>
      </c>
      <c r="AZ117" s="181">
        <f>'6、销售进度'!AZ301*$C14+'6、销售进度'!AY301*$D14+'6、销售进度'!AX301*$E14+'6、销售进度'!AW301*$F14+'6、销售进度'!AV301*$G14+'6、销售进度'!AU301*$H14+'6、销售进度'!AT301*$I14+'6、销售进度'!AS301*$J14</f>
        <v>0</v>
      </c>
      <c r="BA117" s="181">
        <f>'6、销售进度'!BA301*$C14+'6、销售进度'!AZ301*$D14+'6、销售进度'!AY301*$E14+'6、销售进度'!AX301*$F14+'6、销售进度'!AW301*$G14+'6、销售进度'!AV301*$H14+'6、销售进度'!AU301*$I14+'6、销售进度'!AT301*$J14</f>
        <v>0</v>
      </c>
      <c r="BB117" s="181">
        <f>'6、销售进度'!BB301*$C14+'6、销售进度'!BA301*$D14+'6、销售进度'!AZ301*$E14+'6、销售进度'!AY301*$F14+'6、销售进度'!AX301*$G14+'6、销售进度'!AW301*$H14+'6、销售进度'!AV301*$I14+'6、销售进度'!AU301*$J14</f>
        <v>0</v>
      </c>
      <c r="BC117" s="181">
        <f>'6、销售进度'!BC301*$C14+'6、销售进度'!BB301*$D14+'6、销售进度'!BA301*$E14+'6、销售进度'!AZ301*$F14+'6、销售进度'!AY301*$G14+'6、销售进度'!AX301*$H14+'6、销售进度'!AW301*$I14+'6、销售进度'!AV301*$J14</f>
        <v>0</v>
      </c>
      <c r="BD117" s="181">
        <f>'6、销售进度'!BD301*$C14+'6、销售进度'!BC301*$D14+'6、销售进度'!BB301*$E14+'6、销售进度'!BA301*$F14+'6、销售进度'!AZ301*$G14+'6、销售进度'!AY301*$H14+'6、销售进度'!AX301*$I14+'6、销售进度'!AW301*$J14</f>
        <v>0</v>
      </c>
      <c r="BE117" s="181">
        <f>'6、销售进度'!BE301*$C14+'6、销售进度'!BD301*$D14+'6、销售进度'!BC301*$E14+'6、销售进度'!BB301*$F14+'6、销售进度'!BA301*$G14+'6、销售进度'!AZ301*$H14+'6、销售进度'!AY301*$I14+'6、销售进度'!AX301*$J14</f>
        <v>0</v>
      </c>
      <c r="BF117" s="181">
        <f>'6、销售进度'!BF301*$C14+'6、销售进度'!BE301*$D14+'6、销售进度'!BD301*$E14+'6、销售进度'!BC301*$F14+'6、销售进度'!BB301*$G14+'6、销售进度'!BA301*$H14+'6、销售进度'!AZ301*$I14+'6、销售进度'!AY301*$J14</f>
        <v>0</v>
      </c>
      <c r="BG117" s="181">
        <f>'6、销售进度'!BG301*$C14+'6、销售进度'!BF301*$D14+'6、销售进度'!BE301*$E14+'6、销售进度'!BD301*$F14+'6、销售进度'!BC301*$G14+'6、销售进度'!BB301*$H14+'6、销售进度'!BA301*$I14+'6、销售进度'!AZ301*$J14</f>
        <v>0</v>
      </c>
      <c r="BH117" s="181">
        <f>'6、销售进度'!BH301*$C14+'6、销售进度'!BG301*$D14+'6、销售进度'!BF301*$E14+'6、销售进度'!BE301*$F14+'6、销售进度'!BD301*$G14+'6、销售进度'!BC301*$H14+'6、销售进度'!BB301*$I14+'6、销售进度'!BA301*$J14</f>
        <v>0</v>
      </c>
      <c r="BI117" s="181">
        <f>'6、销售进度'!BI301*$C14+'6、销售进度'!BH301*$D14+'6、销售进度'!BG301*$E14+'6、销售进度'!BF301*$F14+'6、销售进度'!BE301*$G14+'6、销售进度'!BD301*$H14+'6、销售进度'!BC301*$I14+'6、销售进度'!BB301*$J14</f>
        <v>0</v>
      </c>
      <c r="BJ117" s="181">
        <f>'6、销售进度'!BJ301*$C14+'6、销售进度'!BI301*$D14+'6、销售进度'!BH301*$E14+'6、销售进度'!BG301*$F14+'6、销售进度'!BF301*$G14+'6、销售进度'!BE301*$H14+'6、销售进度'!BD301*$I14+'6、销售进度'!BC301*$J14</f>
        <v>0</v>
      </c>
      <c r="BK117" s="181">
        <f>'6、销售进度'!BK301*$C14+'6、销售进度'!BJ301*$D14+'6、销售进度'!BI301*$E14+'6、销售进度'!BH301*$F14+'6、销售进度'!BG301*$G14+'6、销售进度'!BF301*$H14+'6、销售进度'!BE301*$I14+'6、销售进度'!BD301*$J14</f>
        <v>0</v>
      </c>
      <c r="BL117" s="181">
        <f>'6、销售进度'!BL301*$C14+'6、销售进度'!BK301*$D14+'6、销售进度'!BJ301*$E14+'6、销售进度'!BI301*$F14+'6、销售进度'!BH301*$G14+'6、销售进度'!BG301*$H14+'6、销售进度'!BF301*$I14+'6、销售进度'!BE301*$J14</f>
        <v>0</v>
      </c>
      <c r="BM117" s="181">
        <f>'6、销售进度'!BM301*$C14+'6、销售进度'!BL301*$D14+'6、销售进度'!BK301*$E14+'6、销售进度'!BJ301*$F14+'6、销售进度'!BI301*$G14+'6、销售进度'!BH301*$H14+'6、销售进度'!BG301*$I14+'6、销售进度'!BF301*$J14</f>
        <v>0</v>
      </c>
      <c r="BN117" s="181">
        <f>'6、销售进度'!BN301*$C14+'6、销售进度'!BM301*$D14+'6、销售进度'!BL301*$E14+'6、销售进度'!BK301*$F14+'6、销售进度'!BJ301*$G14+'6、销售进度'!BI301*$H14+'6、销售进度'!BH301*$I14+'6、销售进度'!BG301*$J14</f>
        <v>0</v>
      </c>
      <c r="BO117" s="181">
        <f>'6、销售进度'!BO301*$C14+'6、销售进度'!BN301*$D14+'6、销售进度'!BM301*$E14+'6、销售进度'!BL301*$F14+'6、销售进度'!BK301*$G14+'6、销售进度'!BJ301*$H14+'6、销售进度'!BI301*$I14+'6、销售进度'!BH301*$J14</f>
        <v>0</v>
      </c>
      <c r="BP117" s="181">
        <f>'6、销售进度'!BP301*$C14+'6、销售进度'!BO301*$D14+'6、销售进度'!BN301*$E14+'6、销售进度'!BM301*$F14+'6、销售进度'!BL301*$G14+'6、销售进度'!BK301*$H14+'6、销售进度'!BJ301*$I14+'6、销售进度'!BI301*$J14</f>
        <v>0</v>
      </c>
      <c r="BQ117" s="181">
        <f>'6、销售进度'!BQ301*$C14+'6、销售进度'!BP301*$D14+'6、销售进度'!BO301*$E14+'6、销售进度'!BN301*$F14+'6、销售进度'!BM301*$G14+'6、销售进度'!BL301*$H14+'6、销售进度'!BK301*$I14+'6、销售进度'!BJ301*$J14</f>
        <v>0</v>
      </c>
      <c r="BR117" s="181">
        <f>'6、销售进度'!BR301*$C14+'6、销售进度'!BQ301*$D14+'6、销售进度'!BP301*$E14+'6、销售进度'!BO301*$F14+'6、销售进度'!BN301*$G14+'6、销售进度'!BM301*$H14+'6、销售进度'!BL301*$I14+'6、销售进度'!BK301*$J14</f>
        <v>0</v>
      </c>
      <c r="BS117" s="181">
        <f>'6、销售进度'!BS301*$C14+'6、销售进度'!BR301*$D14+'6、销售进度'!BQ301*$E14+'6、销售进度'!BP301*$F14+'6、销售进度'!BO301*$G14+'6、销售进度'!BN301*$H14+'6、销售进度'!BM301*$I14+'6、销售进度'!BL301*$J14</f>
        <v>0</v>
      </c>
      <c r="BT117" s="181">
        <f>'6、销售进度'!BT301*$C14+'6、销售进度'!BS301*$D14+'6、销售进度'!BR301*$E14+'6、销售进度'!BQ301*$F14+'6、销售进度'!BP301*$G14+'6、销售进度'!BO301*$H14+'6、销售进度'!BN301*$I14+'6、销售进度'!BM301*$J14</f>
        <v>0</v>
      </c>
      <c r="BU117" s="181">
        <f>'6、销售进度'!BU301*$C14+'6、销售进度'!BT301*$D14+'6、销售进度'!BS301*$E14+'6、销售进度'!BR301*$F14+'6、销售进度'!BQ301*$G14+'6、销售进度'!BP301*$H14+'6、销售进度'!BO301*$I14+'6、销售进度'!BN301*$J14</f>
        <v>0</v>
      </c>
      <c r="BV117" s="181">
        <f>'6、销售进度'!BV301*$C14+'6、销售进度'!BU301*$D14+'6、销售进度'!BT301*$E14+'6、销售进度'!BS301*$F14+'6、销售进度'!BR301*$G14+'6、销售进度'!BQ301*$H14+'6、销售进度'!BP301*$I14+'6、销售进度'!BO301*$J14</f>
        <v>0</v>
      </c>
      <c r="BW117" s="181">
        <f>'6、销售进度'!BW301*$C14+'6、销售进度'!BV301*$D14+'6、销售进度'!BU301*$E14+'6、销售进度'!BT301*$F14+'6、销售进度'!BS301*$G14+'6、销售进度'!BR301*$H14+'6、销售进度'!BQ301*$I14+'6、销售进度'!BP301*$J14</f>
        <v>0</v>
      </c>
      <c r="BX117" s="181">
        <f>'6、销售进度'!BX301*$C14+'6、销售进度'!BW301*$D14+'6、销售进度'!BV301*$E14+'6、销售进度'!BU301*$F14+'6、销售进度'!BT301*$G14+'6、销售进度'!BS301*$H14+'6、销售进度'!BR301*$I14+'6、销售进度'!BQ301*$J14</f>
        <v>0</v>
      </c>
      <c r="BY117" s="181">
        <f>'6、销售进度'!BY301*$C14+'6、销售进度'!BX301*$D14+'6、销售进度'!BW301*$E14+'6、销售进度'!BV301*$F14+'6、销售进度'!BU301*$G14+'6、销售进度'!BT301*$H14+'6、销售进度'!BS301*$I14+'6、销售进度'!BR301*$J14</f>
        <v>0</v>
      </c>
      <c r="BZ117" s="181">
        <f>'6、销售进度'!BZ301*$C14+'6、销售进度'!BY301*$D14+'6、销售进度'!BX301*$E14+'6、销售进度'!BW301*$F14+'6、销售进度'!BV301*$G14+'6、销售进度'!BU301*$H14+'6、销售进度'!BT301*$I14+'6、销售进度'!BS301*$J14</f>
        <v>0</v>
      </c>
      <c r="CA117" s="181">
        <f>'6、销售进度'!CA301*$C14+'6、销售进度'!BZ301*$D14+'6、销售进度'!BY301*$E14+'6、销售进度'!BX301*$F14+'6、销售进度'!BW301*$G14+'6、销售进度'!BV301*$H14+'6、销售进度'!BU301*$I14+'6、销售进度'!BT301*$J14</f>
        <v>0</v>
      </c>
      <c r="CB117" s="181">
        <f>'6、销售进度'!CB301*$C14+'6、销售进度'!CA301*$D14+'6、销售进度'!BZ301*$E14+'6、销售进度'!BY301*$F14+'6、销售进度'!BX301*$G14+'6、销售进度'!BW301*$H14+'6、销售进度'!BV301*$I14+'6、销售进度'!BU301*$J14</f>
        <v>0</v>
      </c>
      <c r="CC117" s="181">
        <f>'6、销售进度'!CC301*$C14+'6、销售进度'!CB301*$D14+'6、销售进度'!CA301*$E14+'6、销售进度'!BZ301*$F14+'6、销售进度'!BY301*$G14+'6、销售进度'!BX301*$H14+'6、销售进度'!BW301*$I14+'6、销售进度'!BV301*$J14</f>
        <v>0</v>
      </c>
      <c r="CD117" s="181">
        <f>'6、销售进度'!CD301*$C14+'6、销售进度'!CC301*$D14+'6、销售进度'!CB301*$E14+'6、销售进度'!CA301*$F14+'6、销售进度'!BZ301*$G14+'6、销售进度'!BY301*$H14+'6、销售进度'!BX301*$I14+'6、销售进度'!BW301*$J14</f>
        <v>0</v>
      </c>
      <c r="CE117" s="181">
        <f>'6、销售进度'!CE301*$C14+'6、销售进度'!CD301*$D14+'6、销售进度'!CC301*$E14+'6、销售进度'!CB301*$F14+'6、销售进度'!CA301*$G14+'6、销售进度'!BZ301*$H14+'6、销售进度'!BY301*$I14+'6、销售进度'!BX301*$J14</f>
        <v>0</v>
      </c>
      <c r="CF117" s="181">
        <f>'6、销售进度'!CF301*$C14+'6、销售进度'!CE301*$D14+'6、销售进度'!CD301*$E14+'6、销售进度'!CC301*$F14+'6、销售进度'!CB301*$G14+'6、销售进度'!CA301*$H14+'6、销售进度'!BZ301*$I14+'6、销售进度'!BY301*$J14</f>
        <v>0</v>
      </c>
      <c r="CG117" s="181">
        <f>'6、销售进度'!CG301*$C14+'6、销售进度'!CF301*$D14+'6、销售进度'!CE301*$E14+'6、销售进度'!CD301*$F14+'6、销售进度'!CC301*$G14+'6、销售进度'!CB301*$H14+'6、销售进度'!CA301*$I14+'6、销售进度'!BZ301*$J14</f>
        <v>0</v>
      </c>
      <c r="CH117" s="181">
        <f>'6、销售进度'!CH301*$C14+'6、销售进度'!CG301*$D14+'6、销售进度'!CF301*$E14+'6、销售进度'!CE301*$F14+'6、销售进度'!CD301*$G14+'6、销售进度'!CC301*$H14+'6、销售进度'!CB301*$I14+'6、销售进度'!CA301*$J14</f>
        <v>0</v>
      </c>
      <c r="CI117" s="181">
        <f>'6、销售进度'!CI301*$C14+'6、销售进度'!CH301*$D14+'6、销售进度'!CG301*$E14+'6、销售进度'!CF301*$F14+'6、销售进度'!CE301*$G14+'6、销售进度'!CD301*$H14+'6、销售进度'!CC301*$I14+'6、销售进度'!CB301*$J14</f>
        <v>0</v>
      </c>
      <c r="CJ117" s="181">
        <f>'6、销售进度'!CJ301*$C14+'6、销售进度'!CI301*$D14+'6、销售进度'!CH301*$E14+'6、销售进度'!CG301*$F14+'6、销售进度'!CF301*$G14+'6、销售进度'!CE301*$H14+'6、销售进度'!CD301*$I14+'6、销售进度'!CC301*$J14</f>
        <v>0</v>
      </c>
      <c r="CK117" s="181">
        <f>'6、销售进度'!CK301*$C14+'6、销售进度'!CJ301*$D14+'6、销售进度'!CI301*$E14+'6、销售进度'!CH301*$F14+'6、销售进度'!CG301*$G14+'6、销售进度'!CF301*$H14+'6、销售进度'!CE301*$I14+'6、销售进度'!CD301*$J14</f>
        <v>0</v>
      </c>
      <c r="CL117" s="181">
        <f>'6、销售进度'!CL301*$C14+'6、销售进度'!CK301*$D14+'6、销售进度'!CJ301*$E14+'6、销售进度'!CI301*$F14+'6、销售进度'!CH301*$G14+'6、销售进度'!CG301*$H14+'6、销售进度'!CF301*$I14+'6、销售进度'!CE301*$J14</f>
        <v>0</v>
      </c>
      <c r="CM117" s="181">
        <f>'6、销售进度'!CM301*$C14+'6、销售进度'!CL301*$D14+'6、销售进度'!CK301*$E14+'6、销售进度'!CJ301*$F14+'6、销售进度'!CI301*$G14+'6、销售进度'!CH301*$H14+'6、销售进度'!CG301*$I14+'6、销售进度'!CF301*$J14</f>
        <v>0</v>
      </c>
      <c r="CN117" s="181">
        <f>'6、销售进度'!CN301*$C14+'6、销售进度'!CM301*$D14+'6、销售进度'!CL301*$E14+'6、销售进度'!CK301*$F14+'6、销售进度'!CJ301*$G14+'6、销售进度'!CI301*$H14+'6、销售进度'!CH301*$I14+'6、销售进度'!CG301*$J14</f>
        <v>0</v>
      </c>
      <c r="CO117" s="181">
        <f>'6、销售进度'!CO301*$C14+'6、销售进度'!CN301*$D14+'6、销售进度'!CM301*$E14+'6、销售进度'!CL301*$F14+'6、销售进度'!CK301*$G14+'6、销售进度'!CJ301*$H14+'6、销售进度'!CI301*$I14+'6、销售进度'!CH301*$J14</f>
        <v>0</v>
      </c>
      <c r="CP117" s="181">
        <f>'6、销售进度'!CP301*$C14+'6、销售进度'!CO301*$D14+'6、销售进度'!CN301*$E14+'6、销售进度'!CM301*$F14+'6、销售进度'!CL301*$G14+'6、销售进度'!CK301*$H14+'6、销售进度'!CJ301*$I14+'6、销售进度'!CI301*$J14</f>
        <v>0</v>
      </c>
      <c r="CQ117" s="181">
        <f>'6、销售进度'!CQ301*$C14+'6、销售进度'!CP301*$D14+'6、销售进度'!CO301*$E14+'6、销售进度'!CN301*$F14+'6、销售进度'!CM301*$G14+'6、销售进度'!CL301*$H14+'6、销售进度'!CK301*$I14+'6、销售进度'!CJ301*$J14</f>
        <v>0</v>
      </c>
      <c r="CR117" s="181">
        <f>'6、销售进度'!CR301*$C14+'6、销售进度'!CQ301*$D14+'6、销售进度'!CP301*$E14+'6、销售进度'!CO301*$F14+'6、销售进度'!CN301*$G14+'6、销售进度'!CM301*$H14+'6、销售进度'!CL301*$I14+'6、销售进度'!CK301*$J14</f>
        <v>0</v>
      </c>
      <c r="CS117" s="181">
        <f>'6、销售进度'!CS301*$C14+'6、销售进度'!CR301*$D14+'6、销售进度'!CQ301*$E14+'6、销售进度'!CP301*$F14+'6、销售进度'!CO301*$G14+'6、销售进度'!CN301*$H14+'6、销售进度'!CM301*$I14+'6、销售进度'!CL301*$J14</f>
        <v>0</v>
      </c>
      <c r="CT117" s="181">
        <f>'6、销售进度'!CT301*$C14+'6、销售进度'!CS301*$D14+'6、销售进度'!CR301*$E14+'6、销售进度'!CQ301*$F14+'6、销售进度'!CP301*$G14+'6、销售进度'!CO301*$H14+'6、销售进度'!CN301*$I14+'6、销售进度'!CM301*$J14</f>
        <v>0</v>
      </c>
      <c r="CU117" s="188">
        <f>B117-'6、销售进度'!B301</f>
        <v>0</v>
      </c>
    </row>
    <row r="118" spans="1:99" ht="16.5" customHeight="1" outlineLevel="1">
      <c r="A118" s="174" t="str">
        <f t="shared" si="61"/>
        <v>酒店</v>
      </c>
      <c r="B118" s="180">
        <f t="shared" si="62"/>
        <v>0</v>
      </c>
      <c r="C118" s="181">
        <f>'6、销售进度'!C302*$C15</f>
        <v>0</v>
      </c>
      <c r="D118" s="181">
        <f>'6、销售进度'!D302*$C15+'6、销售进度'!C302*$D15</f>
        <v>0</v>
      </c>
      <c r="E118" s="181">
        <f>'6、销售进度'!E302*$C15+'6、销售进度'!D302*$D15+'6、销售进度'!C302*$E15</f>
        <v>0</v>
      </c>
      <c r="F118" s="181">
        <f>'6、销售进度'!F302*$C15+'6、销售进度'!E302*$D15+'6、销售进度'!D302*$E15+'6、销售进度'!C302*$F15</f>
        <v>0</v>
      </c>
      <c r="G118" s="181">
        <f>'6、销售进度'!G302*$C15+'6、销售进度'!F302*$D15+'6、销售进度'!E302*$E15+'6、销售进度'!D302*$F15+'6、销售进度'!C302*$G15</f>
        <v>0</v>
      </c>
      <c r="H118" s="181">
        <f>'6、销售进度'!H302*$C15+'6、销售进度'!G302*$D15+'6、销售进度'!F302*$E15+'6、销售进度'!E302*$F15+'6、销售进度'!D302*$G15+'6、销售进度'!C302*$H15</f>
        <v>0</v>
      </c>
      <c r="I118" s="181">
        <f>'6、销售进度'!I302*$C15+'6、销售进度'!H302*$D15+'6、销售进度'!G302*$E15+'6、销售进度'!F302*$F15+'6、销售进度'!E302*$G15+'6、销售进度'!D302*$H15+'6、销售进度'!C302*$I15</f>
        <v>0</v>
      </c>
      <c r="J118" s="181">
        <f>'6、销售进度'!J302*$C15+'6、销售进度'!I302*$D15+'6、销售进度'!H302*$E15+'6、销售进度'!G302*$F15+'6、销售进度'!F302*$G15+'6、销售进度'!E302*$H15+'6、销售进度'!D302*$I15+'6、销售进度'!C302*$J15</f>
        <v>0</v>
      </c>
      <c r="K118" s="181">
        <f>'6、销售进度'!K302*$C15+'6、销售进度'!J302*$D15+'6、销售进度'!I302*$E15+'6、销售进度'!H302*$F15+'6、销售进度'!G302*$G15+'6、销售进度'!F302*$H15+'6、销售进度'!E302*$I15+'6、销售进度'!D302*$J15</f>
        <v>0</v>
      </c>
      <c r="L118" s="181">
        <f>'6、销售进度'!L302*$C15+'6、销售进度'!K302*$D15+'6、销售进度'!J302*$E15+'6、销售进度'!I302*$F15+'6、销售进度'!H302*$G15+'6、销售进度'!G302*$H15+'6、销售进度'!F302*$I15+'6、销售进度'!E302*$J15</f>
        <v>0</v>
      </c>
      <c r="M118" s="181">
        <f>'6、销售进度'!M302*$C15+'6、销售进度'!L302*$D15+'6、销售进度'!K302*$E15+'6、销售进度'!J302*$F15+'6、销售进度'!I302*$G15+'6、销售进度'!H302*$H15+'6、销售进度'!G302*$I15+'6、销售进度'!F302*$J15</f>
        <v>0</v>
      </c>
      <c r="N118" s="181">
        <f>'6、销售进度'!N302*$C15+'6、销售进度'!M302*$D15+'6、销售进度'!L302*$E15+'6、销售进度'!K302*$F15+'6、销售进度'!J302*$G15+'6、销售进度'!I302*$H15+'6、销售进度'!H302*$I15+'6、销售进度'!G302*$J15</f>
        <v>0</v>
      </c>
      <c r="O118" s="181">
        <f>'6、销售进度'!O302*$C15+'6、销售进度'!N302*$D15+'6、销售进度'!M302*$E15+'6、销售进度'!L302*$F15+'6、销售进度'!K302*$G15+'6、销售进度'!J302*$H15+'6、销售进度'!I302*$I15+'6、销售进度'!H302*$J15</f>
        <v>0</v>
      </c>
      <c r="P118" s="181">
        <f>'6、销售进度'!P302*$C15+'6、销售进度'!O302*$D15+'6、销售进度'!N302*$E15+'6、销售进度'!M302*$F15+'6、销售进度'!L302*$G15+'6、销售进度'!K302*$H15+'6、销售进度'!J302*$I15+'6、销售进度'!I302*$J15</f>
        <v>0</v>
      </c>
      <c r="Q118" s="181">
        <f>'6、销售进度'!Q302*$C15+'6、销售进度'!P302*$D15+'6、销售进度'!O302*$E15+'6、销售进度'!N302*$F15+'6、销售进度'!M302*$G15+'6、销售进度'!L302*$H15+'6、销售进度'!K302*$I15+'6、销售进度'!J302*$J15</f>
        <v>0</v>
      </c>
      <c r="R118" s="181">
        <f>'6、销售进度'!R302*$C15+'6、销售进度'!Q302*$D15+'6、销售进度'!P302*$E15+'6、销售进度'!O302*$F15+'6、销售进度'!N302*$G15+'6、销售进度'!M302*$H15+'6、销售进度'!L302*$I15+'6、销售进度'!K302*$J15</f>
        <v>0</v>
      </c>
      <c r="S118" s="181">
        <f>'6、销售进度'!S302*$C15+'6、销售进度'!R302*$D15+'6、销售进度'!Q302*$E15+'6、销售进度'!P302*$F15+'6、销售进度'!O302*$G15+'6、销售进度'!N302*$H15+'6、销售进度'!M302*$I15+'6、销售进度'!L302*$J15</f>
        <v>0</v>
      </c>
      <c r="T118" s="181">
        <f>'6、销售进度'!T302*$C15+'6、销售进度'!S302*$D15+'6、销售进度'!R302*$E15+'6、销售进度'!Q302*$F15+'6、销售进度'!P302*$G15+'6、销售进度'!O302*$H15+'6、销售进度'!N302*$I15+'6、销售进度'!M302*$J15</f>
        <v>0</v>
      </c>
      <c r="U118" s="181">
        <f>'6、销售进度'!U302*$C15+'6、销售进度'!T302*$D15+'6、销售进度'!S302*$E15+'6、销售进度'!R302*$F15+'6、销售进度'!Q302*$G15+'6、销售进度'!P302*$H15+'6、销售进度'!O302*$I15+'6、销售进度'!N302*$J15</f>
        <v>0</v>
      </c>
      <c r="V118" s="181">
        <f>'6、销售进度'!V302*$C15+'6、销售进度'!U302*$D15+'6、销售进度'!T302*$E15+'6、销售进度'!S302*$F15+'6、销售进度'!R302*$G15+'6、销售进度'!Q302*$H15+'6、销售进度'!P302*$I15+'6、销售进度'!O302*$J15</f>
        <v>0</v>
      </c>
      <c r="W118" s="181">
        <f>'6、销售进度'!W302*$C15+'6、销售进度'!V302*$D15+'6、销售进度'!U302*$E15+'6、销售进度'!T302*$F15+'6、销售进度'!S302*$G15+'6、销售进度'!R302*$H15+'6、销售进度'!Q302*$I15+'6、销售进度'!P302*$J15</f>
        <v>0</v>
      </c>
      <c r="X118" s="181">
        <f>'6、销售进度'!X302*$C15+'6、销售进度'!W302*$D15+'6、销售进度'!V302*$E15+'6、销售进度'!U302*$F15+'6、销售进度'!T302*$G15+'6、销售进度'!S302*$H15+'6、销售进度'!R302*$I15+'6、销售进度'!Q302*$J15</f>
        <v>0</v>
      </c>
      <c r="Y118" s="181">
        <f>'6、销售进度'!Y302*$C15+'6、销售进度'!X302*$D15+'6、销售进度'!W302*$E15+'6、销售进度'!V302*$F15+'6、销售进度'!U302*$G15+'6、销售进度'!T302*$H15+'6、销售进度'!S302*$I15+'6、销售进度'!R302*$J15</f>
        <v>0</v>
      </c>
      <c r="Z118" s="181">
        <f>'6、销售进度'!Z302*$C15+'6、销售进度'!Y302*$D15+'6、销售进度'!X302*$E15+'6、销售进度'!W302*$F15+'6、销售进度'!V302*$G15+'6、销售进度'!U302*$H15+'6、销售进度'!T302*$I15+'6、销售进度'!S302*$J15</f>
        <v>0</v>
      </c>
      <c r="AA118" s="181">
        <f>'6、销售进度'!AA302*$C15+'6、销售进度'!Z302*$D15+'6、销售进度'!Y302*$E15+'6、销售进度'!X302*$F15+'6、销售进度'!W302*$G15+'6、销售进度'!V302*$H15+'6、销售进度'!U302*$I15+'6、销售进度'!T302*$J15</f>
        <v>0</v>
      </c>
      <c r="AB118" s="181">
        <f>'6、销售进度'!AB302*$C15+'6、销售进度'!AA302*$D15+'6、销售进度'!Z302*$E15+'6、销售进度'!Y302*$F15+'6、销售进度'!X302*$G15+'6、销售进度'!W302*$H15+'6、销售进度'!V302*$I15+'6、销售进度'!U302*$J15</f>
        <v>0</v>
      </c>
      <c r="AC118" s="181">
        <f>'6、销售进度'!AC302*$C15+'6、销售进度'!AB302*$D15+'6、销售进度'!AA302*$E15+'6、销售进度'!Z302*$F15+'6、销售进度'!Y302*$G15+'6、销售进度'!X302*$H15+'6、销售进度'!W302*$I15+'6、销售进度'!V302*$J15</f>
        <v>0</v>
      </c>
      <c r="AD118" s="181">
        <f>'6、销售进度'!AD302*$C15+'6、销售进度'!AC302*$D15+'6、销售进度'!AB302*$E15+'6、销售进度'!AA302*$F15+'6、销售进度'!Z302*$G15+'6、销售进度'!Y302*$H15+'6、销售进度'!X302*$I15+'6、销售进度'!W302*$J15</f>
        <v>0</v>
      </c>
      <c r="AE118" s="181">
        <f>'6、销售进度'!AE302*$C15+'6、销售进度'!AD302*$D15+'6、销售进度'!AC302*$E15+'6、销售进度'!AB302*$F15+'6、销售进度'!AA302*$G15+'6、销售进度'!Z302*$H15+'6、销售进度'!Y302*$I15+'6、销售进度'!X302*$J15</f>
        <v>0</v>
      </c>
      <c r="AF118" s="181">
        <f>'6、销售进度'!AF302*$C15+'6、销售进度'!AE302*$D15+'6、销售进度'!AD302*$E15+'6、销售进度'!AC302*$F15+'6、销售进度'!AB302*$G15+'6、销售进度'!AA302*$H15+'6、销售进度'!Z302*$I15+'6、销售进度'!Y302*$J15</f>
        <v>0</v>
      </c>
      <c r="AG118" s="181">
        <f>'6、销售进度'!AG302*$C15+'6、销售进度'!AF302*$D15+'6、销售进度'!AE302*$E15+'6、销售进度'!AD302*$F15+'6、销售进度'!AC302*$G15+'6、销售进度'!AB302*$H15+'6、销售进度'!AA302*$I15+'6、销售进度'!Z302*$J15</f>
        <v>0</v>
      </c>
      <c r="AH118" s="181">
        <f>'6、销售进度'!AH302*$C15+'6、销售进度'!AG302*$D15+'6、销售进度'!AF302*$E15+'6、销售进度'!AE302*$F15+'6、销售进度'!AD302*$G15+'6、销售进度'!AC302*$H15+'6、销售进度'!AB302*$I15+'6、销售进度'!AA302*$J15</f>
        <v>0</v>
      </c>
      <c r="AI118" s="181">
        <f>'6、销售进度'!AI302*$C15+'6、销售进度'!AH302*$D15+'6、销售进度'!AG302*$E15+'6、销售进度'!AF302*$F15+'6、销售进度'!AE302*$G15+'6、销售进度'!AD302*$H15+'6、销售进度'!AC302*$I15+'6、销售进度'!AB302*$J15</f>
        <v>0</v>
      </c>
      <c r="AJ118" s="181">
        <f>'6、销售进度'!AJ302*$C15+'6、销售进度'!AI302*$D15+'6、销售进度'!AH302*$E15+'6、销售进度'!AG302*$F15+'6、销售进度'!AF302*$G15+'6、销售进度'!AE302*$H15+'6、销售进度'!AD302*$I15+'6、销售进度'!AC302*$J15</f>
        <v>0</v>
      </c>
      <c r="AK118" s="181">
        <f>'6、销售进度'!AK302*$C15+'6、销售进度'!AJ302*$D15+'6、销售进度'!AI302*$E15+'6、销售进度'!AH302*$F15+'6、销售进度'!AG302*$G15+'6、销售进度'!AF302*$H15+'6、销售进度'!AE302*$I15+'6、销售进度'!AD302*$J15</f>
        <v>0</v>
      </c>
      <c r="AL118" s="181">
        <f>'6、销售进度'!AL302*$C15+'6、销售进度'!AK302*$D15+'6、销售进度'!AJ302*$E15+'6、销售进度'!AI302*$F15+'6、销售进度'!AH302*$G15+'6、销售进度'!AG302*$H15+'6、销售进度'!AF302*$I15+'6、销售进度'!AE302*$J15</f>
        <v>0</v>
      </c>
      <c r="AM118" s="181">
        <f>'6、销售进度'!AM302*$C15+'6、销售进度'!AL302*$D15+'6、销售进度'!AK302*$E15+'6、销售进度'!AJ302*$F15+'6、销售进度'!AI302*$G15+'6、销售进度'!AH302*$H15+'6、销售进度'!AG302*$I15+'6、销售进度'!AF302*$J15</f>
        <v>0</v>
      </c>
      <c r="AN118" s="181">
        <f>'6、销售进度'!AN302*$C15+'6、销售进度'!AM302*$D15+'6、销售进度'!AL302*$E15+'6、销售进度'!AK302*$F15+'6、销售进度'!AJ302*$G15+'6、销售进度'!AI302*$H15+'6、销售进度'!AH302*$I15+'6、销售进度'!AG302*$J15</f>
        <v>0</v>
      </c>
      <c r="AO118" s="181">
        <f>'6、销售进度'!AO302*$C15+'6、销售进度'!AN302*$D15+'6、销售进度'!AM302*$E15+'6、销售进度'!AL302*$F15+'6、销售进度'!AK302*$G15+'6、销售进度'!AJ302*$H15+'6、销售进度'!AI302*$I15+'6、销售进度'!AH302*$J15</f>
        <v>0</v>
      </c>
      <c r="AP118" s="181">
        <f>'6、销售进度'!AP302*$C15+'6、销售进度'!AO302*$D15+'6、销售进度'!AN302*$E15+'6、销售进度'!AM302*$F15+'6、销售进度'!AL302*$G15+'6、销售进度'!AK302*$H15+'6、销售进度'!AJ302*$I15+'6、销售进度'!AI302*$J15</f>
        <v>0</v>
      </c>
      <c r="AQ118" s="181">
        <f>'6、销售进度'!AQ302*$C15+'6、销售进度'!AP302*$D15+'6、销售进度'!AO302*$E15+'6、销售进度'!AN302*$F15+'6、销售进度'!AM302*$G15+'6、销售进度'!AL302*$H15+'6、销售进度'!AK302*$I15+'6、销售进度'!AJ302*$J15</f>
        <v>0</v>
      </c>
      <c r="AR118" s="181">
        <f>'6、销售进度'!AR302*$C15+'6、销售进度'!AQ302*$D15+'6、销售进度'!AP302*$E15+'6、销售进度'!AO302*$F15+'6、销售进度'!AN302*$G15+'6、销售进度'!AM302*$H15+'6、销售进度'!AL302*$I15+'6、销售进度'!AK302*$J15</f>
        <v>0</v>
      </c>
      <c r="AS118" s="181">
        <f>'6、销售进度'!AS302*$C15+'6、销售进度'!AR302*$D15+'6、销售进度'!AQ302*$E15+'6、销售进度'!AP302*$F15+'6、销售进度'!AO302*$G15+'6、销售进度'!AN302*$H15+'6、销售进度'!AM302*$I15+'6、销售进度'!AL302*$J15</f>
        <v>0</v>
      </c>
      <c r="AT118" s="181">
        <f>'6、销售进度'!AT302*$C15+'6、销售进度'!AS302*$D15+'6、销售进度'!AR302*$E15+'6、销售进度'!AQ302*$F15+'6、销售进度'!AP302*$G15+'6、销售进度'!AO302*$H15+'6、销售进度'!AN302*$I15+'6、销售进度'!AM302*$J15</f>
        <v>0</v>
      </c>
      <c r="AU118" s="181">
        <f>'6、销售进度'!AU302*$C15+'6、销售进度'!AT302*$D15+'6、销售进度'!AS302*$E15+'6、销售进度'!AR302*$F15+'6、销售进度'!AQ302*$G15+'6、销售进度'!AP302*$H15+'6、销售进度'!AO302*$I15+'6、销售进度'!AN302*$J15</f>
        <v>0</v>
      </c>
      <c r="AV118" s="181">
        <f>'6、销售进度'!AV302*$C15+'6、销售进度'!AU302*$D15+'6、销售进度'!AT302*$E15+'6、销售进度'!AS302*$F15+'6、销售进度'!AR302*$G15+'6、销售进度'!AQ302*$H15+'6、销售进度'!AP302*$I15+'6、销售进度'!AO302*$J15</f>
        <v>0</v>
      </c>
      <c r="AW118" s="181">
        <f>'6、销售进度'!AW302*$C15+'6、销售进度'!AV302*$D15+'6、销售进度'!AU302*$E15+'6、销售进度'!AT302*$F15+'6、销售进度'!AS302*$G15+'6、销售进度'!AR302*$H15+'6、销售进度'!AQ302*$I15+'6、销售进度'!AP302*$J15</f>
        <v>0</v>
      </c>
      <c r="AX118" s="181">
        <f>'6、销售进度'!AX302*$C15+'6、销售进度'!AW302*$D15+'6、销售进度'!AV302*$E15+'6、销售进度'!AU302*$F15+'6、销售进度'!AT302*$G15+'6、销售进度'!AS302*$H15+'6、销售进度'!AR302*$I15+'6、销售进度'!AQ302*$J15</f>
        <v>0</v>
      </c>
      <c r="AY118" s="181">
        <f>'6、销售进度'!AY302*$C15+'6、销售进度'!AX302*$D15+'6、销售进度'!AW302*$E15+'6、销售进度'!AV302*$F15+'6、销售进度'!AU302*$G15+'6、销售进度'!AT302*$H15+'6、销售进度'!AS302*$I15+'6、销售进度'!AR302*$J15</f>
        <v>0</v>
      </c>
      <c r="AZ118" s="181">
        <f>'6、销售进度'!AZ302*$C15+'6、销售进度'!AY302*$D15+'6、销售进度'!AX302*$E15+'6、销售进度'!AW302*$F15+'6、销售进度'!AV302*$G15+'6、销售进度'!AU302*$H15+'6、销售进度'!AT302*$I15+'6、销售进度'!AS302*$J15</f>
        <v>0</v>
      </c>
      <c r="BA118" s="181">
        <f>'6、销售进度'!BA302*$C15+'6、销售进度'!AZ302*$D15+'6、销售进度'!AY302*$E15+'6、销售进度'!AX302*$F15+'6、销售进度'!AW302*$G15+'6、销售进度'!AV302*$H15+'6、销售进度'!AU302*$I15+'6、销售进度'!AT302*$J15</f>
        <v>0</v>
      </c>
      <c r="BB118" s="181">
        <f>'6、销售进度'!BB302*$C15+'6、销售进度'!BA302*$D15+'6、销售进度'!AZ302*$E15+'6、销售进度'!AY302*$F15+'6、销售进度'!AX302*$G15+'6、销售进度'!AW302*$H15+'6、销售进度'!AV302*$I15+'6、销售进度'!AU302*$J15</f>
        <v>0</v>
      </c>
      <c r="BC118" s="181">
        <f>'6、销售进度'!BC302*$C15+'6、销售进度'!BB302*$D15+'6、销售进度'!BA302*$E15+'6、销售进度'!AZ302*$F15+'6、销售进度'!AY302*$G15+'6、销售进度'!AX302*$H15+'6、销售进度'!AW302*$I15+'6、销售进度'!AV302*$J15</f>
        <v>0</v>
      </c>
      <c r="BD118" s="181">
        <f>'6、销售进度'!BD302*$C15+'6、销售进度'!BC302*$D15+'6、销售进度'!BB302*$E15+'6、销售进度'!BA302*$F15+'6、销售进度'!AZ302*$G15+'6、销售进度'!AY302*$H15+'6、销售进度'!AX302*$I15+'6、销售进度'!AW302*$J15</f>
        <v>0</v>
      </c>
      <c r="BE118" s="181">
        <f>'6、销售进度'!BE302*$C15+'6、销售进度'!BD302*$D15+'6、销售进度'!BC302*$E15+'6、销售进度'!BB302*$F15+'6、销售进度'!BA302*$G15+'6、销售进度'!AZ302*$H15+'6、销售进度'!AY302*$I15+'6、销售进度'!AX302*$J15</f>
        <v>0</v>
      </c>
      <c r="BF118" s="181">
        <f>'6、销售进度'!BF302*$C15+'6、销售进度'!BE302*$D15+'6、销售进度'!BD302*$E15+'6、销售进度'!BC302*$F15+'6、销售进度'!BB302*$G15+'6、销售进度'!BA302*$H15+'6、销售进度'!AZ302*$I15+'6、销售进度'!AY302*$J15</f>
        <v>0</v>
      </c>
      <c r="BG118" s="181">
        <f>'6、销售进度'!BG302*$C15+'6、销售进度'!BF302*$D15+'6、销售进度'!BE302*$E15+'6、销售进度'!BD302*$F15+'6、销售进度'!BC302*$G15+'6、销售进度'!BB302*$H15+'6、销售进度'!BA302*$I15+'6、销售进度'!AZ302*$J15</f>
        <v>0</v>
      </c>
      <c r="BH118" s="181">
        <f>'6、销售进度'!BH302*$C15+'6、销售进度'!BG302*$D15+'6、销售进度'!BF302*$E15+'6、销售进度'!BE302*$F15+'6、销售进度'!BD302*$G15+'6、销售进度'!BC302*$H15+'6、销售进度'!BB302*$I15+'6、销售进度'!BA302*$J15</f>
        <v>0</v>
      </c>
      <c r="BI118" s="181">
        <f>'6、销售进度'!BI302*$C15+'6、销售进度'!BH302*$D15+'6、销售进度'!BG302*$E15+'6、销售进度'!BF302*$F15+'6、销售进度'!BE302*$G15+'6、销售进度'!BD302*$H15+'6、销售进度'!BC302*$I15+'6、销售进度'!BB302*$J15</f>
        <v>0</v>
      </c>
      <c r="BJ118" s="181">
        <f>'6、销售进度'!BJ302*$C15+'6、销售进度'!BI302*$D15+'6、销售进度'!BH302*$E15+'6、销售进度'!BG302*$F15+'6、销售进度'!BF302*$G15+'6、销售进度'!BE302*$H15+'6、销售进度'!BD302*$I15+'6、销售进度'!BC302*$J15</f>
        <v>0</v>
      </c>
      <c r="BK118" s="181">
        <f>'6、销售进度'!BK302*$C15+'6、销售进度'!BJ302*$D15+'6、销售进度'!BI302*$E15+'6、销售进度'!BH302*$F15+'6、销售进度'!BG302*$G15+'6、销售进度'!BF302*$H15+'6、销售进度'!BE302*$I15+'6、销售进度'!BD302*$J15</f>
        <v>0</v>
      </c>
      <c r="BL118" s="181">
        <f>'6、销售进度'!BL302*$C15+'6、销售进度'!BK302*$D15+'6、销售进度'!BJ302*$E15+'6、销售进度'!BI302*$F15+'6、销售进度'!BH302*$G15+'6、销售进度'!BG302*$H15+'6、销售进度'!BF302*$I15+'6、销售进度'!BE302*$J15</f>
        <v>0</v>
      </c>
      <c r="BM118" s="181">
        <f>'6、销售进度'!BM302*$C15+'6、销售进度'!BL302*$D15+'6、销售进度'!BK302*$E15+'6、销售进度'!BJ302*$F15+'6、销售进度'!BI302*$G15+'6、销售进度'!BH302*$H15+'6、销售进度'!BG302*$I15+'6、销售进度'!BF302*$J15</f>
        <v>0</v>
      </c>
      <c r="BN118" s="181">
        <f>'6、销售进度'!BN302*$C15+'6、销售进度'!BM302*$D15+'6、销售进度'!BL302*$E15+'6、销售进度'!BK302*$F15+'6、销售进度'!BJ302*$G15+'6、销售进度'!BI302*$H15+'6、销售进度'!BH302*$I15+'6、销售进度'!BG302*$J15</f>
        <v>0</v>
      </c>
      <c r="BO118" s="181">
        <f>'6、销售进度'!BO302*$C15+'6、销售进度'!BN302*$D15+'6、销售进度'!BM302*$E15+'6、销售进度'!BL302*$F15+'6、销售进度'!BK302*$G15+'6、销售进度'!BJ302*$H15+'6、销售进度'!BI302*$I15+'6、销售进度'!BH302*$J15</f>
        <v>0</v>
      </c>
      <c r="BP118" s="181">
        <f>'6、销售进度'!BP302*$C15+'6、销售进度'!BO302*$D15+'6、销售进度'!BN302*$E15+'6、销售进度'!BM302*$F15+'6、销售进度'!BL302*$G15+'6、销售进度'!BK302*$H15+'6、销售进度'!BJ302*$I15+'6、销售进度'!BI302*$J15</f>
        <v>0</v>
      </c>
      <c r="BQ118" s="181">
        <f>'6、销售进度'!BQ302*$C15+'6、销售进度'!BP302*$D15+'6、销售进度'!BO302*$E15+'6、销售进度'!BN302*$F15+'6、销售进度'!BM302*$G15+'6、销售进度'!BL302*$H15+'6、销售进度'!BK302*$I15+'6、销售进度'!BJ302*$J15</f>
        <v>0</v>
      </c>
      <c r="BR118" s="181">
        <f>'6、销售进度'!BR302*$C15+'6、销售进度'!BQ302*$D15+'6、销售进度'!BP302*$E15+'6、销售进度'!BO302*$F15+'6、销售进度'!BN302*$G15+'6、销售进度'!BM302*$H15+'6、销售进度'!BL302*$I15+'6、销售进度'!BK302*$J15</f>
        <v>0</v>
      </c>
      <c r="BS118" s="181">
        <f>'6、销售进度'!BS302*$C15+'6、销售进度'!BR302*$D15+'6、销售进度'!BQ302*$E15+'6、销售进度'!BP302*$F15+'6、销售进度'!BO302*$G15+'6、销售进度'!BN302*$H15+'6、销售进度'!BM302*$I15+'6、销售进度'!BL302*$J15</f>
        <v>0</v>
      </c>
      <c r="BT118" s="181">
        <f>'6、销售进度'!BT302*$C15+'6、销售进度'!BS302*$D15+'6、销售进度'!BR302*$E15+'6、销售进度'!BQ302*$F15+'6、销售进度'!BP302*$G15+'6、销售进度'!BO302*$H15+'6、销售进度'!BN302*$I15+'6、销售进度'!BM302*$J15</f>
        <v>0</v>
      </c>
      <c r="BU118" s="181">
        <f>'6、销售进度'!BU302*$C15+'6、销售进度'!BT302*$D15+'6、销售进度'!BS302*$E15+'6、销售进度'!BR302*$F15+'6、销售进度'!BQ302*$G15+'6、销售进度'!BP302*$H15+'6、销售进度'!BO302*$I15+'6、销售进度'!BN302*$J15</f>
        <v>0</v>
      </c>
      <c r="BV118" s="181">
        <f>'6、销售进度'!BV302*$C15+'6、销售进度'!BU302*$D15+'6、销售进度'!BT302*$E15+'6、销售进度'!BS302*$F15+'6、销售进度'!BR302*$G15+'6、销售进度'!BQ302*$H15+'6、销售进度'!BP302*$I15+'6、销售进度'!BO302*$J15</f>
        <v>0</v>
      </c>
      <c r="BW118" s="181">
        <f>'6、销售进度'!BW302*$C15+'6、销售进度'!BV302*$D15+'6、销售进度'!BU302*$E15+'6、销售进度'!BT302*$F15+'6、销售进度'!BS302*$G15+'6、销售进度'!BR302*$H15+'6、销售进度'!BQ302*$I15+'6、销售进度'!BP302*$J15</f>
        <v>0</v>
      </c>
      <c r="BX118" s="181">
        <f>'6、销售进度'!BX302*$C15+'6、销售进度'!BW302*$D15+'6、销售进度'!BV302*$E15+'6、销售进度'!BU302*$F15+'6、销售进度'!BT302*$G15+'6、销售进度'!BS302*$H15+'6、销售进度'!BR302*$I15+'6、销售进度'!BQ302*$J15</f>
        <v>0</v>
      </c>
      <c r="BY118" s="181">
        <f>'6、销售进度'!BY302*$C15+'6、销售进度'!BX302*$D15+'6、销售进度'!BW302*$E15+'6、销售进度'!BV302*$F15+'6、销售进度'!BU302*$G15+'6、销售进度'!BT302*$H15+'6、销售进度'!BS302*$I15+'6、销售进度'!BR302*$J15</f>
        <v>0</v>
      </c>
      <c r="BZ118" s="181">
        <f>'6、销售进度'!BZ302*$C15+'6、销售进度'!BY302*$D15+'6、销售进度'!BX302*$E15+'6、销售进度'!BW302*$F15+'6、销售进度'!BV302*$G15+'6、销售进度'!BU302*$H15+'6、销售进度'!BT302*$I15+'6、销售进度'!BS302*$J15</f>
        <v>0</v>
      </c>
      <c r="CA118" s="181">
        <f>'6、销售进度'!CA302*$C15+'6、销售进度'!BZ302*$D15+'6、销售进度'!BY302*$E15+'6、销售进度'!BX302*$F15+'6、销售进度'!BW302*$G15+'6、销售进度'!BV302*$H15+'6、销售进度'!BU302*$I15+'6、销售进度'!BT302*$J15</f>
        <v>0</v>
      </c>
      <c r="CB118" s="181">
        <f>'6、销售进度'!CB302*$C15+'6、销售进度'!CA302*$D15+'6、销售进度'!BZ302*$E15+'6、销售进度'!BY302*$F15+'6、销售进度'!BX302*$G15+'6、销售进度'!BW302*$H15+'6、销售进度'!BV302*$I15+'6、销售进度'!BU302*$J15</f>
        <v>0</v>
      </c>
      <c r="CC118" s="181">
        <f>'6、销售进度'!CC302*$C15+'6、销售进度'!CB302*$D15+'6、销售进度'!CA302*$E15+'6、销售进度'!BZ302*$F15+'6、销售进度'!BY302*$G15+'6、销售进度'!BX302*$H15+'6、销售进度'!BW302*$I15+'6、销售进度'!BV302*$J15</f>
        <v>0</v>
      </c>
      <c r="CD118" s="181">
        <f>'6、销售进度'!CD302*$C15+'6、销售进度'!CC302*$D15+'6、销售进度'!CB302*$E15+'6、销售进度'!CA302*$F15+'6、销售进度'!BZ302*$G15+'6、销售进度'!BY302*$H15+'6、销售进度'!BX302*$I15+'6、销售进度'!BW302*$J15</f>
        <v>0</v>
      </c>
      <c r="CE118" s="181">
        <f>'6、销售进度'!CE302*$C15+'6、销售进度'!CD302*$D15+'6、销售进度'!CC302*$E15+'6、销售进度'!CB302*$F15+'6、销售进度'!CA302*$G15+'6、销售进度'!BZ302*$H15+'6、销售进度'!BY302*$I15+'6、销售进度'!BX302*$J15</f>
        <v>0</v>
      </c>
      <c r="CF118" s="181">
        <f>'6、销售进度'!CF302*$C15+'6、销售进度'!CE302*$D15+'6、销售进度'!CD302*$E15+'6、销售进度'!CC302*$F15+'6、销售进度'!CB302*$G15+'6、销售进度'!CA302*$H15+'6、销售进度'!BZ302*$I15+'6、销售进度'!BY302*$J15</f>
        <v>0</v>
      </c>
      <c r="CG118" s="181">
        <f>'6、销售进度'!CG302*$C15+'6、销售进度'!CF302*$D15+'6、销售进度'!CE302*$E15+'6、销售进度'!CD302*$F15+'6、销售进度'!CC302*$G15+'6、销售进度'!CB302*$H15+'6、销售进度'!CA302*$I15+'6、销售进度'!BZ302*$J15</f>
        <v>0</v>
      </c>
      <c r="CH118" s="181">
        <f>'6、销售进度'!CH302*$C15+'6、销售进度'!CG302*$D15+'6、销售进度'!CF302*$E15+'6、销售进度'!CE302*$F15+'6、销售进度'!CD302*$G15+'6、销售进度'!CC302*$H15+'6、销售进度'!CB302*$I15+'6、销售进度'!CA302*$J15</f>
        <v>0</v>
      </c>
      <c r="CI118" s="181">
        <f>'6、销售进度'!CI302*$C15+'6、销售进度'!CH302*$D15+'6、销售进度'!CG302*$E15+'6、销售进度'!CF302*$F15+'6、销售进度'!CE302*$G15+'6、销售进度'!CD302*$H15+'6、销售进度'!CC302*$I15+'6、销售进度'!CB302*$J15</f>
        <v>0</v>
      </c>
      <c r="CJ118" s="181">
        <f>'6、销售进度'!CJ302*$C15+'6、销售进度'!CI302*$D15+'6、销售进度'!CH302*$E15+'6、销售进度'!CG302*$F15+'6、销售进度'!CF302*$G15+'6、销售进度'!CE302*$H15+'6、销售进度'!CD302*$I15+'6、销售进度'!CC302*$J15</f>
        <v>0</v>
      </c>
      <c r="CK118" s="181">
        <f>'6、销售进度'!CK302*$C15+'6、销售进度'!CJ302*$D15+'6、销售进度'!CI302*$E15+'6、销售进度'!CH302*$F15+'6、销售进度'!CG302*$G15+'6、销售进度'!CF302*$H15+'6、销售进度'!CE302*$I15+'6、销售进度'!CD302*$J15</f>
        <v>0</v>
      </c>
      <c r="CL118" s="181">
        <f>'6、销售进度'!CL302*$C15+'6、销售进度'!CK302*$D15+'6、销售进度'!CJ302*$E15+'6、销售进度'!CI302*$F15+'6、销售进度'!CH302*$G15+'6、销售进度'!CG302*$H15+'6、销售进度'!CF302*$I15+'6、销售进度'!CE302*$J15</f>
        <v>0</v>
      </c>
      <c r="CM118" s="181">
        <f>'6、销售进度'!CM302*$C15+'6、销售进度'!CL302*$D15+'6、销售进度'!CK302*$E15+'6、销售进度'!CJ302*$F15+'6、销售进度'!CI302*$G15+'6、销售进度'!CH302*$H15+'6、销售进度'!CG302*$I15+'6、销售进度'!CF302*$J15</f>
        <v>0</v>
      </c>
      <c r="CN118" s="181">
        <f>'6、销售进度'!CN302*$C15+'6、销售进度'!CM302*$D15+'6、销售进度'!CL302*$E15+'6、销售进度'!CK302*$F15+'6、销售进度'!CJ302*$G15+'6、销售进度'!CI302*$H15+'6、销售进度'!CH302*$I15+'6、销售进度'!CG302*$J15</f>
        <v>0</v>
      </c>
      <c r="CO118" s="181">
        <f>'6、销售进度'!CO302*$C15+'6、销售进度'!CN302*$D15+'6、销售进度'!CM302*$E15+'6、销售进度'!CL302*$F15+'6、销售进度'!CK302*$G15+'6、销售进度'!CJ302*$H15+'6、销售进度'!CI302*$I15+'6、销售进度'!CH302*$J15</f>
        <v>0</v>
      </c>
      <c r="CP118" s="181">
        <f>'6、销售进度'!CP302*$C15+'6、销售进度'!CO302*$D15+'6、销售进度'!CN302*$E15+'6、销售进度'!CM302*$F15+'6、销售进度'!CL302*$G15+'6、销售进度'!CK302*$H15+'6、销售进度'!CJ302*$I15+'6、销售进度'!CI302*$J15</f>
        <v>0</v>
      </c>
      <c r="CQ118" s="181">
        <f>'6、销售进度'!CQ302*$C15+'6、销售进度'!CP302*$D15+'6、销售进度'!CO302*$E15+'6、销售进度'!CN302*$F15+'6、销售进度'!CM302*$G15+'6、销售进度'!CL302*$H15+'6、销售进度'!CK302*$I15+'6、销售进度'!CJ302*$J15</f>
        <v>0</v>
      </c>
      <c r="CR118" s="181">
        <f>'6、销售进度'!CR302*$C15+'6、销售进度'!CQ302*$D15+'6、销售进度'!CP302*$E15+'6、销售进度'!CO302*$F15+'6、销售进度'!CN302*$G15+'6、销售进度'!CM302*$H15+'6、销售进度'!CL302*$I15+'6、销售进度'!CK302*$J15</f>
        <v>0</v>
      </c>
      <c r="CS118" s="181">
        <f>'6、销售进度'!CS302*$C15+'6、销售进度'!CR302*$D15+'6、销售进度'!CQ302*$E15+'6、销售进度'!CP302*$F15+'6、销售进度'!CO302*$G15+'6、销售进度'!CN302*$H15+'6、销售进度'!CM302*$I15+'6、销售进度'!CL302*$J15</f>
        <v>0</v>
      </c>
      <c r="CT118" s="181">
        <f>'6、销售进度'!CT302*$C15+'6、销售进度'!CS302*$D15+'6、销售进度'!CR302*$E15+'6、销售进度'!CQ302*$F15+'6、销售进度'!CP302*$G15+'6、销售进度'!CO302*$H15+'6、销售进度'!CN302*$I15+'6、销售进度'!CM302*$J15</f>
        <v>0</v>
      </c>
      <c r="CU118" s="188">
        <f>B118-'6、销售进度'!B302</f>
        <v>0</v>
      </c>
    </row>
    <row r="119" spans="1:99" ht="16.5" customHeight="1" outlineLevel="1">
      <c r="A119" s="174">
        <f t="shared" si="61"/>
        <v>0</v>
      </c>
      <c r="B119" s="180">
        <f t="shared" si="62"/>
        <v>0</v>
      </c>
      <c r="C119" s="181">
        <f>'6、销售进度'!C303*$C16</f>
        <v>0</v>
      </c>
      <c r="D119" s="181">
        <f>'6、销售进度'!D303*$C16+'6、销售进度'!C303*$D16</f>
        <v>0</v>
      </c>
      <c r="E119" s="181">
        <f>'6、销售进度'!E303*$C16+'6、销售进度'!D303*$D16+'6、销售进度'!C303*$E16</f>
        <v>0</v>
      </c>
      <c r="F119" s="181">
        <f>'6、销售进度'!F303*$C16+'6、销售进度'!E303*$D16+'6、销售进度'!D303*$E16+'6、销售进度'!C303*$F16</f>
        <v>0</v>
      </c>
      <c r="G119" s="181">
        <f>'6、销售进度'!G303*$C16+'6、销售进度'!F303*$D16+'6、销售进度'!E303*$E16+'6、销售进度'!D303*$F16+'6、销售进度'!C303*$G16</f>
        <v>0</v>
      </c>
      <c r="H119" s="181">
        <f>'6、销售进度'!H303*$C16+'6、销售进度'!G303*$D16+'6、销售进度'!F303*$E16+'6、销售进度'!E303*$F16+'6、销售进度'!D303*$G16+'6、销售进度'!C303*$H16</f>
        <v>0</v>
      </c>
      <c r="I119" s="181">
        <f>'6、销售进度'!I303*$C16+'6、销售进度'!H303*$D16+'6、销售进度'!G303*$E16+'6、销售进度'!F303*$F16+'6、销售进度'!E303*$G16+'6、销售进度'!D303*$H16+'6、销售进度'!C303*$I16</f>
        <v>0</v>
      </c>
      <c r="J119" s="181">
        <f>'6、销售进度'!J303*$C16+'6、销售进度'!I303*$D16+'6、销售进度'!H303*$E16+'6、销售进度'!G303*$F16+'6、销售进度'!F303*$G16+'6、销售进度'!E303*$H16+'6、销售进度'!D303*$I16+'6、销售进度'!C303*$J16</f>
        <v>0</v>
      </c>
      <c r="K119" s="181">
        <f>'6、销售进度'!K303*$C16+'6、销售进度'!J303*$D16+'6、销售进度'!I303*$E16+'6、销售进度'!H303*$F16+'6、销售进度'!G303*$G16+'6、销售进度'!F303*$H16+'6、销售进度'!E303*$I16+'6、销售进度'!D303*$J16</f>
        <v>0</v>
      </c>
      <c r="L119" s="181">
        <f>'6、销售进度'!L303*$C16+'6、销售进度'!K303*$D16+'6、销售进度'!J303*$E16+'6、销售进度'!I303*$F16+'6、销售进度'!H303*$G16+'6、销售进度'!G303*$H16+'6、销售进度'!F303*$I16+'6、销售进度'!E303*$J16</f>
        <v>0</v>
      </c>
      <c r="M119" s="181">
        <f>'6、销售进度'!M303*$C16+'6、销售进度'!L303*$D16+'6、销售进度'!K303*$E16+'6、销售进度'!J303*$F16+'6、销售进度'!I303*$G16+'6、销售进度'!H303*$H16+'6、销售进度'!G303*$I16+'6、销售进度'!F303*$J16</f>
        <v>0</v>
      </c>
      <c r="N119" s="181">
        <f>'6、销售进度'!N303*$C16+'6、销售进度'!M303*$D16+'6、销售进度'!L303*$E16+'6、销售进度'!K303*$F16+'6、销售进度'!J303*$G16+'6、销售进度'!I303*$H16+'6、销售进度'!H303*$I16+'6、销售进度'!G303*$J16</f>
        <v>0</v>
      </c>
      <c r="O119" s="181">
        <f>'6、销售进度'!O303*$C16+'6、销售进度'!N303*$D16+'6、销售进度'!M303*$E16+'6、销售进度'!L303*$F16+'6、销售进度'!K303*$G16+'6、销售进度'!J303*$H16+'6、销售进度'!I303*$I16+'6、销售进度'!H303*$J16</f>
        <v>0</v>
      </c>
      <c r="P119" s="181">
        <f>'6、销售进度'!P303*$C16+'6、销售进度'!O303*$D16+'6、销售进度'!N303*$E16+'6、销售进度'!M303*$F16+'6、销售进度'!L303*$G16+'6、销售进度'!K303*$H16+'6、销售进度'!J303*$I16+'6、销售进度'!I303*$J16</f>
        <v>0</v>
      </c>
      <c r="Q119" s="181">
        <f>'6、销售进度'!Q303*$C16+'6、销售进度'!P303*$D16+'6、销售进度'!O303*$E16+'6、销售进度'!N303*$F16+'6、销售进度'!M303*$G16+'6、销售进度'!L303*$H16+'6、销售进度'!K303*$I16+'6、销售进度'!J303*$J16</f>
        <v>0</v>
      </c>
      <c r="R119" s="181">
        <f>'6、销售进度'!R303*$C16+'6、销售进度'!Q303*$D16+'6、销售进度'!P303*$E16+'6、销售进度'!O303*$F16+'6、销售进度'!N303*$G16+'6、销售进度'!M303*$H16+'6、销售进度'!L303*$I16+'6、销售进度'!K303*$J16</f>
        <v>0</v>
      </c>
      <c r="S119" s="181">
        <f>'6、销售进度'!S303*$C16+'6、销售进度'!R303*$D16+'6、销售进度'!Q303*$E16+'6、销售进度'!P303*$F16+'6、销售进度'!O303*$G16+'6、销售进度'!N303*$H16+'6、销售进度'!M303*$I16+'6、销售进度'!L303*$J16</f>
        <v>0</v>
      </c>
      <c r="T119" s="181">
        <f>'6、销售进度'!T303*$C16+'6、销售进度'!S303*$D16+'6、销售进度'!R303*$E16+'6、销售进度'!Q303*$F16+'6、销售进度'!P303*$G16+'6、销售进度'!O303*$H16+'6、销售进度'!N303*$I16+'6、销售进度'!M303*$J16</f>
        <v>0</v>
      </c>
      <c r="U119" s="181">
        <f>'6、销售进度'!U303*$C16+'6、销售进度'!T303*$D16+'6、销售进度'!S303*$E16+'6、销售进度'!R303*$F16+'6、销售进度'!Q303*$G16+'6、销售进度'!P303*$H16+'6、销售进度'!O303*$I16+'6、销售进度'!N303*$J16</f>
        <v>0</v>
      </c>
      <c r="V119" s="181">
        <f>'6、销售进度'!V303*$C16+'6、销售进度'!U303*$D16+'6、销售进度'!T303*$E16+'6、销售进度'!S303*$F16+'6、销售进度'!R303*$G16+'6、销售进度'!Q303*$H16+'6、销售进度'!P303*$I16+'6、销售进度'!O303*$J16</f>
        <v>0</v>
      </c>
      <c r="W119" s="181">
        <f>'6、销售进度'!W303*$C16+'6、销售进度'!V303*$D16+'6、销售进度'!U303*$E16+'6、销售进度'!T303*$F16+'6、销售进度'!S303*$G16+'6、销售进度'!R303*$H16+'6、销售进度'!Q303*$I16+'6、销售进度'!P303*$J16</f>
        <v>0</v>
      </c>
      <c r="X119" s="181">
        <f>'6、销售进度'!X303*$C16+'6、销售进度'!W303*$D16+'6、销售进度'!V303*$E16+'6、销售进度'!U303*$F16+'6、销售进度'!T303*$G16+'6、销售进度'!S303*$H16+'6、销售进度'!R303*$I16+'6、销售进度'!Q303*$J16</f>
        <v>0</v>
      </c>
      <c r="Y119" s="181">
        <f>'6、销售进度'!Y303*$C16+'6、销售进度'!X303*$D16+'6、销售进度'!W303*$E16+'6、销售进度'!V303*$F16+'6、销售进度'!U303*$G16+'6、销售进度'!T303*$H16+'6、销售进度'!S303*$I16+'6、销售进度'!R303*$J16</f>
        <v>0</v>
      </c>
      <c r="Z119" s="181">
        <f>'6、销售进度'!Z303*$C16+'6、销售进度'!Y303*$D16+'6、销售进度'!X303*$E16+'6、销售进度'!W303*$F16+'6、销售进度'!V303*$G16+'6、销售进度'!U303*$H16+'6、销售进度'!T303*$I16+'6、销售进度'!S303*$J16</f>
        <v>0</v>
      </c>
      <c r="AA119" s="181">
        <f>'6、销售进度'!AA303*$C16+'6、销售进度'!Z303*$D16+'6、销售进度'!Y303*$E16+'6、销售进度'!X303*$F16+'6、销售进度'!W303*$G16+'6、销售进度'!V303*$H16+'6、销售进度'!U303*$I16+'6、销售进度'!T303*$J16</f>
        <v>0</v>
      </c>
      <c r="AB119" s="181">
        <f>'6、销售进度'!AB303*$C16+'6、销售进度'!AA303*$D16+'6、销售进度'!Z303*$E16+'6、销售进度'!Y303*$F16+'6、销售进度'!X303*$G16+'6、销售进度'!W303*$H16+'6、销售进度'!V303*$I16+'6、销售进度'!U303*$J16</f>
        <v>0</v>
      </c>
      <c r="AC119" s="181">
        <f>'6、销售进度'!AC303*$C16+'6、销售进度'!AB303*$D16+'6、销售进度'!AA303*$E16+'6、销售进度'!Z303*$F16+'6、销售进度'!Y303*$G16+'6、销售进度'!X303*$H16+'6、销售进度'!W303*$I16+'6、销售进度'!V303*$J16</f>
        <v>0</v>
      </c>
      <c r="AD119" s="181">
        <f>'6、销售进度'!AD303*$C16+'6、销售进度'!AC303*$D16+'6、销售进度'!AB303*$E16+'6、销售进度'!AA303*$F16+'6、销售进度'!Z303*$G16+'6、销售进度'!Y303*$H16+'6、销售进度'!X303*$I16+'6、销售进度'!W303*$J16</f>
        <v>0</v>
      </c>
      <c r="AE119" s="181">
        <f>'6、销售进度'!AE303*$C16+'6、销售进度'!AD303*$D16+'6、销售进度'!AC303*$E16+'6、销售进度'!AB303*$F16+'6、销售进度'!AA303*$G16+'6、销售进度'!Z303*$H16+'6、销售进度'!Y303*$I16+'6、销售进度'!X303*$J16</f>
        <v>0</v>
      </c>
      <c r="AF119" s="181">
        <f>'6、销售进度'!AF303*$C16+'6、销售进度'!AE303*$D16+'6、销售进度'!AD303*$E16+'6、销售进度'!AC303*$F16+'6、销售进度'!AB303*$G16+'6、销售进度'!AA303*$H16+'6、销售进度'!Z303*$I16+'6、销售进度'!Y303*$J16</f>
        <v>0</v>
      </c>
      <c r="AG119" s="181">
        <f>'6、销售进度'!AG303*$C16+'6、销售进度'!AF303*$D16+'6、销售进度'!AE303*$E16+'6、销售进度'!AD303*$F16+'6、销售进度'!AC303*$G16+'6、销售进度'!AB303*$H16+'6、销售进度'!AA303*$I16+'6、销售进度'!Z303*$J16</f>
        <v>0</v>
      </c>
      <c r="AH119" s="181">
        <f>'6、销售进度'!AH303*$C16+'6、销售进度'!AG303*$D16+'6、销售进度'!AF303*$E16+'6、销售进度'!AE303*$F16+'6、销售进度'!AD303*$G16+'6、销售进度'!AC303*$H16+'6、销售进度'!AB303*$I16+'6、销售进度'!AA303*$J16</f>
        <v>0</v>
      </c>
      <c r="AI119" s="181">
        <f>'6、销售进度'!AI303*$C16+'6、销售进度'!AH303*$D16+'6、销售进度'!AG303*$E16+'6、销售进度'!AF303*$F16+'6、销售进度'!AE303*$G16+'6、销售进度'!AD303*$H16+'6、销售进度'!AC303*$I16+'6、销售进度'!AB303*$J16</f>
        <v>0</v>
      </c>
      <c r="AJ119" s="181">
        <f>'6、销售进度'!AJ303*$C16+'6、销售进度'!AI303*$D16+'6、销售进度'!AH303*$E16+'6、销售进度'!AG303*$F16+'6、销售进度'!AF303*$G16+'6、销售进度'!AE303*$H16+'6、销售进度'!AD303*$I16+'6、销售进度'!AC303*$J16</f>
        <v>0</v>
      </c>
      <c r="AK119" s="181">
        <f>'6、销售进度'!AK303*$C16+'6、销售进度'!AJ303*$D16+'6、销售进度'!AI303*$E16+'6、销售进度'!AH303*$F16+'6、销售进度'!AG303*$G16+'6、销售进度'!AF303*$H16+'6、销售进度'!AE303*$I16+'6、销售进度'!AD303*$J16</f>
        <v>0</v>
      </c>
      <c r="AL119" s="181">
        <f>'6、销售进度'!AL303*$C16+'6、销售进度'!AK303*$D16+'6、销售进度'!AJ303*$E16+'6、销售进度'!AI303*$F16+'6、销售进度'!AH303*$G16+'6、销售进度'!AG303*$H16+'6、销售进度'!AF303*$I16+'6、销售进度'!AE303*$J16</f>
        <v>0</v>
      </c>
      <c r="AM119" s="181">
        <f>'6、销售进度'!AM303*$C16+'6、销售进度'!AL303*$D16+'6、销售进度'!AK303*$E16+'6、销售进度'!AJ303*$F16+'6、销售进度'!AI303*$G16+'6、销售进度'!AH303*$H16+'6、销售进度'!AG303*$I16+'6、销售进度'!AF303*$J16</f>
        <v>0</v>
      </c>
      <c r="AN119" s="181">
        <f>'6、销售进度'!AN303*$C16+'6、销售进度'!AM303*$D16+'6、销售进度'!AL303*$E16+'6、销售进度'!AK303*$F16+'6、销售进度'!AJ303*$G16+'6、销售进度'!AI303*$H16+'6、销售进度'!AH303*$I16+'6、销售进度'!AG303*$J16</f>
        <v>0</v>
      </c>
      <c r="AO119" s="181">
        <f>'6、销售进度'!AO303*$C16+'6、销售进度'!AN303*$D16+'6、销售进度'!AM303*$E16+'6、销售进度'!AL303*$F16+'6、销售进度'!AK303*$G16+'6、销售进度'!AJ303*$H16+'6、销售进度'!AI303*$I16+'6、销售进度'!AH303*$J16</f>
        <v>0</v>
      </c>
      <c r="AP119" s="181">
        <f>'6、销售进度'!AP303*$C16+'6、销售进度'!AO303*$D16+'6、销售进度'!AN303*$E16+'6、销售进度'!AM303*$F16+'6、销售进度'!AL303*$G16+'6、销售进度'!AK303*$H16+'6、销售进度'!AJ303*$I16+'6、销售进度'!AI303*$J16</f>
        <v>0</v>
      </c>
      <c r="AQ119" s="181">
        <f>'6、销售进度'!AQ303*$C16+'6、销售进度'!AP303*$D16+'6、销售进度'!AO303*$E16+'6、销售进度'!AN303*$F16+'6、销售进度'!AM303*$G16+'6、销售进度'!AL303*$H16+'6、销售进度'!AK303*$I16+'6、销售进度'!AJ303*$J16</f>
        <v>0</v>
      </c>
      <c r="AR119" s="181">
        <f>'6、销售进度'!AR303*$C16+'6、销售进度'!AQ303*$D16+'6、销售进度'!AP303*$E16+'6、销售进度'!AO303*$F16+'6、销售进度'!AN303*$G16+'6、销售进度'!AM303*$H16+'6、销售进度'!AL303*$I16+'6、销售进度'!AK303*$J16</f>
        <v>0</v>
      </c>
      <c r="AS119" s="181">
        <f>'6、销售进度'!AS303*$C16+'6、销售进度'!AR303*$D16+'6、销售进度'!AQ303*$E16+'6、销售进度'!AP303*$F16+'6、销售进度'!AO303*$G16+'6、销售进度'!AN303*$H16+'6、销售进度'!AM303*$I16+'6、销售进度'!AL303*$J16</f>
        <v>0</v>
      </c>
      <c r="AT119" s="181">
        <f>'6、销售进度'!AT303*$C16+'6、销售进度'!AS303*$D16+'6、销售进度'!AR303*$E16+'6、销售进度'!AQ303*$F16+'6、销售进度'!AP303*$G16+'6、销售进度'!AO303*$H16+'6、销售进度'!AN303*$I16+'6、销售进度'!AM303*$J16</f>
        <v>0</v>
      </c>
      <c r="AU119" s="181">
        <f>'6、销售进度'!AU303*$C16+'6、销售进度'!AT303*$D16+'6、销售进度'!AS303*$E16+'6、销售进度'!AR303*$F16+'6、销售进度'!AQ303*$G16+'6、销售进度'!AP303*$H16+'6、销售进度'!AO303*$I16+'6、销售进度'!AN303*$J16</f>
        <v>0</v>
      </c>
      <c r="AV119" s="181">
        <f>'6、销售进度'!AV303*$C16+'6、销售进度'!AU303*$D16+'6、销售进度'!AT303*$E16+'6、销售进度'!AS303*$F16+'6、销售进度'!AR303*$G16+'6、销售进度'!AQ303*$H16+'6、销售进度'!AP303*$I16+'6、销售进度'!AO303*$J16</f>
        <v>0</v>
      </c>
      <c r="AW119" s="181">
        <f>'6、销售进度'!AW303*$C16+'6、销售进度'!AV303*$D16+'6、销售进度'!AU303*$E16+'6、销售进度'!AT303*$F16+'6、销售进度'!AS303*$G16+'6、销售进度'!AR303*$H16+'6、销售进度'!AQ303*$I16+'6、销售进度'!AP303*$J16</f>
        <v>0</v>
      </c>
      <c r="AX119" s="181">
        <f>'6、销售进度'!AX303*$C16+'6、销售进度'!AW303*$D16+'6、销售进度'!AV303*$E16+'6、销售进度'!AU303*$F16+'6、销售进度'!AT303*$G16+'6、销售进度'!AS303*$H16+'6、销售进度'!AR303*$I16+'6、销售进度'!AQ303*$J16</f>
        <v>0</v>
      </c>
      <c r="AY119" s="181">
        <f>'6、销售进度'!AY303*$C16+'6、销售进度'!AX303*$D16+'6、销售进度'!AW303*$E16+'6、销售进度'!AV303*$F16+'6、销售进度'!AU303*$G16+'6、销售进度'!AT303*$H16+'6、销售进度'!AS303*$I16+'6、销售进度'!AR303*$J16</f>
        <v>0</v>
      </c>
      <c r="AZ119" s="181">
        <f>'6、销售进度'!AZ303*$C16+'6、销售进度'!AY303*$D16+'6、销售进度'!AX303*$E16+'6、销售进度'!AW303*$F16+'6、销售进度'!AV303*$G16+'6、销售进度'!AU303*$H16+'6、销售进度'!AT303*$I16+'6、销售进度'!AS303*$J16</f>
        <v>0</v>
      </c>
      <c r="BA119" s="181">
        <f>'6、销售进度'!BA303*$C16+'6、销售进度'!AZ303*$D16+'6、销售进度'!AY303*$E16+'6、销售进度'!AX303*$F16+'6、销售进度'!AW303*$G16+'6、销售进度'!AV303*$H16+'6、销售进度'!AU303*$I16+'6、销售进度'!AT303*$J16</f>
        <v>0</v>
      </c>
      <c r="BB119" s="181">
        <f>'6、销售进度'!BB303*$C16+'6、销售进度'!BA303*$D16+'6、销售进度'!AZ303*$E16+'6、销售进度'!AY303*$F16+'6、销售进度'!AX303*$G16+'6、销售进度'!AW303*$H16+'6、销售进度'!AV303*$I16+'6、销售进度'!AU303*$J16</f>
        <v>0</v>
      </c>
      <c r="BC119" s="181">
        <f>'6、销售进度'!BC303*$C16+'6、销售进度'!BB303*$D16+'6、销售进度'!BA303*$E16+'6、销售进度'!AZ303*$F16+'6、销售进度'!AY303*$G16+'6、销售进度'!AX303*$H16+'6、销售进度'!AW303*$I16+'6、销售进度'!AV303*$J16</f>
        <v>0</v>
      </c>
      <c r="BD119" s="181">
        <f>'6、销售进度'!BD303*$C16+'6、销售进度'!BC303*$D16+'6、销售进度'!BB303*$E16+'6、销售进度'!BA303*$F16+'6、销售进度'!AZ303*$G16+'6、销售进度'!AY303*$H16+'6、销售进度'!AX303*$I16+'6、销售进度'!AW303*$J16</f>
        <v>0</v>
      </c>
      <c r="BE119" s="181">
        <f>'6、销售进度'!BE303*$C16+'6、销售进度'!BD303*$D16+'6、销售进度'!BC303*$E16+'6、销售进度'!BB303*$F16+'6、销售进度'!BA303*$G16+'6、销售进度'!AZ303*$H16+'6、销售进度'!AY303*$I16+'6、销售进度'!AX303*$J16</f>
        <v>0</v>
      </c>
      <c r="BF119" s="181">
        <f>'6、销售进度'!BF303*$C16+'6、销售进度'!BE303*$D16+'6、销售进度'!BD303*$E16+'6、销售进度'!BC303*$F16+'6、销售进度'!BB303*$G16+'6、销售进度'!BA303*$H16+'6、销售进度'!AZ303*$I16+'6、销售进度'!AY303*$J16</f>
        <v>0</v>
      </c>
      <c r="BG119" s="181">
        <f>'6、销售进度'!BG303*$C16+'6、销售进度'!BF303*$D16+'6、销售进度'!BE303*$E16+'6、销售进度'!BD303*$F16+'6、销售进度'!BC303*$G16+'6、销售进度'!BB303*$H16+'6、销售进度'!BA303*$I16+'6、销售进度'!AZ303*$J16</f>
        <v>0</v>
      </c>
      <c r="BH119" s="181">
        <f>'6、销售进度'!BH303*$C16+'6、销售进度'!BG303*$D16+'6、销售进度'!BF303*$E16+'6、销售进度'!BE303*$F16+'6、销售进度'!BD303*$G16+'6、销售进度'!BC303*$H16+'6、销售进度'!BB303*$I16+'6、销售进度'!BA303*$J16</f>
        <v>0</v>
      </c>
      <c r="BI119" s="181">
        <f>'6、销售进度'!BI303*$C16+'6、销售进度'!BH303*$D16+'6、销售进度'!BG303*$E16+'6、销售进度'!BF303*$F16+'6、销售进度'!BE303*$G16+'6、销售进度'!BD303*$H16+'6、销售进度'!BC303*$I16+'6、销售进度'!BB303*$J16</f>
        <v>0</v>
      </c>
      <c r="BJ119" s="181">
        <f>'6、销售进度'!BJ303*$C16+'6、销售进度'!BI303*$D16+'6、销售进度'!BH303*$E16+'6、销售进度'!BG303*$F16+'6、销售进度'!BF303*$G16+'6、销售进度'!BE303*$H16+'6、销售进度'!BD303*$I16+'6、销售进度'!BC303*$J16</f>
        <v>0</v>
      </c>
      <c r="BK119" s="181">
        <f>'6、销售进度'!BK303*$C16+'6、销售进度'!BJ303*$D16+'6、销售进度'!BI303*$E16+'6、销售进度'!BH303*$F16+'6、销售进度'!BG303*$G16+'6、销售进度'!BF303*$H16+'6、销售进度'!BE303*$I16+'6、销售进度'!BD303*$J16</f>
        <v>0</v>
      </c>
      <c r="BL119" s="181">
        <f>'6、销售进度'!BL303*$C16+'6、销售进度'!BK303*$D16+'6、销售进度'!BJ303*$E16+'6、销售进度'!BI303*$F16+'6、销售进度'!BH303*$G16+'6、销售进度'!BG303*$H16+'6、销售进度'!BF303*$I16+'6、销售进度'!BE303*$J16</f>
        <v>0</v>
      </c>
      <c r="BM119" s="181">
        <f>'6、销售进度'!BM303*$C16+'6、销售进度'!BL303*$D16+'6、销售进度'!BK303*$E16+'6、销售进度'!BJ303*$F16+'6、销售进度'!BI303*$G16+'6、销售进度'!BH303*$H16+'6、销售进度'!BG303*$I16+'6、销售进度'!BF303*$J16</f>
        <v>0</v>
      </c>
      <c r="BN119" s="181">
        <f>'6、销售进度'!BN303*$C16+'6、销售进度'!BM303*$D16+'6、销售进度'!BL303*$E16+'6、销售进度'!BK303*$F16+'6、销售进度'!BJ303*$G16+'6、销售进度'!BI303*$H16+'6、销售进度'!BH303*$I16+'6、销售进度'!BG303*$J16</f>
        <v>0</v>
      </c>
      <c r="BO119" s="181">
        <f>'6、销售进度'!BO303*$C16+'6、销售进度'!BN303*$D16+'6、销售进度'!BM303*$E16+'6、销售进度'!BL303*$F16+'6、销售进度'!BK303*$G16+'6、销售进度'!BJ303*$H16+'6、销售进度'!BI303*$I16+'6、销售进度'!BH303*$J16</f>
        <v>0</v>
      </c>
      <c r="BP119" s="181">
        <f>'6、销售进度'!BP303*$C16+'6、销售进度'!BO303*$D16+'6、销售进度'!BN303*$E16+'6、销售进度'!BM303*$F16+'6、销售进度'!BL303*$G16+'6、销售进度'!BK303*$H16+'6、销售进度'!BJ303*$I16+'6、销售进度'!BI303*$J16</f>
        <v>0</v>
      </c>
      <c r="BQ119" s="181">
        <f>'6、销售进度'!BQ303*$C16+'6、销售进度'!BP303*$D16+'6、销售进度'!BO303*$E16+'6、销售进度'!BN303*$F16+'6、销售进度'!BM303*$G16+'6、销售进度'!BL303*$H16+'6、销售进度'!BK303*$I16+'6、销售进度'!BJ303*$J16</f>
        <v>0</v>
      </c>
      <c r="BR119" s="181">
        <f>'6、销售进度'!BR303*$C16+'6、销售进度'!BQ303*$D16+'6、销售进度'!BP303*$E16+'6、销售进度'!BO303*$F16+'6、销售进度'!BN303*$G16+'6、销售进度'!BM303*$H16+'6、销售进度'!BL303*$I16+'6、销售进度'!BK303*$J16</f>
        <v>0</v>
      </c>
      <c r="BS119" s="181">
        <f>'6、销售进度'!BS303*$C16+'6、销售进度'!BR303*$D16+'6、销售进度'!BQ303*$E16+'6、销售进度'!BP303*$F16+'6、销售进度'!BO303*$G16+'6、销售进度'!BN303*$H16+'6、销售进度'!BM303*$I16+'6、销售进度'!BL303*$J16</f>
        <v>0</v>
      </c>
      <c r="BT119" s="181">
        <f>'6、销售进度'!BT303*$C16+'6、销售进度'!BS303*$D16+'6、销售进度'!BR303*$E16+'6、销售进度'!BQ303*$F16+'6、销售进度'!BP303*$G16+'6、销售进度'!BO303*$H16+'6、销售进度'!BN303*$I16+'6、销售进度'!BM303*$J16</f>
        <v>0</v>
      </c>
      <c r="BU119" s="181">
        <f>'6、销售进度'!BU303*$C16+'6、销售进度'!BT303*$D16+'6、销售进度'!BS303*$E16+'6、销售进度'!BR303*$F16+'6、销售进度'!BQ303*$G16+'6、销售进度'!BP303*$H16+'6、销售进度'!BO303*$I16+'6、销售进度'!BN303*$J16</f>
        <v>0</v>
      </c>
      <c r="BV119" s="181">
        <f>'6、销售进度'!BV303*$C16+'6、销售进度'!BU303*$D16+'6、销售进度'!BT303*$E16+'6、销售进度'!BS303*$F16+'6、销售进度'!BR303*$G16+'6、销售进度'!BQ303*$H16+'6、销售进度'!BP303*$I16+'6、销售进度'!BO303*$J16</f>
        <v>0</v>
      </c>
      <c r="BW119" s="181">
        <f>'6、销售进度'!BW303*$C16+'6、销售进度'!BV303*$D16+'6、销售进度'!BU303*$E16+'6、销售进度'!BT303*$F16+'6、销售进度'!BS303*$G16+'6、销售进度'!BR303*$H16+'6、销售进度'!BQ303*$I16+'6、销售进度'!BP303*$J16</f>
        <v>0</v>
      </c>
      <c r="BX119" s="181">
        <f>'6、销售进度'!BX303*$C16+'6、销售进度'!BW303*$D16+'6、销售进度'!BV303*$E16+'6、销售进度'!BU303*$F16+'6、销售进度'!BT303*$G16+'6、销售进度'!BS303*$H16+'6、销售进度'!BR303*$I16+'6、销售进度'!BQ303*$J16</f>
        <v>0</v>
      </c>
      <c r="BY119" s="181">
        <f>'6、销售进度'!BY303*$C16+'6、销售进度'!BX303*$D16+'6、销售进度'!BW303*$E16+'6、销售进度'!BV303*$F16+'6、销售进度'!BU303*$G16+'6、销售进度'!BT303*$H16+'6、销售进度'!BS303*$I16+'6、销售进度'!BR303*$J16</f>
        <v>0</v>
      </c>
      <c r="BZ119" s="181">
        <f>'6、销售进度'!BZ303*$C16+'6、销售进度'!BY303*$D16+'6、销售进度'!BX303*$E16+'6、销售进度'!BW303*$F16+'6、销售进度'!BV303*$G16+'6、销售进度'!BU303*$H16+'6、销售进度'!BT303*$I16+'6、销售进度'!BS303*$J16</f>
        <v>0</v>
      </c>
      <c r="CA119" s="181">
        <f>'6、销售进度'!CA303*$C16+'6、销售进度'!BZ303*$D16+'6、销售进度'!BY303*$E16+'6、销售进度'!BX303*$F16+'6、销售进度'!BW303*$G16+'6、销售进度'!BV303*$H16+'6、销售进度'!BU303*$I16+'6、销售进度'!BT303*$J16</f>
        <v>0</v>
      </c>
      <c r="CB119" s="181">
        <f>'6、销售进度'!CB303*$C16+'6、销售进度'!CA303*$D16+'6、销售进度'!BZ303*$E16+'6、销售进度'!BY303*$F16+'6、销售进度'!BX303*$G16+'6、销售进度'!BW303*$H16+'6、销售进度'!BV303*$I16+'6、销售进度'!BU303*$J16</f>
        <v>0</v>
      </c>
      <c r="CC119" s="181">
        <f>'6、销售进度'!CC303*$C16+'6、销售进度'!CB303*$D16+'6、销售进度'!CA303*$E16+'6、销售进度'!BZ303*$F16+'6、销售进度'!BY303*$G16+'6、销售进度'!BX303*$H16+'6、销售进度'!BW303*$I16+'6、销售进度'!BV303*$J16</f>
        <v>0</v>
      </c>
      <c r="CD119" s="181">
        <f>'6、销售进度'!CD303*$C16+'6、销售进度'!CC303*$D16+'6、销售进度'!CB303*$E16+'6、销售进度'!CA303*$F16+'6、销售进度'!BZ303*$G16+'6、销售进度'!BY303*$H16+'6、销售进度'!BX303*$I16+'6、销售进度'!BW303*$J16</f>
        <v>0</v>
      </c>
      <c r="CE119" s="181">
        <f>'6、销售进度'!CE303*$C16+'6、销售进度'!CD303*$D16+'6、销售进度'!CC303*$E16+'6、销售进度'!CB303*$F16+'6、销售进度'!CA303*$G16+'6、销售进度'!BZ303*$H16+'6、销售进度'!BY303*$I16+'6、销售进度'!BX303*$J16</f>
        <v>0</v>
      </c>
      <c r="CF119" s="181">
        <f>'6、销售进度'!CF303*$C16+'6、销售进度'!CE303*$D16+'6、销售进度'!CD303*$E16+'6、销售进度'!CC303*$F16+'6、销售进度'!CB303*$G16+'6、销售进度'!CA303*$H16+'6、销售进度'!BZ303*$I16+'6、销售进度'!BY303*$J16</f>
        <v>0</v>
      </c>
      <c r="CG119" s="181">
        <f>'6、销售进度'!CG303*$C16+'6、销售进度'!CF303*$D16+'6、销售进度'!CE303*$E16+'6、销售进度'!CD303*$F16+'6、销售进度'!CC303*$G16+'6、销售进度'!CB303*$H16+'6、销售进度'!CA303*$I16+'6、销售进度'!BZ303*$J16</f>
        <v>0</v>
      </c>
      <c r="CH119" s="181">
        <f>'6、销售进度'!CH303*$C16+'6、销售进度'!CG303*$D16+'6、销售进度'!CF303*$E16+'6、销售进度'!CE303*$F16+'6、销售进度'!CD303*$G16+'6、销售进度'!CC303*$H16+'6、销售进度'!CB303*$I16+'6、销售进度'!CA303*$J16</f>
        <v>0</v>
      </c>
      <c r="CI119" s="181">
        <f>'6、销售进度'!CI303*$C16+'6、销售进度'!CH303*$D16+'6、销售进度'!CG303*$E16+'6、销售进度'!CF303*$F16+'6、销售进度'!CE303*$G16+'6、销售进度'!CD303*$H16+'6、销售进度'!CC303*$I16+'6、销售进度'!CB303*$J16</f>
        <v>0</v>
      </c>
      <c r="CJ119" s="181">
        <f>'6、销售进度'!CJ303*$C16+'6、销售进度'!CI303*$D16+'6、销售进度'!CH303*$E16+'6、销售进度'!CG303*$F16+'6、销售进度'!CF303*$G16+'6、销售进度'!CE303*$H16+'6、销售进度'!CD303*$I16+'6、销售进度'!CC303*$J16</f>
        <v>0</v>
      </c>
      <c r="CK119" s="181">
        <f>'6、销售进度'!CK303*$C16+'6、销售进度'!CJ303*$D16+'6、销售进度'!CI303*$E16+'6、销售进度'!CH303*$F16+'6、销售进度'!CG303*$G16+'6、销售进度'!CF303*$H16+'6、销售进度'!CE303*$I16+'6、销售进度'!CD303*$J16</f>
        <v>0</v>
      </c>
      <c r="CL119" s="181">
        <f>'6、销售进度'!CL303*$C16+'6、销售进度'!CK303*$D16+'6、销售进度'!CJ303*$E16+'6、销售进度'!CI303*$F16+'6、销售进度'!CH303*$G16+'6、销售进度'!CG303*$H16+'6、销售进度'!CF303*$I16+'6、销售进度'!CE303*$J16</f>
        <v>0</v>
      </c>
      <c r="CM119" s="181">
        <f>'6、销售进度'!CM303*$C16+'6、销售进度'!CL303*$D16+'6、销售进度'!CK303*$E16+'6、销售进度'!CJ303*$F16+'6、销售进度'!CI303*$G16+'6、销售进度'!CH303*$H16+'6、销售进度'!CG303*$I16+'6、销售进度'!CF303*$J16</f>
        <v>0</v>
      </c>
      <c r="CN119" s="181">
        <f>'6、销售进度'!CN303*$C16+'6、销售进度'!CM303*$D16+'6、销售进度'!CL303*$E16+'6、销售进度'!CK303*$F16+'6、销售进度'!CJ303*$G16+'6、销售进度'!CI303*$H16+'6、销售进度'!CH303*$I16+'6、销售进度'!CG303*$J16</f>
        <v>0</v>
      </c>
      <c r="CO119" s="181">
        <f>'6、销售进度'!CO303*$C16+'6、销售进度'!CN303*$D16+'6、销售进度'!CM303*$E16+'6、销售进度'!CL303*$F16+'6、销售进度'!CK303*$G16+'6、销售进度'!CJ303*$H16+'6、销售进度'!CI303*$I16+'6、销售进度'!CH303*$J16</f>
        <v>0</v>
      </c>
      <c r="CP119" s="181">
        <f>'6、销售进度'!CP303*$C16+'6、销售进度'!CO303*$D16+'6、销售进度'!CN303*$E16+'6、销售进度'!CM303*$F16+'6、销售进度'!CL303*$G16+'6、销售进度'!CK303*$H16+'6、销售进度'!CJ303*$I16+'6、销售进度'!CI303*$J16</f>
        <v>0</v>
      </c>
      <c r="CQ119" s="181">
        <f>'6、销售进度'!CQ303*$C16+'6、销售进度'!CP303*$D16+'6、销售进度'!CO303*$E16+'6、销售进度'!CN303*$F16+'6、销售进度'!CM303*$G16+'6、销售进度'!CL303*$H16+'6、销售进度'!CK303*$I16+'6、销售进度'!CJ303*$J16</f>
        <v>0</v>
      </c>
      <c r="CR119" s="181">
        <f>'6、销售进度'!CR303*$C16+'6、销售进度'!CQ303*$D16+'6、销售进度'!CP303*$E16+'6、销售进度'!CO303*$F16+'6、销售进度'!CN303*$G16+'6、销售进度'!CM303*$H16+'6、销售进度'!CL303*$I16+'6、销售进度'!CK303*$J16</f>
        <v>0</v>
      </c>
      <c r="CS119" s="181">
        <f>'6、销售进度'!CS303*$C16+'6、销售进度'!CR303*$D16+'6、销售进度'!CQ303*$E16+'6、销售进度'!CP303*$F16+'6、销售进度'!CO303*$G16+'6、销售进度'!CN303*$H16+'6、销售进度'!CM303*$I16+'6、销售进度'!CL303*$J16</f>
        <v>0</v>
      </c>
      <c r="CT119" s="181">
        <f>'6、销售进度'!CT303*$C16+'6、销售进度'!CS303*$D16+'6、销售进度'!CR303*$E16+'6、销售进度'!CQ303*$F16+'6、销售进度'!CP303*$G16+'6、销售进度'!CO303*$H16+'6、销售进度'!CN303*$I16+'6、销售进度'!CM303*$J16</f>
        <v>0</v>
      </c>
      <c r="CU119" s="188">
        <f>B119-'6、销售进度'!B303</f>
        <v>0</v>
      </c>
    </row>
    <row r="120" spans="1:99" ht="16.5" customHeight="1" outlineLevel="1">
      <c r="A120" s="174" t="str">
        <f t="shared" si="61"/>
        <v>车位</v>
      </c>
      <c r="B120" s="180">
        <f t="shared" si="62"/>
        <v>0</v>
      </c>
      <c r="C120" s="181">
        <f>'6、销售进度'!C304*$C17</f>
        <v>0</v>
      </c>
      <c r="D120" s="181">
        <f>'6、销售进度'!D304*$C17+'6、销售进度'!C304*$D17</f>
        <v>0</v>
      </c>
      <c r="E120" s="181">
        <f>'6、销售进度'!E304*$C17+'6、销售进度'!D304*$D17+'6、销售进度'!C304*$E17</f>
        <v>0</v>
      </c>
      <c r="F120" s="181">
        <f>'6、销售进度'!F304*$C17+'6、销售进度'!E304*$D17+'6、销售进度'!D304*$E17+'6、销售进度'!C304*$F17</f>
        <v>0</v>
      </c>
      <c r="G120" s="181">
        <f>'6、销售进度'!G304*$C17+'6、销售进度'!F304*$D17+'6、销售进度'!E304*$E17+'6、销售进度'!D304*$F17+'6、销售进度'!C304*$G17</f>
        <v>0</v>
      </c>
      <c r="H120" s="181">
        <f>'6、销售进度'!H304*$C17+'6、销售进度'!G304*$D17+'6、销售进度'!F304*$E17+'6、销售进度'!E304*$F17+'6、销售进度'!D304*$G17+'6、销售进度'!C304*$H17</f>
        <v>0</v>
      </c>
      <c r="I120" s="181">
        <f>'6、销售进度'!I304*$C17+'6、销售进度'!H304*$D17+'6、销售进度'!G304*$E17+'6、销售进度'!F304*$F17+'6、销售进度'!E304*$G17+'6、销售进度'!D304*$H17+'6、销售进度'!C304*$I17</f>
        <v>0</v>
      </c>
      <c r="J120" s="181">
        <f>'6、销售进度'!J304*$C17+'6、销售进度'!I304*$D17+'6、销售进度'!H304*$E17+'6、销售进度'!G304*$F17+'6、销售进度'!F304*$G17+'6、销售进度'!E304*$H17+'6、销售进度'!D304*$I17+'6、销售进度'!C304*$J17</f>
        <v>0</v>
      </c>
      <c r="K120" s="181">
        <f>'6、销售进度'!K304*$C17+'6、销售进度'!J304*$D17+'6、销售进度'!I304*$E17+'6、销售进度'!H304*$F17+'6、销售进度'!G304*$G17+'6、销售进度'!F304*$H17+'6、销售进度'!E304*$I17+'6、销售进度'!D304*$J17</f>
        <v>0</v>
      </c>
      <c r="L120" s="181">
        <f>'6、销售进度'!L304*$C17+'6、销售进度'!K304*$D17+'6、销售进度'!J304*$E17+'6、销售进度'!I304*$F17+'6、销售进度'!H304*$G17+'6、销售进度'!G304*$H17+'6、销售进度'!F304*$I17+'6、销售进度'!E304*$J17</f>
        <v>0</v>
      </c>
      <c r="M120" s="181">
        <f>'6、销售进度'!M304*$C17+'6、销售进度'!L304*$D17+'6、销售进度'!K304*$E17+'6、销售进度'!J304*$F17+'6、销售进度'!I304*$G17+'6、销售进度'!H304*$H17+'6、销售进度'!G304*$I17+'6、销售进度'!F304*$J17</f>
        <v>0</v>
      </c>
      <c r="N120" s="181">
        <f>'6、销售进度'!N304*$C17+'6、销售进度'!M304*$D17+'6、销售进度'!L304*$E17+'6、销售进度'!K304*$F17+'6、销售进度'!J304*$G17+'6、销售进度'!I304*$H17+'6、销售进度'!H304*$I17+'6、销售进度'!G304*$J17</f>
        <v>0</v>
      </c>
      <c r="O120" s="181">
        <f>'6、销售进度'!O304*$C17+'6、销售进度'!N304*$D17+'6、销售进度'!M304*$E17+'6、销售进度'!L304*$F17+'6、销售进度'!K304*$G17+'6、销售进度'!J304*$H17+'6、销售进度'!I304*$I17+'6、销售进度'!H304*$J17</f>
        <v>0</v>
      </c>
      <c r="P120" s="181">
        <f>'6、销售进度'!P304*$C17+'6、销售进度'!O304*$D17+'6、销售进度'!N304*$E17+'6、销售进度'!M304*$F17+'6、销售进度'!L304*$G17+'6、销售进度'!K304*$H17+'6、销售进度'!J304*$I17+'6、销售进度'!I304*$J17</f>
        <v>0</v>
      </c>
      <c r="Q120" s="181">
        <f>'6、销售进度'!Q304*$C17+'6、销售进度'!P304*$D17+'6、销售进度'!O304*$E17+'6、销售进度'!N304*$F17+'6、销售进度'!M304*$G17+'6、销售进度'!L304*$H17+'6、销售进度'!K304*$I17+'6、销售进度'!J304*$J17</f>
        <v>0</v>
      </c>
      <c r="R120" s="181">
        <f>'6、销售进度'!R304*$C17+'6、销售进度'!Q304*$D17+'6、销售进度'!P304*$E17+'6、销售进度'!O304*$F17+'6、销售进度'!N304*$G17+'6、销售进度'!M304*$H17+'6、销售进度'!L304*$I17+'6、销售进度'!K304*$J17</f>
        <v>0</v>
      </c>
      <c r="S120" s="181">
        <f>'6、销售进度'!S304*$C17+'6、销售进度'!R304*$D17+'6、销售进度'!Q304*$E17+'6、销售进度'!P304*$F17+'6、销售进度'!O304*$G17+'6、销售进度'!N304*$H17+'6、销售进度'!M304*$I17+'6、销售进度'!L304*$J17</f>
        <v>0</v>
      </c>
      <c r="T120" s="181">
        <f>'6、销售进度'!T304*$C17+'6、销售进度'!S304*$D17+'6、销售进度'!R304*$E17+'6、销售进度'!Q304*$F17+'6、销售进度'!P304*$G17+'6、销售进度'!O304*$H17+'6、销售进度'!N304*$I17+'6、销售进度'!M304*$J17</f>
        <v>0</v>
      </c>
      <c r="U120" s="181">
        <f>'6、销售进度'!U304*$C17+'6、销售进度'!T304*$D17+'6、销售进度'!S304*$E17+'6、销售进度'!R304*$F17+'6、销售进度'!Q304*$G17+'6、销售进度'!P304*$H17+'6、销售进度'!O304*$I17+'6、销售进度'!N304*$J17</f>
        <v>0</v>
      </c>
      <c r="V120" s="181">
        <f>'6、销售进度'!V304*$C17+'6、销售进度'!U304*$D17+'6、销售进度'!T304*$E17+'6、销售进度'!S304*$F17+'6、销售进度'!R304*$G17+'6、销售进度'!Q304*$H17+'6、销售进度'!P304*$I17+'6、销售进度'!O304*$J17</f>
        <v>0</v>
      </c>
      <c r="W120" s="181">
        <f>'6、销售进度'!W304*$C17+'6、销售进度'!V304*$D17+'6、销售进度'!U304*$E17+'6、销售进度'!T304*$F17+'6、销售进度'!S304*$G17+'6、销售进度'!R304*$H17+'6、销售进度'!Q304*$I17+'6、销售进度'!P304*$J17</f>
        <v>0</v>
      </c>
      <c r="X120" s="181">
        <f>'6、销售进度'!X304*$C17+'6、销售进度'!W304*$D17+'6、销售进度'!V304*$E17+'6、销售进度'!U304*$F17+'6、销售进度'!T304*$G17+'6、销售进度'!S304*$H17+'6、销售进度'!R304*$I17+'6、销售进度'!Q304*$J17</f>
        <v>0</v>
      </c>
      <c r="Y120" s="181">
        <f>'6、销售进度'!Y304*$C17+'6、销售进度'!X304*$D17+'6、销售进度'!W304*$E17+'6、销售进度'!V304*$F17+'6、销售进度'!U304*$G17+'6、销售进度'!T304*$H17+'6、销售进度'!S304*$I17+'6、销售进度'!R304*$J17</f>
        <v>0</v>
      </c>
      <c r="Z120" s="181">
        <f>'6、销售进度'!Z304*$C17+'6、销售进度'!Y304*$D17+'6、销售进度'!X304*$E17+'6、销售进度'!W304*$F17+'6、销售进度'!V304*$G17+'6、销售进度'!U304*$H17+'6、销售进度'!T304*$I17+'6、销售进度'!S304*$J17</f>
        <v>0</v>
      </c>
      <c r="AA120" s="181">
        <f>'6、销售进度'!AA304*$C17+'6、销售进度'!Z304*$D17+'6、销售进度'!Y304*$E17+'6、销售进度'!X304*$F17+'6、销售进度'!W304*$G17+'6、销售进度'!V304*$H17+'6、销售进度'!U304*$I17+'6、销售进度'!T304*$J17</f>
        <v>0</v>
      </c>
      <c r="AB120" s="181">
        <f>'6、销售进度'!AB304*$C17+'6、销售进度'!AA304*$D17+'6、销售进度'!Z304*$E17+'6、销售进度'!Y304*$F17+'6、销售进度'!X304*$G17+'6、销售进度'!W304*$H17+'6、销售进度'!V304*$I17+'6、销售进度'!U304*$J17</f>
        <v>0</v>
      </c>
      <c r="AC120" s="181">
        <f>'6、销售进度'!AC304*$C17+'6、销售进度'!AB304*$D17+'6、销售进度'!AA304*$E17+'6、销售进度'!Z304*$F17+'6、销售进度'!Y304*$G17+'6、销售进度'!X304*$H17+'6、销售进度'!W304*$I17+'6、销售进度'!V304*$J17</f>
        <v>0</v>
      </c>
      <c r="AD120" s="181">
        <f>'6、销售进度'!AD304*$C17+'6、销售进度'!AC304*$D17+'6、销售进度'!AB304*$E17+'6、销售进度'!AA304*$F17+'6、销售进度'!Z304*$G17+'6、销售进度'!Y304*$H17+'6、销售进度'!X304*$I17+'6、销售进度'!W304*$J17</f>
        <v>0</v>
      </c>
      <c r="AE120" s="181">
        <f>'6、销售进度'!AE304*$C17+'6、销售进度'!AD304*$D17+'6、销售进度'!AC304*$E17+'6、销售进度'!AB304*$F17+'6、销售进度'!AA304*$G17+'6、销售进度'!Z304*$H17+'6、销售进度'!Y304*$I17+'6、销售进度'!X304*$J17</f>
        <v>0</v>
      </c>
      <c r="AF120" s="181">
        <f>'6、销售进度'!AF304*$C17+'6、销售进度'!AE304*$D17+'6、销售进度'!AD304*$E17+'6、销售进度'!AC304*$F17+'6、销售进度'!AB304*$G17+'6、销售进度'!AA304*$H17+'6、销售进度'!Z304*$I17+'6、销售进度'!Y304*$J17</f>
        <v>0</v>
      </c>
      <c r="AG120" s="181">
        <f>'6、销售进度'!AG304*$C17+'6、销售进度'!AF304*$D17+'6、销售进度'!AE304*$E17+'6、销售进度'!AD304*$F17+'6、销售进度'!AC304*$G17+'6、销售进度'!AB304*$H17+'6、销售进度'!AA304*$I17+'6、销售进度'!Z304*$J17</f>
        <v>0</v>
      </c>
      <c r="AH120" s="181">
        <f>'6、销售进度'!AH304*$C17+'6、销售进度'!AG304*$D17+'6、销售进度'!AF304*$E17+'6、销售进度'!AE304*$F17+'6、销售进度'!AD304*$G17+'6、销售进度'!AC304*$H17+'6、销售进度'!AB304*$I17+'6、销售进度'!AA304*$J17</f>
        <v>0</v>
      </c>
      <c r="AI120" s="181">
        <f>'6、销售进度'!AI304*$C17+'6、销售进度'!AH304*$D17+'6、销售进度'!AG304*$E17+'6、销售进度'!AF304*$F17+'6、销售进度'!AE304*$G17+'6、销售进度'!AD304*$H17+'6、销售进度'!AC304*$I17+'6、销售进度'!AB304*$J17</f>
        <v>0</v>
      </c>
      <c r="AJ120" s="181">
        <f>'6、销售进度'!AJ304*$C17+'6、销售进度'!AI304*$D17+'6、销售进度'!AH304*$E17+'6、销售进度'!AG304*$F17+'6、销售进度'!AF304*$G17+'6、销售进度'!AE304*$H17+'6、销售进度'!AD304*$I17+'6、销售进度'!AC304*$J17</f>
        <v>0</v>
      </c>
      <c r="AK120" s="181">
        <f>'6、销售进度'!AK304*$C17+'6、销售进度'!AJ304*$D17+'6、销售进度'!AI304*$E17+'6、销售进度'!AH304*$F17+'6、销售进度'!AG304*$G17+'6、销售进度'!AF304*$H17+'6、销售进度'!AE304*$I17+'6、销售进度'!AD304*$J17</f>
        <v>0</v>
      </c>
      <c r="AL120" s="181">
        <f>'6、销售进度'!AL304*$C17+'6、销售进度'!AK304*$D17+'6、销售进度'!AJ304*$E17+'6、销售进度'!AI304*$F17+'6、销售进度'!AH304*$G17+'6、销售进度'!AG304*$H17+'6、销售进度'!AF304*$I17+'6、销售进度'!AE304*$J17</f>
        <v>0</v>
      </c>
      <c r="AM120" s="181">
        <f>'6、销售进度'!AM304*$C17+'6、销售进度'!AL304*$D17+'6、销售进度'!AK304*$E17+'6、销售进度'!AJ304*$F17+'6、销售进度'!AI304*$G17+'6、销售进度'!AH304*$H17+'6、销售进度'!AG304*$I17+'6、销售进度'!AF304*$J17</f>
        <v>0</v>
      </c>
      <c r="AN120" s="181">
        <f>'6、销售进度'!AN304*$C17+'6、销售进度'!AM304*$D17+'6、销售进度'!AL304*$E17+'6、销售进度'!AK304*$F17+'6、销售进度'!AJ304*$G17+'6、销售进度'!AI304*$H17+'6、销售进度'!AH304*$I17+'6、销售进度'!AG304*$J17</f>
        <v>0</v>
      </c>
      <c r="AO120" s="181">
        <f>'6、销售进度'!AO304*$C17+'6、销售进度'!AN304*$D17+'6、销售进度'!AM304*$E17+'6、销售进度'!AL304*$F17+'6、销售进度'!AK304*$G17+'6、销售进度'!AJ304*$H17+'6、销售进度'!AI304*$I17+'6、销售进度'!AH304*$J17</f>
        <v>0</v>
      </c>
      <c r="AP120" s="181">
        <f>'6、销售进度'!AP304*$C17+'6、销售进度'!AO304*$D17+'6、销售进度'!AN304*$E17+'6、销售进度'!AM304*$F17+'6、销售进度'!AL304*$G17+'6、销售进度'!AK304*$H17+'6、销售进度'!AJ304*$I17+'6、销售进度'!AI304*$J17</f>
        <v>0</v>
      </c>
      <c r="AQ120" s="181">
        <f>'6、销售进度'!AQ304*$C17+'6、销售进度'!AP304*$D17+'6、销售进度'!AO304*$E17+'6、销售进度'!AN304*$F17+'6、销售进度'!AM304*$G17+'6、销售进度'!AL304*$H17+'6、销售进度'!AK304*$I17+'6、销售进度'!AJ304*$J17</f>
        <v>0</v>
      </c>
      <c r="AR120" s="181">
        <f>'6、销售进度'!AR304*$C17+'6、销售进度'!AQ304*$D17+'6、销售进度'!AP304*$E17+'6、销售进度'!AO304*$F17+'6、销售进度'!AN304*$G17+'6、销售进度'!AM304*$H17+'6、销售进度'!AL304*$I17+'6、销售进度'!AK304*$J17</f>
        <v>0</v>
      </c>
      <c r="AS120" s="181">
        <f>'6、销售进度'!AS304*$C17+'6、销售进度'!AR304*$D17+'6、销售进度'!AQ304*$E17+'6、销售进度'!AP304*$F17+'6、销售进度'!AO304*$G17+'6、销售进度'!AN304*$H17+'6、销售进度'!AM304*$I17+'6、销售进度'!AL304*$J17</f>
        <v>0</v>
      </c>
      <c r="AT120" s="181">
        <f>'6、销售进度'!AT304*$C17+'6、销售进度'!AS304*$D17+'6、销售进度'!AR304*$E17+'6、销售进度'!AQ304*$F17+'6、销售进度'!AP304*$G17+'6、销售进度'!AO304*$H17+'6、销售进度'!AN304*$I17+'6、销售进度'!AM304*$J17</f>
        <v>0</v>
      </c>
      <c r="AU120" s="181">
        <f>'6、销售进度'!AU304*$C17+'6、销售进度'!AT304*$D17+'6、销售进度'!AS304*$E17+'6、销售进度'!AR304*$F17+'6、销售进度'!AQ304*$G17+'6、销售进度'!AP304*$H17+'6、销售进度'!AO304*$I17+'6、销售进度'!AN304*$J17</f>
        <v>0</v>
      </c>
      <c r="AV120" s="181">
        <f>'6、销售进度'!AV304*$C17+'6、销售进度'!AU304*$D17+'6、销售进度'!AT304*$E17+'6、销售进度'!AS304*$F17+'6、销售进度'!AR304*$G17+'6、销售进度'!AQ304*$H17+'6、销售进度'!AP304*$I17+'6、销售进度'!AO304*$J17</f>
        <v>0</v>
      </c>
      <c r="AW120" s="181">
        <f>'6、销售进度'!AW304*$C17+'6、销售进度'!AV304*$D17+'6、销售进度'!AU304*$E17+'6、销售进度'!AT304*$F17+'6、销售进度'!AS304*$G17+'6、销售进度'!AR304*$H17+'6、销售进度'!AQ304*$I17+'6、销售进度'!AP304*$J17</f>
        <v>0</v>
      </c>
      <c r="AX120" s="181">
        <f>'6、销售进度'!AX304*$C17+'6、销售进度'!AW304*$D17+'6、销售进度'!AV304*$E17+'6、销售进度'!AU304*$F17+'6、销售进度'!AT304*$G17+'6、销售进度'!AS304*$H17+'6、销售进度'!AR304*$I17+'6、销售进度'!AQ304*$J17</f>
        <v>0</v>
      </c>
      <c r="AY120" s="181">
        <f>'6、销售进度'!AY304*$C17+'6、销售进度'!AX304*$D17+'6、销售进度'!AW304*$E17+'6、销售进度'!AV304*$F17+'6、销售进度'!AU304*$G17+'6、销售进度'!AT304*$H17+'6、销售进度'!AS304*$I17+'6、销售进度'!AR304*$J17</f>
        <v>0</v>
      </c>
      <c r="AZ120" s="181">
        <f>'6、销售进度'!AZ304*$C17+'6、销售进度'!AY304*$D17+'6、销售进度'!AX304*$E17+'6、销售进度'!AW304*$F17+'6、销售进度'!AV304*$G17+'6、销售进度'!AU304*$H17+'6、销售进度'!AT304*$I17+'6、销售进度'!AS304*$J17</f>
        <v>0</v>
      </c>
      <c r="BA120" s="181">
        <f>'6、销售进度'!BA304*$C17+'6、销售进度'!AZ304*$D17+'6、销售进度'!AY304*$E17+'6、销售进度'!AX304*$F17+'6、销售进度'!AW304*$G17+'6、销售进度'!AV304*$H17+'6、销售进度'!AU304*$I17+'6、销售进度'!AT304*$J17</f>
        <v>0</v>
      </c>
      <c r="BB120" s="181">
        <f>'6、销售进度'!BB304*$C17+'6、销售进度'!BA304*$D17+'6、销售进度'!AZ304*$E17+'6、销售进度'!AY304*$F17+'6、销售进度'!AX304*$G17+'6、销售进度'!AW304*$H17+'6、销售进度'!AV304*$I17+'6、销售进度'!AU304*$J17</f>
        <v>0</v>
      </c>
      <c r="BC120" s="181">
        <f>'6、销售进度'!BC304*$C17+'6、销售进度'!BB304*$D17+'6、销售进度'!BA304*$E17+'6、销售进度'!AZ304*$F17+'6、销售进度'!AY304*$G17+'6、销售进度'!AX304*$H17+'6、销售进度'!AW304*$I17+'6、销售进度'!AV304*$J17</f>
        <v>0</v>
      </c>
      <c r="BD120" s="181">
        <f>'6、销售进度'!BD304*$C17+'6、销售进度'!BC304*$D17+'6、销售进度'!BB304*$E17+'6、销售进度'!BA304*$F17+'6、销售进度'!AZ304*$G17+'6、销售进度'!AY304*$H17+'6、销售进度'!AX304*$I17+'6、销售进度'!AW304*$J17</f>
        <v>0</v>
      </c>
      <c r="BE120" s="181">
        <f>'6、销售进度'!BE304*$C17+'6、销售进度'!BD304*$D17+'6、销售进度'!BC304*$E17+'6、销售进度'!BB304*$F17+'6、销售进度'!BA304*$G17+'6、销售进度'!AZ304*$H17+'6、销售进度'!AY304*$I17+'6、销售进度'!AX304*$J17</f>
        <v>0</v>
      </c>
      <c r="BF120" s="181">
        <f>'6、销售进度'!BF304*$C17+'6、销售进度'!BE304*$D17+'6、销售进度'!BD304*$E17+'6、销售进度'!BC304*$F17+'6、销售进度'!BB304*$G17+'6、销售进度'!BA304*$H17+'6、销售进度'!AZ304*$I17+'6、销售进度'!AY304*$J17</f>
        <v>0</v>
      </c>
      <c r="BG120" s="181">
        <f>'6、销售进度'!BG304*$C17+'6、销售进度'!BF304*$D17+'6、销售进度'!BE304*$E17+'6、销售进度'!BD304*$F17+'6、销售进度'!BC304*$G17+'6、销售进度'!BB304*$H17+'6、销售进度'!BA304*$I17+'6、销售进度'!AZ304*$J17</f>
        <v>0</v>
      </c>
      <c r="BH120" s="181">
        <f>'6、销售进度'!BH304*$C17+'6、销售进度'!BG304*$D17+'6、销售进度'!BF304*$E17+'6、销售进度'!BE304*$F17+'6、销售进度'!BD304*$G17+'6、销售进度'!BC304*$H17+'6、销售进度'!BB304*$I17+'6、销售进度'!BA304*$J17</f>
        <v>0</v>
      </c>
      <c r="BI120" s="181">
        <f>'6、销售进度'!BI304*$C17+'6、销售进度'!BH304*$D17+'6、销售进度'!BG304*$E17+'6、销售进度'!BF304*$F17+'6、销售进度'!BE304*$G17+'6、销售进度'!BD304*$H17+'6、销售进度'!BC304*$I17+'6、销售进度'!BB304*$J17</f>
        <v>0</v>
      </c>
      <c r="BJ120" s="181">
        <f>'6、销售进度'!BJ304*$C17+'6、销售进度'!BI304*$D17+'6、销售进度'!BH304*$E17+'6、销售进度'!BG304*$F17+'6、销售进度'!BF304*$G17+'6、销售进度'!BE304*$H17+'6、销售进度'!BD304*$I17+'6、销售进度'!BC304*$J17</f>
        <v>0</v>
      </c>
      <c r="BK120" s="181">
        <f>'6、销售进度'!BK304*$C17+'6、销售进度'!BJ304*$D17+'6、销售进度'!BI304*$E17+'6、销售进度'!BH304*$F17+'6、销售进度'!BG304*$G17+'6、销售进度'!BF304*$H17+'6、销售进度'!BE304*$I17+'6、销售进度'!BD304*$J17</f>
        <v>0</v>
      </c>
      <c r="BL120" s="181">
        <f>'6、销售进度'!BL304*$C17+'6、销售进度'!BK304*$D17+'6、销售进度'!BJ304*$E17+'6、销售进度'!BI304*$F17+'6、销售进度'!BH304*$G17+'6、销售进度'!BG304*$H17+'6、销售进度'!BF304*$I17+'6、销售进度'!BE304*$J17</f>
        <v>0</v>
      </c>
      <c r="BM120" s="181">
        <f>'6、销售进度'!BM304*$C17+'6、销售进度'!BL304*$D17+'6、销售进度'!BK304*$E17+'6、销售进度'!BJ304*$F17+'6、销售进度'!BI304*$G17+'6、销售进度'!BH304*$H17+'6、销售进度'!BG304*$I17+'6、销售进度'!BF304*$J17</f>
        <v>0</v>
      </c>
      <c r="BN120" s="181">
        <f>'6、销售进度'!BN304*$C17+'6、销售进度'!BM304*$D17+'6、销售进度'!BL304*$E17+'6、销售进度'!BK304*$F17+'6、销售进度'!BJ304*$G17+'6、销售进度'!BI304*$H17+'6、销售进度'!BH304*$I17+'6、销售进度'!BG304*$J17</f>
        <v>0</v>
      </c>
      <c r="BO120" s="181">
        <f>'6、销售进度'!BO304*$C17+'6、销售进度'!BN304*$D17+'6、销售进度'!BM304*$E17+'6、销售进度'!BL304*$F17+'6、销售进度'!BK304*$G17+'6、销售进度'!BJ304*$H17+'6、销售进度'!BI304*$I17+'6、销售进度'!BH304*$J17</f>
        <v>0</v>
      </c>
      <c r="BP120" s="181">
        <f>'6、销售进度'!BP304*$C17+'6、销售进度'!BO304*$D17+'6、销售进度'!BN304*$E17+'6、销售进度'!BM304*$F17+'6、销售进度'!BL304*$G17+'6、销售进度'!BK304*$H17+'6、销售进度'!BJ304*$I17+'6、销售进度'!BI304*$J17</f>
        <v>0</v>
      </c>
      <c r="BQ120" s="181">
        <f>'6、销售进度'!BQ304*$C17+'6、销售进度'!BP304*$D17+'6、销售进度'!BO304*$E17+'6、销售进度'!BN304*$F17+'6、销售进度'!BM304*$G17+'6、销售进度'!BL304*$H17+'6、销售进度'!BK304*$I17+'6、销售进度'!BJ304*$J17</f>
        <v>0</v>
      </c>
      <c r="BR120" s="181">
        <f>'6、销售进度'!BR304*$C17+'6、销售进度'!BQ304*$D17+'6、销售进度'!BP304*$E17+'6、销售进度'!BO304*$F17+'6、销售进度'!BN304*$G17+'6、销售进度'!BM304*$H17+'6、销售进度'!BL304*$I17+'6、销售进度'!BK304*$J17</f>
        <v>0</v>
      </c>
      <c r="BS120" s="181">
        <f>'6、销售进度'!BS304*$C17+'6、销售进度'!BR304*$D17+'6、销售进度'!BQ304*$E17+'6、销售进度'!BP304*$F17+'6、销售进度'!BO304*$G17+'6、销售进度'!BN304*$H17+'6、销售进度'!BM304*$I17+'6、销售进度'!BL304*$J17</f>
        <v>0</v>
      </c>
      <c r="BT120" s="181">
        <f>'6、销售进度'!BT304*$C17+'6、销售进度'!BS304*$D17+'6、销售进度'!BR304*$E17+'6、销售进度'!BQ304*$F17+'6、销售进度'!BP304*$G17+'6、销售进度'!BO304*$H17+'6、销售进度'!BN304*$I17+'6、销售进度'!BM304*$J17</f>
        <v>0</v>
      </c>
      <c r="BU120" s="181">
        <f>'6、销售进度'!BU304*$C17+'6、销售进度'!BT304*$D17+'6、销售进度'!BS304*$E17+'6、销售进度'!BR304*$F17+'6、销售进度'!BQ304*$G17+'6、销售进度'!BP304*$H17+'6、销售进度'!BO304*$I17+'6、销售进度'!BN304*$J17</f>
        <v>0</v>
      </c>
      <c r="BV120" s="181">
        <f>'6、销售进度'!BV304*$C17+'6、销售进度'!BU304*$D17+'6、销售进度'!BT304*$E17+'6、销售进度'!BS304*$F17+'6、销售进度'!BR304*$G17+'6、销售进度'!BQ304*$H17+'6、销售进度'!BP304*$I17+'6、销售进度'!BO304*$J17</f>
        <v>0</v>
      </c>
      <c r="BW120" s="181">
        <f>'6、销售进度'!BW304*$C17+'6、销售进度'!BV304*$D17+'6、销售进度'!BU304*$E17+'6、销售进度'!BT304*$F17+'6、销售进度'!BS304*$G17+'6、销售进度'!BR304*$H17+'6、销售进度'!BQ304*$I17+'6、销售进度'!BP304*$J17</f>
        <v>0</v>
      </c>
      <c r="BX120" s="181">
        <f>'6、销售进度'!BX304*$C17+'6、销售进度'!BW304*$D17+'6、销售进度'!BV304*$E17+'6、销售进度'!BU304*$F17+'6、销售进度'!BT304*$G17+'6、销售进度'!BS304*$H17+'6、销售进度'!BR304*$I17+'6、销售进度'!BQ304*$J17</f>
        <v>0</v>
      </c>
      <c r="BY120" s="181">
        <f>'6、销售进度'!BY304*$C17+'6、销售进度'!BX304*$D17+'6、销售进度'!BW304*$E17+'6、销售进度'!BV304*$F17+'6、销售进度'!BU304*$G17+'6、销售进度'!BT304*$H17+'6、销售进度'!BS304*$I17+'6、销售进度'!BR304*$J17</f>
        <v>0</v>
      </c>
      <c r="BZ120" s="181">
        <f>'6、销售进度'!BZ304*$C17+'6、销售进度'!BY304*$D17+'6、销售进度'!BX304*$E17+'6、销售进度'!BW304*$F17+'6、销售进度'!BV304*$G17+'6、销售进度'!BU304*$H17+'6、销售进度'!BT304*$I17+'6、销售进度'!BS304*$J17</f>
        <v>0</v>
      </c>
      <c r="CA120" s="181">
        <f>'6、销售进度'!CA304*$C17+'6、销售进度'!BZ304*$D17+'6、销售进度'!BY304*$E17+'6、销售进度'!BX304*$F17+'6、销售进度'!BW304*$G17+'6、销售进度'!BV304*$H17+'6、销售进度'!BU304*$I17+'6、销售进度'!BT304*$J17</f>
        <v>0</v>
      </c>
      <c r="CB120" s="181">
        <f>'6、销售进度'!CB304*$C17+'6、销售进度'!CA304*$D17+'6、销售进度'!BZ304*$E17+'6、销售进度'!BY304*$F17+'6、销售进度'!BX304*$G17+'6、销售进度'!BW304*$H17+'6、销售进度'!BV304*$I17+'6、销售进度'!BU304*$J17</f>
        <v>0</v>
      </c>
      <c r="CC120" s="181">
        <f>'6、销售进度'!CC304*$C17+'6、销售进度'!CB304*$D17+'6、销售进度'!CA304*$E17+'6、销售进度'!BZ304*$F17+'6、销售进度'!BY304*$G17+'6、销售进度'!BX304*$H17+'6、销售进度'!BW304*$I17+'6、销售进度'!BV304*$J17</f>
        <v>0</v>
      </c>
      <c r="CD120" s="181">
        <f>'6、销售进度'!CD304*$C17+'6、销售进度'!CC304*$D17+'6、销售进度'!CB304*$E17+'6、销售进度'!CA304*$F17+'6、销售进度'!BZ304*$G17+'6、销售进度'!BY304*$H17+'6、销售进度'!BX304*$I17+'6、销售进度'!BW304*$J17</f>
        <v>0</v>
      </c>
      <c r="CE120" s="181">
        <f>'6、销售进度'!CE304*$C17+'6、销售进度'!CD304*$D17+'6、销售进度'!CC304*$E17+'6、销售进度'!CB304*$F17+'6、销售进度'!CA304*$G17+'6、销售进度'!BZ304*$H17+'6、销售进度'!BY304*$I17+'6、销售进度'!BX304*$J17</f>
        <v>0</v>
      </c>
      <c r="CF120" s="181">
        <f>'6、销售进度'!CF304*$C17+'6、销售进度'!CE304*$D17+'6、销售进度'!CD304*$E17+'6、销售进度'!CC304*$F17+'6、销售进度'!CB304*$G17+'6、销售进度'!CA304*$H17+'6、销售进度'!BZ304*$I17+'6、销售进度'!BY304*$J17</f>
        <v>0</v>
      </c>
      <c r="CG120" s="181">
        <f>'6、销售进度'!CG304*$C17+'6、销售进度'!CF304*$D17+'6、销售进度'!CE304*$E17+'6、销售进度'!CD304*$F17+'6、销售进度'!CC304*$G17+'6、销售进度'!CB304*$H17+'6、销售进度'!CA304*$I17+'6、销售进度'!BZ304*$J17</f>
        <v>0</v>
      </c>
      <c r="CH120" s="181">
        <f>'6、销售进度'!CH304*$C17+'6、销售进度'!CG304*$D17+'6、销售进度'!CF304*$E17+'6、销售进度'!CE304*$F17+'6、销售进度'!CD304*$G17+'6、销售进度'!CC304*$H17+'6、销售进度'!CB304*$I17+'6、销售进度'!CA304*$J17</f>
        <v>0</v>
      </c>
      <c r="CI120" s="181">
        <f>'6、销售进度'!CI304*$C17+'6、销售进度'!CH304*$D17+'6、销售进度'!CG304*$E17+'6、销售进度'!CF304*$F17+'6、销售进度'!CE304*$G17+'6、销售进度'!CD304*$H17+'6、销售进度'!CC304*$I17+'6、销售进度'!CB304*$J17</f>
        <v>0</v>
      </c>
      <c r="CJ120" s="181">
        <f>'6、销售进度'!CJ304*$C17+'6、销售进度'!CI304*$D17+'6、销售进度'!CH304*$E17+'6、销售进度'!CG304*$F17+'6、销售进度'!CF304*$G17+'6、销售进度'!CE304*$H17+'6、销售进度'!CD304*$I17+'6、销售进度'!CC304*$J17</f>
        <v>0</v>
      </c>
      <c r="CK120" s="181">
        <f>'6、销售进度'!CK304*$C17+'6、销售进度'!CJ304*$D17+'6、销售进度'!CI304*$E17+'6、销售进度'!CH304*$F17+'6、销售进度'!CG304*$G17+'6、销售进度'!CF304*$H17+'6、销售进度'!CE304*$I17+'6、销售进度'!CD304*$J17</f>
        <v>0</v>
      </c>
      <c r="CL120" s="181">
        <f>'6、销售进度'!CL304*$C17+'6、销售进度'!CK304*$D17+'6、销售进度'!CJ304*$E17+'6、销售进度'!CI304*$F17+'6、销售进度'!CH304*$G17+'6、销售进度'!CG304*$H17+'6、销售进度'!CF304*$I17+'6、销售进度'!CE304*$J17</f>
        <v>0</v>
      </c>
      <c r="CM120" s="181">
        <f>'6、销售进度'!CM304*$C17+'6、销售进度'!CL304*$D17+'6、销售进度'!CK304*$E17+'6、销售进度'!CJ304*$F17+'6、销售进度'!CI304*$G17+'6、销售进度'!CH304*$H17+'6、销售进度'!CG304*$I17+'6、销售进度'!CF304*$J17</f>
        <v>0</v>
      </c>
      <c r="CN120" s="181">
        <f>'6、销售进度'!CN304*$C17+'6、销售进度'!CM304*$D17+'6、销售进度'!CL304*$E17+'6、销售进度'!CK304*$F17+'6、销售进度'!CJ304*$G17+'6、销售进度'!CI304*$H17+'6、销售进度'!CH304*$I17+'6、销售进度'!CG304*$J17</f>
        <v>0</v>
      </c>
      <c r="CO120" s="181">
        <f>'6、销售进度'!CO304*$C17+'6、销售进度'!CN304*$D17+'6、销售进度'!CM304*$E17+'6、销售进度'!CL304*$F17+'6、销售进度'!CK304*$G17+'6、销售进度'!CJ304*$H17+'6、销售进度'!CI304*$I17+'6、销售进度'!CH304*$J17</f>
        <v>0</v>
      </c>
      <c r="CP120" s="181">
        <f>'6、销售进度'!CP304*$C17+'6、销售进度'!CO304*$D17+'6、销售进度'!CN304*$E17+'6、销售进度'!CM304*$F17+'6、销售进度'!CL304*$G17+'6、销售进度'!CK304*$H17+'6、销售进度'!CJ304*$I17+'6、销售进度'!CI304*$J17</f>
        <v>0</v>
      </c>
      <c r="CQ120" s="181">
        <f>'6、销售进度'!CQ304*$C17+'6、销售进度'!CP304*$D17+'6、销售进度'!CO304*$E17+'6、销售进度'!CN304*$F17+'6、销售进度'!CM304*$G17+'6、销售进度'!CL304*$H17+'6、销售进度'!CK304*$I17+'6、销售进度'!CJ304*$J17</f>
        <v>0</v>
      </c>
      <c r="CR120" s="181">
        <f>'6、销售进度'!CR304*$C17+'6、销售进度'!CQ304*$D17+'6、销售进度'!CP304*$E17+'6、销售进度'!CO304*$F17+'6、销售进度'!CN304*$G17+'6、销售进度'!CM304*$H17+'6、销售进度'!CL304*$I17+'6、销售进度'!CK304*$J17</f>
        <v>0</v>
      </c>
      <c r="CS120" s="181">
        <f>'6、销售进度'!CS304*$C17+'6、销售进度'!CR304*$D17+'6、销售进度'!CQ304*$E17+'6、销售进度'!CP304*$F17+'6、销售进度'!CO304*$G17+'6、销售进度'!CN304*$H17+'6、销售进度'!CM304*$I17+'6、销售进度'!CL304*$J17</f>
        <v>0</v>
      </c>
      <c r="CT120" s="181">
        <f>'6、销售进度'!CT304*$C17+'6、销售进度'!CS304*$D17+'6、销售进度'!CR304*$E17+'6、销售进度'!CQ304*$F17+'6、销售进度'!CP304*$G17+'6、销售进度'!CO304*$H17+'6、销售进度'!CN304*$I17+'6、销售进度'!CM304*$J17</f>
        <v>0</v>
      </c>
      <c r="CU120" s="188">
        <f>B120-'6、销售进度'!B304</f>
        <v>0</v>
      </c>
    </row>
    <row r="121" spans="1:99" ht="16.5" customHeight="1">
      <c r="A121" s="174" t="s">
        <v>239</v>
      </c>
      <c r="B121" s="180">
        <f t="shared" ref="B121:L121" si="63">SUM(B107:B120)</f>
        <v>0</v>
      </c>
      <c r="C121" s="180">
        <f t="shared" si="63"/>
        <v>0</v>
      </c>
      <c r="D121" s="180">
        <f t="shared" si="63"/>
        <v>0</v>
      </c>
      <c r="E121" s="180">
        <f t="shared" si="63"/>
        <v>0</v>
      </c>
      <c r="F121" s="180">
        <f t="shared" si="63"/>
        <v>0</v>
      </c>
      <c r="G121" s="180">
        <f t="shared" si="63"/>
        <v>0</v>
      </c>
      <c r="H121" s="180">
        <f t="shared" si="63"/>
        <v>0</v>
      </c>
      <c r="I121" s="180">
        <f t="shared" si="63"/>
        <v>0</v>
      </c>
      <c r="J121" s="180">
        <f t="shared" si="63"/>
        <v>0</v>
      </c>
      <c r="K121" s="180">
        <f t="shared" si="63"/>
        <v>0</v>
      </c>
      <c r="L121" s="180">
        <f t="shared" si="63"/>
        <v>0</v>
      </c>
      <c r="M121" s="180">
        <f t="shared" ref="M121:AR121" si="64">SUM(M107:M120)</f>
        <v>0</v>
      </c>
      <c r="N121" s="180">
        <f t="shared" si="64"/>
        <v>0</v>
      </c>
      <c r="O121" s="180">
        <f t="shared" si="64"/>
        <v>0</v>
      </c>
      <c r="P121" s="180">
        <f t="shared" si="64"/>
        <v>0</v>
      </c>
      <c r="Q121" s="180">
        <f t="shared" si="64"/>
        <v>0</v>
      </c>
      <c r="R121" s="180">
        <f t="shared" si="64"/>
        <v>0</v>
      </c>
      <c r="S121" s="180">
        <f t="shared" si="64"/>
        <v>0</v>
      </c>
      <c r="T121" s="180">
        <f t="shared" si="64"/>
        <v>0</v>
      </c>
      <c r="U121" s="180">
        <f t="shared" si="64"/>
        <v>0</v>
      </c>
      <c r="V121" s="180">
        <f t="shared" si="64"/>
        <v>0</v>
      </c>
      <c r="W121" s="180">
        <f t="shared" si="64"/>
        <v>0</v>
      </c>
      <c r="X121" s="180">
        <f t="shared" si="64"/>
        <v>0</v>
      </c>
      <c r="Y121" s="180">
        <f t="shared" si="64"/>
        <v>0</v>
      </c>
      <c r="Z121" s="180">
        <f t="shared" si="64"/>
        <v>0</v>
      </c>
      <c r="AA121" s="180">
        <f t="shared" si="64"/>
        <v>0</v>
      </c>
      <c r="AB121" s="180">
        <f t="shared" si="64"/>
        <v>0</v>
      </c>
      <c r="AC121" s="180">
        <f t="shared" si="64"/>
        <v>0</v>
      </c>
      <c r="AD121" s="180">
        <f t="shared" si="64"/>
        <v>0</v>
      </c>
      <c r="AE121" s="180">
        <f t="shared" si="64"/>
        <v>0</v>
      </c>
      <c r="AF121" s="180">
        <f t="shared" si="64"/>
        <v>0</v>
      </c>
      <c r="AG121" s="180">
        <f t="shared" si="64"/>
        <v>0</v>
      </c>
      <c r="AH121" s="180">
        <f t="shared" si="64"/>
        <v>0</v>
      </c>
      <c r="AI121" s="180">
        <f t="shared" si="64"/>
        <v>0</v>
      </c>
      <c r="AJ121" s="180">
        <f t="shared" si="64"/>
        <v>0</v>
      </c>
      <c r="AK121" s="180">
        <f t="shared" si="64"/>
        <v>0</v>
      </c>
      <c r="AL121" s="180">
        <f t="shared" si="64"/>
        <v>0</v>
      </c>
      <c r="AM121" s="180">
        <f t="shared" si="64"/>
        <v>0</v>
      </c>
      <c r="AN121" s="180">
        <f t="shared" si="64"/>
        <v>0</v>
      </c>
      <c r="AO121" s="180">
        <f t="shared" si="64"/>
        <v>0</v>
      </c>
      <c r="AP121" s="180">
        <f t="shared" si="64"/>
        <v>0</v>
      </c>
      <c r="AQ121" s="180">
        <f t="shared" si="64"/>
        <v>0</v>
      </c>
      <c r="AR121" s="180">
        <f t="shared" si="64"/>
        <v>0</v>
      </c>
      <c r="AS121" s="180">
        <f t="shared" ref="AS121:BX121" si="65">SUM(AS107:AS120)</f>
        <v>0</v>
      </c>
      <c r="AT121" s="180">
        <f t="shared" si="65"/>
        <v>0</v>
      </c>
      <c r="AU121" s="180">
        <f t="shared" si="65"/>
        <v>0</v>
      </c>
      <c r="AV121" s="180">
        <f t="shared" si="65"/>
        <v>0</v>
      </c>
      <c r="AW121" s="180">
        <f t="shared" si="65"/>
        <v>0</v>
      </c>
      <c r="AX121" s="180">
        <f t="shared" si="65"/>
        <v>0</v>
      </c>
      <c r="AY121" s="180">
        <f t="shared" si="65"/>
        <v>0</v>
      </c>
      <c r="AZ121" s="180">
        <f t="shared" si="65"/>
        <v>0</v>
      </c>
      <c r="BA121" s="180">
        <f t="shared" si="65"/>
        <v>0</v>
      </c>
      <c r="BB121" s="180">
        <f t="shared" si="65"/>
        <v>0</v>
      </c>
      <c r="BC121" s="180">
        <f t="shared" si="65"/>
        <v>0</v>
      </c>
      <c r="BD121" s="180">
        <f t="shared" si="65"/>
        <v>0</v>
      </c>
      <c r="BE121" s="180">
        <f t="shared" si="65"/>
        <v>0</v>
      </c>
      <c r="BF121" s="180">
        <f t="shared" si="65"/>
        <v>0</v>
      </c>
      <c r="BG121" s="180">
        <f t="shared" si="65"/>
        <v>0</v>
      </c>
      <c r="BH121" s="180">
        <f t="shared" si="65"/>
        <v>0</v>
      </c>
      <c r="BI121" s="180">
        <f t="shared" si="65"/>
        <v>0</v>
      </c>
      <c r="BJ121" s="180">
        <f t="shared" si="65"/>
        <v>0</v>
      </c>
      <c r="BK121" s="180">
        <f t="shared" si="65"/>
        <v>0</v>
      </c>
      <c r="BL121" s="180">
        <f t="shared" si="65"/>
        <v>0</v>
      </c>
      <c r="BM121" s="180">
        <f t="shared" si="65"/>
        <v>0</v>
      </c>
      <c r="BN121" s="180">
        <f t="shared" si="65"/>
        <v>0</v>
      </c>
      <c r="BO121" s="180">
        <f t="shared" si="65"/>
        <v>0</v>
      </c>
      <c r="BP121" s="180">
        <f t="shared" si="65"/>
        <v>0</v>
      </c>
      <c r="BQ121" s="180">
        <f t="shared" si="65"/>
        <v>0</v>
      </c>
      <c r="BR121" s="180">
        <f t="shared" si="65"/>
        <v>0</v>
      </c>
      <c r="BS121" s="180">
        <f t="shared" si="65"/>
        <v>0</v>
      </c>
      <c r="BT121" s="180">
        <f t="shared" si="65"/>
        <v>0</v>
      </c>
      <c r="BU121" s="180">
        <f t="shared" si="65"/>
        <v>0</v>
      </c>
      <c r="BV121" s="180">
        <f t="shared" si="65"/>
        <v>0</v>
      </c>
      <c r="BW121" s="180">
        <f t="shared" si="65"/>
        <v>0</v>
      </c>
      <c r="BX121" s="180">
        <f t="shared" si="65"/>
        <v>0</v>
      </c>
      <c r="BY121" s="180">
        <f t="shared" ref="BY121:CT121" si="66">SUM(BY107:BY120)</f>
        <v>0</v>
      </c>
      <c r="BZ121" s="180">
        <f t="shared" si="66"/>
        <v>0</v>
      </c>
      <c r="CA121" s="180">
        <f t="shared" si="66"/>
        <v>0</v>
      </c>
      <c r="CB121" s="180">
        <f t="shared" si="66"/>
        <v>0</v>
      </c>
      <c r="CC121" s="180">
        <f t="shared" si="66"/>
        <v>0</v>
      </c>
      <c r="CD121" s="180">
        <f t="shared" si="66"/>
        <v>0</v>
      </c>
      <c r="CE121" s="180">
        <f t="shared" si="66"/>
        <v>0</v>
      </c>
      <c r="CF121" s="180">
        <f t="shared" si="66"/>
        <v>0</v>
      </c>
      <c r="CG121" s="180">
        <f t="shared" si="66"/>
        <v>0</v>
      </c>
      <c r="CH121" s="180">
        <f t="shared" si="66"/>
        <v>0</v>
      </c>
      <c r="CI121" s="180">
        <f t="shared" si="66"/>
        <v>0</v>
      </c>
      <c r="CJ121" s="180">
        <f t="shared" si="66"/>
        <v>0</v>
      </c>
      <c r="CK121" s="180">
        <f t="shared" si="66"/>
        <v>0</v>
      </c>
      <c r="CL121" s="180">
        <f t="shared" si="66"/>
        <v>0</v>
      </c>
      <c r="CM121" s="180">
        <f t="shared" si="66"/>
        <v>0</v>
      </c>
      <c r="CN121" s="180">
        <f t="shared" si="66"/>
        <v>0</v>
      </c>
      <c r="CO121" s="180">
        <f t="shared" si="66"/>
        <v>0</v>
      </c>
      <c r="CP121" s="180">
        <f t="shared" si="66"/>
        <v>0</v>
      </c>
      <c r="CQ121" s="180">
        <f t="shared" si="66"/>
        <v>0</v>
      </c>
      <c r="CR121" s="180">
        <f t="shared" si="66"/>
        <v>0</v>
      </c>
      <c r="CS121" s="180">
        <f t="shared" si="66"/>
        <v>0</v>
      </c>
      <c r="CT121" s="180">
        <f t="shared" si="66"/>
        <v>0</v>
      </c>
      <c r="CU121" s="188">
        <f>B121-'6、销售进度'!B305</f>
        <v>0</v>
      </c>
    </row>
    <row r="122" spans="1:99" s="170" customFormat="1" ht="16.5" customHeight="1">
      <c r="A122" s="170" t="s">
        <v>77</v>
      </c>
      <c r="B122" s="182">
        <f>B121-'5、销售定价'!P18</f>
        <v>0</v>
      </c>
    </row>
    <row r="127" spans="1:99">
      <c r="A127" s="184"/>
    </row>
  </sheetData>
  <sheetProtection password="DEF3" sheet="1" objects="1" scenarios="1" formatCells="0" formatColumns="0" formatRows="0" autoFilter="0" pivotTables="0"/>
  <mergeCells count="17">
    <mergeCell ref="A105:A106"/>
    <mergeCell ref="B21:B22"/>
    <mergeCell ref="B42:B43"/>
    <mergeCell ref="B63:B64"/>
    <mergeCell ref="B84:B85"/>
    <mergeCell ref="B105:B106"/>
    <mergeCell ref="A104:BM104"/>
    <mergeCell ref="A21:A22"/>
    <mergeCell ref="A42:A43"/>
    <mergeCell ref="A63:A64"/>
    <mergeCell ref="A84:A85"/>
    <mergeCell ref="A1:D1"/>
    <mergeCell ref="A20:BM20"/>
    <mergeCell ref="A41:BM41"/>
    <mergeCell ref="A62:BM62"/>
    <mergeCell ref="A83:BM83"/>
    <mergeCell ref="A18:J19"/>
  </mergeCells>
  <phoneticPr fontId="1" type="noConversion"/>
  <pageMargins left="0.70763888888888904" right="0.70763888888888904" top="0.74791666666666701" bottom="0.74791666666666701" header="0.31388888888888899" footer="0.31388888888888899"/>
  <pageSetup paperSize="8" scale="35" orientation="landscape"/>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pageSetUpPr fitToPage="1"/>
  </sheetPr>
  <dimension ref="A1:CW75"/>
  <sheetViews>
    <sheetView showGridLines="0" workbookViewId="0">
      <pane xSplit="1" topLeftCell="B1" activePane="topRight" state="frozen"/>
      <selection pane="topRight" activeCell="F24" sqref="F24"/>
    </sheetView>
  </sheetViews>
  <sheetFormatPr defaultColWidth="9" defaultRowHeight="16.5" customHeight="1"/>
  <cols>
    <col min="1" max="1" width="24.75" style="134" customWidth="1"/>
    <col min="2" max="2" width="13.625" style="134" customWidth="1"/>
    <col min="3" max="3" width="16" style="134" customWidth="1"/>
    <col min="4" max="100" width="13.5" style="134" customWidth="1"/>
    <col min="101" max="101" width="15.5" style="135" customWidth="1"/>
    <col min="102" max="311" width="15.5" style="134" customWidth="1"/>
    <col min="312" max="16384" width="9" style="134"/>
  </cols>
  <sheetData>
    <row r="1" spans="1:101" ht="27" customHeight="1">
      <c r="A1" s="136" t="s">
        <v>594</v>
      </c>
      <c r="D1" s="816"/>
      <c r="E1" s="816"/>
      <c r="F1" s="816"/>
      <c r="G1" s="816"/>
      <c r="H1" s="816"/>
      <c r="I1" s="816"/>
      <c r="J1" s="816"/>
      <c r="K1" s="816"/>
      <c r="L1" s="816"/>
      <c r="M1" s="816"/>
      <c r="N1" s="816"/>
      <c r="O1" s="816"/>
      <c r="P1" s="816"/>
      <c r="Q1" s="816"/>
      <c r="R1" s="816"/>
      <c r="S1" s="816"/>
      <c r="T1" s="816"/>
      <c r="U1" s="816"/>
    </row>
    <row r="2" spans="1:101" s="130" customFormat="1" ht="16.5" customHeight="1">
      <c r="A2" s="790" t="s">
        <v>4</v>
      </c>
      <c r="B2" s="820" t="s">
        <v>595</v>
      </c>
      <c r="C2" s="820"/>
      <c r="D2" s="790" t="s">
        <v>596</v>
      </c>
      <c r="E2" s="817" t="s">
        <v>597</v>
      </c>
      <c r="F2" s="817"/>
      <c r="G2" s="817"/>
      <c r="H2" s="817"/>
      <c r="I2" s="817"/>
      <c r="J2" s="817"/>
      <c r="K2" s="817"/>
      <c r="L2" s="817"/>
      <c r="M2" s="817"/>
      <c r="N2" s="817"/>
      <c r="O2" s="817"/>
      <c r="P2" s="817"/>
      <c r="Q2" s="817"/>
      <c r="R2" s="817"/>
      <c r="S2" s="817"/>
      <c r="T2" s="817"/>
      <c r="U2" s="817"/>
      <c r="V2" s="817"/>
      <c r="W2" s="817"/>
      <c r="X2" s="817"/>
      <c r="Y2" s="817"/>
      <c r="Z2" s="817"/>
      <c r="AA2" s="817"/>
      <c r="AB2" s="817"/>
      <c r="AC2" s="817"/>
      <c r="AD2" s="817"/>
      <c r="AE2" s="817"/>
      <c r="AF2" s="817"/>
      <c r="AG2" s="817"/>
      <c r="AH2" s="817"/>
      <c r="AI2" s="817"/>
      <c r="AJ2" s="817"/>
      <c r="AK2" s="817"/>
      <c r="AL2" s="817"/>
      <c r="AM2" s="817"/>
      <c r="AN2" s="817"/>
      <c r="AO2" s="817"/>
      <c r="AP2" s="817"/>
      <c r="AQ2" s="817"/>
      <c r="AR2" s="817"/>
      <c r="AS2" s="817"/>
      <c r="AT2" s="817"/>
      <c r="AU2" s="817"/>
      <c r="AV2" s="817"/>
      <c r="AW2" s="817"/>
      <c r="AX2" s="817"/>
      <c r="AY2" s="817"/>
      <c r="AZ2" s="817"/>
      <c r="BA2" s="817"/>
      <c r="BB2" s="817"/>
      <c r="BC2" s="817"/>
      <c r="BD2" s="817"/>
      <c r="BE2" s="817"/>
      <c r="BF2" s="817"/>
      <c r="BG2" s="817"/>
      <c r="BH2" s="817"/>
      <c r="BI2" s="817"/>
      <c r="BJ2" s="817"/>
      <c r="BK2" s="817"/>
      <c r="BL2" s="817"/>
      <c r="BM2" s="817"/>
      <c r="BN2" s="817"/>
      <c r="BO2" s="817"/>
      <c r="BP2" s="817"/>
      <c r="BQ2" s="817"/>
      <c r="BR2" s="817"/>
      <c r="BS2" s="817"/>
      <c r="BT2" s="817"/>
      <c r="BU2" s="817"/>
      <c r="BV2" s="817"/>
      <c r="BW2" s="817"/>
      <c r="BX2" s="817"/>
      <c r="BY2" s="817"/>
      <c r="BZ2" s="817"/>
      <c r="CA2" s="817"/>
      <c r="CB2" s="817"/>
      <c r="CC2" s="817"/>
      <c r="CD2" s="817"/>
      <c r="CE2" s="817"/>
      <c r="CF2" s="817"/>
      <c r="CG2" s="817"/>
      <c r="CH2" s="817"/>
      <c r="CI2" s="817"/>
      <c r="CJ2" s="817"/>
      <c r="CK2" s="817"/>
      <c r="CL2" s="817"/>
      <c r="CM2" s="817"/>
      <c r="CN2" s="817"/>
      <c r="CO2" s="817"/>
      <c r="CP2" s="817"/>
      <c r="CQ2" s="817"/>
      <c r="CR2" s="817"/>
      <c r="CS2" s="817"/>
      <c r="CT2" s="817"/>
      <c r="CU2" s="817"/>
      <c r="CV2" s="817"/>
      <c r="CW2" s="164"/>
    </row>
    <row r="3" spans="1:101" s="130" customFormat="1" ht="16.5" customHeight="1">
      <c r="A3" s="790"/>
      <c r="B3" s="820"/>
      <c r="C3" s="820"/>
      <c r="D3" s="790"/>
      <c r="E3" s="139">
        <v>1</v>
      </c>
      <c r="F3" s="68">
        <v>2</v>
      </c>
      <c r="G3" s="68">
        <v>3</v>
      </c>
      <c r="H3" s="68">
        <v>4</v>
      </c>
      <c r="I3" s="68">
        <v>5</v>
      </c>
      <c r="J3" s="68">
        <v>6</v>
      </c>
      <c r="K3" s="68">
        <v>7</v>
      </c>
      <c r="L3" s="68">
        <v>8</v>
      </c>
      <c r="M3" s="68">
        <v>9</v>
      </c>
      <c r="N3" s="68">
        <v>10</v>
      </c>
      <c r="O3" s="68">
        <v>11</v>
      </c>
      <c r="P3" s="68">
        <v>12</v>
      </c>
      <c r="Q3" s="68">
        <v>13</v>
      </c>
      <c r="R3" s="68">
        <v>14</v>
      </c>
      <c r="S3" s="68">
        <v>15</v>
      </c>
      <c r="T3" s="68">
        <v>16</v>
      </c>
      <c r="U3" s="68">
        <v>17</v>
      </c>
      <c r="V3" s="68">
        <v>18</v>
      </c>
      <c r="W3" s="68">
        <v>19</v>
      </c>
      <c r="X3" s="68">
        <v>20</v>
      </c>
      <c r="Y3" s="68">
        <v>21</v>
      </c>
      <c r="Z3" s="68">
        <v>22</v>
      </c>
      <c r="AA3" s="68">
        <v>23</v>
      </c>
      <c r="AB3" s="68">
        <v>24</v>
      </c>
      <c r="AC3" s="68">
        <v>25</v>
      </c>
      <c r="AD3" s="68">
        <v>26</v>
      </c>
      <c r="AE3" s="68">
        <v>27</v>
      </c>
      <c r="AF3" s="68">
        <v>28</v>
      </c>
      <c r="AG3" s="68">
        <v>29</v>
      </c>
      <c r="AH3" s="68">
        <v>30</v>
      </c>
      <c r="AI3" s="68">
        <v>31</v>
      </c>
      <c r="AJ3" s="68">
        <v>32</v>
      </c>
      <c r="AK3" s="68">
        <v>33</v>
      </c>
      <c r="AL3" s="68">
        <v>34</v>
      </c>
      <c r="AM3" s="68">
        <v>35</v>
      </c>
      <c r="AN3" s="68">
        <v>36</v>
      </c>
      <c r="AO3" s="68">
        <v>37</v>
      </c>
      <c r="AP3" s="68">
        <v>38</v>
      </c>
      <c r="AQ3" s="68">
        <v>39</v>
      </c>
      <c r="AR3" s="68">
        <v>40</v>
      </c>
      <c r="AS3" s="68">
        <v>41</v>
      </c>
      <c r="AT3" s="68">
        <v>42</v>
      </c>
      <c r="AU3" s="68">
        <v>43</v>
      </c>
      <c r="AV3" s="68">
        <v>44</v>
      </c>
      <c r="AW3" s="68">
        <v>45</v>
      </c>
      <c r="AX3" s="68">
        <v>46</v>
      </c>
      <c r="AY3" s="68">
        <v>47</v>
      </c>
      <c r="AZ3" s="68">
        <v>48</v>
      </c>
      <c r="BA3" s="68">
        <v>49</v>
      </c>
      <c r="BB3" s="68">
        <v>50</v>
      </c>
      <c r="BC3" s="68">
        <v>51</v>
      </c>
      <c r="BD3" s="68">
        <v>52</v>
      </c>
      <c r="BE3" s="68">
        <v>53</v>
      </c>
      <c r="BF3" s="68">
        <v>54</v>
      </c>
      <c r="BG3" s="68">
        <v>55</v>
      </c>
      <c r="BH3" s="68">
        <v>56</v>
      </c>
      <c r="BI3" s="68">
        <v>57</v>
      </c>
      <c r="BJ3" s="68">
        <v>58</v>
      </c>
      <c r="BK3" s="68">
        <v>59</v>
      </c>
      <c r="BL3" s="68">
        <v>60</v>
      </c>
      <c r="BM3" s="68">
        <v>61</v>
      </c>
      <c r="BN3" s="68">
        <v>62</v>
      </c>
      <c r="BO3" s="68">
        <v>63</v>
      </c>
      <c r="BP3" s="68">
        <v>64</v>
      </c>
      <c r="BQ3" s="68">
        <v>65</v>
      </c>
      <c r="BR3" s="68">
        <v>66</v>
      </c>
      <c r="BS3" s="68">
        <v>67</v>
      </c>
      <c r="BT3" s="68">
        <v>68</v>
      </c>
      <c r="BU3" s="68">
        <v>69</v>
      </c>
      <c r="BV3" s="68">
        <v>70</v>
      </c>
      <c r="BW3" s="68">
        <v>71</v>
      </c>
      <c r="BX3" s="68">
        <v>72</v>
      </c>
      <c r="BY3" s="68">
        <v>73</v>
      </c>
      <c r="BZ3" s="68">
        <v>74</v>
      </c>
      <c r="CA3" s="68">
        <v>75</v>
      </c>
      <c r="CB3" s="68">
        <v>76</v>
      </c>
      <c r="CC3" s="68">
        <v>77</v>
      </c>
      <c r="CD3" s="68">
        <v>78</v>
      </c>
      <c r="CE3" s="68">
        <v>79</v>
      </c>
      <c r="CF3" s="68">
        <v>80</v>
      </c>
      <c r="CG3" s="68">
        <v>81</v>
      </c>
      <c r="CH3" s="68">
        <v>82</v>
      </c>
      <c r="CI3" s="68">
        <v>83</v>
      </c>
      <c r="CJ3" s="68">
        <v>84</v>
      </c>
      <c r="CK3" s="68">
        <v>85</v>
      </c>
      <c r="CL3" s="68">
        <v>86</v>
      </c>
      <c r="CM3" s="68">
        <v>87</v>
      </c>
      <c r="CN3" s="68">
        <v>88</v>
      </c>
      <c r="CO3" s="68">
        <v>89</v>
      </c>
      <c r="CP3" s="68">
        <v>90</v>
      </c>
      <c r="CQ3" s="68">
        <v>91</v>
      </c>
      <c r="CR3" s="68">
        <v>92</v>
      </c>
      <c r="CS3" s="68">
        <v>93</v>
      </c>
      <c r="CT3" s="68">
        <v>94</v>
      </c>
      <c r="CU3" s="68">
        <v>95</v>
      </c>
      <c r="CV3" s="68">
        <v>96</v>
      </c>
      <c r="CW3" s="164" t="s">
        <v>77</v>
      </c>
    </row>
    <row r="4" spans="1:101" s="130" customFormat="1" ht="16.5" customHeight="1">
      <c r="A4" s="140" t="s">
        <v>224</v>
      </c>
      <c r="B4" s="141"/>
      <c r="C4" s="142"/>
      <c r="D4" s="143">
        <f t="shared" ref="D4:D8" si="0">SUM(E4:CV4)</f>
        <v>11740.139020800001</v>
      </c>
      <c r="E4" s="144">
        <f t="shared" ref="E4:AJ4" si="1">E15+E32+E49+E65</f>
        <v>0</v>
      </c>
      <c r="F4" s="144">
        <f t="shared" si="1"/>
        <v>0</v>
      </c>
      <c r="G4" s="144">
        <f t="shared" si="1"/>
        <v>0</v>
      </c>
      <c r="H4" s="144">
        <f t="shared" si="1"/>
        <v>0</v>
      </c>
      <c r="I4" s="144">
        <f t="shared" si="1"/>
        <v>0</v>
      </c>
      <c r="J4" s="144">
        <f t="shared" si="1"/>
        <v>0</v>
      </c>
      <c r="K4" s="144">
        <f t="shared" si="1"/>
        <v>0</v>
      </c>
      <c r="L4" s="144">
        <f t="shared" si="1"/>
        <v>0</v>
      </c>
      <c r="M4" s="144">
        <f t="shared" si="1"/>
        <v>0</v>
      </c>
      <c r="N4" s="144">
        <f t="shared" si="1"/>
        <v>0</v>
      </c>
      <c r="O4" s="144">
        <f t="shared" si="1"/>
        <v>2234.6495999999997</v>
      </c>
      <c r="P4" s="144">
        <f t="shared" si="1"/>
        <v>1303.5456000000001</v>
      </c>
      <c r="Q4" s="144">
        <f t="shared" si="1"/>
        <v>1303.5456000000001</v>
      </c>
      <c r="R4" s="144">
        <f t="shared" si="1"/>
        <v>418.53888000000018</v>
      </c>
      <c r="S4" s="144">
        <f t="shared" si="1"/>
        <v>0</v>
      </c>
      <c r="T4" s="144">
        <f t="shared" si="1"/>
        <v>0</v>
      </c>
      <c r="U4" s="144">
        <f t="shared" si="1"/>
        <v>2838.65472</v>
      </c>
      <c r="V4" s="144">
        <f t="shared" si="1"/>
        <v>1655.88192</v>
      </c>
      <c r="W4" s="144">
        <f t="shared" si="1"/>
        <v>1556.9227007999993</v>
      </c>
      <c r="X4" s="144">
        <f t="shared" si="1"/>
        <v>36</v>
      </c>
      <c r="Y4" s="144">
        <f t="shared" si="1"/>
        <v>0</v>
      </c>
      <c r="Z4" s="144">
        <f t="shared" si="1"/>
        <v>0</v>
      </c>
      <c r="AA4" s="144">
        <f t="shared" si="1"/>
        <v>0</v>
      </c>
      <c r="AB4" s="144">
        <f t="shared" si="1"/>
        <v>0</v>
      </c>
      <c r="AC4" s="144">
        <f t="shared" si="1"/>
        <v>0</v>
      </c>
      <c r="AD4" s="144">
        <f t="shared" si="1"/>
        <v>0</v>
      </c>
      <c r="AE4" s="144">
        <f t="shared" si="1"/>
        <v>0</v>
      </c>
      <c r="AF4" s="144">
        <f t="shared" si="1"/>
        <v>0</v>
      </c>
      <c r="AG4" s="144">
        <f t="shared" si="1"/>
        <v>0</v>
      </c>
      <c r="AH4" s="144">
        <f t="shared" si="1"/>
        <v>0</v>
      </c>
      <c r="AI4" s="144">
        <f t="shared" si="1"/>
        <v>0</v>
      </c>
      <c r="AJ4" s="144">
        <f t="shared" si="1"/>
        <v>259.2</v>
      </c>
      <c r="AK4" s="144">
        <f t="shared" ref="AK4:BP4" si="2">AK15+AK32+AK49+AK65</f>
        <v>72</v>
      </c>
      <c r="AL4" s="144">
        <f t="shared" si="2"/>
        <v>61.2</v>
      </c>
      <c r="AM4" s="144">
        <f t="shared" si="2"/>
        <v>0</v>
      </c>
      <c r="AN4" s="144">
        <f t="shared" si="2"/>
        <v>0</v>
      </c>
      <c r="AO4" s="144">
        <f t="shared" si="2"/>
        <v>0</v>
      </c>
      <c r="AP4" s="144">
        <f t="shared" si="2"/>
        <v>0</v>
      </c>
      <c r="AQ4" s="144">
        <f t="shared" si="2"/>
        <v>0</v>
      </c>
      <c r="AR4" s="144">
        <f t="shared" si="2"/>
        <v>0</v>
      </c>
      <c r="AS4" s="144">
        <f t="shared" si="2"/>
        <v>0</v>
      </c>
      <c r="AT4" s="144">
        <f t="shared" si="2"/>
        <v>0</v>
      </c>
      <c r="AU4" s="144">
        <f t="shared" si="2"/>
        <v>0</v>
      </c>
      <c r="AV4" s="144">
        <f t="shared" si="2"/>
        <v>0</v>
      </c>
      <c r="AW4" s="144">
        <f t="shared" si="2"/>
        <v>0</v>
      </c>
      <c r="AX4" s="144">
        <f t="shared" si="2"/>
        <v>0</v>
      </c>
      <c r="AY4" s="144">
        <f t="shared" si="2"/>
        <v>0</v>
      </c>
      <c r="AZ4" s="144">
        <f t="shared" si="2"/>
        <v>0</v>
      </c>
      <c r="BA4" s="144">
        <f t="shared" si="2"/>
        <v>0</v>
      </c>
      <c r="BB4" s="144">
        <f t="shared" si="2"/>
        <v>0</v>
      </c>
      <c r="BC4" s="144">
        <f t="shared" si="2"/>
        <v>0</v>
      </c>
      <c r="BD4" s="144">
        <f t="shared" si="2"/>
        <v>0</v>
      </c>
      <c r="BE4" s="144">
        <f t="shared" si="2"/>
        <v>0</v>
      </c>
      <c r="BF4" s="144">
        <f t="shared" si="2"/>
        <v>0</v>
      </c>
      <c r="BG4" s="144">
        <f t="shared" si="2"/>
        <v>0</v>
      </c>
      <c r="BH4" s="144">
        <f t="shared" si="2"/>
        <v>0</v>
      </c>
      <c r="BI4" s="144">
        <f t="shared" si="2"/>
        <v>0</v>
      </c>
      <c r="BJ4" s="144">
        <f t="shared" si="2"/>
        <v>0</v>
      </c>
      <c r="BK4" s="144">
        <f t="shared" si="2"/>
        <v>0</v>
      </c>
      <c r="BL4" s="144">
        <f t="shared" si="2"/>
        <v>0</v>
      </c>
      <c r="BM4" s="144">
        <f t="shared" si="2"/>
        <v>0</v>
      </c>
      <c r="BN4" s="144">
        <f t="shared" si="2"/>
        <v>0</v>
      </c>
      <c r="BO4" s="144">
        <f t="shared" si="2"/>
        <v>0</v>
      </c>
      <c r="BP4" s="144">
        <f t="shared" si="2"/>
        <v>0</v>
      </c>
      <c r="BQ4" s="144">
        <f t="shared" ref="BQ4:CV4" si="3">BQ15+BQ32+BQ49+BQ65</f>
        <v>0</v>
      </c>
      <c r="BR4" s="144">
        <f t="shared" si="3"/>
        <v>0</v>
      </c>
      <c r="BS4" s="144">
        <f t="shared" si="3"/>
        <v>0</v>
      </c>
      <c r="BT4" s="144">
        <f t="shared" si="3"/>
        <v>0</v>
      </c>
      <c r="BU4" s="144">
        <f t="shared" si="3"/>
        <v>0</v>
      </c>
      <c r="BV4" s="144">
        <f t="shared" si="3"/>
        <v>0</v>
      </c>
      <c r="BW4" s="144">
        <f t="shared" si="3"/>
        <v>0</v>
      </c>
      <c r="BX4" s="144">
        <f t="shared" si="3"/>
        <v>0</v>
      </c>
      <c r="BY4" s="144">
        <f t="shared" si="3"/>
        <v>0</v>
      </c>
      <c r="BZ4" s="144">
        <f t="shared" si="3"/>
        <v>0</v>
      </c>
      <c r="CA4" s="144">
        <f t="shared" si="3"/>
        <v>0</v>
      </c>
      <c r="CB4" s="144">
        <f t="shared" si="3"/>
        <v>0</v>
      </c>
      <c r="CC4" s="144">
        <f t="shared" si="3"/>
        <v>0</v>
      </c>
      <c r="CD4" s="144">
        <f t="shared" si="3"/>
        <v>0</v>
      </c>
      <c r="CE4" s="144">
        <f t="shared" si="3"/>
        <v>0</v>
      </c>
      <c r="CF4" s="144">
        <f t="shared" si="3"/>
        <v>0</v>
      </c>
      <c r="CG4" s="144">
        <f t="shared" si="3"/>
        <v>0</v>
      </c>
      <c r="CH4" s="144">
        <f t="shared" si="3"/>
        <v>0</v>
      </c>
      <c r="CI4" s="144">
        <f t="shared" si="3"/>
        <v>0</v>
      </c>
      <c r="CJ4" s="144">
        <f t="shared" si="3"/>
        <v>0</v>
      </c>
      <c r="CK4" s="144">
        <f t="shared" si="3"/>
        <v>0</v>
      </c>
      <c r="CL4" s="144">
        <f t="shared" si="3"/>
        <v>0</v>
      </c>
      <c r="CM4" s="144">
        <f t="shared" si="3"/>
        <v>0</v>
      </c>
      <c r="CN4" s="144">
        <f t="shared" si="3"/>
        <v>0</v>
      </c>
      <c r="CO4" s="144">
        <f t="shared" si="3"/>
        <v>0</v>
      </c>
      <c r="CP4" s="144">
        <f t="shared" si="3"/>
        <v>0</v>
      </c>
      <c r="CQ4" s="144">
        <f t="shared" si="3"/>
        <v>0</v>
      </c>
      <c r="CR4" s="144">
        <f t="shared" si="3"/>
        <v>0</v>
      </c>
      <c r="CS4" s="144">
        <f t="shared" si="3"/>
        <v>0</v>
      </c>
      <c r="CT4" s="144">
        <f t="shared" si="3"/>
        <v>0</v>
      </c>
      <c r="CU4" s="144">
        <f t="shared" si="3"/>
        <v>0</v>
      </c>
      <c r="CV4" s="144">
        <f t="shared" si="3"/>
        <v>0</v>
      </c>
      <c r="CW4" s="164">
        <f t="shared" ref="CW4:CW8" si="4">D4-D15-D32-D49-D65</f>
        <v>0</v>
      </c>
    </row>
    <row r="5" spans="1:101" s="130" customFormat="1" ht="16.5" customHeight="1">
      <c r="A5" s="140" t="s">
        <v>225</v>
      </c>
      <c r="B5" s="145"/>
      <c r="C5" s="142"/>
      <c r="D5" s="143">
        <f t="shared" si="0"/>
        <v>9783.4491839999991</v>
      </c>
      <c r="E5" s="144">
        <f t="shared" ref="E5:AJ5" si="5">E16+E33+E50+E66</f>
        <v>250.85767138461537</v>
      </c>
      <c r="F5" s="144">
        <f t="shared" si="5"/>
        <v>250.85767138461537</v>
      </c>
      <c r="G5" s="144">
        <f t="shared" si="5"/>
        <v>250.85767138461537</v>
      </c>
      <c r="H5" s="144">
        <f t="shared" si="5"/>
        <v>250.85767138461537</v>
      </c>
      <c r="I5" s="144">
        <f t="shared" si="5"/>
        <v>250.85767138461537</v>
      </c>
      <c r="J5" s="144">
        <f t="shared" si="5"/>
        <v>250.85767138461537</v>
      </c>
      <c r="K5" s="144">
        <f t="shared" si="5"/>
        <v>250.85767138461537</v>
      </c>
      <c r="L5" s="144">
        <f t="shared" si="5"/>
        <v>250.85767138461537</v>
      </c>
      <c r="M5" s="144">
        <f t="shared" si="5"/>
        <v>250.85767138461537</v>
      </c>
      <c r="N5" s="144">
        <f t="shared" si="5"/>
        <v>250.85767138461537</v>
      </c>
      <c r="O5" s="144">
        <f t="shared" si="5"/>
        <v>250.85767138461537</v>
      </c>
      <c r="P5" s="144">
        <f t="shared" si="5"/>
        <v>250.85767138461537</v>
      </c>
      <c r="Q5" s="144">
        <f t="shared" si="5"/>
        <v>250.85767138461537</v>
      </c>
      <c r="R5" s="144">
        <f t="shared" si="5"/>
        <v>250.85767138461537</v>
      </c>
      <c r="S5" s="144">
        <f t="shared" si="5"/>
        <v>250.85767138461537</v>
      </c>
      <c r="T5" s="144">
        <f t="shared" si="5"/>
        <v>250.85767138461537</v>
      </c>
      <c r="U5" s="144">
        <f t="shared" si="5"/>
        <v>250.85767138461537</v>
      </c>
      <c r="V5" s="144">
        <f t="shared" si="5"/>
        <v>250.85767138461537</v>
      </c>
      <c r="W5" s="144">
        <f t="shared" si="5"/>
        <v>250.85767138461537</v>
      </c>
      <c r="X5" s="144">
        <f t="shared" si="5"/>
        <v>250.85767138461537</v>
      </c>
      <c r="Y5" s="144">
        <f t="shared" si="5"/>
        <v>250.85767138461537</v>
      </c>
      <c r="Z5" s="144">
        <f t="shared" si="5"/>
        <v>250.85767138461537</v>
      </c>
      <c r="AA5" s="144">
        <f t="shared" si="5"/>
        <v>250.85767138461537</v>
      </c>
      <c r="AB5" s="144">
        <f t="shared" si="5"/>
        <v>250.85767138461537</v>
      </c>
      <c r="AC5" s="144">
        <f t="shared" si="5"/>
        <v>250.85767138461537</v>
      </c>
      <c r="AD5" s="144">
        <f t="shared" si="5"/>
        <v>250.85767138461537</v>
      </c>
      <c r="AE5" s="144">
        <f t="shared" si="5"/>
        <v>250.85767138461537</v>
      </c>
      <c r="AF5" s="144">
        <f t="shared" si="5"/>
        <v>250.85767138461537</v>
      </c>
      <c r="AG5" s="144">
        <f t="shared" si="5"/>
        <v>250.85767138461537</v>
      </c>
      <c r="AH5" s="144">
        <f t="shared" si="5"/>
        <v>250.85767138461537</v>
      </c>
      <c r="AI5" s="144">
        <f t="shared" si="5"/>
        <v>250.85767138461537</v>
      </c>
      <c r="AJ5" s="144">
        <f t="shared" si="5"/>
        <v>250.85767138461537</v>
      </c>
      <c r="AK5" s="144">
        <f t="shared" ref="AK5:BP5" si="6">AK16+AK33+AK50+AK66</f>
        <v>250.85767138461537</v>
      </c>
      <c r="AL5" s="144">
        <f t="shared" si="6"/>
        <v>250.85767138461537</v>
      </c>
      <c r="AM5" s="144">
        <f t="shared" si="6"/>
        <v>250.85767138461537</v>
      </c>
      <c r="AN5" s="144">
        <f t="shared" si="6"/>
        <v>250.85767138461537</v>
      </c>
      <c r="AO5" s="144">
        <f t="shared" si="6"/>
        <v>250.85767138461537</v>
      </c>
      <c r="AP5" s="144">
        <f t="shared" si="6"/>
        <v>250.85767138461537</v>
      </c>
      <c r="AQ5" s="144">
        <f t="shared" si="6"/>
        <v>250.85767138461537</v>
      </c>
      <c r="AR5" s="144">
        <f t="shared" si="6"/>
        <v>0</v>
      </c>
      <c r="AS5" s="144">
        <f t="shared" si="6"/>
        <v>0</v>
      </c>
      <c r="AT5" s="144">
        <f t="shared" si="6"/>
        <v>0</v>
      </c>
      <c r="AU5" s="144">
        <f t="shared" si="6"/>
        <v>0</v>
      </c>
      <c r="AV5" s="144">
        <f t="shared" si="6"/>
        <v>0</v>
      </c>
      <c r="AW5" s="144">
        <f t="shared" si="6"/>
        <v>0</v>
      </c>
      <c r="AX5" s="144">
        <f t="shared" si="6"/>
        <v>0</v>
      </c>
      <c r="AY5" s="144">
        <f t="shared" si="6"/>
        <v>0</v>
      </c>
      <c r="AZ5" s="144">
        <f t="shared" si="6"/>
        <v>0</v>
      </c>
      <c r="BA5" s="144">
        <f t="shared" si="6"/>
        <v>0</v>
      </c>
      <c r="BB5" s="144">
        <f t="shared" si="6"/>
        <v>0</v>
      </c>
      <c r="BC5" s="144">
        <f t="shared" si="6"/>
        <v>0</v>
      </c>
      <c r="BD5" s="144">
        <f t="shared" si="6"/>
        <v>0</v>
      </c>
      <c r="BE5" s="144">
        <f t="shared" si="6"/>
        <v>0</v>
      </c>
      <c r="BF5" s="144">
        <f t="shared" si="6"/>
        <v>0</v>
      </c>
      <c r="BG5" s="144">
        <f t="shared" si="6"/>
        <v>0</v>
      </c>
      <c r="BH5" s="144">
        <f t="shared" si="6"/>
        <v>0</v>
      </c>
      <c r="BI5" s="144">
        <f t="shared" si="6"/>
        <v>0</v>
      </c>
      <c r="BJ5" s="144">
        <f t="shared" si="6"/>
        <v>0</v>
      </c>
      <c r="BK5" s="144">
        <f t="shared" si="6"/>
        <v>0</v>
      </c>
      <c r="BL5" s="144">
        <f t="shared" si="6"/>
        <v>0</v>
      </c>
      <c r="BM5" s="144">
        <f t="shared" si="6"/>
        <v>0</v>
      </c>
      <c r="BN5" s="144">
        <f t="shared" si="6"/>
        <v>0</v>
      </c>
      <c r="BO5" s="144">
        <f t="shared" si="6"/>
        <v>0</v>
      </c>
      <c r="BP5" s="144">
        <f t="shared" si="6"/>
        <v>0</v>
      </c>
      <c r="BQ5" s="144">
        <f t="shared" ref="BQ5:CV5" si="7">BQ16+BQ33+BQ50+BQ66</f>
        <v>0</v>
      </c>
      <c r="BR5" s="144">
        <f t="shared" si="7"/>
        <v>0</v>
      </c>
      <c r="BS5" s="144">
        <f t="shared" si="7"/>
        <v>0</v>
      </c>
      <c r="BT5" s="144">
        <f t="shared" si="7"/>
        <v>0</v>
      </c>
      <c r="BU5" s="144">
        <f t="shared" si="7"/>
        <v>0</v>
      </c>
      <c r="BV5" s="144">
        <f t="shared" si="7"/>
        <v>0</v>
      </c>
      <c r="BW5" s="144">
        <f t="shared" si="7"/>
        <v>0</v>
      </c>
      <c r="BX5" s="144">
        <f t="shared" si="7"/>
        <v>0</v>
      </c>
      <c r="BY5" s="144">
        <f t="shared" si="7"/>
        <v>0</v>
      </c>
      <c r="BZ5" s="144">
        <f t="shared" si="7"/>
        <v>0</v>
      </c>
      <c r="CA5" s="144">
        <f t="shared" si="7"/>
        <v>0</v>
      </c>
      <c r="CB5" s="144">
        <f t="shared" si="7"/>
        <v>0</v>
      </c>
      <c r="CC5" s="144">
        <f t="shared" si="7"/>
        <v>0</v>
      </c>
      <c r="CD5" s="144">
        <f t="shared" si="7"/>
        <v>0</v>
      </c>
      <c r="CE5" s="144">
        <f t="shared" si="7"/>
        <v>0</v>
      </c>
      <c r="CF5" s="144">
        <f t="shared" si="7"/>
        <v>0</v>
      </c>
      <c r="CG5" s="144">
        <f t="shared" si="7"/>
        <v>0</v>
      </c>
      <c r="CH5" s="144">
        <f t="shared" si="7"/>
        <v>0</v>
      </c>
      <c r="CI5" s="144">
        <f t="shared" si="7"/>
        <v>0</v>
      </c>
      <c r="CJ5" s="144">
        <f t="shared" si="7"/>
        <v>0</v>
      </c>
      <c r="CK5" s="144">
        <f t="shared" si="7"/>
        <v>0</v>
      </c>
      <c r="CL5" s="144">
        <f t="shared" si="7"/>
        <v>0</v>
      </c>
      <c r="CM5" s="144">
        <f t="shared" si="7"/>
        <v>0</v>
      </c>
      <c r="CN5" s="144">
        <f t="shared" si="7"/>
        <v>0</v>
      </c>
      <c r="CO5" s="144">
        <f t="shared" si="7"/>
        <v>0</v>
      </c>
      <c r="CP5" s="144">
        <f t="shared" si="7"/>
        <v>0</v>
      </c>
      <c r="CQ5" s="144">
        <f t="shared" si="7"/>
        <v>0</v>
      </c>
      <c r="CR5" s="144">
        <f t="shared" si="7"/>
        <v>0</v>
      </c>
      <c r="CS5" s="144">
        <f t="shared" si="7"/>
        <v>0</v>
      </c>
      <c r="CT5" s="144">
        <f t="shared" si="7"/>
        <v>0</v>
      </c>
      <c r="CU5" s="144">
        <f t="shared" si="7"/>
        <v>0</v>
      </c>
      <c r="CV5" s="144">
        <f t="shared" si="7"/>
        <v>0</v>
      </c>
      <c r="CW5" s="164">
        <f t="shared" si="4"/>
        <v>9.0949470177292824E-13</v>
      </c>
    </row>
    <row r="6" spans="1:101" s="130" customFormat="1" ht="16.5" customHeight="1">
      <c r="A6" s="140" t="s">
        <v>598</v>
      </c>
      <c r="B6" s="141"/>
      <c r="C6" s="142"/>
      <c r="D6" s="143">
        <f t="shared" si="0"/>
        <v>14807.382548756757</v>
      </c>
      <c r="E6" s="144">
        <f t="shared" ref="E6:AJ6" si="8">E17+E34+E51+E67</f>
        <v>0</v>
      </c>
      <c r="F6" s="144">
        <f t="shared" si="8"/>
        <v>0</v>
      </c>
      <c r="G6" s="144">
        <f t="shared" si="8"/>
        <v>0</v>
      </c>
      <c r="H6" s="144">
        <f t="shared" si="8"/>
        <v>0</v>
      </c>
      <c r="I6" s="144">
        <f t="shared" si="8"/>
        <v>0</v>
      </c>
      <c r="J6" s="144">
        <f t="shared" si="8"/>
        <v>0</v>
      </c>
      <c r="K6" s="144">
        <f t="shared" si="8"/>
        <v>0</v>
      </c>
      <c r="L6" s="144">
        <f t="shared" si="8"/>
        <v>0</v>
      </c>
      <c r="M6" s="144">
        <f t="shared" si="8"/>
        <v>0</v>
      </c>
      <c r="N6" s="144">
        <f t="shared" si="8"/>
        <v>0</v>
      </c>
      <c r="O6" s="144">
        <f t="shared" si="8"/>
        <v>0</v>
      </c>
      <c r="P6" s="144">
        <f t="shared" si="8"/>
        <v>0</v>
      </c>
      <c r="Q6" s="144">
        <f t="shared" si="8"/>
        <v>845.54309189189178</v>
      </c>
      <c r="R6" s="144">
        <f t="shared" si="8"/>
        <v>1056.9288648648646</v>
      </c>
      <c r="S6" s="144">
        <f t="shared" si="8"/>
        <v>1385.7511783783782</v>
      </c>
      <c r="T6" s="144">
        <f t="shared" si="8"/>
        <v>1379.7060843243241</v>
      </c>
      <c r="U6" s="144">
        <f t="shared" si="8"/>
        <v>904.14585081081077</v>
      </c>
      <c r="V6" s="144">
        <f t="shared" si="8"/>
        <v>657.52911567567571</v>
      </c>
      <c r="W6" s="144">
        <f t="shared" si="8"/>
        <v>1344.0741016216214</v>
      </c>
      <c r="X6" s="144">
        <f t="shared" si="8"/>
        <v>1451.2068843243242</v>
      </c>
      <c r="Y6" s="144">
        <f t="shared" si="8"/>
        <v>1753.7977613837834</v>
      </c>
      <c r="Z6" s="144">
        <f t="shared" si="8"/>
        <v>1540.1158697513511</v>
      </c>
      <c r="AA6" s="144">
        <f t="shared" si="8"/>
        <v>989.45146326486474</v>
      </c>
      <c r="AB6" s="144">
        <f t="shared" si="8"/>
        <v>676.17650542702688</v>
      </c>
      <c r="AC6" s="144">
        <f t="shared" si="8"/>
        <v>209.4201112216216</v>
      </c>
      <c r="AD6" s="144">
        <f t="shared" si="8"/>
        <v>109.53566581621617</v>
      </c>
      <c r="AE6" s="144">
        <f t="shared" si="8"/>
        <v>9.0810810810810807</v>
      </c>
      <c r="AF6" s="144">
        <f t="shared" si="8"/>
        <v>0</v>
      </c>
      <c r="AG6" s="144">
        <f t="shared" si="8"/>
        <v>0</v>
      </c>
      <c r="AH6" s="144">
        <f t="shared" si="8"/>
        <v>0</v>
      </c>
      <c r="AI6" s="144">
        <f t="shared" si="8"/>
        <v>0</v>
      </c>
      <c r="AJ6" s="144">
        <f t="shared" si="8"/>
        <v>0</v>
      </c>
      <c r="AK6" s="144">
        <f t="shared" ref="AK6:BP6" si="9">AK17+AK34+AK51+AK67</f>
        <v>0</v>
      </c>
      <c r="AL6" s="144">
        <f t="shared" si="9"/>
        <v>163.45945945945942</v>
      </c>
      <c r="AM6" s="144">
        <f t="shared" si="9"/>
        <v>45.405405405405396</v>
      </c>
      <c r="AN6" s="144">
        <f t="shared" si="9"/>
        <v>38.594594594594589</v>
      </c>
      <c r="AO6" s="144">
        <f t="shared" si="9"/>
        <v>163.45945945945942</v>
      </c>
      <c r="AP6" s="144">
        <f t="shared" si="9"/>
        <v>45.405405405405396</v>
      </c>
      <c r="AQ6" s="144">
        <f t="shared" si="9"/>
        <v>38.594594594594589</v>
      </c>
      <c r="AR6" s="144">
        <f t="shared" si="9"/>
        <v>0</v>
      </c>
      <c r="AS6" s="144">
        <f t="shared" si="9"/>
        <v>0</v>
      </c>
      <c r="AT6" s="144">
        <f t="shared" si="9"/>
        <v>0</v>
      </c>
      <c r="AU6" s="144">
        <f t="shared" si="9"/>
        <v>0</v>
      </c>
      <c r="AV6" s="144">
        <f t="shared" si="9"/>
        <v>0</v>
      </c>
      <c r="AW6" s="144">
        <f t="shared" si="9"/>
        <v>0</v>
      </c>
      <c r="AX6" s="144">
        <f t="shared" si="9"/>
        <v>0</v>
      </c>
      <c r="AY6" s="144">
        <f t="shared" si="9"/>
        <v>0</v>
      </c>
      <c r="AZ6" s="144">
        <f t="shared" si="9"/>
        <v>0</v>
      </c>
      <c r="BA6" s="144">
        <f t="shared" si="9"/>
        <v>0</v>
      </c>
      <c r="BB6" s="144">
        <f t="shared" si="9"/>
        <v>0</v>
      </c>
      <c r="BC6" s="144">
        <f t="shared" si="9"/>
        <v>0</v>
      </c>
      <c r="BD6" s="144">
        <f t="shared" si="9"/>
        <v>0</v>
      </c>
      <c r="BE6" s="144">
        <f t="shared" si="9"/>
        <v>0</v>
      </c>
      <c r="BF6" s="144">
        <f t="shared" si="9"/>
        <v>0</v>
      </c>
      <c r="BG6" s="144">
        <f t="shared" si="9"/>
        <v>0</v>
      </c>
      <c r="BH6" s="144">
        <f t="shared" si="9"/>
        <v>0</v>
      </c>
      <c r="BI6" s="144">
        <f t="shared" si="9"/>
        <v>0</v>
      </c>
      <c r="BJ6" s="144">
        <f t="shared" si="9"/>
        <v>0</v>
      </c>
      <c r="BK6" s="144">
        <f t="shared" si="9"/>
        <v>0</v>
      </c>
      <c r="BL6" s="144">
        <f t="shared" si="9"/>
        <v>0</v>
      </c>
      <c r="BM6" s="144">
        <f t="shared" si="9"/>
        <v>0</v>
      </c>
      <c r="BN6" s="144">
        <f t="shared" si="9"/>
        <v>0</v>
      </c>
      <c r="BO6" s="144">
        <f t="shared" si="9"/>
        <v>0</v>
      </c>
      <c r="BP6" s="144">
        <f t="shared" si="9"/>
        <v>0</v>
      </c>
      <c r="BQ6" s="144">
        <f t="shared" ref="BQ6:CV6" si="10">BQ17+BQ34+BQ51+BQ67</f>
        <v>0</v>
      </c>
      <c r="BR6" s="144">
        <f t="shared" si="10"/>
        <v>0</v>
      </c>
      <c r="BS6" s="144">
        <f t="shared" si="10"/>
        <v>0</v>
      </c>
      <c r="BT6" s="144">
        <f t="shared" si="10"/>
        <v>0</v>
      </c>
      <c r="BU6" s="144">
        <f t="shared" si="10"/>
        <v>0</v>
      </c>
      <c r="BV6" s="144">
        <f t="shared" si="10"/>
        <v>0</v>
      </c>
      <c r="BW6" s="144">
        <f t="shared" si="10"/>
        <v>0</v>
      </c>
      <c r="BX6" s="144">
        <f t="shared" si="10"/>
        <v>0</v>
      </c>
      <c r="BY6" s="144">
        <f t="shared" si="10"/>
        <v>0</v>
      </c>
      <c r="BZ6" s="144">
        <f t="shared" si="10"/>
        <v>0</v>
      </c>
      <c r="CA6" s="144">
        <f t="shared" si="10"/>
        <v>0</v>
      </c>
      <c r="CB6" s="144">
        <f t="shared" si="10"/>
        <v>0</v>
      </c>
      <c r="CC6" s="144">
        <f t="shared" si="10"/>
        <v>0</v>
      </c>
      <c r="CD6" s="144">
        <f t="shared" si="10"/>
        <v>0</v>
      </c>
      <c r="CE6" s="144">
        <f t="shared" si="10"/>
        <v>0</v>
      </c>
      <c r="CF6" s="144">
        <f t="shared" si="10"/>
        <v>0</v>
      </c>
      <c r="CG6" s="144">
        <f t="shared" si="10"/>
        <v>0</v>
      </c>
      <c r="CH6" s="144">
        <f t="shared" si="10"/>
        <v>0</v>
      </c>
      <c r="CI6" s="144">
        <f t="shared" si="10"/>
        <v>0</v>
      </c>
      <c r="CJ6" s="144">
        <f t="shared" si="10"/>
        <v>0</v>
      </c>
      <c r="CK6" s="144">
        <f t="shared" si="10"/>
        <v>0</v>
      </c>
      <c r="CL6" s="144">
        <f t="shared" si="10"/>
        <v>0</v>
      </c>
      <c r="CM6" s="144">
        <f t="shared" si="10"/>
        <v>0</v>
      </c>
      <c r="CN6" s="144">
        <f t="shared" si="10"/>
        <v>0</v>
      </c>
      <c r="CO6" s="144">
        <f t="shared" si="10"/>
        <v>0</v>
      </c>
      <c r="CP6" s="144">
        <f t="shared" si="10"/>
        <v>0</v>
      </c>
      <c r="CQ6" s="144">
        <f t="shared" si="10"/>
        <v>0</v>
      </c>
      <c r="CR6" s="144">
        <f t="shared" si="10"/>
        <v>0</v>
      </c>
      <c r="CS6" s="144">
        <f t="shared" si="10"/>
        <v>0</v>
      </c>
      <c r="CT6" s="144">
        <f t="shared" si="10"/>
        <v>0</v>
      </c>
      <c r="CU6" s="144">
        <f t="shared" si="10"/>
        <v>0</v>
      </c>
      <c r="CV6" s="144">
        <f t="shared" si="10"/>
        <v>0</v>
      </c>
      <c r="CW6" s="164">
        <f t="shared" si="4"/>
        <v>3.637978807091713E-12</v>
      </c>
    </row>
    <row r="7" spans="1:101" s="130" customFormat="1" ht="16.5" customHeight="1">
      <c r="A7" s="140" t="s">
        <v>599</v>
      </c>
      <c r="B7" s="141"/>
      <c r="C7" s="142"/>
      <c r="D7" s="143">
        <f t="shared" si="0"/>
        <v>9162.5668324324324</v>
      </c>
      <c r="E7" s="144">
        <f t="shared" ref="E7:AJ7" si="11">E18+E35+E52+E68</f>
        <v>0</v>
      </c>
      <c r="F7" s="144">
        <f t="shared" si="11"/>
        <v>0</v>
      </c>
      <c r="G7" s="144">
        <f t="shared" si="11"/>
        <v>0</v>
      </c>
      <c r="H7" s="144">
        <f t="shared" si="11"/>
        <v>0</v>
      </c>
      <c r="I7" s="144">
        <f t="shared" si="11"/>
        <v>0</v>
      </c>
      <c r="J7" s="144">
        <f t="shared" si="11"/>
        <v>0</v>
      </c>
      <c r="K7" s="144">
        <f t="shared" si="11"/>
        <v>0</v>
      </c>
      <c r="L7" s="144">
        <f t="shared" si="11"/>
        <v>0</v>
      </c>
      <c r="M7" s="144">
        <f t="shared" si="11"/>
        <v>0</v>
      </c>
      <c r="N7" s="144">
        <f t="shared" si="11"/>
        <v>0</v>
      </c>
      <c r="O7" s="144">
        <f t="shared" si="11"/>
        <v>0</v>
      </c>
      <c r="P7" s="144">
        <f t="shared" si="11"/>
        <v>0</v>
      </c>
      <c r="Q7" s="144">
        <f t="shared" si="11"/>
        <v>503.2994594594594</v>
      </c>
      <c r="R7" s="144">
        <f t="shared" si="11"/>
        <v>629.12432432432422</v>
      </c>
      <c r="S7" s="144">
        <f t="shared" si="11"/>
        <v>824.85189189189191</v>
      </c>
      <c r="T7" s="144">
        <f t="shared" si="11"/>
        <v>821.25362162162162</v>
      </c>
      <c r="U7" s="144">
        <f t="shared" si="11"/>
        <v>538.18205405405411</v>
      </c>
      <c r="V7" s="144">
        <f t="shared" si="11"/>
        <v>391.38637837837842</v>
      </c>
      <c r="W7" s="144">
        <f t="shared" si="11"/>
        <v>800.04410810810816</v>
      </c>
      <c r="X7" s="144">
        <f t="shared" si="11"/>
        <v>863.81362162162168</v>
      </c>
      <c r="Y7" s="144">
        <f t="shared" si="11"/>
        <v>1054.7380497297295</v>
      </c>
      <c r="Z7" s="144">
        <f t="shared" si="11"/>
        <v>930.24915027027009</v>
      </c>
      <c r="AA7" s="144">
        <f t="shared" si="11"/>
        <v>594.36460972972975</v>
      </c>
      <c r="AB7" s="144">
        <f t="shared" si="11"/>
        <v>407.89142054054054</v>
      </c>
      <c r="AC7" s="144">
        <f t="shared" si="11"/>
        <v>130.06023351351351</v>
      </c>
      <c r="AD7" s="144">
        <f t="shared" si="11"/>
        <v>73.307909189189161</v>
      </c>
      <c r="AE7" s="144">
        <f t="shared" si="11"/>
        <v>10.810810810810811</v>
      </c>
      <c r="AF7" s="144">
        <f t="shared" si="11"/>
        <v>0</v>
      </c>
      <c r="AG7" s="144">
        <f t="shared" si="11"/>
        <v>0</v>
      </c>
      <c r="AH7" s="144">
        <f t="shared" si="11"/>
        <v>0</v>
      </c>
      <c r="AI7" s="144">
        <f t="shared" si="11"/>
        <v>0</v>
      </c>
      <c r="AJ7" s="144">
        <f t="shared" si="11"/>
        <v>0</v>
      </c>
      <c r="AK7" s="144">
        <f t="shared" ref="AK7:BP7" si="12">AK18+AK35+AK52+AK68</f>
        <v>0</v>
      </c>
      <c r="AL7" s="144">
        <f t="shared" si="12"/>
        <v>194.59459459459458</v>
      </c>
      <c r="AM7" s="144">
        <f t="shared" si="12"/>
        <v>54.054054054054049</v>
      </c>
      <c r="AN7" s="144">
        <f t="shared" si="12"/>
        <v>45.945945945945944</v>
      </c>
      <c r="AO7" s="144">
        <f t="shared" si="12"/>
        <v>194.59459459459458</v>
      </c>
      <c r="AP7" s="144">
        <f t="shared" si="12"/>
        <v>54.054054054054049</v>
      </c>
      <c r="AQ7" s="144">
        <f t="shared" si="12"/>
        <v>45.945945945945944</v>
      </c>
      <c r="AR7" s="144">
        <f t="shared" si="12"/>
        <v>0</v>
      </c>
      <c r="AS7" s="144">
        <f t="shared" si="12"/>
        <v>0</v>
      </c>
      <c r="AT7" s="144">
        <f t="shared" si="12"/>
        <v>0</v>
      </c>
      <c r="AU7" s="144">
        <f t="shared" si="12"/>
        <v>0</v>
      </c>
      <c r="AV7" s="144">
        <f t="shared" si="12"/>
        <v>0</v>
      </c>
      <c r="AW7" s="144">
        <f t="shared" si="12"/>
        <v>0</v>
      </c>
      <c r="AX7" s="144">
        <f t="shared" si="12"/>
        <v>0</v>
      </c>
      <c r="AY7" s="144">
        <f t="shared" si="12"/>
        <v>0</v>
      </c>
      <c r="AZ7" s="144">
        <f t="shared" si="12"/>
        <v>0</v>
      </c>
      <c r="BA7" s="144">
        <f t="shared" si="12"/>
        <v>0</v>
      </c>
      <c r="BB7" s="144">
        <f t="shared" si="12"/>
        <v>0</v>
      </c>
      <c r="BC7" s="144">
        <f t="shared" si="12"/>
        <v>0</v>
      </c>
      <c r="BD7" s="144">
        <f t="shared" si="12"/>
        <v>0</v>
      </c>
      <c r="BE7" s="144">
        <f t="shared" si="12"/>
        <v>0</v>
      </c>
      <c r="BF7" s="144">
        <f t="shared" si="12"/>
        <v>0</v>
      </c>
      <c r="BG7" s="144">
        <f t="shared" si="12"/>
        <v>0</v>
      </c>
      <c r="BH7" s="144">
        <f t="shared" si="12"/>
        <v>0</v>
      </c>
      <c r="BI7" s="144">
        <f t="shared" si="12"/>
        <v>0</v>
      </c>
      <c r="BJ7" s="144">
        <f t="shared" si="12"/>
        <v>0</v>
      </c>
      <c r="BK7" s="144">
        <f t="shared" si="12"/>
        <v>0</v>
      </c>
      <c r="BL7" s="144">
        <f t="shared" si="12"/>
        <v>0</v>
      </c>
      <c r="BM7" s="144">
        <f t="shared" si="12"/>
        <v>0</v>
      </c>
      <c r="BN7" s="144">
        <f t="shared" si="12"/>
        <v>0</v>
      </c>
      <c r="BO7" s="144">
        <f t="shared" si="12"/>
        <v>0</v>
      </c>
      <c r="BP7" s="144">
        <f t="shared" si="12"/>
        <v>0</v>
      </c>
      <c r="BQ7" s="144">
        <f t="shared" ref="BQ7:CV7" si="13">BQ18+BQ35+BQ52+BQ68</f>
        <v>0</v>
      </c>
      <c r="BR7" s="144">
        <f t="shared" si="13"/>
        <v>0</v>
      </c>
      <c r="BS7" s="144">
        <f t="shared" si="13"/>
        <v>0</v>
      </c>
      <c r="BT7" s="144">
        <f t="shared" si="13"/>
        <v>0</v>
      </c>
      <c r="BU7" s="144">
        <f t="shared" si="13"/>
        <v>0</v>
      </c>
      <c r="BV7" s="144">
        <f t="shared" si="13"/>
        <v>0</v>
      </c>
      <c r="BW7" s="144">
        <f t="shared" si="13"/>
        <v>0</v>
      </c>
      <c r="BX7" s="144">
        <f t="shared" si="13"/>
        <v>0</v>
      </c>
      <c r="BY7" s="144">
        <f t="shared" si="13"/>
        <v>0</v>
      </c>
      <c r="BZ7" s="144">
        <f t="shared" si="13"/>
        <v>0</v>
      </c>
      <c r="CA7" s="144">
        <f t="shared" si="13"/>
        <v>0</v>
      </c>
      <c r="CB7" s="144">
        <f t="shared" si="13"/>
        <v>0</v>
      </c>
      <c r="CC7" s="144">
        <f t="shared" si="13"/>
        <v>0</v>
      </c>
      <c r="CD7" s="144">
        <f t="shared" si="13"/>
        <v>0</v>
      </c>
      <c r="CE7" s="144">
        <f t="shared" si="13"/>
        <v>0</v>
      </c>
      <c r="CF7" s="144">
        <f t="shared" si="13"/>
        <v>0</v>
      </c>
      <c r="CG7" s="144">
        <f t="shared" si="13"/>
        <v>0</v>
      </c>
      <c r="CH7" s="144">
        <f t="shared" si="13"/>
        <v>0</v>
      </c>
      <c r="CI7" s="144">
        <f t="shared" si="13"/>
        <v>0</v>
      </c>
      <c r="CJ7" s="144">
        <f t="shared" si="13"/>
        <v>0</v>
      </c>
      <c r="CK7" s="144">
        <f t="shared" si="13"/>
        <v>0</v>
      </c>
      <c r="CL7" s="144">
        <f t="shared" si="13"/>
        <v>0</v>
      </c>
      <c r="CM7" s="144">
        <f t="shared" si="13"/>
        <v>0</v>
      </c>
      <c r="CN7" s="144">
        <f t="shared" si="13"/>
        <v>0</v>
      </c>
      <c r="CO7" s="144">
        <f t="shared" si="13"/>
        <v>0</v>
      </c>
      <c r="CP7" s="144">
        <f t="shared" si="13"/>
        <v>0</v>
      </c>
      <c r="CQ7" s="144">
        <f t="shared" si="13"/>
        <v>0</v>
      </c>
      <c r="CR7" s="144">
        <f t="shared" si="13"/>
        <v>0</v>
      </c>
      <c r="CS7" s="144">
        <f t="shared" si="13"/>
        <v>0</v>
      </c>
      <c r="CT7" s="144">
        <f t="shared" si="13"/>
        <v>0</v>
      </c>
      <c r="CU7" s="144">
        <f t="shared" si="13"/>
        <v>0</v>
      </c>
      <c r="CV7" s="144">
        <f t="shared" si="13"/>
        <v>0</v>
      </c>
      <c r="CW7" s="164">
        <f t="shared" si="4"/>
        <v>9.0949470177292824E-13</v>
      </c>
    </row>
    <row r="8" spans="1:101" s="130" customFormat="1" ht="16.5" customHeight="1">
      <c r="A8" s="140" t="s">
        <v>600</v>
      </c>
      <c r="B8" s="141"/>
      <c r="C8" s="142"/>
      <c r="D8" s="143">
        <f t="shared" si="0"/>
        <v>9513.785427336381</v>
      </c>
      <c r="E8" s="144">
        <f t="shared" ref="E8:AJ8" si="14">E19+E36+E53+E69</f>
        <v>0</v>
      </c>
      <c r="F8" s="144">
        <f t="shared" si="14"/>
        <v>0</v>
      </c>
      <c r="G8" s="144">
        <f t="shared" si="14"/>
        <v>0</v>
      </c>
      <c r="H8" s="144">
        <f t="shared" si="14"/>
        <v>0</v>
      </c>
      <c r="I8" s="144">
        <f t="shared" si="14"/>
        <v>0</v>
      </c>
      <c r="J8" s="144">
        <f t="shared" si="14"/>
        <v>0</v>
      </c>
      <c r="K8" s="144">
        <f t="shared" si="14"/>
        <v>0</v>
      </c>
      <c r="L8" s="144">
        <f t="shared" si="14"/>
        <v>0</v>
      </c>
      <c r="M8" s="144">
        <f t="shared" si="14"/>
        <v>0</v>
      </c>
      <c r="N8" s="144">
        <f t="shared" si="14"/>
        <v>0</v>
      </c>
      <c r="O8" s="144">
        <f t="shared" si="14"/>
        <v>0</v>
      </c>
      <c r="P8" s="144">
        <f t="shared" si="14"/>
        <v>0</v>
      </c>
      <c r="Q8" s="144">
        <f t="shared" si="14"/>
        <v>0</v>
      </c>
      <c r="R8" s="144">
        <f t="shared" si="14"/>
        <v>245.85624864864826</v>
      </c>
      <c r="S8" s="144">
        <f t="shared" si="14"/>
        <v>1206.2190504781704</v>
      </c>
      <c r="T8" s="144">
        <f t="shared" si="14"/>
        <v>1305.0065812889811</v>
      </c>
      <c r="U8" s="144">
        <f t="shared" si="14"/>
        <v>845.0152839916841</v>
      </c>
      <c r="V8" s="144">
        <f t="shared" si="14"/>
        <v>606.47231101871114</v>
      </c>
      <c r="W8" s="144">
        <f t="shared" si="14"/>
        <v>231.61906777546781</v>
      </c>
      <c r="X8" s="144">
        <f t="shared" si="14"/>
        <v>269.73038414303545</v>
      </c>
      <c r="Y8" s="144">
        <f t="shared" si="14"/>
        <v>1621.9646426943864</v>
      </c>
      <c r="Z8" s="144">
        <f t="shared" si="14"/>
        <v>1434.5520862702699</v>
      </c>
      <c r="AA8" s="144">
        <f t="shared" si="14"/>
        <v>915.09105924324308</v>
      </c>
      <c r="AB8" s="144">
        <f t="shared" si="14"/>
        <v>612.0721268108108</v>
      </c>
      <c r="AC8" s="144">
        <f t="shared" si="14"/>
        <v>160.59644789189187</v>
      </c>
      <c r="AD8" s="144">
        <f t="shared" si="14"/>
        <v>59.590137081081039</v>
      </c>
      <c r="AE8" s="144">
        <f t="shared" si="14"/>
        <v>0</v>
      </c>
      <c r="AF8" s="144">
        <f t="shared" si="14"/>
        <v>0</v>
      </c>
      <c r="AG8" s="144">
        <f t="shared" si="14"/>
        <v>0</v>
      </c>
      <c r="AH8" s="144">
        <f t="shared" si="14"/>
        <v>0</v>
      </c>
      <c r="AI8" s="144">
        <f t="shared" si="14"/>
        <v>0</v>
      </c>
      <c r="AJ8" s="144">
        <f t="shared" si="14"/>
        <v>0</v>
      </c>
      <c r="AK8" s="144">
        <f t="shared" ref="AK8:BP8" si="15">AK19+AK36+AK53+AK69</f>
        <v>0</v>
      </c>
      <c r="AL8" s="144">
        <f t="shared" si="15"/>
        <v>0</v>
      </c>
      <c r="AM8" s="144">
        <f t="shared" si="15"/>
        <v>0</v>
      </c>
      <c r="AN8" s="144">
        <f t="shared" si="15"/>
        <v>0</v>
      </c>
      <c r="AO8" s="144">
        <f t="shared" si="15"/>
        <v>0</v>
      </c>
      <c r="AP8" s="144">
        <f t="shared" si="15"/>
        <v>0</v>
      </c>
      <c r="AQ8" s="144">
        <f t="shared" si="15"/>
        <v>0</v>
      </c>
      <c r="AR8" s="144">
        <f t="shared" si="15"/>
        <v>0</v>
      </c>
      <c r="AS8" s="144">
        <f t="shared" si="15"/>
        <v>0</v>
      </c>
      <c r="AT8" s="144">
        <f t="shared" si="15"/>
        <v>0</v>
      </c>
      <c r="AU8" s="144">
        <f t="shared" si="15"/>
        <v>0</v>
      </c>
      <c r="AV8" s="144">
        <f t="shared" si="15"/>
        <v>0</v>
      </c>
      <c r="AW8" s="144">
        <f t="shared" si="15"/>
        <v>0</v>
      </c>
      <c r="AX8" s="144">
        <f t="shared" si="15"/>
        <v>0</v>
      </c>
      <c r="AY8" s="144">
        <f t="shared" si="15"/>
        <v>0</v>
      </c>
      <c r="AZ8" s="144">
        <f t="shared" si="15"/>
        <v>0</v>
      </c>
      <c r="BA8" s="144">
        <f t="shared" si="15"/>
        <v>0</v>
      </c>
      <c r="BB8" s="144">
        <f t="shared" si="15"/>
        <v>0</v>
      </c>
      <c r="BC8" s="144">
        <f t="shared" si="15"/>
        <v>0</v>
      </c>
      <c r="BD8" s="144">
        <f t="shared" si="15"/>
        <v>0</v>
      </c>
      <c r="BE8" s="144">
        <f t="shared" si="15"/>
        <v>0</v>
      </c>
      <c r="BF8" s="144">
        <f t="shared" si="15"/>
        <v>0</v>
      </c>
      <c r="BG8" s="144">
        <f t="shared" si="15"/>
        <v>0</v>
      </c>
      <c r="BH8" s="144">
        <f t="shared" si="15"/>
        <v>0</v>
      </c>
      <c r="BI8" s="144">
        <f t="shared" si="15"/>
        <v>0</v>
      </c>
      <c r="BJ8" s="144">
        <f t="shared" si="15"/>
        <v>0</v>
      </c>
      <c r="BK8" s="144">
        <f t="shared" si="15"/>
        <v>0</v>
      </c>
      <c r="BL8" s="144">
        <f t="shared" si="15"/>
        <v>0</v>
      </c>
      <c r="BM8" s="144">
        <f t="shared" si="15"/>
        <v>0</v>
      </c>
      <c r="BN8" s="144">
        <f t="shared" si="15"/>
        <v>0</v>
      </c>
      <c r="BO8" s="144">
        <f t="shared" si="15"/>
        <v>0</v>
      </c>
      <c r="BP8" s="144">
        <f t="shared" si="15"/>
        <v>0</v>
      </c>
      <c r="BQ8" s="144">
        <f t="shared" ref="BQ8:CV8" si="16">BQ19+BQ36+BQ53+BQ69</f>
        <v>0</v>
      </c>
      <c r="BR8" s="144">
        <f t="shared" si="16"/>
        <v>0</v>
      </c>
      <c r="BS8" s="144">
        <f t="shared" si="16"/>
        <v>0</v>
      </c>
      <c r="BT8" s="144">
        <f t="shared" si="16"/>
        <v>0</v>
      </c>
      <c r="BU8" s="144">
        <f t="shared" si="16"/>
        <v>0</v>
      </c>
      <c r="BV8" s="144">
        <f t="shared" si="16"/>
        <v>0</v>
      </c>
      <c r="BW8" s="144">
        <f t="shared" si="16"/>
        <v>0</v>
      </c>
      <c r="BX8" s="144">
        <f t="shared" si="16"/>
        <v>0</v>
      </c>
      <c r="BY8" s="144">
        <f t="shared" si="16"/>
        <v>0</v>
      </c>
      <c r="BZ8" s="144">
        <f t="shared" si="16"/>
        <v>0</v>
      </c>
      <c r="CA8" s="144">
        <f t="shared" si="16"/>
        <v>0</v>
      </c>
      <c r="CB8" s="144">
        <f t="shared" si="16"/>
        <v>0</v>
      </c>
      <c r="CC8" s="144">
        <f t="shared" si="16"/>
        <v>0</v>
      </c>
      <c r="CD8" s="144">
        <f t="shared" si="16"/>
        <v>0</v>
      </c>
      <c r="CE8" s="144">
        <f t="shared" si="16"/>
        <v>0</v>
      </c>
      <c r="CF8" s="144">
        <f t="shared" si="16"/>
        <v>0</v>
      </c>
      <c r="CG8" s="144">
        <f t="shared" si="16"/>
        <v>0</v>
      </c>
      <c r="CH8" s="144">
        <f t="shared" si="16"/>
        <v>0</v>
      </c>
      <c r="CI8" s="144">
        <f t="shared" si="16"/>
        <v>0</v>
      </c>
      <c r="CJ8" s="144">
        <f t="shared" si="16"/>
        <v>0</v>
      </c>
      <c r="CK8" s="144">
        <f t="shared" si="16"/>
        <v>0</v>
      </c>
      <c r="CL8" s="144">
        <f t="shared" si="16"/>
        <v>0</v>
      </c>
      <c r="CM8" s="144">
        <f t="shared" si="16"/>
        <v>0</v>
      </c>
      <c r="CN8" s="144">
        <f t="shared" si="16"/>
        <v>0</v>
      </c>
      <c r="CO8" s="144">
        <f t="shared" si="16"/>
        <v>0</v>
      </c>
      <c r="CP8" s="144">
        <f t="shared" si="16"/>
        <v>0</v>
      </c>
      <c r="CQ8" s="144">
        <f t="shared" si="16"/>
        <v>0</v>
      </c>
      <c r="CR8" s="144">
        <f t="shared" si="16"/>
        <v>0</v>
      </c>
      <c r="CS8" s="144">
        <f t="shared" si="16"/>
        <v>0</v>
      </c>
      <c r="CT8" s="144">
        <f t="shared" si="16"/>
        <v>0</v>
      </c>
      <c r="CU8" s="144">
        <f t="shared" si="16"/>
        <v>0</v>
      </c>
      <c r="CV8" s="144">
        <f t="shared" si="16"/>
        <v>0</v>
      </c>
      <c r="CW8" s="164">
        <f t="shared" si="4"/>
        <v>0</v>
      </c>
    </row>
    <row r="9" spans="1:101" ht="16.5" customHeight="1">
      <c r="E9" s="146"/>
      <c r="F9" s="147"/>
    </row>
    <row r="10" spans="1:101" s="131" customFormat="1" ht="16.5" customHeight="1">
      <c r="B10" s="148"/>
      <c r="D10" s="149"/>
      <c r="V10" s="162"/>
      <c r="CW10" s="165"/>
    </row>
    <row r="11" spans="1:101" ht="16.5" customHeight="1">
      <c r="A11" s="133"/>
      <c r="B11" s="133"/>
      <c r="C11" s="133"/>
      <c r="D11" s="133"/>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row>
    <row r="12" spans="1:101" ht="30.75" customHeight="1">
      <c r="A12" s="818" t="s">
        <v>601</v>
      </c>
      <c r="B12" s="819"/>
      <c r="C12" s="819"/>
      <c r="D12" s="819"/>
      <c r="E12" s="819"/>
      <c r="F12" s="819"/>
      <c r="G12" s="819"/>
      <c r="H12" s="819"/>
      <c r="I12" s="819"/>
      <c r="J12" s="819"/>
      <c r="K12" s="819"/>
      <c r="L12" s="819"/>
      <c r="M12" s="819"/>
      <c r="N12" s="819"/>
      <c r="O12" s="819"/>
      <c r="P12" s="819"/>
      <c r="Q12" s="819"/>
      <c r="R12" s="819"/>
      <c r="S12" s="819"/>
      <c r="T12" s="819"/>
      <c r="U12" s="819"/>
      <c r="V12" s="819"/>
      <c r="W12" s="819"/>
      <c r="X12" s="819"/>
      <c r="Y12" s="819"/>
      <c r="Z12" s="819"/>
      <c r="AA12" s="819"/>
      <c r="AB12" s="819"/>
      <c r="AC12" s="819"/>
      <c r="AD12" s="819"/>
      <c r="AE12" s="819"/>
      <c r="AF12" s="819"/>
      <c r="AG12" s="819"/>
      <c r="AH12" s="819"/>
      <c r="AI12" s="819"/>
      <c r="AJ12" s="819"/>
      <c r="AK12" s="819"/>
      <c r="AL12" s="819"/>
      <c r="AM12" s="819"/>
      <c r="AN12" s="819"/>
      <c r="AO12" s="819"/>
      <c r="AP12" s="819"/>
      <c r="AQ12" s="819"/>
      <c r="AR12" s="819"/>
      <c r="AS12" s="819"/>
      <c r="AT12" s="819"/>
      <c r="AU12" s="819"/>
      <c r="AV12" s="819"/>
      <c r="AW12" s="819"/>
      <c r="AX12" s="819"/>
      <c r="AY12" s="819"/>
      <c r="AZ12" s="819"/>
      <c r="BA12" s="819"/>
      <c r="BB12" s="819"/>
      <c r="BC12" s="819"/>
      <c r="BD12" s="819"/>
      <c r="BE12" s="819"/>
      <c r="BF12" s="819"/>
      <c r="BG12" s="819"/>
      <c r="BH12" s="819"/>
      <c r="BI12" s="819"/>
      <c r="BJ12" s="819"/>
      <c r="BK12" s="819"/>
      <c r="BL12" s="819"/>
      <c r="BM12" s="819"/>
      <c r="BN12" s="819"/>
      <c r="BO12" s="819"/>
      <c r="BP12" s="819"/>
      <c r="BQ12" s="819"/>
      <c r="BR12" s="819"/>
      <c r="BS12" s="819"/>
      <c r="BT12" s="819"/>
      <c r="BU12" s="819"/>
      <c r="BV12" s="819"/>
      <c r="BW12" s="819"/>
      <c r="BX12" s="819"/>
      <c r="BY12" s="819"/>
      <c r="BZ12" s="819"/>
      <c r="CA12" s="819"/>
      <c r="CB12" s="819"/>
      <c r="CC12" s="819"/>
      <c r="CD12" s="819"/>
      <c r="CE12" s="819"/>
      <c r="CF12" s="819"/>
      <c r="CG12" s="819"/>
      <c r="CH12" s="819"/>
      <c r="CI12" s="819"/>
      <c r="CJ12" s="819"/>
      <c r="CK12" s="819"/>
      <c r="CL12" s="819"/>
      <c r="CM12" s="819"/>
      <c r="CN12" s="819"/>
      <c r="CO12" s="819"/>
      <c r="CP12" s="819"/>
      <c r="CQ12" s="819"/>
      <c r="CR12" s="819"/>
      <c r="CS12" s="819"/>
      <c r="CT12" s="819"/>
      <c r="CU12" s="819"/>
      <c r="CV12" s="819"/>
    </row>
    <row r="13" spans="1:101" s="130" customFormat="1" ht="16.5" customHeight="1">
      <c r="A13" s="790" t="s">
        <v>4</v>
      </c>
      <c r="B13" s="820" t="s">
        <v>595</v>
      </c>
      <c r="C13" s="820"/>
      <c r="D13" s="790" t="s">
        <v>596</v>
      </c>
      <c r="E13" s="817" t="s">
        <v>597</v>
      </c>
      <c r="F13" s="817"/>
      <c r="G13" s="817"/>
      <c r="H13" s="817"/>
      <c r="I13" s="817"/>
      <c r="J13" s="817"/>
      <c r="K13" s="817"/>
      <c r="L13" s="817"/>
      <c r="M13" s="817"/>
      <c r="N13" s="817"/>
      <c r="O13" s="817"/>
      <c r="P13" s="817"/>
      <c r="Q13" s="817"/>
      <c r="R13" s="817"/>
      <c r="S13" s="817"/>
      <c r="T13" s="817"/>
      <c r="U13" s="817"/>
      <c r="V13" s="817"/>
      <c r="W13" s="817"/>
      <c r="X13" s="817"/>
      <c r="Y13" s="817"/>
      <c r="Z13" s="817"/>
      <c r="AA13" s="817"/>
      <c r="AB13" s="817"/>
      <c r="AC13" s="817"/>
      <c r="AD13" s="817"/>
      <c r="AE13" s="817"/>
      <c r="AF13" s="817"/>
      <c r="AG13" s="817"/>
      <c r="AH13" s="817"/>
      <c r="AI13" s="817"/>
      <c r="AJ13" s="817"/>
      <c r="AK13" s="817"/>
      <c r="AL13" s="817"/>
      <c r="AM13" s="817"/>
      <c r="AN13" s="817"/>
      <c r="AO13" s="817"/>
      <c r="AP13" s="817"/>
      <c r="AQ13" s="817"/>
      <c r="AR13" s="817"/>
      <c r="AS13" s="817"/>
      <c r="AT13" s="817"/>
      <c r="AU13" s="817"/>
      <c r="AV13" s="817"/>
      <c r="AW13" s="817"/>
      <c r="AX13" s="817"/>
      <c r="AY13" s="817"/>
      <c r="AZ13" s="817"/>
      <c r="BA13" s="817"/>
      <c r="BB13" s="817"/>
      <c r="BC13" s="817"/>
      <c r="BD13" s="817"/>
      <c r="BE13" s="817"/>
      <c r="BF13" s="817"/>
      <c r="BG13" s="817"/>
      <c r="BH13" s="817"/>
      <c r="BI13" s="817"/>
      <c r="BJ13" s="817"/>
      <c r="BK13" s="817"/>
      <c r="BL13" s="817"/>
      <c r="BM13" s="817"/>
      <c r="BN13" s="817"/>
      <c r="BO13" s="817"/>
      <c r="BP13" s="817"/>
      <c r="BQ13" s="817"/>
      <c r="BR13" s="817"/>
      <c r="BS13" s="817"/>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164"/>
    </row>
    <row r="14" spans="1:101" s="130" customFormat="1" ht="16.5" customHeight="1">
      <c r="A14" s="790"/>
      <c r="B14" s="820"/>
      <c r="C14" s="820"/>
      <c r="D14" s="790"/>
      <c r="E14" s="139">
        <v>1</v>
      </c>
      <c r="F14" s="68">
        <v>2</v>
      </c>
      <c r="G14" s="68">
        <v>3</v>
      </c>
      <c r="H14" s="68">
        <v>4</v>
      </c>
      <c r="I14" s="68">
        <v>5</v>
      </c>
      <c r="J14" s="68">
        <v>6</v>
      </c>
      <c r="K14" s="68">
        <v>7</v>
      </c>
      <c r="L14" s="68">
        <v>8</v>
      </c>
      <c r="M14" s="68">
        <v>9</v>
      </c>
      <c r="N14" s="68">
        <v>10</v>
      </c>
      <c r="O14" s="68">
        <v>11</v>
      </c>
      <c r="P14" s="68">
        <v>12</v>
      </c>
      <c r="Q14" s="68">
        <v>13</v>
      </c>
      <c r="R14" s="68">
        <v>14</v>
      </c>
      <c r="S14" s="68">
        <v>15</v>
      </c>
      <c r="T14" s="68">
        <v>16</v>
      </c>
      <c r="U14" s="68">
        <v>17</v>
      </c>
      <c r="V14" s="68">
        <v>18</v>
      </c>
      <c r="W14" s="68">
        <v>19</v>
      </c>
      <c r="X14" s="68">
        <v>20</v>
      </c>
      <c r="Y14" s="68">
        <v>21</v>
      </c>
      <c r="Z14" s="68">
        <v>22</v>
      </c>
      <c r="AA14" s="68">
        <v>23</v>
      </c>
      <c r="AB14" s="68">
        <v>24</v>
      </c>
      <c r="AC14" s="68">
        <v>25</v>
      </c>
      <c r="AD14" s="68">
        <v>26</v>
      </c>
      <c r="AE14" s="68">
        <v>27</v>
      </c>
      <c r="AF14" s="68">
        <v>28</v>
      </c>
      <c r="AG14" s="68">
        <v>29</v>
      </c>
      <c r="AH14" s="68">
        <v>30</v>
      </c>
      <c r="AI14" s="68">
        <v>31</v>
      </c>
      <c r="AJ14" s="68">
        <v>32</v>
      </c>
      <c r="AK14" s="68">
        <v>33</v>
      </c>
      <c r="AL14" s="68">
        <v>34</v>
      </c>
      <c r="AM14" s="68">
        <v>35</v>
      </c>
      <c r="AN14" s="68">
        <v>36</v>
      </c>
      <c r="AO14" s="68">
        <v>37</v>
      </c>
      <c r="AP14" s="68">
        <v>38</v>
      </c>
      <c r="AQ14" s="68">
        <v>39</v>
      </c>
      <c r="AR14" s="68">
        <v>40</v>
      </c>
      <c r="AS14" s="68">
        <v>41</v>
      </c>
      <c r="AT14" s="68">
        <v>42</v>
      </c>
      <c r="AU14" s="68">
        <v>43</v>
      </c>
      <c r="AV14" s="68">
        <v>44</v>
      </c>
      <c r="AW14" s="68">
        <v>45</v>
      </c>
      <c r="AX14" s="68">
        <v>46</v>
      </c>
      <c r="AY14" s="68">
        <v>47</v>
      </c>
      <c r="AZ14" s="68">
        <v>48</v>
      </c>
      <c r="BA14" s="68">
        <v>49</v>
      </c>
      <c r="BB14" s="68">
        <v>50</v>
      </c>
      <c r="BC14" s="68">
        <v>51</v>
      </c>
      <c r="BD14" s="68">
        <v>52</v>
      </c>
      <c r="BE14" s="68">
        <v>53</v>
      </c>
      <c r="BF14" s="68">
        <v>54</v>
      </c>
      <c r="BG14" s="68">
        <v>55</v>
      </c>
      <c r="BH14" s="68">
        <v>56</v>
      </c>
      <c r="BI14" s="68">
        <v>57</v>
      </c>
      <c r="BJ14" s="68">
        <v>58</v>
      </c>
      <c r="BK14" s="68">
        <v>59</v>
      </c>
      <c r="BL14" s="68">
        <v>60</v>
      </c>
      <c r="BM14" s="68">
        <v>61</v>
      </c>
      <c r="BN14" s="68">
        <v>62</v>
      </c>
      <c r="BO14" s="68">
        <v>63</v>
      </c>
      <c r="BP14" s="68">
        <v>64</v>
      </c>
      <c r="BQ14" s="68">
        <v>65</v>
      </c>
      <c r="BR14" s="68">
        <v>66</v>
      </c>
      <c r="BS14" s="68">
        <v>67</v>
      </c>
      <c r="BT14" s="68">
        <v>68</v>
      </c>
      <c r="BU14" s="68">
        <v>69</v>
      </c>
      <c r="BV14" s="68">
        <v>70</v>
      </c>
      <c r="BW14" s="68">
        <v>71</v>
      </c>
      <c r="BX14" s="68">
        <v>72</v>
      </c>
      <c r="BY14" s="68">
        <v>73</v>
      </c>
      <c r="BZ14" s="68">
        <v>74</v>
      </c>
      <c r="CA14" s="68">
        <v>75</v>
      </c>
      <c r="CB14" s="68">
        <v>76</v>
      </c>
      <c r="CC14" s="68">
        <v>77</v>
      </c>
      <c r="CD14" s="68">
        <v>78</v>
      </c>
      <c r="CE14" s="68">
        <v>79</v>
      </c>
      <c r="CF14" s="68">
        <v>80</v>
      </c>
      <c r="CG14" s="68">
        <v>81</v>
      </c>
      <c r="CH14" s="68">
        <v>82</v>
      </c>
      <c r="CI14" s="68">
        <v>83</v>
      </c>
      <c r="CJ14" s="68">
        <v>84</v>
      </c>
      <c r="CK14" s="68">
        <v>85</v>
      </c>
      <c r="CL14" s="68">
        <v>86</v>
      </c>
      <c r="CM14" s="68">
        <v>87</v>
      </c>
      <c r="CN14" s="68">
        <v>88</v>
      </c>
      <c r="CO14" s="68">
        <v>89</v>
      </c>
      <c r="CP14" s="68">
        <v>90</v>
      </c>
      <c r="CQ14" s="68">
        <v>91</v>
      </c>
      <c r="CR14" s="68">
        <v>92</v>
      </c>
      <c r="CS14" s="68">
        <v>93</v>
      </c>
      <c r="CT14" s="68">
        <v>94</v>
      </c>
      <c r="CU14" s="68">
        <v>95</v>
      </c>
      <c r="CV14" s="68">
        <v>96</v>
      </c>
      <c r="CW14" s="164" t="s">
        <v>544</v>
      </c>
    </row>
    <row r="15" spans="1:101" ht="16.5" customHeight="1">
      <c r="A15" s="140" t="s">
        <v>224</v>
      </c>
      <c r="B15" s="141" t="s">
        <v>602</v>
      </c>
      <c r="C15" s="150">
        <v>2.4E-2</v>
      </c>
      <c r="D15" s="143">
        <f t="shared" ref="D15:D19" si="17">SUM(E15:CV15)</f>
        <v>5528.1196800000007</v>
      </c>
      <c r="E15" s="144">
        <f>'6、销售进度'!D$74*$C$15</f>
        <v>0</v>
      </c>
      <c r="F15" s="144">
        <f>'6、销售进度'!E$74*$C$15</f>
        <v>0</v>
      </c>
      <c r="G15" s="144">
        <f>'6、销售进度'!F$74*$C$15</f>
        <v>0</v>
      </c>
      <c r="H15" s="144">
        <f>'6、销售进度'!G$74*$C$15</f>
        <v>0</v>
      </c>
      <c r="I15" s="144">
        <f>'6、销售进度'!H$74*$C$15</f>
        <v>0</v>
      </c>
      <c r="J15" s="144">
        <f>'6、销售进度'!I$74*$C$15</f>
        <v>0</v>
      </c>
      <c r="K15" s="144">
        <f>'6、销售进度'!J$74*$C$15</f>
        <v>0</v>
      </c>
      <c r="L15" s="144">
        <f>'6、销售进度'!K$74*$C$15</f>
        <v>0</v>
      </c>
      <c r="M15" s="144">
        <f>'6、销售进度'!L$74*$C$15</f>
        <v>0</v>
      </c>
      <c r="N15" s="144">
        <f>'6、销售进度'!M$74*$C$15</f>
        <v>0</v>
      </c>
      <c r="O15" s="144">
        <f>'6、销售进度'!N$74*$C$15</f>
        <v>2234.6495999999997</v>
      </c>
      <c r="P15" s="144">
        <f>'6、销售进度'!O$74*$C$15</f>
        <v>1303.5456000000001</v>
      </c>
      <c r="Q15" s="144">
        <f>'6、销售进度'!P$74*$C$15</f>
        <v>1303.5456000000001</v>
      </c>
      <c r="R15" s="144">
        <f>'6、销售进度'!Q$74*$C$15</f>
        <v>418.53888000000018</v>
      </c>
      <c r="S15" s="144">
        <f>'6、销售进度'!R$74*$C$15</f>
        <v>0</v>
      </c>
      <c r="T15" s="144">
        <f>'6、销售进度'!S$74*$C$15</f>
        <v>0</v>
      </c>
      <c r="U15" s="144">
        <f>'6、销售进度'!T$74*$C$15</f>
        <v>0</v>
      </c>
      <c r="V15" s="144">
        <f>'6、销售进度'!U$74*$C$15</f>
        <v>0</v>
      </c>
      <c r="W15" s="144">
        <f>'6、销售进度'!V$74*$C$15</f>
        <v>36</v>
      </c>
      <c r="X15" s="144">
        <f>'6、销售进度'!W$74*$C$15</f>
        <v>36</v>
      </c>
      <c r="Y15" s="144">
        <f>'6、销售进度'!X$74*$C$15</f>
        <v>0</v>
      </c>
      <c r="Z15" s="144">
        <f>'6、销售进度'!Y$74*$C$15</f>
        <v>0</v>
      </c>
      <c r="AA15" s="144">
        <f>'6、销售进度'!Z$74*$C$15</f>
        <v>0</v>
      </c>
      <c r="AB15" s="144">
        <f>'6、销售进度'!AA$74*$C$15</f>
        <v>0</v>
      </c>
      <c r="AC15" s="144">
        <f>'6、销售进度'!AB$74*$C$15</f>
        <v>0</v>
      </c>
      <c r="AD15" s="144">
        <f>'6、销售进度'!AC$74*$C$15</f>
        <v>0</v>
      </c>
      <c r="AE15" s="144">
        <f>'6、销售进度'!AD$74*$C$15</f>
        <v>0</v>
      </c>
      <c r="AF15" s="144">
        <f>'6、销售进度'!AE$74*$C$15</f>
        <v>0</v>
      </c>
      <c r="AG15" s="144">
        <f>'6、销售进度'!AF$74*$C$15</f>
        <v>0</v>
      </c>
      <c r="AH15" s="144">
        <f>'6、销售进度'!AG$74*$C$15</f>
        <v>0</v>
      </c>
      <c r="AI15" s="144">
        <f>'6、销售进度'!AH$74*$C$15</f>
        <v>0</v>
      </c>
      <c r="AJ15" s="144">
        <f>'6、销售进度'!AI$74*$C$15</f>
        <v>129.6</v>
      </c>
      <c r="AK15" s="144">
        <f>'6、销售进度'!AJ$74*$C$15</f>
        <v>36</v>
      </c>
      <c r="AL15" s="144">
        <f>'6、销售进度'!AK$74*$C$15</f>
        <v>30.240000000000002</v>
      </c>
      <c r="AM15" s="144">
        <f>'6、销售进度'!AL$74*$C$15</f>
        <v>0</v>
      </c>
      <c r="AN15" s="144">
        <f>'6、销售进度'!AM$74*$C$15</f>
        <v>0</v>
      </c>
      <c r="AO15" s="144">
        <f>'6、销售进度'!AN$74*$C$15</f>
        <v>0</v>
      </c>
      <c r="AP15" s="144">
        <f>'6、销售进度'!AO$74*$C$15</f>
        <v>0</v>
      </c>
      <c r="AQ15" s="144">
        <f>'6、销售进度'!AP$74*$C$15</f>
        <v>0</v>
      </c>
      <c r="AR15" s="144">
        <f>'6、销售进度'!AQ$74*$C$15</f>
        <v>0</v>
      </c>
      <c r="AS15" s="144">
        <f>'6、销售进度'!AR$74*$C$15</f>
        <v>0</v>
      </c>
      <c r="AT15" s="144">
        <f>'6、销售进度'!AS$74*$C$15</f>
        <v>0</v>
      </c>
      <c r="AU15" s="144">
        <f>'6、销售进度'!AT$74*$C$15</f>
        <v>0</v>
      </c>
      <c r="AV15" s="144">
        <f>'6、销售进度'!AU$74*$C$15</f>
        <v>0</v>
      </c>
      <c r="AW15" s="144">
        <f>'6、销售进度'!AV$74*$C$15</f>
        <v>0</v>
      </c>
      <c r="AX15" s="144">
        <f>'6、销售进度'!AW$74*$C$15</f>
        <v>0</v>
      </c>
      <c r="AY15" s="144">
        <f>'6、销售进度'!AX$74*$C$15</f>
        <v>0</v>
      </c>
      <c r="AZ15" s="144">
        <f>'6、销售进度'!AY$74*$C$15</f>
        <v>0</v>
      </c>
      <c r="BA15" s="144">
        <f>'6、销售进度'!AZ$74*$C$15</f>
        <v>0</v>
      </c>
      <c r="BB15" s="144">
        <f>'6、销售进度'!BA$74*$C$15</f>
        <v>0</v>
      </c>
      <c r="BC15" s="144">
        <f>'6、销售进度'!BB$74*$C$15</f>
        <v>0</v>
      </c>
      <c r="BD15" s="144">
        <f>'6、销售进度'!BC$74*$C$15</f>
        <v>0</v>
      </c>
      <c r="BE15" s="144">
        <f>'6、销售进度'!BD$74*$C$15</f>
        <v>0</v>
      </c>
      <c r="BF15" s="144">
        <f>'6、销售进度'!BE$74*$C$15</f>
        <v>0</v>
      </c>
      <c r="BG15" s="144">
        <f>'6、销售进度'!BF$74*$C$15</f>
        <v>0</v>
      </c>
      <c r="BH15" s="144">
        <f>'6、销售进度'!BG$74*$C$15</f>
        <v>0</v>
      </c>
      <c r="BI15" s="144">
        <f>'6、销售进度'!BH$74*$C$15</f>
        <v>0</v>
      </c>
      <c r="BJ15" s="144">
        <f>'6、销售进度'!BI$74*$C$15</f>
        <v>0</v>
      </c>
      <c r="BK15" s="144">
        <f>'6、销售进度'!BJ$74*$C$15</f>
        <v>0</v>
      </c>
      <c r="BL15" s="144">
        <f>'6、销售进度'!BK$74*$C$15</f>
        <v>0</v>
      </c>
      <c r="BM15" s="144">
        <f>'6、销售进度'!BL$74*$C$15</f>
        <v>0</v>
      </c>
      <c r="BN15" s="144">
        <f>'6、销售进度'!BM$74*$C$15</f>
        <v>0</v>
      </c>
      <c r="BO15" s="144">
        <f>'6、销售进度'!BN$74*$C$15</f>
        <v>0</v>
      </c>
      <c r="BP15" s="144">
        <f>'6、销售进度'!BO$74*$C$15</f>
        <v>0</v>
      </c>
      <c r="BQ15" s="144">
        <f>'6、销售进度'!BP$74*$C$15</f>
        <v>0</v>
      </c>
      <c r="BR15" s="144">
        <f>'6、销售进度'!BQ$74*$C$15</f>
        <v>0</v>
      </c>
      <c r="BS15" s="144">
        <f>'6、销售进度'!BR$74*$C$15</f>
        <v>0</v>
      </c>
      <c r="BT15" s="144">
        <f>'6、销售进度'!BS$74*$C$15</f>
        <v>0</v>
      </c>
      <c r="BU15" s="144">
        <f>'6、销售进度'!BT$74*$C$15</f>
        <v>0</v>
      </c>
      <c r="BV15" s="144">
        <f>'6、销售进度'!BU$74*$C$15</f>
        <v>0</v>
      </c>
      <c r="BW15" s="144">
        <f>'6、销售进度'!BV$74*$C$15</f>
        <v>0</v>
      </c>
      <c r="BX15" s="144">
        <f>'6、销售进度'!BW$74*$C$15</f>
        <v>0</v>
      </c>
      <c r="BY15" s="144">
        <f>'6、销售进度'!BX$74*$C$15</f>
        <v>0</v>
      </c>
      <c r="BZ15" s="144">
        <f>'6、销售进度'!BY$74*$C$15</f>
        <v>0</v>
      </c>
      <c r="CA15" s="144">
        <f>'6、销售进度'!BZ$74*$C$15</f>
        <v>0</v>
      </c>
      <c r="CB15" s="144">
        <f>'6、销售进度'!CA$74*$C$15</f>
        <v>0</v>
      </c>
      <c r="CC15" s="144">
        <f>'6、销售进度'!CB$74*$C$15</f>
        <v>0</v>
      </c>
      <c r="CD15" s="144">
        <f>'6、销售进度'!CC$74*$C$15</f>
        <v>0</v>
      </c>
      <c r="CE15" s="144">
        <f>'6、销售进度'!CD$74*$C$15</f>
        <v>0</v>
      </c>
      <c r="CF15" s="144">
        <f>'6、销售进度'!CE$74*$C$15</f>
        <v>0</v>
      </c>
      <c r="CG15" s="144">
        <f>'6、销售进度'!CF$74*$C$15</f>
        <v>0</v>
      </c>
      <c r="CH15" s="144">
        <f>'6、销售进度'!CG$74*$C$15</f>
        <v>0</v>
      </c>
      <c r="CI15" s="144">
        <f>'6、销售进度'!CH$74*$C$15</f>
        <v>0</v>
      </c>
      <c r="CJ15" s="144">
        <f>'6、销售进度'!CI$74*$C$15</f>
        <v>0</v>
      </c>
      <c r="CK15" s="144">
        <f>'6、销售进度'!CJ$74*$C$15</f>
        <v>0</v>
      </c>
      <c r="CL15" s="144">
        <f>'6、销售进度'!CK$74*$C$15</f>
        <v>0</v>
      </c>
      <c r="CM15" s="144">
        <f>'6、销售进度'!CL$74*$C$15</f>
        <v>0</v>
      </c>
      <c r="CN15" s="144">
        <f>'6、销售进度'!CM$74*$C$15</f>
        <v>0</v>
      </c>
      <c r="CO15" s="144">
        <f>'6、销售进度'!CN$74*$C$15</f>
        <v>0</v>
      </c>
      <c r="CP15" s="144">
        <f>'6、销售进度'!CO$74*$C$15</f>
        <v>0</v>
      </c>
      <c r="CQ15" s="144">
        <f>'6、销售进度'!CP$74*$C$15</f>
        <v>0</v>
      </c>
      <c r="CR15" s="144">
        <f>'6、销售进度'!CQ$74*$C$15</f>
        <v>0</v>
      </c>
      <c r="CS15" s="144">
        <f>'6、销售进度'!CR$74*$C$15</f>
        <v>0</v>
      </c>
      <c r="CT15" s="144">
        <f>'6、销售进度'!CS$74*$C$15</f>
        <v>0</v>
      </c>
      <c r="CU15" s="144">
        <f>'6、销售进度'!CT$74*$C$15</f>
        <v>0</v>
      </c>
      <c r="CV15" s="144"/>
      <c r="CW15" s="135">
        <f>D15-'5、销售定价'!$G$18*C15</f>
        <v>0</v>
      </c>
    </row>
    <row r="16" spans="1:101" ht="16.5" customHeight="1">
      <c r="A16" s="140" t="s">
        <v>225</v>
      </c>
      <c r="B16" s="141" t="s">
        <v>602</v>
      </c>
      <c r="C16" s="150">
        <v>0.02</v>
      </c>
      <c r="D16" s="143">
        <f t="shared" si="17"/>
        <v>4606.7663999999977</v>
      </c>
      <c r="E16" s="144">
        <f>IF(((YEAR(主要假设阐述!$B$15)-YEAR(主要假设阐述!$B$5))*12+MONTH(主要假设阐述!$B$15)-MONTH(主要假设阐述!$B$5)+1)&gt;=E14,'5、销售定价'!$G$18*'9、税金与费用'!$C$16/(DATEDIF(主要假设阐述!$B$5,主要假设阐述!$B$15,"m")+1),0)</f>
        <v>118.12221538461537</v>
      </c>
      <c r="F16" s="144">
        <f>IF(((YEAR(主要假设阐述!$B$15)-YEAR(主要假设阐述!$B$5))*12+MONTH(主要假设阐述!$B$15)-MONTH(主要假设阐述!$B$5)+1)&gt;=F14,'5、销售定价'!$G$18*'9、税金与费用'!$C$16/(DATEDIF(主要假设阐述!$B$5,主要假设阐述!$B$15,"m")+1),0)</f>
        <v>118.12221538461537</v>
      </c>
      <c r="G16" s="144">
        <f>IF(((YEAR(主要假设阐述!$B$15)-YEAR(主要假设阐述!$B$5))*12+MONTH(主要假设阐述!$B$15)-MONTH(主要假设阐述!$B$5)+1)&gt;=G14,'5、销售定价'!$G$18*'9、税金与费用'!$C$16/(DATEDIF(主要假设阐述!$B$5,主要假设阐述!$B$15,"m")+1),0)</f>
        <v>118.12221538461537</v>
      </c>
      <c r="H16" s="144">
        <f>IF(((YEAR(主要假设阐述!$B$15)-YEAR(主要假设阐述!$B$5))*12+MONTH(主要假设阐述!$B$15)-MONTH(主要假设阐述!$B$5)+1)&gt;=H14,'5、销售定价'!$G$18*'9、税金与费用'!$C$16/(DATEDIF(主要假设阐述!$B$5,主要假设阐述!$B$15,"m")+1),0)</f>
        <v>118.12221538461537</v>
      </c>
      <c r="I16" s="144">
        <f>IF(((YEAR(主要假设阐述!$B$15)-YEAR(主要假设阐述!$B$5))*12+MONTH(主要假设阐述!$B$15)-MONTH(主要假设阐述!$B$5)+1)&gt;=I14,'5、销售定价'!$G$18*'9、税金与费用'!$C$16/(DATEDIF(主要假设阐述!$B$5,主要假设阐述!$B$15,"m")+1),0)</f>
        <v>118.12221538461537</v>
      </c>
      <c r="J16" s="144">
        <f>IF(((YEAR(主要假设阐述!$B$15)-YEAR(主要假设阐述!$B$5))*12+MONTH(主要假设阐述!$B$15)-MONTH(主要假设阐述!$B$5)+1)&gt;=J14,'5、销售定价'!$G$18*'9、税金与费用'!$C$16/(DATEDIF(主要假设阐述!$B$5,主要假设阐述!$B$15,"m")+1),0)</f>
        <v>118.12221538461537</v>
      </c>
      <c r="K16" s="144">
        <f>IF(((YEAR(主要假设阐述!$B$15)-YEAR(主要假设阐述!$B$5))*12+MONTH(主要假设阐述!$B$15)-MONTH(主要假设阐述!$B$5)+1)&gt;=K14,'5、销售定价'!$G$18*'9、税金与费用'!$C$16/(DATEDIF(主要假设阐述!$B$5,主要假设阐述!$B$15,"m")+1),0)</f>
        <v>118.12221538461537</v>
      </c>
      <c r="L16" s="144">
        <f>IF(((YEAR(主要假设阐述!$B$15)-YEAR(主要假设阐述!$B$5))*12+MONTH(主要假设阐述!$B$15)-MONTH(主要假设阐述!$B$5)+1)&gt;=L14,'5、销售定价'!$G$18*'9、税金与费用'!$C$16/(DATEDIF(主要假设阐述!$B$5,主要假设阐述!$B$15,"m")+1),0)</f>
        <v>118.12221538461537</v>
      </c>
      <c r="M16" s="144">
        <f>IF(((YEAR(主要假设阐述!$B$15)-YEAR(主要假设阐述!$B$5))*12+MONTH(主要假设阐述!$B$15)-MONTH(主要假设阐述!$B$5)+1)&gt;=M14,'5、销售定价'!$G$18*'9、税金与费用'!$C$16/(DATEDIF(主要假设阐述!$B$5,主要假设阐述!$B$15,"m")+1),0)</f>
        <v>118.12221538461537</v>
      </c>
      <c r="N16" s="144">
        <f>IF(((YEAR(主要假设阐述!$B$15)-YEAR(主要假设阐述!$B$5))*12+MONTH(主要假设阐述!$B$15)-MONTH(主要假设阐述!$B$5)+1)&gt;=N14,'5、销售定价'!$G$18*'9、税金与费用'!$C$16/(DATEDIF(主要假设阐述!$B$5,主要假设阐述!$B$15,"m")+1),0)</f>
        <v>118.12221538461537</v>
      </c>
      <c r="O16" s="144">
        <f>IF(((YEAR(主要假设阐述!$B$15)-YEAR(主要假设阐述!$B$5))*12+MONTH(主要假设阐述!$B$15)-MONTH(主要假设阐述!$B$5)+1)&gt;=O14,'5、销售定价'!$G$18*'9、税金与费用'!$C$16/(DATEDIF(主要假设阐述!$B$5,主要假设阐述!$B$15,"m")+1),0)</f>
        <v>118.12221538461537</v>
      </c>
      <c r="P16" s="144">
        <f>IF(((YEAR(主要假设阐述!$B$15)-YEAR(主要假设阐述!$B$5))*12+MONTH(主要假设阐述!$B$15)-MONTH(主要假设阐述!$B$5)+1)&gt;=P14,'5、销售定价'!$G$18*'9、税金与费用'!$C$16/(DATEDIF(主要假设阐述!$B$5,主要假设阐述!$B$15,"m")+1),0)</f>
        <v>118.12221538461537</v>
      </c>
      <c r="Q16" s="144">
        <f>IF(((YEAR(主要假设阐述!$B$15)-YEAR(主要假设阐述!$B$5))*12+MONTH(主要假设阐述!$B$15)-MONTH(主要假设阐述!$B$5)+1)&gt;=Q14,'5、销售定价'!$G$18*'9、税金与费用'!$C$16/(DATEDIF(主要假设阐述!$B$5,主要假设阐述!$B$15,"m")+1),0)</f>
        <v>118.12221538461537</v>
      </c>
      <c r="R16" s="144">
        <f>IF(((YEAR(主要假设阐述!$B$15)-YEAR(主要假设阐述!$B$5))*12+MONTH(主要假设阐述!$B$15)-MONTH(主要假设阐述!$B$5)+1)&gt;=R14,'5、销售定价'!$G$18*'9、税金与费用'!$C$16/(DATEDIF(主要假设阐述!$B$5,主要假设阐述!$B$15,"m")+1),0)</f>
        <v>118.12221538461537</v>
      </c>
      <c r="S16" s="144">
        <f>IF(((YEAR(主要假设阐述!$B$15)-YEAR(主要假设阐述!$B$5))*12+MONTH(主要假设阐述!$B$15)-MONTH(主要假设阐述!$B$5)+1)&gt;=S14,'5、销售定价'!$G$18*'9、税金与费用'!$C$16/(DATEDIF(主要假设阐述!$B$5,主要假设阐述!$B$15,"m")+1),0)</f>
        <v>118.12221538461537</v>
      </c>
      <c r="T16" s="144">
        <f>IF(((YEAR(主要假设阐述!$B$15)-YEAR(主要假设阐述!$B$5))*12+MONTH(主要假设阐述!$B$15)-MONTH(主要假设阐述!$B$5)+1)&gt;=T14,'5、销售定价'!$G$18*'9、税金与费用'!$C$16/(DATEDIF(主要假设阐述!$B$5,主要假设阐述!$B$15,"m")+1),0)</f>
        <v>118.12221538461537</v>
      </c>
      <c r="U16" s="144">
        <f>IF(((YEAR(主要假设阐述!$B$15)-YEAR(主要假设阐述!$B$5))*12+MONTH(主要假设阐述!$B$15)-MONTH(主要假设阐述!$B$5)+1)&gt;=U14,'5、销售定价'!$G$18*'9、税金与费用'!$C$16/(DATEDIF(主要假设阐述!$B$5,主要假设阐述!$B$15,"m")+1),0)</f>
        <v>118.12221538461537</v>
      </c>
      <c r="V16" s="144">
        <f>IF(((YEAR(主要假设阐述!$B$15)-YEAR(主要假设阐述!$B$5))*12+MONTH(主要假设阐述!$B$15)-MONTH(主要假设阐述!$B$5)+1)&gt;=V14,'5、销售定价'!$G$18*'9、税金与费用'!$C$16/(DATEDIF(主要假设阐述!$B$5,主要假设阐述!$B$15,"m")+1),0)</f>
        <v>118.12221538461537</v>
      </c>
      <c r="W16" s="144">
        <f>IF(((YEAR(主要假设阐述!$B$15)-YEAR(主要假设阐述!$B$5))*12+MONTH(主要假设阐述!$B$15)-MONTH(主要假设阐述!$B$5)+1)&gt;=W14,'5、销售定价'!$G$18*'9、税金与费用'!$C$16/(DATEDIF(主要假设阐述!$B$5,主要假设阐述!$B$15,"m")+1),0)</f>
        <v>118.12221538461537</v>
      </c>
      <c r="X16" s="144">
        <f>IF(((YEAR(主要假设阐述!$B$15)-YEAR(主要假设阐述!$B$5))*12+MONTH(主要假设阐述!$B$15)-MONTH(主要假设阐述!$B$5)+1)&gt;=X14,'5、销售定价'!$G$18*'9、税金与费用'!$C$16/(DATEDIF(主要假设阐述!$B$5,主要假设阐述!$B$15,"m")+1),0)</f>
        <v>118.12221538461537</v>
      </c>
      <c r="Y16" s="144">
        <f>IF(((YEAR(主要假设阐述!$B$15)-YEAR(主要假设阐述!$B$5))*12+MONTH(主要假设阐述!$B$15)-MONTH(主要假设阐述!$B$5)+1)&gt;=Y14,'5、销售定价'!$G$18*'9、税金与费用'!$C$16/(DATEDIF(主要假设阐述!$B$5,主要假设阐述!$B$15,"m")+1),0)</f>
        <v>118.12221538461537</v>
      </c>
      <c r="Z16" s="144">
        <f>IF(((YEAR(主要假设阐述!$B$15)-YEAR(主要假设阐述!$B$5))*12+MONTH(主要假设阐述!$B$15)-MONTH(主要假设阐述!$B$5)+1)&gt;=Z14,'5、销售定价'!$G$18*'9、税金与费用'!$C$16/(DATEDIF(主要假设阐述!$B$5,主要假设阐述!$B$15,"m")+1),0)</f>
        <v>118.12221538461537</v>
      </c>
      <c r="AA16" s="144">
        <f>IF(((YEAR(主要假设阐述!$B$15)-YEAR(主要假设阐述!$B$5))*12+MONTH(主要假设阐述!$B$15)-MONTH(主要假设阐述!$B$5)+1)&gt;=AA14,'5、销售定价'!$G$18*'9、税金与费用'!$C$16/(DATEDIF(主要假设阐述!$B$5,主要假设阐述!$B$15,"m")+1),0)</f>
        <v>118.12221538461537</v>
      </c>
      <c r="AB16" s="144">
        <f>IF(((YEAR(主要假设阐述!$B$15)-YEAR(主要假设阐述!$B$5))*12+MONTH(主要假设阐述!$B$15)-MONTH(主要假设阐述!$B$5)+1)&gt;=AB14,'5、销售定价'!$G$18*'9、税金与费用'!$C$16/(DATEDIF(主要假设阐述!$B$5,主要假设阐述!$B$15,"m")+1),0)</f>
        <v>118.12221538461537</v>
      </c>
      <c r="AC16" s="144">
        <f>IF(((YEAR(主要假设阐述!$B$15)-YEAR(主要假设阐述!$B$5))*12+MONTH(主要假设阐述!$B$15)-MONTH(主要假设阐述!$B$5)+1)&gt;=AC14,'5、销售定价'!$G$18*'9、税金与费用'!$C$16/(DATEDIF(主要假设阐述!$B$5,主要假设阐述!$B$15,"m")+1),0)</f>
        <v>118.12221538461537</v>
      </c>
      <c r="AD16" s="144">
        <f>IF(((YEAR(主要假设阐述!$B$15)-YEAR(主要假设阐述!$B$5))*12+MONTH(主要假设阐述!$B$15)-MONTH(主要假设阐述!$B$5)+1)&gt;=AD14,'5、销售定价'!$G$18*'9、税金与费用'!$C$16/(DATEDIF(主要假设阐述!$B$5,主要假设阐述!$B$15,"m")+1),0)</f>
        <v>118.12221538461537</v>
      </c>
      <c r="AE16" s="144">
        <f>IF(((YEAR(主要假设阐述!$B$15)-YEAR(主要假设阐述!$B$5))*12+MONTH(主要假设阐述!$B$15)-MONTH(主要假设阐述!$B$5)+1)&gt;=AE14,'5、销售定价'!$G$18*'9、税金与费用'!$C$16/(DATEDIF(主要假设阐述!$B$5,主要假设阐述!$B$15,"m")+1),0)</f>
        <v>118.12221538461537</v>
      </c>
      <c r="AF16" s="144">
        <f>IF(((YEAR(主要假设阐述!$B$15)-YEAR(主要假设阐述!$B$5))*12+MONTH(主要假设阐述!$B$15)-MONTH(主要假设阐述!$B$5)+1)&gt;=AF14,'5、销售定价'!$G$18*'9、税金与费用'!$C$16/(DATEDIF(主要假设阐述!$B$5,主要假设阐述!$B$15,"m")+1),0)</f>
        <v>118.12221538461537</v>
      </c>
      <c r="AG16" s="144">
        <f>IF(((YEAR(主要假设阐述!$B$15)-YEAR(主要假设阐述!$B$5))*12+MONTH(主要假设阐述!$B$15)-MONTH(主要假设阐述!$B$5)+1)&gt;=AG14,'5、销售定价'!$G$18*'9、税金与费用'!$C$16/(DATEDIF(主要假设阐述!$B$5,主要假设阐述!$B$15,"m")+1),0)</f>
        <v>118.12221538461537</v>
      </c>
      <c r="AH16" s="144">
        <f>IF(((YEAR(主要假设阐述!$B$15)-YEAR(主要假设阐述!$B$5))*12+MONTH(主要假设阐述!$B$15)-MONTH(主要假设阐述!$B$5)+1)&gt;=AH14,'5、销售定价'!$G$18*'9、税金与费用'!$C$16/(DATEDIF(主要假设阐述!$B$5,主要假设阐述!$B$15,"m")+1),0)</f>
        <v>118.12221538461537</v>
      </c>
      <c r="AI16" s="144">
        <f>IF(((YEAR(主要假设阐述!$B$15)-YEAR(主要假设阐述!$B$5))*12+MONTH(主要假设阐述!$B$15)-MONTH(主要假设阐述!$B$5)+1)&gt;=AI14,'5、销售定价'!$G$18*'9、税金与费用'!$C$16/(DATEDIF(主要假设阐述!$B$5,主要假设阐述!$B$15,"m")+1),0)</f>
        <v>118.12221538461537</v>
      </c>
      <c r="AJ16" s="144">
        <f>IF(((YEAR(主要假设阐述!$B$15)-YEAR(主要假设阐述!$B$5))*12+MONTH(主要假设阐述!$B$15)-MONTH(主要假设阐述!$B$5)+1)&gt;=AJ14,'5、销售定价'!$G$18*'9、税金与费用'!$C$16/(DATEDIF(主要假设阐述!$B$5,主要假设阐述!$B$15,"m")+1),0)</f>
        <v>118.12221538461537</v>
      </c>
      <c r="AK16" s="144">
        <f>IF(((YEAR(主要假设阐述!$B$15)-YEAR(主要假设阐述!$B$5))*12+MONTH(主要假设阐述!$B$15)-MONTH(主要假设阐述!$B$5)+1)&gt;=AK14,'5、销售定价'!$G$18*'9、税金与费用'!$C$16/(DATEDIF(主要假设阐述!$B$5,主要假设阐述!$B$15,"m")+1),0)</f>
        <v>118.12221538461537</v>
      </c>
      <c r="AL16" s="144">
        <f>IF(((YEAR(主要假设阐述!$B$15)-YEAR(主要假设阐述!$B$5))*12+MONTH(主要假设阐述!$B$15)-MONTH(主要假设阐述!$B$5)+1)&gt;=AL14,'5、销售定价'!$G$18*'9、税金与费用'!$C$16/(DATEDIF(主要假设阐述!$B$5,主要假设阐述!$B$15,"m")+1),0)</f>
        <v>118.12221538461537</v>
      </c>
      <c r="AM16" s="144">
        <f>IF(((YEAR(主要假设阐述!$B$15)-YEAR(主要假设阐述!$B$5))*12+MONTH(主要假设阐述!$B$15)-MONTH(主要假设阐述!$B$5)+1)&gt;=AM14,'5、销售定价'!$G$18*'9、税金与费用'!$C$16/(DATEDIF(主要假设阐述!$B$5,主要假设阐述!$B$15,"m")+1),0)</f>
        <v>118.12221538461537</v>
      </c>
      <c r="AN16" s="144">
        <f>IF(((YEAR(主要假设阐述!$B$15)-YEAR(主要假设阐述!$B$5))*12+MONTH(主要假设阐述!$B$15)-MONTH(主要假设阐述!$B$5)+1)&gt;=AN14,'5、销售定价'!$G$18*'9、税金与费用'!$C$16/(DATEDIF(主要假设阐述!$B$5,主要假设阐述!$B$15,"m")+1),0)</f>
        <v>118.12221538461537</v>
      </c>
      <c r="AO16" s="144">
        <f>IF(((YEAR(主要假设阐述!$B$15)-YEAR(主要假设阐述!$B$5))*12+MONTH(主要假设阐述!$B$15)-MONTH(主要假设阐述!$B$5)+1)&gt;=AO14,'5、销售定价'!$G$18*'9、税金与费用'!$C$16/(DATEDIF(主要假设阐述!$B$5,主要假设阐述!$B$15,"m")+1),0)</f>
        <v>118.12221538461537</v>
      </c>
      <c r="AP16" s="144">
        <f>IF(((YEAR(主要假设阐述!$B$15)-YEAR(主要假设阐述!$B$5))*12+MONTH(主要假设阐述!$B$15)-MONTH(主要假设阐述!$B$5)+1)&gt;=AP14,'5、销售定价'!$G$18*'9、税金与费用'!$C$16/(DATEDIF(主要假设阐述!$B$5,主要假设阐述!$B$15,"m")+1),0)</f>
        <v>118.12221538461537</v>
      </c>
      <c r="AQ16" s="144">
        <f>IF(((YEAR(主要假设阐述!$B$15)-YEAR(主要假设阐述!$B$5))*12+MONTH(主要假设阐述!$B$15)-MONTH(主要假设阐述!$B$5)+1)&gt;=AQ14,'5、销售定价'!$G$18*'9、税金与费用'!$C$16/(DATEDIF(主要假设阐述!$B$5,主要假设阐述!$B$15,"m")+1),0)</f>
        <v>118.12221538461537</v>
      </c>
      <c r="AR16" s="144">
        <f>IF(((YEAR(主要假设阐述!$B$15)-YEAR(主要假设阐述!$B$5))*12+MONTH(主要假设阐述!$B$15)-MONTH(主要假设阐述!$B$5)+1)&gt;=AR14,'5、销售定价'!$G$18*'9、税金与费用'!$C$16/(DATEDIF(主要假设阐述!$B$5,主要假设阐述!$B$15,"m")+1),0)</f>
        <v>0</v>
      </c>
      <c r="AS16" s="144">
        <f>IF(((YEAR(主要假设阐述!$B$15)-YEAR(主要假设阐述!$B$5))*12+MONTH(主要假设阐述!$B$15)-MONTH(主要假设阐述!$B$5)+1)&gt;=AS14,'5、销售定价'!$G$18*'9、税金与费用'!$C$16/(DATEDIF(主要假设阐述!$B$5,主要假设阐述!$B$15,"m")+1),0)</f>
        <v>0</v>
      </c>
      <c r="AT16" s="144">
        <f>IF(((YEAR(主要假设阐述!$B$15)-YEAR(主要假设阐述!$B$5))*12+MONTH(主要假设阐述!$B$15)-MONTH(主要假设阐述!$B$5)+1)&gt;=AT14,'5、销售定价'!$G$18*'9、税金与费用'!$C$16/(DATEDIF(主要假设阐述!$B$5,主要假设阐述!$B$15,"m")+1),0)</f>
        <v>0</v>
      </c>
      <c r="AU16" s="144">
        <f>IF(((YEAR(主要假设阐述!$B$15)-YEAR(主要假设阐述!$B$5))*12+MONTH(主要假设阐述!$B$15)-MONTH(主要假设阐述!$B$5)+1)&gt;=AU14,'5、销售定价'!$G$18*'9、税金与费用'!$C$16/(DATEDIF(主要假设阐述!$B$5,主要假设阐述!$B$15,"m")+1),0)</f>
        <v>0</v>
      </c>
      <c r="AV16" s="144">
        <f>IF(((YEAR(主要假设阐述!$B$15)-YEAR(主要假设阐述!$B$5))*12+MONTH(主要假设阐述!$B$15)-MONTH(主要假设阐述!$B$5)+1)&gt;=AV14,'5、销售定价'!$G$18*'9、税金与费用'!$C$16/(DATEDIF(主要假设阐述!$B$5,主要假设阐述!$B$15,"m")+1),0)</f>
        <v>0</v>
      </c>
      <c r="AW16" s="144">
        <f>IF(((YEAR(主要假设阐述!$B$15)-YEAR(主要假设阐述!$B$5))*12+MONTH(主要假设阐述!$B$15)-MONTH(主要假设阐述!$B$5)+1)&gt;=AW14,'5、销售定价'!$G$18*'9、税金与费用'!$C$16/(DATEDIF(主要假设阐述!$B$5,主要假设阐述!$B$15,"m")+1),0)</f>
        <v>0</v>
      </c>
      <c r="AX16" s="144">
        <f>IF(((YEAR(主要假设阐述!$B$15)-YEAR(主要假设阐述!$B$5))*12+MONTH(主要假设阐述!$B$15)-MONTH(主要假设阐述!$B$5)+1)&gt;=AX14,'5、销售定价'!$G$18*'9、税金与费用'!$C$16/(DATEDIF(主要假设阐述!$B$5,主要假设阐述!$B$15,"m")+1),0)</f>
        <v>0</v>
      </c>
      <c r="AY16" s="144">
        <f>IF(((YEAR(主要假设阐述!$B$15)-YEAR(主要假设阐述!$B$5))*12+MONTH(主要假设阐述!$B$15)-MONTH(主要假设阐述!$B$5)+1)&gt;=AY14,'5、销售定价'!$G$18*'9、税金与费用'!$C$16/(DATEDIF(主要假设阐述!$B$5,主要假设阐述!$B$15,"m")+1),0)</f>
        <v>0</v>
      </c>
      <c r="AZ16" s="144">
        <f>IF(((YEAR(主要假设阐述!$B$15)-YEAR(主要假设阐述!$B$5))*12+MONTH(主要假设阐述!$B$15)-MONTH(主要假设阐述!$B$5)+1)&gt;=AZ14,'5、销售定价'!$G$18*'9、税金与费用'!$C$16/(DATEDIF(主要假设阐述!$B$5,主要假设阐述!$B$15,"m")+1),0)</f>
        <v>0</v>
      </c>
      <c r="BA16" s="144">
        <f>IF(((YEAR(主要假设阐述!$B$15)-YEAR(主要假设阐述!$B$5))*12+MONTH(主要假设阐述!$B$15)-MONTH(主要假设阐述!$B$5)+1)&gt;=BA14,'5、销售定价'!$G$18*'9、税金与费用'!$C$16/(DATEDIF(主要假设阐述!$B$5,主要假设阐述!$B$15,"m")+1),0)</f>
        <v>0</v>
      </c>
      <c r="BB16" s="144">
        <f>IF(((YEAR(主要假设阐述!$B$15)-YEAR(主要假设阐述!$B$5))*12+MONTH(主要假设阐述!$B$15)-MONTH(主要假设阐述!$B$5)+1)&gt;=BB14,'5、销售定价'!$G$18*'9、税金与费用'!$C$16/(DATEDIF(主要假设阐述!$B$5,主要假设阐述!$B$15,"m")+1),0)</f>
        <v>0</v>
      </c>
      <c r="BC16" s="144">
        <f>IF(((YEAR(主要假设阐述!$B$15)-YEAR(主要假设阐述!$B$5))*12+MONTH(主要假设阐述!$B$15)-MONTH(主要假设阐述!$B$5)+1)&gt;=BC14,'5、销售定价'!$G$18*'9、税金与费用'!$C$16/(DATEDIF(主要假设阐述!$B$5,主要假设阐述!$B$15,"m")+1),0)</f>
        <v>0</v>
      </c>
      <c r="BD16" s="144">
        <f>IF(((YEAR(主要假设阐述!$B$15)-YEAR(主要假设阐述!$B$5))*12+MONTH(主要假设阐述!$B$15)-MONTH(主要假设阐述!$B$5)+1)&gt;=BD14,'5、销售定价'!$G$18*'9、税金与费用'!$C$16/(DATEDIF(主要假设阐述!$B$5,主要假设阐述!$B$15,"m")+1),0)</f>
        <v>0</v>
      </c>
      <c r="BE16" s="144">
        <f>IF(((YEAR(主要假设阐述!$B$15)-YEAR(主要假设阐述!$B$5))*12+MONTH(主要假设阐述!$B$15)-MONTH(主要假设阐述!$B$5)+1)&gt;=BE14,'5、销售定价'!$G$18*'9、税金与费用'!$C$16/(DATEDIF(主要假设阐述!$B$5,主要假设阐述!$B$15,"m")+1),0)</f>
        <v>0</v>
      </c>
      <c r="BF16" s="144">
        <f>IF(((YEAR(主要假设阐述!$B$15)-YEAR(主要假设阐述!$B$5))*12+MONTH(主要假设阐述!$B$15)-MONTH(主要假设阐述!$B$5)+1)&gt;=BF14,'5、销售定价'!$G$18*'9、税金与费用'!$C$16/(DATEDIF(主要假设阐述!$B$5,主要假设阐述!$B$15,"m")+1),0)</f>
        <v>0</v>
      </c>
      <c r="BG16" s="144">
        <f>IF(((YEAR(主要假设阐述!$B$15)-YEAR(主要假设阐述!$B$5))*12+MONTH(主要假设阐述!$B$15)-MONTH(主要假设阐述!$B$5)+1)&gt;=BG14,'5、销售定价'!$G$18*'9、税金与费用'!$C$16/(DATEDIF(主要假设阐述!$B$5,主要假设阐述!$B$15,"m")+1),0)</f>
        <v>0</v>
      </c>
      <c r="BH16" s="144">
        <f>IF(((YEAR(主要假设阐述!$B$15)-YEAR(主要假设阐述!$B$5))*12+MONTH(主要假设阐述!$B$15)-MONTH(主要假设阐述!$B$5)+1)&gt;=BH14,'5、销售定价'!$G$18*'9、税金与费用'!$C$16/(DATEDIF(主要假设阐述!$B$5,主要假设阐述!$B$15,"m")+1),0)</f>
        <v>0</v>
      </c>
      <c r="BI16" s="144">
        <f>IF(((YEAR(主要假设阐述!$B$15)-YEAR(主要假设阐述!$B$5))*12+MONTH(主要假设阐述!$B$15)-MONTH(主要假设阐述!$B$5)+1)&gt;=BI14,'5、销售定价'!$G$18*'9、税金与费用'!$C$16/(DATEDIF(主要假设阐述!$B$5,主要假设阐述!$B$15,"m")+1),0)</f>
        <v>0</v>
      </c>
      <c r="BJ16" s="144">
        <f>IF(((YEAR(主要假设阐述!$B$15)-YEAR(主要假设阐述!$B$5))*12+MONTH(主要假设阐述!$B$15)-MONTH(主要假设阐述!$B$5)+1)&gt;=BJ14,'5、销售定价'!$G$18*'9、税金与费用'!$C$16/(DATEDIF(主要假设阐述!$B$5,主要假设阐述!$B$15,"m")+1),0)</f>
        <v>0</v>
      </c>
      <c r="BK16" s="144">
        <f>IF(((YEAR(主要假设阐述!$B$15)-YEAR(主要假设阐述!$B$5))*12+MONTH(主要假设阐述!$B$15)-MONTH(主要假设阐述!$B$5)+1)&gt;=BK14,'5、销售定价'!$G$18*'9、税金与费用'!$C$16/(DATEDIF(主要假设阐述!$B$5,主要假设阐述!$B$15,"m")+1),0)</f>
        <v>0</v>
      </c>
      <c r="BL16" s="144">
        <f>IF(((YEAR(主要假设阐述!$B$15)-YEAR(主要假设阐述!$B$5))*12+MONTH(主要假设阐述!$B$15)-MONTH(主要假设阐述!$B$5)+1)&gt;=BL14,'5、销售定价'!$G$18*'9、税金与费用'!$C$16/(DATEDIF(主要假设阐述!$B$5,主要假设阐述!$B$15,"m")+1),0)</f>
        <v>0</v>
      </c>
      <c r="BM16" s="144">
        <f>IF(((YEAR(主要假设阐述!$B$15)-YEAR(主要假设阐述!$B$5))*12+MONTH(主要假设阐述!$B$15)-MONTH(主要假设阐述!$B$5)+1)&gt;=BM14,'5、销售定价'!$G$18*'9、税金与费用'!$C$16/(DATEDIF(主要假设阐述!$B$5,主要假设阐述!$B$15,"m")+1),0)</f>
        <v>0</v>
      </c>
      <c r="BN16" s="144">
        <f>IF(((YEAR(主要假设阐述!$B$15)-YEAR(主要假设阐述!$B$5))*12+MONTH(主要假设阐述!$B$15)-MONTH(主要假设阐述!$B$5)+1)&gt;=BN14,'5、销售定价'!$G$18*'9、税金与费用'!$C$16/(DATEDIF(主要假设阐述!$B$5,主要假设阐述!$B$15,"m")+1),0)</f>
        <v>0</v>
      </c>
      <c r="BO16" s="144">
        <f>IF(((YEAR(主要假设阐述!$B$15)-YEAR(主要假设阐述!$B$5))*12+MONTH(主要假设阐述!$B$15)-MONTH(主要假设阐述!$B$5)+1)&gt;=BO14,'5、销售定价'!$G$18*'9、税金与费用'!$C$16/(DATEDIF(主要假设阐述!$B$5,主要假设阐述!$B$15,"m")+1),0)</f>
        <v>0</v>
      </c>
      <c r="BP16" s="144">
        <f>IF(((YEAR(主要假设阐述!$B$15)-YEAR(主要假设阐述!$B$5))*12+MONTH(主要假设阐述!$B$15)-MONTH(主要假设阐述!$B$5)+1)&gt;=BP14,'5、销售定价'!$G$18*'9、税金与费用'!$C$16/(DATEDIF(主要假设阐述!$B$5,主要假设阐述!$B$15,"m")+1),0)</f>
        <v>0</v>
      </c>
      <c r="BQ16" s="144">
        <f>IF(((YEAR(主要假设阐述!$B$15)-YEAR(主要假设阐述!$B$5))*12+MONTH(主要假设阐述!$B$15)-MONTH(主要假设阐述!$B$5)+1)&gt;=BQ14,'5、销售定价'!$G$18*'9、税金与费用'!$C$16/(DATEDIF(主要假设阐述!$B$5,主要假设阐述!$B$15,"m")+1),0)</f>
        <v>0</v>
      </c>
      <c r="BR16" s="144">
        <f>IF(((YEAR(主要假设阐述!$B$15)-YEAR(主要假设阐述!$B$5))*12+MONTH(主要假设阐述!$B$15)-MONTH(主要假设阐述!$B$5)+1)&gt;=BR14,'5、销售定价'!$G$18*'9、税金与费用'!$C$16/(DATEDIF(主要假设阐述!$B$5,主要假设阐述!$B$15,"m")+1),0)</f>
        <v>0</v>
      </c>
      <c r="BS16" s="144">
        <f>IF(((YEAR(主要假设阐述!$B$15)-YEAR(主要假设阐述!$B$5))*12+MONTH(主要假设阐述!$B$15)-MONTH(主要假设阐述!$B$5)+1)&gt;=BS14,'5、销售定价'!$G$18*'9、税金与费用'!$C$16/(DATEDIF(主要假设阐述!$B$5,主要假设阐述!$B$15,"m")+1),0)</f>
        <v>0</v>
      </c>
      <c r="BT16" s="144">
        <f>IF(((YEAR(主要假设阐述!$B$15)-YEAR(主要假设阐述!$B$5))*12+MONTH(主要假设阐述!$B$15)-MONTH(主要假设阐述!$B$5)+1)&gt;=BT14,'5、销售定价'!$G$18*'9、税金与费用'!$C$16/(DATEDIF(主要假设阐述!$B$5,主要假设阐述!$B$15,"m")+1),0)</f>
        <v>0</v>
      </c>
      <c r="BU16" s="144">
        <f>IF(((YEAR(主要假设阐述!$B$15)-YEAR(主要假设阐述!$B$5))*12+MONTH(主要假设阐述!$B$15)-MONTH(主要假设阐述!$B$5)+1)&gt;=BU14,'5、销售定价'!$G$18*'9、税金与费用'!$C$16/(DATEDIF(主要假设阐述!$B$5,主要假设阐述!$B$15,"m")+1),0)</f>
        <v>0</v>
      </c>
      <c r="BV16" s="144">
        <f>IF(((YEAR(主要假设阐述!$B$15)-YEAR(主要假设阐述!$B$5))*12+MONTH(主要假设阐述!$B$15)-MONTH(主要假设阐述!$B$5)+1)&gt;=BV14,'5、销售定价'!$G$18*'9、税金与费用'!$C$16/(DATEDIF(主要假设阐述!$B$5,主要假设阐述!$B$15,"m")+1),0)</f>
        <v>0</v>
      </c>
      <c r="BW16" s="144">
        <f>IF(((YEAR(主要假设阐述!$B$15)-YEAR(主要假设阐述!$B$5))*12+MONTH(主要假设阐述!$B$15)-MONTH(主要假设阐述!$B$5)+1)&gt;=BW14,'5、销售定价'!$G$18*'9、税金与费用'!$C$16/(DATEDIF(主要假设阐述!$B$5,主要假设阐述!$B$15,"m")+1),0)</f>
        <v>0</v>
      </c>
      <c r="BX16" s="144">
        <f>IF(((YEAR(主要假设阐述!$B$15)-YEAR(主要假设阐述!$B$5))*12+MONTH(主要假设阐述!$B$15)-MONTH(主要假设阐述!$B$5)+1)&gt;=BX14,'5、销售定价'!$G$18*'9、税金与费用'!$C$16/(DATEDIF(主要假设阐述!$B$5,主要假设阐述!$B$15,"m")+1),0)</f>
        <v>0</v>
      </c>
      <c r="BY16" s="144">
        <f>IF(((YEAR(主要假设阐述!$B$15)-YEAR(主要假设阐述!$B$5))*12+MONTH(主要假设阐述!$B$15)-MONTH(主要假设阐述!$B$5)+1)&gt;=BY14,'5、销售定价'!$G$18*'9、税金与费用'!$C$16/(DATEDIF(主要假设阐述!$B$5,主要假设阐述!$B$15,"m")+1),0)</f>
        <v>0</v>
      </c>
      <c r="BZ16" s="144">
        <f>IF(((YEAR(主要假设阐述!$B$15)-YEAR(主要假设阐述!$B$5))*12+MONTH(主要假设阐述!$B$15)-MONTH(主要假设阐述!$B$5)+1)&gt;=BZ14,'5、销售定价'!$G$18*'9、税金与费用'!$C$16/(DATEDIF(主要假设阐述!$B$5,主要假设阐述!$B$15,"m")+1),0)</f>
        <v>0</v>
      </c>
      <c r="CA16" s="144">
        <f>IF(((YEAR(主要假设阐述!$B$15)-YEAR(主要假设阐述!$B$5))*12+MONTH(主要假设阐述!$B$15)-MONTH(主要假设阐述!$B$5)+1)&gt;=CA14,'5、销售定价'!$G$18*'9、税金与费用'!$C$16/(DATEDIF(主要假设阐述!$B$5,主要假设阐述!$B$15,"m")+1),0)</f>
        <v>0</v>
      </c>
      <c r="CB16" s="144">
        <f>IF(((YEAR(主要假设阐述!$B$15)-YEAR(主要假设阐述!$B$5))*12+MONTH(主要假设阐述!$B$15)-MONTH(主要假设阐述!$B$5)+1)&gt;=CB14,'5、销售定价'!$G$18*'9、税金与费用'!$C$16/(DATEDIF(主要假设阐述!$B$5,主要假设阐述!$B$15,"m")+1),0)</f>
        <v>0</v>
      </c>
      <c r="CC16" s="144">
        <f>IF(((YEAR(主要假设阐述!$B$15)-YEAR(主要假设阐述!$B$5))*12+MONTH(主要假设阐述!$B$15)-MONTH(主要假设阐述!$B$5)+1)&gt;=CC14,'5、销售定价'!$G$18*'9、税金与费用'!$C$16/(DATEDIF(主要假设阐述!$B$5,主要假设阐述!$B$15,"m")+1),0)</f>
        <v>0</v>
      </c>
      <c r="CD16" s="144">
        <f>IF(((YEAR(主要假设阐述!$B$15)-YEAR(主要假设阐述!$B$5))*12+MONTH(主要假设阐述!$B$15)-MONTH(主要假设阐述!$B$5)+1)&gt;=CD14,'5、销售定价'!$G$18*'9、税金与费用'!$C$16/(DATEDIF(主要假设阐述!$B$5,主要假设阐述!$B$15,"m")+1),0)</f>
        <v>0</v>
      </c>
      <c r="CE16" s="144">
        <f>IF(((YEAR(主要假设阐述!$B$15)-YEAR(主要假设阐述!$B$5))*12+MONTH(主要假设阐述!$B$15)-MONTH(主要假设阐述!$B$5)+1)&gt;=CE14,'5、销售定价'!$G$18*'9、税金与费用'!$C$16/(DATEDIF(主要假设阐述!$B$5,主要假设阐述!$B$15,"m")+1),0)</f>
        <v>0</v>
      </c>
      <c r="CF16" s="144">
        <f>IF(((YEAR(主要假设阐述!$B$15)-YEAR(主要假设阐述!$B$5))*12+MONTH(主要假设阐述!$B$15)-MONTH(主要假设阐述!$B$5)+1)&gt;=CF14,'5、销售定价'!$G$18*'9、税金与费用'!$C$16/(DATEDIF(主要假设阐述!$B$5,主要假设阐述!$B$15,"m")+1),0)</f>
        <v>0</v>
      </c>
      <c r="CG16" s="144">
        <f>IF(((YEAR(主要假设阐述!$B$15)-YEAR(主要假设阐述!$B$5))*12+MONTH(主要假设阐述!$B$15)-MONTH(主要假设阐述!$B$5)+1)&gt;=CG14,'5、销售定价'!$G$18*'9、税金与费用'!$C$16/(DATEDIF(主要假设阐述!$B$5,主要假设阐述!$B$15,"m")+1),0)</f>
        <v>0</v>
      </c>
      <c r="CH16" s="144">
        <f>IF(((YEAR(主要假设阐述!$B$15)-YEAR(主要假设阐述!$B$5))*12+MONTH(主要假设阐述!$B$15)-MONTH(主要假设阐述!$B$5)+1)&gt;=CH14,'5、销售定价'!$G$18*'9、税金与费用'!$C$16/(DATEDIF(主要假设阐述!$B$5,主要假设阐述!$B$15,"m")+1),0)</f>
        <v>0</v>
      </c>
      <c r="CI16" s="144">
        <f>IF(((YEAR(主要假设阐述!$B$15)-YEAR(主要假设阐述!$B$5))*12+MONTH(主要假设阐述!$B$15)-MONTH(主要假设阐述!$B$5)+1)&gt;=CI14,'5、销售定价'!$G$18*'9、税金与费用'!$C$16/(DATEDIF(主要假设阐述!$B$5,主要假设阐述!$B$15,"m")+1),0)</f>
        <v>0</v>
      </c>
      <c r="CJ16" s="144">
        <f>IF(((YEAR(主要假设阐述!$B$15)-YEAR(主要假设阐述!$B$5))*12+MONTH(主要假设阐述!$B$15)-MONTH(主要假设阐述!$B$5)+1)&gt;=CJ14,'5、销售定价'!$G$18*'9、税金与费用'!$C$16/(DATEDIF(主要假设阐述!$B$5,主要假设阐述!$B$15,"m")+1),0)</f>
        <v>0</v>
      </c>
      <c r="CK16" s="144">
        <f>IF(((YEAR(主要假设阐述!$B$15)-YEAR(主要假设阐述!$B$5))*12+MONTH(主要假设阐述!$B$15)-MONTH(主要假设阐述!$B$5)+1)&gt;=CK14,'5、销售定价'!$G$18*'9、税金与费用'!$C$16/(DATEDIF(主要假设阐述!$B$5,主要假设阐述!$B$15,"m")+1),0)</f>
        <v>0</v>
      </c>
      <c r="CL16" s="144">
        <f>IF(((YEAR(主要假设阐述!$B$15)-YEAR(主要假设阐述!$B$5))*12+MONTH(主要假设阐述!$B$15)-MONTH(主要假设阐述!$B$5)+1)&gt;=CL14,'5、销售定价'!$G$18*'9、税金与费用'!$C$16/(DATEDIF(主要假设阐述!$B$5,主要假设阐述!$B$15,"m")+1),0)</f>
        <v>0</v>
      </c>
      <c r="CM16" s="144">
        <f>IF(((YEAR(主要假设阐述!$B$15)-YEAR(主要假设阐述!$B$5))*12+MONTH(主要假设阐述!$B$15)-MONTH(主要假设阐述!$B$5)+1)&gt;=CM14,'5、销售定价'!$G$18*'9、税金与费用'!$C$16/(DATEDIF(主要假设阐述!$B$5,主要假设阐述!$B$15,"m")+1),0)</f>
        <v>0</v>
      </c>
      <c r="CN16" s="144">
        <f>IF(((YEAR(主要假设阐述!$B$15)-YEAR(主要假设阐述!$B$5))*12+MONTH(主要假设阐述!$B$15)-MONTH(主要假设阐述!$B$5)+1)&gt;=CN14,'5、销售定价'!$G$18*'9、税金与费用'!$C$16/(DATEDIF(主要假设阐述!$B$5,主要假设阐述!$B$15,"m")+1),0)</f>
        <v>0</v>
      </c>
      <c r="CO16" s="144">
        <f>IF(((YEAR(主要假设阐述!$B$15)-YEAR(主要假设阐述!$B$5))*12+MONTH(主要假设阐述!$B$15)-MONTH(主要假设阐述!$B$5)+1)&gt;=CO14,'5、销售定价'!$G$18*'9、税金与费用'!$C$16/(DATEDIF(主要假设阐述!$B$5,主要假设阐述!$B$15,"m")+1),0)</f>
        <v>0</v>
      </c>
      <c r="CP16" s="144">
        <f>IF(((YEAR(主要假设阐述!$B$15)-YEAR(主要假设阐述!$B$5))*12+MONTH(主要假设阐述!$B$15)-MONTH(主要假设阐述!$B$5)+1)&gt;=CP14,'5、销售定价'!$G$18*'9、税金与费用'!$C$16/(DATEDIF(主要假设阐述!$B$5,主要假设阐述!$B$15,"m")+1),0)</f>
        <v>0</v>
      </c>
      <c r="CQ16" s="144">
        <f>IF(((YEAR(主要假设阐述!$B$15)-YEAR(主要假设阐述!$B$5))*12+MONTH(主要假设阐述!$B$15)-MONTH(主要假设阐述!$B$5)+1)&gt;=CQ14,'5、销售定价'!$G$18*'9、税金与费用'!$C$16/(DATEDIF(主要假设阐述!$B$5,主要假设阐述!$B$15,"m")+1),0)</f>
        <v>0</v>
      </c>
      <c r="CR16" s="144">
        <f>IF(((YEAR(主要假设阐述!$B$15)-YEAR(主要假设阐述!$B$5))*12+MONTH(主要假设阐述!$B$15)-MONTH(主要假设阐述!$B$5)+1)&gt;=CR14,'5、销售定价'!$G$18*'9、税金与费用'!$C$16/(DATEDIF(主要假设阐述!$B$5,主要假设阐述!$B$15,"m")+1),0)</f>
        <v>0</v>
      </c>
      <c r="CS16" s="144">
        <f>IF(((YEAR(主要假设阐述!$B$15)-YEAR(主要假设阐述!$B$5))*12+MONTH(主要假设阐述!$B$15)-MONTH(主要假设阐述!$B$5)+1)&gt;=CS14,'5、销售定价'!$G$18*'9、税金与费用'!$C$16/(DATEDIF(主要假设阐述!$B$5,主要假设阐述!$B$15,"m")+1),0)</f>
        <v>0</v>
      </c>
      <c r="CT16" s="144">
        <f>IF(((YEAR(主要假设阐述!$B$15)-YEAR(主要假设阐述!$B$5))*12+MONTH(主要假设阐述!$B$15)-MONTH(主要假设阐述!$B$5)+1)&gt;=CT14,'5、销售定价'!$G$18*'9、税金与费用'!$C$16/(DATEDIF(主要假设阐述!$B$5,主要假设阐述!$B$15,"m")+1),0)</f>
        <v>0</v>
      </c>
      <c r="CU16" s="144">
        <f>IF(((YEAR(主要假设阐述!$B$15)-YEAR(主要假设阐述!$B$5))*12+MONTH(主要假设阐述!$B$15)-MONTH(主要假设阐述!$B$5)+1)&gt;=CU14,'5、销售定价'!$G$18*'9、税金与费用'!$C$16/(DATEDIF(主要假设阐述!$B$5,主要假设阐述!$B$15,"m")+1),0)</f>
        <v>0</v>
      </c>
      <c r="CV16" s="144">
        <f>IF(((YEAR(主要假设阐述!$B$15)-YEAR(主要假设阐述!$B$5))*12+MONTH(主要假设阐述!$B$15)-MONTH(主要假设阐述!$B$5)+1)&gt;=CV14,'5、销售定价'!$G$18*'9、税金与费用'!$C$16/(DATEDIF(主要假设阐述!$B$5,主要假设阐述!$B$15,"m")+1),0)</f>
        <v>0</v>
      </c>
      <c r="CW16" s="135">
        <f>D16-'5、销售定价'!$G$18*C16</f>
        <v>0</v>
      </c>
    </row>
    <row r="17" spans="1:101" ht="16.5" customHeight="1">
      <c r="A17" s="140" t="s">
        <v>598</v>
      </c>
      <c r="B17" s="141" t="s">
        <v>603</v>
      </c>
      <c r="C17" s="150">
        <v>3.3599999999999998E-2</v>
      </c>
      <c r="D17" s="143">
        <f t="shared" si="17"/>
        <v>6972.4031999999988</v>
      </c>
      <c r="E17" s="151"/>
      <c r="F17" s="151">
        <f>'7、回款进度'!C$58/(1+11%)*$C$17</f>
        <v>0</v>
      </c>
      <c r="G17" s="151">
        <f>'7、回款进度'!D$58/(1+11%)*$C$17</f>
        <v>0</v>
      </c>
      <c r="H17" s="151">
        <f>'7、回款进度'!E$58/(1+11%)*$C$17</f>
        <v>0</v>
      </c>
      <c r="I17" s="151">
        <f>'7、回款进度'!F$58/(1+11%)*$C$17</f>
        <v>0</v>
      </c>
      <c r="J17" s="151">
        <f>'7、回款进度'!G$58/(1+11%)*$C$17</f>
        <v>0</v>
      </c>
      <c r="K17" s="151">
        <f>'7、回款进度'!H$58/(1+11%)*$C$17</f>
        <v>0</v>
      </c>
      <c r="L17" s="151">
        <f>'7、回款进度'!I$58/(1+11%)*$C$17</f>
        <v>0</v>
      </c>
      <c r="M17" s="151">
        <f>'7、回款进度'!J$58/(1+11%)*$C$17</f>
        <v>0</v>
      </c>
      <c r="N17" s="151">
        <f>'7、回款进度'!K$58/(1+11%)*$C$17</f>
        <v>0</v>
      </c>
      <c r="O17" s="151">
        <f>'7、回款进度'!L$58/(1+11%)*$C$17</f>
        <v>0</v>
      </c>
      <c r="P17" s="151">
        <f>'7、回款进度'!M$58/(1+11%)*$C$17</f>
        <v>0</v>
      </c>
      <c r="Q17" s="151">
        <f>'7、回款进度'!N$58/(1+11%)*$C$17</f>
        <v>845.54309189189178</v>
      </c>
      <c r="R17" s="151">
        <f>'7、回款进度'!O$58/(1+11%)*$C$17</f>
        <v>1056.9288648648646</v>
      </c>
      <c r="S17" s="151">
        <f>'7、回款进度'!P$58/(1+11%)*$C$17</f>
        <v>1385.7511783783782</v>
      </c>
      <c r="T17" s="151">
        <f>'7、回款进度'!Q$58/(1+11%)*$C$17</f>
        <v>1379.7060843243241</v>
      </c>
      <c r="U17" s="151">
        <f>'7、回款进度'!R$58/(1+11%)*$C$17</f>
        <v>904.14585081081077</v>
      </c>
      <c r="V17" s="151">
        <f>'7、回款进度'!S$58/(1+11%)*$C$17</f>
        <v>657.52911567567571</v>
      </c>
      <c r="W17" s="151">
        <f>'7、回款进度'!T$58/(1+11%)*$C$17</f>
        <v>269.98853189189191</v>
      </c>
      <c r="X17" s="151">
        <f>'7、回款进度'!U$58/(1+11%)*$C$17</f>
        <v>108.59992216216216</v>
      </c>
      <c r="Y17" s="151">
        <f>'7、回款进度'!V$58/(1+11%)*$C$17</f>
        <v>44.556505945945943</v>
      </c>
      <c r="Z17" s="151">
        <f>'7、回款进度'!W$58/(1+11%)*$C$17</f>
        <v>22.702702702702698</v>
      </c>
      <c r="AA17" s="151">
        <f>'7、回款进度'!X$58/(1+11%)*$C$17</f>
        <v>9.0810810810810807</v>
      </c>
      <c r="AB17" s="151">
        <f>'7、回款进度'!Y$58/(1+11%)*$C$17</f>
        <v>9.0810810810810807</v>
      </c>
      <c r="AC17" s="151">
        <f>'7、回款进度'!Z$58/(1+11%)*$C$17</f>
        <v>9.0810810810810807</v>
      </c>
      <c r="AD17" s="151">
        <f>'7、回款进度'!AA$58/(1+11%)*$C$17</f>
        <v>13.621621621621619</v>
      </c>
      <c r="AE17" s="151">
        <f>'7、回款进度'!AB$58/(1+11%)*$C$17</f>
        <v>9.0810810810810807</v>
      </c>
      <c r="AF17" s="151">
        <f>'7、回款进度'!AC$58/(1+11%)*$C$17</f>
        <v>0</v>
      </c>
      <c r="AG17" s="151">
        <f>'7、回款进度'!AD$58/(1+11%)*$C$17</f>
        <v>0</v>
      </c>
      <c r="AH17" s="151">
        <f>'7、回款进度'!AE$58/(1+11%)*$C$17</f>
        <v>0</v>
      </c>
      <c r="AI17" s="151">
        <f>'7、回款进度'!AF$58/(1+11%)*$C$17</f>
        <v>0</v>
      </c>
      <c r="AJ17" s="151">
        <f>'7、回款进度'!AG$58/(1+11%)*$C$17</f>
        <v>0</v>
      </c>
      <c r="AK17" s="151">
        <f>'7、回款进度'!AH$58/(1+11%)*$C$17</f>
        <v>0</v>
      </c>
      <c r="AL17" s="151">
        <f>'7、回款进度'!AI$58/(1+11%)*$C$17</f>
        <v>81.729729729729712</v>
      </c>
      <c r="AM17" s="151">
        <f>'7、回款进度'!AJ$58/(1+11%)*$C$17</f>
        <v>22.702702702702698</v>
      </c>
      <c r="AN17" s="151">
        <f>'7、回款进度'!AK$58/(1+11%)*$C$17</f>
        <v>19.070270270270267</v>
      </c>
      <c r="AO17" s="151">
        <f>'7、回款进度'!AL$58/(1+11%)*$C$17</f>
        <v>81.729729729729712</v>
      </c>
      <c r="AP17" s="151">
        <f>'7、回款进度'!AM$58/(1+11%)*$C$17</f>
        <v>22.702702702702698</v>
      </c>
      <c r="AQ17" s="151">
        <f>'7、回款进度'!AN$58/(1+11%)*$C$17</f>
        <v>19.070270270270267</v>
      </c>
      <c r="AR17" s="151">
        <f>'7、回款进度'!AO$58/(1+11%)*$C$17</f>
        <v>0</v>
      </c>
      <c r="AS17" s="151">
        <f>'7、回款进度'!AP$58/(1+11%)*$C$17</f>
        <v>0</v>
      </c>
      <c r="AT17" s="151">
        <f>'7、回款进度'!AQ$58/(1+11%)*$C$17</f>
        <v>0</v>
      </c>
      <c r="AU17" s="151">
        <f>'7、回款进度'!AR$58/(1+11%)*$C$17</f>
        <v>0</v>
      </c>
      <c r="AV17" s="151">
        <f>'7、回款进度'!AS$58/(1+11%)*$C$17</f>
        <v>0</v>
      </c>
      <c r="AW17" s="151">
        <f>'7、回款进度'!AT$58/(1+11%)*$C$17</f>
        <v>0</v>
      </c>
      <c r="AX17" s="151">
        <f>'7、回款进度'!AU$58/(1+11%)*$C$17</f>
        <v>0</v>
      </c>
      <c r="AY17" s="151">
        <f>'7、回款进度'!AV$58/(1+11%)*$C$17</f>
        <v>0</v>
      </c>
      <c r="AZ17" s="151">
        <f>'7、回款进度'!AW$58/(1+11%)*$C$17</f>
        <v>0</v>
      </c>
      <c r="BA17" s="151">
        <f>'7、回款进度'!AX$58/(1+11%)*$C$17</f>
        <v>0</v>
      </c>
      <c r="BB17" s="151">
        <f>'7、回款进度'!AY$58/(1+11%)*$C$17</f>
        <v>0</v>
      </c>
      <c r="BC17" s="151">
        <f>'7、回款进度'!AZ$58/(1+11%)*$C$17</f>
        <v>0</v>
      </c>
      <c r="BD17" s="151">
        <f>'7、回款进度'!BA$58/(1+11%)*$C$17</f>
        <v>0</v>
      </c>
      <c r="BE17" s="151">
        <f>'7、回款进度'!BB$58/(1+11%)*$C$17</f>
        <v>0</v>
      </c>
      <c r="BF17" s="151">
        <f>'7、回款进度'!BC$58/(1+11%)*$C$17</f>
        <v>0</v>
      </c>
      <c r="BG17" s="151">
        <f>'7、回款进度'!BD$58/(1+11%)*$C$17</f>
        <v>0</v>
      </c>
      <c r="BH17" s="151">
        <f>'7、回款进度'!BE$58/(1+11%)*$C$17</f>
        <v>0</v>
      </c>
      <c r="BI17" s="151">
        <f>'7、回款进度'!BF$58/(1+11%)*$C$17</f>
        <v>0</v>
      </c>
      <c r="BJ17" s="151">
        <f>'7、回款进度'!BG$58/(1+11%)*$C$17</f>
        <v>0</v>
      </c>
      <c r="BK17" s="151">
        <f>'7、回款进度'!BH$58/(1+11%)*$C$17</f>
        <v>0</v>
      </c>
      <c r="BL17" s="151">
        <f>'7、回款进度'!BI$58/(1+11%)*$C$17</f>
        <v>0</v>
      </c>
      <c r="BM17" s="151">
        <f>'7、回款进度'!BJ$58/(1+11%)*$C$17</f>
        <v>0</v>
      </c>
      <c r="BN17" s="151">
        <f>'7、回款进度'!BK$58/(1+11%)*$C$17</f>
        <v>0</v>
      </c>
      <c r="BO17" s="151">
        <f>'7、回款进度'!BL$58/(1+11%)*$C$17</f>
        <v>0</v>
      </c>
      <c r="BP17" s="151">
        <f>'7、回款进度'!BM$58/(1+11%)*$C$17</f>
        <v>0</v>
      </c>
      <c r="BQ17" s="151">
        <f>'7、回款进度'!BN$58/(1+11%)*$C$17</f>
        <v>0</v>
      </c>
      <c r="BR17" s="151">
        <f>'7、回款进度'!BO$58/(1+11%)*$C$17</f>
        <v>0</v>
      </c>
      <c r="BS17" s="151">
        <f>'7、回款进度'!BP$58/(1+11%)*$C$17</f>
        <v>0</v>
      </c>
      <c r="BT17" s="151">
        <f>'7、回款进度'!BQ$58/(1+11%)*$C$17</f>
        <v>0</v>
      </c>
      <c r="BU17" s="151">
        <f>'7、回款进度'!BR$58/(1+11%)*$C$17</f>
        <v>0</v>
      </c>
      <c r="BV17" s="151">
        <f>'7、回款进度'!BS$58/(1+11%)*$C$17</f>
        <v>0</v>
      </c>
      <c r="BW17" s="151">
        <f>'7、回款进度'!BT$58/(1+11%)*$C$17</f>
        <v>0</v>
      </c>
      <c r="BX17" s="151">
        <f>'7、回款进度'!BU$58/(1+11%)*$C$17</f>
        <v>0</v>
      </c>
      <c r="BY17" s="151">
        <f>'7、回款进度'!BV$58/(1+11%)*$C$17</f>
        <v>0</v>
      </c>
      <c r="BZ17" s="151">
        <f>'7、回款进度'!BW$58/(1+11%)*$C$17</f>
        <v>0</v>
      </c>
      <c r="CA17" s="151">
        <f>'7、回款进度'!BX$58/(1+11%)*$C$17</f>
        <v>0</v>
      </c>
      <c r="CB17" s="151">
        <f>'7、回款进度'!BY$58/(1+11%)*$C$17</f>
        <v>0</v>
      </c>
      <c r="CC17" s="151">
        <f>'7、回款进度'!BZ$58/(1+11%)*$C$17</f>
        <v>0</v>
      </c>
      <c r="CD17" s="151">
        <f>'7、回款进度'!CA$58/(1+11%)*$C$17</f>
        <v>0</v>
      </c>
      <c r="CE17" s="151">
        <f>'7、回款进度'!CB$58/(1+11%)*$C$17</f>
        <v>0</v>
      </c>
      <c r="CF17" s="151">
        <f>'7、回款进度'!CC$58/(1+11%)*$C$17</f>
        <v>0</v>
      </c>
      <c r="CG17" s="151">
        <f>'7、回款进度'!CD$58/(1+11%)*$C$17</f>
        <v>0</v>
      </c>
      <c r="CH17" s="151">
        <f>'7、回款进度'!CE$58/(1+11%)*$C$17</f>
        <v>0</v>
      </c>
      <c r="CI17" s="151">
        <f>'7、回款进度'!CF$58/(1+11%)*$C$17</f>
        <v>0</v>
      </c>
      <c r="CJ17" s="151">
        <f>'7、回款进度'!CG$58/(1+11%)*$C$17</f>
        <v>0</v>
      </c>
      <c r="CK17" s="151">
        <f>'7、回款进度'!CH$58/(1+11%)*$C$17</f>
        <v>0</v>
      </c>
      <c r="CL17" s="151">
        <f>'7、回款进度'!CI$58/(1+11%)*$C$17</f>
        <v>0</v>
      </c>
      <c r="CM17" s="151">
        <f>'7、回款进度'!CJ$58/(1+11%)*$C$17</f>
        <v>0</v>
      </c>
      <c r="CN17" s="151">
        <f>'7、回款进度'!CK$58/(1+11%)*$C$17</f>
        <v>0</v>
      </c>
      <c r="CO17" s="151">
        <f>'7、回款进度'!CL$58/(1+11%)*$C$17</f>
        <v>0</v>
      </c>
      <c r="CP17" s="151">
        <f>'7、回款进度'!CM$58/(1+11%)*$C$17</f>
        <v>0</v>
      </c>
      <c r="CQ17" s="151">
        <f>'7、回款进度'!CN$58/(1+11%)*$C$17</f>
        <v>0</v>
      </c>
      <c r="CR17" s="151">
        <f>'7、回款进度'!CO$58/(1+11%)*$C$17</f>
        <v>0</v>
      </c>
      <c r="CS17" s="151">
        <f>'7、回款进度'!CP$58/(1+11%)*$C$17</f>
        <v>0</v>
      </c>
      <c r="CT17" s="151">
        <f>'7、回款进度'!CQ$58/(1+11%)*$C$17</f>
        <v>0</v>
      </c>
      <c r="CU17" s="151">
        <f>'7、回款进度'!CR$58/(1+11%)*$C$17</f>
        <v>0</v>
      </c>
      <c r="CV17" s="151">
        <f>'7、回款进度'!CS$58/(1+11%)*$C$17</f>
        <v>0</v>
      </c>
      <c r="CW17" s="135">
        <f>D17-'5、销售定价'!$G$18*C17</f>
        <v>-766.96435199999996</v>
      </c>
    </row>
    <row r="18" spans="1:101" ht="16.5" customHeight="1">
      <c r="A18" s="140" t="s">
        <v>599</v>
      </c>
      <c r="B18" s="141" t="s">
        <v>603</v>
      </c>
      <c r="C18" s="150">
        <v>0.02</v>
      </c>
      <c r="D18" s="143">
        <f t="shared" si="17"/>
        <v>4351.3210810810806</v>
      </c>
      <c r="E18" s="152"/>
      <c r="F18" s="152">
        <f>'7、回款进度'!C$47/(1+11%)*$C$18+('7、回款进度'!C54+'7、回款进度'!C57)/1.11*4%</f>
        <v>0</v>
      </c>
      <c r="G18" s="152">
        <f>'7、回款进度'!D$47/(1+11%)*$C$18+('7、回款进度'!D54+'7、回款进度'!D57)/1.11*4%</f>
        <v>0</v>
      </c>
      <c r="H18" s="152">
        <f>'7、回款进度'!E$47/(1+11%)*$C$18+('7、回款进度'!E54+'7、回款进度'!E57)/1.11*4%</f>
        <v>0</v>
      </c>
      <c r="I18" s="152">
        <f>'7、回款进度'!F$47/(1+11%)*$C$18+('7、回款进度'!F54+'7、回款进度'!F57)/1.11*4%</f>
        <v>0</v>
      </c>
      <c r="J18" s="152">
        <f>'7、回款进度'!G$47/(1+11%)*$C$18+('7、回款进度'!G54+'7、回款进度'!G57)/1.11*4%</f>
        <v>0</v>
      </c>
      <c r="K18" s="152">
        <f>'7、回款进度'!H$47/(1+11%)*$C$18+('7、回款进度'!H54+'7、回款进度'!H57)/1.11*4%</f>
        <v>0</v>
      </c>
      <c r="L18" s="152">
        <f>'7、回款进度'!I$47/(1+11%)*$C$18+('7、回款进度'!I54+'7、回款进度'!I57)/1.11*4%</f>
        <v>0</v>
      </c>
      <c r="M18" s="152">
        <f>'7、回款进度'!J$47/(1+11%)*$C$18+('7、回款进度'!J54+'7、回款进度'!J57)/1.11*4%</f>
        <v>0</v>
      </c>
      <c r="N18" s="152">
        <f>'7、回款进度'!K$47/(1+11%)*$C$18+('7、回款进度'!K54+'7、回款进度'!K57)/1.11*4%</f>
        <v>0</v>
      </c>
      <c r="O18" s="152">
        <f>'7、回款进度'!L$47/(1+11%)*$C$18+('7、回款进度'!L54+'7、回款进度'!L57)/1.11*4%</f>
        <v>0</v>
      </c>
      <c r="P18" s="152">
        <f>'7、回款进度'!M$47/(1+11%)*$C$18+('7、回款进度'!M54+'7、回款进度'!M57)/1.11*4%</f>
        <v>0</v>
      </c>
      <c r="Q18" s="152">
        <f>'7、回款进度'!N$47/(1+11%)*$C$18+('7、回款进度'!N54+'7、回款进度'!N57)/1.11*4%</f>
        <v>503.2994594594594</v>
      </c>
      <c r="R18" s="152">
        <f>'7、回款进度'!O$47/(1+11%)*$C$18+('7、回款进度'!O54+'7、回款进度'!O57)/1.11*4%</f>
        <v>629.12432432432422</v>
      </c>
      <c r="S18" s="152">
        <f>'7、回款进度'!P$47/(1+11%)*$C$18+('7、回款进度'!P54+'7、回款进度'!P57)/1.11*4%</f>
        <v>824.85189189189191</v>
      </c>
      <c r="T18" s="152">
        <f>'7、回款进度'!Q$47/(1+11%)*$C$18+('7、回款进度'!Q54+'7、回款进度'!Q57)/1.11*4%</f>
        <v>821.25362162162162</v>
      </c>
      <c r="U18" s="152">
        <f>'7、回款进度'!R$47/(1+11%)*$C$18+('7、回款进度'!R54+'7、回款进度'!R57)/1.11*4%</f>
        <v>538.18205405405411</v>
      </c>
      <c r="V18" s="152">
        <f>'7、回款进度'!S$47/(1+11%)*$C$18+('7、回款进度'!S54+'7、回款进度'!S57)/1.11*4%</f>
        <v>391.38637837837842</v>
      </c>
      <c r="W18" s="152">
        <f>'7、回款进度'!T$47/(1+11%)*$C$18+('7、回款进度'!T54+'7、回款进度'!T57)/1.11*4%</f>
        <v>160.7074594594595</v>
      </c>
      <c r="X18" s="152">
        <f>'7、回款进度'!U$47/(1+11%)*$C$18+('7、回款进度'!U54+'7、回款进度'!U57)/1.11*4%</f>
        <v>64.642810810810815</v>
      </c>
      <c r="Y18" s="152">
        <f>'7、回款进度'!V$47/(1+11%)*$C$18+('7、回款进度'!V54+'7、回款进度'!V57)/1.11*4%</f>
        <v>37.332540540540549</v>
      </c>
      <c r="Z18" s="152">
        <f>'7、回款进度'!W$47/(1+11%)*$C$18+('7、回款进度'!W54+'7、回款进度'!W57)/1.11*4%</f>
        <v>27.027027027027025</v>
      </c>
      <c r="AA18" s="152">
        <f>'7、回款进度'!X$47/(1+11%)*$C$18+('7、回款进度'!X54+'7、回款进度'!X57)/1.11*4%</f>
        <v>10.810810810810811</v>
      </c>
      <c r="AB18" s="152">
        <f>'7、回款进度'!Y$47/(1+11%)*$C$18+('7、回款进度'!Y54+'7、回款进度'!Y57)/1.11*4%</f>
        <v>10.810810810810811</v>
      </c>
      <c r="AC18" s="152">
        <f>'7、回款进度'!Z$47/(1+11%)*$C$18+('7、回款进度'!Z54+'7、回款进度'!Z57)/1.11*4%</f>
        <v>10.810810810810811</v>
      </c>
      <c r="AD18" s="152">
        <f>'7、回款进度'!AA$47/(1+11%)*$C$18+('7、回款进度'!AA54+'7、回款进度'!AA57)/1.11*4%</f>
        <v>16.216216216216214</v>
      </c>
      <c r="AE18" s="152">
        <f>'7、回款进度'!AB$47/(1+11%)*$C$18+('7、回款进度'!AB54+'7、回款进度'!AB57)/1.11*4%</f>
        <v>10.810810810810811</v>
      </c>
      <c r="AF18" s="152">
        <f>'7、回款进度'!AC$47/(1+11%)*$C$18+('7、回款进度'!AC54+'7、回款进度'!AC57)/1.11*4%</f>
        <v>0</v>
      </c>
      <c r="AG18" s="152">
        <f>'7、回款进度'!AD$47/(1+11%)*$C$18+('7、回款进度'!AD54+'7、回款进度'!AD57)/1.11*4%</f>
        <v>0</v>
      </c>
      <c r="AH18" s="152">
        <f>'7、回款进度'!AE$47/(1+11%)*$C$18+('7、回款进度'!AE54+'7、回款进度'!AE57)/1.11*4%</f>
        <v>0</v>
      </c>
      <c r="AI18" s="152">
        <f>'7、回款进度'!AF$47/(1+11%)*$C$18+('7、回款进度'!AF54+'7、回款进度'!AF57)/1.11*4%</f>
        <v>0</v>
      </c>
      <c r="AJ18" s="152">
        <f>'7、回款进度'!AG$47/(1+11%)*$C$18+('7、回款进度'!AG54+'7、回款进度'!AG57)/1.11*4%</f>
        <v>0</v>
      </c>
      <c r="AK18" s="152">
        <f>'7、回款进度'!AH$47/(1+11%)*$C$18+('7、回款进度'!AH54+'7、回款进度'!AH57)/1.11*4%</f>
        <v>0</v>
      </c>
      <c r="AL18" s="152">
        <f>'7、回款进度'!AI$47/(1+11%)*$C$18+('7、回款进度'!AI54+'7、回款进度'!AI57)/1.11*4%</f>
        <v>97.297297297297291</v>
      </c>
      <c r="AM18" s="152">
        <f>'7、回款进度'!AJ$47/(1+11%)*$C$18+('7、回款进度'!AJ54+'7、回款进度'!AJ57)/1.11*4%</f>
        <v>27.027027027027025</v>
      </c>
      <c r="AN18" s="152">
        <f>'7、回款进度'!AK$47/(1+11%)*$C$18+('7、回款进度'!AK54+'7、回款进度'!AK57)/1.11*4%</f>
        <v>22.702702702702702</v>
      </c>
      <c r="AO18" s="152">
        <f>'7、回款进度'!AL$47/(1+11%)*$C$18+('7、回款进度'!AL54+'7、回款进度'!AL57)/1.11*4%</f>
        <v>97.297297297297291</v>
      </c>
      <c r="AP18" s="152">
        <f>'7、回款进度'!AM$47/(1+11%)*$C$18+('7、回款进度'!AM54+'7、回款进度'!AM57)/1.11*4%</f>
        <v>27.027027027027025</v>
      </c>
      <c r="AQ18" s="152">
        <f>'7、回款进度'!AN$47/(1+11%)*$C$18+('7、回款进度'!AN54+'7、回款进度'!AN57)/1.11*4%</f>
        <v>22.702702702702702</v>
      </c>
      <c r="AR18" s="152">
        <f>'7、回款进度'!AO$47/(1+11%)*$C$18+('7、回款进度'!AO54+'7、回款进度'!AO57)/1.11*4%</f>
        <v>0</v>
      </c>
      <c r="AS18" s="152">
        <f>'7、回款进度'!AP$47/(1+11%)*$C$18+('7、回款进度'!AP54+'7、回款进度'!AP57)/1.11*4%</f>
        <v>0</v>
      </c>
      <c r="AT18" s="152">
        <f>'7、回款进度'!AQ$47/(1+11%)*$C$18+('7、回款进度'!AQ54+'7、回款进度'!AQ57)/1.11*4%</f>
        <v>0</v>
      </c>
      <c r="AU18" s="152">
        <f>'7、回款进度'!AR$47/(1+11%)*$C$18+('7、回款进度'!AR54+'7、回款进度'!AR57)/1.11*4%</f>
        <v>0</v>
      </c>
      <c r="AV18" s="152">
        <f>'7、回款进度'!AS$47/(1+11%)*$C$18+('7、回款进度'!AS54+'7、回款进度'!AS57)/1.11*4%</f>
        <v>0</v>
      </c>
      <c r="AW18" s="152">
        <f>'7、回款进度'!AT$47/(1+11%)*$C$18+('7、回款进度'!AT54+'7、回款进度'!AT57)/1.11*4%</f>
        <v>0</v>
      </c>
      <c r="AX18" s="152">
        <f>'7、回款进度'!AU$47/(1+11%)*$C$18+('7、回款进度'!AU54+'7、回款进度'!AU57)/1.11*4%</f>
        <v>0</v>
      </c>
      <c r="AY18" s="152">
        <f>'7、回款进度'!AV$47/(1+11%)*$C$18+('7、回款进度'!AV54+'7、回款进度'!AV57)/1.11*4%</f>
        <v>0</v>
      </c>
      <c r="AZ18" s="152">
        <f>'7、回款进度'!AW$47/(1+11%)*$C$18+('7、回款进度'!AW54+'7、回款进度'!AW57)/1.11*4%</f>
        <v>0</v>
      </c>
      <c r="BA18" s="152">
        <f>'7、回款进度'!AX$47/(1+11%)*$C$18+('7、回款进度'!AX54+'7、回款进度'!AX57)/1.11*4%</f>
        <v>0</v>
      </c>
      <c r="BB18" s="152">
        <f>'7、回款进度'!AY$47/(1+11%)*$C$18+('7、回款进度'!AY54+'7、回款进度'!AY57)/1.11*4%</f>
        <v>0</v>
      </c>
      <c r="BC18" s="152">
        <f>'7、回款进度'!AZ$47/(1+11%)*$C$18+('7、回款进度'!AZ54+'7、回款进度'!AZ57)/1.11*4%</f>
        <v>0</v>
      </c>
      <c r="BD18" s="152">
        <f>'7、回款进度'!BA$47/(1+11%)*$C$18+('7、回款进度'!BA54+'7、回款进度'!BA57)/1.11*4%</f>
        <v>0</v>
      </c>
      <c r="BE18" s="152">
        <f>'7、回款进度'!BB$47/(1+11%)*$C$18+('7、回款进度'!BB54+'7、回款进度'!BB57)/1.11*4%</f>
        <v>0</v>
      </c>
      <c r="BF18" s="152">
        <f>'7、回款进度'!BC$47/(1+11%)*$C$18+('7、回款进度'!BC54+'7、回款进度'!BC57)/1.11*4%</f>
        <v>0</v>
      </c>
      <c r="BG18" s="152">
        <f>'7、回款进度'!BD$47/(1+11%)*$C$18+('7、回款进度'!BD54+'7、回款进度'!BD57)/1.11*4%</f>
        <v>0</v>
      </c>
      <c r="BH18" s="152">
        <f>'7、回款进度'!BE$47/(1+11%)*$C$18+('7、回款进度'!BE54+'7、回款进度'!BE57)/1.11*4%</f>
        <v>0</v>
      </c>
      <c r="BI18" s="152">
        <f>'7、回款进度'!BF$47/(1+11%)*$C$18+('7、回款进度'!BF54+'7、回款进度'!BF57)/1.11*4%</f>
        <v>0</v>
      </c>
      <c r="BJ18" s="152">
        <f>'7、回款进度'!BG$47/(1+11%)*$C$18+('7、回款进度'!BG54+'7、回款进度'!BG57)/1.11*4%</f>
        <v>0</v>
      </c>
      <c r="BK18" s="152">
        <f>'7、回款进度'!BH$47/(1+11%)*$C$18+('7、回款进度'!BH54+'7、回款进度'!BH57)/1.11*4%</f>
        <v>0</v>
      </c>
      <c r="BL18" s="152">
        <f>'7、回款进度'!BI$47/(1+11%)*$C$18+('7、回款进度'!BI54+'7、回款进度'!BI57)/1.11*4%</f>
        <v>0</v>
      </c>
      <c r="BM18" s="152">
        <f>'7、回款进度'!BJ$47/(1+11%)*$C$18+('7、回款进度'!BJ54+'7、回款进度'!BJ57)/1.11*4%</f>
        <v>0</v>
      </c>
      <c r="BN18" s="152">
        <f>'7、回款进度'!BK$47/(1+11%)*$C$18+('7、回款进度'!BK54+'7、回款进度'!BK57)/1.11*4%</f>
        <v>0</v>
      </c>
      <c r="BO18" s="152">
        <f>'7、回款进度'!BL$47/(1+11%)*$C$18+('7、回款进度'!BL54+'7、回款进度'!BL57)/1.11*4%</f>
        <v>0</v>
      </c>
      <c r="BP18" s="152">
        <f>'7、回款进度'!BM$47/(1+11%)*$C$18+('7、回款进度'!BM54+'7、回款进度'!BM57)/1.11*4%</f>
        <v>0</v>
      </c>
      <c r="BQ18" s="152">
        <f>'7、回款进度'!BN$47/(1+11%)*$C$18+('7、回款进度'!BN54+'7、回款进度'!BN57)/1.11*4%</f>
        <v>0</v>
      </c>
      <c r="BR18" s="152">
        <f>'7、回款进度'!BO$58/(1+11%)*$C$18</f>
        <v>0</v>
      </c>
      <c r="BS18" s="152">
        <f>'7、回款进度'!BP$58/(1+11%)*$C$18</f>
        <v>0</v>
      </c>
      <c r="BT18" s="152">
        <f>'7、回款进度'!BQ$58/(1+11%)*$C$18</f>
        <v>0</v>
      </c>
      <c r="BU18" s="152">
        <f>'7、回款进度'!BR$58/(1+11%)*$C$18</f>
        <v>0</v>
      </c>
      <c r="BV18" s="152">
        <f>'7、回款进度'!BS$58/(1+11%)*$C$18</f>
        <v>0</v>
      </c>
      <c r="BW18" s="152">
        <f>'7、回款进度'!BT$58/(1+11%)*$C$18</f>
        <v>0</v>
      </c>
      <c r="BX18" s="152">
        <f>'7、回款进度'!BU$58/(1+11%)*$C$18</f>
        <v>0</v>
      </c>
      <c r="BY18" s="152">
        <f>'7、回款进度'!BV$58/(1+11%)*$C$18</f>
        <v>0</v>
      </c>
      <c r="BZ18" s="152">
        <f>'7、回款进度'!BW$58/(1+11%)*$C$18</f>
        <v>0</v>
      </c>
      <c r="CA18" s="152">
        <f>'7、回款进度'!BX$58/(1+11%)*$C$18</f>
        <v>0</v>
      </c>
      <c r="CB18" s="152">
        <f>'7、回款进度'!BY$58/(1+11%)*$C$18</f>
        <v>0</v>
      </c>
      <c r="CC18" s="152">
        <f>'7、回款进度'!BZ$58/(1+11%)*$C$18</f>
        <v>0</v>
      </c>
      <c r="CD18" s="152">
        <f>'7、回款进度'!CA$58/(1+11%)*$C$18</f>
        <v>0</v>
      </c>
      <c r="CE18" s="152">
        <f>'7、回款进度'!CB$58/(1+11%)*$C$18</f>
        <v>0</v>
      </c>
      <c r="CF18" s="152">
        <f>'7、回款进度'!CC$58/(1+11%)*$C$18</f>
        <v>0</v>
      </c>
      <c r="CG18" s="152">
        <f>'7、回款进度'!CD$58/(1+11%)*$C$18</f>
        <v>0</v>
      </c>
      <c r="CH18" s="152">
        <f>'7、回款进度'!CE$58/(1+11%)*$C$18</f>
        <v>0</v>
      </c>
      <c r="CI18" s="152">
        <f>'7、回款进度'!CF$58/(1+11%)*$C$18</f>
        <v>0</v>
      </c>
      <c r="CJ18" s="152">
        <f>'7、回款进度'!CG$58/(1+11%)*$C$18</f>
        <v>0</v>
      </c>
      <c r="CK18" s="152">
        <f>'7、回款进度'!CH$58/(1+11%)*$C$18</f>
        <v>0</v>
      </c>
      <c r="CL18" s="152">
        <f>'7、回款进度'!CI$58/(1+11%)*$C$18</f>
        <v>0</v>
      </c>
      <c r="CM18" s="152">
        <f>'7、回款进度'!CJ$58/(1+11%)*$C$18</f>
        <v>0</v>
      </c>
      <c r="CN18" s="152">
        <f>'7、回款进度'!CK$58/(1+11%)*$C$18</f>
        <v>0</v>
      </c>
      <c r="CO18" s="152">
        <f>'7、回款进度'!CL$58/(1+11%)*$C$18</f>
        <v>0</v>
      </c>
      <c r="CP18" s="152">
        <f>'7、回款进度'!CM$58/(1+11%)*$C$18</f>
        <v>0</v>
      </c>
      <c r="CQ18" s="152">
        <f>'7、回款进度'!CN$58/(1+11%)*$C$18</f>
        <v>0</v>
      </c>
      <c r="CR18" s="152">
        <f>'7、回款进度'!CO$58/(1+11%)*$C$18</f>
        <v>0</v>
      </c>
      <c r="CS18" s="152">
        <f>'7、回款进度'!CP$58/(1+11%)*$C$18</f>
        <v>0</v>
      </c>
      <c r="CT18" s="152">
        <f>'7、回款进度'!CQ$58/(1+11%)*$C$18</f>
        <v>0</v>
      </c>
      <c r="CU18" s="152">
        <f>'7、回款进度'!CR$58/(1+11%)*$C$18</f>
        <v>0</v>
      </c>
      <c r="CV18" s="152">
        <f>'7、回款进度'!CS$58/(1+11%)*$C$18</f>
        <v>0</v>
      </c>
      <c r="CW18" s="135">
        <f>D18-'5、销售定价'!$G$18*C18</f>
        <v>-255.44531891891893</v>
      </c>
    </row>
    <row r="19" spans="1:101" ht="16.5" customHeight="1">
      <c r="A19" s="140" t="s">
        <v>600</v>
      </c>
      <c r="B19" s="141" t="s">
        <v>603</v>
      </c>
      <c r="C19" s="150">
        <v>0.15</v>
      </c>
      <c r="D19" s="143">
        <f t="shared" si="17"/>
        <v>4508.5671111850306</v>
      </c>
      <c r="E19" s="152"/>
      <c r="F19" s="153">
        <f>IF(F20&lt;0,0,F20)</f>
        <v>0</v>
      </c>
      <c r="G19" s="153">
        <f t="shared" ref="G19:BR19" si="18">IF(G20&lt;0,0,G20)</f>
        <v>0</v>
      </c>
      <c r="H19" s="153">
        <f t="shared" si="18"/>
        <v>0</v>
      </c>
      <c r="I19" s="153">
        <f t="shared" si="18"/>
        <v>0</v>
      </c>
      <c r="J19" s="153">
        <f t="shared" si="18"/>
        <v>0</v>
      </c>
      <c r="K19" s="153">
        <f t="shared" si="18"/>
        <v>0</v>
      </c>
      <c r="L19" s="153">
        <f t="shared" si="18"/>
        <v>0</v>
      </c>
      <c r="M19" s="153">
        <f t="shared" si="18"/>
        <v>0</v>
      </c>
      <c r="N19" s="153">
        <f t="shared" si="18"/>
        <v>0</v>
      </c>
      <c r="O19" s="153">
        <f t="shared" si="18"/>
        <v>0</v>
      </c>
      <c r="P19" s="153">
        <f t="shared" si="18"/>
        <v>0</v>
      </c>
      <c r="Q19" s="153">
        <f t="shared" si="18"/>
        <v>0</v>
      </c>
      <c r="R19" s="153">
        <f t="shared" si="18"/>
        <v>245.85624864864826</v>
      </c>
      <c r="S19" s="153">
        <f t="shared" si="18"/>
        <v>1206.2190504781704</v>
      </c>
      <c r="T19" s="153">
        <f t="shared" si="18"/>
        <v>1305.0065812889811</v>
      </c>
      <c r="U19" s="153">
        <f t="shared" si="18"/>
        <v>845.0152839916841</v>
      </c>
      <c r="V19" s="153">
        <f t="shared" si="18"/>
        <v>606.47231101871114</v>
      </c>
      <c r="W19" s="153">
        <f t="shared" si="18"/>
        <v>231.61906777546781</v>
      </c>
      <c r="X19" s="153">
        <f t="shared" si="18"/>
        <v>66.514013721413733</v>
      </c>
      <c r="Y19" s="153">
        <f t="shared" si="18"/>
        <v>1.8645542619542681</v>
      </c>
      <c r="Z19" s="153">
        <f t="shared" si="18"/>
        <v>0</v>
      </c>
      <c r="AA19" s="153">
        <f t="shared" si="18"/>
        <v>0</v>
      </c>
      <c r="AB19" s="153">
        <f t="shared" si="18"/>
        <v>0</v>
      </c>
      <c r="AC19" s="153">
        <f t="shared" si="18"/>
        <v>0</v>
      </c>
      <c r="AD19" s="153">
        <f t="shared" si="18"/>
        <v>0</v>
      </c>
      <c r="AE19" s="153">
        <f t="shared" si="18"/>
        <v>0</v>
      </c>
      <c r="AF19" s="153">
        <f t="shared" si="18"/>
        <v>0</v>
      </c>
      <c r="AG19" s="153">
        <f t="shared" si="18"/>
        <v>0</v>
      </c>
      <c r="AH19" s="153">
        <f t="shared" si="18"/>
        <v>0</v>
      </c>
      <c r="AI19" s="153">
        <f t="shared" si="18"/>
        <v>0</v>
      </c>
      <c r="AJ19" s="153">
        <f t="shared" si="18"/>
        <v>0</v>
      </c>
      <c r="AK19" s="153">
        <f t="shared" si="18"/>
        <v>0</v>
      </c>
      <c r="AL19" s="153">
        <f t="shared" si="18"/>
        <v>0</v>
      </c>
      <c r="AM19" s="153">
        <f t="shared" si="18"/>
        <v>0</v>
      </c>
      <c r="AN19" s="153">
        <f t="shared" si="18"/>
        <v>0</v>
      </c>
      <c r="AO19" s="153">
        <f t="shared" si="18"/>
        <v>0</v>
      </c>
      <c r="AP19" s="153">
        <f t="shared" si="18"/>
        <v>0</v>
      </c>
      <c r="AQ19" s="153">
        <f t="shared" si="18"/>
        <v>0</v>
      </c>
      <c r="AR19" s="153">
        <f t="shared" si="18"/>
        <v>0</v>
      </c>
      <c r="AS19" s="153">
        <f t="shared" si="18"/>
        <v>0</v>
      </c>
      <c r="AT19" s="153">
        <f t="shared" si="18"/>
        <v>0</v>
      </c>
      <c r="AU19" s="153">
        <f t="shared" si="18"/>
        <v>0</v>
      </c>
      <c r="AV19" s="153">
        <f t="shared" si="18"/>
        <v>0</v>
      </c>
      <c r="AW19" s="153">
        <f t="shared" si="18"/>
        <v>0</v>
      </c>
      <c r="AX19" s="153">
        <f t="shared" si="18"/>
        <v>0</v>
      </c>
      <c r="AY19" s="153">
        <f t="shared" si="18"/>
        <v>0</v>
      </c>
      <c r="AZ19" s="153">
        <f t="shared" si="18"/>
        <v>0</v>
      </c>
      <c r="BA19" s="153">
        <f t="shared" si="18"/>
        <v>0</v>
      </c>
      <c r="BB19" s="153">
        <f t="shared" si="18"/>
        <v>0</v>
      </c>
      <c r="BC19" s="153">
        <f t="shared" si="18"/>
        <v>0</v>
      </c>
      <c r="BD19" s="153">
        <f t="shared" si="18"/>
        <v>0</v>
      </c>
      <c r="BE19" s="153">
        <f t="shared" si="18"/>
        <v>0</v>
      </c>
      <c r="BF19" s="153">
        <f t="shared" si="18"/>
        <v>0</v>
      </c>
      <c r="BG19" s="153">
        <f t="shared" si="18"/>
        <v>0</v>
      </c>
      <c r="BH19" s="153">
        <f t="shared" si="18"/>
        <v>0</v>
      </c>
      <c r="BI19" s="153">
        <f t="shared" si="18"/>
        <v>0</v>
      </c>
      <c r="BJ19" s="153">
        <f t="shared" si="18"/>
        <v>0</v>
      </c>
      <c r="BK19" s="153">
        <f t="shared" si="18"/>
        <v>0</v>
      </c>
      <c r="BL19" s="153">
        <f t="shared" si="18"/>
        <v>0</v>
      </c>
      <c r="BM19" s="153">
        <f t="shared" si="18"/>
        <v>0</v>
      </c>
      <c r="BN19" s="153">
        <f t="shared" si="18"/>
        <v>0</v>
      </c>
      <c r="BO19" s="153">
        <f t="shared" si="18"/>
        <v>0</v>
      </c>
      <c r="BP19" s="153">
        <f t="shared" si="18"/>
        <v>0</v>
      </c>
      <c r="BQ19" s="153">
        <f t="shared" si="18"/>
        <v>0</v>
      </c>
      <c r="BR19" s="153">
        <f t="shared" si="18"/>
        <v>0</v>
      </c>
      <c r="BS19" s="153">
        <f t="shared" ref="BS19:CV19" si="19">IF(BS20&lt;0,0,BS20)</f>
        <v>0</v>
      </c>
      <c r="BT19" s="153">
        <f t="shared" si="19"/>
        <v>0</v>
      </c>
      <c r="BU19" s="153">
        <f t="shared" si="19"/>
        <v>0</v>
      </c>
      <c r="BV19" s="153">
        <f t="shared" si="19"/>
        <v>0</v>
      </c>
      <c r="BW19" s="153">
        <f t="shared" si="19"/>
        <v>0</v>
      </c>
      <c r="BX19" s="153">
        <f t="shared" si="19"/>
        <v>0</v>
      </c>
      <c r="BY19" s="153">
        <f t="shared" si="19"/>
        <v>0</v>
      </c>
      <c r="BZ19" s="153">
        <f t="shared" si="19"/>
        <v>0</v>
      </c>
      <c r="CA19" s="153">
        <f t="shared" si="19"/>
        <v>0</v>
      </c>
      <c r="CB19" s="153">
        <f t="shared" si="19"/>
        <v>0</v>
      </c>
      <c r="CC19" s="153">
        <f t="shared" si="19"/>
        <v>0</v>
      </c>
      <c r="CD19" s="153">
        <f t="shared" si="19"/>
        <v>0</v>
      </c>
      <c r="CE19" s="153">
        <f t="shared" si="19"/>
        <v>0</v>
      </c>
      <c r="CF19" s="153">
        <f t="shared" si="19"/>
        <v>0</v>
      </c>
      <c r="CG19" s="153">
        <f t="shared" si="19"/>
        <v>0</v>
      </c>
      <c r="CH19" s="153">
        <f t="shared" si="19"/>
        <v>0</v>
      </c>
      <c r="CI19" s="153">
        <f t="shared" si="19"/>
        <v>0</v>
      </c>
      <c r="CJ19" s="153">
        <f t="shared" si="19"/>
        <v>0</v>
      </c>
      <c r="CK19" s="153">
        <f t="shared" si="19"/>
        <v>0</v>
      </c>
      <c r="CL19" s="153">
        <f t="shared" si="19"/>
        <v>0</v>
      </c>
      <c r="CM19" s="153">
        <f t="shared" si="19"/>
        <v>0</v>
      </c>
      <c r="CN19" s="153">
        <f t="shared" si="19"/>
        <v>0</v>
      </c>
      <c r="CO19" s="153">
        <f t="shared" si="19"/>
        <v>0</v>
      </c>
      <c r="CP19" s="153">
        <f t="shared" si="19"/>
        <v>0</v>
      </c>
      <c r="CQ19" s="153">
        <f t="shared" si="19"/>
        <v>0</v>
      </c>
      <c r="CR19" s="153">
        <f t="shared" si="19"/>
        <v>0</v>
      </c>
      <c r="CS19" s="153">
        <f t="shared" si="19"/>
        <v>0</v>
      </c>
      <c r="CT19" s="153">
        <f t="shared" si="19"/>
        <v>0</v>
      </c>
      <c r="CU19" s="153">
        <f t="shared" si="19"/>
        <v>0</v>
      </c>
      <c r="CV19" s="153">
        <f t="shared" si="19"/>
        <v>0</v>
      </c>
      <c r="CW19" s="166">
        <f>D19-('5、销售定价'!$G$18*C19-D15-D16-D17-D18)*25%</f>
        <v>1235.5327014553022</v>
      </c>
    </row>
    <row r="20" spans="1:101" s="132" customFormat="1" ht="16.5" customHeight="1">
      <c r="A20" s="154" t="s">
        <v>604</v>
      </c>
      <c r="B20" s="155"/>
      <c r="C20" s="156"/>
      <c r="D20" s="157"/>
      <c r="E20" s="158"/>
      <c r="F20" s="158">
        <f>IF(E20&lt;0,E20+F21,F21)</f>
        <v>-29.530553846153843</v>
      </c>
      <c r="G20" s="158">
        <f t="shared" ref="G20:BR20" si="20">IF(F20&lt;0,F20+G21,G21)</f>
        <v>-59.061107692307687</v>
      </c>
      <c r="H20" s="158">
        <f t="shared" si="20"/>
        <v>-88.591661538461523</v>
      </c>
      <c r="I20" s="158">
        <f t="shared" si="20"/>
        <v>-118.12221538461537</v>
      </c>
      <c r="J20" s="158">
        <f t="shared" si="20"/>
        <v>-147.65276923076922</v>
      </c>
      <c r="K20" s="158">
        <f t="shared" si="20"/>
        <v>-177.18332307692307</v>
      </c>
      <c r="L20" s="158">
        <f t="shared" si="20"/>
        <v>-206.71387692307692</v>
      </c>
      <c r="M20" s="158">
        <f t="shared" si="20"/>
        <v>-236.24443076923077</v>
      </c>
      <c r="N20" s="158">
        <f t="shared" si="20"/>
        <v>-265.7749846153846</v>
      </c>
      <c r="O20" s="158">
        <f t="shared" si="20"/>
        <v>-295.30553846153845</v>
      </c>
      <c r="P20" s="158">
        <f t="shared" si="20"/>
        <v>-883.49849230769223</v>
      </c>
      <c r="Q20" s="158">
        <f t="shared" si="20"/>
        <v>-421.05382453222467</v>
      </c>
      <c r="R20" s="158">
        <f t="shared" si="20"/>
        <v>245.85624864864826</v>
      </c>
      <c r="S20" s="158">
        <f t="shared" si="20"/>
        <v>1206.2190504781704</v>
      </c>
      <c r="T20" s="158">
        <f t="shared" si="20"/>
        <v>1305.0065812889811</v>
      </c>
      <c r="U20" s="158">
        <f t="shared" si="20"/>
        <v>845.0152839916841</v>
      </c>
      <c r="V20" s="158">
        <f t="shared" si="20"/>
        <v>606.47231101871114</v>
      </c>
      <c r="W20" s="158">
        <f t="shared" si="20"/>
        <v>231.61906777546781</v>
      </c>
      <c r="X20" s="158">
        <f t="shared" si="20"/>
        <v>66.514013721413733</v>
      </c>
      <c r="Y20" s="158">
        <f t="shared" si="20"/>
        <v>1.8645542619542681</v>
      </c>
      <c r="Z20" s="158">
        <f t="shared" si="20"/>
        <v>-10.949472765072764</v>
      </c>
      <c r="AA20" s="158">
        <f t="shared" si="20"/>
        <v>-33.047594178794171</v>
      </c>
      <c r="AB20" s="158">
        <f t="shared" si="20"/>
        <v>-55.145715592515579</v>
      </c>
      <c r="AC20" s="158">
        <f t="shared" si="20"/>
        <v>-77.243837006236987</v>
      </c>
      <c r="AD20" s="158">
        <f t="shared" si="20"/>
        <v>-95.625742203742192</v>
      </c>
      <c r="AE20" s="158">
        <f t="shared" si="20"/>
        <v>-117.72386361746359</v>
      </c>
      <c r="AF20" s="158">
        <f t="shared" si="20"/>
        <v>-147.25441746361744</v>
      </c>
      <c r="AG20" s="158">
        <f t="shared" si="20"/>
        <v>-176.78497130977129</v>
      </c>
      <c r="AH20" s="158">
        <f t="shared" si="20"/>
        <v>-206.31552515592514</v>
      </c>
      <c r="AI20" s="158">
        <f t="shared" si="20"/>
        <v>-235.84607900207899</v>
      </c>
      <c r="AJ20" s="158">
        <f t="shared" si="20"/>
        <v>-265.37663284823282</v>
      </c>
      <c r="AK20" s="158">
        <f t="shared" si="20"/>
        <v>-327.30718669438664</v>
      </c>
      <c r="AL20" s="158">
        <f t="shared" si="20"/>
        <v>-298.94584864864862</v>
      </c>
      <c r="AM20" s="158">
        <f t="shared" si="20"/>
        <v>-317.45532141372138</v>
      </c>
      <c r="AN20" s="158">
        <f t="shared" si="20"/>
        <v>-331.3777671517671</v>
      </c>
      <c r="AO20" s="158">
        <f t="shared" si="20"/>
        <v>-294.01642910602908</v>
      </c>
      <c r="AP20" s="158">
        <f t="shared" si="20"/>
        <v>-304.96590187110183</v>
      </c>
      <c r="AQ20" s="158">
        <f t="shared" si="20"/>
        <v>-318.88834760914756</v>
      </c>
      <c r="AR20" s="158">
        <f t="shared" si="20"/>
        <v>-348.41890145530141</v>
      </c>
      <c r="AS20" s="158">
        <f t="shared" si="20"/>
        <v>-348.41890145530141</v>
      </c>
      <c r="AT20" s="158">
        <f t="shared" si="20"/>
        <v>-348.41890145530141</v>
      </c>
      <c r="AU20" s="158">
        <f t="shared" si="20"/>
        <v>-348.41890145530141</v>
      </c>
      <c r="AV20" s="158">
        <f t="shared" si="20"/>
        <v>-348.41890145530141</v>
      </c>
      <c r="AW20" s="158">
        <f t="shared" si="20"/>
        <v>-348.41890145530141</v>
      </c>
      <c r="AX20" s="158">
        <f t="shared" si="20"/>
        <v>-348.41890145530141</v>
      </c>
      <c r="AY20" s="158">
        <f t="shared" si="20"/>
        <v>-348.41890145530141</v>
      </c>
      <c r="AZ20" s="158">
        <f t="shared" si="20"/>
        <v>-348.41890145530141</v>
      </c>
      <c r="BA20" s="158">
        <f t="shared" si="20"/>
        <v>-348.41890145530141</v>
      </c>
      <c r="BB20" s="158">
        <f t="shared" si="20"/>
        <v>-348.41890145530141</v>
      </c>
      <c r="BC20" s="158">
        <f t="shared" si="20"/>
        <v>-348.41890145530141</v>
      </c>
      <c r="BD20" s="158">
        <f t="shared" si="20"/>
        <v>-348.41890145530141</v>
      </c>
      <c r="BE20" s="158">
        <f t="shared" si="20"/>
        <v>-348.41890145530141</v>
      </c>
      <c r="BF20" s="158">
        <f t="shared" si="20"/>
        <v>-348.41890145530141</v>
      </c>
      <c r="BG20" s="158">
        <f t="shared" si="20"/>
        <v>-348.41890145530141</v>
      </c>
      <c r="BH20" s="158">
        <f t="shared" si="20"/>
        <v>-348.41890145530141</v>
      </c>
      <c r="BI20" s="158">
        <f t="shared" si="20"/>
        <v>-348.41890145530141</v>
      </c>
      <c r="BJ20" s="158">
        <f t="shared" si="20"/>
        <v>-348.41890145530141</v>
      </c>
      <c r="BK20" s="158">
        <f t="shared" si="20"/>
        <v>-348.41890145530141</v>
      </c>
      <c r="BL20" s="158">
        <f t="shared" si="20"/>
        <v>-348.41890145530141</v>
      </c>
      <c r="BM20" s="158">
        <f t="shared" si="20"/>
        <v>-348.41890145530141</v>
      </c>
      <c r="BN20" s="158">
        <f t="shared" si="20"/>
        <v>-348.41890145530141</v>
      </c>
      <c r="BO20" s="158">
        <f t="shared" si="20"/>
        <v>-348.41890145530141</v>
      </c>
      <c r="BP20" s="158">
        <f t="shared" si="20"/>
        <v>-348.41890145530141</v>
      </c>
      <c r="BQ20" s="158">
        <f t="shared" si="20"/>
        <v>-348.41890145530141</v>
      </c>
      <c r="BR20" s="158">
        <f t="shared" si="20"/>
        <v>-348.41890145530141</v>
      </c>
      <c r="BS20" s="158">
        <f t="shared" ref="BS20:CV20" si="21">IF(BR20&lt;0,BR20+BS21,BS21)</f>
        <v>-348.41890145530141</v>
      </c>
      <c r="BT20" s="158">
        <f t="shared" si="21"/>
        <v>-348.41890145530141</v>
      </c>
      <c r="BU20" s="158">
        <f t="shared" si="21"/>
        <v>-348.41890145530141</v>
      </c>
      <c r="BV20" s="158">
        <f t="shared" si="21"/>
        <v>-348.41890145530141</v>
      </c>
      <c r="BW20" s="158">
        <f t="shared" si="21"/>
        <v>-348.41890145530141</v>
      </c>
      <c r="BX20" s="158">
        <f t="shared" si="21"/>
        <v>-348.41890145530141</v>
      </c>
      <c r="BY20" s="158">
        <f t="shared" si="21"/>
        <v>-348.41890145530141</v>
      </c>
      <c r="BZ20" s="158">
        <f t="shared" si="21"/>
        <v>-348.41890145530141</v>
      </c>
      <c r="CA20" s="158">
        <f t="shared" si="21"/>
        <v>-348.41890145530141</v>
      </c>
      <c r="CB20" s="158">
        <f t="shared" si="21"/>
        <v>-348.41890145530141</v>
      </c>
      <c r="CC20" s="158">
        <f t="shared" si="21"/>
        <v>-348.41890145530141</v>
      </c>
      <c r="CD20" s="158">
        <f t="shared" si="21"/>
        <v>-348.41890145530141</v>
      </c>
      <c r="CE20" s="158">
        <f t="shared" si="21"/>
        <v>-348.41890145530141</v>
      </c>
      <c r="CF20" s="158">
        <f t="shared" si="21"/>
        <v>-348.41890145530141</v>
      </c>
      <c r="CG20" s="158">
        <f t="shared" si="21"/>
        <v>-348.41890145530141</v>
      </c>
      <c r="CH20" s="158">
        <f t="shared" si="21"/>
        <v>-348.41890145530141</v>
      </c>
      <c r="CI20" s="158">
        <f t="shared" si="21"/>
        <v>-348.41890145530141</v>
      </c>
      <c r="CJ20" s="158">
        <f t="shared" si="21"/>
        <v>-348.41890145530141</v>
      </c>
      <c r="CK20" s="158">
        <f t="shared" si="21"/>
        <v>-348.41890145530141</v>
      </c>
      <c r="CL20" s="158">
        <f t="shared" si="21"/>
        <v>-348.41890145530141</v>
      </c>
      <c r="CM20" s="158">
        <f t="shared" si="21"/>
        <v>-348.41890145530141</v>
      </c>
      <c r="CN20" s="158">
        <f t="shared" si="21"/>
        <v>-348.41890145530141</v>
      </c>
      <c r="CO20" s="158">
        <f t="shared" si="21"/>
        <v>-348.41890145530141</v>
      </c>
      <c r="CP20" s="158">
        <f t="shared" si="21"/>
        <v>-348.41890145530141</v>
      </c>
      <c r="CQ20" s="158">
        <f t="shared" si="21"/>
        <v>-348.41890145530141</v>
      </c>
      <c r="CR20" s="158">
        <f t="shared" si="21"/>
        <v>-348.41890145530141</v>
      </c>
      <c r="CS20" s="158">
        <f t="shared" si="21"/>
        <v>-348.41890145530141</v>
      </c>
      <c r="CT20" s="158">
        <f t="shared" si="21"/>
        <v>-348.41890145530141</v>
      </c>
      <c r="CU20" s="158">
        <f t="shared" si="21"/>
        <v>-348.41890145530141</v>
      </c>
      <c r="CV20" s="158">
        <f t="shared" si="21"/>
        <v>-348.41890145530141</v>
      </c>
      <c r="CW20" s="167"/>
    </row>
    <row r="21" spans="1:101" s="132" customFormat="1" ht="16.5" customHeight="1">
      <c r="A21" s="154" t="s">
        <v>605</v>
      </c>
      <c r="B21" s="155"/>
      <c r="C21" s="156"/>
      <c r="D21" s="157"/>
      <c r="E21" s="158"/>
      <c r="F21" s="158">
        <f>('7、回款进度'!C$58/(1+11%)*$C$19-E15-E16-F18)*25%</f>
        <v>-29.530553846153843</v>
      </c>
      <c r="G21" s="158">
        <f>('7、回款进度'!D$58/(1+11%)*$C$19-F15-F16-G18)*25%</f>
        <v>-29.530553846153843</v>
      </c>
      <c r="H21" s="158">
        <f>('7、回款进度'!E$58/(1+11%)*$C$19-G15-G16-H18)*25%</f>
        <v>-29.530553846153843</v>
      </c>
      <c r="I21" s="158">
        <f>('7、回款进度'!F$58/(1+11%)*$C$19-H15-H16-I18)*25%</f>
        <v>-29.530553846153843</v>
      </c>
      <c r="J21" s="158">
        <f>('7、回款进度'!G$58/(1+11%)*$C$19-I15-I16-J18)*25%</f>
        <v>-29.530553846153843</v>
      </c>
      <c r="K21" s="158">
        <f>('7、回款进度'!H$58/(1+11%)*$C$19-J15-J16-K18)*25%</f>
        <v>-29.530553846153843</v>
      </c>
      <c r="L21" s="158">
        <f>('7、回款进度'!I$58/(1+11%)*$C$19-K15-K16-L18)*25%</f>
        <v>-29.530553846153843</v>
      </c>
      <c r="M21" s="158">
        <f>('7、回款进度'!J$58/(1+11%)*$C$19-L15-L16-M18)*25%</f>
        <v>-29.530553846153843</v>
      </c>
      <c r="N21" s="158">
        <f>('7、回款进度'!K$58/(1+11%)*$C$19-M15-M16-N18)*25%</f>
        <v>-29.530553846153843</v>
      </c>
      <c r="O21" s="158">
        <f>('7、回款进度'!L$58/(1+11%)*$C$19-N15-N16-O18)*25%</f>
        <v>-29.530553846153843</v>
      </c>
      <c r="P21" s="158">
        <f>('7、回款进度'!M$58/(1+11%)*$C$19-O15-O16-P18)*25%</f>
        <v>-588.19295384615373</v>
      </c>
      <c r="Q21" s="158">
        <f>('7、回款进度'!N$58/(1+11%)*$C$19-P15-P16-Q18)*25%</f>
        <v>462.44466777546756</v>
      </c>
      <c r="R21" s="158">
        <f>('7、回款进度'!O$58/(1+11%)*$C$19-Q15-Q16-R18)*25%</f>
        <v>666.91007318087293</v>
      </c>
      <c r="S21" s="158">
        <f>('7、回款进度'!P$58/(1+11%)*$C$19-R15-R16-S18)*25%</f>
        <v>1206.2190504781704</v>
      </c>
      <c r="T21" s="158">
        <f>('7、回款进度'!Q$58/(1+11%)*$C$19-S15-S16-T18)*25%</f>
        <v>1305.0065812889811</v>
      </c>
      <c r="U21" s="158">
        <f>('7、回款进度'!R$58/(1+11%)*$C$19-T15-T16-U18)*25%</f>
        <v>845.0152839916841</v>
      </c>
      <c r="V21" s="158">
        <f>('7、回款进度'!S$58/(1+11%)*$C$19-U15-U16-V18)*25%</f>
        <v>606.47231101871114</v>
      </c>
      <c r="W21" s="158">
        <f>('7、回款进度'!T$58/(1+11%)*$C$19-V15-V16-W18)*25%</f>
        <v>231.61906777546781</v>
      </c>
      <c r="X21" s="158">
        <f>('7、回款进度'!U$58/(1+11%)*$C$19-W15-W16-X18)*25%</f>
        <v>66.514013721413733</v>
      </c>
      <c r="Y21" s="158">
        <f>('7、回款进度'!V$58/(1+11%)*$C$19-X15-X16-Y18)*25%</f>
        <v>1.8645542619542681</v>
      </c>
      <c r="Z21" s="158">
        <f>('7、回款进度'!W$58/(1+11%)*$C$19-Y15-Y16-Z18)*25%</f>
        <v>-10.949472765072764</v>
      </c>
      <c r="AA21" s="158">
        <f>('7、回款进度'!X$58/(1+11%)*$C$19-Z15-Z16-AA18)*25%</f>
        <v>-22.098121413721408</v>
      </c>
      <c r="AB21" s="158">
        <f>('7、回款进度'!Y$58/(1+11%)*$C$19-AA15-AA16-AB18)*25%</f>
        <v>-22.098121413721408</v>
      </c>
      <c r="AC21" s="158">
        <f>('7、回款进度'!Z$58/(1+11%)*$C$19-AB15-AB16-AC18)*25%</f>
        <v>-22.098121413721408</v>
      </c>
      <c r="AD21" s="158">
        <f>('7、回款进度'!AA$58/(1+11%)*$C$19-AC15-AC16-AD18)*25%</f>
        <v>-18.381905197505198</v>
      </c>
      <c r="AE21" s="158">
        <f>('7、回款进度'!AB$58/(1+11%)*$C$19-AD15-AD16-AE18)*25%</f>
        <v>-22.098121413721408</v>
      </c>
      <c r="AF21" s="158">
        <f>('7、回款进度'!AC$58/(1+11%)*$C$19-AE15-AE16-AF18)*25%</f>
        <v>-29.530553846153843</v>
      </c>
      <c r="AG21" s="158">
        <f>('7、回款进度'!AD$58/(1+11%)*$C$19-AF15-AF16-AG18)*25%</f>
        <v>-29.530553846153843</v>
      </c>
      <c r="AH21" s="158">
        <f>('7、回款进度'!AE$58/(1+11%)*$C$19-AG15-AG16-AH18)*25%</f>
        <v>-29.530553846153843</v>
      </c>
      <c r="AI21" s="158">
        <f>('7、回款进度'!AF$58/(1+11%)*$C$19-AH15-AH16-AI18)*25%</f>
        <v>-29.530553846153843</v>
      </c>
      <c r="AJ21" s="158">
        <f>('7、回款进度'!AG$58/(1+11%)*$C$19-AI15-AI16-AJ18)*25%</f>
        <v>-29.530553846153843</v>
      </c>
      <c r="AK21" s="158">
        <f>('7、回款进度'!AH$58/(1+11%)*$C$19-AJ15-AJ16-AK18)*25%</f>
        <v>-61.930553846153842</v>
      </c>
      <c r="AL21" s="158">
        <f>('7、回款进度'!AI$58/(1+11%)*$C$19-AK15-AK16-AL18)*25%</f>
        <v>28.36133804573803</v>
      </c>
      <c r="AM21" s="158">
        <f>('7、回款进度'!AJ$58/(1+11%)*$C$19-AL15-AL16-AM18)*25%</f>
        <v>-18.509472765072765</v>
      </c>
      <c r="AN21" s="158">
        <f>('7、回款进度'!AK$58/(1+11%)*$C$19-AM15-AM16-AN18)*25%</f>
        <v>-13.92244573804574</v>
      </c>
      <c r="AO21" s="158">
        <f>('7、回款进度'!AL$58/(1+11%)*$C$19-AN15-AN16-AO18)*25%</f>
        <v>37.36133804573803</v>
      </c>
      <c r="AP21" s="158">
        <f>('7、回款进度'!AM$58/(1+11%)*$C$19-AO15-AO16-AP18)*25%</f>
        <v>-10.949472765072764</v>
      </c>
      <c r="AQ21" s="158">
        <f>('7、回款进度'!AN$58/(1+11%)*$C$19-AP15-AP16-AQ18)*25%</f>
        <v>-13.92244573804574</v>
      </c>
      <c r="AR21" s="158">
        <f>('7、回款进度'!AO$58/(1+11%)*$C$19-AQ15-AQ16-AR18)*25%</f>
        <v>-29.530553846153843</v>
      </c>
      <c r="AS21" s="158">
        <f>('7、回款进度'!AP$58/(1+11%)*$C$19-AR15-AR16-AS18)*25%</f>
        <v>0</v>
      </c>
      <c r="AT21" s="158">
        <f>('7、回款进度'!AQ$58/(1+11%)*$C$19-AS15-AS16-AT18)*25%</f>
        <v>0</v>
      </c>
      <c r="AU21" s="158">
        <f>('7、回款进度'!AR$58/(1+11%)*$C$19-AT15-AT16-AU18)*25%</f>
        <v>0</v>
      </c>
      <c r="AV21" s="158">
        <f>('7、回款进度'!AS$58/(1+11%)*$C$19-AU15-AU16-AV18)*25%</f>
        <v>0</v>
      </c>
      <c r="AW21" s="158">
        <f>('7、回款进度'!AT$58/(1+11%)*$C$19-AV15-AV16-AW18)*25%</f>
        <v>0</v>
      </c>
      <c r="AX21" s="158">
        <f>('7、回款进度'!AU$58/(1+11%)*$C$19-AW15-AW16-AX18)*25%</f>
        <v>0</v>
      </c>
      <c r="AY21" s="158">
        <f>('7、回款进度'!AV$58/(1+11%)*$C$19-AX15-AX16-AY18)*25%</f>
        <v>0</v>
      </c>
      <c r="AZ21" s="158">
        <f>('7、回款进度'!AW$58/(1+11%)*$C$19-AY15-AY16-AZ18)*25%</f>
        <v>0</v>
      </c>
      <c r="BA21" s="158">
        <f>('7、回款进度'!AX$58/(1+11%)*$C$19-AZ15-AZ16-BA18)*25%</f>
        <v>0</v>
      </c>
      <c r="BB21" s="158">
        <f>('7、回款进度'!AY$58/(1+11%)*$C$19-BA15-BA16-BB18)*25%</f>
        <v>0</v>
      </c>
      <c r="BC21" s="158">
        <f>('7、回款进度'!AZ$58/(1+11%)*$C$19-BB15-BB16-BC18)*25%</f>
        <v>0</v>
      </c>
      <c r="BD21" s="158">
        <f>('7、回款进度'!BA$58/(1+11%)*$C$19-BC15-BC16-BD18)*25%</f>
        <v>0</v>
      </c>
      <c r="BE21" s="158">
        <f>('7、回款进度'!BB$58/(1+11%)*$C$19-BD15-BD16-BE18)*25%</f>
        <v>0</v>
      </c>
      <c r="BF21" s="158">
        <f>('7、回款进度'!BC$58/(1+11%)*$C$19-BE15-BE16-BF18)*25%</f>
        <v>0</v>
      </c>
      <c r="BG21" s="158">
        <f>('7、回款进度'!BD$58/(1+11%)*$C$19-BF15-BF16-BG18)*25%</f>
        <v>0</v>
      </c>
      <c r="BH21" s="158">
        <f>('7、回款进度'!BE$58/(1+11%)*$C$19-BG15-BG16-BH18)*25%</f>
        <v>0</v>
      </c>
      <c r="BI21" s="158">
        <f>('7、回款进度'!BF$58/(1+11%)*$C$19-BH15-BH16-BI18)*25%</f>
        <v>0</v>
      </c>
      <c r="BJ21" s="158">
        <f>('7、回款进度'!BG$58/(1+11%)*$C$19-BI15-BI16-BJ18)*25%</f>
        <v>0</v>
      </c>
      <c r="BK21" s="158">
        <f>('7、回款进度'!BH$58/(1+11%)*$C$19-BJ15-BJ16-BK18)*25%</f>
        <v>0</v>
      </c>
      <c r="BL21" s="158">
        <f>('7、回款进度'!BI$58/(1+11%)*$C$19-BK15-BK16-BL18)*25%</f>
        <v>0</v>
      </c>
      <c r="BM21" s="158">
        <f>('7、回款进度'!BJ$58/(1+11%)*$C$19-BL15-BL16-BM18)*25%</f>
        <v>0</v>
      </c>
      <c r="BN21" s="158">
        <f>('7、回款进度'!BK$58/(1+11%)*$C$19-BM15-BM16-BN18)*25%</f>
        <v>0</v>
      </c>
      <c r="BO21" s="158">
        <f>('7、回款进度'!BL$58/(1+11%)*$C$19-BN15-BN16-BO18)*25%</f>
        <v>0</v>
      </c>
      <c r="BP21" s="158">
        <f>('7、回款进度'!BM$58/(1+11%)*$C$19-BO15-BO16-BP18)*25%</f>
        <v>0</v>
      </c>
      <c r="BQ21" s="158">
        <f>('7、回款进度'!BN$58/(1+11%)*$C$19-BP15-BP16-BQ18)*25%</f>
        <v>0</v>
      </c>
      <c r="BR21" s="158">
        <f>('7、回款进度'!BO$58/(1+11%)*$C$19-BQ15-BQ16-BR18)*25%</f>
        <v>0</v>
      </c>
      <c r="BS21" s="158">
        <f>('7、回款进度'!BP$58/(1+11%)*$C$19-BR15-BR16-BS18)*25%</f>
        <v>0</v>
      </c>
      <c r="BT21" s="158">
        <f>('7、回款进度'!BQ$58/(1+11%)*$C$19-BS15-BS16-BT18)*25%</f>
        <v>0</v>
      </c>
      <c r="BU21" s="158">
        <f>('7、回款进度'!BR$58/(1+11%)*$C$19-BT15-BT16-BU18)*25%</f>
        <v>0</v>
      </c>
      <c r="BV21" s="158">
        <f>('7、回款进度'!BS$58/(1+11%)*$C$19-BU15-BU16-BV18)*25%</f>
        <v>0</v>
      </c>
      <c r="BW21" s="158">
        <f>('7、回款进度'!BT$58/(1+11%)*$C$19-BV15-BV16-BW18)*25%</f>
        <v>0</v>
      </c>
      <c r="BX21" s="158">
        <f>('7、回款进度'!BU$58/(1+11%)*$C$19-BW15-BW16-BX18)*25%</f>
        <v>0</v>
      </c>
      <c r="BY21" s="158">
        <f>('7、回款进度'!BV$58/(1+11%)*$C$19-BX15-BX16-BY18)*25%</f>
        <v>0</v>
      </c>
      <c r="BZ21" s="158">
        <f>('7、回款进度'!BW$58/(1+11%)*$C$19-BY15-BY16-BZ18)*25%</f>
        <v>0</v>
      </c>
      <c r="CA21" s="158">
        <f>('7、回款进度'!BX$58/(1+11%)*$C$19-BZ15-BZ16-CA18)*25%</f>
        <v>0</v>
      </c>
      <c r="CB21" s="158">
        <f>('7、回款进度'!BY$58/(1+11%)*$C$19-CA15-CA16-CB18)*25%</f>
        <v>0</v>
      </c>
      <c r="CC21" s="158">
        <f>('7、回款进度'!BZ$58/(1+11%)*$C$19-CB15-CB16-CC18)*25%</f>
        <v>0</v>
      </c>
      <c r="CD21" s="158">
        <f>('7、回款进度'!CA$58/(1+11%)*$C$19-CC15-CC16-CD18)*25%</f>
        <v>0</v>
      </c>
      <c r="CE21" s="158">
        <f>('7、回款进度'!CB$58/(1+11%)*$C$19-CD15-CD16-CE18)*25%</f>
        <v>0</v>
      </c>
      <c r="CF21" s="158">
        <f>('7、回款进度'!CC$58/(1+11%)*$C$19-CE15-CE16-CF18)*25%</f>
        <v>0</v>
      </c>
      <c r="CG21" s="158">
        <f>('7、回款进度'!CD$58/(1+11%)*$C$19-CF15-CF16-CG18)*25%</f>
        <v>0</v>
      </c>
      <c r="CH21" s="158">
        <f>('7、回款进度'!CE$58/(1+11%)*$C$19-CG15-CG16-CH18)*25%</f>
        <v>0</v>
      </c>
      <c r="CI21" s="158">
        <f>('7、回款进度'!CF$58/(1+11%)*$C$19-CH15-CH16-CI18)*25%</f>
        <v>0</v>
      </c>
      <c r="CJ21" s="158">
        <f>('7、回款进度'!CG$58/(1+11%)*$C$19-CI15-CI16-CJ18)*25%</f>
        <v>0</v>
      </c>
      <c r="CK21" s="158">
        <f>('7、回款进度'!CH$58/(1+11%)*$C$19-CJ15-CJ16-CK18)*25%</f>
        <v>0</v>
      </c>
      <c r="CL21" s="158">
        <f>('7、回款进度'!CI$58/(1+11%)*$C$19-CK15-CK16-CL18)*25%</f>
        <v>0</v>
      </c>
      <c r="CM21" s="158">
        <f>('7、回款进度'!CJ$58/(1+11%)*$C$19-CL15-CL16-CM18)*25%</f>
        <v>0</v>
      </c>
      <c r="CN21" s="158">
        <f>('7、回款进度'!CK$58/(1+11%)*$C$19-CM15-CM16-CN18)*25%</f>
        <v>0</v>
      </c>
      <c r="CO21" s="158">
        <f>('7、回款进度'!CL$58/(1+11%)*$C$19-CN15-CN16-CO18)*25%</f>
        <v>0</v>
      </c>
      <c r="CP21" s="158">
        <f>('7、回款进度'!CM$58/(1+11%)*$C$19-CO15-CO16-CP18)*25%</f>
        <v>0</v>
      </c>
      <c r="CQ21" s="158">
        <f>('7、回款进度'!CN$58/(1+11%)*$C$19-CP15-CP16-CQ18)*25%</f>
        <v>0</v>
      </c>
      <c r="CR21" s="158">
        <f>('7、回款进度'!CO$58/(1+11%)*$C$19-CQ15-CQ16-CR18)*25%</f>
        <v>0</v>
      </c>
      <c r="CS21" s="158">
        <f>('7、回款进度'!CP$58/(1+11%)*$C$19-CR15-CR16-CS18)*25%</f>
        <v>0</v>
      </c>
      <c r="CT21" s="158">
        <f>('7、回款进度'!CQ$58/(1+11%)*$C$19-CS15-CS16-CT18)*25%</f>
        <v>0</v>
      </c>
      <c r="CU21" s="158">
        <f>('7、回款进度'!CR$58/(1+11%)*$C$19-CT15-CT16-CU18)*25%</f>
        <v>0</v>
      </c>
      <c r="CV21" s="158">
        <f>('7、回款进度'!CS$58/(1+11%)*$C$19-CU15-CU16-CV18)*25%</f>
        <v>0</v>
      </c>
      <c r="CW21" s="167"/>
    </row>
    <row r="22" spans="1:101" ht="16.5" customHeight="1">
      <c r="E22" s="146"/>
      <c r="F22" s="147"/>
    </row>
    <row r="23" spans="1:101" ht="34.5" customHeight="1">
      <c r="A23" s="159" t="s">
        <v>606</v>
      </c>
      <c r="B23" s="153">
        <f>土增税、所得税清算!$G$11/'利润表（汇总）'!$AE$9*'利润表（汇总）'!AE31</f>
        <v>4314.4093895264168</v>
      </c>
      <c r="C23" s="159" t="s">
        <v>607</v>
      </c>
      <c r="D23" s="160" t="s">
        <v>608</v>
      </c>
    </row>
    <row r="24" spans="1:101" ht="36" customHeight="1">
      <c r="A24" s="159" t="s">
        <v>609</v>
      </c>
      <c r="B24" s="153">
        <f>土增税、所得税清算!$D$48/'利润表（汇总）'!$AE$9*'利润表（汇总）'!AE31</f>
        <v>10073.96154206804</v>
      </c>
      <c r="C24" s="159" t="s">
        <v>607</v>
      </c>
      <c r="D24" s="160" t="s">
        <v>610</v>
      </c>
      <c r="V24" s="163"/>
    </row>
    <row r="25" spans="1:101" ht="38.25" customHeight="1">
      <c r="A25" s="159" t="s">
        <v>611</v>
      </c>
      <c r="B25" s="153">
        <f>增值税计算底稿!$K$9/'利润表（汇总）'!$AE$9*'利润表（汇总）'!AE31</f>
        <v>8155.8191335505826</v>
      </c>
      <c r="C25" s="159" t="s">
        <v>607</v>
      </c>
      <c r="D25" s="160" t="s">
        <v>610</v>
      </c>
    </row>
    <row r="26" spans="1:101" s="133" customFormat="1" ht="16.5" customHeight="1">
      <c r="CW26" s="168"/>
    </row>
    <row r="27" spans="1:101" s="133" customFormat="1" ht="16.5" customHeight="1">
      <c r="CW27" s="168"/>
    </row>
    <row r="28" spans="1:101" s="133" customFormat="1" ht="16.5" customHeight="1">
      <c r="CW28" s="168"/>
    </row>
    <row r="29" spans="1:101" ht="30.75" customHeight="1">
      <c r="A29" s="818" t="s">
        <v>612</v>
      </c>
      <c r="B29" s="819"/>
      <c r="C29" s="819"/>
      <c r="D29" s="819"/>
      <c r="E29" s="819"/>
      <c r="F29" s="819"/>
      <c r="G29" s="819"/>
      <c r="H29" s="819"/>
      <c r="I29" s="819"/>
      <c r="J29" s="819"/>
      <c r="K29" s="819"/>
      <c r="L29" s="819"/>
      <c r="M29" s="819"/>
      <c r="N29" s="819"/>
      <c r="O29" s="819"/>
      <c r="P29" s="819"/>
      <c r="Q29" s="819"/>
      <c r="R29" s="819"/>
      <c r="S29" s="819"/>
      <c r="T29" s="819"/>
      <c r="U29" s="819"/>
      <c r="V29" s="819"/>
      <c r="W29" s="819"/>
      <c r="X29" s="819"/>
      <c r="Y29" s="819"/>
      <c r="Z29" s="819"/>
      <c r="AA29" s="819"/>
      <c r="AB29" s="819"/>
      <c r="AC29" s="819"/>
      <c r="AD29" s="819"/>
      <c r="AE29" s="819"/>
      <c r="AF29" s="819"/>
      <c r="AG29" s="819"/>
      <c r="AH29" s="819"/>
      <c r="AI29" s="819"/>
      <c r="AJ29" s="819"/>
      <c r="AK29" s="819"/>
      <c r="AL29" s="819"/>
      <c r="AM29" s="819"/>
      <c r="AN29" s="819"/>
      <c r="AO29" s="819"/>
      <c r="AP29" s="819"/>
      <c r="AQ29" s="819"/>
      <c r="AR29" s="819"/>
      <c r="AS29" s="819"/>
      <c r="AT29" s="819"/>
      <c r="AU29" s="819"/>
      <c r="AV29" s="819"/>
      <c r="AW29" s="819"/>
      <c r="AX29" s="819"/>
      <c r="AY29" s="819"/>
      <c r="AZ29" s="819"/>
      <c r="BA29" s="819"/>
      <c r="BB29" s="819"/>
      <c r="BC29" s="819"/>
      <c r="BD29" s="819"/>
      <c r="BE29" s="819"/>
      <c r="BF29" s="819"/>
      <c r="BG29" s="819"/>
      <c r="BH29" s="819"/>
      <c r="BI29" s="819"/>
      <c r="BJ29" s="819"/>
      <c r="BK29" s="819"/>
      <c r="BL29" s="819"/>
      <c r="BM29" s="819"/>
      <c r="BN29" s="819"/>
      <c r="BO29" s="819"/>
      <c r="BP29" s="819"/>
      <c r="BQ29" s="819"/>
      <c r="BR29" s="819"/>
      <c r="BS29" s="819"/>
      <c r="BT29" s="819"/>
      <c r="BU29" s="819"/>
      <c r="BV29" s="819"/>
      <c r="BW29" s="819"/>
      <c r="BX29" s="819"/>
      <c r="BY29" s="819"/>
      <c r="BZ29" s="819"/>
      <c r="CA29" s="819"/>
      <c r="CB29" s="819"/>
      <c r="CC29" s="819"/>
      <c r="CD29" s="819"/>
      <c r="CE29" s="819"/>
      <c r="CF29" s="819"/>
      <c r="CG29" s="819"/>
      <c r="CH29" s="819"/>
      <c r="CI29" s="819"/>
      <c r="CJ29" s="819"/>
      <c r="CK29" s="819"/>
      <c r="CL29" s="819"/>
      <c r="CM29" s="819"/>
      <c r="CN29" s="819"/>
      <c r="CO29" s="819"/>
      <c r="CP29" s="819"/>
      <c r="CQ29" s="819"/>
      <c r="CR29" s="819"/>
      <c r="CS29" s="819"/>
      <c r="CT29" s="819"/>
      <c r="CU29" s="819"/>
      <c r="CV29" s="819"/>
    </row>
    <row r="30" spans="1:101" s="130" customFormat="1" ht="16.5" customHeight="1">
      <c r="A30" s="790" t="s">
        <v>4</v>
      </c>
      <c r="B30" s="820" t="s">
        <v>595</v>
      </c>
      <c r="C30" s="820"/>
      <c r="D30" s="790" t="s">
        <v>596</v>
      </c>
      <c r="E30" s="817" t="s">
        <v>597</v>
      </c>
      <c r="F30" s="817"/>
      <c r="G30" s="817"/>
      <c r="H30" s="817"/>
      <c r="I30" s="817"/>
      <c r="J30" s="817"/>
      <c r="K30" s="817"/>
      <c r="L30" s="817"/>
      <c r="M30" s="817"/>
      <c r="N30" s="817"/>
      <c r="O30" s="817"/>
      <c r="P30" s="817"/>
      <c r="Q30" s="817"/>
      <c r="R30" s="817"/>
      <c r="S30" s="817"/>
      <c r="T30" s="817"/>
      <c r="U30" s="817"/>
      <c r="V30" s="817"/>
      <c r="W30" s="817"/>
      <c r="X30" s="817"/>
      <c r="Y30" s="817"/>
      <c r="Z30" s="817"/>
      <c r="AA30" s="817"/>
      <c r="AB30" s="817"/>
      <c r="AC30" s="817"/>
      <c r="AD30" s="817"/>
      <c r="AE30" s="817"/>
      <c r="AF30" s="817"/>
      <c r="AG30" s="817"/>
      <c r="AH30" s="817"/>
      <c r="AI30" s="817"/>
      <c r="AJ30" s="817"/>
      <c r="AK30" s="817"/>
      <c r="AL30" s="817"/>
      <c r="AM30" s="817"/>
      <c r="AN30" s="817"/>
      <c r="AO30" s="817"/>
      <c r="AP30" s="817"/>
      <c r="AQ30" s="817"/>
      <c r="AR30" s="817"/>
      <c r="AS30" s="817"/>
      <c r="AT30" s="817"/>
      <c r="AU30" s="817"/>
      <c r="AV30" s="817"/>
      <c r="AW30" s="817"/>
      <c r="AX30" s="817"/>
      <c r="AY30" s="817"/>
      <c r="AZ30" s="817"/>
      <c r="BA30" s="817"/>
      <c r="BB30" s="817"/>
      <c r="BC30" s="817"/>
      <c r="BD30" s="817"/>
      <c r="BE30" s="817"/>
      <c r="BF30" s="817"/>
      <c r="BG30" s="817"/>
      <c r="BH30" s="817"/>
      <c r="BI30" s="817"/>
      <c r="BJ30" s="817"/>
      <c r="BK30" s="817"/>
      <c r="BL30" s="817"/>
      <c r="BM30" s="817"/>
      <c r="BN30" s="817"/>
      <c r="BO30" s="817"/>
      <c r="BP30" s="817"/>
      <c r="BQ30" s="817"/>
      <c r="BR30" s="817"/>
      <c r="BS30" s="817"/>
      <c r="BT30" s="817"/>
      <c r="BU30" s="817"/>
      <c r="BV30" s="817"/>
      <c r="BW30" s="817"/>
      <c r="BX30" s="817"/>
      <c r="BY30" s="817"/>
      <c r="BZ30" s="817"/>
      <c r="CA30" s="817"/>
      <c r="CB30" s="817"/>
      <c r="CC30" s="817"/>
      <c r="CD30" s="817"/>
      <c r="CE30" s="817"/>
      <c r="CF30" s="817"/>
      <c r="CG30" s="817"/>
      <c r="CH30" s="817"/>
      <c r="CI30" s="817"/>
      <c r="CJ30" s="817"/>
      <c r="CK30" s="817"/>
      <c r="CL30" s="817"/>
      <c r="CM30" s="817"/>
      <c r="CN30" s="817"/>
      <c r="CO30" s="817"/>
      <c r="CP30" s="817"/>
      <c r="CQ30" s="817"/>
      <c r="CR30" s="817"/>
      <c r="CS30" s="817"/>
      <c r="CT30" s="817"/>
      <c r="CU30" s="817"/>
      <c r="CV30" s="817"/>
      <c r="CW30" s="164"/>
    </row>
    <row r="31" spans="1:101" s="130" customFormat="1" ht="16.5" customHeight="1">
      <c r="A31" s="790"/>
      <c r="B31" s="820"/>
      <c r="C31" s="820"/>
      <c r="D31" s="790"/>
      <c r="E31" s="139">
        <v>1</v>
      </c>
      <c r="F31" s="68">
        <v>2</v>
      </c>
      <c r="G31" s="68">
        <v>3</v>
      </c>
      <c r="H31" s="68">
        <v>4</v>
      </c>
      <c r="I31" s="68">
        <v>5</v>
      </c>
      <c r="J31" s="68">
        <v>6</v>
      </c>
      <c r="K31" s="68">
        <v>7</v>
      </c>
      <c r="L31" s="68">
        <v>8</v>
      </c>
      <c r="M31" s="68">
        <v>9</v>
      </c>
      <c r="N31" s="68">
        <v>10</v>
      </c>
      <c r="O31" s="68">
        <v>11</v>
      </c>
      <c r="P31" s="68">
        <v>12</v>
      </c>
      <c r="Q31" s="68">
        <v>13</v>
      </c>
      <c r="R31" s="68">
        <v>14</v>
      </c>
      <c r="S31" s="68">
        <v>15</v>
      </c>
      <c r="T31" s="68">
        <v>16</v>
      </c>
      <c r="U31" s="68">
        <v>17</v>
      </c>
      <c r="V31" s="68">
        <v>18</v>
      </c>
      <c r="W31" s="68">
        <v>19</v>
      </c>
      <c r="X31" s="68">
        <v>20</v>
      </c>
      <c r="Y31" s="68">
        <v>21</v>
      </c>
      <c r="Z31" s="68">
        <v>22</v>
      </c>
      <c r="AA31" s="68">
        <v>23</v>
      </c>
      <c r="AB31" s="68">
        <v>24</v>
      </c>
      <c r="AC31" s="68">
        <v>25</v>
      </c>
      <c r="AD31" s="68">
        <v>26</v>
      </c>
      <c r="AE31" s="68">
        <v>27</v>
      </c>
      <c r="AF31" s="68">
        <v>28</v>
      </c>
      <c r="AG31" s="68">
        <v>29</v>
      </c>
      <c r="AH31" s="68">
        <v>30</v>
      </c>
      <c r="AI31" s="68">
        <v>31</v>
      </c>
      <c r="AJ31" s="68">
        <v>32</v>
      </c>
      <c r="AK31" s="68">
        <v>33</v>
      </c>
      <c r="AL31" s="68">
        <v>34</v>
      </c>
      <c r="AM31" s="68">
        <v>35</v>
      </c>
      <c r="AN31" s="68">
        <v>36</v>
      </c>
      <c r="AO31" s="68">
        <v>37</v>
      </c>
      <c r="AP31" s="68">
        <v>38</v>
      </c>
      <c r="AQ31" s="68">
        <v>39</v>
      </c>
      <c r="AR31" s="68">
        <v>40</v>
      </c>
      <c r="AS31" s="68">
        <v>41</v>
      </c>
      <c r="AT31" s="68">
        <v>42</v>
      </c>
      <c r="AU31" s="68">
        <v>43</v>
      </c>
      <c r="AV31" s="68">
        <v>44</v>
      </c>
      <c r="AW31" s="68">
        <v>45</v>
      </c>
      <c r="AX31" s="68">
        <v>46</v>
      </c>
      <c r="AY31" s="68">
        <v>47</v>
      </c>
      <c r="AZ31" s="68">
        <v>48</v>
      </c>
      <c r="BA31" s="68">
        <v>49</v>
      </c>
      <c r="BB31" s="68">
        <v>50</v>
      </c>
      <c r="BC31" s="68">
        <v>51</v>
      </c>
      <c r="BD31" s="68">
        <v>52</v>
      </c>
      <c r="BE31" s="68">
        <v>53</v>
      </c>
      <c r="BF31" s="68">
        <v>54</v>
      </c>
      <c r="BG31" s="68">
        <v>55</v>
      </c>
      <c r="BH31" s="68">
        <v>56</v>
      </c>
      <c r="BI31" s="68">
        <v>57</v>
      </c>
      <c r="BJ31" s="68">
        <v>58</v>
      </c>
      <c r="BK31" s="68">
        <v>59</v>
      </c>
      <c r="BL31" s="68">
        <v>60</v>
      </c>
      <c r="BM31" s="68">
        <v>61</v>
      </c>
      <c r="BN31" s="68">
        <v>62</v>
      </c>
      <c r="BO31" s="68">
        <v>63</v>
      </c>
      <c r="BP31" s="68">
        <v>64</v>
      </c>
      <c r="BQ31" s="68">
        <v>65</v>
      </c>
      <c r="BR31" s="68">
        <v>66</v>
      </c>
      <c r="BS31" s="68">
        <v>67</v>
      </c>
      <c r="BT31" s="68">
        <v>68</v>
      </c>
      <c r="BU31" s="68">
        <v>69</v>
      </c>
      <c r="BV31" s="68">
        <v>70</v>
      </c>
      <c r="BW31" s="68">
        <v>71</v>
      </c>
      <c r="BX31" s="68">
        <v>72</v>
      </c>
      <c r="BY31" s="68">
        <v>73</v>
      </c>
      <c r="BZ31" s="68">
        <v>74</v>
      </c>
      <c r="CA31" s="68">
        <v>75</v>
      </c>
      <c r="CB31" s="68">
        <v>76</v>
      </c>
      <c r="CC31" s="68">
        <v>77</v>
      </c>
      <c r="CD31" s="68">
        <v>78</v>
      </c>
      <c r="CE31" s="68">
        <v>79</v>
      </c>
      <c r="CF31" s="68">
        <v>80</v>
      </c>
      <c r="CG31" s="68">
        <v>81</v>
      </c>
      <c r="CH31" s="68">
        <v>82</v>
      </c>
      <c r="CI31" s="68">
        <v>83</v>
      </c>
      <c r="CJ31" s="68">
        <v>84</v>
      </c>
      <c r="CK31" s="68">
        <v>85</v>
      </c>
      <c r="CL31" s="68">
        <v>86</v>
      </c>
      <c r="CM31" s="68">
        <v>87</v>
      </c>
      <c r="CN31" s="68">
        <v>88</v>
      </c>
      <c r="CO31" s="68">
        <v>89</v>
      </c>
      <c r="CP31" s="68">
        <v>90</v>
      </c>
      <c r="CQ31" s="68">
        <v>91</v>
      </c>
      <c r="CR31" s="68">
        <v>92</v>
      </c>
      <c r="CS31" s="68">
        <v>93</v>
      </c>
      <c r="CT31" s="68">
        <v>94</v>
      </c>
      <c r="CU31" s="68">
        <v>95</v>
      </c>
      <c r="CV31" s="68">
        <v>96</v>
      </c>
      <c r="CW31" s="164"/>
    </row>
    <row r="32" spans="1:101" ht="16.5" customHeight="1">
      <c r="A32" s="140" t="s">
        <v>224</v>
      </c>
      <c r="B32" s="141" t="s">
        <v>602</v>
      </c>
      <c r="C32" s="150">
        <v>2.4E-2</v>
      </c>
      <c r="D32" s="143">
        <f t="shared" ref="D32:D36" si="22">SUM(E32:CV32)</f>
        <v>6212.0193408000005</v>
      </c>
      <c r="E32" s="144">
        <f>'6、销售进度'!D$151*$C$32</f>
        <v>0</v>
      </c>
      <c r="F32" s="144">
        <f>'6、销售进度'!E$151*$C$32</f>
        <v>0</v>
      </c>
      <c r="G32" s="144">
        <f>'6、销售进度'!F$151*$C$32</f>
        <v>0</v>
      </c>
      <c r="H32" s="144">
        <f>'6、销售进度'!G$151*$C$32</f>
        <v>0</v>
      </c>
      <c r="I32" s="144">
        <f>'6、销售进度'!H$151*$C$32</f>
        <v>0</v>
      </c>
      <c r="J32" s="144">
        <f>'6、销售进度'!I$151*$C$32</f>
        <v>0</v>
      </c>
      <c r="K32" s="144">
        <f>'6、销售进度'!J$151*$C$32</f>
        <v>0</v>
      </c>
      <c r="L32" s="144">
        <f>'6、销售进度'!K$151*$C$32</f>
        <v>0</v>
      </c>
      <c r="M32" s="144">
        <f>'6、销售进度'!L$151*$C$32</f>
        <v>0</v>
      </c>
      <c r="N32" s="144">
        <f>'6、销售进度'!M$151*$C$32</f>
        <v>0</v>
      </c>
      <c r="O32" s="144">
        <f>'6、销售进度'!N$151*$C$32</f>
        <v>0</v>
      </c>
      <c r="P32" s="144">
        <f>'6、销售进度'!O$151*$C$32</f>
        <v>0</v>
      </c>
      <c r="Q32" s="144">
        <f>'6、销售进度'!P$151*$C$32</f>
        <v>0</v>
      </c>
      <c r="R32" s="144">
        <f>'6、销售进度'!Q$151*$C$32</f>
        <v>0</v>
      </c>
      <c r="S32" s="144">
        <f>'6、销售进度'!R$151*$C$32</f>
        <v>0</v>
      </c>
      <c r="T32" s="144">
        <f>'6、销售进度'!S$151*$C$32</f>
        <v>0</v>
      </c>
      <c r="U32" s="144">
        <f>'6、销售进度'!T$151*$C$32</f>
        <v>2838.65472</v>
      </c>
      <c r="V32" s="144">
        <f>'6、销售进度'!U$151*$C$32</f>
        <v>1655.88192</v>
      </c>
      <c r="W32" s="144">
        <f>'6、销售进度'!V$151*$C$32</f>
        <v>1520.9227007999993</v>
      </c>
      <c r="X32" s="144">
        <f>'6、销售进度'!W$151*$C$32</f>
        <v>0</v>
      </c>
      <c r="Y32" s="144">
        <f>'6、销售进度'!X$151*$C$32</f>
        <v>0</v>
      </c>
      <c r="Z32" s="144">
        <f>'6、销售进度'!Y$151*$C$32</f>
        <v>0</v>
      </c>
      <c r="AA32" s="144">
        <f>'6、销售进度'!Z$151*$C$32</f>
        <v>0</v>
      </c>
      <c r="AB32" s="144">
        <f>'6、销售进度'!AA$151*$C$32</f>
        <v>0</v>
      </c>
      <c r="AC32" s="144">
        <f>'6、销售进度'!AB$151*$C$32</f>
        <v>0</v>
      </c>
      <c r="AD32" s="144">
        <f>'6、销售进度'!AC$151*$C$32</f>
        <v>0</v>
      </c>
      <c r="AE32" s="144">
        <f>'6、销售进度'!AD$151*$C$32</f>
        <v>0</v>
      </c>
      <c r="AF32" s="144">
        <f>'6、销售进度'!AE$151*$C$32</f>
        <v>0</v>
      </c>
      <c r="AG32" s="144">
        <f>'6、销售进度'!AF$151*$C$32</f>
        <v>0</v>
      </c>
      <c r="AH32" s="144">
        <f>'6、销售进度'!AG$151*$C$32</f>
        <v>0</v>
      </c>
      <c r="AI32" s="144">
        <f>'6、销售进度'!AH$151*$C$32</f>
        <v>0</v>
      </c>
      <c r="AJ32" s="144">
        <f>'6、销售进度'!AI$151*$C$32</f>
        <v>129.6</v>
      </c>
      <c r="AK32" s="144">
        <f>'6、销售进度'!AJ$151*$C$32</f>
        <v>36</v>
      </c>
      <c r="AL32" s="144">
        <f>'6、销售进度'!AK$151*$C$32</f>
        <v>30.96</v>
      </c>
      <c r="AM32" s="144">
        <f>'6、销售进度'!AL$151*$C$32</f>
        <v>0</v>
      </c>
      <c r="AN32" s="144">
        <f>'6、销售进度'!AM$151*$C$32</f>
        <v>0</v>
      </c>
      <c r="AO32" s="144">
        <f>'6、销售进度'!AN$151*$C$32</f>
        <v>0</v>
      </c>
      <c r="AP32" s="144">
        <f>'6、销售进度'!AO$151*$C$32</f>
        <v>0</v>
      </c>
      <c r="AQ32" s="144">
        <f>'6、销售进度'!AP$151*$C$32</f>
        <v>0</v>
      </c>
      <c r="AR32" s="144">
        <f>'6、销售进度'!AQ$151*$C$32</f>
        <v>0</v>
      </c>
      <c r="AS32" s="144">
        <f>'6、销售进度'!AR$151*$C$32</f>
        <v>0</v>
      </c>
      <c r="AT32" s="144">
        <f>'6、销售进度'!AS$151*$C$32</f>
        <v>0</v>
      </c>
      <c r="AU32" s="144">
        <f>'6、销售进度'!AT$151*$C$32</f>
        <v>0</v>
      </c>
      <c r="AV32" s="144">
        <f>'6、销售进度'!AU$151*$C$32</f>
        <v>0</v>
      </c>
      <c r="AW32" s="144">
        <f>'6、销售进度'!AV$151*$C$32</f>
        <v>0</v>
      </c>
      <c r="AX32" s="144">
        <f>'6、销售进度'!AW$151*$C$32</f>
        <v>0</v>
      </c>
      <c r="AY32" s="144">
        <f>'6、销售进度'!AX$151*$C$32</f>
        <v>0</v>
      </c>
      <c r="AZ32" s="144">
        <f>'6、销售进度'!AY$151*$C$32</f>
        <v>0</v>
      </c>
      <c r="BA32" s="144">
        <f>'6、销售进度'!AZ$151*$C$32</f>
        <v>0</v>
      </c>
      <c r="BB32" s="144">
        <f>'6、销售进度'!BA$151*$C$32</f>
        <v>0</v>
      </c>
      <c r="BC32" s="144">
        <f>'6、销售进度'!BB$151*$C$32</f>
        <v>0</v>
      </c>
      <c r="BD32" s="144">
        <f>'6、销售进度'!BC$151*$C$32</f>
        <v>0</v>
      </c>
      <c r="BE32" s="144">
        <f>'6、销售进度'!BD$151*$C$32</f>
        <v>0</v>
      </c>
      <c r="BF32" s="144">
        <f>'6、销售进度'!BE$151*$C$32</f>
        <v>0</v>
      </c>
      <c r="BG32" s="144">
        <f>'6、销售进度'!BF$151*$C$32</f>
        <v>0</v>
      </c>
      <c r="BH32" s="144">
        <f>'6、销售进度'!BG$151*$C$32</f>
        <v>0</v>
      </c>
      <c r="BI32" s="144">
        <f>'6、销售进度'!BH$151*$C$32</f>
        <v>0</v>
      </c>
      <c r="BJ32" s="144">
        <f>'6、销售进度'!BI$151*$C$32</f>
        <v>0</v>
      </c>
      <c r="BK32" s="144">
        <f>'6、销售进度'!BJ$151*$C$32</f>
        <v>0</v>
      </c>
      <c r="BL32" s="144">
        <f>'6、销售进度'!BK$151*$C$32</f>
        <v>0</v>
      </c>
      <c r="BM32" s="144">
        <f>'6、销售进度'!BL$151*$C$32</f>
        <v>0</v>
      </c>
      <c r="BN32" s="144">
        <f>'6、销售进度'!BM$151*$C$32</f>
        <v>0</v>
      </c>
      <c r="BO32" s="144">
        <f>'6、销售进度'!BN$151*$C$32</f>
        <v>0</v>
      </c>
      <c r="BP32" s="144">
        <f>'6、销售进度'!BO$151*$C$32</f>
        <v>0</v>
      </c>
      <c r="BQ32" s="144">
        <f>'6、销售进度'!BP$151*$C$32</f>
        <v>0</v>
      </c>
      <c r="BR32" s="144">
        <f>'6、销售进度'!BQ$151*$C$32</f>
        <v>0</v>
      </c>
      <c r="BS32" s="144">
        <f>'6、销售进度'!BR$151*$C$32</f>
        <v>0</v>
      </c>
      <c r="BT32" s="144">
        <f>'6、销售进度'!BS$151*$C$32</f>
        <v>0</v>
      </c>
      <c r="BU32" s="144">
        <f>'6、销售进度'!BT$151*$C$32</f>
        <v>0</v>
      </c>
      <c r="BV32" s="144">
        <f>'6、销售进度'!BU$151*$C$32</f>
        <v>0</v>
      </c>
      <c r="BW32" s="144">
        <f>'6、销售进度'!BV$151*$C$32</f>
        <v>0</v>
      </c>
      <c r="BX32" s="144">
        <f>'6、销售进度'!BW$151*$C$32</f>
        <v>0</v>
      </c>
      <c r="BY32" s="144">
        <f>'6、销售进度'!BX$151*$C$32</f>
        <v>0</v>
      </c>
      <c r="BZ32" s="144">
        <f>'6、销售进度'!BY$151*$C$32</f>
        <v>0</v>
      </c>
      <c r="CA32" s="144">
        <f>'6、销售进度'!BZ$151*$C$32</f>
        <v>0</v>
      </c>
      <c r="CB32" s="144">
        <f>'6、销售进度'!CA$151*$C$32</f>
        <v>0</v>
      </c>
      <c r="CC32" s="144">
        <f>'6、销售进度'!CB$151*$C$32</f>
        <v>0</v>
      </c>
      <c r="CD32" s="144">
        <f>'6、销售进度'!CC$151*$C$32</f>
        <v>0</v>
      </c>
      <c r="CE32" s="144">
        <f>'6、销售进度'!CD$151*$C$32</f>
        <v>0</v>
      </c>
      <c r="CF32" s="144">
        <f>'6、销售进度'!CE$151*$C$32</f>
        <v>0</v>
      </c>
      <c r="CG32" s="144">
        <f>'6、销售进度'!CF$151*$C$32</f>
        <v>0</v>
      </c>
      <c r="CH32" s="144">
        <f>'6、销售进度'!CG$151*$C$32</f>
        <v>0</v>
      </c>
      <c r="CI32" s="144">
        <f>'6、销售进度'!CH$151*$C$32</f>
        <v>0</v>
      </c>
      <c r="CJ32" s="144">
        <f>'6、销售进度'!CI$151*$C$32</f>
        <v>0</v>
      </c>
      <c r="CK32" s="144">
        <f>'6、销售进度'!CJ$151*$C$32</f>
        <v>0</v>
      </c>
      <c r="CL32" s="144">
        <f>'6、销售进度'!CK$151*$C$32</f>
        <v>0</v>
      </c>
      <c r="CM32" s="144">
        <f>'6、销售进度'!CL$151*$C$32</f>
        <v>0</v>
      </c>
      <c r="CN32" s="144">
        <f>'6、销售进度'!CM$151*$C$32</f>
        <v>0</v>
      </c>
      <c r="CO32" s="144">
        <f>'6、销售进度'!CN$151*$C$32</f>
        <v>0</v>
      </c>
      <c r="CP32" s="144">
        <f>'6、销售进度'!CO$151*$C$32</f>
        <v>0</v>
      </c>
      <c r="CQ32" s="144">
        <f>'6、销售进度'!CP$151*$C$32</f>
        <v>0</v>
      </c>
      <c r="CR32" s="144">
        <f>'6、销售进度'!CQ$151*$C$32</f>
        <v>0</v>
      </c>
      <c r="CS32" s="144">
        <f>'6、销售进度'!CR$151*$C$32</f>
        <v>0</v>
      </c>
      <c r="CT32" s="144">
        <f>'6、销售进度'!CS$151*$C$32</f>
        <v>0</v>
      </c>
      <c r="CU32" s="144">
        <f>'6、销售进度'!CT$151*$C$32</f>
        <v>0</v>
      </c>
      <c r="CV32" s="144">
        <f>'6、销售进度'!CU$151*$C$32</f>
        <v>0</v>
      </c>
      <c r="CW32" s="135">
        <f>D32-'5、销售定价'!$J$18*C32</f>
        <v>0</v>
      </c>
    </row>
    <row r="33" spans="1:101" ht="16.5" customHeight="1">
      <c r="A33" s="140" t="s">
        <v>225</v>
      </c>
      <c r="B33" s="141" t="s">
        <v>602</v>
      </c>
      <c r="C33" s="150">
        <v>0.02</v>
      </c>
      <c r="D33" s="143">
        <f t="shared" si="22"/>
        <v>5176.6827840000005</v>
      </c>
      <c r="E33" s="144">
        <f>IF(((YEAR(主要假设阐述!$C$15)-YEAR(主要假设阐述!$B$5))*12+MONTH(主要假设阐述!$C$15)-MONTH(主要假设阐述!$B$5)+1)&gt;=E31,'5、销售定价'!$J$18*'9、税金与费用'!$C$33/(DATEDIF(主要假设阐述!$B$5,主要假设阐述!$C$15,"m")+1),0)</f>
        <v>132.735456</v>
      </c>
      <c r="F33" s="144">
        <f>IF(((YEAR(主要假设阐述!$C$15)-YEAR(主要假设阐述!$B$5))*12+MONTH(主要假设阐述!$C$15)-MONTH(主要假设阐述!$B$5)+1)&gt;=F31,'5、销售定价'!$J$18*'9、税金与费用'!$C$33/(DATEDIF(主要假设阐述!$B$5,主要假设阐述!$C$15,"m")+1),0)</f>
        <v>132.735456</v>
      </c>
      <c r="G33" s="144">
        <f>IF(((YEAR(主要假设阐述!$C$15)-YEAR(主要假设阐述!$B$5))*12+MONTH(主要假设阐述!$C$15)-MONTH(主要假设阐述!$B$5)+1)&gt;=G31,'5、销售定价'!$J$18*'9、税金与费用'!$C$33/(DATEDIF(主要假设阐述!$B$5,主要假设阐述!$C$15,"m")+1),0)</f>
        <v>132.735456</v>
      </c>
      <c r="H33" s="144">
        <f>IF(((YEAR(主要假设阐述!$C$15)-YEAR(主要假设阐述!$B$5))*12+MONTH(主要假设阐述!$C$15)-MONTH(主要假设阐述!$B$5)+1)&gt;=H31,'5、销售定价'!$J$18*'9、税金与费用'!$C$33/(DATEDIF(主要假设阐述!$B$5,主要假设阐述!$C$15,"m")+1),0)</f>
        <v>132.735456</v>
      </c>
      <c r="I33" s="144">
        <f>IF(((YEAR(主要假设阐述!$C$15)-YEAR(主要假设阐述!$B$5))*12+MONTH(主要假设阐述!$C$15)-MONTH(主要假设阐述!$B$5)+1)&gt;=I31,'5、销售定价'!$J$18*'9、税金与费用'!$C$33/(DATEDIF(主要假设阐述!$B$5,主要假设阐述!$C$15,"m")+1),0)</f>
        <v>132.735456</v>
      </c>
      <c r="J33" s="144">
        <f>IF(((YEAR(主要假设阐述!$C$15)-YEAR(主要假设阐述!$B$5))*12+MONTH(主要假设阐述!$C$15)-MONTH(主要假设阐述!$B$5)+1)&gt;=J31,'5、销售定价'!$J$18*'9、税金与费用'!$C$33/(DATEDIF(主要假设阐述!$B$5,主要假设阐述!$C$15,"m")+1),0)</f>
        <v>132.735456</v>
      </c>
      <c r="K33" s="144">
        <f>IF(((YEAR(主要假设阐述!$C$15)-YEAR(主要假设阐述!$B$5))*12+MONTH(主要假设阐述!$C$15)-MONTH(主要假设阐述!$B$5)+1)&gt;=K31,'5、销售定价'!$J$18*'9、税金与费用'!$C$33/(DATEDIF(主要假设阐述!$B$5,主要假设阐述!$C$15,"m")+1),0)</f>
        <v>132.735456</v>
      </c>
      <c r="L33" s="144">
        <f>IF(((YEAR(主要假设阐述!$C$15)-YEAR(主要假设阐述!$B$5))*12+MONTH(主要假设阐述!$C$15)-MONTH(主要假设阐述!$B$5)+1)&gt;=L31,'5、销售定价'!$J$18*'9、税金与费用'!$C$33/(DATEDIF(主要假设阐述!$B$5,主要假设阐述!$C$15,"m")+1),0)</f>
        <v>132.735456</v>
      </c>
      <c r="M33" s="144">
        <f>IF(((YEAR(主要假设阐述!$C$15)-YEAR(主要假设阐述!$B$5))*12+MONTH(主要假设阐述!$C$15)-MONTH(主要假设阐述!$B$5)+1)&gt;=M31,'5、销售定价'!$J$18*'9、税金与费用'!$C$33/(DATEDIF(主要假设阐述!$B$5,主要假设阐述!$C$15,"m")+1),0)</f>
        <v>132.735456</v>
      </c>
      <c r="N33" s="144">
        <f>IF(((YEAR(主要假设阐述!$C$15)-YEAR(主要假设阐述!$B$5))*12+MONTH(主要假设阐述!$C$15)-MONTH(主要假设阐述!$B$5)+1)&gt;=N31,'5、销售定价'!$J$18*'9、税金与费用'!$C$33/(DATEDIF(主要假设阐述!$B$5,主要假设阐述!$C$15,"m")+1),0)</f>
        <v>132.735456</v>
      </c>
      <c r="O33" s="144">
        <f>IF(((YEAR(主要假设阐述!$C$15)-YEAR(主要假设阐述!$B$5))*12+MONTH(主要假设阐述!$C$15)-MONTH(主要假设阐述!$B$5)+1)&gt;=O31,'5、销售定价'!$J$18*'9、税金与费用'!$C$33/(DATEDIF(主要假设阐述!$B$5,主要假设阐述!$C$15,"m")+1),0)</f>
        <v>132.735456</v>
      </c>
      <c r="P33" s="144">
        <f>IF(((YEAR(主要假设阐述!$C$15)-YEAR(主要假设阐述!$B$5))*12+MONTH(主要假设阐述!$C$15)-MONTH(主要假设阐述!$B$5)+1)&gt;=P31,'5、销售定价'!$J$18*'9、税金与费用'!$C$33/(DATEDIF(主要假设阐述!$B$5,主要假设阐述!$C$15,"m")+1),0)</f>
        <v>132.735456</v>
      </c>
      <c r="Q33" s="144">
        <f>IF(((YEAR(主要假设阐述!$C$15)-YEAR(主要假设阐述!$B$5))*12+MONTH(主要假设阐述!$C$15)-MONTH(主要假设阐述!$B$5)+1)&gt;=Q31,'5、销售定价'!$J$18*'9、税金与费用'!$C$33/(DATEDIF(主要假设阐述!$B$5,主要假设阐述!$C$15,"m")+1),0)</f>
        <v>132.735456</v>
      </c>
      <c r="R33" s="144">
        <f>IF(((YEAR(主要假设阐述!$C$15)-YEAR(主要假设阐述!$B$5))*12+MONTH(主要假设阐述!$C$15)-MONTH(主要假设阐述!$B$5)+1)&gt;=R31,'5、销售定价'!$J$18*'9、税金与费用'!$C$33/(DATEDIF(主要假设阐述!$B$5,主要假设阐述!$C$15,"m")+1),0)</f>
        <v>132.735456</v>
      </c>
      <c r="S33" s="144">
        <f>IF(((YEAR(主要假设阐述!$C$15)-YEAR(主要假设阐述!$B$5))*12+MONTH(主要假设阐述!$C$15)-MONTH(主要假设阐述!$B$5)+1)&gt;=S31,'5、销售定价'!$J$18*'9、税金与费用'!$C$33/(DATEDIF(主要假设阐述!$B$5,主要假设阐述!$C$15,"m")+1),0)</f>
        <v>132.735456</v>
      </c>
      <c r="T33" s="144">
        <f>IF(((YEAR(主要假设阐述!$C$15)-YEAR(主要假设阐述!$B$5))*12+MONTH(主要假设阐述!$C$15)-MONTH(主要假设阐述!$B$5)+1)&gt;=T31,'5、销售定价'!$J$18*'9、税金与费用'!$C$33/(DATEDIF(主要假设阐述!$B$5,主要假设阐述!$C$15,"m")+1),0)</f>
        <v>132.735456</v>
      </c>
      <c r="U33" s="144">
        <f>IF(((YEAR(主要假设阐述!$C$15)-YEAR(主要假设阐述!$B$5))*12+MONTH(主要假设阐述!$C$15)-MONTH(主要假设阐述!$B$5)+1)&gt;=U31,'5、销售定价'!$J$18*'9、税金与费用'!$C$33/(DATEDIF(主要假设阐述!$B$5,主要假设阐述!$C$15,"m")+1),0)</f>
        <v>132.735456</v>
      </c>
      <c r="V33" s="144">
        <f>IF(((YEAR(主要假设阐述!$C$15)-YEAR(主要假设阐述!$B$5))*12+MONTH(主要假设阐述!$C$15)-MONTH(主要假设阐述!$B$5)+1)&gt;=V31,'5、销售定价'!$J$18*'9、税金与费用'!$C$33/(DATEDIF(主要假设阐述!$B$5,主要假设阐述!$C$15,"m")+1),0)</f>
        <v>132.735456</v>
      </c>
      <c r="W33" s="144">
        <f>IF(((YEAR(主要假设阐述!$C$15)-YEAR(主要假设阐述!$B$5))*12+MONTH(主要假设阐述!$C$15)-MONTH(主要假设阐述!$B$5)+1)&gt;=W31,'5、销售定价'!$J$18*'9、税金与费用'!$C$33/(DATEDIF(主要假设阐述!$B$5,主要假设阐述!$C$15,"m")+1),0)</f>
        <v>132.735456</v>
      </c>
      <c r="X33" s="144">
        <f>IF(((YEAR(主要假设阐述!$C$15)-YEAR(主要假设阐述!$B$5))*12+MONTH(主要假设阐述!$C$15)-MONTH(主要假设阐述!$B$5)+1)&gt;=X31,'5、销售定价'!$J$18*'9、税金与费用'!$C$33/(DATEDIF(主要假设阐述!$B$5,主要假设阐述!$C$15,"m")+1),0)</f>
        <v>132.735456</v>
      </c>
      <c r="Y33" s="144">
        <f>IF(((YEAR(主要假设阐述!$C$15)-YEAR(主要假设阐述!$B$5))*12+MONTH(主要假设阐述!$C$15)-MONTH(主要假设阐述!$B$5)+1)&gt;=Y31,'5、销售定价'!$J$18*'9、税金与费用'!$C$33/(DATEDIF(主要假设阐述!$B$5,主要假设阐述!$C$15,"m")+1),0)</f>
        <v>132.735456</v>
      </c>
      <c r="Z33" s="144">
        <f>IF(((YEAR(主要假设阐述!$C$15)-YEAR(主要假设阐述!$B$5))*12+MONTH(主要假设阐述!$C$15)-MONTH(主要假设阐述!$B$5)+1)&gt;=Z31,'5、销售定价'!$J$18*'9、税金与费用'!$C$33/(DATEDIF(主要假设阐述!$B$5,主要假设阐述!$C$15,"m")+1),0)</f>
        <v>132.735456</v>
      </c>
      <c r="AA33" s="144">
        <f>IF(((YEAR(主要假设阐述!$C$15)-YEAR(主要假设阐述!$B$5))*12+MONTH(主要假设阐述!$C$15)-MONTH(主要假设阐述!$B$5)+1)&gt;=AA31,'5、销售定价'!$J$18*'9、税金与费用'!$C$33/(DATEDIF(主要假设阐述!$B$5,主要假设阐述!$C$15,"m")+1),0)</f>
        <v>132.735456</v>
      </c>
      <c r="AB33" s="144">
        <f>IF(((YEAR(主要假设阐述!$C$15)-YEAR(主要假设阐述!$B$5))*12+MONTH(主要假设阐述!$C$15)-MONTH(主要假设阐述!$B$5)+1)&gt;=AB31,'5、销售定价'!$J$18*'9、税金与费用'!$C$33/(DATEDIF(主要假设阐述!$B$5,主要假设阐述!$C$15,"m")+1),0)</f>
        <v>132.735456</v>
      </c>
      <c r="AC33" s="144">
        <f>IF(((YEAR(主要假设阐述!$C$15)-YEAR(主要假设阐述!$B$5))*12+MONTH(主要假设阐述!$C$15)-MONTH(主要假设阐述!$B$5)+1)&gt;=AC31,'5、销售定价'!$J$18*'9、税金与费用'!$C$33/(DATEDIF(主要假设阐述!$B$5,主要假设阐述!$C$15,"m")+1),0)</f>
        <v>132.735456</v>
      </c>
      <c r="AD33" s="144">
        <f>IF(((YEAR(主要假设阐述!$C$15)-YEAR(主要假设阐述!$B$5))*12+MONTH(主要假设阐述!$C$15)-MONTH(主要假设阐述!$B$5)+1)&gt;=AD31,'5、销售定价'!$J$18*'9、税金与费用'!$C$33/(DATEDIF(主要假设阐述!$B$5,主要假设阐述!$C$15,"m")+1),0)</f>
        <v>132.735456</v>
      </c>
      <c r="AE33" s="144">
        <f>IF(((YEAR(主要假设阐述!$C$15)-YEAR(主要假设阐述!$B$5))*12+MONTH(主要假设阐述!$C$15)-MONTH(主要假设阐述!$B$5)+1)&gt;=AE31,'5、销售定价'!$J$18*'9、税金与费用'!$C$33/(DATEDIF(主要假设阐述!$B$5,主要假设阐述!$C$15,"m")+1),0)</f>
        <v>132.735456</v>
      </c>
      <c r="AF33" s="144">
        <f>IF(((YEAR(主要假设阐述!$C$15)-YEAR(主要假设阐述!$B$5))*12+MONTH(主要假设阐述!$C$15)-MONTH(主要假设阐述!$B$5)+1)&gt;=AF31,'5、销售定价'!$J$18*'9、税金与费用'!$C$33/(DATEDIF(主要假设阐述!$B$5,主要假设阐述!$C$15,"m")+1),0)</f>
        <v>132.735456</v>
      </c>
      <c r="AG33" s="144">
        <f>IF(((YEAR(主要假设阐述!$C$15)-YEAR(主要假设阐述!$B$5))*12+MONTH(主要假设阐述!$C$15)-MONTH(主要假设阐述!$B$5)+1)&gt;=AG31,'5、销售定价'!$J$18*'9、税金与费用'!$C$33/(DATEDIF(主要假设阐述!$B$5,主要假设阐述!$C$15,"m")+1),0)</f>
        <v>132.735456</v>
      </c>
      <c r="AH33" s="144">
        <f>IF(((YEAR(主要假设阐述!$C$15)-YEAR(主要假设阐述!$B$5))*12+MONTH(主要假设阐述!$C$15)-MONTH(主要假设阐述!$B$5)+1)&gt;=AH31,'5、销售定价'!$J$18*'9、税金与费用'!$C$33/(DATEDIF(主要假设阐述!$B$5,主要假设阐述!$C$15,"m")+1),0)</f>
        <v>132.735456</v>
      </c>
      <c r="AI33" s="144">
        <f>IF(((YEAR(主要假设阐述!$C$15)-YEAR(主要假设阐述!$B$5))*12+MONTH(主要假设阐述!$C$15)-MONTH(主要假设阐述!$B$5)+1)&gt;=AI31,'5、销售定价'!$J$18*'9、税金与费用'!$C$33/(DATEDIF(主要假设阐述!$B$5,主要假设阐述!$C$15,"m")+1),0)</f>
        <v>132.735456</v>
      </c>
      <c r="AJ33" s="144">
        <f>IF(((YEAR(主要假设阐述!$C$15)-YEAR(主要假设阐述!$B$5))*12+MONTH(主要假设阐述!$C$15)-MONTH(主要假设阐述!$B$5)+1)&gt;=AJ31,'5、销售定价'!$J$18*'9、税金与费用'!$C$33/(DATEDIF(主要假设阐述!$B$5,主要假设阐述!$C$15,"m")+1),0)</f>
        <v>132.735456</v>
      </c>
      <c r="AK33" s="144">
        <f>IF(((YEAR(主要假设阐述!$C$15)-YEAR(主要假设阐述!$B$5))*12+MONTH(主要假设阐述!$C$15)-MONTH(主要假设阐述!$B$5)+1)&gt;=AK31,'5、销售定价'!$J$18*'9、税金与费用'!$C$33/(DATEDIF(主要假设阐述!$B$5,主要假设阐述!$C$15,"m")+1),0)</f>
        <v>132.735456</v>
      </c>
      <c r="AL33" s="144">
        <f>IF(((YEAR(主要假设阐述!$C$15)-YEAR(主要假设阐述!$B$5))*12+MONTH(主要假设阐述!$C$15)-MONTH(主要假设阐述!$B$5)+1)&gt;=AL31,'5、销售定价'!$J$18*'9、税金与费用'!$C$33/(DATEDIF(主要假设阐述!$B$5,主要假设阐述!$C$15,"m")+1),0)</f>
        <v>132.735456</v>
      </c>
      <c r="AM33" s="144">
        <f>IF(((YEAR(主要假设阐述!$C$15)-YEAR(主要假设阐述!$B$5))*12+MONTH(主要假设阐述!$C$15)-MONTH(主要假设阐述!$B$5)+1)&gt;=AM31,'5、销售定价'!$J$18*'9、税金与费用'!$C$33/(DATEDIF(主要假设阐述!$B$5,主要假设阐述!$C$15,"m")+1),0)</f>
        <v>132.735456</v>
      </c>
      <c r="AN33" s="144">
        <f>IF(((YEAR(主要假设阐述!$C$15)-YEAR(主要假设阐述!$B$5))*12+MONTH(主要假设阐述!$C$15)-MONTH(主要假设阐述!$B$5)+1)&gt;=AN31,'5、销售定价'!$J$18*'9、税金与费用'!$C$33/(DATEDIF(主要假设阐述!$B$5,主要假设阐述!$C$15,"m")+1),0)</f>
        <v>132.735456</v>
      </c>
      <c r="AO33" s="144">
        <f>IF(((YEAR(主要假设阐述!$C$15)-YEAR(主要假设阐述!$B$5))*12+MONTH(主要假设阐述!$C$15)-MONTH(主要假设阐述!$B$5)+1)&gt;=AO31,'5、销售定价'!$J$18*'9、税金与费用'!$C$33/(DATEDIF(主要假设阐述!$B$5,主要假设阐述!$C$15,"m")+1),0)</f>
        <v>132.735456</v>
      </c>
      <c r="AP33" s="144">
        <f>IF(((YEAR(主要假设阐述!$C$15)-YEAR(主要假设阐述!$B$5))*12+MONTH(主要假设阐述!$C$15)-MONTH(主要假设阐述!$B$5)+1)&gt;=AP31,'5、销售定价'!$J$18*'9、税金与费用'!$C$33/(DATEDIF(主要假设阐述!$B$5,主要假设阐述!$C$15,"m")+1),0)</f>
        <v>132.735456</v>
      </c>
      <c r="AQ33" s="144">
        <f>IF(((YEAR(主要假设阐述!$C$15)-YEAR(主要假设阐述!$B$5))*12+MONTH(主要假设阐述!$C$15)-MONTH(主要假设阐述!$B$5)+1)&gt;=AQ31,'5、销售定价'!$J$18*'9、税金与费用'!$C$33/(DATEDIF(主要假设阐述!$B$5,主要假设阐述!$C$15,"m")+1),0)</f>
        <v>132.735456</v>
      </c>
      <c r="AR33" s="144">
        <f>IF(((YEAR(主要假设阐述!$C$15)-YEAR(主要假设阐述!$B$5))*12+MONTH(主要假设阐述!$C$15)-MONTH(主要假设阐述!$B$5)+1)&gt;=AR31,'5、销售定价'!$J$18*'9、税金与费用'!$C$33/(DATEDIF(主要假设阐述!$B$5,主要假设阐述!$C$15,"m")+1),0)</f>
        <v>0</v>
      </c>
      <c r="AS33" s="144">
        <f>IF(((YEAR(主要假设阐述!$C$15)-YEAR(主要假设阐述!$B$5))*12+MONTH(主要假设阐述!$C$15)-MONTH(主要假设阐述!$B$5)+1)&gt;=AS31,'5、销售定价'!$J$18*'9、税金与费用'!$C$33/(DATEDIF(主要假设阐述!$B$5,主要假设阐述!$C$15,"m")+1),0)</f>
        <v>0</v>
      </c>
      <c r="AT33" s="144">
        <f>IF(((YEAR(主要假设阐述!$C$15)-YEAR(主要假设阐述!$B$5))*12+MONTH(主要假设阐述!$C$15)-MONTH(主要假设阐述!$B$5)+1)&gt;=AT31,'5、销售定价'!$J$18*'9、税金与费用'!$C$33/(DATEDIF(主要假设阐述!$B$5,主要假设阐述!$C$15,"m")+1),0)</f>
        <v>0</v>
      </c>
      <c r="AU33" s="144">
        <f>IF(((YEAR(主要假设阐述!$C$15)-YEAR(主要假设阐述!$B$5))*12+MONTH(主要假设阐述!$C$15)-MONTH(主要假设阐述!$B$5)+1)&gt;=AU31,'5、销售定价'!$J$18*'9、税金与费用'!$C$33/(DATEDIF(主要假设阐述!$B$5,主要假设阐述!$C$15,"m")+1),0)</f>
        <v>0</v>
      </c>
      <c r="AV33" s="144">
        <f>IF(((YEAR(主要假设阐述!$C$15)-YEAR(主要假设阐述!$B$5))*12+MONTH(主要假设阐述!$C$15)-MONTH(主要假设阐述!$B$5)+1)&gt;=AV31,'5、销售定价'!$J$18*'9、税金与费用'!$C$33/(DATEDIF(主要假设阐述!$B$5,主要假设阐述!$C$15,"m")+1),0)</f>
        <v>0</v>
      </c>
      <c r="AW33" s="144">
        <f>IF(((YEAR(主要假设阐述!$C$15)-YEAR(主要假设阐述!$B$5))*12+MONTH(主要假设阐述!$C$15)-MONTH(主要假设阐述!$B$5)+1)&gt;=AW31,'5、销售定价'!$J$18*'9、税金与费用'!$C$33/(DATEDIF(主要假设阐述!$B$5,主要假设阐述!$C$15,"m")+1),0)</f>
        <v>0</v>
      </c>
      <c r="AX33" s="144">
        <f>IF(((YEAR(主要假设阐述!$C$15)-YEAR(主要假设阐述!$B$5))*12+MONTH(主要假设阐述!$C$15)-MONTH(主要假设阐述!$B$5)+1)&gt;=AX31,'5、销售定价'!$J$18*'9、税金与费用'!$C$33/(DATEDIF(主要假设阐述!$B$5,主要假设阐述!$C$15,"m")+1),0)</f>
        <v>0</v>
      </c>
      <c r="AY33" s="144">
        <f>IF(((YEAR(主要假设阐述!$C$15)-YEAR(主要假设阐述!$B$5))*12+MONTH(主要假设阐述!$C$15)-MONTH(主要假设阐述!$B$5)+1)&gt;=AY31,'5、销售定价'!$J$18*'9、税金与费用'!$C$33/(DATEDIF(主要假设阐述!$B$5,主要假设阐述!$C$15,"m")+1),0)</f>
        <v>0</v>
      </c>
      <c r="AZ33" s="144">
        <f>IF(((YEAR(主要假设阐述!$C$15)-YEAR(主要假设阐述!$B$5))*12+MONTH(主要假设阐述!$C$15)-MONTH(主要假设阐述!$B$5)+1)&gt;=AZ31,'5、销售定价'!$J$18*'9、税金与费用'!$C$33/(DATEDIF(主要假设阐述!$B$5,主要假设阐述!$C$15,"m")+1),0)</f>
        <v>0</v>
      </c>
      <c r="BA33" s="144">
        <f>IF(((YEAR(主要假设阐述!$C$15)-YEAR(主要假设阐述!$B$5))*12+MONTH(主要假设阐述!$C$15)-MONTH(主要假设阐述!$B$5)+1)&gt;=BA31,'5、销售定价'!$J$18*'9、税金与费用'!$C$33/(DATEDIF(主要假设阐述!$B$5,主要假设阐述!$C$15,"m")+1),0)</f>
        <v>0</v>
      </c>
      <c r="BB33" s="144">
        <f>IF(((YEAR(主要假设阐述!$C$15)-YEAR(主要假设阐述!$B$5))*12+MONTH(主要假设阐述!$C$15)-MONTH(主要假设阐述!$B$5)+1)&gt;=BB31,'5、销售定价'!$J$18*'9、税金与费用'!$C$33/(DATEDIF(主要假设阐述!$B$5,主要假设阐述!$C$15,"m")+1),0)</f>
        <v>0</v>
      </c>
      <c r="BC33" s="144">
        <f>IF(((YEAR(主要假设阐述!$C$15)-YEAR(主要假设阐述!$B$5))*12+MONTH(主要假设阐述!$C$15)-MONTH(主要假设阐述!$B$5)+1)&gt;=BC31,'5、销售定价'!$J$18*'9、税金与费用'!$C$33/(DATEDIF(主要假设阐述!$B$5,主要假设阐述!$C$15,"m")+1),0)</f>
        <v>0</v>
      </c>
      <c r="BD33" s="144">
        <f>IF(((YEAR(主要假设阐述!$C$15)-YEAR(主要假设阐述!$B$5))*12+MONTH(主要假设阐述!$C$15)-MONTH(主要假设阐述!$B$5)+1)&gt;=BD31,'5、销售定价'!$J$18*'9、税金与费用'!$C$33/(DATEDIF(主要假设阐述!$B$5,主要假设阐述!$C$15,"m")+1),0)</f>
        <v>0</v>
      </c>
      <c r="BE33" s="144">
        <f>IF(((YEAR(主要假设阐述!$C$15)-YEAR(主要假设阐述!$B$5))*12+MONTH(主要假设阐述!$C$15)-MONTH(主要假设阐述!$B$5)+1)&gt;=BE31,'5、销售定价'!$J$18*'9、税金与费用'!$C$33/(DATEDIF(主要假设阐述!$B$5,主要假设阐述!$C$15,"m")+1),0)</f>
        <v>0</v>
      </c>
      <c r="BF33" s="144">
        <f>IF(((YEAR(主要假设阐述!$C$15)-YEAR(主要假设阐述!$B$5))*12+MONTH(主要假设阐述!$C$15)-MONTH(主要假设阐述!$B$5)+1)&gt;=BF31,'5、销售定价'!$J$18*'9、税金与费用'!$C$33/(DATEDIF(主要假设阐述!$B$5,主要假设阐述!$C$15,"m")+1),0)</f>
        <v>0</v>
      </c>
      <c r="BG33" s="144">
        <f>IF(((YEAR(主要假设阐述!$C$15)-YEAR(主要假设阐述!$B$5))*12+MONTH(主要假设阐述!$C$15)-MONTH(主要假设阐述!$B$5)+1)&gt;=BG31,'5、销售定价'!$J$18*'9、税金与费用'!$C$33/(DATEDIF(主要假设阐述!$B$5,主要假设阐述!$C$15,"m")+1),0)</f>
        <v>0</v>
      </c>
      <c r="BH33" s="144">
        <f>IF(((YEAR(主要假设阐述!$C$15)-YEAR(主要假设阐述!$B$5))*12+MONTH(主要假设阐述!$C$15)-MONTH(主要假设阐述!$B$5)+1)&gt;=BH31,'5、销售定价'!$J$18*'9、税金与费用'!$C$33/(DATEDIF(主要假设阐述!$B$5,主要假设阐述!$C$15,"m")+1),0)</f>
        <v>0</v>
      </c>
      <c r="BI33" s="144">
        <f>IF(((YEAR(主要假设阐述!$C$15)-YEAR(主要假设阐述!$B$5))*12+MONTH(主要假设阐述!$C$15)-MONTH(主要假设阐述!$B$5)+1)&gt;=BI31,'5、销售定价'!$J$18*'9、税金与费用'!$C$33/(DATEDIF(主要假设阐述!$B$5,主要假设阐述!$C$15,"m")+1),0)</f>
        <v>0</v>
      </c>
      <c r="BJ33" s="144">
        <f>IF(((YEAR(主要假设阐述!$C$15)-YEAR(主要假设阐述!$B$5))*12+MONTH(主要假设阐述!$C$15)-MONTH(主要假设阐述!$B$5)+1)&gt;=BJ31,'5、销售定价'!$J$18*'9、税金与费用'!$C$33/(DATEDIF(主要假设阐述!$B$5,主要假设阐述!$C$15,"m")+1),0)</f>
        <v>0</v>
      </c>
      <c r="BK33" s="144">
        <f>IF(((YEAR(主要假设阐述!$C$15)-YEAR(主要假设阐述!$B$5))*12+MONTH(主要假设阐述!$C$15)-MONTH(主要假设阐述!$B$5)+1)&gt;=BK31,'5、销售定价'!$J$18*'9、税金与费用'!$C$33/(DATEDIF(主要假设阐述!$B$5,主要假设阐述!$C$15,"m")+1),0)</f>
        <v>0</v>
      </c>
      <c r="BL33" s="144">
        <f>IF(((YEAR(主要假设阐述!$C$15)-YEAR(主要假设阐述!$B$5))*12+MONTH(主要假设阐述!$C$15)-MONTH(主要假设阐述!$B$5)+1)&gt;=BL31,'5、销售定价'!$J$18*'9、税金与费用'!$C$33/(DATEDIF(主要假设阐述!$B$5,主要假设阐述!$C$15,"m")+1),0)</f>
        <v>0</v>
      </c>
      <c r="BM33" s="144">
        <f>IF(((YEAR(主要假设阐述!$C$15)-YEAR(主要假设阐述!$B$5))*12+MONTH(主要假设阐述!$C$15)-MONTH(主要假设阐述!$B$5)+1)&gt;=BM31,'5、销售定价'!$J$18*'9、税金与费用'!$C$33/(DATEDIF(主要假设阐述!$B$5,主要假设阐述!$C$15,"m")+1),0)</f>
        <v>0</v>
      </c>
      <c r="BN33" s="144">
        <f>IF(((YEAR(主要假设阐述!$C$15)-YEAR(主要假设阐述!$B$5))*12+MONTH(主要假设阐述!$C$15)-MONTH(主要假设阐述!$B$5)+1)&gt;=BN31,'5、销售定价'!$J$18*'9、税金与费用'!$C$33/(DATEDIF(主要假设阐述!$B$5,主要假设阐述!$C$15,"m")+1),0)</f>
        <v>0</v>
      </c>
      <c r="BO33" s="144">
        <f>IF(((YEAR(主要假设阐述!$C$15)-YEAR(主要假设阐述!$B$5))*12+MONTH(主要假设阐述!$C$15)-MONTH(主要假设阐述!$B$5)+1)&gt;=BO31,'5、销售定价'!$J$18*'9、税金与费用'!$C$33/(DATEDIF(主要假设阐述!$B$5,主要假设阐述!$C$15,"m")+1),0)</f>
        <v>0</v>
      </c>
      <c r="BP33" s="144">
        <f>IF(((YEAR(主要假设阐述!$C$15)-YEAR(主要假设阐述!$B$5))*12+MONTH(主要假设阐述!$C$15)-MONTH(主要假设阐述!$B$5)+1)&gt;=BP31,'5、销售定价'!$J$18*'9、税金与费用'!$C$33/(DATEDIF(主要假设阐述!$B$5,主要假设阐述!$C$15,"m")+1),0)</f>
        <v>0</v>
      </c>
      <c r="BQ33" s="144">
        <f>IF(((YEAR(主要假设阐述!$C$15)-YEAR(主要假设阐述!$B$5))*12+MONTH(主要假设阐述!$C$15)-MONTH(主要假设阐述!$B$5)+1)&gt;=BQ31,'5、销售定价'!$J$18*'9、税金与费用'!$C$33/(DATEDIF(主要假设阐述!$B$5,主要假设阐述!$C$15,"m")+1),0)</f>
        <v>0</v>
      </c>
      <c r="BR33" s="144">
        <f>IF(((YEAR(主要假设阐述!$C$15)-YEAR(主要假设阐述!$B$5))*12+MONTH(主要假设阐述!$C$15)-MONTH(主要假设阐述!$B$5)+1)&gt;=BR31,'5、销售定价'!$J$18*'9、税金与费用'!$C$33/(DATEDIF(主要假设阐述!$B$5,主要假设阐述!$C$15,"m")+1),0)</f>
        <v>0</v>
      </c>
      <c r="BS33" s="144">
        <f>IF(((YEAR(主要假设阐述!$C$15)-YEAR(主要假设阐述!$B$5))*12+MONTH(主要假设阐述!$C$15)-MONTH(主要假设阐述!$B$5)+1)&gt;=BS31,'5、销售定价'!$J$18*'9、税金与费用'!$C$33/(DATEDIF(主要假设阐述!$B$5,主要假设阐述!$C$15,"m")+1),0)</f>
        <v>0</v>
      </c>
      <c r="BT33" s="144">
        <f>IF(((YEAR(主要假设阐述!$C$15)-YEAR(主要假设阐述!$B$5))*12+MONTH(主要假设阐述!$C$15)-MONTH(主要假设阐述!$B$5)+1)&gt;=BT31,'5、销售定价'!$J$18*'9、税金与费用'!$C$33/(DATEDIF(主要假设阐述!$B$5,主要假设阐述!$C$15,"m")+1),0)</f>
        <v>0</v>
      </c>
      <c r="BU33" s="144">
        <f>IF(((YEAR(主要假设阐述!$C$15)-YEAR(主要假设阐述!$B$5))*12+MONTH(主要假设阐述!$C$15)-MONTH(主要假设阐述!$B$5)+1)&gt;=BU31,'5、销售定价'!$J$18*'9、税金与费用'!$C$33/(DATEDIF(主要假设阐述!$B$5,主要假设阐述!$C$15,"m")+1),0)</f>
        <v>0</v>
      </c>
      <c r="BV33" s="144">
        <f>IF(((YEAR(主要假设阐述!$C$15)-YEAR(主要假设阐述!$B$5))*12+MONTH(主要假设阐述!$C$15)-MONTH(主要假设阐述!$B$5)+1)&gt;=BV31,'5、销售定价'!$J$18*'9、税金与费用'!$C$33/(DATEDIF(主要假设阐述!$B$5,主要假设阐述!$C$15,"m")+1),0)</f>
        <v>0</v>
      </c>
      <c r="BW33" s="144">
        <f>IF(((YEAR(主要假设阐述!$C$15)-YEAR(主要假设阐述!$B$5))*12+MONTH(主要假设阐述!$C$15)-MONTH(主要假设阐述!$B$5)+1)&gt;=BW31,'5、销售定价'!$J$18*'9、税金与费用'!$C$33/(DATEDIF(主要假设阐述!$B$5,主要假设阐述!$C$15,"m")+1),0)</f>
        <v>0</v>
      </c>
      <c r="BX33" s="144">
        <f>IF(((YEAR(主要假设阐述!$C$15)-YEAR(主要假设阐述!$B$5))*12+MONTH(主要假设阐述!$C$15)-MONTH(主要假设阐述!$B$5)+1)&gt;=BX31,'5、销售定价'!$J$18*'9、税金与费用'!$C$33/(DATEDIF(主要假设阐述!$B$5,主要假设阐述!$C$15,"m")+1),0)</f>
        <v>0</v>
      </c>
      <c r="BY33" s="144">
        <f>IF(((YEAR(主要假设阐述!$C$15)-YEAR(主要假设阐述!$B$5))*12+MONTH(主要假设阐述!$C$15)-MONTH(主要假设阐述!$B$5)+1)&gt;=BY31,'5、销售定价'!$J$18*'9、税金与费用'!$C$33/(DATEDIF(主要假设阐述!$B$5,主要假设阐述!$C$15,"m")+1),0)</f>
        <v>0</v>
      </c>
      <c r="BZ33" s="144">
        <f>IF(((YEAR(主要假设阐述!$C$15)-YEAR(主要假设阐述!$B$5))*12+MONTH(主要假设阐述!$C$15)-MONTH(主要假设阐述!$B$5)+1)&gt;=BZ31,'5、销售定价'!$J$18*'9、税金与费用'!$C$33/(DATEDIF(主要假设阐述!$B$5,主要假设阐述!$C$15,"m")+1),0)</f>
        <v>0</v>
      </c>
      <c r="CA33" s="144">
        <f>IF(((YEAR(主要假设阐述!$C$15)-YEAR(主要假设阐述!$B$5))*12+MONTH(主要假设阐述!$C$15)-MONTH(主要假设阐述!$B$5)+1)&gt;=CA31,'5、销售定价'!$J$18*'9、税金与费用'!$C$33/(DATEDIF(主要假设阐述!$B$5,主要假设阐述!$C$15,"m")+1),0)</f>
        <v>0</v>
      </c>
      <c r="CB33" s="144">
        <f>IF(((YEAR(主要假设阐述!$C$15)-YEAR(主要假设阐述!$B$5))*12+MONTH(主要假设阐述!$C$15)-MONTH(主要假设阐述!$B$5)+1)&gt;=CB31,'5、销售定价'!$J$18*'9、税金与费用'!$C$33/(DATEDIF(主要假设阐述!$B$5,主要假设阐述!$C$15,"m")+1),0)</f>
        <v>0</v>
      </c>
      <c r="CC33" s="144">
        <f>IF(((YEAR(主要假设阐述!$C$15)-YEAR(主要假设阐述!$B$5))*12+MONTH(主要假设阐述!$C$15)-MONTH(主要假设阐述!$B$5)+1)&gt;=CC31,'5、销售定价'!$J$18*'9、税金与费用'!$C$33/(DATEDIF(主要假设阐述!$B$5,主要假设阐述!$C$15,"m")+1),0)</f>
        <v>0</v>
      </c>
      <c r="CD33" s="144">
        <f>IF(((YEAR(主要假设阐述!$C$15)-YEAR(主要假设阐述!$B$5))*12+MONTH(主要假设阐述!$C$15)-MONTH(主要假设阐述!$B$5)+1)&gt;=CD31,'5、销售定价'!$J$18*'9、税金与费用'!$C$33/(DATEDIF(主要假设阐述!$B$5,主要假设阐述!$C$15,"m")+1),0)</f>
        <v>0</v>
      </c>
      <c r="CE33" s="144">
        <f>IF(((YEAR(主要假设阐述!$C$15)-YEAR(主要假设阐述!$B$5))*12+MONTH(主要假设阐述!$C$15)-MONTH(主要假设阐述!$B$5)+1)&gt;=CE31,'5、销售定价'!$J$18*'9、税金与费用'!$C$33/(DATEDIF(主要假设阐述!$B$5,主要假设阐述!$C$15,"m")+1),0)</f>
        <v>0</v>
      </c>
      <c r="CF33" s="144">
        <f>IF(((YEAR(主要假设阐述!$C$15)-YEAR(主要假设阐述!$B$5))*12+MONTH(主要假设阐述!$C$15)-MONTH(主要假设阐述!$B$5)+1)&gt;=CF31,'5、销售定价'!$J$18*'9、税金与费用'!$C$33/(DATEDIF(主要假设阐述!$B$5,主要假设阐述!$C$15,"m")+1),0)</f>
        <v>0</v>
      </c>
      <c r="CG33" s="144">
        <f>IF(((YEAR(主要假设阐述!$C$15)-YEAR(主要假设阐述!$B$5))*12+MONTH(主要假设阐述!$C$15)-MONTH(主要假设阐述!$B$5)+1)&gt;=CG31,'5、销售定价'!$J$18*'9、税金与费用'!$C$33/(DATEDIF(主要假设阐述!$B$5,主要假设阐述!$C$15,"m")+1),0)</f>
        <v>0</v>
      </c>
      <c r="CH33" s="144">
        <f>IF(((YEAR(主要假设阐述!$C$15)-YEAR(主要假设阐述!$B$5))*12+MONTH(主要假设阐述!$C$15)-MONTH(主要假设阐述!$B$5)+1)&gt;=CH31,'5、销售定价'!$J$18*'9、税金与费用'!$C$33/(DATEDIF(主要假设阐述!$B$5,主要假设阐述!$C$15,"m")+1),0)</f>
        <v>0</v>
      </c>
      <c r="CI33" s="144">
        <f>IF(((YEAR(主要假设阐述!$C$15)-YEAR(主要假设阐述!$B$5))*12+MONTH(主要假设阐述!$C$15)-MONTH(主要假设阐述!$B$5)+1)&gt;=CI31,'5、销售定价'!$J$18*'9、税金与费用'!$C$33/(DATEDIF(主要假设阐述!$B$5,主要假设阐述!$C$15,"m")+1),0)</f>
        <v>0</v>
      </c>
      <c r="CJ33" s="144">
        <f>IF(((YEAR(主要假设阐述!$C$15)-YEAR(主要假设阐述!$B$5))*12+MONTH(主要假设阐述!$C$15)-MONTH(主要假设阐述!$B$5)+1)&gt;=CJ31,'5、销售定价'!$J$18*'9、税金与费用'!$C$33/(DATEDIF(主要假设阐述!$B$5,主要假设阐述!$C$15,"m")+1),0)</f>
        <v>0</v>
      </c>
      <c r="CK33" s="144">
        <f>IF(((YEAR(主要假设阐述!$C$15)-YEAR(主要假设阐述!$B$5))*12+MONTH(主要假设阐述!$C$15)-MONTH(主要假设阐述!$B$5)+1)&gt;=CK31,'5、销售定价'!$J$18*'9、税金与费用'!$C$33/(DATEDIF(主要假设阐述!$B$5,主要假设阐述!$C$15,"m")+1),0)</f>
        <v>0</v>
      </c>
      <c r="CL33" s="144">
        <f>IF(((YEAR(主要假设阐述!$C$15)-YEAR(主要假设阐述!$B$5))*12+MONTH(主要假设阐述!$C$15)-MONTH(主要假设阐述!$B$5)+1)&gt;=CL31,'5、销售定价'!$J$18*'9、税金与费用'!$C$33/(DATEDIF(主要假设阐述!$B$5,主要假设阐述!$C$15,"m")+1),0)</f>
        <v>0</v>
      </c>
      <c r="CM33" s="144">
        <f>IF(((YEAR(主要假设阐述!$C$15)-YEAR(主要假设阐述!$B$5))*12+MONTH(主要假设阐述!$C$15)-MONTH(主要假设阐述!$B$5)+1)&gt;=CM31,'5、销售定价'!$J$18*'9、税金与费用'!$C$33/(DATEDIF(主要假设阐述!$B$5,主要假设阐述!$C$15,"m")+1),0)</f>
        <v>0</v>
      </c>
      <c r="CN33" s="144">
        <f>IF(((YEAR(主要假设阐述!$C$15)-YEAR(主要假设阐述!$B$5))*12+MONTH(主要假设阐述!$C$15)-MONTH(主要假设阐述!$B$5)+1)&gt;=CN31,'5、销售定价'!$J$18*'9、税金与费用'!$C$33/(DATEDIF(主要假设阐述!$B$5,主要假设阐述!$C$15,"m")+1),0)</f>
        <v>0</v>
      </c>
      <c r="CO33" s="144">
        <f>IF(((YEAR(主要假设阐述!$C$15)-YEAR(主要假设阐述!$B$5))*12+MONTH(主要假设阐述!$C$15)-MONTH(主要假设阐述!$B$5)+1)&gt;=CO31,'5、销售定价'!$J$18*'9、税金与费用'!$C$33/(DATEDIF(主要假设阐述!$B$5,主要假设阐述!$C$15,"m")+1),0)</f>
        <v>0</v>
      </c>
      <c r="CP33" s="144">
        <f>IF(((YEAR(主要假设阐述!$C$15)-YEAR(主要假设阐述!$B$5))*12+MONTH(主要假设阐述!$C$15)-MONTH(主要假设阐述!$B$5)+1)&gt;=CP31,'5、销售定价'!$J$18*'9、税金与费用'!$C$33/(DATEDIF(主要假设阐述!$B$5,主要假设阐述!$C$15,"m")+1),0)</f>
        <v>0</v>
      </c>
      <c r="CQ33" s="144">
        <f>IF(((YEAR(主要假设阐述!$C$15)-YEAR(主要假设阐述!$B$5))*12+MONTH(主要假设阐述!$C$15)-MONTH(主要假设阐述!$B$5)+1)&gt;=CQ31,'5、销售定价'!$J$18*'9、税金与费用'!$C$33/(DATEDIF(主要假设阐述!$B$5,主要假设阐述!$C$15,"m")+1),0)</f>
        <v>0</v>
      </c>
      <c r="CR33" s="144">
        <f>IF(((YEAR(主要假设阐述!$C$15)-YEAR(主要假设阐述!$B$5))*12+MONTH(主要假设阐述!$C$15)-MONTH(主要假设阐述!$B$5)+1)&gt;=CR31,'5、销售定价'!$J$18*'9、税金与费用'!$C$33/(DATEDIF(主要假设阐述!$B$5,主要假设阐述!$C$15,"m")+1),0)</f>
        <v>0</v>
      </c>
      <c r="CS33" s="144">
        <f>IF(((YEAR(主要假设阐述!$C$15)-YEAR(主要假设阐述!$B$5))*12+MONTH(主要假设阐述!$C$15)-MONTH(主要假设阐述!$B$5)+1)&gt;=CS31,'5、销售定价'!$J$18*'9、税金与费用'!$C$33/(DATEDIF(主要假设阐述!$B$5,主要假设阐述!$C$15,"m")+1),0)</f>
        <v>0</v>
      </c>
      <c r="CT33" s="144">
        <f>IF(((YEAR(主要假设阐述!$C$15)-YEAR(主要假设阐述!$B$5))*12+MONTH(主要假设阐述!$C$15)-MONTH(主要假设阐述!$B$5)+1)&gt;=CT31,'5、销售定价'!$J$18*'9、税金与费用'!$C$33/(DATEDIF(主要假设阐述!$B$5,主要假设阐述!$C$15,"m")+1),0)</f>
        <v>0</v>
      </c>
      <c r="CU33" s="144">
        <f>IF(((YEAR(主要假设阐述!$C$15)-YEAR(主要假设阐述!$B$5))*12+MONTH(主要假设阐述!$C$15)-MONTH(主要假设阐述!$B$5)+1)&gt;=CU31,'5、销售定价'!$J$18*'9、税金与费用'!$C$33/(DATEDIF(主要假设阐述!$B$5,主要假设阐述!$C$15,"m")+1),0)</f>
        <v>0</v>
      </c>
      <c r="CV33" s="144">
        <f>IF(((YEAR(主要假设阐述!$C$15)-YEAR(主要假设阐述!$B$5))*12+MONTH(主要假设阐述!$C$15)-MONTH(主要假设阐述!$B$5)+1)&gt;=CV31,'5、销售定价'!$J$18*'9、税金与费用'!$C$33/(DATEDIF(主要假设阐述!$B$5,主要假设阐述!$C$15,"m")+1),0)</f>
        <v>0</v>
      </c>
      <c r="CW33" s="135">
        <f>D33-'5、销售定价'!$J$18*C33</f>
        <v>0</v>
      </c>
    </row>
    <row r="34" spans="1:101" ht="16.5" customHeight="1">
      <c r="A34" s="140" t="s">
        <v>598</v>
      </c>
      <c r="B34" s="141" t="s">
        <v>603</v>
      </c>
      <c r="C34" s="150">
        <v>3.3599999999999998E-2</v>
      </c>
      <c r="D34" s="143">
        <f t="shared" si="22"/>
        <v>7834.9793487567549</v>
      </c>
      <c r="E34" s="144"/>
      <c r="F34" s="144">
        <f>'7、回款进度'!C79/(1+11%)*$C$34</f>
        <v>0</v>
      </c>
      <c r="G34" s="144">
        <f>'7、回款进度'!D79/(1+11%)*$C$34</f>
        <v>0</v>
      </c>
      <c r="H34" s="144">
        <f>'7、回款进度'!E79/(1+11%)*$C$34</f>
        <v>0</v>
      </c>
      <c r="I34" s="144">
        <f>'7、回款进度'!F79/(1+11%)*$C$34</f>
        <v>0</v>
      </c>
      <c r="J34" s="144">
        <f>'7、回款进度'!G79/(1+11%)*$C$34</f>
        <v>0</v>
      </c>
      <c r="K34" s="144">
        <f>'7、回款进度'!H79/(1+11%)*$C$34</f>
        <v>0</v>
      </c>
      <c r="L34" s="144">
        <f>'7、回款进度'!I79/(1+11%)*$C$34</f>
        <v>0</v>
      </c>
      <c r="M34" s="144">
        <f>'7、回款进度'!J79/(1+11%)*$C$34</f>
        <v>0</v>
      </c>
      <c r="N34" s="144">
        <f>'7、回款进度'!K79/(1+11%)*$C$34</f>
        <v>0</v>
      </c>
      <c r="O34" s="144">
        <f>'7、回款进度'!L79/(1+11%)*$C$34</f>
        <v>0</v>
      </c>
      <c r="P34" s="144">
        <f>'7、回款进度'!M79/(1+11%)*$C$34</f>
        <v>0</v>
      </c>
      <c r="Q34" s="144">
        <f>'7、回款进度'!N79/(1+11%)*$C$34</f>
        <v>0</v>
      </c>
      <c r="R34" s="144">
        <f>'7、回款进度'!O79/(1+11%)*$C$34</f>
        <v>0</v>
      </c>
      <c r="S34" s="144">
        <f>'7、回款进度'!P79/(1+11%)*$C$34</f>
        <v>0</v>
      </c>
      <c r="T34" s="144">
        <f>'7、回款进度'!Q79/(1+11%)*$C$34</f>
        <v>0</v>
      </c>
      <c r="U34" s="144">
        <f>'7、回款进度'!R79/(1+11%)*$C$34</f>
        <v>0</v>
      </c>
      <c r="V34" s="144">
        <f>'7、回款进度'!S79/(1+11%)*$C$34</f>
        <v>0</v>
      </c>
      <c r="W34" s="144">
        <f>'7、回款进度'!T79/(1+11%)*$C$34</f>
        <v>1074.0855697297295</v>
      </c>
      <c r="X34" s="144">
        <f>'7、回款进度'!U79/(1+11%)*$C$34</f>
        <v>1342.6069621621621</v>
      </c>
      <c r="Y34" s="144">
        <f>'7、回款进度'!V79/(1+11%)*$C$34</f>
        <v>1709.2412554378375</v>
      </c>
      <c r="Z34" s="144">
        <f>'7、回款进度'!W79/(1+11%)*$C$34</f>
        <v>1517.4131670486483</v>
      </c>
      <c r="AA34" s="144">
        <f>'7、回款进度'!X79/(1+11%)*$C$34</f>
        <v>980.3703821837837</v>
      </c>
      <c r="AB34" s="144">
        <f>'7、回款进度'!Y79/(1+11%)*$C$34</f>
        <v>667.09542434594584</v>
      </c>
      <c r="AC34" s="144">
        <f>'7、回款进度'!Z79/(1+11%)*$C$34</f>
        <v>200.3390301405405</v>
      </c>
      <c r="AD34" s="144">
        <f>'7、回款进度'!AA79/(1+11%)*$C$34</f>
        <v>95.914044194594553</v>
      </c>
      <c r="AE34" s="144">
        <f>'7、回款进度'!AB79/(1+11%)*$C$34</f>
        <v>0</v>
      </c>
      <c r="AF34" s="144">
        <f>'7、回款进度'!AC79/(1+11%)*$C$34</f>
        <v>0</v>
      </c>
      <c r="AG34" s="144">
        <f>'7、回款进度'!AD79/(1+11%)*$C$34</f>
        <v>0</v>
      </c>
      <c r="AH34" s="144">
        <f>'7、回款进度'!AE79/(1+11%)*$C$34</f>
        <v>0</v>
      </c>
      <c r="AI34" s="144">
        <f>'7、回款进度'!AF79/(1+11%)*$C$34</f>
        <v>0</v>
      </c>
      <c r="AJ34" s="144">
        <f>'7、回款进度'!AG79/(1+11%)*$C$34</f>
        <v>0</v>
      </c>
      <c r="AK34" s="144">
        <f>'7、回款进度'!AH79/(1+11%)*$C$34</f>
        <v>0</v>
      </c>
      <c r="AL34" s="144">
        <f>'7、回款进度'!AI79/(1+11%)*$C$34</f>
        <v>81.729729729729712</v>
      </c>
      <c r="AM34" s="144">
        <f>'7、回款进度'!AJ79/(1+11%)*$C$34</f>
        <v>22.702702702702698</v>
      </c>
      <c r="AN34" s="144">
        <f>'7、回款进度'!AK79/(1+11%)*$C$34</f>
        <v>19.524324324324322</v>
      </c>
      <c r="AO34" s="144">
        <f>'7、回款进度'!AL79/(1+11%)*$C$34</f>
        <v>81.729729729729712</v>
      </c>
      <c r="AP34" s="144">
        <f>'7、回款进度'!AM79/(1+11%)*$C$34</f>
        <v>22.702702702702698</v>
      </c>
      <c r="AQ34" s="144">
        <f>'7、回款进度'!AN79/(1+11%)*$C$34</f>
        <v>19.524324324324322</v>
      </c>
      <c r="AR34" s="144">
        <f>'7、回款进度'!AO79/(1+11%)*$C$34</f>
        <v>0</v>
      </c>
      <c r="AS34" s="144">
        <f>'7、回款进度'!AP79/(1+11%)*$C$34</f>
        <v>0</v>
      </c>
      <c r="AT34" s="144">
        <f>'7、回款进度'!AQ79/(1+11%)*$C$34</f>
        <v>0</v>
      </c>
      <c r="AU34" s="144">
        <f>'7、回款进度'!AR79/(1+11%)*$C$34</f>
        <v>0</v>
      </c>
      <c r="AV34" s="144">
        <f>'7、回款进度'!AS79/(1+11%)*$C$34</f>
        <v>0</v>
      </c>
      <c r="AW34" s="144">
        <f>'7、回款进度'!AT79/(1+11%)*$C$34</f>
        <v>0</v>
      </c>
      <c r="AX34" s="144">
        <f>'7、回款进度'!AU79/(1+11%)*$C$34</f>
        <v>0</v>
      </c>
      <c r="AY34" s="144">
        <f>'7、回款进度'!AV79/(1+11%)*$C$34</f>
        <v>0</v>
      </c>
      <c r="AZ34" s="144">
        <f>'7、回款进度'!AW79/(1+11%)*$C$34</f>
        <v>0</v>
      </c>
      <c r="BA34" s="144">
        <f>'7、回款进度'!AX79/(1+11%)*$C$34</f>
        <v>0</v>
      </c>
      <c r="BB34" s="144">
        <f>'7、回款进度'!AY79/(1+11%)*$C$34</f>
        <v>0</v>
      </c>
      <c r="BC34" s="144">
        <f>'7、回款进度'!AZ79/(1+11%)*$C$34</f>
        <v>0</v>
      </c>
      <c r="BD34" s="144">
        <f>'7、回款进度'!BA79/(1+11%)*$C$34</f>
        <v>0</v>
      </c>
      <c r="BE34" s="144">
        <f>'7、回款进度'!BB79/(1+11%)*$C$34</f>
        <v>0</v>
      </c>
      <c r="BF34" s="144">
        <f>'7、回款进度'!BC79/(1+11%)*$C$34</f>
        <v>0</v>
      </c>
      <c r="BG34" s="144">
        <f>'7、回款进度'!BD79/(1+11%)*$C$34</f>
        <v>0</v>
      </c>
      <c r="BH34" s="144">
        <f>'7、回款进度'!BE79/(1+11%)*$C$34</f>
        <v>0</v>
      </c>
      <c r="BI34" s="144">
        <f>'7、回款进度'!BF79/(1+11%)*$C$34</f>
        <v>0</v>
      </c>
      <c r="BJ34" s="144">
        <f>'7、回款进度'!BG79/(1+11%)*$C$34</f>
        <v>0</v>
      </c>
      <c r="BK34" s="144">
        <f>'7、回款进度'!BH79/(1+11%)*$C$34</f>
        <v>0</v>
      </c>
      <c r="BL34" s="144">
        <f>'7、回款进度'!BI79/(1+11%)*$C$34</f>
        <v>0</v>
      </c>
      <c r="BM34" s="144">
        <f>'7、回款进度'!BJ79/(1+11%)*$C$34</f>
        <v>0</v>
      </c>
      <c r="BN34" s="144">
        <f>'7、回款进度'!BK79/(1+11%)*$C$34</f>
        <v>0</v>
      </c>
      <c r="BO34" s="144">
        <f>'7、回款进度'!BL79/(1+11%)*$C$34</f>
        <v>0</v>
      </c>
      <c r="BP34" s="144">
        <f>'7、回款进度'!BM79/(1+11%)*$C$34</f>
        <v>0</v>
      </c>
      <c r="BQ34" s="144">
        <f>'7、回款进度'!BN79/(1+11%)*$C$34</f>
        <v>0</v>
      </c>
      <c r="BR34" s="144">
        <f>'7、回款进度'!BO79/(1+11%)*$C$34</f>
        <v>0</v>
      </c>
      <c r="BS34" s="144">
        <f>'7、回款进度'!BP79/(1+11%)*$C$34</f>
        <v>0</v>
      </c>
      <c r="BT34" s="144">
        <f>'7、回款进度'!BQ79/(1+11%)*$C$34</f>
        <v>0</v>
      </c>
      <c r="BU34" s="144">
        <f>'7、回款进度'!BR79/(1+11%)*$C$34</f>
        <v>0</v>
      </c>
      <c r="BV34" s="144">
        <f>'7、回款进度'!BS79/(1+11%)*$C$34</f>
        <v>0</v>
      </c>
      <c r="BW34" s="144">
        <f>'7、回款进度'!BT79/(1+11%)*$C$34</f>
        <v>0</v>
      </c>
      <c r="BX34" s="144">
        <f>'7、回款进度'!BU79/(1+11%)*$C$34</f>
        <v>0</v>
      </c>
      <c r="BY34" s="144">
        <f>'7、回款进度'!BV79/(1+11%)*$C$34</f>
        <v>0</v>
      </c>
      <c r="BZ34" s="144">
        <f>'7、回款进度'!BW79/(1+11%)*$C$34</f>
        <v>0</v>
      </c>
      <c r="CA34" s="144">
        <f>'7、回款进度'!BX79/(1+11%)*$C$34</f>
        <v>0</v>
      </c>
      <c r="CB34" s="144">
        <f>'7、回款进度'!BY79/(1+11%)*$C$34</f>
        <v>0</v>
      </c>
      <c r="CC34" s="144">
        <f>'7、回款进度'!BZ79/(1+11%)*$C$34</f>
        <v>0</v>
      </c>
      <c r="CD34" s="144">
        <f>'7、回款进度'!CA79/(1+11%)*$C$34</f>
        <v>0</v>
      </c>
      <c r="CE34" s="144">
        <f>'7、回款进度'!CB79/(1+11%)*$C$34</f>
        <v>0</v>
      </c>
      <c r="CF34" s="144">
        <f>'7、回款进度'!CC79/(1+11%)*$C$34</f>
        <v>0</v>
      </c>
      <c r="CG34" s="144">
        <f>'7、回款进度'!CD79/(1+11%)*$C$34</f>
        <v>0</v>
      </c>
      <c r="CH34" s="144">
        <f>'7、回款进度'!CE79/(1+11%)*$C$34</f>
        <v>0</v>
      </c>
      <c r="CI34" s="144">
        <f>'7、回款进度'!CF79/(1+11%)*$C$34</f>
        <v>0</v>
      </c>
      <c r="CJ34" s="144">
        <f>'7、回款进度'!CG79/(1+11%)*$C$34</f>
        <v>0</v>
      </c>
      <c r="CK34" s="144">
        <f>'7、回款进度'!CH79/(1+11%)*$C$34</f>
        <v>0</v>
      </c>
      <c r="CL34" s="144">
        <f>'7、回款进度'!CI79/(1+11%)*$C$34</f>
        <v>0</v>
      </c>
      <c r="CM34" s="144">
        <f>'7、回款进度'!CJ79/(1+11%)*$C$34</f>
        <v>0</v>
      </c>
      <c r="CN34" s="144">
        <f>'7、回款进度'!CK79/(1+11%)*$C$34</f>
        <v>0</v>
      </c>
      <c r="CO34" s="144">
        <f>'7、回款进度'!CL79/(1+11%)*$C$34</f>
        <v>0</v>
      </c>
      <c r="CP34" s="144">
        <f>'7、回款进度'!CM79/(1+11%)*$C$34</f>
        <v>0</v>
      </c>
      <c r="CQ34" s="144">
        <f>'7、回款进度'!CN79/(1+11%)*$C$34</f>
        <v>0</v>
      </c>
      <c r="CR34" s="144">
        <f>'7、回款进度'!CO79/(1+11%)*$C$34</f>
        <v>0</v>
      </c>
      <c r="CS34" s="144">
        <f>'7、回款进度'!CP79/(1+11%)*$C$34</f>
        <v>0</v>
      </c>
      <c r="CT34" s="144">
        <f>'7、回款进度'!CQ79/(1+11%)*$C$34</f>
        <v>0</v>
      </c>
      <c r="CU34" s="144">
        <f>'7、回款进度'!CR79/(1+11%)*$C$34</f>
        <v>0</v>
      </c>
      <c r="CV34" s="144">
        <f>'7、回款进度'!CS79/(1+11%)*$C$34</f>
        <v>0</v>
      </c>
      <c r="CW34" s="135">
        <f>D34-'5、销售定价'!$J$18*C34</f>
        <v>-861.84772836324373</v>
      </c>
    </row>
    <row r="35" spans="1:101" ht="16.5" customHeight="1">
      <c r="A35" s="140" t="s">
        <v>599</v>
      </c>
      <c r="B35" s="141" t="s">
        <v>603</v>
      </c>
      <c r="C35" s="150">
        <v>0.02</v>
      </c>
      <c r="D35" s="143">
        <f t="shared" si="22"/>
        <v>4811.2457513513509</v>
      </c>
      <c r="E35" s="152"/>
      <c r="F35" s="152">
        <f>'7、回款进度'!C$68/(1+11%)*$C$35+'7、回款进度'!C78/1.11*4%</f>
        <v>0</v>
      </c>
      <c r="G35" s="152">
        <f>'7、回款进度'!D$68/(1+11%)*$C$35+'7、回款进度'!D78/1.11*4%</f>
        <v>0</v>
      </c>
      <c r="H35" s="152">
        <f>'7、回款进度'!E$68/(1+11%)*$C$35+'7、回款进度'!E78/1.11*4%</f>
        <v>0</v>
      </c>
      <c r="I35" s="152">
        <f>'7、回款进度'!F$68/(1+11%)*$C$35+'7、回款进度'!F78/1.11*4%</f>
        <v>0</v>
      </c>
      <c r="J35" s="152">
        <f>'7、回款进度'!G$68/(1+11%)*$C$35+'7、回款进度'!G78/1.11*4%</f>
        <v>0</v>
      </c>
      <c r="K35" s="152">
        <f>'7、回款进度'!H$68/(1+11%)*$C$35+'7、回款进度'!H78/1.11*4%</f>
        <v>0</v>
      </c>
      <c r="L35" s="152">
        <f>'7、回款进度'!I$68/(1+11%)*$C$35+'7、回款进度'!I78/1.11*4%</f>
        <v>0</v>
      </c>
      <c r="M35" s="152">
        <f>'7、回款进度'!J$68/(1+11%)*$C$35+'7、回款进度'!J78/1.11*4%</f>
        <v>0</v>
      </c>
      <c r="N35" s="152">
        <f>'7、回款进度'!K$68/(1+11%)*$C$35+'7、回款进度'!K78/1.11*4%</f>
        <v>0</v>
      </c>
      <c r="O35" s="152">
        <f>'7、回款进度'!L$68/(1+11%)*$C$35+'7、回款进度'!L78/1.11*4%</f>
        <v>0</v>
      </c>
      <c r="P35" s="152">
        <f>'7、回款进度'!M$68/(1+11%)*$C$35+'7、回款进度'!M78/1.11*4%</f>
        <v>0</v>
      </c>
      <c r="Q35" s="152">
        <f>'7、回款进度'!N$68/(1+11%)*$C$35+'7、回款进度'!N78/1.11*4%</f>
        <v>0</v>
      </c>
      <c r="R35" s="152">
        <f>'7、回款进度'!O$68/(1+11%)*$C$35+'7、回款进度'!O78/1.11*4%</f>
        <v>0</v>
      </c>
      <c r="S35" s="152">
        <f>'7、回款进度'!P$68/(1+11%)*$C$35+'7、回款进度'!P78/1.11*4%</f>
        <v>0</v>
      </c>
      <c r="T35" s="152">
        <f>'7、回款进度'!Q$68/(1+11%)*$C$35+'7、回款进度'!Q78/1.11*4%</f>
        <v>0</v>
      </c>
      <c r="U35" s="152">
        <f>'7、回款进度'!R$68/(1+11%)*$C$35+'7、回款进度'!R78/1.11*4%</f>
        <v>0</v>
      </c>
      <c r="V35" s="152">
        <f>'7、回款进度'!S$68/(1+11%)*$C$35+'7、回款进度'!S78/1.11*4%</f>
        <v>0</v>
      </c>
      <c r="W35" s="152">
        <f>'7、回款进度'!T$68/(1+11%)*$C$35+'7、回款进度'!T78/1.11*4%</f>
        <v>639.33664864864863</v>
      </c>
      <c r="X35" s="152">
        <f>'7、回款进度'!U$68/(1+11%)*$C$35+'7、回款进度'!U78/1.11*4%</f>
        <v>799.17081081081085</v>
      </c>
      <c r="Y35" s="152">
        <f>'7、回款进度'!V$68/(1+11%)*$C$35+'7、回款进度'!V78/1.11*4%</f>
        <v>1017.405509189189</v>
      </c>
      <c r="Z35" s="152">
        <f>'7、回款进度'!W$68/(1+11%)*$C$35+'7、回款进度'!W78/1.11*4%</f>
        <v>903.22212324324312</v>
      </c>
      <c r="AA35" s="152">
        <f>'7、回款进度'!X$68/(1+11%)*$C$35+'7、回款进度'!X78/1.11*4%</f>
        <v>583.55379891891891</v>
      </c>
      <c r="AB35" s="152">
        <f>'7、回款进度'!Y$68/(1+11%)*$C$35+'7、回款进度'!Y78/1.11*4%</f>
        <v>397.0806097297297</v>
      </c>
      <c r="AC35" s="152">
        <f>'7、回款进度'!Z$68/(1+11%)*$C$35+'7、回款进度'!Z78/1.11*4%</f>
        <v>119.24942270270269</v>
      </c>
      <c r="AD35" s="152">
        <f>'7、回款进度'!AA$68/(1+11%)*$C$35+'7、回款进度'!AA78/1.11*4%</f>
        <v>57.09169297297295</v>
      </c>
      <c r="AE35" s="152">
        <f>'7、回款进度'!AB$68/(1+11%)*$C$35+'7、回款进度'!AB78/1.11*4%</f>
        <v>0</v>
      </c>
      <c r="AF35" s="152">
        <f>'7、回款进度'!AC$68/(1+11%)*$C$35+'7、回款进度'!AC78/1.11*4%</f>
        <v>0</v>
      </c>
      <c r="AG35" s="152">
        <f>'7、回款进度'!AD$68/(1+11%)*$C$35+'7、回款进度'!AD78/1.11*4%</f>
        <v>0</v>
      </c>
      <c r="AH35" s="152">
        <f>'7、回款进度'!AE$68/(1+11%)*$C$35+'7、回款进度'!AE78/1.11*4%</f>
        <v>0</v>
      </c>
      <c r="AI35" s="152">
        <f>'7、回款进度'!AF$68/(1+11%)*$C$35+'7、回款进度'!AF78/1.11*4%</f>
        <v>0</v>
      </c>
      <c r="AJ35" s="152">
        <f>'7、回款进度'!AG$68/(1+11%)*$C$35+'7、回款进度'!AG78/1.11*4%</f>
        <v>0</v>
      </c>
      <c r="AK35" s="152">
        <f>'7、回款进度'!AH$68/(1+11%)*$C$35+'7、回款进度'!AH78/1.11*4%</f>
        <v>0</v>
      </c>
      <c r="AL35" s="152">
        <f>'7、回款进度'!AI$68/(1+11%)*$C$35+'7、回款进度'!AI78/1.11*4%</f>
        <v>97.297297297297291</v>
      </c>
      <c r="AM35" s="152">
        <f>'7、回款进度'!AJ$68/(1+11%)*$C$35+'7、回款进度'!AJ78/1.11*4%</f>
        <v>27.027027027027025</v>
      </c>
      <c r="AN35" s="152">
        <f>'7、回款进度'!AK$68/(1+11%)*$C$35+'7、回款进度'!AK78/1.11*4%</f>
        <v>23.243243243243242</v>
      </c>
      <c r="AO35" s="152">
        <f>'7、回款进度'!AL$68/(1+11%)*$C$35+'7、回款进度'!AL78/1.11*4%</f>
        <v>97.297297297297291</v>
      </c>
      <c r="AP35" s="152">
        <f>'7、回款进度'!AM$68/(1+11%)*$C$35+'7、回款进度'!AM78/1.11*4%</f>
        <v>27.027027027027025</v>
      </c>
      <c r="AQ35" s="152">
        <f>'7、回款进度'!AN$68/(1+11%)*$C$35+'7、回款进度'!AN78/1.11*4%</f>
        <v>23.243243243243242</v>
      </c>
      <c r="AR35" s="152">
        <f>'7、回款进度'!AO$68/(1+11%)*$C$35+'7、回款进度'!AO78/1.11*4%</f>
        <v>0</v>
      </c>
      <c r="AS35" s="152">
        <f>'7、回款进度'!AP$68/(1+11%)*$C$35+'7、回款进度'!AP78/1.11*4%</f>
        <v>0</v>
      </c>
      <c r="AT35" s="152">
        <f>'7、回款进度'!AQ$68/(1+11%)*$C$35+'7、回款进度'!AQ78/1.11*4%</f>
        <v>0</v>
      </c>
      <c r="AU35" s="152">
        <f>'7、回款进度'!AR$68/(1+11%)*$C$35+'7、回款进度'!AR78/1.11*4%</f>
        <v>0</v>
      </c>
      <c r="AV35" s="152">
        <f>'7、回款进度'!AS$68/(1+11%)*$C$35+'7、回款进度'!AS78/1.11*4%</f>
        <v>0</v>
      </c>
      <c r="AW35" s="152">
        <f>'7、回款进度'!AT$68/(1+11%)*$C$35+'7、回款进度'!AT78/1.11*4%</f>
        <v>0</v>
      </c>
      <c r="AX35" s="152">
        <f>'7、回款进度'!AU$68/(1+11%)*$C$35+'7、回款进度'!AU78/1.11*4%</f>
        <v>0</v>
      </c>
      <c r="AY35" s="152">
        <f>'7、回款进度'!AV$68/(1+11%)*$C$35+'7、回款进度'!AV78/1.11*4%</f>
        <v>0</v>
      </c>
      <c r="AZ35" s="152">
        <f>'7、回款进度'!AW$68/(1+11%)*$C$35+'7、回款进度'!AW78/1.11*4%</f>
        <v>0</v>
      </c>
      <c r="BA35" s="152">
        <f>'7、回款进度'!AX$68/(1+11%)*$C$35+'7、回款进度'!AX78/1.11*4%</f>
        <v>0</v>
      </c>
      <c r="BB35" s="152">
        <f>'7、回款进度'!AY$68/(1+11%)*$C$35+'7、回款进度'!AY78/1.11*4%</f>
        <v>0</v>
      </c>
      <c r="BC35" s="152">
        <f>'7、回款进度'!AZ$68/(1+11%)*$C$35+'7、回款进度'!AZ78/1.11*4%</f>
        <v>0</v>
      </c>
      <c r="BD35" s="152">
        <f>'7、回款进度'!BA$68/(1+11%)*$C$35+'7、回款进度'!BA78/1.11*4%</f>
        <v>0</v>
      </c>
      <c r="BE35" s="152">
        <f>'7、回款进度'!BB$79/(1+11%)*$C$35</f>
        <v>0</v>
      </c>
      <c r="BF35" s="152">
        <f>'7、回款进度'!BC$79/(1+11%)*$C$35</f>
        <v>0</v>
      </c>
      <c r="BG35" s="152">
        <f>'7、回款进度'!BD$79/(1+11%)*$C$35</f>
        <v>0</v>
      </c>
      <c r="BH35" s="152">
        <f>'7、回款进度'!BE$79/(1+11%)*$C$35</f>
        <v>0</v>
      </c>
      <c r="BI35" s="152">
        <f>'7、回款进度'!BF$79/(1+11%)*$C$35</f>
        <v>0</v>
      </c>
      <c r="BJ35" s="152">
        <f>'7、回款进度'!BG$79/(1+11%)*$C$35</f>
        <v>0</v>
      </c>
      <c r="BK35" s="152">
        <f>'7、回款进度'!BH$79/(1+11%)*$C$35</f>
        <v>0</v>
      </c>
      <c r="BL35" s="152">
        <f>'7、回款进度'!BI$79/(1+11%)*$C$35</f>
        <v>0</v>
      </c>
      <c r="BM35" s="152">
        <f>'7、回款进度'!BJ$79/(1+11%)*$C$35</f>
        <v>0</v>
      </c>
      <c r="BN35" s="152">
        <f>'7、回款进度'!BK$79/(1+11%)*$C$35</f>
        <v>0</v>
      </c>
      <c r="BO35" s="152">
        <f>'7、回款进度'!BL$79/(1+11%)*$C$35</f>
        <v>0</v>
      </c>
      <c r="BP35" s="152">
        <f>'7、回款进度'!BM$79/(1+11%)*$C$35</f>
        <v>0</v>
      </c>
      <c r="BQ35" s="152">
        <f>'7、回款进度'!BN$79/(1+11%)*$C$35</f>
        <v>0</v>
      </c>
      <c r="BR35" s="152">
        <f>'7、回款进度'!BO$79/(1+11%)*$C$35</f>
        <v>0</v>
      </c>
      <c r="BS35" s="152">
        <f>'7、回款进度'!BP$79/(1+11%)*$C$35</f>
        <v>0</v>
      </c>
      <c r="BT35" s="152">
        <f>'7、回款进度'!BQ$79/(1+11%)*$C$35</f>
        <v>0</v>
      </c>
      <c r="BU35" s="152">
        <f>'7、回款进度'!BR$79/(1+11%)*$C$35</f>
        <v>0</v>
      </c>
      <c r="BV35" s="152">
        <f>'7、回款进度'!BS$79/(1+11%)*$C$35</f>
        <v>0</v>
      </c>
      <c r="BW35" s="152">
        <f>'7、回款进度'!BT$79/(1+11%)*$C$35</f>
        <v>0</v>
      </c>
      <c r="BX35" s="152">
        <f>'7、回款进度'!BU$79/(1+11%)*$C$35</f>
        <v>0</v>
      </c>
      <c r="BY35" s="152">
        <f>'7、回款进度'!BV$79/(1+11%)*$C$35</f>
        <v>0</v>
      </c>
      <c r="BZ35" s="152">
        <f>'7、回款进度'!BW$79/(1+11%)*$C$35</f>
        <v>0</v>
      </c>
      <c r="CA35" s="152">
        <f>'7、回款进度'!BX$79/(1+11%)*$C$35</f>
        <v>0</v>
      </c>
      <c r="CB35" s="152">
        <f>'7、回款进度'!BY$79/(1+11%)*$C$35</f>
        <v>0</v>
      </c>
      <c r="CC35" s="152">
        <f>'7、回款进度'!BZ$79/(1+11%)*$C$35</f>
        <v>0</v>
      </c>
      <c r="CD35" s="152">
        <f>'7、回款进度'!CA$79/(1+11%)*$C$35</f>
        <v>0</v>
      </c>
      <c r="CE35" s="152">
        <f>'7、回款进度'!CB$79/(1+11%)*$C$35</f>
        <v>0</v>
      </c>
      <c r="CF35" s="152">
        <f>'7、回款进度'!CC$79/(1+11%)*$C$35</f>
        <v>0</v>
      </c>
      <c r="CG35" s="152">
        <f>'7、回款进度'!CD$79/(1+11%)*$C$35</f>
        <v>0</v>
      </c>
      <c r="CH35" s="152">
        <f>'7、回款进度'!CE$79/(1+11%)*$C$35</f>
        <v>0</v>
      </c>
      <c r="CI35" s="152">
        <f>'7、回款进度'!CF$79/(1+11%)*$C$35</f>
        <v>0</v>
      </c>
      <c r="CJ35" s="152">
        <f>'7、回款进度'!CG$79/(1+11%)*$C$35</f>
        <v>0</v>
      </c>
      <c r="CK35" s="152">
        <f>'7、回款进度'!CH$79/(1+11%)*$C$35</f>
        <v>0</v>
      </c>
      <c r="CL35" s="152">
        <f>'7、回款进度'!CI$79/(1+11%)*$C$35</f>
        <v>0</v>
      </c>
      <c r="CM35" s="152">
        <f>'7、回款进度'!CJ$79/(1+11%)*$C$35</f>
        <v>0</v>
      </c>
      <c r="CN35" s="152">
        <f>'7、回款进度'!CK$79/(1+11%)*$C$35</f>
        <v>0</v>
      </c>
      <c r="CO35" s="152">
        <f>'7、回款进度'!CL$79/(1+11%)*$C$35</f>
        <v>0</v>
      </c>
      <c r="CP35" s="152">
        <f>'7、回款进度'!CM$79/(1+11%)*$C$35</f>
        <v>0</v>
      </c>
      <c r="CQ35" s="152">
        <f>'7、回款进度'!CN$79/(1+11%)*$C$35</f>
        <v>0</v>
      </c>
      <c r="CR35" s="152">
        <f>'7、回款进度'!CO$79/(1+11%)*$C$35</f>
        <v>0</v>
      </c>
      <c r="CS35" s="152">
        <f>'7、回款进度'!CP$79/(1+11%)*$C$35</f>
        <v>0</v>
      </c>
      <c r="CT35" s="152">
        <f>'7、回款进度'!CQ$79/(1+11%)*$C$35</f>
        <v>0</v>
      </c>
      <c r="CU35" s="152">
        <f>'7、回款进度'!CR$79/(1+11%)*$C$35</f>
        <v>0</v>
      </c>
      <c r="CV35" s="152">
        <f>'7、回款进度'!CS$79/(1+11%)*$C$35</f>
        <v>0</v>
      </c>
      <c r="CW35" s="135">
        <f>D35-'5、销售定价'!$J$18*C35</f>
        <v>-365.43703264864871</v>
      </c>
    </row>
    <row r="36" spans="1:101" ht="16.5" customHeight="1">
      <c r="A36" s="140" t="s">
        <v>600</v>
      </c>
      <c r="B36" s="141" t="s">
        <v>603</v>
      </c>
      <c r="C36" s="150">
        <v>0.15</v>
      </c>
      <c r="D36" s="143">
        <f t="shared" si="22"/>
        <v>5005.2183161513503</v>
      </c>
      <c r="E36" s="152"/>
      <c r="F36" s="153">
        <f t="shared" ref="F36:AK36" si="23">IF(F37&lt;0,0,F37)</f>
        <v>0</v>
      </c>
      <c r="G36" s="153">
        <f t="shared" si="23"/>
        <v>0</v>
      </c>
      <c r="H36" s="153">
        <f t="shared" si="23"/>
        <v>0</v>
      </c>
      <c r="I36" s="153">
        <f t="shared" si="23"/>
        <v>0</v>
      </c>
      <c r="J36" s="153">
        <f t="shared" si="23"/>
        <v>0</v>
      </c>
      <c r="K36" s="153">
        <f t="shared" si="23"/>
        <v>0</v>
      </c>
      <c r="L36" s="153">
        <f t="shared" si="23"/>
        <v>0</v>
      </c>
      <c r="M36" s="153">
        <f t="shared" si="23"/>
        <v>0</v>
      </c>
      <c r="N36" s="153">
        <f t="shared" si="23"/>
        <v>0</v>
      </c>
      <c r="O36" s="153">
        <f t="shared" si="23"/>
        <v>0</v>
      </c>
      <c r="P36" s="153">
        <f t="shared" si="23"/>
        <v>0</v>
      </c>
      <c r="Q36" s="153">
        <f t="shared" si="23"/>
        <v>0</v>
      </c>
      <c r="R36" s="153">
        <f t="shared" si="23"/>
        <v>0</v>
      </c>
      <c r="S36" s="153">
        <f t="shared" si="23"/>
        <v>0</v>
      </c>
      <c r="T36" s="153">
        <f t="shared" si="23"/>
        <v>0</v>
      </c>
      <c r="U36" s="153">
        <f t="shared" si="23"/>
        <v>0</v>
      </c>
      <c r="V36" s="153">
        <f t="shared" si="23"/>
        <v>0</v>
      </c>
      <c r="W36" s="153">
        <f t="shared" si="23"/>
        <v>0</v>
      </c>
      <c r="X36" s="153">
        <f t="shared" si="23"/>
        <v>203.21637042162172</v>
      </c>
      <c r="Y36" s="153">
        <f t="shared" si="23"/>
        <v>1620.1000884324321</v>
      </c>
      <c r="Z36" s="153">
        <f t="shared" si="23"/>
        <v>1434.5520862702699</v>
      </c>
      <c r="AA36" s="153">
        <f t="shared" si="23"/>
        <v>915.09105924324308</v>
      </c>
      <c r="AB36" s="153">
        <f t="shared" si="23"/>
        <v>612.0721268108108</v>
      </c>
      <c r="AC36" s="153">
        <f t="shared" si="23"/>
        <v>160.59644789189187</v>
      </c>
      <c r="AD36" s="153">
        <f t="shared" si="23"/>
        <v>59.590137081081039</v>
      </c>
      <c r="AE36" s="153">
        <f t="shared" si="23"/>
        <v>0</v>
      </c>
      <c r="AF36" s="153">
        <f t="shared" si="23"/>
        <v>0</v>
      </c>
      <c r="AG36" s="153">
        <f t="shared" si="23"/>
        <v>0</v>
      </c>
      <c r="AH36" s="153">
        <f t="shared" si="23"/>
        <v>0</v>
      </c>
      <c r="AI36" s="153">
        <f t="shared" si="23"/>
        <v>0</v>
      </c>
      <c r="AJ36" s="153">
        <f t="shared" si="23"/>
        <v>0</v>
      </c>
      <c r="AK36" s="153">
        <f t="shared" si="23"/>
        <v>0</v>
      </c>
      <c r="AL36" s="153">
        <f t="shared" ref="AL36:BQ36" si="24">IF(AL37&lt;0,0,AL37)</f>
        <v>0</v>
      </c>
      <c r="AM36" s="153">
        <f t="shared" si="24"/>
        <v>0</v>
      </c>
      <c r="AN36" s="153">
        <f t="shared" si="24"/>
        <v>0</v>
      </c>
      <c r="AO36" s="153">
        <f t="shared" si="24"/>
        <v>0</v>
      </c>
      <c r="AP36" s="153">
        <f t="shared" si="24"/>
        <v>0</v>
      </c>
      <c r="AQ36" s="153">
        <f t="shared" si="24"/>
        <v>0</v>
      </c>
      <c r="AR36" s="153">
        <f t="shared" si="24"/>
        <v>0</v>
      </c>
      <c r="AS36" s="153">
        <f t="shared" si="24"/>
        <v>0</v>
      </c>
      <c r="AT36" s="153">
        <f t="shared" si="24"/>
        <v>0</v>
      </c>
      <c r="AU36" s="153">
        <f t="shared" si="24"/>
        <v>0</v>
      </c>
      <c r="AV36" s="153">
        <f t="shared" si="24"/>
        <v>0</v>
      </c>
      <c r="AW36" s="153">
        <f t="shared" si="24"/>
        <v>0</v>
      </c>
      <c r="AX36" s="153">
        <f t="shared" si="24"/>
        <v>0</v>
      </c>
      <c r="AY36" s="153">
        <f t="shared" si="24"/>
        <v>0</v>
      </c>
      <c r="AZ36" s="153">
        <f t="shared" si="24"/>
        <v>0</v>
      </c>
      <c r="BA36" s="153">
        <f t="shared" si="24"/>
        <v>0</v>
      </c>
      <c r="BB36" s="153">
        <f t="shared" si="24"/>
        <v>0</v>
      </c>
      <c r="BC36" s="153">
        <f t="shared" si="24"/>
        <v>0</v>
      </c>
      <c r="BD36" s="153">
        <f t="shared" si="24"/>
        <v>0</v>
      </c>
      <c r="BE36" s="153">
        <f t="shared" si="24"/>
        <v>0</v>
      </c>
      <c r="BF36" s="153">
        <f t="shared" si="24"/>
        <v>0</v>
      </c>
      <c r="BG36" s="153">
        <f t="shared" si="24"/>
        <v>0</v>
      </c>
      <c r="BH36" s="153">
        <f t="shared" si="24"/>
        <v>0</v>
      </c>
      <c r="BI36" s="153">
        <f t="shared" si="24"/>
        <v>0</v>
      </c>
      <c r="BJ36" s="153">
        <f t="shared" si="24"/>
        <v>0</v>
      </c>
      <c r="BK36" s="153">
        <f t="shared" si="24"/>
        <v>0</v>
      </c>
      <c r="BL36" s="153">
        <f t="shared" si="24"/>
        <v>0</v>
      </c>
      <c r="BM36" s="153">
        <f t="shared" si="24"/>
        <v>0</v>
      </c>
      <c r="BN36" s="153">
        <f t="shared" si="24"/>
        <v>0</v>
      </c>
      <c r="BO36" s="153">
        <f t="shared" si="24"/>
        <v>0</v>
      </c>
      <c r="BP36" s="153">
        <f t="shared" si="24"/>
        <v>0</v>
      </c>
      <c r="BQ36" s="153">
        <f t="shared" si="24"/>
        <v>0</v>
      </c>
      <c r="BR36" s="153">
        <f t="shared" ref="BR36:CV36" si="25">IF(BR37&lt;0,0,BR37)</f>
        <v>0</v>
      </c>
      <c r="BS36" s="153">
        <f t="shared" si="25"/>
        <v>0</v>
      </c>
      <c r="BT36" s="153">
        <f t="shared" si="25"/>
        <v>0</v>
      </c>
      <c r="BU36" s="153">
        <f t="shared" si="25"/>
        <v>0</v>
      </c>
      <c r="BV36" s="153">
        <f t="shared" si="25"/>
        <v>0</v>
      </c>
      <c r="BW36" s="153">
        <f t="shared" si="25"/>
        <v>0</v>
      </c>
      <c r="BX36" s="153">
        <f t="shared" si="25"/>
        <v>0</v>
      </c>
      <c r="BY36" s="153">
        <f t="shared" si="25"/>
        <v>0</v>
      </c>
      <c r="BZ36" s="153">
        <f t="shared" si="25"/>
        <v>0</v>
      </c>
      <c r="CA36" s="153">
        <f t="shared" si="25"/>
        <v>0</v>
      </c>
      <c r="CB36" s="153">
        <f t="shared" si="25"/>
        <v>0</v>
      </c>
      <c r="CC36" s="153">
        <f t="shared" si="25"/>
        <v>0</v>
      </c>
      <c r="CD36" s="153">
        <f t="shared" si="25"/>
        <v>0</v>
      </c>
      <c r="CE36" s="153">
        <f t="shared" si="25"/>
        <v>0</v>
      </c>
      <c r="CF36" s="153">
        <f t="shared" si="25"/>
        <v>0</v>
      </c>
      <c r="CG36" s="153">
        <f t="shared" si="25"/>
        <v>0</v>
      </c>
      <c r="CH36" s="153">
        <f t="shared" si="25"/>
        <v>0</v>
      </c>
      <c r="CI36" s="153">
        <f t="shared" si="25"/>
        <v>0</v>
      </c>
      <c r="CJ36" s="153">
        <f t="shared" si="25"/>
        <v>0</v>
      </c>
      <c r="CK36" s="153">
        <f t="shared" si="25"/>
        <v>0</v>
      </c>
      <c r="CL36" s="153">
        <f t="shared" si="25"/>
        <v>0</v>
      </c>
      <c r="CM36" s="153">
        <f t="shared" si="25"/>
        <v>0</v>
      </c>
      <c r="CN36" s="153">
        <f t="shared" si="25"/>
        <v>0</v>
      </c>
      <c r="CO36" s="153">
        <f t="shared" si="25"/>
        <v>0</v>
      </c>
      <c r="CP36" s="153">
        <f t="shared" si="25"/>
        <v>0</v>
      </c>
      <c r="CQ36" s="153">
        <f t="shared" si="25"/>
        <v>0</v>
      </c>
      <c r="CR36" s="153">
        <f t="shared" si="25"/>
        <v>0</v>
      </c>
      <c r="CS36" s="153">
        <f t="shared" si="25"/>
        <v>0</v>
      </c>
      <c r="CT36" s="153">
        <f t="shared" si="25"/>
        <v>0</v>
      </c>
      <c r="CU36" s="153">
        <f t="shared" si="25"/>
        <v>0</v>
      </c>
      <c r="CV36" s="153">
        <f t="shared" si="25"/>
        <v>0</v>
      </c>
      <c r="CW36" s="166">
        <f>D36-('5、销售定价'!$J$18*C36-D32-D33-D34-D35)*25%</f>
        <v>1307.6699023783785</v>
      </c>
    </row>
    <row r="37" spans="1:101" s="132" customFormat="1" ht="16.5" customHeight="1">
      <c r="A37" s="154" t="s">
        <v>604</v>
      </c>
      <c r="B37" s="155"/>
      <c r="C37" s="156"/>
      <c r="D37" s="157"/>
      <c r="E37" s="158"/>
      <c r="F37" s="158">
        <f t="shared" ref="F37:AK37" si="26">IF(E37&lt;0,E37+F38,F38)</f>
        <v>-33.183864</v>
      </c>
      <c r="G37" s="158">
        <f t="shared" si="26"/>
        <v>-66.367728</v>
      </c>
      <c r="H37" s="158">
        <f t="shared" si="26"/>
        <v>-99.551591999999999</v>
      </c>
      <c r="I37" s="158">
        <f t="shared" si="26"/>
        <v>-132.735456</v>
      </c>
      <c r="J37" s="158">
        <f t="shared" si="26"/>
        <v>-165.91932</v>
      </c>
      <c r="K37" s="158">
        <f t="shared" si="26"/>
        <v>-199.103184</v>
      </c>
      <c r="L37" s="158">
        <f t="shared" si="26"/>
        <v>-232.287048</v>
      </c>
      <c r="M37" s="158">
        <f t="shared" si="26"/>
        <v>-265.470912</v>
      </c>
      <c r="N37" s="158">
        <f t="shared" si="26"/>
        <v>-298.65477599999997</v>
      </c>
      <c r="O37" s="158">
        <f t="shared" si="26"/>
        <v>-331.83863999999994</v>
      </c>
      <c r="P37" s="158">
        <f t="shared" si="26"/>
        <v>-365.02250399999991</v>
      </c>
      <c r="Q37" s="158">
        <f t="shared" si="26"/>
        <v>-398.20636799999988</v>
      </c>
      <c r="R37" s="158">
        <f t="shared" si="26"/>
        <v>-431.39023199999986</v>
      </c>
      <c r="S37" s="158">
        <f t="shared" si="26"/>
        <v>-464.57409599999983</v>
      </c>
      <c r="T37" s="158">
        <f t="shared" si="26"/>
        <v>-497.7579599999998</v>
      </c>
      <c r="U37" s="158">
        <f t="shared" si="26"/>
        <v>-530.94182399999977</v>
      </c>
      <c r="V37" s="158">
        <f t="shared" si="26"/>
        <v>-1273.7893679999997</v>
      </c>
      <c r="W37" s="158">
        <f t="shared" si="26"/>
        <v>-682.02165794594566</v>
      </c>
      <c r="X37" s="158">
        <f t="shared" si="26"/>
        <v>203.21637042162172</v>
      </c>
      <c r="Y37" s="158">
        <f t="shared" si="26"/>
        <v>1620.1000884324321</v>
      </c>
      <c r="Z37" s="158">
        <f t="shared" si="26"/>
        <v>1434.5520862702699</v>
      </c>
      <c r="AA37" s="158">
        <f t="shared" si="26"/>
        <v>915.09105924324308</v>
      </c>
      <c r="AB37" s="158">
        <f t="shared" si="26"/>
        <v>612.0721268108108</v>
      </c>
      <c r="AC37" s="158">
        <f t="shared" si="26"/>
        <v>160.59644789189187</v>
      </c>
      <c r="AD37" s="158">
        <f t="shared" si="26"/>
        <v>59.590137081081039</v>
      </c>
      <c r="AE37" s="158">
        <f t="shared" si="26"/>
        <v>-33.183864</v>
      </c>
      <c r="AF37" s="158">
        <f t="shared" si="26"/>
        <v>-66.367728</v>
      </c>
      <c r="AG37" s="158">
        <f t="shared" si="26"/>
        <v>-99.551591999999999</v>
      </c>
      <c r="AH37" s="158">
        <f t="shared" si="26"/>
        <v>-132.735456</v>
      </c>
      <c r="AI37" s="158">
        <f t="shared" si="26"/>
        <v>-165.91932</v>
      </c>
      <c r="AJ37" s="158">
        <f t="shared" si="26"/>
        <v>-199.103184</v>
      </c>
      <c r="AK37" s="158">
        <f t="shared" si="26"/>
        <v>-264.687048</v>
      </c>
      <c r="AL37" s="158">
        <f t="shared" ref="AL37:BQ37" si="27">IF(AK37&lt;0,AK37+AL38,AL38)</f>
        <v>-239.97902010810813</v>
      </c>
      <c r="AM37" s="158">
        <f t="shared" si="27"/>
        <v>-262.32180302702704</v>
      </c>
      <c r="AN37" s="158">
        <f t="shared" si="27"/>
        <v>-279.52593729729733</v>
      </c>
      <c r="AO37" s="158">
        <f t="shared" si="27"/>
        <v>-245.81790940540546</v>
      </c>
      <c r="AP37" s="158">
        <f t="shared" si="27"/>
        <v>-260.42069232432436</v>
      </c>
      <c r="AQ37" s="158">
        <f t="shared" si="27"/>
        <v>-277.62482659459465</v>
      </c>
      <c r="AR37" s="158">
        <f t="shared" si="27"/>
        <v>-310.80869059459462</v>
      </c>
      <c r="AS37" s="158">
        <f t="shared" si="27"/>
        <v>-310.80869059459462</v>
      </c>
      <c r="AT37" s="158">
        <f t="shared" si="27"/>
        <v>-310.80869059459462</v>
      </c>
      <c r="AU37" s="158">
        <f t="shared" si="27"/>
        <v>-310.80869059459462</v>
      </c>
      <c r="AV37" s="158">
        <f t="shared" si="27"/>
        <v>-310.80869059459462</v>
      </c>
      <c r="AW37" s="158">
        <f t="shared" si="27"/>
        <v>-310.80869059459462</v>
      </c>
      <c r="AX37" s="158">
        <f t="shared" si="27"/>
        <v>-310.80869059459462</v>
      </c>
      <c r="AY37" s="158">
        <f t="shared" si="27"/>
        <v>-310.80869059459462</v>
      </c>
      <c r="AZ37" s="158">
        <f t="shared" si="27"/>
        <v>-310.80869059459462</v>
      </c>
      <c r="BA37" s="158">
        <f t="shared" si="27"/>
        <v>-310.80869059459462</v>
      </c>
      <c r="BB37" s="158">
        <f t="shared" si="27"/>
        <v>-310.80869059459462</v>
      </c>
      <c r="BC37" s="158">
        <f t="shared" si="27"/>
        <v>-310.80869059459462</v>
      </c>
      <c r="BD37" s="158">
        <f t="shared" si="27"/>
        <v>-310.80869059459462</v>
      </c>
      <c r="BE37" s="158">
        <f t="shared" si="27"/>
        <v>-310.80869059459462</v>
      </c>
      <c r="BF37" s="158">
        <f t="shared" si="27"/>
        <v>-310.80869059459462</v>
      </c>
      <c r="BG37" s="158">
        <f t="shared" si="27"/>
        <v>-310.80869059459462</v>
      </c>
      <c r="BH37" s="158">
        <f t="shared" si="27"/>
        <v>-310.80869059459462</v>
      </c>
      <c r="BI37" s="158">
        <f t="shared" si="27"/>
        <v>-310.80869059459462</v>
      </c>
      <c r="BJ37" s="158">
        <f t="shared" si="27"/>
        <v>-310.80869059459462</v>
      </c>
      <c r="BK37" s="158">
        <f t="shared" si="27"/>
        <v>-310.80869059459462</v>
      </c>
      <c r="BL37" s="158">
        <f t="shared" si="27"/>
        <v>-310.80869059459462</v>
      </c>
      <c r="BM37" s="158">
        <f t="shared" si="27"/>
        <v>-310.80869059459462</v>
      </c>
      <c r="BN37" s="158">
        <f t="shared" si="27"/>
        <v>-310.80869059459462</v>
      </c>
      <c r="BO37" s="158">
        <f t="shared" si="27"/>
        <v>-310.80869059459462</v>
      </c>
      <c r="BP37" s="158">
        <f t="shared" si="27"/>
        <v>-310.80869059459462</v>
      </c>
      <c r="BQ37" s="158">
        <f t="shared" si="27"/>
        <v>-310.80869059459462</v>
      </c>
      <c r="BR37" s="158">
        <f t="shared" ref="BR37:CV37" si="28">IF(BQ37&lt;0,BQ37+BR38,BR38)</f>
        <v>-310.80869059459462</v>
      </c>
      <c r="BS37" s="158">
        <f t="shared" si="28"/>
        <v>-310.80869059459462</v>
      </c>
      <c r="BT37" s="158">
        <f t="shared" si="28"/>
        <v>-310.80869059459462</v>
      </c>
      <c r="BU37" s="158">
        <f t="shared" si="28"/>
        <v>-310.80869059459462</v>
      </c>
      <c r="BV37" s="158">
        <f t="shared" si="28"/>
        <v>-310.80869059459462</v>
      </c>
      <c r="BW37" s="158">
        <f t="shared" si="28"/>
        <v>-310.80869059459462</v>
      </c>
      <c r="BX37" s="158">
        <f t="shared" si="28"/>
        <v>-310.80869059459462</v>
      </c>
      <c r="BY37" s="158">
        <f t="shared" si="28"/>
        <v>-310.80869059459462</v>
      </c>
      <c r="BZ37" s="158">
        <f t="shared" si="28"/>
        <v>-310.80869059459462</v>
      </c>
      <c r="CA37" s="158">
        <f t="shared" si="28"/>
        <v>-310.80869059459462</v>
      </c>
      <c r="CB37" s="158">
        <f t="shared" si="28"/>
        <v>-310.80869059459462</v>
      </c>
      <c r="CC37" s="158">
        <f t="shared" si="28"/>
        <v>-310.80869059459462</v>
      </c>
      <c r="CD37" s="158">
        <f t="shared" si="28"/>
        <v>-310.80869059459462</v>
      </c>
      <c r="CE37" s="158">
        <f t="shared" si="28"/>
        <v>-310.80869059459462</v>
      </c>
      <c r="CF37" s="158">
        <f t="shared" si="28"/>
        <v>-310.80869059459462</v>
      </c>
      <c r="CG37" s="158">
        <f t="shared" si="28"/>
        <v>-310.80869059459462</v>
      </c>
      <c r="CH37" s="158">
        <f t="shared" si="28"/>
        <v>-310.80869059459462</v>
      </c>
      <c r="CI37" s="158">
        <f t="shared" si="28"/>
        <v>-310.80869059459462</v>
      </c>
      <c r="CJ37" s="158">
        <f t="shared" si="28"/>
        <v>-310.80869059459462</v>
      </c>
      <c r="CK37" s="158">
        <f t="shared" si="28"/>
        <v>-310.80869059459462</v>
      </c>
      <c r="CL37" s="158">
        <f t="shared" si="28"/>
        <v>-310.80869059459462</v>
      </c>
      <c r="CM37" s="158">
        <f t="shared" si="28"/>
        <v>-310.80869059459462</v>
      </c>
      <c r="CN37" s="158">
        <f t="shared" si="28"/>
        <v>-310.80869059459462</v>
      </c>
      <c r="CO37" s="158">
        <f t="shared" si="28"/>
        <v>-310.80869059459462</v>
      </c>
      <c r="CP37" s="158">
        <f t="shared" si="28"/>
        <v>-310.80869059459462</v>
      </c>
      <c r="CQ37" s="158">
        <f t="shared" si="28"/>
        <v>-310.80869059459462</v>
      </c>
      <c r="CR37" s="158">
        <f t="shared" si="28"/>
        <v>-310.80869059459462</v>
      </c>
      <c r="CS37" s="158">
        <f t="shared" si="28"/>
        <v>-310.80869059459462</v>
      </c>
      <c r="CT37" s="158">
        <f t="shared" si="28"/>
        <v>-310.80869059459462</v>
      </c>
      <c r="CU37" s="158">
        <f t="shared" si="28"/>
        <v>-310.80869059459462</v>
      </c>
      <c r="CV37" s="158">
        <f t="shared" si="28"/>
        <v>-310.80869059459462</v>
      </c>
      <c r="CW37" s="167"/>
    </row>
    <row r="38" spans="1:101" s="132" customFormat="1" ht="16.5" customHeight="1">
      <c r="A38" s="154" t="s">
        <v>605</v>
      </c>
      <c r="B38" s="155"/>
      <c r="C38" s="156"/>
      <c r="D38" s="157"/>
      <c r="E38" s="158"/>
      <c r="F38" s="158">
        <f>('7、回款进度'!C$79/(1+11%)*$C$36-E32-E33-F35)*25%</f>
        <v>-33.183864</v>
      </c>
      <c r="G38" s="158">
        <f>('7、回款进度'!D$79/(1+11%)*$C$36-F32-F33-G35)*25%</f>
        <v>-33.183864</v>
      </c>
      <c r="H38" s="158">
        <f>('7、回款进度'!E$79/(1+11%)*$C$36-G32-G33-H35)*25%</f>
        <v>-33.183864</v>
      </c>
      <c r="I38" s="158">
        <f>('7、回款进度'!F$79/(1+11%)*$C$36-H32-H33-I35)*25%</f>
        <v>-33.183864</v>
      </c>
      <c r="J38" s="158">
        <f>('7、回款进度'!G$79/(1+11%)*$C$36-I32-I33-J35)*25%</f>
        <v>-33.183864</v>
      </c>
      <c r="K38" s="158">
        <f>('7、回款进度'!H$79/(1+11%)*$C$36-J32-J33-K35)*25%</f>
        <v>-33.183864</v>
      </c>
      <c r="L38" s="158">
        <f>('7、回款进度'!I$79/(1+11%)*$C$36-K32-K33-L35)*25%</f>
        <v>-33.183864</v>
      </c>
      <c r="M38" s="158">
        <f>('7、回款进度'!J$79/(1+11%)*$C$36-L32-L33-M35)*25%</f>
        <v>-33.183864</v>
      </c>
      <c r="N38" s="158">
        <f>('7、回款进度'!K$79/(1+11%)*$C$36-M32-M33-N35)*25%</f>
        <v>-33.183864</v>
      </c>
      <c r="O38" s="158">
        <f>('7、回款进度'!L$79/(1+11%)*$C$36-N32-N33-O35)*25%</f>
        <v>-33.183864</v>
      </c>
      <c r="P38" s="158">
        <f>('7、回款进度'!M$79/(1+11%)*$C$36-O32-O33-P35)*25%</f>
        <v>-33.183864</v>
      </c>
      <c r="Q38" s="158">
        <f>('7、回款进度'!N$79/(1+11%)*$C$36-P32-P33-Q35)*25%</f>
        <v>-33.183864</v>
      </c>
      <c r="R38" s="158">
        <f>('7、回款进度'!O$79/(1+11%)*$C$36-Q32-Q33-R35)*25%</f>
        <v>-33.183864</v>
      </c>
      <c r="S38" s="158">
        <f>('7、回款进度'!P$79/(1+11%)*$C$36-R32-R33-S35)*25%</f>
        <v>-33.183864</v>
      </c>
      <c r="T38" s="158">
        <f>('7、回款进度'!Q$79/(1+11%)*$C$36-S32-S33-T35)*25%</f>
        <v>-33.183864</v>
      </c>
      <c r="U38" s="158">
        <f>('7、回款进度'!R$79/(1+11%)*$C$36-T32-T33-U35)*25%</f>
        <v>-33.183864</v>
      </c>
      <c r="V38" s="158">
        <f>('7、回款进度'!S$79/(1+11%)*$C$36-U32-U33-V35)*25%</f>
        <v>-742.84754399999997</v>
      </c>
      <c r="W38" s="158">
        <f>('7、回款进度'!T$79/(1+11%)*$C$36-V32-V33-W35)*25%</f>
        <v>591.76771005405408</v>
      </c>
      <c r="X38" s="158">
        <f>('7、回款进度'!U$79/(1+11%)*$C$36-W32-W33-X35)*25%</f>
        <v>885.23802836756738</v>
      </c>
      <c r="Y38" s="158">
        <f>('7、回款进度'!V$79/(1+11%)*$C$36-X32-X33-Y35)*25%</f>
        <v>1620.1000884324321</v>
      </c>
      <c r="Z38" s="158">
        <f>('7、回款进度'!W$79/(1+11%)*$C$36-Y32-Y33-Z35)*25%</f>
        <v>1434.5520862702699</v>
      </c>
      <c r="AA38" s="158">
        <f>('7、回款进度'!X$79/(1+11%)*$C$36-Z32-Z33-AA35)*25%</f>
        <v>915.09105924324308</v>
      </c>
      <c r="AB38" s="158">
        <f>('7、回款进度'!Y$79/(1+11%)*$C$36-AA32-AA33-AB35)*25%</f>
        <v>612.0721268108108</v>
      </c>
      <c r="AC38" s="158">
        <f>('7、回款进度'!Z$79/(1+11%)*$C$36-AB32-AB33-AC35)*25%</f>
        <v>160.59644789189187</v>
      </c>
      <c r="AD38" s="158">
        <f>('7、回款进度'!AA$79/(1+11%)*$C$36-AC32-AC33-AD35)*25%</f>
        <v>59.590137081081039</v>
      </c>
      <c r="AE38" s="158">
        <f>('7、回款进度'!AB$79/(1+11%)*$C$36-AD32-AD33-AE35)*25%</f>
        <v>-33.183864</v>
      </c>
      <c r="AF38" s="158">
        <f>('7、回款进度'!AC$79/(1+11%)*$C$36-AE32-AE33-AF35)*25%</f>
        <v>-33.183864</v>
      </c>
      <c r="AG38" s="158">
        <f>('7、回款进度'!AD$79/(1+11%)*$C$36-AF32-AF33-AG35)*25%</f>
        <v>-33.183864</v>
      </c>
      <c r="AH38" s="158">
        <f>('7、回款进度'!AE$79/(1+11%)*$C$36-AG32-AG33-AH35)*25%</f>
        <v>-33.183864</v>
      </c>
      <c r="AI38" s="158">
        <f>('7、回款进度'!AF$79/(1+11%)*$C$36-AH32-AH33-AI35)*25%</f>
        <v>-33.183864</v>
      </c>
      <c r="AJ38" s="158">
        <f>('7、回款进度'!AG$79/(1+11%)*$C$36-AI32-AI33-AJ35)*25%</f>
        <v>-33.183864</v>
      </c>
      <c r="AK38" s="158">
        <f>('7、回款进度'!AH$79/(1+11%)*$C$36-AJ32-AJ33-AK35)*25%</f>
        <v>-65.583864000000005</v>
      </c>
      <c r="AL38" s="158">
        <f>('7、回款进度'!AI$79/(1+11%)*$C$36-AK32-AK33-AL35)*25%</f>
        <v>24.708027891891874</v>
      </c>
      <c r="AM38" s="158">
        <f>('7、回款进度'!AJ$79/(1+11%)*$C$36-AL32-AL33-AM35)*25%</f>
        <v>-22.342782918918921</v>
      </c>
      <c r="AN38" s="158">
        <f>('7、回款进度'!AK$79/(1+11%)*$C$36-AM32-AM33-AN35)*25%</f>
        <v>-17.204134270270274</v>
      </c>
      <c r="AO38" s="158">
        <f>('7、回款进度'!AL$79/(1+11%)*$C$36-AN32-AN33-AO35)*25%</f>
        <v>33.708027891891874</v>
      </c>
      <c r="AP38" s="158">
        <f>('7、回款进度'!AM$79/(1+11%)*$C$36-AO32-AO33-AP35)*25%</f>
        <v>-14.602782918918921</v>
      </c>
      <c r="AQ38" s="158">
        <f>('7、回款进度'!AN$79/(1+11%)*$C$36-AP32-AP33-AQ35)*25%</f>
        <v>-17.204134270270274</v>
      </c>
      <c r="AR38" s="158">
        <f>('7、回款进度'!AO$79/(1+11%)*$C$36-AQ32-AQ33-AR35)*25%</f>
        <v>-33.183864</v>
      </c>
      <c r="AS38" s="158">
        <f>('7、回款进度'!AP$79/(1+11%)*$C$36-AR32-AR33-AS35)*25%</f>
        <v>0</v>
      </c>
      <c r="AT38" s="158">
        <f>('7、回款进度'!AQ$79/(1+11%)*$C$36-AS32-AS33-AT35)*25%</f>
        <v>0</v>
      </c>
      <c r="AU38" s="158">
        <f>('7、回款进度'!AR$79/(1+11%)*$C$36-AT32-AT33-AU35)*25%</f>
        <v>0</v>
      </c>
      <c r="AV38" s="158">
        <f>('7、回款进度'!AS$79/(1+11%)*$C$36-AU32-AU33-AV35)*25%</f>
        <v>0</v>
      </c>
      <c r="AW38" s="158">
        <f>('7、回款进度'!AT$79/(1+11%)*$C$36-AV32-AV33-AW35)*25%</f>
        <v>0</v>
      </c>
      <c r="AX38" s="158">
        <f>('7、回款进度'!AU$79/(1+11%)*$C$36-AW32-AW33-AX35)*25%</f>
        <v>0</v>
      </c>
      <c r="AY38" s="158">
        <f>('7、回款进度'!AV$79/(1+11%)*$C$36-AX32-AX33-AY35)*25%</f>
        <v>0</v>
      </c>
      <c r="AZ38" s="158">
        <f>('7、回款进度'!AW$79/(1+11%)*$C$36-AY32-AY33-AZ35)*25%</f>
        <v>0</v>
      </c>
      <c r="BA38" s="158">
        <f>('7、回款进度'!AX$79/(1+11%)*$C$36-AZ32-AZ33-BA35)*25%</f>
        <v>0</v>
      </c>
      <c r="BB38" s="158">
        <f>('7、回款进度'!AY$79/(1+11%)*$C$36-BA32-BA33-BB35)*25%</f>
        <v>0</v>
      </c>
      <c r="BC38" s="158">
        <f>('7、回款进度'!AZ$79/(1+11%)*$C$36-BB32-BB33-BC35)*25%</f>
        <v>0</v>
      </c>
      <c r="BD38" s="158">
        <f>('7、回款进度'!BA$79/(1+11%)*$C$36-BC32-BC33-BD35)*25%</f>
        <v>0</v>
      </c>
      <c r="BE38" s="158">
        <f>('7、回款进度'!BB$79/(1+11%)*$C$36-BD32-BD33-BE35)*25%</f>
        <v>0</v>
      </c>
      <c r="BF38" s="158">
        <f>('7、回款进度'!BC$79/(1+11%)*$C$36-BE32-BE33-BF35)*25%</f>
        <v>0</v>
      </c>
      <c r="BG38" s="158">
        <f>('7、回款进度'!BD$79/(1+11%)*$C$36-BF32-BF33-BG35)*25%</f>
        <v>0</v>
      </c>
      <c r="BH38" s="158">
        <f>('7、回款进度'!BE$79/(1+11%)*$C$36-BG32-BG33-BH35)*25%</f>
        <v>0</v>
      </c>
      <c r="BI38" s="158">
        <f>('7、回款进度'!BF$79/(1+11%)*$C$36-BH32-BH33-BI35)*25%</f>
        <v>0</v>
      </c>
      <c r="BJ38" s="158">
        <f>('7、回款进度'!BG$79/(1+11%)*$C$36-BI32-BI33-BJ35)*25%</f>
        <v>0</v>
      </c>
      <c r="BK38" s="158">
        <f>('7、回款进度'!BH$79/(1+11%)*$C$36-BJ32-BJ33-BK35)*25%</f>
        <v>0</v>
      </c>
      <c r="BL38" s="158">
        <f>('7、回款进度'!BI$79/(1+11%)*$C$36-BK32-BK33-BL35)*25%</f>
        <v>0</v>
      </c>
      <c r="BM38" s="158">
        <f>('7、回款进度'!BJ$79/(1+11%)*$C$36-BL32-BL33-BM35)*25%</f>
        <v>0</v>
      </c>
      <c r="BN38" s="158">
        <f>('7、回款进度'!BK$79/(1+11%)*$C$36-BM32-BM33-BN35)*25%</f>
        <v>0</v>
      </c>
      <c r="BO38" s="158">
        <f>('7、回款进度'!BL$79/(1+11%)*$C$36-BN32-BN33-BO35)*25%</f>
        <v>0</v>
      </c>
      <c r="BP38" s="158">
        <f>('7、回款进度'!BM$79/(1+11%)*$C$36-BO32-BO33-BP35)*25%</f>
        <v>0</v>
      </c>
      <c r="BQ38" s="158">
        <f>('7、回款进度'!BN$79/(1+11%)*$C$36-BP32-BP33-BQ35)*25%</f>
        <v>0</v>
      </c>
      <c r="BR38" s="158">
        <f>('7、回款进度'!BO$79/(1+11%)*$C$36-BQ32-BQ33-BR35)*25%</f>
        <v>0</v>
      </c>
      <c r="BS38" s="158">
        <f>('7、回款进度'!BP$79/(1+11%)*$C$36-BR32-BR33-BS35)*25%</f>
        <v>0</v>
      </c>
      <c r="BT38" s="158">
        <f>('7、回款进度'!BQ$79/(1+11%)*$C$36-BS32-BS33-BT35)*25%</f>
        <v>0</v>
      </c>
      <c r="BU38" s="158">
        <f>('7、回款进度'!BR$79/(1+11%)*$C$36-BT32-BT33-BU35)*25%</f>
        <v>0</v>
      </c>
      <c r="BV38" s="158">
        <f>('7、回款进度'!BS$79/(1+11%)*$C$36-BU32-BU33-BV35)*25%</f>
        <v>0</v>
      </c>
      <c r="BW38" s="158">
        <f>('7、回款进度'!BT$79/(1+11%)*$C$36-BV32-BV33-BW35)*25%</f>
        <v>0</v>
      </c>
      <c r="BX38" s="158">
        <f>('7、回款进度'!BU$79/(1+11%)*$C$36-BW32-BW33-BX35)*25%</f>
        <v>0</v>
      </c>
      <c r="BY38" s="158">
        <f>('7、回款进度'!BV$79/(1+11%)*$C$36-BX32-BX33-BY35)*25%</f>
        <v>0</v>
      </c>
      <c r="BZ38" s="158">
        <f>('7、回款进度'!BW$79/(1+11%)*$C$36-BY32-BY33-BZ35)*25%</f>
        <v>0</v>
      </c>
      <c r="CA38" s="158">
        <f>('7、回款进度'!BX$79/(1+11%)*$C$36-BZ32-BZ33-CA35)*25%</f>
        <v>0</v>
      </c>
      <c r="CB38" s="158">
        <f>('7、回款进度'!BY$79/(1+11%)*$C$36-CA32-CA33-CB35)*25%</f>
        <v>0</v>
      </c>
      <c r="CC38" s="158">
        <f>('7、回款进度'!BZ$79/(1+11%)*$C$36-CB32-CB33-CC35)*25%</f>
        <v>0</v>
      </c>
      <c r="CD38" s="158">
        <f>('7、回款进度'!CA$79/(1+11%)*$C$36-CC32-CC33-CD35)*25%</f>
        <v>0</v>
      </c>
      <c r="CE38" s="158">
        <f>('7、回款进度'!CB$79/(1+11%)*$C$36-CD32-CD33-CE35)*25%</f>
        <v>0</v>
      </c>
      <c r="CF38" s="158">
        <f>('7、回款进度'!CC$79/(1+11%)*$C$36-CE32-CE33-CF35)*25%</f>
        <v>0</v>
      </c>
      <c r="CG38" s="158">
        <f>('7、回款进度'!CD$79/(1+11%)*$C$36-CF32-CF33-CG35)*25%</f>
        <v>0</v>
      </c>
      <c r="CH38" s="158">
        <f>('7、回款进度'!CE$79/(1+11%)*$C$36-CG32-CG33-CH35)*25%</f>
        <v>0</v>
      </c>
      <c r="CI38" s="158">
        <f>('7、回款进度'!CF$79/(1+11%)*$C$36-CH32-CH33-CI35)*25%</f>
        <v>0</v>
      </c>
      <c r="CJ38" s="158">
        <f>('7、回款进度'!CG$79/(1+11%)*$C$36-CI32-CI33-CJ35)*25%</f>
        <v>0</v>
      </c>
      <c r="CK38" s="158">
        <f>('7、回款进度'!CH$79/(1+11%)*$C$36-CJ32-CJ33-CK35)*25%</f>
        <v>0</v>
      </c>
      <c r="CL38" s="158">
        <f>('7、回款进度'!CI$79/(1+11%)*$C$36-CK32-CK33-CL35)*25%</f>
        <v>0</v>
      </c>
      <c r="CM38" s="158">
        <f>('7、回款进度'!CJ$79/(1+11%)*$C$36-CL32-CL33-CM35)*25%</f>
        <v>0</v>
      </c>
      <c r="CN38" s="158">
        <f>('7、回款进度'!CK$79/(1+11%)*$C$36-CM32-CM33-CN35)*25%</f>
        <v>0</v>
      </c>
      <c r="CO38" s="158">
        <f>('7、回款进度'!CL$79/(1+11%)*$C$36-CN32-CN33-CO35)*25%</f>
        <v>0</v>
      </c>
      <c r="CP38" s="158">
        <f>('7、回款进度'!CM$79/(1+11%)*$C$36-CO32-CO33-CP35)*25%</f>
        <v>0</v>
      </c>
      <c r="CQ38" s="158">
        <f>('7、回款进度'!CN$79/(1+11%)*$C$36-CP32-CP33-CQ35)*25%</f>
        <v>0</v>
      </c>
      <c r="CR38" s="158">
        <f>('7、回款进度'!CO$79/(1+11%)*$C$36-CQ32-CQ33-CR35)*25%</f>
        <v>0</v>
      </c>
      <c r="CS38" s="158">
        <f>('7、回款进度'!CP$79/(1+11%)*$C$36-CR32-CR33-CS35)*25%</f>
        <v>0</v>
      </c>
      <c r="CT38" s="158">
        <f>('7、回款进度'!CQ$79/(1+11%)*$C$36-CS32-CS33-CT35)*25%</f>
        <v>0</v>
      </c>
      <c r="CU38" s="158">
        <f>('7、回款进度'!CR$79/(1+11%)*$C$36-CT32-CT33-CU35)*25%</f>
        <v>0</v>
      </c>
      <c r="CV38" s="158">
        <f>('7、回款进度'!CS$79/(1+11%)*$C$36-CU32-CU33-CV35)*25%</f>
        <v>0</v>
      </c>
      <c r="CW38" s="167"/>
    </row>
    <row r="39" spans="1:101" ht="16.5" customHeight="1">
      <c r="E39" s="146"/>
      <c r="F39" s="147"/>
    </row>
    <row r="40" spans="1:101" ht="34.5" customHeight="1">
      <c r="A40" s="159" t="s">
        <v>606</v>
      </c>
      <c r="B40" s="153">
        <f>土增税、所得税清算!$G$11/'利润表（汇总）'!$AE$9*'利润表（汇总）'!AE52</f>
        <v>4848.1574429060156</v>
      </c>
      <c r="C40" s="159" t="s">
        <v>607</v>
      </c>
      <c r="D40" s="161" t="s">
        <v>608</v>
      </c>
    </row>
    <row r="41" spans="1:101" ht="34.5" customHeight="1">
      <c r="A41" s="159" t="s">
        <v>609</v>
      </c>
      <c r="B41" s="153">
        <f>土增税、所得税清算!$D$48/'利润表（汇总）'!$AE$9*'利润表（汇总）'!AE52</f>
        <v>11320.240436220451</v>
      </c>
      <c r="C41" s="159" t="s">
        <v>607</v>
      </c>
      <c r="D41" s="161" t="s">
        <v>610</v>
      </c>
      <c r="V41" s="163"/>
    </row>
    <row r="42" spans="1:101" ht="38.25" customHeight="1">
      <c r="A42" s="159" t="s">
        <v>611</v>
      </c>
      <c r="B42" s="153">
        <f>增值税计算底稿!$K$9/'利润表（汇总）'!$AE$9*'利润表（汇总）'!AE52</f>
        <v>9164.7990872880146</v>
      </c>
      <c r="C42" s="159" t="s">
        <v>607</v>
      </c>
      <c r="D42" s="160" t="s">
        <v>610</v>
      </c>
      <c r="F42" s="134" t="s">
        <v>613</v>
      </c>
    </row>
    <row r="44" spans="1:101" s="133" customFormat="1" ht="16.5" customHeight="1">
      <c r="CW44" s="168"/>
    </row>
    <row r="46" spans="1:101" ht="30.75" customHeight="1">
      <c r="A46" s="818" t="s">
        <v>614</v>
      </c>
      <c r="B46" s="819"/>
      <c r="C46" s="819"/>
      <c r="D46" s="819"/>
      <c r="E46" s="819"/>
      <c r="F46" s="819"/>
      <c r="G46" s="819"/>
      <c r="H46" s="819"/>
      <c r="I46" s="819"/>
      <c r="J46" s="819"/>
      <c r="K46" s="819"/>
      <c r="L46" s="819"/>
      <c r="M46" s="819"/>
      <c r="N46" s="819"/>
      <c r="O46" s="819"/>
      <c r="P46" s="819"/>
      <c r="Q46" s="819"/>
      <c r="R46" s="819"/>
      <c r="S46" s="819"/>
      <c r="T46" s="819"/>
      <c r="U46" s="819"/>
      <c r="V46" s="819"/>
      <c r="W46" s="819"/>
      <c r="X46" s="819"/>
      <c r="Y46" s="819"/>
      <c r="Z46" s="819"/>
      <c r="AA46" s="819"/>
      <c r="AB46" s="819"/>
      <c r="AC46" s="819"/>
      <c r="AD46" s="819"/>
      <c r="AE46" s="819"/>
      <c r="AF46" s="819"/>
      <c r="AG46" s="819"/>
      <c r="AH46" s="819"/>
      <c r="AI46" s="819"/>
      <c r="AJ46" s="819"/>
      <c r="AK46" s="819"/>
      <c r="AL46" s="819"/>
      <c r="AM46" s="819"/>
      <c r="AN46" s="819"/>
      <c r="AO46" s="819"/>
      <c r="AP46" s="819"/>
      <c r="AQ46" s="819"/>
      <c r="AR46" s="819"/>
      <c r="AS46" s="819"/>
      <c r="AT46" s="819"/>
      <c r="AU46" s="819"/>
      <c r="AV46" s="819"/>
      <c r="AW46" s="819"/>
      <c r="AX46" s="819"/>
      <c r="AY46" s="819"/>
      <c r="AZ46" s="819"/>
      <c r="BA46" s="819"/>
      <c r="BB46" s="819"/>
      <c r="BC46" s="819"/>
      <c r="BD46" s="819"/>
      <c r="BE46" s="819"/>
      <c r="BF46" s="819"/>
      <c r="BG46" s="819"/>
      <c r="BH46" s="819"/>
      <c r="BI46" s="819"/>
      <c r="BJ46" s="819"/>
      <c r="BK46" s="819"/>
      <c r="BL46" s="819"/>
      <c r="BM46" s="819"/>
      <c r="BN46" s="819"/>
      <c r="BO46" s="819"/>
      <c r="BP46" s="819"/>
      <c r="BQ46" s="819"/>
      <c r="BR46" s="819"/>
      <c r="BS46" s="819"/>
      <c r="BT46" s="819"/>
      <c r="BU46" s="819"/>
      <c r="BV46" s="819"/>
      <c r="BW46" s="819"/>
      <c r="BX46" s="819"/>
      <c r="BY46" s="819"/>
      <c r="BZ46" s="819"/>
      <c r="CA46" s="819"/>
      <c r="CB46" s="819"/>
      <c r="CC46" s="819"/>
      <c r="CD46" s="819"/>
      <c r="CE46" s="819"/>
      <c r="CF46" s="819"/>
      <c r="CG46" s="819"/>
      <c r="CH46" s="819"/>
      <c r="CI46" s="819"/>
      <c r="CJ46" s="819"/>
      <c r="CK46" s="819"/>
      <c r="CL46" s="819"/>
      <c r="CM46" s="819"/>
      <c r="CN46" s="819"/>
      <c r="CO46" s="819"/>
      <c r="CP46" s="819"/>
      <c r="CQ46" s="819"/>
      <c r="CR46" s="819"/>
      <c r="CS46" s="819"/>
      <c r="CT46" s="819"/>
      <c r="CU46" s="819"/>
      <c r="CV46" s="819"/>
    </row>
    <row r="47" spans="1:101" s="130" customFormat="1" ht="16.5" customHeight="1">
      <c r="A47" s="790" t="s">
        <v>4</v>
      </c>
      <c r="B47" s="820" t="s">
        <v>595</v>
      </c>
      <c r="C47" s="820"/>
      <c r="D47" s="790" t="s">
        <v>596</v>
      </c>
      <c r="E47" s="817" t="s">
        <v>597</v>
      </c>
      <c r="F47" s="817"/>
      <c r="G47" s="817"/>
      <c r="H47" s="817"/>
      <c r="I47" s="817"/>
      <c r="J47" s="817"/>
      <c r="K47" s="817"/>
      <c r="L47" s="817"/>
      <c r="M47" s="817"/>
      <c r="N47" s="817"/>
      <c r="O47" s="817"/>
      <c r="P47" s="817"/>
      <c r="Q47" s="817"/>
      <c r="R47" s="817"/>
      <c r="S47" s="817"/>
      <c r="T47" s="817"/>
      <c r="U47" s="817"/>
      <c r="V47" s="817"/>
      <c r="W47" s="817"/>
      <c r="X47" s="817"/>
      <c r="Y47" s="817"/>
      <c r="Z47" s="817"/>
      <c r="AA47" s="817"/>
      <c r="AB47" s="817"/>
      <c r="AC47" s="817"/>
      <c r="AD47" s="817"/>
      <c r="AE47" s="817"/>
      <c r="AF47" s="817"/>
      <c r="AG47" s="817"/>
      <c r="AH47" s="817"/>
      <c r="AI47" s="817"/>
      <c r="AJ47" s="817"/>
      <c r="AK47" s="817"/>
      <c r="AL47" s="817"/>
      <c r="AM47" s="817"/>
      <c r="AN47" s="817"/>
      <c r="AO47" s="817"/>
      <c r="AP47" s="817"/>
      <c r="AQ47" s="817"/>
      <c r="AR47" s="817"/>
      <c r="AS47" s="817"/>
      <c r="AT47" s="817"/>
      <c r="AU47" s="817"/>
      <c r="AV47" s="817"/>
      <c r="AW47" s="817"/>
      <c r="AX47" s="817"/>
      <c r="AY47" s="817"/>
      <c r="AZ47" s="817"/>
      <c r="BA47" s="817"/>
      <c r="BB47" s="817"/>
      <c r="BC47" s="817"/>
      <c r="BD47" s="817"/>
      <c r="BE47" s="817"/>
      <c r="BF47" s="817"/>
      <c r="BG47" s="817"/>
      <c r="BH47" s="817"/>
      <c r="BI47" s="817"/>
      <c r="BJ47" s="817"/>
      <c r="BK47" s="817"/>
      <c r="BL47" s="817"/>
      <c r="BM47" s="817"/>
      <c r="BN47" s="817"/>
      <c r="BO47" s="817"/>
      <c r="BP47" s="817"/>
      <c r="BQ47" s="817"/>
      <c r="BR47" s="817"/>
      <c r="BS47" s="817"/>
      <c r="BT47" s="817"/>
      <c r="BU47" s="817"/>
      <c r="BV47" s="817"/>
      <c r="BW47" s="817"/>
      <c r="BX47" s="817"/>
      <c r="BY47" s="817"/>
      <c r="BZ47" s="817"/>
      <c r="CA47" s="817"/>
      <c r="CB47" s="817"/>
      <c r="CC47" s="817"/>
      <c r="CD47" s="817"/>
      <c r="CE47" s="817"/>
      <c r="CF47" s="817"/>
      <c r="CG47" s="817"/>
      <c r="CH47" s="817"/>
      <c r="CI47" s="817"/>
      <c r="CJ47" s="817"/>
      <c r="CK47" s="817"/>
      <c r="CL47" s="817"/>
      <c r="CM47" s="817"/>
      <c r="CN47" s="817"/>
      <c r="CO47" s="817"/>
      <c r="CP47" s="817"/>
      <c r="CQ47" s="817"/>
      <c r="CR47" s="817"/>
      <c r="CS47" s="817"/>
      <c r="CT47" s="817"/>
      <c r="CU47" s="817"/>
      <c r="CV47" s="817"/>
      <c r="CW47" s="164"/>
    </row>
    <row r="48" spans="1:101" s="130" customFormat="1" ht="16.5" customHeight="1">
      <c r="A48" s="790"/>
      <c r="B48" s="820"/>
      <c r="C48" s="820"/>
      <c r="D48" s="790"/>
      <c r="E48" s="139">
        <v>1</v>
      </c>
      <c r="F48" s="68">
        <v>2</v>
      </c>
      <c r="G48" s="68">
        <v>3</v>
      </c>
      <c r="H48" s="68">
        <v>4</v>
      </c>
      <c r="I48" s="68">
        <v>5</v>
      </c>
      <c r="J48" s="68">
        <v>6</v>
      </c>
      <c r="K48" s="68">
        <v>7</v>
      </c>
      <c r="L48" s="68">
        <v>8</v>
      </c>
      <c r="M48" s="68">
        <v>9</v>
      </c>
      <c r="N48" s="68">
        <v>10</v>
      </c>
      <c r="O48" s="68">
        <v>11</v>
      </c>
      <c r="P48" s="68">
        <v>12</v>
      </c>
      <c r="Q48" s="68">
        <v>13</v>
      </c>
      <c r="R48" s="68">
        <v>14</v>
      </c>
      <c r="S48" s="68">
        <v>15</v>
      </c>
      <c r="T48" s="68">
        <v>16</v>
      </c>
      <c r="U48" s="68">
        <v>17</v>
      </c>
      <c r="V48" s="68">
        <v>18</v>
      </c>
      <c r="W48" s="68">
        <v>19</v>
      </c>
      <c r="X48" s="68">
        <v>20</v>
      </c>
      <c r="Y48" s="68">
        <v>21</v>
      </c>
      <c r="Z48" s="68">
        <v>22</v>
      </c>
      <c r="AA48" s="68">
        <v>23</v>
      </c>
      <c r="AB48" s="68">
        <v>24</v>
      </c>
      <c r="AC48" s="68">
        <v>25</v>
      </c>
      <c r="AD48" s="68">
        <v>26</v>
      </c>
      <c r="AE48" s="68">
        <v>27</v>
      </c>
      <c r="AF48" s="68">
        <v>28</v>
      </c>
      <c r="AG48" s="68">
        <v>29</v>
      </c>
      <c r="AH48" s="68">
        <v>30</v>
      </c>
      <c r="AI48" s="68">
        <v>31</v>
      </c>
      <c r="AJ48" s="68">
        <v>32</v>
      </c>
      <c r="AK48" s="68">
        <v>33</v>
      </c>
      <c r="AL48" s="68">
        <v>34</v>
      </c>
      <c r="AM48" s="68">
        <v>35</v>
      </c>
      <c r="AN48" s="68">
        <v>36</v>
      </c>
      <c r="AO48" s="68">
        <v>37</v>
      </c>
      <c r="AP48" s="68">
        <v>38</v>
      </c>
      <c r="AQ48" s="68">
        <v>39</v>
      </c>
      <c r="AR48" s="68">
        <v>40</v>
      </c>
      <c r="AS48" s="68">
        <v>41</v>
      </c>
      <c r="AT48" s="68">
        <v>42</v>
      </c>
      <c r="AU48" s="68">
        <v>43</v>
      </c>
      <c r="AV48" s="68">
        <v>44</v>
      </c>
      <c r="AW48" s="68">
        <v>45</v>
      </c>
      <c r="AX48" s="68">
        <v>46</v>
      </c>
      <c r="AY48" s="68">
        <v>47</v>
      </c>
      <c r="AZ48" s="68">
        <v>48</v>
      </c>
      <c r="BA48" s="68">
        <v>49</v>
      </c>
      <c r="BB48" s="68">
        <v>50</v>
      </c>
      <c r="BC48" s="68">
        <v>51</v>
      </c>
      <c r="BD48" s="68">
        <v>52</v>
      </c>
      <c r="BE48" s="68">
        <v>53</v>
      </c>
      <c r="BF48" s="68">
        <v>54</v>
      </c>
      <c r="BG48" s="68">
        <v>55</v>
      </c>
      <c r="BH48" s="68">
        <v>56</v>
      </c>
      <c r="BI48" s="68">
        <v>57</v>
      </c>
      <c r="BJ48" s="68">
        <v>58</v>
      </c>
      <c r="BK48" s="68">
        <v>59</v>
      </c>
      <c r="BL48" s="68">
        <v>60</v>
      </c>
      <c r="BM48" s="68">
        <v>61</v>
      </c>
      <c r="BN48" s="68">
        <v>62</v>
      </c>
      <c r="BO48" s="68">
        <v>63</v>
      </c>
      <c r="BP48" s="68">
        <v>64</v>
      </c>
      <c r="BQ48" s="68">
        <v>65</v>
      </c>
      <c r="BR48" s="68">
        <v>66</v>
      </c>
      <c r="BS48" s="68">
        <v>67</v>
      </c>
      <c r="BT48" s="68">
        <v>68</v>
      </c>
      <c r="BU48" s="68">
        <v>69</v>
      </c>
      <c r="BV48" s="68">
        <v>70</v>
      </c>
      <c r="BW48" s="68">
        <v>71</v>
      </c>
      <c r="BX48" s="68">
        <v>72</v>
      </c>
      <c r="BY48" s="68">
        <v>73</v>
      </c>
      <c r="BZ48" s="68">
        <v>74</v>
      </c>
      <c r="CA48" s="68">
        <v>75</v>
      </c>
      <c r="CB48" s="68">
        <v>76</v>
      </c>
      <c r="CC48" s="68">
        <v>77</v>
      </c>
      <c r="CD48" s="68">
        <v>78</v>
      </c>
      <c r="CE48" s="68">
        <v>79</v>
      </c>
      <c r="CF48" s="68">
        <v>80</v>
      </c>
      <c r="CG48" s="68">
        <v>81</v>
      </c>
      <c r="CH48" s="68">
        <v>82</v>
      </c>
      <c r="CI48" s="68">
        <v>83</v>
      </c>
      <c r="CJ48" s="68">
        <v>84</v>
      </c>
      <c r="CK48" s="68">
        <v>85</v>
      </c>
      <c r="CL48" s="68">
        <v>86</v>
      </c>
      <c r="CM48" s="68">
        <v>87</v>
      </c>
      <c r="CN48" s="68">
        <v>88</v>
      </c>
      <c r="CO48" s="68">
        <v>89</v>
      </c>
      <c r="CP48" s="68">
        <v>90</v>
      </c>
      <c r="CQ48" s="68">
        <v>91</v>
      </c>
      <c r="CR48" s="68">
        <v>92</v>
      </c>
      <c r="CS48" s="68">
        <v>93</v>
      </c>
      <c r="CT48" s="68">
        <v>94</v>
      </c>
      <c r="CU48" s="68">
        <v>95</v>
      </c>
      <c r="CV48" s="68">
        <v>96</v>
      </c>
      <c r="CW48" s="164"/>
    </row>
    <row r="49" spans="1:101" ht="16.5" customHeight="1">
      <c r="A49" s="140" t="s">
        <v>224</v>
      </c>
      <c r="B49" s="141" t="s">
        <v>602</v>
      </c>
      <c r="C49" s="150">
        <v>2.4E-2</v>
      </c>
      <c r="D49" s="143">
        <f t="shared" ref="D49:D53" si="29">SUM(E49:CV49)</f>
        <v>0</v>
      </c>
      <c r="E49" s="144">
        <f>'6、销售进度'!D$228*$C$49</f>
        <v>0</v>
      </c>
      <c r="F49" s="144">
        <f>'6、销售进度'!E$228*$C$49</f>
        <v>0</v>
      </c>
      <c r="G49" s="144">
        <f>'6、销售进度'!F$228*$C$49</f>
        <v>0</v>
      </c>
      <c r="H49" s="144">
        <f>'6、销售进度'!G$228*$C$49</f>
        <v>0</v>
      </c>
      <c r="I49" s="144">
        <f>'6、销售进度'!H$228*$C$49</f>
        <v>0</v>
      </c>
      <c r="J49" s="144">
        <f>'6、销售进度'!I$228*$C$49</f>
        <v>0</v>
      </c>
      <c r="K49" s="144">
        <f>'6、销售进度'!J$228*$C$49</f>
        <v>0</v>
      </c>
      <c r="L49" s="144">
        <f>'6、销售进度'!K$228*$C$49</f>
        <v>0</v>
      </c>
      <c r="M49" s="144">
        <f>'6、销售进度'!L$228*$C$49</f>
        <v>0</v>
      </c>
      <c r="N49" s="144">
        <f>'6、销售进度'!M$228*$C$49</f>
        <v>0</v>
      </c>
      <c r="O49" s="144">
        <f>'6、销售进度'!N$228*$C$49</f>
        <v>0</v>
      </c>
      <c r="P49" s="144">
        <f>'6、销售进度'!O$228*$C$49</f>
        <v>0</v>
      </c>
      <c r="Q49" s="144">
        <f>'6、销售进度'!P$228*$C$49</f>
        <v>0</v>
      </c>
      <c r="R49" s="144">
        <f>'6、销售进度'!Q$228*$C$49</f>
        <v>0</v>
      </c>
      <c r="S49" s="144">
        <f>'6、销售进度'!R$228*$C$49</f>
        <v>0</v>
      </c>
      <c r="T49" s="144">
        <f>'6、销售进度'!S$228*$C$49</f>
        <v>0</v>
      </c>
      <c r="U49" s="144">
        <f>'6、销售进度'!T$228*$C$49</f>
        <v>0</v>
      </c>
      <c r="V49" s="144">
        <f>'6、销售进度'!U$228*$C$49</f>
        <v>0</v>
      </c>
      <c r="W49" s="144">
        <f>'6、销售进度'!V$228*$C$49</f>
        <v>0</v>
      </c>
      <c r="X49" s="144">
        <f>'6、销售进度'!W$228*$C$49</f>
        <v>0</v>
      </c>
      <c r="Y49" s="144">
        <f>'6、销售进度'!X$228*$C$49</f>
        <v>0</v>
      </c>
      <c r="Z49" s="144">
        <f>'6、销售进度'!Y$228*$C$49</f>
        <v>0</v>
      </c>
      <c r="AA49" s="144">
        <f>'6、销售进度'!Z$228*$C$49</f>
        <v>0</v>
      </c>
      <c r="AB49" s="144">
        <f>'6、销售进度'!AA$228*$C$49</f>
        <v>0</v>
      </c>
      <c r="AC49" s="144">
        <f>'6、销售进度'!AB$228*$C$49</f>
        <v>0</v>
      </c>
      <c r="AD49" s="144">
        <f>'6、销售进度'!AC$228*$C$49</f>
        <v>0</v>
      </c>
      <c r="AE49" s="144">
        <f>'6、销售进度'!AD$228*$C$49</f>
        <v>0</v>
      </c>
      <c r="AF49" s="144">
        <f>'6、销售进度'!AE$228*$C$49</f>
        <v>0</v>
      </c>
      <c r="AG49" s="144">
        <f>'6、销售进度'!AF$228*$C$49</f>
        <v>0</v>
      </c>
      <c r="AH49" s="144">
        <f>'6、销售进度'!AG$228*$C$49</f>
        <v>0</v>
      </c>
      <c r="AI49" s="144">
        <f>'6、销售进度'!AH$228*$C$49</f>
        <v>0</v>
      </c>
      <c r="AJ49" s="144">
        <f>'6、销售进度'!AI$228*$C$49</f>
        <v>0</v>
      </c>
      <c r="AK49" s="144">
        <f>'6、销售进度'!AJ$228*$C$49</f>
        <v>0</v>
      </c>
      <c r="AL49" s="144">
        <f>'6、销售进度'!AK$228*$C$49</f>
        <v>0</v>
      </c>
      <c r="AM49" s="144">
        <f>'6、销售进度'!AL$228*$C$49</f>
        <v>0</v>
      </c>
      <c r="AN49" s="144">
        <f>'6、销售进度'!AM$228*$C$49</f>
        <v>0</v>
      </c>
      <c r="AO49" s="144">
        <f>'6、销售进度'!AN$228*$C$49</f>
        <v>0</v>
      </c>
      <c r="AP49" s="144">
        <f>'6、销售进度'!AO$228*$C$49</f>
        <v>0</v>
      </c>
      <c r="AQ49" s="144">
        <f>'6、销售进度'!AP$228*$C$49</f>
        <v>0</v>
      </c>
      <c r="AR49" s="144">
        <f>'6、销售进度'!AQ$228*$C$49</f>
        <v>0</v>
      </c>
      <c r="AS49" s="144">
        <f>'6、销售进度'!AR$228*$C$49</f>
        <v>0</v>
      </c>
      <c r="AT49" s="144">
        <f>'6、销售进度'!AS$228*$C$49</f>
        <v>0</v>
      </c>
      <c r="AU49" s="144">
        <f>'6、销售进度'!AT$228*$C$49</f>
        <v>0</v>
      </c>
      <c r="AV49" s="144">
        <f>'6、销售进度'!AU$228*$C$49</f>
        <v>0</v>
      </c>
      <c r="AW49" s="144">
        <f>'6、销售进度'!AV$228*$C$49</f>
        <v>0</v>
      </c>
      <c r="AX49" s="144">
        <f>'6、销售进度'!AW$228*$C$49</f>
        <v>0</v>
      </c>
      <c r="AY49" s="144">
        <f>'6、销售进度'!AX$228*$C$49</f>
        <v>0</v>
      </c>
      <c r="AZ49" s="144">
        <f>'6、销售进度'!AY$228*$C$49</f>
        <v>0</v>
      </c>
      <c r="BA49" s="144">
        <f>'6、销售进度'!AZ$228*$C$49</f>
        <v>0</v>
      </c>
      <c r="BB49" s="144">
        <f>'6、销售进度'!BA$228*$C$49</f>
        <v>0</v>
      </c>
      <c r="BC49" s="144">
        <f>'6、销售进度'!BB$228*$C$49</f>
        <v>0</v>
      </c>
      <c r="BD49" s="144">
        <f>'6、销售进度'!BC$228*$C$49</f>
        <v>0</v>
      </c>
      <c r="BE49" s="144">
        <f>'6、销售进度'!BD$228*$C$49</f>
        <v>0</v>
      </c>
      <c r="BF49" s="144">
        <f>'6、销售进度'!BE$228*$C$49</f>
        <v>0</v>
      </c>
      <c r="BG49" s="144">
        <f>'6、销售进度'!BF$228*$C$49</f>
        <v>0</v>
      </c>
      <c r="BH49" s="144">
        <f>'6、销售进度'!BG$228*$C$49</f>
        <v>0</v>
      </c>
      <c r="BI49" s="144">
        <f>'6、销售进度'!BH$228*$C$49</f>
        <v>0</v>
      </c>
      <c r="BJ49" s="144">
        <f>'6、销售进度'!BI$228*$C$49</f>
        <v>0</v>
      </c>
      <c r="BK49" s="144">
        <f>'6、销售进度'!BJ$228*$C$49</f>
        <v>0</v>
      </c>
      <c r="BL49" s="144">
        <f>'6、销售进度'!BK$228*$C$49</f>
        <v>0</v>
      </c>
      <c r="BM49" s="144">
        <f>'6、销售进度'!BL$228*$C$49</f>
        <v>0</v>
      </c>
      <c r="BN49" s="144">
        <f>'6、销售进度'!BM$228*$C$49</f>
        <v>0</v>
      </c>
      <c r="BO49" s="144">
        <f>'6、销售进度'!BN$228*$C$49</f>
        <v>0</v>
      </c>
      <c r="BP49" s="144">
        <f>'6、销售进度'!BO$228*$C$49</f>
        <v>0</v>
      </c>
      <c r="BQ49" s="144">
        <f>'6、销售进度'!BP$228*$C$49</f>
        <v>0</v>
      </c>
      <c r="BR49" s="144">
        <f>'6、销售进度'!BQ$228*$C$49</f>
        <v>0</v>
      </c>
      <c r="BS49" s="144">
        <f>'6、销售进度'!BR$228*$C$49</f>
        <v>0</v>
      </c>
      <c r="BT49" s="144">
        <f>'6、销售进度'!BS$228*$C$49</f>
        <v>0</v>
      </c>
      <c r="BU49" s="144">
        <f>'6、销售进度'!BT$228*$C$49</f>
        <v>0</v>
      </c>
      <c r="BV49" s="144">
        <f>'6、销售进度'!BU$228*$C$49</f>
        <v>0</v>
      </c>
      <c r="BW49" s="144">
        <f>'6、销售进度'!BV$228*$C$49</f>
        <v>0</v>
      </c>
      <c r="BX49" s="144">
        <f>'6、销售进度'!BW$228*$C$49</f>
        <v>0</v>
      </c>
      <c r="BY49" s="144">
        <f>'6、销售进度'!BX$228*$C$49</f>
        <v>0</v>
      </c>
      <c r="BZ49" s="144">
        <f>'6、销售进度'!BY$228*$C$49</f>
        <v>0</v>
      </c>
      <c r="CA49" s="144">
        <f>'6、销售进度'!BZ$228*$C$49</f>
        <v>0</v>
      </c>
      <c r="CB49" s="144">
        <f>'6、销售进度'!CA$228*$C$49</f>
        <v>0</v>
      </c>
      <c r="CC49" s="144">
        <f>'6、销售进度'!CB$228*$C$49</f>
        <v>0</v>
      </c>
      <c r="CD49" s="144">
        <f>'6、销售进度'!CC$228*$C$49</f>
        <v>0</v>
      </c>
      <c r="CE49" s="144">
        <f>'6、销售进度'!CD$228*$C$49</f>
        <v>0</v>
      </c>
      <c r="CF49" s="144">
        <f>'6、销售进度'!CE$228*$C$49</f>
        <v>0</v>
      </c>
      <c r="CG49" s="144">
        <f>'6、销售进度'!CF$228*$C$49</f>
        <v>0</v>
      </c>
      <c r="CH49" s="144">
        <f>'6、销售进度'!CG$228*$C$49</f>
        <v>0</v>
      </c>
      <c r="CI49" s="144">
        <f>'6、销售进度'!CH$228*$C$49</f>
        <v>0</v>
      </c>
      <c r="CJ49" s="144">
        <f>'6、销售进度'!CI$228*$C$49</f>
        <v>0</v>
      </c>
      <c r="CK49" s="144">
        <f>'6、销售进度'!CJ$228*$C$49</f>
        <v>0</v>
      </c>
      <c r="CL49" s="144">
        <f>'6、销售进度'!CK$228*$C$49</f>
        <v>0</v>
      </c>
      <c r="CM49" s="144">
        <f>'6、销售进度'!CL$228*$C$49</f>
        <v>0</v>
      </c>
      <c r="CN49" s="144">
        <f>'6、销售进度'!CM$228*$C$49</f>
        <v>0</v>
      </c>
      <c r="CO49" s="144">
        <f>'6、销售进度'!CN$228*$C$49</f>
        <v>0</v>
      </c>
      <c r="CP49" s="144">
        <f>'6、销售进度'!CO$228*$C$49</f>
        <v>0</v>
      </c>
      <c r="CQ49" s="144">
        <f>'6、销售进度'!CP$228*$C$49</f>
        <v>0</v>
      </c>
      <c r="CR49" s="144">
        <f>'6、销售进度'!CQ$228*$C$49</f>
        <v>0</v>
      </c>
      <c r="CS49" s="144">
        <f>'6、销售进度'!CR$228*$C$49</f>
        <v>0</v>
      </c>
      <c r="CT49" s="144">
        <f>'6、销售进度'!CS$228*$C$49</f>
        <v>0</v>
      </c>
      <c r="CU49" s="144">
        <f>'6、销售进度'!CT$228*$C$49</f>
        <v>0</v>
      </c>
      <c r="CV49" s="144">
        <f>'6、销售进度'!CU$228*$C$49</f>
        <v>0</v>
      </c>
      <c r="CW49" s="135">
        <f>D49-'5、销售定价'!$M$18*C49</f>
        <v>0</v>
      </c>
    </row>
    <row r="50" spans="1:101" ht="16.5" customHeight="1">
      <c r="A50" s="140" t="s">
        <v>225</v>
      </c>
      <c r="B50" s="141" t="s">
        <v>602</v>
      </c>
      <c r="C50" s="150">
        <v>0.02</v>
      </c>
      <c r="D50" s="143">
        <f t="shared" si="29"/>
        <v>0</v>
      </c>
      <c r="E50" s="144">
        <f>IF(((YEAR(主要假设阐述!$D$15)-YEAR(主要假设阐述!$B$5))*12+MONTH(主要假设阐述!$D$15)-MONTH(主要假设阐述!$B$5)+1)&gt;=E31,'5、销售定价'!$M$18*'9、税金与费用'!$C$50/(DATEDIF(主要假设阐述!$B$5,主要假设阐述!$D$15,"m")+1),0)</f>
        <v>0</v>
      </c>
      <c r="F50" s="144">
        <f>IF(((YEAR(主要假设阐述!$D$15)-YEAR(主要假设阐述!$B$5))*12+MONTH(主要假设阐述!$D$15)-MONTH(主要假设阐述!$B$5)+1)&gt;=F31,'5、销售定价'!$M$18*'9、税金与费用'!$C$50/(DATEDIF(主要假设阐述!$B$5,主要假设阐述!$D$15,"m")+1),0)</f>
        <v>0</v>
      </c>
      <c r="G50" s="144">
        <f>IF(((YEAR(主要假设阐述!$D$15)-YEAR(主要假设阐述!$B$5))*12+MONTH(主要假设阐述!$D$15)-MONTH(主要假设阐述!$B$5)+1)&gt;=G31,'5、销售定价'!$M$18*'9、税金与费用'!$C$50/(DATEDIF(主要假设阐述!$B$5,主要假设阐述!$D$15,"m")+1),0)</f>
        <v>0</v>
      </c>
      <c r="H50" s="144">
        <f>IF(((YEAR(主要假设阐述!$D$15)-YEAR(主要假设阐述!$B$5))*12+MONTH(主要假设阐述!$D$15)-MONTH(主要假设阐述!$B$5)+1)&gt;=H31,'5、销售定价'!$M$18*'9、税金与费用'!$C$50/(DATEDIF(主要假设阐述!$B$5,主要假设阐述!$D$15,"m")+1),0)</f>
        <v>0</v>
      </c>
      <c r="I50" s="144">
        <f>IF(((YEAR(主要假设阐述!$D$15)-YEAR(主要假设阐述!$B$5))*12+MONTH(主要假设阐述!$D$15)-MONTH(主要假设阐述!$B$5)+1)&gt;=I31,'5、销售定价'!$M$18*'9、税金与费用'!$C$50/(DATEDIF(主要假设阐述!$B$5,主要假设阐述!$D$15,"m")+1),0)</f>
        <v>0</v>
      </c>
      <c r="J50" s="144">
        <f>IF(((YEAR(主要假设阐述!$D$15)-YEAR(主要假设阐述!$B$5))*12+MONTH(主要假设阐述!$D$15)-MONTH(主要假设阐述!$B$5)+1)&gt;=J31,'5、销售定价'!$M$18*'9、税金与费用'!$C$50/(DATEDIF(主要假设阐述!$B$5,主要假设阐述!$D$15,"m")+1),0)</f>
        <v>0</v>
      </c>
      <c r="K50" s="144">
        <f>IF(((YEAR(主要假设阐述!$D$15)-YEAR(主要假设阐述!$B$5))*12+MONTH(主要假设阐述!$D$15)-MONTH(主要假设阐述!$B$5)+1)&gt;=K31,'5、销售定价'!$M$18*'9、税金与费用'!$C$50/(DATEDIF(主要假设阐述!$B$5,主要假设阐述!$D$15,"m")+1),0)</f>
        <v>0</v>
      </c>
      <c r="L50" s="144">
        <f>IF(((YEAR(主要假设阐述!$D$15)-YEAR(主要假设阐述!$B$5))*12+MONTH(主要假设阐述!$D$15)-MONTH(主要假设阐述!$B$5)+1)&gt;=L31,'5、销售定价'!$M$18*'9、税金与费用'!$C$50/(DATEDIF(主要假设阐述!$B$5,主要假设阐述!$D$15,"m")+1),0)</f>
        <v>0</v>
      </c>
      <c r="M50" s="144">
        <f>IF(((YEAR(主要假设阐述!$D$15)-YEAR(主要假设阐述!$B$5))*12+MONTH(主要假设阐述!$D$15)-MONTH(主要假设阐述!$B$5)+1)&gt;=M31,'5、销售定价'!$M$18*'9、税金与费用'!$C$50/(DATEDIF(主要假设阐述!$B$5,主要假设阐述!$D$15,"m")+1),0)</f>
        <v>0</v>
      </c>
      <c r="N50" s="144">
        <f>IF(((YEAR(主要假设阐述!$D$15)-YEAR(主要假设阐述!$B$5))*12+MONTH(主要假设阐述!$D$15)-MONTH(主要假设阐述!$B$5)+1)&gt;=N31,'5、销售定价'!$M$18*'9、税金与费用'!$C$50/(DATEDIF(主要假设阐述!$B$5,主要假设阐述!$D$15,"m")+1),0)</f>
        <v>0</v>
      </c>
      <c r="O50" s="144">
        <f>IF(((YEAR(主要假设阐述!$D$15)-YEAR(主要假设阐述!$B$5))*12+MONTH(主要假设阐述!$D$15)-MONTH(主要假设阐述!$B$5)+1)&gt;=O31,'5、销售定价'!$M$18*'9、税金与费用'!$C$50/(DATEDIF(主要假设阐述!$B$5,主要假设阐述!$D$15,"m")+1),0)</f>
        <v>0</v>
      </c>
      <c r="P50" s="144">
        <f>IF(((YEAR(主要假设阐述!$D$15)-YEAR(主要假设阐述!$B$5))*12+MONTH(主要假设阐述!$D$15)-MONTH(主要假设阐述!$B$5)+1)&gt;=P31,'5、销售定价'!$M$18*'9、税金与费用'!$C$50/(DATEDIF(主要假设阐述!$B$5,主要假设阐述!$D$15,"m")+1),0)</f>
        <v>0</v>
      </c>
      <c r="Q50" s="144">
        <f>IF(((YEAR(主要假设阐述!$D$15)-YEAR(主要假设阐述!$B$5))*12+MONTH(主要假设阐述!$D$15)-MONTH(主要假设阐述!$B$5)+1)&gt;=Q31,'5、销售定价'!$M$18*'9、税金与费用'!$C$50/(DATEDIF(主要假设阐述!$B$5,主要假设阐述!$D$15,"m")+1),0)</f>
        <v>0</v>
      </c>
      <c r="R50" s="144">
        <f>IF(((YEAR(主要假设阐述!$D$15)-YEAR(主要假设阐述!$B$5))*12+MONTH(主要假设阐述!$D$15)-MONTH(主要假设阐述!$B$5)+1)&gt;=R31,'5、销售定价'!$M$18*'9、税金与费用'!$C$50/(DATEDIF(主要假设阐述!$B$5,主要假设阐述!$D$15,"m")+1),0)</f>
        <v>0</v>
      </c>
      <c r="S50" s="144">
        <f>IF(((YEAR(主要假设阐述!$D$15)-YEAR(主要假设阐述!$B$5))*12+MONTH(主要假设阐述!$D$15)-MONTH(主要假设阐述!$B$5)+1)&gt;=S31,'5、销售定价'!$M$18*'9、税金与费用'!$C$50/(DATEDIF(主要假设阐述!$B$5,主要假设阐述!$D$15,"m")+1),0)</f>
        <v>0</v>
      </c>
      <c r="T50" s="144">
        <f>IF(((YEAR(主要假设阐述!$D$15)-YEAR(主要假设阐述!$B$5))*12+MONTH(主要假设阐述!$D$15)-MONTH(主要假设阐述!$B$5)+1)&gt;=T31,'5、销售定价'!$M$18*'9、税金与费用'!$C$50/(DATEDIF(主要假设阐述!$B$5,主要假设阐述!$D$15,"m")+1),0)</f>
        <v>0</v>
      </c>
      <c r="U50" s="144">
        <f>IF(((YEAR(主要假设阐述!$D$15)-YEAR(主要假设阐述!$B$5))*12+MONTH(主要假设阐述!$D$15)-MONTH(主要假设阐述!$B$5)+1)&gt;=U31,'5、销售定价'!$M$18*'9、税金与费用'!$C$50/(DATEDIF(主要假设阐述!$B$5,主要假设阐述!$D$15,"m")+1),0)</f>
        <v>0</v>
      </c>
      <c r="V50" s="144">
        <f>IF(((YEAR(主要假设阐述!$D$15)-YEAR(主要假设阐述!$B$5))*12+MONTH(主要假设阐述!$D$15)-MONTH(主要假设阐述!$B$5)+1)&gt;=V31,'5、销售定价'!$M$18*'9、税金与费用'!$C$50/(DATEDIF(主要假设阐述!$B$5,主要假设阐述!$D$15,"m")+1),0)</f>
        <v>0</v>
      </c>
      <c r="W50" s="144">
        <f>IF(((YEAR(主要假设阐述!$D$15)-YEAR(主要假设阐述!$B$5))*12+MONTH(主要假设阐述!$D$15)-MONTH(主要假设阐述!$B$5)+1)&gt;=W31,'5、销售定价'!$M$18*'9、税金与费用'!$C$50/(DATEDIF(主要假设阐述!$B$5,主要假设阐述!$D$15,"m")+1),0)</f>
        <v>0</v>
      </c>
      <c r="X50" s="144">
        <f>IF(((YEAR(主要假设阐述!$D$15)-YEAR(主要假设阐述!$B$5))*12+MONTH(主要假设阐述!$D$15)-MONTH(主要假设阐述!$B$5)+1)&gt;=X31,'5、销售定价'!$M$18*'9、税金与费用'!$C$50/(DATEDIF(主要假设阐述!$B$5,主要假设阐述!$D$15,"m")+1),0)</f>
        <v>0</v>
      </c>
      <c r="Y50" s="144">
        <f>IF(((YEAR(主要假设阐述!$D$15)-YEAR(主要假设阐述!$B$5))*12+MONTH(主要假设阐述!$D$15)-MONTH(主要假设阐述!$B$5)+1)&gt;=Y31,'5、销售定价'!$M$18*'9、税金与费用'!$C$50/(DATEDIF(主要假设阐述!$B$5,主要假设阐述!$D$15,"m")+1),0)</f>
        <v>0</v>
      </c>
      <c r="Z50" s="144">
        <f>IF(((YEAR(主要假设阐述!$D$15)-YEAR(主要假设阐述!$B$5))*12+MONTH(主要假设阐述!$D$15)-MONTH(主要假设阐述!$B$5)+1)&gt;=Z31,'5、销售定价'!$M$18*'9、税金与费用'!$C$50/(DATEDIF(主要假设阐述!$B$5,主要假设阐述!$D$15,"m")+1),0)</f>
        <v>0</v>
      </c>
      <c r="AA50" s="144">
        <f>IF(((YEAR(主要假设阐述!$D$15)-YEAR(主要假设阐述!$B$5))*12+MONTH(主要假设阐述!$D$15)-MONTH(主要假设阐述!$B$5)+1)&gt;=AA31,'5、销售定价'!$M$18*'9、税金与费用'!$C$50/(DATEDIF(主要假设阐述!$B$5,主要假设阐述!$D$15,"m")+1),0)</f>
        <v>0</v>
      </c>
      <c r="AB50" s="144">
        <f>IF(((YEAR(主要假设阐述!$D$15)-YEAR(主要假设阐述!$B$5))*12+MONTH(主要假设阐述!$D$15)-MONTH(主要假设阐述!$B$5)+1)&gt;=AB31,'5、销售定价'!$M$18*'9、税金与费用'!$C$50/(DATEDIF(主要假设阐述!$B$5,主要假设阐述!$D$15,"m")+1),0)</f>
        <v>0</v>
      </c>
      <c r="AC50" s="144">
        <f>IF(((YEAR(主要假设阐述!$D$15)-YEAR(主要假设阐述!$B$5))*12+MONTH(主要假设阐述!$D$15)-MONTH(主要假设阐述!$B$5)+1)&gt;=AC31,'5、销售定价'!$M$18*'9、税金与费用'!$C$50/(DATEDIF(主要假设阐述!$B$5,主要假设阐述!$D$15,"m")+1),0)</f>
        <v>0</v>
      </c>
      <c r="AD50" s="144">
        <f>IF(((YEAR(主要假设阐述!$D$15)-YEAR(主要假设阐述!$B$5))*12+MONTH(主要假设阐述!$D$15)-MONTH(主要假设阐述!$B$5)+1)&gt;=AD31,'5、销售定价'!$M$18*'9、税金与费用'!$C$50/(DATEDIF(主要假设阐述!$B$5,主要假设阐述!$D$15,"m")+1),0)</f>
        <v>0</v>
      </c>
      <c r="AE50" s="144">
        <f>IF(((YEAR(主要假设阐述!$D$15)-YEAR(主要假设阐述!$B$5))*12+MONTH(主要假设阐述!$D$15)-MONTH(主要假设阐述!$B$5)+1)&gt;=AE31,'5、销售定价'!$M$18*'9、税金与费用'!$C$50/(DATEDIF(主要假设阐述!$B$5,主要假设阐述!$D$15,"m")+1),0)</f>
        <v>0</v>
      </c>
      <c r="AF50" s="144">
        <f>IF(((YEAR(主要假设阐述!$D$15)-YEAR(主要假设阐述!$B$5))*12+MONTH(主要假设阐述!$D$15)-MONTH(主要假设阐述!$B$5)+1)&gt;=AF31,'5、销售定价'!$M$18*'9、税金与费用'!$C$50/(DATEDIF(主要假设阐述!$B$5,主要假设阐述!$D$15,"m")+1),0)</f>
        <v>0</v>
      </c>
      <c r="AG50" s="144">
        <f>IF(((YEAR(主要假设阐述!$D$15)-YEAR(主要假设阐述!$B$5))*12+MONTH(主要假设阐述!$D$15)-MONTH(主要假设阐述!$B$5)+1)&gt;=AG31,'5、销售定价'!$M$18*'9、税金与费用'!$C$50/(DATEDIF(主要假设阐述!$B$5,主要假设阐述!$D$15,"m")+1),0)</f>
        <v>0</v>
      </c>
      <c r="AH50" s="144">
        <f>IF(((YEAR(主要假设阐述!$D$15)-YEAR(主要假设阐述!$B$5))*12+MONTH(主要假设阐述!$D$15)-MONTH(主要假设阐述!$B$5)+1)&gt;=AH31,'5、销售定价'!$M$18*'9、税金与费用'!$C$50/(DATEDIF(主要假设阐述!$B$5,主要假设阐述!$D$15,"m")+1),0)</f>
        <v>0</v>
      </c>
      <c r="AI50" s="144">
        <f>IF(((YEAR(主要假设阐述!$D$15)-YEAR(主要假设阐述!$B$5))*12+MONTH(主要假设阐述!$D$15)-MONTH(主要假设阐述!$B$5)+1)&gt;=AI31,'5、销售定价'!$M$18*'9、税金与费用'!$C$50/(DATEDIF(主要假设阐述!$B$5,主要假设阐述!$D$15,"m")+1),0)</f>
        <v>0</v>
      </c>
      <c r="AJ50" s="144">
        <f>IF(((YEAR(主要假设阐述!$D$15)-YEAR(主要假设阐述!$B$5))*12+MONTH(主要假设阐述!$D$15)-MONTH(主要假设阐述!$B$5)+1)&gt;=AJ31,'5、销售定价'!$M$18*'9、税金与费用'!$C$50/(DATEDIF(主要假设阐述!$B$5,主要假设阐述!$D$15,"m")+1),0)</f>
        <v>0</v>
      </c>
      <c r="AK50" s="144">
        <f>IF(((YEAR(主要假设阐述!$D$15)-YEAR(主要假设阐述!$B$5))*12+MONTH(主要假设阐述!$D$15)-MONTH(主要假设阐述!$B$5)+1)&gt;=AK31,'5、销售定价'!$M$18*'9、税金与费用'!$C$50/(DATEDIF(主要假设阐述!$B$5,主要假设阐述!$D$15,"m")+1),0)</f>
        <v>0</v>
      </c>
      <c r="AL50" s="144">
        <f>IF(((YEAR(主要假设阐述!$D$15)-YEAR(主要假设阐述!$B$5))*12+MONTH(主要假设阐述!$D$15)-MONTH(主要假设阐述!$B$5)+1)&gt;=AL31,'5、销售定价'!$M$18*'9、税金与费用'!$C$50/(DATEDIF(主要假设阐述!$B$5,主要假设阐述!$D$15,"m")+1),0)</f>
        <v>0</v>
      </c>
      <c r="AM50" s="144">
        <f>IF(((YEAR(主要假设阐述!$D$15)-YEAR(主要假设阐述!$B$5))*12+MONTH(主要假设阐述!$D$15)-MONTH(主要假设阐述!$B$5)+1)&gt;=AM31,'5、销售定价'!$M$18*'9、税金与费用'!$C$50/(DATEDIF(主要假设阐述!$B$5,主要假设阐述!$D$15,"m")+1),0)</f>
        <v>0</v>
      </c>
      <c r="AN50" s="144">
        <f>IF(((YEAR(主要假设阐述!$D$15)-YEAR(主要假设阐述!$B$5))*12+MONTH(主要假设阐述!$D$15)-MONTH(主要假设阐述!$B$5)+1)&gt;=AN31,'5、销售定价'!$M$18*'9、税金与费用'!$C$50/(DATEDIF(主要假设阐述!$B$5,主要假设阐述!$D$15,"m")+1),0)</f>
        <v>0</v>
      </c>
      <c r="AO50" s="144">
        <f>IF(((YEAR(主要假设阐述!$D$15)-YEAR(主要假设阐述!$B$5))*12+MONTH(主要假设阐述!$D$15)-MONTH(主要假设阐述!$B$5)+1)&gt;=AO31,'5、销售定价'!$M$18*'9、税金与费用'!$C$50/(DATEDIF(主要假设阐述!$B$5,主要假设阐述!$D$15,"m")+1),0)</f>
        <v>0</v>
      </c>
      <c r="AP50" s="144">
        <f>IF(((YEAR(主要假设阐述!$D$15)-YEAR(主要假设阐述!$B$5))*12+MONTH(主要假设阐述!$D$15)-MONTH(主要假设阐述!$B$5)+1)&gt;=AP31,'5、销售定价'!$M$18*'9、税金与费用'!$C$50/(DATEDIF(主要假设阐述!$B$5,主要假设阐述!$D$15,"m")+1),0)</f>
        <v>0</v>
      </c>
      <c r="AQ50" s="144">
        <f>IF(((YEAR(主要假设阐述!$D$15)-YEAR(主要假设阐述!$B$5))*12+MONTH(主要假设阐述!$D$15)-MONTH(主要假设阐述!$B$5)+1)&gt;=AQ31,'5、销售定价'!$M$18*'9、税金与费用'!$C$50/(DATEDIF(主要假设阐述!$B$5,主要假设阐述!$D$15,"m")+1),0)</f>
        <v>0</v>
      </c>
      <c r="AR50" s="144">
        <f>IF(((YEAR(主要假设阐述!$D$15)-YEAR(主要假设阐述!$B$5))*12+MONTH(主要假设阐述!$D$15)-MONTH(主要假设阐述!$B$5)+1)&gt;=AR31,'5、销售定价'!$M$18*'9、税金与费用'!$C$50/(DATEDIF(主要假设阐述!$B$5,主要假设阐述!$D$15,"m")+1),0)</f>
        <v>0</v>
      </c>
      <c r="AS50" s="144">
        <f>IF(((YEAR(主要假设阐述!$D$15)-YEAR(主要假设阐述!$B$5))*12+MONTH(主要假设阐述!$D$15)-MONTH(主要假设阐述!$B$5)+1)&gt;=AS31,'5、销售定价'!$M$18*'9、税金与费用'!$C$50/(DATEDIF(主要假设阐述!$B$5,主要假设阐述!$D$15,"m")+1),0)</f>
        <v>0</v>
      </c>
      <c r="AT50" s="144">
        <f>IF(((YEAR(主要假设阐述!$D$15)-YEAR(主要假设阐述!$B$5))*12+MONTH(主要假设阐述!$D$15)-MONTH(主要假设阐述!$B$5)+1)&gt;=AT31,'5、销售定价'!$M$18*'9、税金与费用'!$C$50/(DATEDIF(主要假设阐述!$B$5,主要假设阐述!$D$15,"m")+1),0)</f>
        <v>0</v>
      </c>
      <c r="AU50" s="144">
        <f>IF(((YEAR(主要假设阐述!$D$15)-YEAR(主要假设阐述!$B$5))*12+MONTH(主要假设阐述!$D$15)-MONTH(主要假设阐述!$B$5)+1)&gt;=AU31,'5、销售定价'!$M$18*'9、税金与费用'!$C$50/(DATEDIF(主要假设阐述!$B$5,主要假设阐述!$D$15,"m")+1),0)</f>
        <v>0</v>
      </c>
      <c r="AV50" s="144">
        <f>IF(((YEAR(主要假设阐述!$D$15)-YEAR(主要假设阐述!$B$5))*12+MONTH(主要假设阐述!$D$15)-MONTH(主要假设阐述!$B$5)+1)&gt;=AV31,'5、销售定价'!$M$18*'9、税金与费用'!$C$50/(DATEDIF(主要假设阐述!$B$5,主要假设阐述!$D$15,"m")+1),0)</f>
        <v>0</v>
      </c>
      <c r="AW50" s="144">
        <f>IF(((YEAR(主要假设阐述!$D$15)-YEAR(主要假设阐述!$B$5))*12+MONTH(主要假设阐述!$D$15)-MONTH(主要假设阐述!$B$5)+1)&gt;=AW31,'5、销售定价'!$M$18*'9、税金与费用'!$C$50/(DATEDIF(主要假设阐述!$B$5,主要假设阐述!$D$15,"m")+1),0)</f>
        <v>0</v>
      </c>
      <c r="AX50" s="144">
        <f>IF(((YEAR(主要假设阐述!$D$15)-YEAR(主要假设阐述!$B$5))*12+MONTH(主要假设阐述!$D$15)-MONTH(主要假设阐述!$B$5)+1)&gt;=AX31,'5、销售定价'!$M$18*'9、税金与费用'!$C$50/(DATEDIF(主要假设阐述!$B$5,主要假设阐述!$D$15,"m")+1),0)</f>
        <v>0</v>
      </c>
      <c r="AY50" s="144">
        <f>IF(((YEAR(主要假设阐述!$D$15)-YEAR(主要假设阐述!$B$5))*12+MONTH(主要假设阐述!$D$15)-MONTH(主要假设阐述!$B$5)+1)&gt;=AY31,'5、销售定价'!$M$18*'9、税金与费用'!$C$50/(DATEDIF(主要假设阐述!$B$5,主要假设阐述!$D$15,"m")+1),0)</f>
        <v>0</v>
      </c>
      <c r="AZ50" s="144">
        <f>IF(((YEAR(主要假设阐述!$D$15)-YEAR(主要假设阐述!$B$5))*12+MONTH(主要假设阐述!$D$15)-MONTH(主要假设阐述!$B$5)+1)&gt;=AZ31,'5、销售定价'!$M$18*'9、税金与费用'!$C$50/(DATEDIF(主要假设阐述!$B$5,主要假设阐述!$D$15,"m")+1),0)</f>
        <v>0</v>
      </c>
      <c r="BA50" s="144">
        <f>IF(((YEAR(主要假设阐述!$D$15)-YEAR(主要假设阐述!$B$5))*12+MONTH(主要假设阐述!$D$15)-MONTH(主要假设阐述!$B$5)+1)&gt;=BA31,'5、销售定价'!$M$18*'9、税金与费用'!$C$50/(DATEDIF(主要假设阐述!$B$5,主要假设阐述!$D$15,"m")+1),0)</f>
        <v>0</v>
      </c>
      <c r="BB50" s="144">
        <f>IF(((YEAR(主要假设阐述!$D$15)-YEAR(主要假设阐述!$B$5))*12+MONTH(主要假设阐述!$D$15)-MONTH(主要假设阐述!$B$5)+1)&gt;=BB31,'5、销售定价'!$M$18*'9、税金与费用'!$C$50/(DATEDIF(主要假设阐述!$B$5,主要假设阐述!$D$15,"m")+1),0)</f>
        <v>0</v>
      </c>
      <c r="BC50" s="144">
        <f>IF(((YEAR(主要假设阐述!$D$15)-YEAR(主要假设阐述!$B$5))*12+MONTH(主要假设阐述!$D$15)-MONTH(主要假设阐述!$B$5)+1)&gt;=BC31,'5、销售定价'!$M$18*'9、税金与费用'!$C$50/(DATEDIF(主要假设阐述!$B$5,主要假设阐述!$D$15,"m")+1),0)</f>
        <v>0</v>
      </c>
      <c r="BD50" s="144">
        <f>IF(((YEAR(主要假设阐述!$D$15)-YEAR(主要假设阐述!$B$5))*12+MONTH(主要假设阐述!$D$15)-MONTH(主要假设阐述!$B$5)+1)&gt;=BD31,'5、销售定价'!$M$18*'9、税金与费用'!$C$50/(DATEDIF(主要假设阐述!$B$5,主要假设阐述!$D$15,"m")+1),0)</f>
        <v>0</v>
      </c>
      <c r="BE50" s="144">
        <f>IF(((YEAR(主要假设阐述!$D$15)-YEAR(主要假设阐述!$B$5))*12+MONTH(主要假设阐述!$D$15)-MONTH(主要假设阐述!$B$5)+1)&gt;=BE31,'5、销售定价'!$M$18*'9、税金与费用'!$C$50/(DATEDIF(主要假设阐述!$B$5,主要假设阐述!$D$15,"m")+1),0)</f>
        <v>0</v>
      </c>
      <c r="BF50" s="144">
        <f>IF(((YEAR(主要假设阐述!$D$15)-YEAR(主要假设阐述!$B$5))*12+MONTH(主要假设阐述!$D$15)-MONTH(主要假设阐述!$B$5)+1)&gt;=BF31,'5、销售定价'!$M$18*'9、税金与费用'!$C$50/(DATEDIF(主要假设阐述!$B$5,主要假设阐述!$D$15,"m")+1),0)</f>
        <v>0</v>
      </c>
      <c r="BG50" s="144">
        <f>IF(((YEAR(主要假设阐述!$D$15)-YEAR(主要假设阐述!$B$5))*12+MONTH(主要假设阐述!$D$15)-MONTH(主要假设阐述!$B$5)+1)&gt;=BG31,'5、销售定价'!$M$18*'9、税金与费用'!$C$50/(DATEDIF(主要假设阐述!$B$5,主要假设阐述!$D$15,"m")+1),0)</f>
        <v>0</v>
      </c>
      <c r="BH50" s="144">
        <f>IF(((YEAR(主要假设阐述!$D$15)-YEAR(主要假设阐述!$B$5))*12+MONTH(主要假设阐述!$D$15)-MONTH(主要假设阐述!$B$5)+1)&gt;=BH31,'5、销售定价'!$M$18*'9、税金与费用'!$C$50/(DATEDIF(主要假设阐述!$B$5,主要假设阐述!$D$15,"m")+1),0)</f>
        <v>0</v>
      </c>
      <c r="BI50" s="144">
        <f>IF(((YEAR(主要假设阐述!$D$15)-YEAR(主要假设阐述!$B$5))*12+MONTH(主要假设阐述!$D$15)-MONTH(主要假设阐述!$B$5)+1)&gt;=BI31,'5、销售定价'!$M$18*'9、税金与费用'!$C$50/(DATEDIF(主要假设阐述!$B$5,主要假设阐述!$D$15,"m")+1),0)</f>
        <v>0</v>
      </c>
      <c r="BJ50" s="144">
        <f>IF(((YEAR(主要假设阐述!$D$15)-YEAR(主要假设阐述!$B$5))*12+MONTH(主要假设阐述!$D$15)-MONTH(主要假设阐述!$B$5)+1)&gt;=BJ31,'5、销售定价'!$M$18*'9、税金与费用'!$C$50/(DATEDIF(主要假设阐述!$B$5,主要假设阐述!$D$15,"m")+1),0)</f>
        <v>0</v>
      </c>
      <c r="BK50" s="144">
        <f>IF(((YEAR(主要假设阐述!$D$15)-YEAR(主要假设阐述!$B$5))*12+MONTH(主要假设阐述!$D$15)-MONTH(主要假设阐述!$B$5)+1)&gt;=BK31,'5、销售定价'!$M$18*'9、税金与费用'!$C$50/(DATEDIF(主要假设阐述!$B$5,主要假设阐述!$D$15,"m")+1),0)</f>
        <v>0</v>
      </c>
      <c r="BL50" s="144">
        <f>IF(((YEAR(主要假设阐述!$D$15)-YEAR(主要假设阐述!$B$5))*12+MONTH(主要假设阐述!$D$15)-MONTH(主要假设阐述!$B$5)+1)&gt;=BL31,'5、销售定价'!$M$18*'9、税金与费用'!$C$50/(DATEDIF(主要假设阐述!$B$5,主要假设阐述!$D$15,"m")+1),0)</f>
        <v>0</v>
      </c>
      <c r="BM50" s="144">
        <f>IF(((YEAR(主要假设阐述!$D$15)-YEAR(主要假设阐述!$B$5))*12+MONTH(主要假设阐述!$D$15)-MONTH(主要假设阐述!$B$5)+1)&gt;=BM31,'5、销售定价'!$M$18*'9、税金与费用'!$C$50/(DATEDIF(主要假设阐述!$B$5,主要假设阐述!$D$15,"m")+1),0)</f>
        <v>0</v>
      </c>
      <c r="BN50" s="144">
        <f>IF(((YEAR(主要假设阐述!$D$15)-YEAR(主要假设阐述!$B$5))*12+MONTH(主要假设阐述!$D$15)-MONTH(主要假设阐述!$B$5)+1)&gt;=BN31,'5、销售定价'!$M$18*'9、税金与费用'!$C$50/(DATEDIF(主要假设阐述!$B$5,主要假设阐述!$D$15,"m")+1),0)</f>
        <v>0</v>
      </c>
      <c r="BO50" s="144">
        <f>IF(((YEAR(主要假设阐述!$D$15)-YEAR(主要假设阐述!$B$5))*12+MONTH(主要假设阐述!$D$15)-MONTH(主要假设阐述!$B$5)+1)&gt;=BO31,'5、销售定价'!$M$18*'9、税金与费用'!$C$50/(DATEDIF(主要假设阐述!$B$5,主要假设阐述!$D$15,"m")+1),0)</f>
        <v>0</v>
      </c>
      <c r="BP50" s="144">
        <f>IF(((YEAR(主要假设阐述!$D$15)-YEAR(主要假设阐述!$B$5))*12+MONTH(主要假设阐述!$D$15)-MONTH(主要假设阐述!$B$5)+1)&gt;=BP31,'5、销售定价'!$M$18*'9、税金与费用'!$C$50/(DATEDIF(主要假设阐述!$B$5,主要假设阐述!$D$15,"m")+1),0)</f>
        <v>0</v>
      </c>
      <c r="BQ50" s="144">
        <f>IF(((YEAR(主要假设阐述!$D$15)-YEAR(主要假设阐述!$B$5))*12+MONTH(主要假设阐述!$D$15)-MONTH(主要假设阐述!$B$5)+1)&gt;=BQ31,'5、销售定价'!$M$18*'9、税金与费用'!$C$50/(DATEDIF(主要假设阐述!$B$5,主要假设阐述!$D$15,"m")+1),0)</f>
        <v>0</v>
      </c>
      <c r="BR50" s="144">
        <f>IF(((YEAR(主要假设阐述!$D$15)-YEAR(主要假设阐述!$B$5))*12+MONTH(主要假设阐述!$D$15)-MONTH(主要假设阐述!$B$5)+1)&gt;=BR31,'5、销售定价'!$M$18*'9、税金与费用'!$C$50/(DATEDIF(主要假设阐述!$B$5,主要假设阐述!$D$15,"m")+1),0)</f>
        <v>0</v>
      </c>
      <c r="BS50" s="144">
        <f>IF(((YEAR(主要假设阐述!$D$15)-YEAR(主要假设阐述!$B$5))*12+MONTH(主要假设阐述!$D$15)-MONTH(主要假设阐述!$B$5)+1)&gt;=BS31,'5、销售定价'!$M$18*'9、税金与费用'!$C$50/(DATEDIF(主要假设阐述!$B$5,主要假设阐述!$D$15,"m")+1),0)</f>
        <v>0</v>
      </c>
      <c r="BT50" s="144">
        <f>IF(((YEAR(主要假设阐述!$D$15)-YEAR(主要假设阐述!$B$5))*12+MONTH(主要假设阐述!$D$15)-MONTH(主要假设阐述!$B$5)+1)&gt;=BT31,'5、销售定价'!$M$18*'9、税金与费用'!$C$50/(DATEDIF(主要假设阐述!$B$5,主要假设阐述!$D$15,"m")+1),0)</f>
        <v>0</v>
      </c>
      <c r="BU50" s="144">
        <f>IF(((YEAR(主要假设阐述!$D$15)-YEAR(主要假设阐述!$B$5))*12+MONTH(主要假设阐述!$D$15)-MONTH(主要假设阐述!$B$5)+1)&gt;=BU31,'5、销售定价'!$M$18*'9、税金与费用'!$C$50/(DATEDIF(主要假设阐述!$B$5,主要假设阐述!$D$15,"m")+1),0)</f>
        <v>0</v>
      </c>
      <c r="BV50" s="144">
        <f>IF(((YEAR(主要假设阐述!$D$15)-YEAR(主要假设阐述!$B$5))*12+MONTH(主要假设阐述!$D$15)-MONTH(主要假设阐述!$B$5)+1)&gt;=BV31,'5、销售定价'!$M$18*'9、税金与费用'!$C$50/(DATEDIF(主要假设阐述!$B$5,主要假设阐述!$D$15,"m")+1),0)</f>
        <v>0</v>
      </c>
      <c r="BW50" s="144">
        <f>IF(((YEAR(主要假设阐述!$D$15)-YEAR(主要假设阐述!$B$5))*12+MONTH(主要假设阐述!$D$15)-MONTH(主要假设阐述!$B$5)+1)&gt;=BW31,'5、销售定价'!$M$18*'9、税金与费用'!$C$50/(DATEDIF(主要假设阐述!$B$5,主要假设阐述!$D$15,"m")+1),0)</f>
        <v>0</v>
      </c>
      <c r="BX50" s="144">
        <f>IF(((YEAR(主要假设阐述!$D$15)-YEAR(主要假设阐述!$B$5))*12+MONTH(主要假设阐述!$D$15)-MONTH(主要假设阐述!$B$5)+1)&gt;=BX31,'5、销售定价'!$M$18*'9、税金与费用'!$C$50/(DATEDIF(主要假设阐述!$B$5,主要假设阐述!$D$15,"m")+1),0)</f>
        <v>0</v>
      </c>
      <c r="BY50" s="144">
        <f>IF(((YEAR(主要假设阐述!$D$15)-YEAR(主要假设阐述!$B$5))*12+MONTH(主要假设阐述!$D$15)-MONTH(主要假设阐述!$B$5)+1)&gt;=BY31,'5、销售定价'!$M$18*'9、税金与费用'!$C$50/(DATEDIF(主要假设阐述!$B$5,主要假设阐述!$D$15,"m")+1),0)</f>
        <v>0</v>
      </c>
      <c r="BZ50" s="144">
        <f>IF(((YEAR(主要假设阐述!$D$15)-YEAR(主要假设阐述!$B$5))*12+MONTH(主要假设阐述!$D$15)-MONTH(主要假设阐述!$B$5)+1)&gt;=BZ31,'5、销售定价'!$M$18*'9、税金与费用'!$C$50/(DATEDIF(主要假设阐述!$B$5,主要假设阐述!$D$15,"m")+1),0)</f>
        <v>0</v>
      </c>
      <c r="CA50" s="144">
        <f>IF(((YEAR(主要假设阐述!$D$15)-YEAR(主要假设阐述!$B$5))*12+MONTH(主要假设阐述!$D$15)-MONTH(主要假设阐述!$B$5)+1)&gt;=CA31,'5、销售定价'!$M$18*'9、税金与费用'!$C$50/(DATEDIF(主要假设阐述!$B$5,主要假设阐述!$D$15,"m")+1),0)</f>
        <v>0</v>
      </c>
      <c r="CB50" s="144">
        <f>IF(((YEAR(主要假设阐述!$D$15)-YEAR(主要假设阐述!$B$5))*12+MONTH(主要假设阐述!$D$15)-MONTH(主要假设阐述!$B$5)+1)&gt;=CB31,'5、销售定价'!$M$18*'9、税金与费用'!$C$50/(DATEDIF(主要假设阐述!$B$5,主要假设阐述!$D$15,"m")+1),0)</f>
        <v>0</v>
      </c>
      <c r="CC50" s="144">
        <f>IF(((YEAR(主要假设阐述!$D$15)-YEAR(主要假设阐述!$B$5))*12+MONTH(主要假设阐述!$D$15)-MONTH(主要假设阐述!$B$5)+1)&gt;=CC31,'5、销售定价'!$M$18*'9、税金与费用'!$C$50/(DATEDIF(主要假设阐述!$B$5,主要假设阐述!$D$15,"m")+1),0)</f>
        <v>0</v>
      </c>
      <c r="CD50" s="144">
        <f>IF(((YEAR(主要假设阐述!$D$15)-YEAR(主要假设阐述!$B$5))*12+MONTH(主要假设阐述!$D$15)-MONTH(主要假设阐述!$B$5)+1)&gt;=CD31,'5、销售定价'!$M$18*'9、税金与费用'!$C$50/(DATEDIF(主要假设阐述!$B$5,主要假设阐述!$D$15,"m")+1),0)</f>
        <v>0</v>
      </c>
      <c r="CE50" s="144">
        <f>IF(((YEAR(主要假设阐述!$D$15)-YEAR(主要假设阐述!$B$5))*12+MONTH(主要假设阐述!$D$15)-MONTH(主要假设阐述!$B$5)+1)&gt;=CE31,'5、销售定价'!$M$18*'9、税金与费用'!$C$50/(DATEDIF(主要假设阐述!$B$5,主要假设阐述!$D$15,"m")+1),0)</f>
        <v>0</v>
      </c>
      <c r="CF50" s="144">
        <f>IF(((YEAR(主要假设阐述!$D$15)-YEAR(主要假设阐述!$B$5))*12+MONTH(主要假设阐述!$D$15)-MONTH(主要假设阐述!$B$5)+1)&gt;=CF31,'5、销售定价'!$M$18*'9、税金与费用'!$C$50/(DATEDIF(主要假设阐述!$B$5,主要假设阐述!$D$15,"m")+1),0)</f>
        <v>0</v>
      </c>
      <c r="CG50" s="144">
        <f>IF(((YEAR(主要假设阐述!$D$15)-YEAR(主要假设阐述!$B$5))*12+MONTH(主要假设阐述!$D$15)-MONTH(主要假设阐述!$B$5)+1)&gt;=CG31,'5、销售定价'!$M$18*'9、税金与费用'!$C$50/(DATEDIF(主要假设阐述!$B$5,主要假设阐述!$D$15,"m")+1),0)</f>
        <v>0</v>
      </c>
      <c r="CH50" s="144">
        <f>IF(((YEAR(主要假设阐述!$D$15)-YEAR(主要假设阐述!$B$5))*12+MONTH(主要假设阐述!$D$15)-MONTH(主要假设阐述!$B$5)+1)&gt;=CH31,'5、销售定价'!$M$18*'9、税金与费用'!$C$50/(DATEDIF(主要假设阐述!$B$5,主要假设阐述!$D$15,"m")+1),0)</f>
        <v>0</v>
      </c>
      <c r="CI50" s="144">
        <f>IF(((YEAR(主要假设阐述!$D$15)-YEAR(主要假设阐述!$B$5))*12+MONTH(主要假设阐述!$D$15)-MONTH(主要假设阐述!$B$5)+1)&gt;=CI31,'5、销售定价'!$M$18*'9、税金与费用'!$C$50/(DATEDIF(主要假设阐述!$B$5,主要假设阐述!$D$15,"m")+1),0)</f>
        <v>0</v>
      </c>
      <c r="CJ50" s="144">
        <f>IF(((YEAR(主要假设阐述!$D$15)-YEAR(主要假设阐述!$B$5))*12+MONTH(主要假设阐述!$D$15)-MONTH(主要假设阐述!$B$5)+1)&gt;=CJ31,'5、销售定价'!$M$18*'9、税金与费用'!$C$50/(DATEDIF(主要假设阐述!$B$5,主要假设阐述!$D$15,"m")+1),0)</f>
        <v>0</v>
      </c>
      <c r="CK50" s="144">
        <f>IF(((YEAR(主要假设阐述!$D$15)-YEAR(主要假设阐述!$B$5))*12+MONTH(主要假设阐述!$D$15)-MONTH(主要假设阐述!$B$5)+1)&gt;=CK31,'5、销售定价'!$M$18*'9、税金与费用'!$C$50/(DATEDIF(主要假设阐述!$B$5,主要假设阐述!$D$15,"m")+1),0)</f>
        <v>0</v>
      </c>
      <c r="CL50" s="144">
        <f>IF(((YEAR(主要假设阐述!$D$15)-YEAR(主要假设阐述!$B$5))*12+MONTH(主要假设阐述!$D$15)-MONTH(主要假设阐述!$B$5)+1)&gt;=CL31,'5、销售定价'!$M$18*'9、税金与费用'!$C$50/(DATEDIF(主要假设阐述!$B$5,主要假设阐述!$D$15,"m")+1),0)</f>
        <v>0</v>
      </c>
      <c r="CM50" s="144">
        <f>IF(((YEAR(主要假设阐述!$D$15)-YEAR(主要假设阐述!$B$5))*12+MONTH(主要假设阐述!$D$15)-MONTH(主要假设阐述!$B$5)+1)&gt;=CM31,'5、销售定价'!$M$18*'9、税金与费用'!$C$50/(DATEDIF(主要假设阐述!$B$5,主要假设阐述!$D$15,"m")+1),0)</f>
        <v>0</v>
      </c>
      <c r="CN50" s="144">
        <f>IF(((YEAR(主要假设阐述!$D$15)-YEAR(主要假设阐述!$B$5))*12+MONTH(主要假设阐述!$D$15)-MONTH(主要假设阐述!$B$5)+1)&gt;=CN31,'5、销售定价'!$M$18*'9、税金与费用'!$C$50/(DATEDIF(主要假设阐述!$B$5,主要假设阐述!$D$15,"m")+1),0)</f>
        <v>0</v>
      </c>
      <c r="CO50" s="144">
        <f>IF(((YEAR(主要假设阐述!$D$15)-YEAR(主要假设阐述!$B$5))*12+MONTH(主要假设阐述!$D$15)-MONTH(主要假设阐述!$B$5)+1)&gt;=CO31,'5、销售定价'!$M$18*'9、税金与费用'!$C$50/(DATEDIF(主要假设阐述!$B$5,主要假设阐述!$D$15,"m")+1),0)</f>
        <v>0</v>
      </c>
      <c r="CP50" s="144">
        <f>IF(((YEAR(主要假设阐述!$D$15)-YEAR(主要假设阐述!$B$5))*12+MONTH(主要假设阐述!$D$15)-MONTH(主要假设阐述!$B$5)+1)&gt;=CP31,'5、销售定价'!$M$18*'9、税金与费用'!$C$50/(DATEDIF(主要假设阐述!$B$5,主要假设阐述!$D$15,"m")+1),0)</f>
        <v>0</v>
      </c>
      <c r="CQ50" s="144">
        <f>IF(((YEAR(主要假设阐述!$D$15)-YEAR(主要假设阐述!$B$5))*12+MONTH(主要假设阐述!$D$15)-MONTH(主要假设阐述!$B$5)+1)&gt;=CQ31,'5、销售定价'!$M$18*'9、税金与费用'!$C$50/(DATEDIF(主要假设阐述!$B$5,主要假设阐述!$D$15,"m")+1),0)</f>
        <v>0</v>
      </c>
      <c r="CR50" s="144">
        <f>IF(((YEAR(主要假设阐述!$D$15)-YEAR(主要假设阐述!$B$5))*12+MONTH(主要假设阐述!$D$15)-MONTH(主要假设阐述!$B$5)+1)&gt;=CR31,'5、销售定价'!$M$18*'9、税金与费用'!$C$50/(DATEDIF(主要假设阐述!$B$5,主要假设阐述!$D$15,"m")+1),0)</f>
        <v>0</v>
      </c>
      <c r="CS50" s="144">
        <f>IF(((YEAR(主要假设阐述!$D$15)-YEAR(主要假设阐述!$B$5))*12+MONTH(主要假设阐述!$D$15)-MONTH(主要假设阐述!$B$5)+1)&gt;=CS31,'5、销售定价'!$M$18*'9、税金与费用'!$C$50/(DATEDIF(主要假设阐述!$B$5,主要假设阐述!$D$15,"m")+1),0)</f>
        <v>0</v>
      </c>
      <c r="CT50" s="144">
        <f>IF(((YEAR(主要假设阐述!$D$15)-YEAR(主要假设阐述!$B$5))*12+MONTH(主要假设阐述!$D$15)-MONTH(主要假设阐述!$B$5)+1)&gt;=CT31,'5、销售定价'!$M$18*'9、税金与费用'!$C$50/(DATEDIF(主要假设阐述!$B$5,主要假设阐述!$D$15,"m")+1),0)</f>
        <v>0</v>
      </c>
      <c r="CU50" s="144">
        <f>IF(((YEAR(主要假设阐述!$D$15)-YEAR(主要假设阐述!$B$5))*12+MONTH(主要假设阐述!$D$15)-MONTH(主要假设阐述!$B$5)+1)&gt;=CU31,'5、销售定价'!$M$18*'9、税金与费用'!$C$50/(DATEDIF(主要假设阐述!$B$5,主要假设阐述!$D$15,"m")+1),0)</f>
        <v>0</v>
      </c>
      <c r="CV50" s="144">
        <f>IF(((YEAR(主要假设阐述!$D$15)-YEAR(主要假设阐述!$B$5))*12+MONTH(主要假设阐述!$D$15)-MONTH(主要假设阐述!$B$5)+1)&gt;=CV31,'5、销售定价'!$M$18*'9、税金与费用'!$C$50/(DATEDIF(主要假设阐述!$B$5,主要假设阐述!$D$15,"m")+1),0)</f>
        <v>0</v>
      </c>
      <c r="CW50" s="135">
        <f>D50-'5、销售定价'!$M$18*C50</f>
        <v>0</v>
      </c>
    </row>
    <row r="51" spans="1:101" ht="16.5" customHeight="1">
      <c r="A51" s="140" t="s">
        <v>598</v>
      </c>
      <c r="B51" s="141" t="s">
        <v>603</v>
      </c>
      <c r="C51" s="150">
        <v>3.3599999999999998E-2</v>
      </c>
      <c r="D51" s="143">
        <f t="shared" si="29"/>
        <v>0</v>
      </c>
      <c r="E51" s="144"/>
      <c r="F51" s="144">
        <f>'7、回款进度'!C$100/(1+11%)*$C$51</f>
        <v>0</v>
      </c>
      <c r="G51" s="144">
        <f>'7、回款进度'!D$100/(1+11%)*$C$51</f>
        <v>0</v>
      </c>
      <c r="H51" s="144">
        <f>'7、回款进度'!E$100/(1+11%)*$C$51</f>
        <v>0</v>
      </c>
      <c r="I51" s="144">
        <f>'7、回款进度'!F$100/(1+11%)*$C$51</f>
        <v>0</v>
      </c>
      <c r="J51" s="144">
        <f>'7、回款进度'!G$100/(1+11%)*$C$51</f>
        <v>0</v>
      </c>
      <c r="K51" s="144">
        <f>'7、回款进度'!H$100/(1+11%)*$C$51</f>
        <v>0</v>
      </c>
      <c r="L51" s="144">
        <f>'7、回款进度'!I$100/(1+11%)*$C$51</f>
        <v>0</v>
      </c>
      <c r="M51" s="144">
        <f>'7、回款进度'!J$100/(1+11%)*$C$51</f>
        <v>0</v>
      </c>
      <c r="N51" s="144">
        <f>'7、回款进度'!K$100/(1+11%)*$C$51</f>
        <v>0</v>
      </c>
      <c r="O51" s="144">
        <f>'7、回款进度'!L$100/(1+11%)*$C$51</f>
        <v>0</v>
      </c>
      <c r="P51" s="144">
        <f>'7、回款进度'!M$100/(1+11%)*$C$51</f>
        <v>0</v>
      </c>
      <c r="Q51" s="144">
        <f>'7、回款进度'!N$100/(1+11%)*$C$51</f>
        <v>0</v>
      </c>
      <c r="R51" s="144">
        <f>'7、回款进度'!O$100/(1+11%)*$C$51</f>
        <v>0</v>
      </c>
      <c r="S51" s="144">
        <f>'7、回款进度'!P$100/(1+11%)*$C$51</f>
        <v>0</v>
      </c>
      <c r="T51" s="144">
        <f>'7、回款进度'!Q$100/(1+11%)*$C$51</f>
        <v>0</v>
      </c>
      <c r="U51" s="144">
        <f>'7、回款进度'!R$100/(1+11%)*$C$51</f>
        <v>0</v>
      </c>
      <c r="V51" s="144">
        <f>'7、回款进度'!S$100/(1+11%)*$C$51</f>
        <v>0</v>
      </c>
      <c r="W51" s="144">
        <f>'7、回款进度'!T$100/(1+11%)*$C$51</f>
        <v>0</v>
      </c>
      <c r="X51" s="144">
        <f>'7、回款进度'!U$100/(1+11%)*$C$51</f>
        <v>0</v>
      </c>
      <c r="Y51" s="144">
        <f>'7、回款进度'!V$100/(1+11%)*$C$51</f>
        <v>0</v>
      </c>
      <c r="Z51" s="144">
        <f>'7、回款进度'!W$100/(1+11%)*$C$51</f>
        <v>0</v>
      </c>
      <c r="AA51" s="144">
        <f>'7、回款进度'!X$100/(1+11%)*$C$51</f>
        <v>0</v>
      </c>
      <c r="AB51" s="144">
        <f>'7、回款进度'!Y$100/(1+11%)*$C$51</f>
        <v>0</v>
      </c>
      <c r="AC51" s="144">
        <f>'7、回款进度'!Z$100/(1+11%)*$C$51</f>
        <v>0</v>
      </c>
      <c r="AD51" s="144">
        <f>'7、回款进度'!AA$100/(1+11%)*$C$51</f>
        <v>0</v>
      </c>
      <c r="AE51" s="144">
        <f>'7、回款进度'!AB$100/(1+11%)*$C$51</f>
        <v>0</v>
      </c>
      <c r="AF51" s="144">
        <f>'7、回款进度'!AC$100/(1+11%)*$C$51</f>
        <v>0</v>
      </c>
      <c r="AG51" s="144">
        <f>'7、回款进度'!AD$100/(1+11%)*$C$51</f>
        <v>0</v>
      </c>
      <c r="AH51" s="144">
        <f>'7、回款进度'!AE$100/(1+11%)*$C$51</f>
        <v>0</v>
      </c>
      <c r="AI51" s="144">
        <f>'7、回款进度'!AF$100/(1+11%)*$C$51</f>
        <v>0</v>
      </c>
      <c r="AJ51" s="144">
        <f>'7、回款进度'!AG$100/(1+11%)*$C$51</f>
        <v>0</v>
      </c>
      <c r="AK51" s="144">
        <f>'7、回款进度'!AH$100/(1+11%)*$C$51</f>
        <v>0</v>
      </c>
      <c r="AL51" s="144">
        <f>'7、回款进度'!AI$100/(1+11%)*$C$51</f>
        <v>0</v>
      </c>
      <c r="AM51" s="144">
        <f>'7、回款进度'!AJ$100/(1+11%)*$C$51</f>
        <v>0</v>
      </c>
      <c r="AN51" s="144">
        <f>'7、回款进度'!AK$100/(1+11%)*$C$51</f>
        <v>0</v>
      </c>
      <c r="AO51" s="144">
        <f>'7、回款进度'!AL$100/(1+11%)*$C$51</f>
        <v>0</v>
      </c>
      <c r="AP51" s="144">
        <f>'7、回款进度'!AM$100/(1+11%)*$C$51</f>
        <v>0</v>
      </c>
      <c r="AQ51" s="144">
        <f>'7、回款进度'!AN$100/(1+11%)*$C$51</f>
        <v>0</v>
      </c>
      <c r="AR51" s="144">
        <f>'7、回款进度'!AO$100/(1+11%)*$C$51</f>
        <v>0</v>
      </c>
      <c r="AS51" s="144">
        <f>'7、回款进度'!AP$100/(1+11%)*$C$51</f>
        <v>0</v>
      </c>
      <c r="AT51" s="144">
        <f>'7、回款进度'!AQ$100/(1+11%)*$C$51</f>
        <v>0</v>
      </c>
      <c r="AU51" s="144">
        <f>'7、回款进度'!AR$100/(1+11%)*$C$51</f>
        <v>0</v>
      </c>
      <c r="AV51" s="144">
        <f>'7、回款进度'!AS$100/(1+11%)*$C$51</f>
        <v>0</v>
      </c>
      <c r="AW51" s="144">
        <f>'7、回款进度'!AT$100/(1+11%)*$C$51</f>
        <v>0</v>
      </c>
      <c r="AX51" s="144">
        <f>'7、回款进度'!AU$100/(1+11%)*$C$51</f>
        <v>0</v>
      </c>
      <c r="AY51" s="144">
        <f>'7、回款进度'!AV$100/(1+11%)*$C$51</f>
        <v>0</v>
      </c>
      <c r="AZ51" s="144">
        <f>'7、回款进度'!AW$100/(1+11%)*$C$51</f>
        <v>0</v>
      </c>
      <c r="BA51" s="144">
        <f>'7、回款进度'!AX$100/(1+11%)*$C$51</f>
        <v>0</v>
      </c>
      <c r="BB51" s="144">
        <f>'7、回款进度'!AY$100/(1+11%)*$C$51</f>
        <v>0</v>
      </c>
      <c r="BC51" s="144">
        <f>'7、回款进度'!AZ$100/(1+11%)*$C$51</f>
        <v>0</v>
      </c>
      <c r="BD51" s="144">
        <f>'7、回款进度'!BA$100/(1+11%)*$C$51</f>
        <v>0</v>
      </c>
      <c r="BE51" s="144">
        <f>'7、回款进度'!BB$100/(1+11%)*$C$51</f>
        <v>0</v>
      </c>
      <c r="BF51" s="144">
        <f>'7、回款进度'!BC$100/(1+11%)*$C$51</f>
        <v>0</v>
      </c>
      <c r="BG51" s="144">
        <f>'7、回款进度'!BD$100/(1+11%)*$C$51</f>
        <v>0</v>
      </c>
      <c r="BH51" s="144">
        <f>'7、回款进度'!BE$100/(1+11%)*$C$51</f>
        <v>0</v>
      </c>
      <c r="BI51" s="144">
        <f>'7、回款进度'!BF$100/(1+11%)*$C$51</f>
        <v>0</v>
      </c>
      <c r="BJ51" s="144">
        <f>'7、回款进度'!BG$100/(1+11%)*$C$51</f>
        <v>0</v>
      </c>
      <c r="BK51" s="144">
        <f>'7、回款进度'!BH$100/(1+11%)*$C$51</f>
        <v>0</v>
      </c>
      <c r="BL51" s="144">
        <f>'7、回款进度'!BI$100/(1+11%)*$C$51</f>
        <v>0</v>
      </c>
      <c r="BM51" s="144">
        <f>'7、回款进度'!BJ$100/(1+11%)*$C$51</f>
        <v>0</v>
      </c>
      <c r="BN51" s="144">
        <f>'7、回款进度'!BK$100/(1+11%)*$C$51</f>
        <v>0</v>
      </c>
      <c r="BO51" s="144">
        <f>'7、回款进度'!BL$100/(1+11%)*$C$51</f>
        <v>0</v>
      </c>
      <c r="BP51" s="144">
        <f>'7、回款进度'!BM$100/(1+11%)*$C$51</f>
        <v>0</v>
      </c>
      <c r="BQ51" s="144">
        <f>'7、回款进度'!BN$100/(1+11%)*$C$51</f>
        <v>0</v>
      </c>
      <c r="BR51" s="144">
        <f>'7、回款进度'!BO$100/(1+11%)*$C$51</f>
        <v>0</v>
      </c>
      <c r="BS51" s="144">
        <f>'7、回款进度'!BP$100/(1+11%)*$C$51</f>
        <v>0</v>
      </c>
      <c r="BT51" s="144">
        <f>'7、回款进度'!BQ$100/(1+11%)*$C$51</f>
        <v>0</v>
      </c>
      <c r="BU51" s="144">
        <f>'7、回款进度'!BR$100/(1+11%)*$C$51</f>
        <v>0</v>
      </c>
      <c r="BV51" s="144">
        <f>'7、回款进度'!BS$100/(1+11%)*$C$51</f>
        <v>0</v>
      </c>
      <c r="BW51" s="144">
        <f>'7、回款进度'!BT$100/(1+11%)*$C$51</f>
        <v>0</v>
      </c>
      <c r="BX51" s="144">
        <f>'7、回款进度'!BU$100/(1+11%)*$C$51</f>
        <v>0</v>
      </c>
      <c r="BY51" s="144">
        <f>'7、回款进度'!BV$100/(1+11%)*$C$51</f>
        <v>0</v>
      </c>
      <c r="BZ51" s="144">
        <f>'7、回款进度'!BW$100/(1+11%)*$C$51</f>
        <v>0</v>
      </c>
      <c r="CA51" s="144">
        <f>'7、回款进度'!BX$100/(1+11%)*$C$51</f>
        <v>0</v>
      </c>
      <c r="CB51" s="144">
        <f>'7、回款进度'!BY$100/(1+11%)*$C$51</f>
        <v>0</v>
      </c>
      <c r="CC51" s="144">
        <f>'7、回款进度'!BZ$100/(1+11%)*$C$51</f>
        <v>0</v>
      </c>
      <c r="CD51" s="144">
        <f>'7、回款进度'!CA$100/(1+11%)*$C$51</f>
        <v>0</v>
      </c>
      <c r="CE51" s="144">
        <f>'7、回款进度'!CB$100/(1+11%)*$C$51</f>
        <v>0</v>
      </c>
      <c r="CF51" s="144">
        <f>'7、回款进度'!CC$100/(1+11%)*$C$51</f>
        <v>0</v>
      </c>
      <c r="CG51" s="144">
        <f>'7、回款进度'!CD$100/(1+11%)*$C$51</f>
        <v>0</v>
      </c>
      <c r="CH51" s="144">
        <f>'7、回款进度'!CE$100/(1+11%)*$C$51</f>
        <v>0</v>
      </c>
      <c r="CI51" s="144">
        <f>'7、回款进度'!CF$100/(1+11%)*$C$51</f>
        <v>0</v>
      </c>
      <c r="CJ51" s="144">
        <f>'7、回款进度'!CG$100/(1+11%)*$C$51</f>
        <v>0</v>
      </c>
      <c r="CK51" s="144">
        <f>'7、回款进度'!CH$100/(1+11%)*$C$51</f>
        <v>0</v>
      </c>
      <c r="CL51" s="144">
        <f>'7、回款进度'!CI$100/(1+11%)*$C$51</f>
        <v>0</v>
      </c>
      <c r="CM51" s="144">
        <f>'7、回款进度'!CJ$100/(1+11%)*$C$51</f>
        <v>0</v>
      </c>
      <c r="CN51" s="144">
        <f>'7、回款进度'!CK$100/(1+11%)*$C$51</f>
        <v>0</v>
      </c>
      <c r="CO51" s="144">
        <f>'7、回款进度'!CL$100/(1+11%)*$C$51</f>
        <v>0</v>
      </c>
      <c r="CP51" s="144">
        <f>'7、回款进度'!CM$100/(1+11%)*$C$51</f>
        <v>0</v>
      </c>
      <c r="CQ51" s="144">
        <f>'7、回款进度'!CN$100/(1+11%)*$C$51</f>
        <v>0</v>
      </c>
      <c r="CR51" s="144">
        <f>'7、回款进度'!CO$100/(1+11%)*$C$51</f>
        <v>0</v>
      </c>
      <c r="CS51" s="144">
        <f>'7、回款进度'!CP$100/(1+11%)*$C$51</f>
        <v>0</v>
      </c>
      <c r="CT51" s="144">
        <f>'7、回款进度'!CQ$100/(1+11%)*$C$51</f>
        <v>0</v>
      </c>
      <c r="CU51" s="144">
        <f>'7、回款进度'!CR$100/(1+11%)*$C$51</f>
        <v>0</v>
      </c>
      <c r="CV51" s="144">
        <f>'7、回款进度'!CS$100/(1+11%)*$C$51</f>
        <v>0</v>
      </c>
      <c r="CW51" s="135">
        <f>D51-'5、销售定价'!$M$18*C51</f>
        <v>0</v>
      </c>
    </row>
    <row r="52" spans="1:101" ht="16.5" customHeight="1">
      <c r="A52" s="140" t="s">
        <v>599</v>
      </c>
      <c r="B52" s="141" t="s">
        <v>603</v>
      </c>
      <c r="C52" s="150">
        <v>0.02</v>
      </c>
      <c r="D52" s="143">
        <f t="shared" si="29"/>
        <v>0</v>
      </c>
      <c r="E52" s="152"/>
      <c r="F52" s="152">
        <f>'7、回款进度'!C$100/(1+11%)*$C$52</f>
        <v>0</v>
      </c>
      <c r="G52" s="152">
        <f>'7、回款进度'!D$100/(1+11%)*$C$52</f>
        <v>0</v>
      </c>
      <c r="H52" s="152">
        <f>'7、回款进度'!E$100/(1+11%)*$C$52</f>
        <v>0</v>
      </c>
      <c r="I52" s="152">
        <f>'7、回款进度'!F$100/(1+11%)*$C$52</f>
        <v>0</v>
      </c>
      <c r="J52" s="152">
        <f>'7、回款进度'!G$100/(1+11%)*$C$52</f>
        <v>0</v>
      </c>
      <c r="K52" s="152">
        <f>'7、回款进度'!H$100/(1+11%)*$C$52</f>
        <v>0</v>
      </c>
      <c r="L52" s="152">
        <f>'7、回款进度'!I$100/(1+11%)*$C$52</f>
        <v>0</v>
      </c>
      <c r="M52" s="152">
        <f>'7、回款进度'!J$100/(1+11%)*$C$52</f>
        <v>0</v>
      </c>
      <c r="N52" s="152">
        <f>'7、回款进度'!K$100/(1+11%)*$C$52</f>
        <v>0</v>
      </c>
      <c r="O52" s="152">
        <f>'7、回款进度'!L$100/(1+11%)*$C$52</f>
        <v>0</v>
      </c>
      <c r="P52" s="152">
        <f>'7、回款进度'!M$100/(1+11%)*$C$52</f>
        <v>0</v>
      </c>
      <c r="Q52" s="152">
        <f>'7、回款进度'!N$100/(1+11%)*$C$52</f>
        <v>0</v>
      </c>
      <c r="R52" s="152">
        <f>'7、回款进度'!O$100/(1+11%)*$C$52</f>
        <v>0</v>
      </c>
      <c r="S52" s="152">
        <f>'7、回款进度'!P$100/(1+11%)*$C$52</f>
        <v>0</v>
      </c>
      <c r="T52" s="152">
        <f>'7、回款进度'!Q$100/(1+11%)*$C$52</f>
        <v>0</v>
      </c>
      <c r="U52" s="152">
        <f>'7、回款进度'!R$100/(1+11%)*$C$52</f>
        <v>0</v>
      </c>
      <c r="V52" s="152">
        <f>'7、回款进度'!S$100/(1+11%)*$C$52</f>
        <v>0</v>
      </c>
      <c r="W52" s="152">
        <f>'7、回款进度'!T$100/(1+11%)*$C$52</f>
        <v>0</v>
      </c>
      <c r="X52" s="152">
        <f>'7、回款进度'!U$100/(1+11%)*$C$52</f>
        <v>0</v>
      </c>
      <c r="Y52" s="152">
        <f>'7、回款进度'!V$100/(1+11%)*$C$52</f>
        <v>0</v>
      </c>
      <c r="Z52" s="152">
        <f>'7、回款进度'!W$100/(1+11%)*$C$52</f>
        <v>0</v>
      </c>
      <c r="AA52" s="152">
        <f>'7、回款进度'!X$100/(1+11%)*$C$52</f>
        <v>0</v>
      </c>
      <c r="AB52" s="152">
        <f>'7、回款进度'!Y$100/(1+11%)*$C$52</f>
        <v>0</v>
      </c>
      <c r="AC52" s="152">
        <f>'7、回款进度'!Z$100/(1+11%)*$C$52</f>
        <v>0</v>
      </c>
      <c r="AD52" s="152">
        <f>'7、回款进度'!AA$100/(1+11%)*$C$52</f>
        <v>0</v>
      </c>
      <c r="AE52" s="152">
        <f>'7、回款进度'!AB$100/(1+11%)*$C$52</f>
        <v>0</v>
      </c>
      <c r="AF52" s="152">
        <f>'7、回款进度'!AC$100/(1+11%)*$C$52</f>
        <v>0</v>
      </c>
      <c r="AG52" s="152">
        <f>'7、回款进度'!AD$100/(1+11%)*$C$52</f>
        <v>0</v>
      </c>
      <c r="AH52" s="152">
        <f>'7、回款进度'!AE$100/(1+11%)*$C$52</f>
        <v>0</v>
      </c>
      <c r="AI52" s="152">
        <f>'7、回款进度'!AF$100/(1+11%)*$C$52</f>
        <v>0</v>
      </c>
      <c r="AJ52" s="152">
        <f>'7、回款进度'!AG$100/(1+11%)*$C$52</f>
        <v>0</v>
      </c>
      <c r="AK52" s="152">
        <f>'7、回款进度'!AH$100/(1+11%)*$C$52</f>
        <v>0</v>
      </c>
      <c r="AL52" s="152">
        <f>'7、回款进度'!AI$100/(1+11%)*$C$52</f>
        <v>0</v>
      </c>
      <c r="AM52" s="152">
        <f>'7、回款进度'!AJ$100/(1+11%)*$C$52</f>
        <v>0</v>
      </c>
      <c r="AN52" s="152">
        <f>'7、回款进度'!AK$100/(1+11%)*$C$52</f>
        <v>0</v>
      </c>
      <c r="AO52" s="152">
        <f>'7、回款进度'!AL$100/(1+11%)*$C$52</f>
        <v>0</v>
      </c>
      <c r="AP52" s="152">
        <f>'7、回款进度'!AM$100/(1+11%)*$C$52</f>
        <v>0</v>
      </c>
      <c r="AQ52" s="152">
        <f>'7、回款进度'!AN$100/(1+11%)*$C$52</f>
        <v>0</v>
      </c>
      <c r="AR52" s="152">
        <f>'7、回款进度'!AO$100/(1+11%)*$C$52</f>
        <v>0</v>
      </c>
      <c r="AS52" s="152">
        <f>'7、回款进度'!AP$100/(1+11%)*$C$52</f>
        <v>0</v>
      </c>
      <c r="AT52" s="152">
        <f>'7、回款进度'!AQ$100/(1+11%)*$C$52</f>
        <v>0</v>
      </c>
      <c r="AU52" s="152">
        <f>'7、回款进度'!AR$100/(1+11%)*$C$52</f>
        <v>0</v>
      </c>
      <c r="AV52" s="152">
        <f>'7、回款进度'!AS$100/(1+11%)*$C$52</f>
        <v>0</v>
      </c>
      <c r="AW52" s="152">
        <f>'7、回款进度'!AT$100/(1+11%)*$C$52</f>
        <v>0</v>
      </c>
      <c r="AX52" s="152">
        <f>'7、回款进度'!AU$100/(1+11%)*$C$52</f>
        <v>0</v>
      </c>
      <c r="AY52" s="152">
        <f>'7、回款进度'!AV$100/(1+11%)*$C$52</f>
        <v>0</v>
      </c>
      <c r="AZ52" s="152">
        <f>'7、回款进度'!AW$100/(1+11%)*$C$52</f>
        <v>0</v>
      </c>
      <c r="BA52" s="152">
        <f>'7、回款进度'!AX$100/(1+11%)*$C$52</f>
        <v>0</v>
      </c>
      <c r="BB52" s="152">
        <f>'7、回款进度'!AY$100/(1+11%)*$C$52</f>
        <v>0</v>
      </c>
      <c r="BC52" s="152">
        <f>'7、回款进度'!AZ$100/(1+11%)*$C$52</f>
        <v>0</v>
      </c>
      <c r="BD52" s="152">
        <f>'7、回款进度'!BA$100/(1+11%)*$C$52</f>
        <v>0</v>
      </c>
      <c r="BE52" s="152">
        <f>'7、回款进度'!BB$100/(1+11%)*$C$52</f>
        <v>0</v>
      </c>
      <c r="BF52" s="152">
        <f>'7、回款进度'!BC$100/(1+11%)*$C$52</f>
        <v>0</v>
      </c>
      <c r="BG52" s="152">
        <f>'7、回款进度'!BD$100/(1+11%)*$C$52</f>
        <v>0</v>
      </c>
      <c r="BH52" s="152">
        <f>'7、回款进度'!BE$100/(1+11%)*$C$52</f>
        <v>0</v>
      </c>
      <c r="BI52" s="152">
        <f>'7、回款进度'!BF$100/(1+11%)*$C$52</f>
        <v>0</v>
      </c>
      <c r="BJ52" s="152">
        <f>'7、回款进度'!BG$100/(1+11%)*$C$52</f>
        <v>0</v>
      </c>
      <c r="BK52" s="152">
        <f>'7、回款进度'!BH$100/(1+11%)*$C$52</f>
        <v>0</v>
      </c>
      <c r="BL52" s="152">
        <f>'7、回款进度'!BI$100/(1+11%)*$C$52</f>
        <v>0</v>
      </c>
      <c r="BM52" s="152">
        <f>'7、回款进度'!BJ$100/(1+11%)*$C$52</f>
        <v>0</v>
      </c>
      <c r="BN52" s="152">
        <f>'7、回款进度'!BK$100/(1+11%)*$C$52</f>
        <v>0</v>
      </c>
      <c r="BO52" s="152">
        <f>'7、回款进度'!BL$100/(1+11%)*$C$52</f>
        <v>0</v>
      </c>
      <c r="BP52" s="152">
        <f>'7、回款进度'!BM$100/(1+11%)*$C$52</f>
        <v>0</v>
      </c>
      <c r="BQ52" s="152">
        <f>'7、回款进度'!BN$100/(1+11%)*$C$52</f>
        <v>0</v>
      </c>
      <c r="BR52" s="152">
        <f>'7、回款进度'!BO$100/(1+11%)*$C$52</f>
        <v>0</v>
      </c>
      <c r="BS52" s="152">
        <f>'7、回款进度'!BP$100/(1+11%)*$C$52</f>
        <v>0</v>
      </c>
      <c r="BT52" s="152">
        <f>'7、回款进度'!BQ$100/(1+11%)*$C$52</f>
        <v>0</v>
      </c>
      <c r="BU52" s="152">
        <f>'7、回款进度'!BR$100/(1+11%)*$C$52</f>
        <v>0</v>
      </c>
      <c r="BV52" s="152">
        <f>'7、回款进度'!BS$100/(1+11%)*$C$52</f>
        <v>0</v>
      </c>
      <c r="BW52" s="152">
        <f>'7、回款进度'!BT$100/(1+11%)*$C$52</f>
        <v>0</v>
      </c>
      <c r="BX52" s="152">
        <f>'7、回款进度'!BU$100/(1+11%)*$C$52</f>
        <v>0</v>
      </c>
      <c r="BY52" s="152">
        <f>'7、回款进度'!BV$100/(1+11%)*$C$52</f>
        <v>0</v>
      </c>
      <c r="BZ52" s="152">
        <f>'7、回款进度'!BW$100/(1+11%)*$C$52</f>
        <v>0</v>
      </c>
      <c r="CA52" s="152">
        <f>'7、回款进度'!BX$100/(1+11%)*$C$52</f>
        <v>0</v>
      </c>
      <c r="CB52" s="152">
        <f>'7、回款进度'!BY$100/(1+11%)*$C$52</f>
        <v>0</v>
      </c>
      <c r="CC52" s="152">
        <f>'7、回款进度'!BZ$100/(1+11%)*$C$52</f>
        <v>0</v>
      </c>
      <c r="CD52" s="152">
        <f>'7、回款进度'!CA$100/(1+11%)*$C$52</f>
        <v>0</v>
      </c>
      <c r="CE52" s="152">
        <f>'7、回款进度'!CB$100/(1+11%)*$C$52</f>
        <v>0</v>
      </c>
      <c r="CF52" s="152">
        <f>'7、回款进度'!CC$100/(1+11%)*$C$52</f>
        <v>0</v>
      </c>
      <c r="CG52" s="152">
        <f>'7、回款进度'!CD$100/(1+11%)*$C$52</f>
        <v>0</v>
      </c>
      <c r="CH52" s="152">
        <f>'7、回款进度'!CE$100/(1+11%)*$C$52</f>
        <v>0</v>
      </c>
      <c r="CI52" s="152">
        <f>'7、回款进度'!CF$100/(1+11%)*$C$52</f>
        <v>0</v>
      </c>
      <c r="CJ52" s="152">
        <f>'7、回款进度'!CG$100/(1+11%)*$C$52</f>
        <v>0</v>
      </c>
      <c r="CK52" s="152">
        <f>'7、回款进度'!CH$100/(1+11%)*$C$52</f>
        <v>0</v>
      </c>
      <c r="CL52" s="152">
        <f>'7、回款进度'!CI$100/(1+11%)*$C$52</f>
        <v>0</v>
      </c>
      <c r="CM52" s="152">
        <f>'7、回款进度'!CJ$100/(1+11%)*$C$52</f>
        <v>0</v>
      </c>
      <c r="CN52" s="152">
        <f>'7、回款进度'!CK$100/(1+11%)*$C$52</f>
        <v>0</v>
      </c>
      <c r="CO52" s="152">
        <f>'7、回款进度'!CL$100/(1+11%)*$C$52</f>
        <v>0</v>
      </c>
      <c r="CP52" s="152">
        <f>'7、回款进度'!CM$100/(1+11%)*$C$52</f>
        <v>0</v>
      </c>
      <c r="CQ52" s="152">
        <f>'7、回款进度'!CN$100/(1+11%)*$C$52</f>
        <v>0</v>
      </c>
      <c r="CR52" s="152">
        <f>'7、回款进度'!CO$100/(1+11%)*$C$52</f>
        <v>0</v>
      </c>
      <c r="CS52" s="152">
        <f>'7、回款进度'!CP$100/(1+11%)*$C$52</f>
        <v>0</v>
      </c>
      <c r="CT52" s="152">
        <f>'7、回款进度'!CQ$100/(1+11%)*$C$52</f>
        <v>0</v>
      </c>
      <c r="CU52" s="152">
        <f>'7、回款进度'!CR$100/(1+11%)*$C$52</f>
        <v>0</v>
      </c>
      <c r="CV52" s="152">
        <f>'7、回款进度'!CS$100/(1+11%)*$C$52</f>
        <v>0</v>
      </c>
      <c r="CW52" s="135">
        <f>D52-'5、销售定价'!$M$18*C52</f>
        <v>0</v>
      </c>
    </row>
    <row r="53" spans="1:101" ht="16.5" customHeight="1">
      <c r="A53" s="140" t="s">
        <v>600</v>
      </c>
      <c r="B53" s="141" t="s">
        <v>603</v>
      </c>
      <c r="C53" s="150">
        <v>0.15</v>
      </c>
      <c r="D53" s="143">
        <f t="shared" si="29"/>
        <v>0</v>
      </c>
      <c r="E53" s="152"/>
      <c r="F53" s="153">
        <f t="shared" ref="F53:AK53" si="30">IF(F54&lt;0,0,F54)</f>
        <v>0</v>
      </c>
      <c r="G53" s="153">
        <f t="shared" si="30"/>
        <v>0</v>
      </c>
      <c r="H53" s="153">
        <f t="shared" si="30"/>
        <v>0</v>
      </c>
      <c r="I53" s="153">
        <f t="shared" si="30"/>
        <v>0</v>
      </c>
      <c r="J53" s="153">
        <f t="shared" si="30"/>
        <v>0</v>
      </c>
      <c r="K53" s="153">
        <f t="shared" si="30"/>
        <v>0</v>
      </c>
      <c r="L53" s="153">
        <f t="shared" si="30"/>
        <v>0</v>
      </c>
      <c r="M53" s="153">
        <f t="shared" si="30"/>
        <v>0</v>
      </c>
      <c r="N53" s="153">
        <f t="shared" si="30"/>
        <v>0</v>
      </c>
      <c r="O53" s="153">
        <f t="shared" si="30"/>
        <v>0</v>
      </c>
      <c r="P53" s="153">
        <f t="shared" si="30"/>
        <v>0</v>
      </c>
      <c r="Q53" s="153">
        <f t="shared" si="30"/>
        <v>0</v>
      </c>
      <c r="R53" s="153">
        <f t="shared" si="30"/>
        <v>0</v>
      </c>
      <c r="S53" s="153">
        <f t="shared" si="30"/>
        <v>0</v>
      </c>
      <c r="T53" s="153">
        <f t="shared" si="30"/>
        <v>0</v>
      </c>
      <c r="U53" s="153">
        <f t="shared" si="30"/>
        <v>0</v>
      </c>
      <c r="V53" s="153">
        <f t="shared" si="30"/>
        <v>0</v>
      </c>
      <c r="W53" s="153">
        <f t="shared" si="30"/>
        <v>0</v>
      </c>
      <c r="X53" s="153">
        <f t="shared" si="30"/>
        <v>0</v>
      </c>
      <c r="Y53" s="153">
        <f t="shared" si="30"/>
        <v>0</v>
      </c>
      <c r="Z53" s="153">
        <f t="shared" si="30"/>
        <v>0</v>
      </c>
      <c r="AA53" s="153">
        <f t="shared" si="30"/>
        <v>0</v>
      </c>
      <c r="AB53" s="153">
        <f t="shared" si="30"/>
        <v>0</v>
      </c>
      <c r="AC53" s="153">
        <f t="shared" si="30"/>
        <v>0</v>
      </c>
      <c r="AD53" s="153">
        <f t="shared" si="30"/>
        <v>0</v>
      </c>
      <c r="AE53" s="153">
        <f t="shared" si="30"/>
        <v>0</v>
      </c>
      <c r="AF53" s="153">
        <f t="shared" si="30"/>
        <v>0</v>
      </c>
      <c r="AG53" s="153">
        <f t="shared" si="30"/>
        <v>0</v>
      </c>
      <c r="AH53" s="153">
        <f t="shared" si="30"/>
        <v>0</v>
      </c>
      <c r="AI53" s="153">
        <f t="shared" si="30"/>
        <v>0</v>
      </c>
      <c r="AJ53" s="153">
        <f t="shared" si="30"/>
        <v>0</v>
      </c>
      <c r="AK53" s="153">
        <f t="shared" si="30"/>
        <v>0</v>
      </c>
      <c r="AL53" s="153">
        <f t="shared" ref="AL53:BQ53" si="31">IF(AL54&lt;0,0,AL54)</f>
        <v>0</v>
      </c>
      <c r="AM53" s="153">
        <f t="shared" si="31"/>
        <v>0</v>
      </c>
      <c r="AN53" s="153">
        <f t="shared" si="31"/>
        <v>0</v>
      </c>
      <c r="AO53" s="153">
        <f t="shared" si="31"/>
        <v>0</v>
      </c>
      <c r="AP53" s="153">
        <f t="shared" si="31"/>
        <v>0</v>
      </c>
      <c r="AQ53" s="153">
        <f t="shared" si="31"/>
        <v>0</v>
      </c>
      <c r="AR53" s="153">
        <f t="shared" si="31"/>
        <v>0</v>
      </c>
      <c r="AS53" s="153">
        <f t="shared" si="31"/>
        <v>0</v>
      </c>
      <c r="AT53" s="153">
        <f t="shared" si="31"/>
        <v>0</v>
      </c>
      <c r="AU53" s="153">
        <f t="shared" si="31"/>
        <v>0</v>
      </c>
      <c r="AV53" s="153">
        <f t="shared" si="31"/>
        <v>0</v>
      </c>
      <c r="AW53" s="153">
        <f t="shared" si="31"/>
        <v>0</v>
      </c>
      <c r="AX53" s="153">
        <f t="shared" si="31"/>
        <v>0</v>
      </c>
      <c r="AY53" s="153">
        <f t="shared" si="31"/>
        <v>0</v>
      </c>
      <c r="AZ53" s="153">
        <f t="shared" si="31"/>
        <v>0</v>
      </c>
      <c r="BA53" s="153">
        <f t="shared" si="31"/>
        <v>0</v>
      </c>
      <c r="BB53" s="153">
        <f t="shared" si="31"/>
        <v>0</v>
      </c>
      <c r="BC53" s="153">
        <f t="shared" si="31"/>
        <v>0</v>
      </c>
      <c r="BD53" s="153">
        <f t="shared" si="31"/>
        <v>0</v>
      </c>
      <c r="BE53" s="153">
        <f t="shared" si="31"/>
        <v>0</v>
      </c>
      <c r="BF53" s="153">
        <f t="shared" si="31"/>
        <v>0</v>
      </c>
      <c r="BG53" s="153">
        <f t="shared" si="31"/>
        <v>0</v>
      </c>
      <c r="BH53" s="153">
        <f t="shared" si="31"/>
        <v>0</v>
      </c>
      <c r="BI53" s="153">
        <f t="shared" si="31"/>
        <v>0</v>
      </c>
      <c r="BJ53" s="153">
        <f t="shared" si="31"/>
        <v>0</v>
      </c>
      <c r="BK53" s="153">
        <f t="shared" si="31"/>
        <v>0</v>
      </c>
      <c r="BL53" s="153">
        <f t="shared" si="31"/>
        <v>0</v>
      </c>
      <c r="BM53" s="153">
        <f t="shared" si="31"/>
        <v>0</v>
      </c>
      <c r="BN53" s="153">
        <f t="shared" si="31"/>
        <v>0</v>
      </c>
      <c r="BO53" s="153">
        <f t="shared" si="31"/>
        <v>0</v>
      </c>
      <c r="BP53" s="153">
        <f t="shared" si="31"/>
        <v>0</v>
      </c>
      <c r="BQ53" s="153">
        <f t="shared" si="31"/>
        <v>0</v>
      </c>
      <c r="BR53" s="153">
        <f t="shared" ref="BR53:CV53" si="32">IF(BR54&lt;0,0,BR54)</f>
        <v>0</v>
      </c>
      <c r="BS53" s="153">
        <f t="shared" si="32"/>
        <v>0</v>
      </c>
      <c r="BT53" s="153">
        <f t="shared" si="32"/>
        <v>0</v>
      </c>
      <c r="BU53" s="153">
        <f t="shared" si="32"/>
        <v>0</v>
      </c>
      <c r="BV53" s="153">
        <f t="shared" si="32"/>
        <v>0</v>
      </c>
      <c r="BW53" s="153">
        <f t="shared" si="32"/>
        <v>0</v>
      </c>
      <c r="BX53" s="153">
        <f t="shared" si="32"/>
        <v>0</v>
      </c>
      <c r="BY53" s="153">
        <f t="shared" si="32"/>
        <v>0</v>
      </c>
      <c r="BZ53" s="153">
        <f t="shared" si="32"/>
        <v>0</v>
      </c>
      <c r="CA53" s="153">
        <f t="shared" si="32"/>
        <v>0</v>
      </c>
      <c r="CB53" s="153">
        <f t="shared" si="32"/>
        <v>0</v>
      </c>
      <c r="CC53" s="153">
        <f t="shared" si="32"/>
        <v>0</v>
      </c>
      <c r="CD53" s="153">
        <f t="shared" si="32"/>
        <v>0</v>
      </c>
      <c r="CE53" s="153">
        <f t="shared" si="32"/>
        <v>0</v>
      </c>
      <c r="CF53" s="153">
        <f t="shared" si="32"/>
        <v>0</v>
      </c>
      <c r="CG53" s="153">
        <f t="shared" si="32"/>
        <v>0</v>
      </c>
      <c r="CH53" s="153">
        <f t="shared" si="32"/>
        <v>0</v>
      </c>
      <c r="CI53" s="153">
        <f t="shared" si="32"/>
        <v>0</v>
      </c>
      <c r="CJ53" s="153">
        <f t="shared" si="32"/>
        <v>0</v>
      </c>
      <c r="CK53" s="153">
        <f t="shared" si="32"/>
        <v>0</v>
      </c>
      <c r="CL53" s="153">
        <f t="shared" si="32"/>
        <v>0</v>
      </c>
      <c r="CM53" s="153">
        <f t="shared" si="32"/>
        <v>0</v>
      </c>
      <c r="CN53" s="153">
        <f t="shared" si="32"/>
        <v>0</v>
      </c>
      <c r="CO53" s="153">
        <f t="shared" si="32"/>
        <v>0</v>
      </c>
      <c r="CP53" s="153">
        <f t="shared" si="32"/>
        <v>0</v>
      </c>
      <c r="CQ53" s="153">
        <f t="shared" si="32"/>
        <v>0</v>
      </c>
      <c r="CR53" s="153">
        <f t="shared" si="32"/>
        <v>0</v>
      </c>
      <c r="CS53" s="153">
        <f t="shared" si="32"/>
        <v>0</v>
      </c>
      <c r="CT53" s="153">
        <f t="shared" si="32"/>
        <v>0</v>
      </c>
      <c r="CU53" s="153">
        <f t="shared" si="32"/>
        <v>0</v>
      </c>
      <c r="CV53" s="153">
        <f t="shared" si="32"/>
        <v>0</v>
      </c>
      <c r="CW53" s="166">
        <f>D53-('5、销售定价'!$M$18*C53-D49-D50-D51-D52)*25%</f>
        <v>0</v>
      </c>
    </row>
    <row r="54" spans="1:101" s="132" customFormat="1" ht="16.5" customHeight="1">
      <c r="A54" s="154" t="s">
        <v>604</v>
      </c>
      <c r="B54" s="155"/>
      <c r="C54" s="156"/>
      <c r="D54" s="157"/>
      <c r="E54" s="158"/>
      <c r="F54" s="158">
        <f t="shared" ref="F54:AK54" si="33">IF(E54&lt;0,E54+F55,F55)</f>
        <v>0</v>
      </c>
      <c r="G54" s="158">
        <f t="shared" si="33"/>
        <v>0</v>
      </c>
      <c r="H54" s="158">
        <f t="shared" si="33"/>
        <v>0</v>
      </c>
      <c r="I54" s="158">
        <f t="shared" si="33"/>
        <v>0</v>
      </c>
      <c r="J54" s="158">
        <f t="shared" si="33"/>
        <v>0</v>
      </c>
      <c r="K54" s="158">
        <f t="shared" si="33"/>
        <v>0</v>
      </c>
      <c r="L54" s="158">
        <f t="shared" si="33"/>
        <v>0</v>
      </c>
      <c r="M54" s="158">
        <f t="shared" si="33"/>
        <v>0</v>
      </c>
      <c r="N54" s="158">
        <f t="shared" si="33"/>
        <v>0</v>
      </c>
      <c r="O54" s="158">
        <f t="shared" si="33"/>
        <v>0</v>
      </c>
      <c r="P54" s="158">
        <f t="shared" si="33"/>
        <v>0</v>
      </c>
      <c r="Q54" s="158">
        <f t="shared" si="33"/>
        <v>0</v>
      </c>
      <c r="R54" s="158">
        <f t="shared" si="33"/>
        <v>0</v>
      </c>
      <c r="S54" s="158">
        <f t="shared" si="33"/>
        <v>0</v>
      </c>
      <c r="T54" s="158">
        <f t="shared" si="33"/>
        <v>0</v>
      </c>
      <c r="U54" s="158">
        <f t="shared" si="33"/>
        <v>0</v>
      </c>
      <c r="V54" s="158">
        <f t="shared" si="33"/>
        <v>0</v>
      </c>
      <c r="W54" s="158">
        <f t="shared" si="33"/>
        <v>0</v>
      </c>
      <c r="X54" s="158">
        <f t="shared" si="33"/>
        <v>0</v>
      </c>
      <c r="Y54" s="158">
        <f t="shared" si="33"/>
        <v>0</v>
      </c>
      <c r="Z54" s="158">
        <f t="shared" si="33"/>
        <v>0</v>
      </c>
      <c r="AA54" s="158">
        <f t="shared" si="33"/>
        <v>0</v>
      </c>
      <c r="AB54" s="158">
        <f t="shared" si="33"/>
        <v>0</v>
      </c>
      <c r="AC54" s="158">
        <f t="shared" si="33"/>
        <v>0</v>
      </c>
      <c r="AD54" s="158">
        <f t="shared" si="33"/>
        <v>0</v>
      </c>
      <c r="AE54" s="158">
        <f t="shared" si="33"/>
        <v>0</v>
      </c>
      <c r="AF54" s="158">
        <f t="shared" si="33"/>
        <v>0</v>
      </c>
      <c r="AG54" s="158">
        <f t="shared" si="33"/>
        <v>0</v>
      </c>
      <c r="AH54" s="158">
        <f t="shared" si="33"/>
        <v>0</v>
      </c>
      <c r="AI54" s="158">
        <f t="shared" si="33"/>
        <v>0</v>
      </c>
      <c r="AJ54" s="158">
        <f t="shared" si="33"/>
        <v>0</v>
      </c>
      <c r="AK54" s="158">
        <f t="shared" si="33"/>
        <v>0</v>
      </c>
      <c r="AL54" s="158">
        <f t="shared" ref="AL54:BQ54" si="34">IF(AK54&lt;0,AK54+AL55,AL55)</f>
        <v>0</v>
      </c>
      <c r="AM54" s="158">
        <f t="shared" si="34"/>
        <v>0</v>
      </c>
      <c r="AN54" s="158">
        <f t="shared" si="34"/>
        <v>0</v>
      </c>
      <c r="AO54" s="158">
        <f t="shared" si="34"/>
        <v>0</v>
      </c>
      <c r="AP54" s="158">
        <f t="shared" si="34"/>
        <v>0</v>
      </c>
      <c r="AQ54" s="158">
        <f t="shared" si="34"/>
        <v>0</v>
      </c>
      <c r="AR54" s="158">
        <f t="shared" si="34"/>
        <v>0</v>
      </c>
      <c r="AS54" s="158">
        <f t="shared" si="34"/>
        <v>0</v>
      </c>
      <c r="AT54" s="158">
        <f t="shared" si="34"/>
        <v>0</v>
      </c>
      <c r="AU54" s="158">
        <f t="shared" si="34"/>
        <v>0</v>
      </c>
      <c r="AV54" s="158">
        <f t="shared" si="34"/>
        <v>0</v>
      </c>
      <c r="AW54" s="158">
        <f t="shared" si="34"/>
        <v>0</v>
      </c>
      <c r="AX54" s="158">
        <f t="shared" si="34"/>
        <v>0</v>
      </c>
      <c r="AY54" s="158">
        <f t="shared" si="34"/>
        <v>0</v>
      </c>
      <c r="AZ54" s="158">
        <f t="shared" si="34"/>
        <v>0</v>
      </c>
      <c r="BA54" s="158">
        <f t="shared" si="34"/>
        <v>0</v>
      </c>
      <c r="BB54" s="158">
        <f t="shared" si="34"/>
        <v>0</v>
      </c>
      <c r="BC54" s="158">
        <f t="shared" si="34"/>
        <v>0</v>
      </c>
      <c r="BD54" s="158">
        <f t="shared" si="34"/>
        <v>0</v>
      </c>
      <c r="BE54" s="158">
        <f t="shared" si="34"/>
        <v>0</v>
      </c>
      <c r="BF54" s="158">
        <f t="shared" si="34"/>
        <v>0</v>
      </c>
      <c r="BG54" s="158">
        <f t="shared" si="34"/>
        <v>0</v>
      </c>
      <c r="BH54" s="158">
        <f t="shared" si="34"/>
        <v>0</v>
      </c>
      <c r="BI54" s="158">
        <f t="shared" si="34"/>
        <v>0</v>
      </c>
      <c r="BJ54" s="158">
        <f t="shared" si="34"/>
        <v>0</v>
      </c>
      <c r="BK54" s="158">
        <f t="shared" si="34"/>
        <v>0</v>
      </c>
      <c r="BL54" s="158">
        <f t="shared" si="34"/>
        <v>0</v>
      </c>
      <c r="BM54" s="158">
        <f t="shared" si="34"/>
        <v>0</v>
      </c>
      <c r="BN54" s="158">
        <f t="shared" si="34"/>
        <v>0</v>
      </c>
      <c r="BO54" s="158">
        <f t="shared" si="34"/>
        <v>0</v>
      </c>
      <c r="BP54" s="158">
        <f t="shared" si="34"/>
        <v>0</v>
      </c>
      <c r="BQ54" s="158">
        <f t="shared" si="34"/>
        <v>0</v>
      </c>
      <c r="BR54" s="158">
        <f t="shared" ref="BR54:CV54" si="35">IF(BQ54&lt;0,BQ54+BR55,BR55)</f>
        <v>0</v>
      </c>
      <c r="BS54" s="158">
        <f t="shared" si="35"/>
        <v>0</v>
      </c>
      <c r="BT54" s="158">
        <f t="shared" si="35"/>
        <v>0</v>
      </c>
      <c r="BU54" s="158">
        <f t="shared" si="35"/>
        <v>0</v>
      </c>
      <c r="BV54" s="158">
        <f t="shared" si="35"/>
        <v>0</v>
      </c>
      <c r="BW54" s="158">
        <f t="shared" si="35"/>
        <v>0</v>
      </c>
      <c r="BX54" s="158">
        <f t="shared" si="35"/>
        <v>0</v>
      </c>
      <c r="BY54" s="158">
        <f t="shared" si="35"/>
        <v>0</v>
      </c>
      <c r="BZ54" s="158">
        <f t="shared" si="35"/>
        <v>0</v>
      </c>
      <c r="CA54" s="158">
        <f t="shared" si="35"/>
        <v>0</v>
      </c>
      <c r="CB54" s="158">
        <f t="shared" si="35"/>
        <v>0</v>
      </c>
      <c r="CC54" s="158">
        <f t="shared" si="35"/>
        <v>0</v>
      </c>
      <c r="CD54" s="158">
        <f t="shared" si="35"/>
        <v>0</v>
      </c>
      <c r="CE54" s="158">
        <f t="shared" si="35"/>
        <v>0</v>
      </c>
      <c r="CF54" s="158">
        <f t="shared" si="35"/>
        <v>0</v>
      </c>
      <c r="CG54" s="158">
        <f t="shared" si="35"/>
        <v>0</v>
      </c>
      <c r="CH54" s="158">
        <f t="shared" si="35"/>
        <v>0</v>
      </c>
      <c r="CI54" s="158">
        <f t="shared" si="35"/>
        <v>0</v>
      </c>
      <c r="CJ54" s="158">
        <f t="shared" si="35"/>
        <v>0</v>
      </c>
      <c r="CK54" s="158">
        <f t="shared" si="35"/>
        <v>0</v>
      </c>
      <c r="CL54" s="158">
        <f t="shared" si="35"/>
        <v>0</v>
      </c>
      <c r="CM54" s="158">
        <f t="shared" si="35"/>
        <v>0</v>
      </c>
      <c r="CN54" s="158">
        <f t="shared" si="35"/>
        <v>0</v>
      </c>
      <c r="CO54" s="158">
        <f t="shared" si="35"/>
        <v>0</v>
      </c>
      <c r="CP54" s="158">
        <f t="shared" si="35"/>
        <v>0</v>
      </c>
      <c r="CQ54" s="158">
        <f t="shared" si="35"/>
        <v>0</v>
      </c>
      <c r="CR54" s="158">
        <f t="shared" si="35"/>
        <v>0</v>
      </c>
      <c r="CS54" s="158">
        <f t="shared" si="35"/>
        <v>0</v>
      </c>
      <c r="CT54" s="158">
        <f t="shared" si="35"/>
        <v>0</v>
      </c>
      <c r="CU54" s="158">
        <f t="shared" si="35"/>
        <v>0</v>
      </c>
      <c r="CV54" s="158">
        <f t="shared" si="35"/>
        <v>0</v>
      </c>
      <c r="CW54" s="167"/>
    </row>
    <row r="55" spans="1:101" s="132" customFormat="1" ht="16.5" customHeight="1">
      <c r="A55" s="154" t="s">
        <v>605</v>
      </c>
      <c r="B55" s="155"/>
      <c r="C55" s="156"/>
      <c r="D55" s="157"/>
      <c r="E55" s="158"/>
      <c r="F55" s="158">
        <f>('7、回款进度'!C$100/(1+11%)*$C$53-E49-E50-F52)*25%</f>
        <v>0</v>
      </c>
      <c r="G55" s="158">
        <f>('7、回款进度'!D$100/(1+11%)*$C$53-F49-F50-G52)*25%</f>
        <v>0</v>
      </c>
      <c r="H55" s="158">
        <f>('7、回款进度'!E$100/(1+11%)*$C$53-G49-G50-H52)*25%</f>
        <v>0</v>
      </c>
      <c r="I55" s="158">
        <f>('7、回款进度'!F$100/(1+11%)*$C$53-H49-H50-I52)*25%</f>
        <v>0</v>
      </c>
      <c r="J55" s="158">
        <f>('7、回款进度'!G$100/(1+11%)*$C$53-I49-I50-J52)*25%</f>
        <v>0</v>
      </c>
      <c r="K55" s="158">
        <f>('7、回款进度'!H$100/(1+11%)*$C$53-J49-J50-K52)*25%</f>
        <v>0</v>
      </c>
      <c r="L55" s="158">
        <f>('7、回款进度'!I$100/(1+11%)*$C$53-K49-K50-L52)*25%</f>
        <v>0</v>
      </c>
      <c r="M55" s="158">
        <f>('7、回款进度'!J$100/(1+11%)*$C$53-L49-L50-M52)*25%</f>
        <v>0</v>
      </c>
      <c r="N55" s="158">
        <f>('7、回款进度'!K$100/(1+11%)*$C$53-M49-M50-N52)*25%</f>
        <v>0</v>
      </c>
      <c r="O55" s="158">
        <f>('7、回款进度'!L$100/(1+11%)*$C$53-N49-N50-O52)*25%</f>
        <v>0</v>
      </c>
      <c r="P55" s="158">
        <f>('7、回款进度'!M$100/(1+11%)*$C$53-O49-O50-P52)*25%</f>
        <v>0</v>
      </c>
      <c r="Q55" s="158">
        <f>('7、回款进度'!N$100/(1+11%)*$C$53-P49-P50-Q52)*25%</f>
        <v>0</v>
      </c>
      <c r="R55" s="158">
        <f>('7、回款进度'!O$100/(1+11%)*$C$53-Q49-Q50-R52)*25%</f>
        <v>0</v>
      </c>
      <c r="S55" s="158">
        <f>('7、回款进度'!P$100/(1+11%)*$C$53-R49-R50-S52)*25%</f>
        <v>0</v>
      </c>
      <c r="T55" s="158">
        <f>('7、回款进度'!Q$100/(1+11%)*$C$53-S49-S50-T52)*25%</f>
        <v>0</v>
      </c>
      <c r="U55" s="158">
        <f>('7、回款进度'!R$100/(1+11%)*$C$53-T49-T50-U52)*25%</f>
        <v>0</v>
      </c>
      <c r="V55" s="158">
        <f>('7、回款进度'!S$100/(1+11%)*$C$53-U49-U50-V52)*25%</f>
        <v>0</v>
      </c>
      <c r="W55" s="158">
        <f>('7、回款进度'!T$100/(1+11%)*$C$53-V49-V50-W52)*25%</f>
        <v>0</v>
      </c>
      <c r="X55" s="158">
        <f>('7、回款进度'!U$100/(1+11%)*$C$53-W49-W50-X52)*25%</f>
        <v>0</v>
      </c>
      <c r="Y55" s="158">
        <f>('7、回款进度'!V$100/(1+11%)*$C$53-X49-X50-Y52)*25%</f>
        <v>0</v>
      </c>
      <c r="Z55" s="158">
        <f>('7、回款进度'!W$100/(1+11%)*$C$53-Y49-Y50-Z52)*25%</f>
        <v>0</v>
      </c>
      <c r="AA55" s="158">
        <f>('7、回款进度'!X$100/(1+11%)*$C$53-Z49-Z50-AA52)*25%</f>
        <v>0</v>
      </c>
      <c r="AB55" s="158">
        <f>('7、回款进度'!Y$100/(1+11%)*$C$53-AA49-AA50-AB52)*25%</f>
        <v>0</v>
      </c>
      <c r="AC55" s="158">
        <f>('7、回款进度'!Z$100/(1+11%)*$C$53-AB49-AB50-AC52)*25%</f>
        <v>0</v>
      </c>
      <c r="AD55" s="158">
        <f>('7、回款进度'!AA$100/(1+11%)*$C$53-AC49-AC50-AD52)*25%</f>
        <v>0</v>
      </c>
      <c r="AE55" s="158">
        <f>('7、回款进度'!AB$100/(1+11%)*$C$53-AD49-AD50-AE52)*25%</f>
        <v>0</v>
      </c>
      <c r="AF55" s="158">
        <f>('7、回款进度'!AC$100/(1+11%)*$C$53-AE49-AE50-AF52)*25%</f>
        <v>0</v>
      </c>
      <c r="AG55" s="158">
        <f>('7、回款进度'!AD$100/(1+11%)*$C$53-AF49-AF50-AG52)*25%</f>
        <v>0</v>
      </c>
      <c r="AH55" s="158">
        <f>('7、回款进度'!AE$100/(1+11%)*$C$53-AG49-AG50-AH52)*25%</f>
        <v>0</v>
      </c>
      <c r="AI55" s="158">
        <f>('7、回款进度'!AF$100/(1+11%)*$C$53-AH49-AH50-AI52)*25%</f>
        <v>0</v>
      </c>
      <c r="AJ55" s="158">
        <f>('7、回款进度'!AG$100/(1+11%)*$C$53-AI49-AI50-AJ52)*25%</f>
        <v>0</v>
      </c>
      <c r="AK55" s="158">
        <f>('7、回款进度'!AH$100/(1+11%)*$C$53-AJ49-AJ50-AK52)*25%</f>
        <v>0</v>
      </c>
      <c r="AL55" s="158">
        <f>('7、回款进度'!AI$100/(1+11%)*$C$53-AK49-AK50-AL52)*25%</f>
        <v>0</v>
      </c>
      <c r="AM55" s="158">
        <f>('7、回款进度'!AJ$100/(1+11%)*$C$53-AL49-AL50-AM52)*25%</f>
        <v>0</v>
      </c>
      <c r="AN55" s="158">
        <f>('7、回款进度'!AK$100/(1+11%)*$C$53-AM49-AM50-AN52)*25%</f>
        <v>0</v>
      </c>
      <c r="AO55" s="158">
        <f>('7、回款进度'!AL$100/(1+11%)*$C$53-AN49-AN50-AO52)*25%</f>
        <v>0</v>
      </c>
      <c r="AP55" s="158">
        <f>('7、回款进度'!AM$100/(1+11%)*$C$53-AO49-AO50-AP52)*25%</f>
        <v>0</v>
      </c>
      <c r="AQ55" s="158">
        <f>('7、回款进度'!AN$100/(1+11%)*$C$53-AP49-AP50-AQ52)*25%</f>
        <v>0</v>
      </c>
      <c r="AR55" s="158">
        <f>('7、回款进度'!AO$100/(1+11%)*$C$53-AQ49-AQ50-AR52)*25%</f>
        <v>0</v>
      </c>
      <c r="AS55" s="158">
        <f>('7、回款进度'!AP$100/(1+11%)*$C$53-AR49-AR50-AS52)*25%</f>
        <v>0</v>
      </c>
      <c r="AT55" s="158">
        <f>('7、回款进度'!AQ$100/(1+11%)*$C$53-AS49-AS50-AT52)*25%</f>
        <v>0</v>
      </c>
      <c r="AU55" s="158">
        <f>('7、回款进度'!AR$100/(1+11%)*$C$53-AT49-AT50-AU52)*25%</f>
        <v>0</v>
      </c>
      <c r="AV55" s="158">
        <f>('7、回款进度'!AS$100/(1+11%)*$C$53-AU49-AU50-AV52)*25%</f>
        <v>0</v>
      </c>
      <c r="AW55" s="158">
        <f>('7、回款进度'!AT$100/(1+11%)*$C$53-AV49-AV50-AW52)*25%</f>
        <v>0</v>
      </c>
      <c r="AX55" s="158">
        <f>('7、回款进度'!AU$100/(1+11%)*$C$53-AW49-AW50-AX52)*25%</f>
        <v>0</v>
      </c>
      <c r="AY55" s="158">
        <f>('7、回款进度'!AV$100/(1+11%)*$C$53-AX49-AX50-AY52)*25%</f>
        <v>0</v>
      </c>
      <c r="AZ55" s="158">
        <f>('7、回款进度'!AW$100/(1+11%)*$C$53-AY49-AY50-AZ52)*25%</f>
        <v>0</v>
      </c>
      <c r="BA55" s="158">
        <f>('7、回款进度'!AX$100/(1+11%)*$C$53-AZ49-AZ50-BA52)*25%</f>
        <v>0</v>
      </c>
      <c r="BB55" s="158">
        <f>('7、回款进度'!AY$100/(1+11%)*$C$53-BA49-BA50-BB52)*25%</f>
        <v>0</v>
      </c>
      <c r="BC55" s="158">
        <f>('7、回款进度'!AZ$100/(1+11%)*$C$53-BB49-BB50-BC52)*25%</f>
        <v>0</v>
      </c>
      <c r="BD55" s="158">
        <f>('7、回款进度'!BA$100/(1+11%)*$C$53-BC49-BC50-BD52)*25%</f>
        <v>0</v>
      </c>
      <c r="BE55" s="158">
        <f>('7、回款进度'!BB$100/(1+11%)*$C$53-BD49-BD50-BE52)*25%</f>
        <v>0</v>
      </c>
      <c r="BF55" s="158">
        <f>('7、回款进度'!BC$100/(1+11%)*$C$53-BE49-BE50-BF52)*25%</f>
        <v>0</v>
      </c>
      <c r="BG55" s="158">
        <f>('7、回款进度'!BD$100/(1+11%)*$C$53-BF49-BF50-BG52)*25%</f>
        <v>0</v>
      </c>
      <c r="BH55" s="158">
        <f>('7、回款进度'!BE$100/(1+11%)*$C$53-BG49-BG50-BH52)*25%</f>
        <v>0</v>
      </c>
      <c r="BI55" s="158">
        <f>('7、回款进度'!BF$100/(1+11%)*$C$53-BH49-BH50-BI52)*25%</f>
        <v>0</v>
      </c>
      <c r="BJ55" s="158">
        <f>('7、回款进度'!BG$100/(1+11%)*$C$53-BI49-BI50-BJ52)*25%</f>
        <v>0</v>
      </c>
      <c r="BK55" s="158">
        <f>('7、回款进度'!BH$100/(1+11%)*$C$53-BJ49-BJ50-BK52)*25%</f>
        <v>0</v>
      </c>
      <c r="BL55" s="158">
        <f>('7、回款进度'!BI$100/(1+11%)*$C$53-BK49-BK50-BL52)*25%</f>
        <v>0</v>
      </c>
      <c r="BM55" s="158">
        <f>('7、回款进度'!BJ$100/(1+11%)*$C$53-BL49-BL50-BM52)*25%</f>
        <v>0</v>
      </c>
      <c r="BN55" s="158">
        <f>('7、回款进度'!BK$100/(1+11%)*$C$53-BM49-BM50-BN52)*25%</f>
        <v>0</v>
      </c>
      <c r="BO55" s="158">
        <f>('7、回款进度'!BL$100/(1+11%)*$C$53-BN49-BN50-BO52)*25%</f>
        <v>0</v>
      </c>
      <c r="BP55" s="158">
        <f>('7、回款进度'!BM$100/(1+11%)*$C$53-BO49-BO50-BP52)*25%</f>
        <v>0</v>
      </c>
      <c r="BQ55" s="158">
        <f>('7、回款进度'!BN$100/(1+11%)*$C$53-BP49-BP50-BQ52)*25%</f>
        <v>0</v>
      </c>
      <c r="BR55" s="158">
        <f>('7、回款进度'!BO$100/(1+11%)*$C$53-BQ49-BQ50-BR52)*25%</f>
        <v>0</v>
      </c>
      <c r="BS55" s="158">
        <f>('7、回款进度'!BP$100/(1+11%)*$C$53-BR49-BR50-BS52)*25%</f>
        <v>0</v>
      </c>
      <c r="BT55" s="158">
        <f>('7、回款进度'!BQ$100/(1+11%)*$C$53-BS49-BS50-BT52)*25%</f>
        <v>0</v>
      </c>
      <c r="BU55" s="158">
        <f>('7、回款进度'!BR$100/(1+11%)*$C$53-BT49-BT50-BU52)*25%</f>
        <v>0</v>
      </c>
      <c r="BV55" s="158">
        <f>('7、回款进度'!BS$100/(1+11%)*$C$53-BU49-BU50-BV52)*25%</f>
        <v>0</v>
      </c>
      <c r="BW55" s="158">
        <f>('7、回款进度'!BT$100/(1+11%)*$C$53-BV49-BV50-BW52)*25%</f>
        <v>0</v>
      </c>
      <c r="BX55" s="158">
        <f>('7、回款进度'!BU$100/(1+11%)*$C$53-BW49-BW50-BX52)*25%</f>
        <v>0</v>
      </c>
      <c r="BY55" s="158">
        <f>('7、回款进度'!BV$100/(1+11%)*$C$53-BX49-BX50-BY52)*25%</f>
        <v>0</v>
      </c>
      <c r="BZ55" s="158">
        <f>('7、回款进度'!BW$100/(1+11%)*$C$53-BY49-BY50-BZ52)*25%</f>
        <v>0</v>
      </c>
      <c r="CA55" s="158">
        <f>('7、回款进度'!BX$100/(1+11%)*$C$53-BZ49-BZ50-CA52)*25%</f>
        <v>0</v>
      </c>
      <c r="CB55" s="158">
        <f>('7、回款进度'!BY$100/(1+11%)*$C$53-CA49-CA50-CB52)*25%</f>
        <v>0</v>
      </c>
      <c r="CC55" s="158">
        <f>('7、回款进度'!BZ$100/(1+11%)*$C$53-CB49-CB50-CC52)*25%</f>
        <v>0</v>
      </c>
      <c r="CD55" s="158">
        <f>('7、回款进度'!CA$100/(1+11%)*$C$53-CC49-CC50-CD52)*25%</f>
        <v>0</v>
      </c>
      <c r="CE55" s="158">
        <f>('7、回款进度'!CB$100/(1+11%)*$C$53-CD49-CD50-CE52)*25%</f>
        <v>0</v>
      </c>
      <c r="CF55" s="158">
        <f>('7、回款进度'!CC$100/(1+11%)*$C$53-CE49-CE50-CF52)*25%</f>
        <v>0</v>
      </c>
      <c r="CG55" s="158">
        <f>('7、回款进度'!CD$100/(1+11%)*$C$53-CF49-CF50-CG52)*25%</f>
        <v>0</v>
      </c>
      <c r="CH55" s="158">
        <f>('7、回款进度'!CE$100/(1+11%)*$C$53-CG49-CG50-CH52)*25%</f>
        <v>0</v>
      </c>
      <c r="CI55" s="158">
        <f>('7、回款进度'!CF$100/(1+11%)*$C$53-CH49-CH50-CI52)*25%</f>
        <v>0</v>
      </c>
      <c r="CJ55" s="158">
        <f>('7、回款进度'!CG$100/(1+11%)*$C$53-CI49-CI50-CJ52)*25%</f>
        <v>0</v>
      </c>
      <c r="CK55" s="158">
        <f>('7、回款进度'!CH$100/(1+11%)*$C$53-CJ49-CJ50-CK52)*25%</f>
        <v>0</v>
      </c>
      <c r="CL55" s="158">
        <f>('7、回款进度'!CI$100/(1+11%)*$C$53-CK49-CK50-CL52)*25%</f>
        <v>0</v>
      </c>
      <c r="CM55" s="158">
        <f>('7、回款进度'!CJ$100/(1+11%)*$C$53-CL49-CL50-CM52)*25%</f>
        <v>0</v>
      </c>
      <c r="CN55" s="158">
        <f>('7、回款进度'!CK$100/(1+11%)*$C$53-CM49-CM50-CN52)*25%</f>
        <v>0</v>
      </c>
      <c r="CO55" s="158">
        <f>('7、回款进度'!CL$100/(1+11%)*$C$53-CN49-CN50-CO52)*25%</f>
        <v>0</v>
      </c>
      <c r="CP55" s="158">
        <f>('7、回款进度'!CM$100/(1+11%)*$C$53-CO49-CO50-CP52)*25%</f>
        <v>0</v>
      </c>
      <c r="CQ55" s="158">
        <f>('7、回款进度'!CN$100/(1+11%)*$C$53-CP49-CP50-CQ52)*25%</f>
        <v>0</v>
      </c>
      <c r="CR55" s="158">
        <f>('7、回款进度'!CO$100/(1+11%)*$C$53-CQ49-CQ50-CR52)*25%</f>
        <v>0</v>
      </c>
      <c r="CS55" s="158">
        <f>('7、回款进度'!CP$100/(1+11%)*$C$53-CR49-CR50-CS52)*25%</f>
        <v>0</v>
      </c>
      <c r="CT55" s="158">
        <f>('7、回款进度'!CQ$100/(1+11%)*$C$53-CS49-CS50-CT52)*25%</f>
        <v>0</v>
      </c>
      <c r="CU55" s="158">
        <f>('7、回款进度'!CR$100/(1+11%)*$C$53-CT49-CT50-CU52)*25%</f>
        <v>0</v>
      </c>
      <c r="CV55" s="158">
        <f>('7、回款进度'!CS$100/(1+11%)*$C$53-CU49-CU50-CV52)*25%</f>
        <v>0</v>
      </c>
      <c r="CW55" s="167"/>
    </row>
    <row r="56" spans="1:101" ht="16.5" customHeight="1">
      <c r="E56" s="146"/>
      <c r="F56" s="147"/>
    </row>
    <row r="57" spans="1:101" ht="34.5" customHeight="1">
      <c r="A57" s="159" t="s">
        <v>606</v>
      </c>
      <c r="B57" s="153"/>
      <c r="C57" s="159" t="s">
        <v>607</v>
      </c>
      <c r="D57" s="161"/>
    </row>
    <row r="58" spans="1:101" ht="34.5" customHeight="1">
      <c r="A58" s="159" t="s">
        <v>609</v>
      </c>
      <c r="B58" s="153"/>
      <c r="C58" s="159" t="s">
        <v>607</v>
      </c>
      <c r="D58" s="161"/>
      <c r="V58" s="163"/>
    </row>
    <row r="59" spans="1:101" ht="38.25" customHeight="1">
      <c r="A59" s="159" t="s">
        <v>611</v>
      </c>
      <c r="B59" s="153"/>
      <c r="C59" s="159" t="s">
        <v>607</v>
      </c>
      <c r="D59" s="160"/>
    </row>
    <row r="60" spans="1:101" ht="38.25" customHeight="1">
      <c r="A60" s="133"/>
      <c r="B60" s="133"/>
      <c r="C60" s="133"/>
      <c r="D60" s="133"/>
      <c r="E60" s="133"/>
    </row>
    <row r="61" spans="1:101" s="133" customFormat="1" ht="16.5" customHeight="1">
      <c r="CW61" s="168"/>
    </row>
    <row r="62" spans="1:101" ht="30.75" customHeight="1">
      <c r="A62" s="818" t="s">
        <v>615</v>
      </c>
      <c r="B62" s="819"/>
      <c r="C62" s="819"/>
      <c r="D62" s="819"/>
      <c r="E62" s="819"/>
      <c r="F62" s="819"/>
      <c r="G62" s="819"/>
      <c r="H62" s="819"/>
      <c r="I62" s="819"/>
      <c r="J62" s="819"/>
      <c r="K62" s="819"/>
      <c r="L62" s="819"/>
      <c r="M62" s="819"/>
      <c r="N62" s="819"/>
      <c r="O62" s="819"/>
      <c r="P62" s="819"/>
      <c r="Q62" s="819"/>
      <c r="R62" s="819"/>
      <c r="S62" s="819"/>
      <c r="T62" s="819"/>
      <c r="U62" s="819"/>
      <c r="V62" s="819"/>
      <c r="W62" s="819"/>
      <c r="X62" s="819"/>
      <c r="Y62" s="819"/>
      <c r="Z62" s="819"/>
      <c r="AA62" s="819"/>
      <c r="AB62" s="819"/>
      <c r="AC62" s="819"/>
      <c r="AD62" s="819"/>
      <c r="AE62" s="819"/>
      <c r="AF62" s="819"/>
      <c r="AG62" s="819"/>
      <c r="AH62" s="819"/>
      <c r="AI62" s="819"/>
      <c r="AJ62" s="819"/>
      <c r="AK62" s="819"/>
      <c r="AL62" s="819"/>
      <c r="AM62" s="819"/>
      <c r="AN62" s="819"/>
      <c r="AO62" s="819"/>
      <c r="AP62" s="819"/>
      <c r="AQ62" s="819"/>
      <c r="AR62" s="819"/>
      <c r="AS62" s="819"/>
      <c r="AT62" s="819"/>
      <c r="AU62" s="819"/>
      <c r="AV62" s="819"/>
      <c r="AW62" s="819"/>
      <c r="AX62" s="819"/>
      <c r="AY62" s="819"/>
      <c r="AZ62" s="819"/>
      <c r="BA62" s="819"/>
      <c r="BB62" s="819"/>
      <c r="BC62" s="819"/>
      <c r="BD62" s="819"/>
      <c r="BE62" s="819"/>
      <c r="BF62" s="819"/>
      <c r="BG62" s="819"/>
      <c r="BH62" s="819"/>
      <c r="BI62" s="819"/>
      <c r="BJ62" s="819"/>
      <c r="BK62" s="819"/>
      <c r="BL62" s="819"/>
      <c r="BM62" s="819"/>
      <c r="BN62" s="819"/>
      <c r="BO62" s="819"/>
      <c r="BP62" s="819"/>
      <c r="BQ62" s="819"/>
      <c r="BR62" s="819"/>
      <c r="BS62" s="819"/>
      <c r="BT62" s="819"/>
      <c r="BU62" s="819"/>
      <c r="BV62" s="819"/>
      <c r="BW62" s="819"/>
      <c r="BX62" s="819"/>
      <c r="BY62" s="819"/>
      <c r="BZ62" s="819"/>
      <c r="CA62" s="819"/>
      <c r="CB62" s="819"/>
      <c r="CC62" s="819"/>
      <c r="CD62" s="819"/>
      <c r="CE62" s="819"/>
      <c r="CF62" s="819"/>
      <c r="CG62" s="819"/>
      <c r="CH62" s="819"/>
      <c r="CI62" s="819"/>
      <c r="CJ62" s="819"/>
      <c r="CK62" s="819"/>
      <c r="CL62" s="819"/>
      <c r="CM62" s="819"/>
      <c r="CN62" s="819"/>
      <c r="CO62" s="819"/>
      <c r="CP62" s="819"/>
      <c r="CQ62" s="819"/>
      <c r="CR62" s="819"/>
      <c r="CS62" s="819"/>
      <c r="CT62" s="819"/>
      <c r="CU62" s="819"/>
      <c r="CV62" s="819"/>
    </row>
    <row r="63" spans="1:101" s="130" customFormat="1" ht="16.5" customHeight="1">
      <c r="A63" s="790" t="s">
        <v>4</v>
      </c>
      <c r="B63" s="820" t="s">
        <v>595</v>
      </c>
      <c r="C63" s="820"/>
      <c r="D63" s="790" t="s">
        <v>596</v>
      </c>
      <c r="E63" s="817" t="s">
        <v>597</v>
      </c>
      <c r="F63" s="817"/>
      <c r="G63" s="817"/>
      <c r="H63" s="817"/>
      <c r="I63" s="817"/>
      <c r="J63" s="817"/>
      <c r="K63" s="817"/>
      <c r="L63" s="817"/>
      <c r="M63" s="817"/>
      <c r="N63" s="817"/>
      <c r="O63" s="817"/>
      <c r="P63" s="817"/>
      <c r="Q63" s="817"/>
      <c r="R63" s="817"/>
      <c r="S63" s="817"/>
      <c r="T63" s="817"/>
      <c r="U63" s="817"/>
      <c r="V63" s="817"/>
      <c r="W63" s="817"/>
      <c r="X63" s="817"/>
      <c r="Y63" s="817"/>
      <c r="Z63" s="817"/>
      <c r="AA63" s="817"/>
      <c r="AB63" s="817"/>
      <c r="AC63" s="817"/>
      <c r="AD63" s="817"/>
      <c r="AE63" s="817"/>
      <c r="AF63" s="817"/>
      <c r="AG63" s="817"/>
      <c r="AH63" s="817"/>
      <c r="AI63" s="817"/>
      <c r="AJ63" s="817"/>
      <c r="AK63" s="817"/>
      <c r="AL63" s="817"/>
      <c r="AM63" s="817"/>
      <c r="AN63" s="817"/>
      <c r="AO63" s="817"/>
      <c r="AP63" s="817"/>
      <c r="AQ63" s="817"/>
      <c r="AR63" s="817"/>
      <c r="AS63" s="817"/>
      <c r="AT63" s="817"/>
      <c r="AU63" s="817"/>
      <c r="AV63" s="817"/>
      <c r="AW63" s="817"/>
      <c r="AX63" s="817"/>
      <c r="AY63" s="817"/>
      <c r="AZ63" s="817"/>
      <c r="BA63" s="817"/>
      <c r="BB63" s="817"/>
      <c r="BC63" s="817"/>
      <c r="BD63" s="817"/>
      <c r="BE63" s="817"/>
      <c r="BF63" s="817"/>
      <c r="BG63" s="817"/>
      <c r="BH63" s="817"/>
      <c r="BI63" s="817"/>
      <c r="BJ63" s="817"/>
      <c r="BK63" s="817"/>
      <c r="BL63" s="817"/>
      <c r="BM63" s="817"/>
      <c r="BN63" s="817"/>
      <c r="BO63" s="817"/>
      <c r="BP63" s="817"/>
      <c r="BQ63" s="817"/>
      <c r="BR63" s="817"/>
      <c r="BS63" s="817"/>
      <c r="BT63" s="817"/>
      <c r="BU63" s="817"/>
      <c r="BV63" s="817"/>
      <c r="BW63" s="817"/>
      <c r="BX63" s="817"/>
      <c r="BY63" s="817"/>
      <c r="BZ63" s="817"/>
      <c r="CA63" s="817"/>
      <c r="CB63" s="817"/>
      <c r="CC63" s="817"/>
      <c r="CD63" s="817"/>
      <c r="CE63" s="817"/>
      <c r="CF63" s="817"/>
      <c r="CG63" s="817"/>
      <c r="CH63" s="817"/>
      <c r="CI63" s="817"/>
      <c r="CJ63" s="817"/>
      <c r="CK63" s="817"/>
      <c r="CL63" s="817"/>
      <c r="CM63" s="817"/>
      <c r="CN63" s="817"/>
      <c r="CO63" s="817"/>
      <c r="CP63" s="817"/>
      <c r="CQ63" s="817"/>
      <c r="CR63" s="817"/>
      <c r="CS63" s="817"/>
      <c r="CT63" s="817"/>
      <c r="CU63" s="817"/>
      <c r="CV63" s="817"/>
      <c r="CW63" s="164"/>
    </row>
    <row r="64" spans="1:101" s="130" customFormat="1" ht="16.5" customHeight="1">
      <c r="A64" s="790"/>
      <c r="B64" s="820"/>
      <c r="C64" s="820"/>
      <c r="D64" s="790"/>
      <c r="E64" s="139">
        <v>1</v>
      </c>
      <c r="F64" s="68">
        <v>2</v>
      </c>
      <c r="G64" s="68">
        <v>3</v>
      </c>
      <c r="H64" s="68">
        <v>4</v>
      </c>
      <c r="I64" s="68">
        <v>5</v>
      </c>
      <c r="J64" s="68">
        <v>6</v>
      </c>
      <c r="K64" s="68">
        <v>7</v>
      </c>
      <c r="L64" s="68">
        <v>8</v>
      </c>
      <c r="M64" s="68">
        <v>9</v>
      </c>
      <c r="N64" s="68">
        <v>10</v>
      </c>
      <c r="O64" s="68">
        <v>11</v>
      </c>
      <c r="P64" s="68">
        <v>12</v>
      </c>
      <c r="Q64" s="68">
        <v>13</v>
      </c>
      <c r="R64" s="68">
        <v>14</v>
      </c>
      <c r="S64" s="68">
        <v>15</v>
      </c>
      <c r="T64" s="68">
        <v>16</v>
      </c>
      <c r="U64" s="68">
        <v>17</v>
      </c>
      <c r="V64" s="68">
        <v>18</v>
      </c>
      <c r="W64" s="68">
        <v>19</v>
      </c>
      <c r="X64" s="68">
        <v>20</v>
      </c>
      <c r="Y64" s="68">
        <v>21</v>
      </c>
      <c r="Z64" s="68">
        <v>22</v>
      </c>
      <c r="AA64" s="68">
        <v>23</v>
      </c>
      <c r="AB64" s="68">
        <v>24</v>
      </c>
      <c r="AC64" s="68">
        <v>25</v>
      </c>
      <c r="AD64" s="68">
        <v>26</v>
      </c>
      <c r="AE64" s="68">
        <v>27</v>
      </c>
      <c r="AF64" s="68">
        <v>28</v>
      </c>
      <c r="AG64" s="68">
        <v>29</v>
      </c>
      <c r="AH64" s="68">
        <v>30</v>
      </c>
      <c r="AI64" s="68">
        <v>31</v>
      </c>
      <c r="AJ64" s="68">
        <v>32</v>
      </c>
      <c r="AK64" s="68">
        <v>33</v>
      </c>
      <c r="AL64" s="68">
        <v>34</v>
      </c>
      <c r="AM64" s="68">
        <v>35</v>
      </c>
      <c r="AN64" s="68">
        <v>36</v>
      </c>
      <c r="AO64" s="68">
        <v>37</v>
      </c>
      <c r="AP64" s="68">
        <v>38</v>
      </c>
      <c r="AQ64" s="68">
        <v>39</v>
      </c>
      <c r="AR64" s="68">
        <v>40</v>
      </c>
      <c r="AS64" s="68">
        <v>41</v>
      </c>
      <c r="AT64" s="68">
        <v>42</v>
      </c>
      <c r="AU64" s="68">
        <v>43</v>
      </c>
      <c r="AV64" s="68">
        <v>44</v>
      </c>
      <c r="AW64" s="68">
        <v>45</v>
      </c>
      <c r="AX64" s="68">
        <v>46</v>
      </c>
      <c r="AY64" s="68">
        <v>47</v>
      </c>
      <c r="AZ64" s="68">
        <v>48</v>
      </c>
      <c r="BA64" s="68">
        <v>49</v>
      </c>
      <c r="BB64" s="68">
        <v>50</v>
      </c>
      <c r="BC64" s="68">
        <v>51</v>
      </c>
      <c r="BD64" s="68">
        <v>52</v>
      </c>
      <c r="BE64" s="68">
        <v>53</v>
      </c>
      <c r="BF64" s="68">
        <v>54</v>
      </c>
      <c r="BG64" s="68">
        <v>55</v>
      </c>
      <c r="BH64" s="68">
        <v>56</v>
      </c>
      <c r="BI64" s="68">
        <v>57</v>
      </c>
      <c r="BJ64" s="68">
        <v>58</v>
      </c>
      <c r="BK64" s="68">
        <v>59</v>
      </c>
      <c r="BL64" s="68">
        <v>60</v>
      </c>
      <c r="BM64" s="68">
        <v>61</v>
      </c>
      <c r="BN64" s="68">
        <v>62</v>
      </c>
      <c r="BO64" s="68">
        <v>63</v>
      </c>
      <c r="BP64" s="68">
        <v>64</v>
      </c>
      <c r="BQ64" s="68">
        <v>65</v>
      </c>
      <c r="BR64" s="68">
        <v>66</v>
      </c>
      <c r="BS64" s="68">
        <v>67</v>
      </c>
      <c r="BT64" s="68">
        <v>68</v>
      </c>
      <c r="BU64" s="68">
        <v>69</v>
      </c>
      <c r="BV64" s="68">
        <v>70</v>
      </c>
      <c r="BW64" s="68">
        <v>71</v>
      </c>
      <c r="BX64" s="68">
        <v>72</v>
      </c>
      <c r="BY64" s="68">
        <v>73</v>
      </c>
      <c r="BZ64" s="68">
        <v>74</v>
      </c>
      <c r="CA64" s="68">
        <v>75</v>
      </c>
      <c r="CB64" s="68">
        <v>76</v>
      </c>
      <c r="CC64" s="68">
        <v>77</v>
      </c>
      <c r="CD64" s="68">
        <v>78</v>
      </c>
      <c r="CE64" s="68">
        <v>79</v>
      </c>
      <c r="CF64" s="68">
        <v>80</v>
      </c>
      <c r="CG64" s="68">
        <v>81</v>
      </c>
      <c r="CH64" s="68">
        <v>82</v>
      </c>
      <c r="CI64" s="68">
        <v>83</v>
      </c>
      <c r="CJ64" s="68">
        <v>84</v>
      </c>
      <c r="CK64" s="68">
        <v>85</v>
      </c>
      <c r="CL64" s="68">
        <v>86</v>
      </c>
      <c r="CM64" s="68">
        <v>87</v>
      </c>
      <c r="CN64" s="68">
        <v>88</v>
      </c>
      <c r="CO64" s="68">
        <v>89</v>
      </c>
      <c r="CP64" s="68">
        <v>90</v>
      </c>
      <c r="CQ64" s="68">
        <v>91</v>
      </c>
      <c r="CR64" s="68">
        <v>92</v>
      </c>
      <c r="CS64" s="68">
        <v>93</v>
      </c>
      <c r="CT64" s="68">
        <v>94</v>
      </c>
      <c r="CU64" s="68">
        <v>95</v>
      </c>
      <c r="CV64" s="68">
        <v>96</v>
      </c>
      <c r="CW64" s="164"/>
    </row>
    <row r="65" spans="1:101" ht="16.5" customHeight="1">
      <c r="A65" s="140" t="s">
        <v>224</v>
      </c>
      <c r="B65" s="141" t="s">
        <v>602</v>
      </c>
      <c r="C65" s="150">
        <v>2.4E-2</v>
      </c>
      <c r="D65" s="143">
        <f t="shared" ref="D65:D69" si="36">SUM(E65:CV65)</f>
        <v>0</v>
      </c>
      <c r="E65" s="144">
        <f>'6、销售进度'!D$305*$C$65</f>
        <v>0</v>
      </c>
      <c r="F65" s="144">
        <f>'6、销售进度'!E$305*$C$65</f>
        <v>0</v>
      </c>
      <c r="G65" s="144">
        <f>'6、销售进度'!F$305*$C$65</f>
        <v>0</v>
      </c>
      <c r="H65" s="144">
        <f>'6、销售进度'!G$305*$C$65</f>
        <v>0</v>
      </c>
      <c r="I65" s="144">
        <f>'6、销售进度'!H$305*$C$65</f>
        <v>0</v>
      </c>
      <c r="J65" s="144">
        <f>'6、销售进度'!I$305*$C$65</f>
        <v>0</v>
      </c>
      <c r="K65" s="144">
        <f>'6、销售进度'!J$305*$C$65</f>
        <v>0</v>
      </c>
      <c r="L65" s="144">
        <f>'6、销售进度'!K$305*$C$65</f>
        <v>0</v>
      </c>
      <c r="M65" s="144">
        <f>'6、销售进度'!L$305*$C$65</f>
        <v>0</v>
      </c>
      <c r="N65" s="144">
        <f>'6、销售进度'!M$305*$C$65</f>
        <v>0</v>
      </c>
      <c r="O65" s="144">
        <f>'6、销售进度'!N$305*$C$65</f>
        <v>0</v>
      </c>
      <c r="P65" s="144">
        <f>'6、销售进度'!O$305*$C$65</f>
        <v>0</v>
      </c>
      <c r="Q65" s="144">
        <f>'6、销售进度'!P$305*$C$65</f>
        <v>0</v>
      </c>
      <c r="R65" s="144">
        <f>'6、销售进度'!Q$305*$C$65</f>
        <v>0</v>
      </c>
      <c r="S65" s="144">
        <f>'6、销售进度'!R$305*$C$65</f>
        <v>0</v>
      </c>
      <c r="T65" s="144">
        <f>'6、销售进度'!S$305*$C$65</f>
        <v>0</v>
      </c>
      <c r="U65" s="144">
        <f>'6、销售进度'!T$305*$C$65</f>
        <v>0</v>
      </c>
      <c r="V65" s="144">
        <f>'6、销售进度'!U$305*$C$65</f>
        <v>0</v>
      </c>
      <c r="W65" s="144">
        <f>'6、销售进度'!V$305*$C$65</f>
        <v>0</v>
      </c>
      <c r="X65" s="144">
        <f>'6、销售进度'!W$305*$C$65</f>
        <v>0</v>
      </c>
      <c r="Y65" s="144">
        <f>'6、销售进度'!X$305*$C$65</f>
        <v>0</v>
      </c>
      <c r="Z65" s="144">
        <f>'6、销售进度'!Y$305*$C$65</f>
        <v>0</v>
      </c>
      <c r="AA65" s="144">
        <f>'6、销售进度'!Z$305*$C$65</f>
        <v>0</v>
      </c>
      <c r="AB65" s="144">
        <f>'6、销售进度'!AA$305*$C$65</f>
        <v>0</v>
      </c>
      <c r="AC65" s="144">
        <f>'6、销售进度'!AB$305*$C$65</f>
        <v>0</v>
      </c>
      <c r="AD65" s="144">
        <f>'6、销售进度'!AC$305*$C$65</f>
        <v>0</v>
      </c>
      <c r="AE65" s="144">
        <f>'6、销售进度'!AD$305*$C$65</f>
        <v>0</v>
      </c>
      <c r="AF65" s="144">
        <f>'6、销售进度'!AE$305*$C$65</f>
        <v>0</v>
      </c>
      <c r="AG65" s="144">
        <f>'6、销售进度'!AF$305*$C$65</f>
        <v>0</v>
      </c>
      <c r="AH65" s="144">
        <f>'6、销售进度'!AG$305*$C$65</f>
        <v>0</v>
      </c>
      <c r="AI65" s="144">
        <f>'6、销售进度'!AH$305*$C$65</f>
        <v>0</v>
      </c>
      <c r="AJ65" s="144">
        <f>'6、销售进度'!AI$305*$C$65</f>
        <v>0</v>
      </c>
      <c r="AK65" s="144">
        <f>'6、销售进度'!AJ$305*$C$65</f>
        <v>0</v>
      </c>
      <c r="AL65" s="144">
        <f>'6、销售进度'!AK$305*$C$65</f>
        <v>0</v>
      </c>
      <c r="AM65" s="144">
        <f>'6、销售进度'!AL$305*$C$65</f>
        <v>0</v>
      </c>
      <c r="AN65" s="144">
        <f>'6、销售进度'!AM$305*$C$65</f>
        <v>0</v>
      </c>
      <c r="AO65" s="144">
        <f>'6、销售进度'!AN$305*$C$65</f>
        <v>0</v>
      </c>
      <c r="AP65" s="144">
        <f>'6、销售进度'!AO$305*$C$65</f>
        <v>0</v>
      </c>
      <c r="AQ65" s="144">
        <f>'6、销售进度'!AP$305*$C$65</f>
        <v>0</v>
      </c>
      <c r="AR65" s="144">
        <f>'6、销售进度'!AQ$305*$C$65</f>
        <v>0</v>
      </c>
      <c r="AS65" s="144">
        <f>'6、销售进度'!AR$305*$C$65</f>
        <v>0</v>
      </c>
      <c r="AT65" s="144">
        <f>'6、销售进度'!AS$305*$C$65</f>
        <v>0</v>
      </c>
      <c r="AU65" s="144">
        <f>'6、销售进度'!AT$305*$C$65</f>
        <v>0</v>
      </c>
      <c r="AV65" s="144">
        <f>'6、销售进度'!AU$305*$C$65</f>
        <v>0</v>
      </c>
      <c r="AW65" s="144">
        <f>'6、销售进度'!AV$305*$C$65</f>
        <v>0</v>
      </c>
      <c r="AX65" s="144">
        <f>'6、销售进度'!AW$305*$C$65</f>
        <v>0</v>
      </c>
      <c r="AY65" s="144">
        <f>'6、销售进度'!AX$305*$C$65</f>
        <v>0</v>
      </c>
      <c r="AZ65" s="144">
        <f>'6、销售进度'!AY$305*$C$65</f>
        <v>0</v>
      </c>
      <c r="BA65" s="144">
        <f>'6、销售进度'!AZ$305*$C$65</f>
        <v>0</v>
      </c>
      <c r="BB65" s="144">
        <f>'6、销售进度'!BA$305*$C$65</f>
        <v>0</v>
      </c>
      <c r="BC65" s="144">
        <f>'6、销售进度'!BB$305*$C$65</f>
        <v>0</v>
      </c>
      <c r="BD65" s="144">
        <f>'6、销售进度'!BC$305*$C$65</f>
        <v>0</v>
      </c>
      <c r="BE65" s="144">
        <f>'6、销售进度'!BD$305*$C$65</f>
        <v>0</v>
      </c>
      <c r="BF65" s="144">
        <f>'6、销售进度'!BE$305*$C$65</f>
        <v>0</v>
      </c>
      <c r="BG65" s="144">
        <f>'6、销售进度'!BF$305*$C$65</f>
        <v>0</v>
      </c>
      <c r="BH65" s="144">
        <f>'6、销售进度'!BG$305*$C$65</f>
        <v>0</v>
      </c>
      <c r="BI65" s="144">
        <f>'6、销售进度'!BH$305*$C$65</f>
        <v>0</v>
      </c>
      <c r="BJ65" s="144">
        <f>'6、销售进度'!BI$305*$C$65</f>
        <v>0</v>
      </c>
      <c r="BK65" s="144">
        <f>'6、销售进度'!BJ$305*$C$65</f>
        <v>0</v>
      </c>
      <c r="BL65" s="144">
        <f>'6、销售进度'!BK$305*$C$65</f>
        <v>0</v>
      </c>
      <c r="BM65" s="144">
        <f>'6、销售进度'!BL$305*$C$65</f>
        <v>0</v>
      </c>
      <c r="BN65" s="144">
        <f>'6、销售进度'!BM$305*$C$65</f>
        <v>0</v>
      </c>
      <c r="BO65" s="144">
        <f>'6、销售进度'!BN$305*$C$65</f>
        <v>0</v>
      </c>
      <c r="BP65" s="144">
        <f>'6、销售进度'!BO$305*$C$65</f>
        <v>0</v>
      </c>
      <c r="BQ65" s="144">
        <f>'6、销售进度'!BP$305*$C$65</f>
        <v>0</v>
      </c>
      <c r="BR65" s="144">
        <f>'6、销售进度'!BQ$305*$C$65</f>
        <v>0</v>
      </c>
      <c r="BS65" s="144">
        <f>'6、销售进度'!BR$305*$C$65</f>
        <v>0</v>
      </c>
      <c r="BT65" s="144">
        <f>'6、销售进度'!BS$305*$C$65</f>
        <v>0</v>
      </c>
      <c r="BU65" s="144">
        <f>'6、销售进度'!BT$305*$C$65</f>
        <v>0</v>
      </c>
      <c r="BV65" s="144">
        <f>'6、销售进度'!BU$305*$C$65</f>
        <v>0</v>
      </c>
      <c r="BW65" s="144">
        <f>'6、销售进度'!BV$305*$C$65</f>
        <v>0</v>
      </c>
      <c r="BX65" s="144">
        <f>'6、销售进度'!BW$305*$C$65</f>
        <v>0</v>
      </c>
      <c r="BY65" s="144">
        <f>'6、销售进度'!BX$305*$C$65</f>
        <v>0</v>
      </c>
      <c r="BZ65" s="144">
        <f>'6、销售进度'!BY$305*$C$65</f>
        <v>0</v>
      </c>
      <c r="CA65" s="144">
        <f>'6、销售进度'!BZ$305*$C$65</f>
        <v>0</v>
      </c>
      <c r="CB65" s="144">
        <f>'6、销售进度'!CA$305*$C$65</f>
        <v>0</v>
      </c>
      <c r="CC65" s="144">
        <f>'6、销售进度'!CB$305*$C$65</f>
        <v>0</v>
      </c>
      <c r="CD65" s="144">
        <f>'6、销售进度'!CC$305*$C$65</f>
        <v>0</v>
      </c>
      <c r="CE65" s="144">
        <f>'6、销售进度'!CD$305*$C$65</f>
        <v>0</v>
      </c>
      <c r="CF65" s="144">
        <f>'6、销售进度'!CE$305*$C$65</f>
        <v>0</v>
      </c>
      <c r="CG65" s="144">
        <f>'6、销售进度'!CF$305*$C$65</f>
        <v>0</v>
      </c>
      <c r="CH65" s="144">
        <f>'6、销售进度'!CG$305*$C$65</f>
        <v>0</v>
      </c>
      <c r="CI65" s="144">
        <f>'6、销售进度'!CH$305*$C$65</f>
        <v>0</v>
      </c>
      <c r="CJ65" s="144">
        <f>'6、销售进度'!CI$305*$C$65</f>
        <v>0</v>
      </c>
      <c r="CK65" s="144">
        <f>'6、销售进度'!CJ$305*$C$65</f>
        <v>0</v>
      </c>
      <c r="CL65" s="144">
        <f>'6、销售进度'!CK$305*$C$65</f>
        <v>0</v>
      </c>
      <c r="CM65" s="144">
        <f>'6、销售进度'!CL$305*$C$65</f>
        <v>0</v>
      </c>
      <c r="CN65" s="144">
        <f>'6、销售进度'!CM$305*$C$65</f>
        <v>0</v>
      </c>
      <c r="CO65" s="144">
        <f>'6、销售进度'!CN$305*$C$65</f>
        <v>0</v>
      </c>
      <c r="CP65" s="144">
        <f>'6、销售进度'!CO$305*$C$65</f>
        <v>0</v>
      </c>
      <c r="CQ65" s="144">
        <f>'6、销售进度'!CP$305*$C$65</f>
        <v>0</v>
      </c>
      <c r="CR65" s="144">
        <f>'6、销售进度'!CQ$305*$C$65</f>
        <v>0</v>
      </c>
      <c r="CS65" s="144">
        <f>'6、销售进度'!CR$305*$C$65</f>
        <v>0</v>
      </c>
      <c r="CT65" s="144">
        <f>'6、销售进度'!CS$305*$C$65</f>
        <v>0</v>
      </c>
      <c r="CU65" s="144">
        <f>'6、销售进度'!CT$305*$C$65</f>
        <v>0</v>
      </c>
      <c r="CV65" s="144">
        <f>'6、销售进度'!CU$305*$C$65</f>
        <v>0</v>
      </c>
      <c r="CW65" s="135">
        <f>D65-'5、销售定价'!$P$18*C65</f>
        <v>0</v>
      </c>
    </row>
    <row r="66" spans="1:101" ht="16.5" customHeight="1">
      <c r="A66" s="140" t="s">
        <v>225</v>
      </c>
      <c r="B66" s="141" t="s">
        <v>602</v>
      </c>
      <c r="C66" s="150">
        <v>0.02</v>
      </c>
      <c r="D66" s="143">
        <f t="shared" si="36"/>
        <v>0</v>
      </c>
      <c r="E66" s="144">
        <f>IF(((YEAR(主要假设阐述!$E$15)-YEAR(主要假设阐述!$B$5))*12+MONTH(主要假设阐述!$E$15)-MONTH(主要假设阐述!$B$5)+1)&gt;=E31,'5、销售定价'!$P$18*'9、税金与费用'!$C$66/(DATEDIF(主要假设阐述!$B$5,主要假设阐述!$E$15,"m")+1),0)</f>
        <v>0</v>
      </c>
      <c r="F66" s="144">
        <f>IF(((YEAR(主要假设阐述!$E$15)-YEAR(主要假设阐述!$B$5))*12+MONTH(主要假设阐述!$E$15)-MONTH(主要假设阐述!$B$5)+1)&gt;=F31,'5、销售定价'!$P$18*'9、税金与费用'!$C$66/(DATEDIF(主要假设阐述!$B$5,主要假设阐述!$E$15,"m")+1),0)</f>
        <v>0</v>
      </c>
      <c r="G66" s="144">
        <f>IF(((YEAR(主要假设阐述!$E$15)-YEAR(主要假设阐述!$B$5))*12+MONTH(主要假设阐述!$E$15)-MONTH(主要假设阐述!$B$5)+1)&gt;=G31,'5、销售定价'!$P$18*'9、税金与费用'!$C$66/(DATEDIF(主要假设阐述!$B$5,主要假设阐述!$E$15,"m")+1),0)</f>
        <v>0</v>
      </c>
      <c r="H66" s="144">
        <f>IF(((YEAR(主要假设阐述!$E$15)-YEAR(主要假设阐述!$B$5))*12+MONTH(主要假设阐述!$E$15)-MONTH(主要假设阐述!$B$5)+1)&gt;=H31,'5、销售定价'!$P$18*'9、税金与费用'!$C$66/(DATEDIF(主要假设阐述!$B$5,主要假设阐述!$E$15,"m")+1),0)</f>
        <v>0</v>
      </c>
      <c r="I66" s="144">
        <f>IF(((YEAR(主要假设阐述!$E$15)-YEAR(主要假设阐述!$B$5))*12+MONTH(主要假设阐述!$E$15)-MONTH(主要假设阐述!$B$5)+1)&gt;=I31,'5、销售定价'!$P$18*'9、税金与费用'!$C$66/(DATEDIF(主要假设阐述!$B$5,主要假设阐述!$E$15,"m")+1),0)</f>
        <v>0</v>
      </c>
      <c r="J66" s="144">
        <f>IF(((YEAR(主要假设阐述!$E$15)-YEAR(主要假设阐述!$B$5))*12+MONTH(主要假设阐述!$E$15)-MONTH(主要假设阐述!$B$5)+1)&gt;=J31,'5、销售定价'!$P$18*'9、税金与费用'!$C$66/(DATEDIF(主要假设阐述!$B$5,主要假设阐述!$E$15,"m")+1),0)</f>
        <v>0</v>
      </c>
      <c r="K66" s="144">
        <f>IF(((YEAR(主要假设阐述!$E$15)-YEAR(主要假设阐述!$B$5))*12+MONTH(主要假设阐述!$E$15)-MONTH(主要假设阐述!$B$5)+1)&gt;=K31,'5、销售定价'!$P$18*'9、税金与费用'!$C$66/(DATEDIF(主要假设阐述!$B$5,主要假设阐述!$E$15,"m")+1),0)</f>
        <v>0</v>
      </c>
      <c r="L66" s="144">
        <f>IF(((YEAR(主要假设阐述!$E$15)-YEAR(主要假设阐述!$B$5))*12+MONTH(主要假设阐述!$E$15)-MONTH(主要假设阐述!$B$5)+1)&gt;=L31,'5、销售定价'!$P$18*'9、税金与费用'!$C$66/(DATEDIF(主要假设阐述!$B$5,主要假设阐述!$E$15,"m")+1),0)</f>
        <v>0</v>
      </c>
      <c r="M66" s="144">
        <f>IF(((YEAR(主要假设阐述!$E$15)-YEAR(主要假设阐述!$B$5))*12+MONTH(主要假设阐述!$E$15)-MONTH(主要假设阐述!$B$5)+1)&gt;=M31,'5、销售定价'!$P$18*'9、税金与费用'!$C$66/(DATEDIF(主要假设阐述!$B$5,主要假设阐述!$E$15,"m")+1),0)</f>
        <v>0</v>
      </c>
      <c r="N66" s="144">
        <f>IF(((YEAR(主要假设阐述!$E$15)-YEAR(主要假设阐述!$B$5))*12+MONTH(主要假设阐述!$E$15)-MONTH(主要假设阐述!$B$5)+1)&gt;=N31,'5、销售定价'!$P$18*'9、税金与费用'!$C$66/(DATEDIF(主要假设阐述!$B$5,主要假设阐述!$E$15,"m")+1),0)</f>
        <v>0</v>
      </c>
      <c r="O66" s="144">
        <f>IF(((YEAR(主要假设阐述!$E$15)-YEAR(主要假设阐述!$B$5))*12+MONTH(主要假设阐述!$E$15)-MONTH(主要假设阐述!$B$5)+1)&gt;=O31,'5、销售定价'!$P$18*'9、税金与费用'!$C$66/(DATEDIF(主要假设阐述!$B$5,主要假设阐述!$E$15,"m")+1),0)</f>
        <v>0</v>
      </c>
      <c r="P66" s="144">
        <f>IF(((YEAR(主要假设阐述!$E$15)-YEAR(主要假设阐述!$B$5))*12+MONTH(主要假设阐述!$E$15)-MONTH(主要假设阐述!$B$5)+1)&gt;=P31,'5、销售定价'!$P$18*'9、税金与费用'!$C$66/(DATEDIF(主要假设阐述!$B$5,主要假设阐述!$E$15,"m")+1),0)</f>
        <v>0</v>
      </c>
      <c r="Q66" s="144">
        <f>IF(((YEAR(主要假设阐述!$E$15)-YEAR(主要假设阐述!$B$5))*12+MONTH(主要假设阐述!$E$15)-MONTH(主要假设阐述!$B$5)+1)&gt;=Q31,'5、销售定价'!$P$18*'9、税金与费用'!$C$66/(DATEDIF(主要假设阐述!$B$5,主要假设阐述!$E$15,"m")+1),0)</f>
        <v>0</v>
      </c>
      <c r="R66" s="144">
        <f>IF(((YEAR(主要假设阐述!$E$15)-YEAR(主要假设阐述!$B$5))*12+MONTH(主要假设阐述!$E$15)-MONTH(主要假设阐述!$B$5)+1)&gt;=R31,'5、销售定价'!$P$18*'9、税金与费用'!$C$66/(DATEDIF(主要假设阐述!$B$5,主要假设阐述!$E$15,"m")+1),0)</f>
        <v>0</v>
      </c>
      <c r="S66" s="144">
        <f>IF(((YEAR(主要假设阐述!$E$15)-YEAR(主要假设阐述!$B$5))*12+MONTH(主要假设阐述!$E$15)-MONTH(主要假设阐述!$B$5)+1)&gt;=S31,'5、销售定价'!$P$18*'9、税金与费用'!$C$66/(DATEDIF(主要假设阐述!$B$5,主要假设阐述!$E$15,"m")+1),0)</f>
        <v>0</v>
      </c>
      <c r="T66" s="144">
        <f>IF(((YEAR(主要假设阐述!$E$15)-YEAR(主要假设阐述!$B$5))*12+MONTH(主要假设阐述!$E$15)-MONTH(主要假设阐述!$B$5)+1)&gt;=T31,'5、销售定价'!$P$18*'9、税金与费用'!$C$66/(DATEDIF(主要假设阐述!$B$5,主要假设阐述!$E$15,"m")+1),0)</f>
        <v>0</v>
      </c>
      <c r="U66" s="144">
        <f>IF(((YEAR(主要假设阐述!$E$15)-YEAR(主要假设阐述!$B$5))*12+MONTH(主要假设阐述!$E$15)-MONTH(主要假设阐述!$B$5)+1)&gt;=U31,'5、销售定价'!$P$18*'9、税金与费用'!$C$66/(DATEDIF(主要假设阐述!$B$5,主要假设阐述!$E$15,"m")+1),0)</f>
        <v>0</v>
      </c>
      <c r="V66" s="144">
        <f>IF(((YEAR(主要假设阐述!$E$15)-YEAR(主要假设阐述!$B$5))*12+MONTH(主要假设阐述!$E$15)-MONTH(主要假设阐述!$B$5)+1)&gt;=V31,'5、销售定价'!$P$18*'9、税金与费用'!$C$66/(DATEDIF(主要假设阐述!$B$5,主要假设阐述!$E$15,"m")+1),0)</f>
        <v>0</v>
      </c>
      <c r="W66" s="144">
        <f>IF(((YEAR(主要假设阐述!$E$15)-YEAR(主要假设阐述!$B$5))*12+MONTH(主要假设阐述!$E$15)-MONTH(主要假设阐述!$B$5)+1)&gt;=W31,'5、销售定价'!$P$18*'9、税金与费用'!$C$66/(DATEDIF(主要假设阐述!$B$5,主要假设阐述!$E$15,"m")+1),0)</f>
        <v>0</v>
      </c>
      <c r="X66" s="144">
        <f>IF(((YEAR(主要假设阐述!$E$15)-YEAR(主要假设阐述!$B$5))*12+MONTH(主要假设阐述!$E$15)-MONTH(主要假设阐述!$B$5)+1)&gt;=X31,'5、销售定价'!$P$18*'9、税金与费用'!$C$66/(DATEDIF(主要假设阐述!$B$5,主要假设阐述!$E$15,"m")+1),0)</f>
        <v>0</v>
      </c>
      <c r="Y66" s="144">
        <f>IF(((YEAR(主要假设阐述!$E$15)-YEAR(主要假设阐述!$B$5))*12+MONTH(主要假设阐述!$E$15)-MONTH(主要假设阐述!$B$5)+1)&gt;=Y31,'5、销售定价'!$P$18*'9、税金与费用'!$C$66/(DATEDIF(主要假设阐述!$B$5,主要假设阐述!$E$15,"m")+1),0)</f>
        <v>0</v>
      </c>
      <c r="Z66" s="144">
        <f>IF(((YEAR(主要假设阐述!$E$15)-YEAR(主要假设阐述!$B$5))*12+MONTH(主要假设阐述!$E$15)-MONTH(主要假设阐述!$B$5)+1)&gt;=Z31,'5、销售定价'!$P$18*'9、税金与费用'!$C$66/(DATEDIF(主要假设阐述!$B$5,主要假设阐述!$E$15,"m")+1),0)</f>
        <v>0</v>
      </c>
      <c r="AA66" s="144">
        <f>IF(((YEAR(主要假设阐述!$E$15)-YEAR(主要假设阐述!$B$5))*12+MONTH(主要假设阐述!$E$15)-MONTH(主要假设阐述!$B$5)+1)&gt;=AA31,'5、销售定价'!$P$18*'9、税金与费用'!$C$66/(DATEDIF(主要假设阐述!$B$5,主要假设阐述!$E$15,"m")+1),0)</f>
        <v>0</v>
      </c>
      <c r="AB66" s="144">
        <f>IF(((YEAR(主要假设阐述!$E$15)-YEAR(主要假设阐述!$B$5))*12+MONTH(主要假设阐述!$E$15)-MONTH(主要假设阐述!$B$5)+1)&gt;=AB31,'5、销售定价'!$P$18*'9、税金与费用'!$C$66/(DATEDIF(主要假设阐述!$B$5,主要假设阐述!$E$15,"m")+1),0)</f>
        <v>0</v>
      </c>
      <c r="AC66" s="144">
        <f>IF(((YEAR(主要假设阐述!$E$15)-YEAR(主要假设阐述!$B$5))*12+MONTH(主要假设阐述!$E$15)-MONTH(主要假设阐述!$B$5)+1)&gt;=AC31,'5、销售定价'!$P$18*'9、税金与费用'!$C$66/(DATEDIF(主要假设阐述!$B$5,主要假设阐述!$E$15,"m")+1),0)</f>
        <v>0</v>
      </c>
      <c r="AD66" s="144">
        <f>IF(((YEAR(主要假设阐述!$E$15)-YEAR(主要假设阐述!$B$5))*12+MONTH(主要假设阐述!$E$15)-MONTH(主要假设阐述!$B$5)+1)&gt;=AD31,'5、销售定价'!$P$18*'9、税金与费用'!$C$66/(DATEDIF(主要假设阐述!$B$5,主要假设阐述!$E$15,"m")+1),0)</f>
        <v>0</v>
      </c>
      <c r="AE66" s="144">
        <f>IF(((YEAR(主要假设阐述!$E$15)-YEAR(主要假设阐述!$B$5))*12+MONTH(主要假设阐述!$E$15)-MONTH(主要假设阐述!$B$5)+1)&gt;=AE31,'5、销售定价'!$P$18*'9、税金与费用'!$C$66/(DATEDIF(主要假设阐述!$B$5,主要假设阐述!$E$15,"m")+1),0)</f>
        <v>0</v>
      </c>
      <c r="AF66" s="144">
        <f>IF(((YEAR(主要假设阐述!$E$15)-YEAR(主要假设阐述!$B$5))*12+MONTH(主要假设阐述!$E$15)-MONTH(主要假设阐述!$B$5)+1)&gt;=AF31,'5、销售定价'!$P$18*'9、税金与费用'!$C$66/(DATEDIF(主要假设阐述!$B$5,主要假设阐述!$E$15,"m")+1),0)</f>
        <v>0</v>
      </c>
      <c r="AG66" s="144">
        <f>IF(((YEAR(主要假设阐述!$E$15)-YEAR(主要假设阐述!$B$5))*12+MONTH(主要假设阐述!$E$15)-MONTH(主要假设阐述!$B$5)+1)&gt;=AG31,'5、销售定价'!$P$18*'9、税金与费用'!$C$66/(DATEDIF(主要假设阐述!$B$5,主要假设阐述!$E$15,"m")+1),0)</f>
        <v>0</v>
      </c>
      <c r="AH66" s="144">
        <f>IF(((YEAR(主要假设阐述!$E$15)-YEAR(主要假设阐述!$B$5))*12+MONTH(主要假设阐述!$E$15)-MONTH(主要假设阐述!$B$5)+1)&gt;=AH31,'5、销售定价'!$P$18*'9、税金与费用'!$C$66/(DATEDIF(主要假设阐述!$B$5,主要假设阐述!$E$15,"m")+1),0)</f>
        <v>0</v>
      </c>
      <c r="AI66" s="144">
        <f>IF(((YEAR(主要假设阐述!$E$15)-YEAR(主要假设阐述!$B$5))*12+MONTH(主要假设阐述!$E$15)-MONTH(主要假设阐述!$B$5)+1)&gt;=AI31,'5、销售定价'!$P$18*'9、税金与费用'!$C$66/(DATEDIF(主要假设阐述!$B$5,主要假设阐述!$E$15,"m")+1),0)</f>
        <v>0</v>
      </c>
      <c r="AJ66" s="144">
        <f>IF(((YEAR(主要假设阐述!$E$15)-YEAR(主要假设阐述!$B$5))*12+MONTH(主要假设阐述!$E$15)-MONTH(主要假设阐述!$B$5)+1)&gt;=AJ31,'5、销售定价'!$P$18*'9、税金与费用'!$C$66/(DATEDIF(主要假设阐述!$B$5,主要假设阐述!$E$15,"m")+1),0)</f>
        <v>0</v>
      </c>
      <c r="AK66" s="144">
        <f>IF(((YEAR(主要假设阐述!$E$15)-YEAR(主要假设阐述!$B$5))*12+MONTH(主要假设阐述!$E$15)-MONTH(主要假设阐述!$B$5)+1)&gt;=AK31,'5、销售定价'!$P$18*'9、税金与费用'!$C$66/(DATEDIF(主要假设阐述!$B$5,主要假设阐述!$E$15,"m")+1),0)</f>
        <v>0</v>
      </c>
      <c r="AL66" s="144">
        <f>IF(((YEAR(主要假设阐述!$E$15)-YEAR(主要假设阐述!$B$5))*12+MONTH(主要假设阐述!$E$15)-MONTH(主要假设阐述!$B$5)+1)&gt;=AL31,'5、销售定价'!$P$18*'9、税金与费用'!$C$66/(DATEDIF(主要假设阐述!$B$5,主要假设阐述!$E$15,"m")+1),0)</f>
        <v>0</v>
      </c>
      <c r="AM66" s="144">
        <f>IF(((YEAR(主要假设阐述!$E$15)-YEAR(主要假设阐述!$B$5))*12+MONTH(主要假设阐述!$E$15)-MONTH(主要假设阐述!$B$5)+1)&gt;=AM31,'5、销售定价'!$P$18*'9、税金与费用'!$C$66/(DATEDIF(主要假设阐述!$B$5,主要假设阐述!$E$15,"m")+1),0)</f>
        <v>0</v>
      </c>
      <c r="AN66" s="144">
        <f>IF(((YEAR(主要假设阐述!$E$15)-YEAR(主要假设阐述!$B$5))*12+MONTH(主要假设阐述!$E$15)-MONTH(主要假设阐述!$B$5)+1)&gt;=AN31,'5、销售定价'!$P$18*'9、税金与费用'!$C$66/(DATEDIF(主要假设阐述!$B$5,主要假设阐述!$E$15,"m")+1),0)</f>
        <v>0</v>
      </c>
      <c r="AO66" s="144">
        <f>IF(((YEAR(主要假设阐述!$E$15)-YEAR(主要假设阐述!$B$5))*12+MONTH(主要假设阐述!$E$15)-MONTH(主要假设阐述!$B$5)+1)&gt;=AO31,'5、销售定价'!$P$18*'9、税金与费用'!$C$66/(DATEDIF(主要假设阐述!$B$5,主要假设阐述!$E$15,"m")+1),0)</f>
        <v>0</v>
      </c>
      <c r="AP66" s="144">
        <f>IF(((YEAR(主要假设阐述!$E$15)-YEAR(主要假设阐述!$B$5))*12+MONTH(主要假设阐述!$E$15)-MONTH(主要假设阐述!$B$5)+1)&gt;=AP31,'5、销售定价'!$P$18*'9、税金与费用'!$C$66/(DATEDIF(主要假设阐述!$B$5,主要假设阐述!$E$15,"m")+1),0)</f>
        <v>0</v>
      </c>
      <c r="AQ66" s="144">
        <f>IF(((YEAR(主要假设阐述!$E$15)-YEAR(主要假设阐述!$B$5))*12+MONTH(主要假设阐述!$E$15)-MONTH(主要假设阐述!$B$5)+1)&gt;=AQ31,'5、销售定价'!$P$18*'9、税金与费用'!$C$66/(DATEDIF(主要假设阐述!$B$5,主要假设阐述!$E$15,"m")+1),0)</f>
        <v>0</v>
      </c>
      <c r="AR66" s="144">
        <f>IF(((YEAR(主要假设阐述!$E$15)-YEAR(主要假设阐述!$B$5))*12+MONTH(主要假设阐述!$E$15)-MONTH(主要假设阐述!$B$5)+1)&gt;=AR31,'5、销售定价'!$P$18*'9、税金与费用'!$C$66/(DATEDIF(主要假设阐述!$B$5,主要假设阐述!$E$15,"m")+1),0)</f>
        <v>0</v>
      </c>
      <c r="AS66" s="144">
        <f>IF(((YEAR(主要假设阐述!$E$15)-YEAR(主要假设阐述!$B$5))*12+MONTH(主要假设阐述!$E$15)-MONTH(主要假设阐述!$B$5)+1)&gt;=AS31,'5、销售定价'!$P$18*'9、税金与费用'!$C$66/(DATEDIF(主要假设阐述!$B$5,主要假设阐述!$E$15,"m")+1),0)</f>
        <v>0</v>
      </c>
      <c r="AT66" s="144">
        <f>IF(((YEAR(主要假设阐述!$E$15)-YEAR(主要假设阐述!$B$5))*12+MONTH(主要假设阐述!$E$15)-MONTH(主要假设阐述!$B$5)+1)&gt;=AT31,'5、销售定价'!$P$18*'9、税金与费用'!$C$66/(DATEDIF(主要假设阐述!$B$5,主要假设阐述!$E$15,"m")+1),0)</f>
        <v>0</v>
      </c>
      <c r="AU66" s="144">
        <f>IF(((YEAR(主要假设阐述!$E$15)-YEAR(主要假设阐述!$B$5))*12+MONTH(主要假设阐述!$E$15)-MONTH(主要假设阐述!$B$5)+1)&gt;=AU31,'5、销售定价'!$P$18*'9、税金与费用'!$C$66/(DATEDIF(主要假设阐述!$B$5,主要假设阐述!$E$15,"m")+1),0)</f>
        <v>0</v>
      </c>
      <c r="AV66" s="144">
        <f>IF(((YEAR(主要假设阐述!$E$15)-YEAR(主要假设阐述!$B$5))*12+MONTH(主要假设阐述!$E$15)-MONTH(主要假设阐述!$B$5)+1)&gt;=AV31,'5、销售定价'!$P$18*'9、税金与费用'!$C$66/(DATEDIF(主要假设阐述!$B$5,主要假设阐述!$E$15,"m")+1),0)</f>
        <v>0</v>
      </c>
      <c r="AW66" s="144">
        <f>IF(((YEAR(主要假设阐述!$E$15)-YEAR(主要假设阐述!$B$5))*12+MONTH(主要假设阐述!$E$15)-MONTH(主要假设阐述!$B$5)+1)&gt;=AW31,'5、销售定价'!$P$18*'9、税金与费用'!$C$66/(DATEDIF(主要假设阐述!$B$5,主要假设阐述!$E$15,"m")+1),0)</f>
        <v>0</v>
      </c>
      <c r="AX66" s="144">
        <f>IF(((YEAR(主要假设阐述!$E$15)-YEAR(主要假设阐述!$B$5))*12+MONTH(主要假设阐述!$E$15)-MONTH(主要假设阐述!$B$5)+1)&gt;=AX31,'5、销售定价'!$P$18*'9、税金与费用'!$C$66/(DATEDIF(主要假设阐述!$B$5,主要假设阐述!$E$15,"m")+1),0)</f>
        <v>0</v>
      </c>
      <c r="AY66" s="144">
        <f>IF(((YEAR(主要假设阐述!$E$15)-YEAR(主要假设阐述!$B$5))*12+MONTH(主要假设阐述!$E$15)-MONTH(主要假设阐述!$B$5)+1)&gt;=AY31,'5、销售定价'!$P$18*'9、税金与费用'!$C$66/(DATEDIF(主要假设阐述!$B$5,主要假设阐述!$E$15,"m")+1),0)</f>
        <v>0</v>
      </c>
      <c r="AZ66" s="144">
        <f>IF(((YEAR(主要假设阐述!$E$15)-YEAR(主要假设阐述!$B$5))*12+MONTH(主要假设阐述!$E$15)-MONTH(主要假设阐述!$B$5)+1)&gt;=AZ31,'5、销售定价'!$P$18*'9、税金与费用'!$C$66/(DATEDIF(主要假设阐述!$B$5,主要假设阐述!$E$15,"m")+1),0)</f>
        <v>0</v>
      </c>
      <c r="BA66" s="144">
        <f>IF(((YEAR(主要假设阐述!$E$15)-YEAR(主要假设阐述!$B$5))*12+MONTH(主要假设阐述!$E$15)-MONTH(主要假设阐述!$B$5)+1)&gt;=BA31,'5、销售定价'!$P$18*'9、税金与费用'!$C$66/(DATEDIF(主要假设阐述!$B$5,主要假设阐述!$E$15,"m")+1),0)</f>
        <v>0</v>
      </c>
      <c r="BB66" s="144">
        <f>IF(((YEAR(主要假设阐述!$E$15)-YEAR(主要假设阐述!$B$5))*12+MONTH(主要假设阐述!$E$15)-MONTH(主要假设阐述!$B$5)+1)&gt;=BB31,'5、销售定价'!$P$18*'9、税金与费用'!$C$66/(DATEDIF(主要假设阐述!$B$5,主要假设阐述!$E$15,"m")+1),0)</f>
        <v>0</v>
      </c>
      <c r="BC66" s="144">
        <f>IF(((YEAR(主要假设阐述!$E$15)-YEAR(主要假设阐述!$B$5))*12+MONTH(主要假设阐述!$E$15)-MONTH(主要假设阐述!$B$5)+1)&gt;=BC31,'5、销售定价'!$P$18*'9、税金与费用'!$C$66/(DATEDIF(主要假设阐述!$B$5,主要假设阐述!$E$15,"m")+1),0)</f>
        <v>0</v>
      </c>
      <c r="BD66" s="144">
        <f>IF(((YEAR(主要假设阐述!$E$15)-YEAR(主要假设阐述!$B$5))*12+MONTH(主要假设阐述!$E$15)-MONTH(主要假设阐述!$B$5)+1)&gt;=BD31,'5、销售定价'!$P$18*'9、税金与费用'!$C$66/(DATEDIF(主要假设阐述!$B$5,主要假设阐述!$E$15,"m")+1),0)</f>
        <v>0</v>
      </c>
      <c r="BE66" s="144">
        <f>IF(((YEAR(主要假设阐述!$E$15)-YEAR(主要假设阐述!$B$5))*12+MONTH(主要假设阐述!$E$15)-MONTH(主要假设阐述!$B$5)+1)&gt;=BE31,'5、销售定价'!$P$18*'9、税金与费用'!$C$66/(DATEDIF(主要假设阐述!$B$5,主要假设阐述!$E$15,"m")+1),0)</f>
        <v>0</v>
      </c>
      <c r="BF66" s="144">
        <f>IF(((YEAR(主要假设阐述!$E$15)-YEAR(主要假设阐述!$B$5))*12+MONTH(主要假设阐述!$E$15)-MONTH(主要假设阐述!$B$5)+1)&gt;=BF31,'5、销售定价'!$P$18*'9、税金与费用'!$C$66/(DATEDIF(主要假设阐述!$B$5,主要假设阐述!$E$15,"m")+1),0)</f>
        <v>0</v>
      </c>
      <c r="BG66" s="144">
        <f>IF(((YEAR(主要假设阐述!$E$15)-YEAR(主要假设阐述!$B$5))*12+MONTH(主要假设阐述!$E$15)-MONTH(主要假设阐述!$B$5)+1)&gt;=BG31,'5、销售定价'!$P$18*'9、税金与费用'!$C$66/(DATEDIF(主要假设阐述!$B$5,主要假设阐述!$E$15,"m")+1),0)</f>
        <v>0</v>
      </c>
      <c r="BH66" s="144">
        <f>IF(((YEAR(主要假设阐述!$E$15)-YEAR(主要假设阐述!$B$5))*12+MONTH(主要假设阐述!$E$15)-MONTH(主要假设阐述!$B$5)+1)&gt;=BH31,'5、销售定价'!$P$18*'9、税金与费用'!$C$66/(DATEDIF(主要假设阐述!$B$5,主要假设阐述!$E$15,"m")+1),0)</f>
        <v>0</v>
      </c>
      <c r="BI66" s="144">
        <f>IF(((YEAR(主要假设阐述!$E$15)-YEAR(主要假设阐述!$B$5))*12+MONTH(主要假设阐述!$E$15)-MONTH(主要假设阐述!$B$5)+1)&gt;=BI31,'5、销售定价'!$P$18*'9、税金与费用'!$C$66/(DATEDIF(主要假设阐述!$B$5,主要假设阐述!$E$15,"m")+1),0)</f>
        <v>0</v>
      </c>
      <c r="BJ66" s="144">
        <f>IF(((YEAR(主要假设阐述!$E$15)-YEAR(主要假设阐述!$B$5))*12+MONTH(主要假设阐述!$E$15)-MONTH(主要假设阐述!$B$5)+1)&gt;=BJ31,'5、销售定价'!$P$18*'9、税金与费用'!$C$66/(DATEDIF(主要假设阐述!$B$5,主要假设阐述!$E$15,"m")+1),0)</f>
        <v>0</v>
      </c>
      <c r="BK66" s="144">
        <f>IF(((YEAR(主要假设阐述!$E$15)-YEAR(主要假设阐述!$B$5))*12+MONTH(主要假设阐述!$E$15)-MONTH(主要假设阐述!$B$5)+1)&gt;=BK31,'5、销售定价'!$P$18*'9、税金与费用'!$C$66/(DATEDIF(主要假设阐述!$B$5,主要假设阐述!$E$15,"m")+1),0)</f>
        <v>0</v>
      </c>
      <c r="BL66" s="144">
        <f>IF(((YEAR(主要假设阐述!$E$15)-YEAR(主要假设阐述!$B$5))*12+MONTH(主要假设阐述!$E$15)-MONTH(主要假设阐述!$B$5)+1)&gt;=BL31,'5、销售定价'!$P$18*'9、税金与费用'!$C$66/(DATEDIF(主要假设阐述!$B$5,主要假设阐述!$E$15,"m")+1),0)</f>
        <v>0</v>
      </c>
      <c r="BM66" s="144">
        <f>IF(((YEAR(主要假设阐述!$E$15)-YEAR(主要假设阐述!$B$5))*12+MONTH(主要假设阐述!$E$15)-MONTH(主要假设阐述!$B$5)+1)&gt;=BM31,'5、销售定价'!$P$18*'9、税金与费用'!$C$66/(DATEDIF(主要假设阐述!$B$5,主要假设阐述!$E$15,"m")+1),0)</f>
        <v>0</v>
      </c>
      <c r="BN66" s="144">
        <f>IF(((YEAR(主要假设阐述!$E$15)-YEAR(主要假设阐述!$B$5))*12+MONTH(主要假设阐述!$E$15)-MONTH(主要假设阐述!$B$5)+1)&gt;=BN31,'5、销售定价'!$P$18*'9、税金与费用'!$C$66/(DATEDIF(主要假设阐述!$B$5,主要假设阐述!$E$15,"m")+1),0)</f>
        <v>0</v>
      </c>
      <c r="BO66" s="144">
        <f>IF(((YEAR(主要假设阐述!$E$15)-YEAR(主要假设阐述!$B$5))*12+MONTH(主要假设阐述!$E$15)-MONTH(主要假设阐述!$B$5)+1)&gt;=BO31,'5、销售定价'!$P$18*'9、税金与费用'!$C$66/(DATEDIF(主要假设阐述!$B$5,主要假设阐述!$E$15,"m")+1),0)</f>
        <v>0</v>
      </c>
      <c r="BP66" s="144">
        <f>IF(((YEAR(主要假设阐述!$E$15)-YEAR(主要假设阐述!$B$5))*12+MONTH(主要假设阐述!$E$15)-MONTH(主要假设阐述!$B$5)+1)&gt;=BP31,'5、销售定价'!$P$18*'9、税金与费用'!$C$66/(DATEDIF(主要假设阐述!$B$5,主要假设阐述!$E$15,"m")+1),0)</f>
        <v>0</v>
      </c>
      <c r="BQ66" s="144">
        <f>IF(((YEAR(主要假设阐述!$E$15)-YEAR(主要假设阐述!$B$5))*12+MONTH(主要假设阐述!$E$15)-MONTH(主要假设阐述!$B$5)+1)&gt;=BQ31,'5、销售定价'!$P$18*'9、税金与费用'!$C$66/(DATEDIF(主要假设阐述!$B$5,主要假设阐述!$E$15,"m")+1),0)</f>
        <v>0</v>
      </c>
      <c r="BR66" s="144">
        <f>IF(((YEAR(主要假设阐述!$E$15)-YEAR(主要假设阐述!$B$5))*12+MONTH(主要假设阐述!$E$15)-MONTH(主要假设阐述!$B$5)+1)&gt;=BR31,'5、销售定价'!$P$18*'9、税金与费用'!$C$66/(DATEDIF(主要假设阐述!$B$5,主要假设阐述!$E$15,"m")+1),0)</f>
        <v>0</v>
      </c>
      <c r="BS66" s="144">
        <f>IF(((YEAR(主要假设阐述!$E$15)-YEAR(主要假设阐述!$B$5))*12+MONTH(主要假设阐述!$E$15)-MONTH(主要假设阐述!$B$5)+1)&gt;=BS31,'5、销售定价'!$P$18*'9、税金与费用'!$C$66/(DATEDIF(主要假设阐述!$B$5,主要假设阐述!$E$15,"m")+1),0)</f>
        <v>0</v>
      </c>
      <c r="BT66" s="144">
        <f>IF(((YEAR(主要假设阐述!$E$15)-YEAR(主要假设阐述!$B$5))*12+MONTH(主要假设阐述!$E$15)-MONTH(主要假设阐述!$B$5)+1)&gt;=BT31,'5、销售定价'!$P$18*'9、税金与费用'!$C$66/(DATEDIF(主要假设阐述!$B$5,主要假设阐述!$E$15,"m")+1),0)</f>
        <v>0</v>
      </c>
      <c r="BU66" s="144">
        <f>IF(((YEAR(主要假设阐述!$E$15)-YEAR(主要假设阐述!$B$5))*12+MONTH(主要假设阐述!$E$15)-MONTH(主要假设阐述!$B$5)+1)&gt;=BU31,'5、销售定价'!$P$18*'9、税金与费用'!$C$66/(DATEDIF(主要假设阐述!$B$5,主要假设阐述!$E$15,"m")+1),0)</f>
        <v>0</v>
      </c>
      <c r="BV66" s="144">
        <f>IF(((YEAR(主要假设阐述!$E$15)-YEAR(主要假设阐述!$B$5))*12+MONTH(主要假设阐述!$E$15)-MONTH(主要假设阐述!$B$5)+1)&gt;=BV31,'5、销售定价'!$P$18*'9、税金与费用'!$C$66/(DATEDIF(主要假设阐述!$B$5,主要假设阐述!$E$15,"m")+1),0)</f>
        <v>0</v>
      </c>
      <c r="BW66" s="144">
        <f>IF(((YEAR(主要假设阐述!$E$15)-YEAR(主要假设阐述!$B$5))*12+MONTH(主要假设阐述!$E$15)-MONTH(主要假设阐述!$B$5)+1)&gt;=BW31,'5、销售定价'!$P$18*'9、税金与费用'!$C$66/(DATEDIF(主要假设阐述!$B$5,主要假设阐述!$E$15,"m")+1),0)</f>
        <v>0</v>
      </c>
      <c r="BX66" s="144">
        <f>IF(((YEAR(主要假设阐述!$E$15)-YEAR(主要假设阐述!$B$5))*12+MONTH(主要假设阐述!$E$15)-MONTH(主要假设阐述!$B$5)+1)&gt;=BX31,'5、销售定价'!$P$18*'9、税金与费用'!$C$66/(DATEDIF(主要假设阐述!$B$5,主要假设阐述!$E$15,"m")+1),0)</f>
        <v>0</v>
      </c>
      <c r="BY66" s="144">
        <f>IF(((YEAR(主要假设阐述!$E$15)-YEAR(主要假设阐述!$B$5))*12+MONTH(主要假设阐述!$E$15)-MONTH(主要假设阐述!$B$5)+1)&gt;=BY31,'5、销售定价'!$P$18*'9、税金与费用'!$C$66/(DATEDIF(主要假设阐述!$B$5,主要假设阐述!$E$15,"m")+1),0)</f>
        <v>0</v>
      </c>
      <c r="BZ66" s="144">
        <f>IF(((YEAR(主要假设阐述!$E$15)-YEAR(主要假设阐述!$B$5))*12+MONTH(主要假设阐述!$E$15)-MONTH(主要假设阐述!$B$5)+1)&gt;=BZ31,'5、销售定价'!$P$18*'9、税金与费用'!$C$66/(DATEDIF(主要假设阐述!$B$5,主要假设阐述!$E$15,"m")+1),0)</f>
        <v>0</v>
      </c>
      <c r="CA66" s="144">
        <f>IF(((YEAR(主要假设阐述!$E$15)-YEAR(主要假设阐述!$B$5))*12+MONTH(主要假设阐述!$E$15)-MONTH(主要假设阐述!$B$5)+1)&gt;=CA31,'5、销售定价'!$P$18*'9、税金与费用'!$C$66/(DATEDIF(主要假设阐述!$B$5,主要假设阐述!$E$15,"m")+1),0)</f>
        <v>0</v>
      </c>
      <c r="CB66" s="144">
        <f>IF(((YEAR(主要假设阐述!$E$15)-YEAR(主要假设阐述!$B$5))*12+MONTH(主要假设阐述!$E$15)-MONTH(主要假设阐述!$B$5)+1)&gt;=CB31,'5、销售定价'!$P$18*'9、税金与费用'!$C$66/(DATEDIF(主要假设阐述!$B$5,主要假设阐述!$E$15,"m")+1),0)</f>
        <v>0</v>
      </c>
      <c r="CC66" s="144">
        <f>IF(((YEAR(主要假设阐述!$E$15)-YEAR(主要假设阐述!$B$5))*12+MONTH(主要假设阐述!$E$15)-MONTH(主要假设阐述!$B$5)+1)&gt;=CC31,'5、销售定价'!$P$18*'9、税金与费用'!$C$66/(DATEDIF(主要假设阐述!$B$5,主要假设阐述!$E$15,"m")+1),0)</f>
        <v>0</v>
      </c>
      <c r="CD66" s="144">
        <f>IF(((YEAR(主要假设阐述!$E$15)-YEAR(主要假设阐述!$B$5))*12+MONTH(主要假设阐述!$E$15)-MONTH(主要假设阐述!$B$5)+1)&gt;=CD31,'5、销售定价'!$P$18*'9、税金与费用'!$C$66/(DATEDIF(主要假设阐述!$B$5,主要假设阐述!$E$15,"m")+1),0)</f>
        <v>0</v>
      </c>
      <c r="CE66" s="144">
        <f>IF(((YEAR(主要假设阐述!$E$15)-YEAR(主要假设阐述!$B$5))*12+MONTH(主要假设阐述!$E$15)-MONTH(主要假设阐述!$B$5)+1)&gt;=CE31,'5、销售定价'!$P$18*'9、税金与费用'!$C$66/(DATEDIF(主要假设阐述!$B$5,主要假设阐述!$E$15,"m")+1),0)</f>
        <v>0</v>
      </c>
      <c r="CF66" s="144">
        <f>IF(((YEAR(主要假设阐述!$E$15)-YEAR(主要假设阐述!$B$5))*12+MONTH(主要假设阐述!$E$15)-MONTH(主要假设阐述!$B$5)+1)&gt;=CF31,'5、销售定价'!$P$18*'9、税金与费用'!$C$66/(DATEDIF(主要假设阐述!$B$5,主要假设阐述!$E$15,"m")+1),0)</f>
        <v>0</v>
      </c>
      <c r="CG66" s="144">
        <f>IF(((YEAR(主要假设阐述!$E$15)-YEAR(主要假设阐述!$B$5))*12+MONTH(主要假设阐述!$E$15)-MONTH(主要假设阐述!$B$5)+1)&gt;=CG31,'5、销售定价'!$P$18*'9、税金与费用'!$C$66/(DATEDIF(主要假设阐述!$B$5,主要假设阐述!$E$15,"m")+1),0)</f>
        <v>0</v>
      </c>
      <c r="CH66" s="144">
        <f>IF(((YEAR(主要假设阐述!$E$15)-YEAR(主要假设阐述!$B$5))*12+MONTH(主要假设阐述!$E$15)-MONTH(主要假设阐述!$B$5)+1)&gt;=CH31,'5、销售定价'!$P$18*'9、税金与费用'!$C$66/(DATEDIF(主要假设阐述!$B$5,主要假设阐述!$E$15,"m")+1),0)</f>
        <v>0</v>
      </c>
      <c r="CI66" s="144">
        <f>IF(((YEAR(主要假设阐述!$E$15)-YEAR(主要假设阐述!$B$5))*12+MONTH(主要假设阐述!$E$15)-MONTH(主要假设阐述!$B$5)+1)&gt;=CI31,'5、销售定价'!$P$18*'9、税金与费用'!$C$66/(DATEDIF(主要假设阐述!$B$5,主要假设阐述!$E$15,"m")+1),0)</f>
        <v>0</v>
      </c>
      <c r="CJ66" s="144">
        <f>IF(((YEAR(主要假设阐述!$E$15)-YEAR(主要假设阐述!$B$5))*12+MONTH(主要假设阐述!$E$15)-MONTH(主要假设阐述!$B$5)+1)&gt;=CJ31,'5、销售定价'!$P$18*'9、税金与费用'!$C$66/(DATEDIF(主要假设阐述!$B$5,主要假设阐述!$E$15,"m")+1),0)</f>
        <v>0</v>
      </c>
      <c r="CK66" s="144">
        <f>IF(((YEAR(主要假设阐述!$E$15)-YEAR(主要假设阐述!$B$5))*12+MONTH(主要假设阐述!$E$15)-MONTH(主要假设阐述!$B$5)+1)&gt;=CK31,'5、销售定价'!$P$18*'9、税金与费用'!$C$66/(DATEDIF(主要假设阐述!$B$5,主要假设阐述!$E$15,"m")+1),0)</f>
        <v>0</v>
      </c>
      <c r="CL66" s="144">
        <f>IF(((YEAR(主要假设阐述!$E$15)-YEAR(主要假设阐述!$B$5))*12+MONTH(主要假设阐述!$E$15)-MONTH(主要假设阐述!$B$5)+1)&gt;=CL31,'5、销售定价'!$P$18*'9、税金与费用'!$C$66/(DATEDIF(主要假设阐述!$B$5,主要假设阐述!$E$15,"m")+1),0)</f>
        <v>0</v>
      </c>
      <c r="CM66" s="144">
        <f>IF(((YEAR(主要假设阐述!$E$15)-YEAR(主要假设阐述!$B$5))*12+MONTH(主要假设阐述!$E$15)-MONTH(主要假设阐述!$B$5)+1)&gt;=CM31,'5、销售定价'!$P$18*'9、税金与费用'!$C$66/(DATEDIF(主要假设阐述!$B$5,主要假设阐述!$E$15,"m")+1),0)</f>
        <v>0</v>
      </c>
      <c r="CN66" s="144">
        <f>IF(((YEAR(主要假设阐述!$E$15)-YEAR(主要假设阐述!$B$5))*12+MONTH(主要假设阐述!$E$15)-MONTH(主要假设阐述!$B$5)+1)&gt;=CN31,'5、销售定价'!$P$18*'9、税金与费用'!$C$66/(DATEDIF(主要假设阐述!$B$5,主要假设阐述!$E$15,"m")+1),0)</f>
        <v>0</v>
      </c>
      <c r="CO66" s="144">
        <f>IF(((YEAR(主要假设阐述!$E$15)-YEAR(主要假设阐述!$B$5))*12+MONTH(主要假设阐述!$E$15)-MONTH(主要假设阐述!$B$5)+1)&gt;=CO31,'5、销售定价'!$P$18*'9、税金与费用'!$C$66/(DATEDIF(主要假设阐述!$B$5,主要假设阐述!$E$15,"m")+1),0)</f>
        <v>0</v>
      </c>
      <c r="CP66" s="144">
        <f>IF(((YEAR(主要假设阐述!$E$15)-YEAR(主要假设阐述!$B$5))*12+MONTH(主要假设阐述!$E$15)-MONTH(主要假设阐述!$B$5)+1)&gt;=CP31,'5、销售定价'!$P$18*'9、税金与费用'!$C$66/(DATEDIF(主要假设阐述!$B$5,主要假设阐述!$E$15,"m")+1),0)</f>
        <v>0</v>
      </c>
      <c r="CQ66" s="144">
        <f>IF(((YEAR(主要假设阐述!$E$15)-YEAR(主要假设阐述!$B$5))*12+MONTH(主要假设阐述!$E$15)-MONTH(主要假设阐述!$B$5)+1)&gt;=CQ31,'5、销售定价'!$P$18*'9、税金与费用'!$C$66/(DATEDIF(主要假设阐述!$B$5,主要假设阐述!$E$15,"m")+1),0)</f>
        <v>0</v>
      </c>
      <c r="CR66" s="144">
        <f>IF(((YEAR(主要假设阐述!$E$15)-YEAR(主要假设阐述!$B$5))*12+MONTH(主要假设阐述!$E$15)-MONTH(主要假设阐述!$B$5)+1)&gt;=CR31,'5、销售定价'!$P$18*'9、税金与费用'!$C$66/(DATEDIF(主要假设阐述!$B$5,主要假设阐述!$E$15,"m")+1),0)</f>
        <v>0</v>
      </c>
      <c r="CS66" s="144">
        <f>IF(((YEAR(主要假设阐述!$E$15)-YEAR(主要假设阐述!$B$5))*12+MONTH(主要假设阐述!$E$15)-MONTH(主要假设阐述!$B$5)+1)&gt;=CS31,'5、销售定价'!$P$18*'9、税金与费用'!$C$66/(DATEDIF(主要假设阐述!$B$5,主要假设阐述!$E$15,"m")+1),0)</f>
        <v>0</v>
      </c>
      <c r="CT66" s="144">
        <f>IF(((YEAR(主要假设阐述!$E$15)-YEAR(主要假设阐述!$B$5))*12+MONTH(主要假设阐述!$E$15)-MONTH(主要假设阐述!$B$5)+1)&gt;=CT31,'5、销售定价'!$P$18*'9、税金与费用'!$C$66/(DATEDIF(主要假设阐述!$B$5,主要假设阐述!$E$15,"m")+1),0)</f>
        <v>0</v>
      </c>
      <c r="CU66" s="144">
        <f>IF(((YEAR(主要假设阐述!$E$15)-YEAR(主要假设阐述!$B$5))*12+MONTH(主要假设阐述!$E$15)-MONTH(主要假设阐述!$B$5)+1)&gt;=CU31,'5、销售定价'!$P$18*'9、税金与费用'!$C$66/(DATEDIF(主要假设阐述!$B$5,主要假设阐述!$E$15,"m")+1),0)</f>
        <v>0</v>
      </c>
      <c r="CV66" s="144">
        <f>IF(((YEAR(主要假设阐述!$E$15)-YEAR(主要假设阐述!$B$5))*12+MONTH(主要假设阐述!$E$15)-MONTH(主要假设阐述!$B$5)+1)&gt;=CV31,'5、销售定价'!$P$18*'9、税金与费用'!$C$66/(DATEDIF(主要假设阐述!$B$5,主要假设阐述!$E$15,"m")+1),0)</f>
        <v>0</v>
      </c>
      <c r="CW66" s="135">
        <f>D66-'5、销售定价'!$P$18*C66</f>
        <v>0</v>
      </c>
    </row>
    <row r="67" spans="1:101" ht="16.5" customHeight="1">
      <c r="A67" s="140" t="s">
        <v>598</v>
      </c>
      <c r="B67" s="141" t="s">
        <v>603</v>
      </c>
      <c r="C67" s="150">
        <v>3.3599999999999998E-2</v>
      </c>
      <c r="D67" s="143">
        <f t="shared" si="36"/>
        <v>0</v>
      </c>
      <c r="E67" s="144"/>
      <c r="F67" s="144">
        <f>'7、回款进度'!C$121/(1+11%)*$C$67</f>
        <v>0</v>
      </c>
      <c r="G67" s="144">
        <f>'7、回款进度'!D$121/(1+11%)*$C$67</f>
        <v>0</v>
      </c>
      <c r="H67" s="144">
        <f>'7、回款进度'!E$121/(1+11%)*$C$67</f>
        <v>0</v>
      </c>
      <c r="I67" s="144">
        <f>'7、回款进度'!F$121/(1+11%)*$C$67</f>
        <v>0</v>
      </c>
      <c r="J67" s="144">
        <f>'7、回款进度'!G$121/(1+11%)*$C$67</f>
        <v>0</v>
      </c>
      <c r="K67" s="144">
        <f>'7、回款进度'!H$121/(1+11%)*$C$67</f>
        <v>0</v>
      </c>
      <c r="L67" s="144">
        <f>'7、回款进度'!I$121/(1+11%)*$C$67</f>
        <v>0</v>
      </c>
      <c r="M67" s="144">
        <f>'7、回款进度'!J$121/(1+11%)*$C$67</f>
        <v>0</v>
      </c>
      <c r="N67" s="144">
        <f>'7、回款进度'!K$121/(1+11%)*$C$67</f>
        <v>0</v>
      </c>
      <c r="O67" s="144">
        <f>'7、回款进度'!L$121/(1+11%)*$C$67</f>
        <v>0</v>
      </c>
      <c r="P67" s="144">
        <f>'7、回款进度'!M$121/(1+11%)*$C$67</f>
        <v>0</v>
      </c>
      <c r="Q67" s="144">
        <f>'7、回款进度'!N$121/(1+11%)*$C$67</f>
        <v>0</v>
      </c>
      <c r="R67" s="144">
        <f>'7、回款进度'!O$121/(1+11%)*$C$67</f>
        <v>0</v>
      </c>
      <c r="S67" s="144">
        <f>'7、回款进度'!P$121/(1+11%)*$C$67</f>
        <v>0</v>
      </c>
      <c r="T67" s="144">
        <f>'7、回款进度'!Q$121/(1+11%)*$C$67</f>
        <v>0</v>
      </c>
      <c r="U67" s="144">
        <f>'7、回款进度'!R$121/(1+11%)*$C$67</f>
        <v>0</v>
      </c>
      <c r="V67" s="144">
        <f>'7、回款进度'!S$121/(1+11%)*$C$67</f>
        <v>0</v>
      </c>
      <c r="W67" s="144">
        <f>'7、回款进度'!T$121/(1+11%)*$C$67</f>
        <v>0</v>
      </c>
      <c r="X67" s="144">
        <f>'7、回款进度'!U$121/(1+11%)*$C$67</f>
        <v>0</v>
      </c>
      <c r="Y67" s="144">
        <f>'7、回款进度'!V$121/(1+11%)*$C$67</f>
        <v>0</v>
      </c>
      <c r="Z67" s="144">
        <f>'7、回款进度'!W$121/(1+11%)*$C$67</f>
        <v>0</v>
      </c>
      <c r="AA67" s="144">
        <f>'7、回款进度'!X$121/(1+11%)*$C$67</f>
        <v>0</v>
      </c>
      <c r="AB67" s="144">
        <f>'7、回款进度'!Y$121/(1+11%)*$C$67</f>
        <v>0</v>
      </c>
      <c r="AC67" s="144">
        <f>'7、回款进度'!Z$121/(1+11%)*$C$67</f>
        <v>0</v>
      </c>
      <c r="AD67" s="144">
        <f>'7、回款进度'!AA$121/(1+11%)*$C$67</f>
        <v>0</v>
      </c>
      <c r="AE67" s="144">
        <f>'7、回款进度'!AB$121/(1+11%)*$C$67</f>
        <v>0</v>
      </c>
      <c r="AF67" s="144">
        <f>'7、回款进度'!AC$121/(1+11%)*$C$67</f>
        <v>0</v>
      </c>
      <c r="AG67" s="144">
        <f>'7、回款进度'!AD$121/(1+11%)*$C$67</f>
        <v>0</v>
      </c>
      <c r="AH67" s="144">
        <f>'7、回款进度'!AE$121/(1+11%)*$C$67</f>
        <v>0</v>
      </c>
      <c r="AI67" s="144">
        <f>'7、回款进度'!AF$121/(1+11%)*$C$67</f>
        <v>0</v>
      </c>
      <c r="AJ67" s="144">
        <f>'7、回款进度'!AG$121/(1+11%)*$C$67</f>
        <v>0</v>
      </c>
      <c r="AK67" s="144">
        <f>'7、回款进度'!AH$121/(1+11%)*$C$67</f>
        <v>0</v>
      </c>
      <c r="AL67" s="144">
        <f>'7、回款进度'!AI$121/(1+11%)*$C$67</f>
        <v>0</v>
      </c>
      <c r="AM67" s="144">
        <f>'7、回款进度'!AJ$121/(1+11%)*$C$67</f>
        <v>0</v>
      </c>
      <c r="AN67" s="144">
        <f>'7、回款进度'!AK$121/(1+11%)*$C$67</f>
        <v>0</v>
      </c>
      <c r="AO67" s="144">
        <f>'7、回款进度'!AL$121/(1+11%)*$C$67</f>
        <v>0</v>
      </c>
      <c r="AP67" s="144">
        <f>'7、回款进度'!AM$121/(1+11%)*$C$67</f>
        <v>0</v>
      </c>
      <c r="AQ67" s="144">
        <f>'7、回款进度'!AN$121/(1+11%)*$C$67</f>
        <v>0</v>
      </c>
      <c r="AR67" s="144">
        <f>'7、回款进度'!AO$121/(1+11%)*$C$67</f>
        <v>0</v>
      </c>
      <c r="AS67" s="144">
        <f>'7、回款进度'!AP$121/(1+11%)*$C$67</f>
        <v>0</v>
      </c>
      <c r="AT67" s="144">
        <f>'7、回款进度'!AQ$121/(1+11%)*$C$67</f>
        <v>0</v>
      </c>
      <c r="AU67" s="144">
        <f>'7、回款进度'!AR$121/(1+11%)*$C$67</f>
        <v>0</v>
      </c>
      <c r="AV67" s="144">
        <f>'7、回款进度'!AS$121/(1+11%)*$C$67</f>
        <v>0</v>
      </c>
      <c r="AW67" s="144">
        <f>'7、回款进度'!AT$121/(1+11%)*$C$67</f>
        <v>0</v>
      </c>
      <c r="AX67" s="144">
        <f>'7、回款进度'!AU$121/(1+11%)*$C$67</f>
        <v>0</v>
      </c>
      <c r="AY67" s="144">
        <f>'7、回款进度'!AV$121/(1+11%)*$C$67</f>
        <v>0</v>
      </c>
      <c r="AZ67" s="144">
        <f>'7、回款进度'!AW$121/(1+11%)*$C$67</f>
        <v>0</v>
      </c>
      <c r="BA67" s="144">
        <f>'7、回款进度'!AX$121/(1+11%)*$C$67</f>
        <v>0</v>
      </c>
      <c r="BB67" s="144">
        <f>'7、回款进度'!AY$121/(1+11%)*$C$67</f>
        <v>0</v>
      </c>
      <c r="BC67" s="144">
        <f>'7、回款进度'!AZ$121/(1+11%)*$C$67</f>
        <v>0</v>
      </c>
      <c r="BD67" s="144">
        <f>'7、回款进度'!BA$121/(1+11%)*$C$67</f>
        <v>0</v>
      </c>
      <c r="BE67" s="144">
        <f>'7、回款进度'!BB$121/(1+11%)*$C$67</f>
        <v>0</v>
      </c>
      <c r="BF67" s="144">
        <f>'7、回款进度'!BC$121/(1+11%)*$C$67</f>
        <v>0</v>
      </c>
      <c r="BG67" s="144">
        <f>'7、回款进度'!BD$121/(1+11%)*$C$67</f>
        <v>0</v>
      </c>
      <c r="BH67" s="144">
        <f>'7、回款进度'!BE$121/(1+11%)*$C$67</f>
        <v>0</v>
      </c>
      <c r="BI67" s="144">
        <f>'7、回款进度'!BF$121/(1+11%)*$C$67</f>
        <v>0</v>
      </c>
      <c r="BJ67" s="144">
        <f>'7、回款进度'!BG$121/(1+11%)*$C$67</f>
        <v>0</v>
      </c>
      <c r="BK67" s="144">
        <f>'7、回款进度'!BH$121/(1+11%)*$C$67</f>
        <v>0</v>
      </c>
      <c r="BL67" s="144">
        <f>'7、回款进度'!BI$121/(1+11%)*$C$67</f>
        <v>0</v>
      </c>
      <c r="BM67" s="144">
        <f>'7、回款进度'!BJ$121/(1+11%)*$C$67</f>
        <v>0</v>
      </c>
      <c r="BN67" s="144">
        <f>'7、回款进度'!BK$121/(1+11%)*$C$67</f>
        <v>0</v>
      </c>
      <c r="BO67" s="144">
        <f>'7、回款进度'!BL$121/(1+11%)*$C$67</f>
        <v>0</v>
      </c>
      <c r="BP67" s="144">
        <f>'7、回款进度'!BM$121/(1+11%)*$C$67</f>
        <v>0</v>
      </c>
      <c r="BQ67" s="144">
        <f>'7、回款进度'!BN$121/(1+11%)*$C$67</f>
        <v>0</v>
      </c>
      <c r="BR67" s="144">
        <f>'7、回款进度'!BO$121/(1+11%)*$C$67</f>
        <v>0</v>
      </c>
      <c r="BS67" s="144">
        <f>'7、回款进度'!BP$121/(1+11%)*$C$67</f>
        <v>0</v>
      </c>
      <c r="BT67" s="144">
        <f>'7、回款进度'!BQ$121/(1+11%)*$C$67</f>
        <v>0</v>
      </c>
      <c r="BU67" s="144">
        <f>'7、回款进度'!BR$121/(1+11%)*$C$67</f>
        <v>0</v>
      </c>
      <c r="BV67" s="144">
        <f>'7、回款进度'!BS$121/(1+11%)*$C$67</f>
        <v>0</v>
      </c>
      <c r="BW67" s="144">
        <f>'7、回款进度'!BT$121/(1+11%)*$C$67</f>
        <v>0</v>
      </c>
      <c r="BX67" s="144">
        <f>'7、回款进度'!BU$121/(1+11%)*$C$67</f>
        <v>0</v>
      </c>
      <c r="BY67" s="144">
        <f>'7、回款进度'!BV$121/(1+11%)*$C$67</f>
        <v>0</v>
      </c>
      <c r="BZ67" s="144">
        <f>'7、回款进度'!BW$121/(1+11%)*$C$67</f>
        <v>0</v>
      </c>
      <c r="CA67" s="144">
        <f>'7、回款进度'!BX$121/(1+11%)*$C$67</f>
        <v>0</v>
      </c>
      <c r="CB67" s="144">
        <f>'7、回款进度'!BY$121/(1+11%)*$C$67</f>
        <v>0</v>
      </c>
      <c r="CC67" s="144">
        <f>'7、回款进度'!BZ$121/(1+11%)*$C$67</f>
        <v>0</v>
      </c>
      <c r="CD67" s="144">
        <f>'7、回款进度'!CA$121/(1+11%)*$C$67</f>
        <v>0</v>
      </c>
      <c r="CE67" s="144">
        <f>'7、回款进度'!CB$121/(1+11%)*$C$67</f>
        <v>0</v>
      </c>
      <c r="CF67" s="144">
        <f>'7、回款进度'!CC$121/(1+11%)*$C$67</f>
        <v>0</v>
      </c>
      <c r="CG67" s="144">
        <f>'7、回款进度'!CD$121/(1+11%)*$C$67</f>
        <v>0</v>
      </c>
      <c r="CH67" s="144">
        <f>'7、回款进度'!CE$121/(1+11%)*$C$67</f>
        <v>0</v>
      </c>
      <c r="CI67" s="144">
        <f>'7、回款进度'!CF$121/(1+11%)*$C$67</f>
        <v>0</v>
      </c>
      <c r="CJ67" s="144">
        <f>'7、回款进度'!CG$121/(1+11%)*$C$67</f>
        <v>0</v>
      </c>
      <c r="CK67" s="144">
        <f>'7、回款进度'!CH$121/(1+11%)*$C$67</f>
        <v>0</v>
      </c>
      <c r="CL67" s="144">
        <f>'7、回款进度'!CI$121/(1+11%)*$C$67</f>
        <v>0</v>
      </c>
      <c r="CM67" s="144">
        <f>'7、回款进度'!CJ$121/(1+11%)*$C$67</f>
        <v>0</v>
      </c>
      <c r="CN67" s="144">
        <f>'7、回款进度'!CK$121/(1+11%)*$C$67</f>
        <v>0</v>
      </c>
      <c r="CO67" s="144">
        <f>'7、回款进度'!CL$121/(1+11%)*$C$67</f>
        <v>0</v>
      </c>
      <c r="CP67" s="144">
        <f>'7、回款进度'!CM$121/(1+11%)*$C$67</f>
        <v>0</v>
      </c>
      <c r="CQ67" s="144">
        <f>'7、回款进度'!CN$121/(1+11%)*$C$67</f>
        <v>0</v>
      </c>
      <c r="CR67" s="144">
        <f>'7、回款进度'!CO$121/(1+11%)*$C$67</f>
        <v>0</v>
      </c>
      <c r="CS67" s="144">
        <f>'7、回款进度'!CP$121/(1+11%)*$C$67</f>
        <v>0</v>
      </c>
      <c r="CT67" s="144">
        <f>'7、回款进度'!CQ$121/(1+11%)*$C$67</f>
        <v>0</v>
      </c>
      <c r="CU67" s="144">
        <f>'7、回款进度'!CR$121/(1+11%)*$C$67</f>
        <v>0</v>
      </c>
      <c r="CV67" s="144">
        <f>'7、回款进度'!CS$121/(1+11%)*$C$67</f>
        <v>0</v>
      </c>
      <c r="CW67" s="135">
        <f>D67-'5、销售定价'!$P$18*C67</f>
        <v>0</v>
      </c>
    </row>
    <row r="68" spans="1:101" ht="16.5" customHeight="1">
      <c r="A68" s="140" t="s">
        <v>599</v>
      </c>
      <c r="B68" s="141" t="s">
        <v>603</v>
      </c>
      <c r="C68" s="150">
        <v>0.02</v>
      </c>
      <c r="D68" s="143">
        <f t="shared" si="36"/>
        <v>0</v>
      </c>
      <c r="E68" s="152"/>
      <c r="F68" s="152">
        <f>'7、回款进度'!C$121/(1+11%)*$C$68</f>
        <v>0</v>
      </c>
      <c r="G68" s="152">
        <f>'7、回款进度'!D$121/(1+11%)*$C$68</f>
        <v>0</v>
      </c>
      <c r="H68" s="152">
        <f>'7、回款进度'!E$121/(1+11%)*$C$68</f>
        <v>0</v>
      </c>
      <c r="I68" s="152">
        <f>'7、回款进度'!F$121/(1+11%)*$C$68</f>
        <v>0</v>
      </c>
      <c r="J68" s="152">
        <f>'7、回款进度'!G$121/(1+11%)*$C$68</f>
        <v>0</v>
      </c>
      <c r="K68" s="152">
        <f>'7、回款进度'!H$121/(1+11%)*$C$68</f>
        <v>0</v>
      </c>
      <c r="L68" s="152">
        <f>'7、回款进度'!I$121/(1+11%)*$C$68</f>
        <v>0</v>
      </c>
      <c r="M68" s="152">
        <f>'7、回款进度'!J$121/(1+11%)*$C$68</f>
        <v>0</v>
      </c>
      <c r="N68" s="152">
        <f>'7、回款进度'!K$121/(1+11%)*$C$68</f>
        <v>0</v>
      </c>
      <c r="O68" s="152">
        <f>'7、回款进度'!L$121/(1+11%)*$C$68</f>
        <v>0</v>
      </c>
      <c r="P68" s="152">
        <f>'7、回款进度'!M$121/(1+11%)*$C$68</f>
        <v>0</v>
      </c>
      <c r="Q68" s="152">
        <f>'7、回款进度'!N$121/(1+11%)*$C$68</f>
        <v>0</v>
      </c>
      <c r="R68" s="152">
        <f>'7、回款进度'!O$121/(1+11%)*$C$68</f>
        <v>0</v>
      </c>
      <c r="S68" s="152">
        <f>'7、回款进度'!P$121/(1+11%)*$C$68</f>
        <v>0</v>
      </c>
      <c r="T68" s="152">
        <f>'7、回款进度'!Q$121/(1+11%)*$C$68</f>
        <v>0</v>
      </c>
      <c r="U68" s="152">
        <f>'7、回款进度'!R$121/(1+11%)*$C$68</f>
        <v>0</v>
      </c>
      <c r="V68" s="152">
        <f>'7、回款进度'!S$121/(1+11%)*$C$68</f>
        <v>0</v>
      </c>
      <c r="W68" s="152">
        <f>'7、回款进度'!T$121/(1+11%)*$C$68</f>
        <v>0</v>
      </c>
      <c r="X68" s="152">
        <f>'7、回款进度'!U$121/(1+11%)*$C$68</f>
        <v>0</v>
      </c>
      <c r="Y68" s="152">
        <f>'7、回款进度'!V$121/(1+11%)*$C$68</f>
        <v>0</v>
      </c>
      <c r="Z68" s="152">
        <f>'7、回款进度'!W$121/(1+11%)*$C$68</f>
        <v>0</v>
      </c>
      <c r="AA68" s="152">
        <f>'7、回款进度'!X$121/(1+11%)*$C$68</f>
        <v>0</v>
      </c>
      <c r="AB68" s="152">
        <f>'7、回款进度'!Y$121/(1+11%)*$C$68</f>
        <v>0</v>
      </c>
      <c r="AC68" s="152">
        <f>'7、回款进度'!Z$121/(1+11%)*$C$68</f>
        <v>0</v>
      </c>
      <c r="AD68" s="152">
        <f>'7、回款进度'!AA$121/(1+11%)*$C$68</f>
        <v>0</v>
      </c>
      <c r="AE68" s="152">
        <f>'7、回款进度'!AB$121/(1+11%)*$C$68</f>
        <v>0</v>
      </c>
      <c r="AF68" s="152">
        <f>'7、回款进度'!AC$121/(1+11%)*$C$68</f>
        <v>0</v>
      </c>
      <c r="AG68" s="152">
        <f>'7、回款进度'!AD$121/(1+11%)*$C$68</f>
        <v>0</v>
      </c>
      <c r="AH68" s="152">
        <f>'7、回款进度'!AE$121/(1+11%)*$C$68</f>
        <v>0</v>
      </c>
      <c r="AI68" s="152">
        <f>'7、回款进度'!AF$121/(1+11%)*$C$68</f>
        <v>0</v>
      </c>
      <c r="AJ68" s="152">
        <f>'7、回款进度'!AG$121/(1+11%)*$C$68</f>
        <v>0</v>
      </c>
      <c r="AK68" s="152">
        <f>'7、回款进度'!AH$121/(1+11%)*$C$68</f>
        <v>0</v>
      </c>
      <c r="AL68" s="152">
        <f>'7、回款进度'!AI$121/(1+11%)*$C$68</f>
        <v>0</v>
      </c>
      <c r="AM68" s="152">
        <f>'7、回款进度'!AJ$121/(1+11%)*$C$68</f>
        <v>0</v>
      </c>
      <c r="AN68" s="152">
        <f>'7、回款进度'!AK$121/(1+11%)*$C$68</f>
        <v>0</v>
      </c>
      <c r="AO68" s="152">
        <f>'7、回款进度'!AL$121/(1+11%)*$C$68</f>
        <v>0</v>
      </c>
      <c r="AP68" s="152">
        <f>'7、回款进度'!AM$121/(1+11%)*$C$68</f>
        <v>0</v>
      </c>
      <c r="AQ68" s="152">
        <f>'7、回款进度'!AN$121/(1+11%)*$C$68</f>
        <v>0</v>
      </c>
      <c r="AR68" s="152">
        <f>'7、回款进度'!AO$121/(1+11%)*$C$68</f>
        <v>0</v>
      </c>
      <c r="AS68" s="152">
        <f>'7、回款进度'!AP$121/(1+11%)*$C$68</f>
        <v>0</v>
      </c>
      <c r="AT68" s="152">
        <f>'7、回款进度'!AQ$121/(1+11%)*$C$68</f>
        <v>0</v>
      </c>
      <c r="AU68" s="152">
        <f>'7、回款进度'!AR$121/(1+11%)*$C$68</f>
        <v>0</v>
      </c>
      <c r="AV68" s="152">
        <f>'7、回款进度'!AS$121/(1+11%)*$C$68</f>
        <v>0</v>
      </c>
      <c r="AW68" s="152">
        <f>'7、回款进度'!AT$121/(1+11%)*$C$68</f>
        <v>0</v>
      </c>
      <c r="AX68" s="152">
        <f>'7、回款进度'!AU$121/(1+11%)*$C$68</f>
        <v>0</v>
      </c>
      <c r="AY68" s="152">
        <f>'7、回款进度'!AV$121/(1+11%)*$C$68</f>
        <v>0</v>
      </c>
      <c r="AZ68" s="152">
        <f>'7、回款进度'!AW$121/(1+11%)*$C$68</f>
        <v>0</v>
      </c>
      <c r="BA68" s="152">
        <f>'7、回款进度'!AX$121/(1+11%)*$C$68</f>
        <v>0</v>
      </c>
      <c r="BB68" s="152">
        <f>'7、回款进度'!AY$121/(1+11%)*$C$68</f>
        <v>0</v>
      </c>
      <c r="BC68" s="152">
        <f>'7、回款进度'!AZ$121/(1+11%)*$C$68</f>
        <v>0</v>
      </c>
      <c r="BD68" s="152">
        <f>'7、回款进度'!BA$121/(1+11%)*$C$68</f>
        <v>0</v>
      </c>
      <c r="BE68" s="152">
        <f>'7、回款进度'!BB$121/(1+11%)*$C$68</f>
        <v>0</v>
      </c>
      <c r="BF68" s="152">
        <f>'7、回款进度'!BC$121/(1+11%)*$C$68</f>
        <v>0</v>
      </c>
      <c r="BG68" s="152">
        <f>'7、回款进度'!BD$121/(1+11%)*$C$68</f>
        <v>0</v>
      </c>
      <c r="BH68" s="152">
        <f>'7、回款进度'!BE$121/(1+11%)*$C$68</f>
        <v>0</v>
      </c>
      <c r="BI68" s="152">
        <f>'7、回款进度'!BF$121/(1+11%)*$C$68</f>
        <v>0</v>
      </c>
      <c r="BJ68" s="152">
        <f>'7、回款进度'!BG$121/(1+11%)*$C$68</f>
        <v>0</v>
      </c>
      <c r="BK68" s="152">
        <f>'7、回款进度'!BH$121/(1+11%)*$C$68</f>
        <v>0</v>
      </c>
      <c r="BL68" s="152">
        <f>'7、回款进度'!BI$121/(1+11%)*$C$68</f>
        <v>0</v>
      </c>
      <c r="BM68" s="152">
        <f>'7、回款进度'!BJ$121/(1+11%)*$C$68</f>
        <v>0</v>
      </c>
      <c r="BN68" s="152">
        <f>'7、回款进度'!BK$121/(1+11%)*$C$68</f>
        <v>0</v>
      </c>
      <c r="BO68" s="152">
        <f>'7、回款进度'!BL$121/(1+11%)*$C$68</f>
        <v>0</v>
      </c>
      <c r="BP68" s="152">
        <f>'7、回款进度'!BM$121/(1+11%)*$C$68</f>
        <v>0</v>
      </c>
      <c r="BQ68" s="152">
        <f>'7、回款进度'!BN$121/(1+11%)*$C$68</f>
        <v>0</v>
      </c>
      <c r="BR68" s="152">
        <f>'7、回款进度'!BO$121/(1+11%)*$C$68</f>
        <v>0</v>
      </c>
      <c r="BS68" s="152">
        <f>'7、回款进度'!BP$121/(1+11%)*$C$68</f>
        <v>0</v>
      </c>
      <c r="BT68" s="152">
        <f>'7、回款进度'!BQ$121/(1+11%)*$C$68</f>
        <v>0</v>
      </c>
      <c r="BU68" s="152">
        <f>'7、回款进度'!BR$121/(1+11%)*$C$68</f>
        <v>0</v>
      </c>
      <c r="BV68" s="152">
        <f>'7、回款进度'!BS$121/(1+11%)*$C$68</f>
        <v>0</v>
      </c>
      <c r="BW68" s="152">
        <f>'7、回款进度'!BT$121/(1+11%)*$C$68</f>
        <v>0</v>
      </c>
      <c r="BX68" s="152">
        <f>'7、回款进度'!BU$121/(1+11%)*$C$68</f>
        <v>0</v>
      </c>
      <c r="BY68" s="152">
        <f>'7、回款进度'!BV$121/(1+11%)*$C$68</f>
        <v>0</v>
      </c>
      <c r="BZ68" s="152">
        <f>'7、回款进度'!BW$121/(1+11%)*$C$68</f>
        <v>0</v>
      </c>
      <c r="CA68" s="152">
        <f>'7、回款进度'!BX$121/(1+11%)*$C$68</f>
        <v>0</v>
      </c>
      <c r="CB68" s="152">
        <f>'7、回款进度'!BY$121/(1+11%)*$C$68</f>
        <v>0</v>
      </c>
      <c r="CC68" s="152">
        <f>'7、回款进度'!BZ$121/(1+11%)*$C$68</f>
        <v>0</v>
      </c>
      <c r="CD68" s="152">
        <f>'7、回款进度'!CA$121/(1+11%)*$C$68</f>
        <v>0</v>
      </c>
      <c r="CE68" s="152">
        <f>'7、回款进度'!CB$121/(1+11%)*$C$68</f>
        <v>0</v>
      </c>
      <c r="CF68" s="152">
        <f>'7、回款进度'!CC$121/(1+11%)*$C$68</f>
        <v>0</v>
      </c>
      <c r="CG68" s="152">
        <f>'7、回款进度'!CD$121/(1+11%)*$C$68</f>
        <v>0</v>
      </c>
      <c r="CH68" s="152">
        <f>'7、回款进度'!CE$121/(1+11%)*$C$68</f>
        <v>0</v>
      </c>
      <c r="CI68" s="152">
        <f>'7、回款进度'!CF$121/(1+11%)*$C$68</f>
        <v>0</v>
      </c>
      <c r="CJ68" s="152">
        <f>'7、回款进度'!CG$121/(1+11%)*$C$68</f>
        <v>0</v>
      </c>
      <c r="CK68" s="152">
        <f>'7、回款进度'!CH$121/(1+11%)*$C$68</f>
        <v>0</v>
      </c>
      <c r="CL68" s="152">
        <f>'7、回款进度'!CI$121/(1+11%)*$C$68</f>
        <v>0</v>
      </c>
      <c r="CM68" s="152">
        <f>'7、回款进度'!CJ$121/(1+11%)*$C$68</f>
        <v>0</v>
      </c>
      <c r="CN68" s="152">
        <f>'7、回款进度'!CK$121/(1+11%)*$C$68</f>
        <v>0</v>
      </c>
      <c r="CO68" s="152">
        <f>'7、回款进度'!CL$121/(1+11%)*$C$68</f>
        <v>0</v>
      </c>
      <c r="CP68" s="152">
        <f>'7、回款进度'!CM$121/(1+11%)*$C$68</f>
        <v>0</v>
      </c>
      <c r="CQ68" s="152">
        <f>'7、回款进度'!CN$121/(1+11%)*$C$68</f>
        <v>0</v>
      </c>
      <c r="CR68" s="152">
        <f>'7、回款进度'!CO$121/(1+11%)*$C$68</f>
        <v>0</v>
      </c>
      <c r="CS68" s="152">
        <f>'7、回款进度'!CP$121/(1+11%)*$C$68</f>
        <v>0</v>
      </c>
      <c r="CT68" s="152">
        <f>'7、回款进度'!CQ$121/(1+11%)*$C$68</f>
        <v>0</v>
      </c>
      <c r="CU68" s="152">
        <f>'7、回款进度'!CR$121/(1+11%)*$C$68</f>
        <v>0</v>
      </c>
      <c r="CV68" s="152">
        <f>'7、回款进度'!CS$121/(1+11%)*$C$68</f>
        <v>0</v>
      </c>
      <c r="CW68" s="135">
        <f>D68-'5、销售定价'!$P$18*C68</f>
        <v>0</v>
      </c>
    </row>
    <row r="69" spans="1:101" ht="16.5" customHeight="1">
      <c r="A69" s="140" t="s">
        <v>600</v>
      </c>
      <c r="B69" s="141" t="s">
        <v>603</v>
      </c>
      <c r="C69" s="150">
        <v>0.15</v>
      </c>
      <c r="D69" s="143">
        <f t="shared" si="36"/>
        <v>0</v>
      </c>
      <c r="E69" s="152"/>
      <c r="F69" s="153">
        <f t="shared" ref="F69:AK69" si="37">IF(F70&lt;0,0,F70)</f>
        <v>0</v>
      </c>
      <c r="G69" s="153">
        <f t="shared" si="37"/>
        <v>0</v>
      </c>
      <c r="H69" s="153">
        <f t="shared" si="37"/>
        <v>0</v>
      </c>
      <c r="I69" s="153">
        <f t="shared" si="37"/>
        <v>0</v>
      </c>
      <c r="J69" s="153">
        <f t="shared" si="37"/>
        <v>0</v>
      </c>
      <c r="K69" s="153">
        <f t="shared" si="37"/>
        <v>0</v>
      </c>
      <c r="L69" s="153">
        <f t="shared" si="37"/>
        <v>0</v>
      </c>
      <c r="M69" s="153">
        <f t="shared" si="37"/>
        <v>0</v>
      </c>
      <c r="N69" s="153">
        <f t="shared" si="37"/>
        <v>0</v>
      </c>
      <c r="O69" s="153">
        <f t="shared" si="37"/>
        <v>0</v>
      </c>
      <c r="P69" s="153">
        <f t="shared" si="37"/>
        <v>0</v>
      </c>
      <c r="Q69" s="153">
        <f t="shared" si="37"/>
        <v>0</v>
      </c>
      <c r="R69" s="153">
        <f t="shared" si="37"/>
        <v>0</v>
      </c>
      <c r="S69" s="153">
        <f t="shared" si="37"/>
        <v>0</v>
      </c>
      <c r="T69" s="153">
        <f t="shared" si="37"/>
        <v>0</v>
      </c>
      <c r="U69" s="153">
        <f t="shared" si="37"/>
        <v>0</v>
      </c>
      <c r="V69" s="153">
        <f t="shared" si="37"/>
        <v>0</v>
      </c>
      <c r="W69" s="153">
        <f t="shared" si="37"/>
        <v>0</v>
      </c>
      <c r="X69" s="153">
        <f t="shared" si="37"/>
        <v>0</v>
      </c>
      <c r="Y69" s="153">
        <f t="shared" si="37"/>
        <v>0</v>
      </c>
      <c r="Z69" s="153">
        <f t="shared" si="37"/>
        <v>0</v>
      </c>
      <c r="AA69" s="153">
        <f t="shared" si="37"/>
        <v>0</v>
      </c>
      <c r="AB69" s="153">
        <f t="shared" si="37"/>
        <v>0</v>
      </c>
      <c r="AC69" s="153">
        <f t="shared" si="37"/>
        <v>0</v>
      </c>
      <c r="AD69" s="153">
        <f t="shared" si="37"/>
        <v>0</v>
      </c>
      <c r="AE69" s="153">
        <f t="shared" si="37"/>
        <v>0</v>
      </c>
      <c r="AF69" s="153">
        <f t="shared" si="37"/>
        <v>0</v>
      </c>
      <c r="AG69" s="153">
        <f t="shared" si="37"/>
        <v>0</v>
      </c>
      <c r="AH69" s="153">
        <f t="shared" si="37"/>
        <v>0</v>
      </c>
      <c r="AI69" s="153">
        <f t="shared" si="37"/>
        <v>0</v>
      </c>
      <c r="AJ69" s="153">
        <f t="shared" si="37"/>
        <v>0</v>
      </c>
      <c r="AK69" s="153">
        <f t="shared" si="37"/>
        <v>0</v>
      </c>
      <c r="AL69" s="153">
        <f t="shared" ref="AL69:BQ69" si="38">IF(AL70&lt;0,0,AL70)</f>
        <v>0</v>
      </c>
      <c r="AM69" s="153">
        <f t="shared" si="38"/>
        <v>0</v>
      </c>
      <c r="AN69" s="153">
        <f t="shared" si="38"/>
        <v>0</v>
      </c>
      <c r="AO69" s="153">
        <f t="shared" si="38"/>
        <v>0</v>
      </c>
      <c r="AP69" s="153">
        <f t="shared" si="38"/>
        <v>0</v>
      </c>
      <c r="AQ69" s="153">
        <f t="shared" si="38"/>
        <v>0</v>
      </c>
      <c r="AR69" s="153">
        <f t="shared" si="38"/>
        <v>0</v>
      </c>
      <c r="AS69" s="153">
        <f t="shared" si="38"/>
        <v>0</v>
      </c>
      <c r="AT69" s="153">
        <f t="shared" si="38"/>
        <v>0</v>
      </c>
      <c r="AU69" s="153">
        <f t="shared" si="38"/>
        <v>0</v>
      </c>
      <c r="AV69" s="153">
        <f t="shared" si="38"/>
        <v>0</v>
      </c>
      <c r="AW69" s="153">
        <f t="shared" si="38"/>
        <v>0</v>
      </c>
      <c r="AX69" s="153">
        <f t="shared" si="38"/>
        <v>0</v>
      </c>
      <c r="AY69" s="153">
        <f t="shared" si="38"/>
        <v>0</v>
      </c>
      <c r="AZ69" s="153">
        <f t="shared" si="38"/>
        <v>0</v>
      </c>
      <c r="BA69" s="153">
        <f t="shared" si="38"/>
        <v>0</v>
      </c>
      <c r="BB69" s="153">
        <f t="shared" si="38"/>
        <v>0</v>
      </c>
      <c r="BC69" s="153">
        <f t="shared" si="38"/>
        <v>0</v>
      </c>
      <c r="BD69" s="153">
        <f t="shared" si="38"/>
        <v>0</v>
      </c>
      <c r="BE69" s="153">
        <f t="shared" si="38"/>
        <v>0</v>
      </c>
      <c r="BF69" s="153">
        <f t="shared" si="38"/>
        <v>0</v>
      </c>
      <c r="BG69" s="153">
        <f t="shared" si="38"/>
        <v>0</v>
      </c>
      <c r="BH69" s="153">
        <f t="shared" si="38"/>
        <v>0</v>
      </c>
      <c r="BI69" s="153">
        <f t="shared" si="38"/>
        <v>0</v>
      </c>
      <c r="BJ69" s="153">
        <f t="shared" si="38"/>
        <v>0</v>
      </c>
      <c r="BK69" s="153">
        <f t="shared" si="38"/>
        <v>0</v>
      </c>
      <c r="BL69" s="153">
        <f t="shared" si="38"/>
        <v>0</v>
      </c>
      <c r="BM69" s="153">
        <f t="shared" si="38"/>
        <v>0</v>
      </c>
      <c r="BN69" s="153">
        <f t="shared" si="38"/>
        <v>0</v>
      </c>
      <c r="BO69" s="153">
        <f t="shared" si="38"/>
        <v>0</v>
      </c>
      <c r="BP69" s="153">
        <f t="shared" si="38"/>
        <v>0</v>
      </c>
      <c r="BQ69" s="153">
        <f t="shared" si="38"/>
        <v>0</v>
      </c>
      <c r="BR69" s="153">
        <f t="shared" ref="BR69:CV69" si="39">IF(BR70&lt;0,0,BR70)</f>
        <v>0</v>
      </c>
      <c r="BS69" s="153">
        <f t="shared" si="39"/>
        <v>0</v>
      </c>
      <c r="BT69" s="153">
        <f t="shared" si="39"/>
        <v>0</v>
      </c>
      <c r="BU69" s="153">
        <f t="shared" si="39"/>
        <v>0</v>
      </c>
      <c r="BV69" s="153">
        <f t="shared" si="39"/>
        <v>0</v>
      </c>
      <c r="BW69" s="153">
        <f t="shared" si="39"/>
        <v>0</v>
      </c>
      <c r="BX69" s="153">
        <f t="shared" si="39"/>
        <v>0</v>
      </c>
      <c r="BY69" s="153">
        <f t="shared" si="39"/>
        <v>0</v>
      </c>
      <c r="BZ69" s="153">
        <f t="shared" si="39"/>
        <v>0</v>
      </c>
      <c r="CA69" s="153">
        <f t="shared" si="39"/>
        <v>0</v>
      </c>
      <c r="CB69" s="153">
        <f t="shared" si="39"/>
        <v>0</v>
      </c>
      <c r="CC69" s="153">
        <f t="shared" si="39"/>
        <v>0</v>
      </c>
      <c r="CD69" s="153">
        <f t="shared" si="39"/>
        <v>0</v>
      </c>
      <c r="CE69" s="153">
        <f t="shared" si="39"/>
        <v>0</v>
      </c>
      <c r="CF69" s="153">
        <f t="shared" si="39"/>
        <v>0</v>
      </c>
      <c r="CG69" s="153">
        <f t="shared" si="39"/>
        <v>0</v>
      </c>
      <c r="CH69" s="153">
        <f t="shared" si="39"/>
        <v>0</v>
      </c>
      <c r="CI69" s="153">
        <f t="shared" si="39"/>
        <v>0</v>
      </c>
      <c r="CJ69" s="153">
        <f t="shared" si="39"/>
        <v>0</v>
      </c>
      <c r="CK69" s="153">
        <f t="shared" si="39"/>
        <v>0</v>
      </c>
      <c r="CL69" s="153">
        <f t="shared" si="39"/>
        <v>0</v>
      </c>
      <c r="CM69" s="153">
        <f t="shared" si="39"/>
        <v>0</v>
      </c>
      <c r="CN69" s="153">
        <f t="shared" si="39"/>
        <v>0</v>
      </c>
      <c r="CO69" s="153">
        <f t="shared" si="39"/>
        <v>0</v>
      </c>
      <c r="CP69" s="153">
        <f t="shared" si="39"/>
        <v>0</v>
      </c>
      <c r="CQ69" s="153">
        <f t="shared" si="39"/>
        <v>0</v>
      </c>
      <c r="CR69" s="153">
        <f t="shared" si="39"/>
        <v>0</v>
      </c>
      <c r="CS69" s="153">
        <f t="shared" si="39"/>
        <v>0</v>
      </c>
      <c r="CT69" s="153">
        <f t="shared" si="39"/>
        <v>0</v>
      </c>
      <c r="CU69" s="153">
        <f t="shared" si="39"/>
        <v>0</v>
      </c>
      <c r="CV69" s="153">
        <f t="shared" si="39"/>
        <v>0</v>
      </c>
      <c r="CW69" s="166">
        <f>D69-('5、销售定价'!$P$18*C69-D65-D66-D67-D68)*25%</f>
        <v>0</v>
      </c>
    </row>
    <row r="70" spans="1:101" s="132" customFormat="1" ht="16.5" customHeight="1">
      <c r="A70" s="154" t="s">
        <v>604</v>
      </c>
      <c r="B70" s="155"/>
      <c r="C70" s="156"/>
      <c r="D70" s="157"/>
      <c r="E70" s="158"/>
      <c r="F70" s="158">
        <f t="shared" ref="F70:AK70" si="40">IF(E70&lt;0,E70+F71,F71)</f>
        <v>0</v>
      </c>
      <c r="G70" s="158">
        <f t="shared" si="40"/>
        <v>0</v>
      </c>
      <c r="H70" s="158">
        <f t="shared" si="40"/>
        <v>0</v>
      </c>
      <c r="I70" s="158">
        <f t="shared" si="40"/>
        <v>0</v>
      </c>
      <c r="J70" s="158">
        <f t="shared" si="40"/>
        <v>0</v>
      </c>
      <c r="K70" s="158">
        <f t="shared" si="40"/>
        <v>0</v>
      </c>
      <c r="L70" s="158">
        <f t="shared" si="40"/>
        <v>0</v>
      </c>
      <c r="M70" s="158">
        <f t="shared" si="40"/>
        <v>0</v>
      </c>
      <c r="N70" s="158">
        <f t="shared" si="40"/>
        <v>0</v>
      </c>
      <c r="O70" s="158">
        <f t="shared" si="40"/>
        <v>0</v>
      </c>
      <c r="P70" s="158">
        <f t="shared" si="40"/>
        <v>0</v>
      </c>
      <c r="Q70" s="158">
        <f t="shared" si="40"/>
        <v>0</v>
      </c>
      <c r="R70" s="158">
        <f t="shared" si="40"/>
        <v>0</v>
      </c>
      <c r="S70" s="158">
        <f t="shared" si="40"/>
        <v>0</v>
      </c>
      <c r="T70" s="158">
        <f t="shared" si="40"/>
        <v>0</v>
      </c>
      <c r="U70" s="158">
        <f t="shared" si="40"/>
        <v>0</v>
      </c>
      <c r="V70" s="158">
        <f t="shared" si="40"/>
        <v>0</v>
      </c>
      <c r="W70" s="158">
        <f t="shared" si="40"/>
        <v>0</v>
      </c>
      <c r="X70" s="158">
        <f t="shared" si="40"/>
        <v>0</v>
      </c>
      <c r="Y70" s="158">
        <f t="shared" si="40"/>
        <v>0</v>
      </c>
      <c r="Z70" s="158">
        <f t="shared" si="40"/>
        <v>0</v>
      </c>
      <c r="AA70" s="158">
        <f t="shared" si="40"/>
        <v>0</v>
      </c>
      <c r="AB70" s="158">
        <f t="shared" si="40"/>
        <v>0</v>
      </c>
      <c r="AC70" s="158">
        <f t="shared" si="40"/>
        <v>0</v>
      </c>
      <c r="AD70" s="158">
        <f t="shared" si="40"/>
        <v>0</v>
      </c>
      <c r="AE70" s="158">
        <f t="shared" si="40"/>
        <v>0</v>
      </c>
      <c r="AF70" s="158">
        <f t="shared" si="40"/>
        <v>0</v>
      </c>
      <c r="AG70" s="158">
        <f t="shared" si="40"/>
        <v>0</v>
      </c>
      <c r="AH70" s="158">
        <f t="shared" si="40"/>
        <v>0</v>
      </c>
      <c r="AI70" s="158">
        <f t="shared" si="40"/>
        <v>0</v>
      </c>
      <c r="AJ70" s="158">
        <f t="shared" si="40"/>
        <v>0</v>
      </c>
      <c r="AK70" s="158">
        <f t="shared" si="40"/>
        <v>0</v>
      </c>
      <c r="AL70" s="158">
        <f t="shared" ref="AL70:BQ70" si="41">IF(AK70&lt;0,AK70+AL71,AL71)</f>
        <v>0</v>
      </c>
      <c r="AM70" s="158">
        <f t="shared" si="41"/>
        <v>0</v>
      </c>
      <c r="AN70" s="158">
        <f t="shared" si="41"/>
        <v>0</v>
      </c>
      <c r="AO70" s="158">
        <f t="shared" si="41"/>
        <v>0</v>
      </c>
      <c r="AP70" s="158">
        <f t="shared" si="41"/>
        <v>0</v>
      </c>
      <c r="AQ70" s="158">
        <f t="shared" si="41"/>
        <v>0</v>
      </c>
      <c r="AR70" s="158">
        <f t="shared" si="41"/>
        <v>0</v>
      </c>
      <c r="AS70" s="158">
        <f t="shared" si="41"/>
        <v>0</v>
      </c>
      <c r="AT70" s="158">
        <f t="shared" si="41"/>
        <v>0</v>
      </c>
      <c r="AU70" s="158">
        <f t="shared" si="41"/>
        <v>0</v>
      </c>
      <c r="AV70" s="158">
        <f t="shared" si="41"/>
        <v>0</v>
      </c>
      <c r="AW70" s="158">
        <f t="shared" si="41"/>
        <v>0</v>
      </c>
      <c r="AX70" s="158">
        <f t="shared" si="41"/>
        <v>0</v>
      </c>
      <c r="AY70" s="158">
        <f t="shared" si="41"/>
        <v>0</v>
      </c>
      <c r="AZ70" s="158">
        <f t="shared" si="41"/>
        <v>0</v>
      </c>
      <c r="BA70" s="158">
        <f t="shared" si="41"/>
        <v>0</v>
      </c>
      <c r="BB70" s="158">
        <f t="shared" si="41"/>
        <v>0</v>
      </c>
      <c r="BC70" s="158">
        <f t="shared" si="41"/>
        <v>0</v>
      </c>
      <c r="BD70" s="158">
        <f t="shared" si="41"/>
        <v>0</v>
      </c>
      <c r="BE70" s="158">
        <f t="shared" si="41"/>
        <v>0</v>
      </c>
      <c r="BF70" s="158">
        <f t="shared" si="41"/>
        <v>0</v>
      </c>
      <c r="BG70" s="158">
        <f t="shared" si="41"/>
        <v>0</v>
      </c>
      <c r="BH70" s="158">
        <f t="shared" si="41"/>
        <v>0</v>
      </c>
      <c r="BI70" s="158">
        <f t="shared" si="41"/>
        <v>0</v>
      </c>
      <c r="BJ70" s="158">
        <f t="shared" si="41"/>
        <v>0</v>
      </c>
      <c r="BK70" s="158">
        <f t="shared" si="41"/>
        <v>0</v>
      </c>
      <c r="BL70" s="158">
        <f t="shared" si="41"/>
        <v>0</v>
      </c>
      <c r="BM70" s="158">
        <f t="shared" si="41"/>
        <v>0</v>
      </c>
      <c r="BN70" s="158">
        <f t="shared" si="41"/>
        <v>0</v>
      </c>
      <c r="BO70" s="158">
        <f t="shared" si="41"/>
        <v>0</v>
      </c>
      <c r="BP70" s="158">
        <f t="shared" si="41"/>
        <v>0</v>
      </c>
      <c r="BQ70" s="158">
        <f t="shared" si="41"/>
        <v>0</v>
      </c>
      <c r="BR70" s="158">
        <f t="shared" ref="BR70:CV70" si="42">IF(BQ70&lt;0,BQ70+BR71,BR71)</f>
        <v>0</v>
      </c>
      <c r="BS70" s="158">
        <f t="shared" si="42"/>
        <v>0</v>
      </c>
      <c r="BT70" s="158">
        <f t="shared" si="42"/>
        <v>0</v>
      </c>
      <c r="BU70" s="158">
        <f t="shared" si="42"/>
        <v>0</v>
      </c>
      <c r="BV70" s="158">
        <f t="shared" si="42"/>
        <v>0</v>
      </c>
      <c r="BW70" s="158">
        <f t="shared" si="42"/>
        <v>0</v>
      </c>
      <c r="BX70" s="158">
        <f t="shared" si="42"/>
        <v>0</v>
      </c>
      <c r="BY70" s="158">
        <f t="shared" si="42"/>
        <v>0</v>
      </c>
      <c r="BZ70" s="158">
        <f t="shared" si="42"/>
        <v>0</v>
      </c>
      <c r="CA70" s="158">
        <f t="shared" si="42"/>
        <v>0</v>
      </c>
      <c r="CB70" s="158">
        <f t="shared" si="42"/>
        <v>0</v>
      </c>
      <c r="CC70" s="158">
        <f t="shared" si="42"/>
        <v>0</v>
      </c>
      <c r="CD70" s="158">
        <f t="shared" si="42"/>
        <v>0</v>
      </c>
      <c r="CE70" s="158">
        <f t="shared" si="42"/>
        <v>0</v>
      </c>
      <c r="CF70" s="158">
        <f t="shared" si="42"/>
        <v>0</v>
      </c>
      <c r="CG70" s="158">
        <f t="shared" si="42"/>
        <v>0</v>
      </c>
      <c r="CH70" s="158">
        <f t="shared" si="42"/>
        <v>0</v>
      </c>
      <c r="CI70" s="158">
        <f t="shared" si="42"/>
        <v>0</v>
      </c>
      <c r="CJ70" s="158">
        <f t="shared" si="42"/>
        <v>0</v>
      </c>
      <c r="CK70" s="158">
        <f t="shared" si="42"/>
        <v>0</v>
      </c>
      <c r="CL70" s="158">
        <f t="shared" si="42"/>
        <v>0</v>
      </c>
      <c r="CM70" s="158">
        <f t="shared" si="42"/>
        <v>0</v>
      </c>
      <c r="CN70" s="158">
        <f t="shared" si="42"/>
        <v>0</v>
      </c>
      <c r="CO70" s="158">
        <f t="shared" si="42"/>
        <v>0</v>
      </c>
      <c r="CP70" s="158">
        <f t="shared" si="42"/>
        <v>0</v>
      </c>
      <c r="CQ70" s="158">
        <f t="shared" si="42"/>
        <v>0</v>
      </c>
      <c r="CR70" s="158">
        <f t="shared" si="42"/>
        <v>0</v>
      </c>
      <c r="CS70" s="158">
        <f t="shared" si="42"/>
        <v>0</v>
      </c>
      <c r="CT70" s="158">
        <f t="shared" si="42"/>
        <v>0</v>
      </c>
      <c r="CU70" s="158">
        <f t="shared" si="42"/>
        <v>0</v>
      </c>
      <c r="CV70" s="158">
        <f t="shared" si="42"/>
        <v>0</v>
      </c>
      <c r="CW70" s="167"/>
    </row>
    <row r="71" spans="1:101" s="132" customFormat="1" ht="16.5" customHeight="1">
      <c r="A71" s="154" t="s">
        <v>605</v>
      </c>
      <c r="B71" s="155"/>
      <c r="C71" s="156"/>
      <c r="D71" s="157"/>
      <c r="E71" s="158"/>
      <c r="F71" s="158">
        <f>('7、回款进度'!C$121/(1+11%)*$C$69-E65-E66-F68)*25%</f>
        <v>0</v>
      </c>
      <c r="G71" s="158">
        <f>('7、回款进度'!D$121/(1+11%)*$C$69-F65-F66-G68)*25%</f>
        <v>0</v>
      </c>
      <c r="H71" s="158">
        <f>('7、回款进度'!E$121/(1+11%)*$C$69-G65-G66-H68)*25%</f>
        <v>0</v>
      </c>
      <c r="I71" s="158">
        <f>('7、回款进度'!F$121/(1+11%)*$C$69-H65-H66-I68)*25%</f>
        <v>0</v>
      </c>
      <c r="J71" s="158">
        <f>('7、回款进度'!G$121/(1+11%)*$C$69-I65-I66-J68)*25%</f>
        <v>0</v>
      </c>
      <c r="K71" s="158">
        <f>('7、回款进度'!H$121/(1+11%)*$C$69-J65-J66-K68)*25%</f>
        <v>0</v>
      </c>
      <c r="L71" s="158">
        <f>('7、回款进度'!I$121/(1+11%)*$C$69-K65-K66-L68)*25%</f>
        <v>0</v>
      </c>
      <c r="M71" s="158">
        <f>('7、回款进度'!J$121/(1+11%)*$C$69-L65-L66-M68)*25%</f>
        <v>0</v>
      </c>
      <c r="N71" s="158">
        <f>('7、回款进度'!K$121/(1+11%)*$C$69-M65-M66-N68)*25%</f>
        <v>0</v>
      </c>
      <c r="O71" s="158">
        <f>('7、回款进度'!L$121/(1+11%)*$C$69-N65-N66-O68)*25%</f>
        <v>0</v>
      </c>
      <c r="P71" s="158">
        <f>('7、回款进度'!M$121/(1+11%)*$C$69-O65-O66-P68)*25%</f>
        <v>0</v>
      </c>
      <c r="Q71" s="158">
        <f>('7、回款进度'!N$121/(1+11%)*$C$69-P65-P66-Q68)*25%</f>
        <v>0</v>
      </c>
      <c r="R71" s="158">
        <f>('7、回款进度'!O$121/(1+11%)*$C$69-Q65-Q66-R68)*25%</f>
        <v>0</v>
      </c>
      <c r="S71" s="158">
        <f>('7、回款进度'!P$121/(1+11%)*$C$69-R65-R66-S68)*25%</f>
        <v>0</v>
      </c>
      <c r="T71" s="158">
        <f>('7、回款进度'!Q$121/(1+11%)*$C$69-S65-S66-T68)*25%</f>
        <v>0</v>
      </c>
      <c r="U71" s="158">
        <f>('7、回款进度'!R$121/(1+11%)*$C$69-T65-T66-U68)*25%</f>
        <v>0</v>
      </c>
      <c r="V71" s="158">
        <f>('7、回款进度'!S$121/(1+11%)*$C$69-U65-U66-V68)*25%</f>
        <v>0</v>
      </c>
      <c r="W71" s="158">
        <f>('7、回款进度'!T$121/(1+11%)*$C$69-V65-V66-W68)*25%</f>
        <v>0</v>
      </c>
      <c r="X71" s="158">
        <f>('7、回款进度'!U$121/(1+11%)*$C$69-W65-W66-X68)*25%</f>
        <v>0</v>
      </c>
      <c r="Y71" s="158">
        <f>('7、回款进度'!V$121/(1+11%)*$C$69-X65-X66-Y68)*25%</f>
        <v>0</v>
      </c>
      <c r="Z71" s="158">
        <f>('7、回款进度'!W$121/(1+11%)*$C$69-Y65-Y66-Z68)*25%</f>
        <v>0</v>
      </c>
      <c r="AA71" s="158">
        <f>('7、回款进度'!X$121/(1+11%)*$C$69-Z65-Z66-AA68)*25%</f>
        <v>0</v>
      </c>
      <c r="AB71" s="158">
        <f>('7、回款进度'!Y$121/(1+11%)*$C$69-AA65-AA66-AB68)*25%</f>
        <v>0</v>
      </c>
      <c r="AC71" s="158">
        <f>('7、回款进度'!Z$121/(1+11%)*$C$69-AB65-AB66-AC68)*25%</f>
        <v>0</v>
      </c>
      <c r="AD71" s="158">
        <f>('7、回款进度'!AA$121/(1+11%)*$C$69-AC65-AC66-AD68)*25%</f>
        <v>0</v>
      </c>
      <c r="AE71" s="158">
        <f>('7、回款进度'!AB$121/(1+11%)*$C$69-AD65-AD66-AE68)*25%</f>
        <v>0</v>
      </c>
      <c r="AF71" s="158">
        <f>('7、回款进度'!AC$121/(1+11%)*$C$69-AE65-AE66-AF68)*25%</f>
        <v>0</v>
      </c>
      <c r="AG71" s="158">
        <f>('7、回款进度'!AD$121/(1+11%)*$C$69-AF65-AF66-AG68)*25%</f>
        <v>0</v>
      </c>
      <c r="AH71" s="158">
        <f>('7、回款进度'!AE$121/(1+11%)*$C$69-AG65-AG66-AH68)*25%</f>
        <v>0</v>
      </c>
      <c r="AI71" s="158">
        <f>('7、回款进度'!AF$121/(1+11%)*$C$69-AH65-AH66-AI68)*25%</f>
        <v>0</v>
      </c>
      <c r="AJ71" s="158">
        <f>('7、回款进度'!AG$121/(1+11%)*$C$69-AI65-AI66-AJ68)*25%</f>
        <v>0</v>
      </c>
      <c r="AK71" s="158">
        <f>('7、回款进度'!AH$121/(1+11%)*$C$69-AJ65-AJ66-AK68)*25%</f>
        <v>0</v>
      </c>
      <c r="AL71" s="158">
        <f>('7、回款进度'!AI$121/(1+11%)*$C$69-AK65-AK66-AL68)*25%</f>
        <v>0</v>
      </c>
      <c r="AM71" s="158">
        <f>('7、回款进度'!AJ$121/(1+11%)*$C$69-AL65-AL66-AM68)*25%</f>
        <v>0</v>
      </c>
      <c r="AN71" s="158">
        <f>('7、回款进度'!AK$121/(1+11%)*$C$69-AM65-AM66-AN68)*25%</f>
        <v>0</v>
      </c>
      <c r="AO71" s="158">
        <f>('7、回款进度'!AL$121/(1+11%)*$C$69-AN65-AN66-AO68)*25%</f>
        <v>0</v>
      </c>
      <c r="AP71" s="158">
        <f>('7、回款进度'!AM$121/(1+11%)*$C$69-AO65-AO66-AP68)*25%</f>
        <v>0</v>
      </c>
      <c r="AQ71" s="158">
        <f>('7、回款进度'!AN$121/(1+11%)*$C$69-AP65-AP66-AQ68)*25%</f>
        <v>0</v>
      </c>
      <c r="AR71" s="158">
        <f>('7、回款进度'!AO$121/(1+11%)*$C$69-AQ65-AQ66-AR68)*25%</f>
        <v>0</v>
      </c>
      <c r="AS71" s="158">
        <f>('7、回款进度'!AP$121/(1+11%)*$C$69-AR65-AR66-AS68)*25%</f>
        <v>0</v>
      </c>
      <c r="AT71" s="158">
        <f>('7、回款进度'!AQ$121/(1+11%)*$C$69-AS65-AS66-AT68)*25%</f>
        <v>0</v>
      </c>
      <c r="AU71" s="158">
        <f>('7、回款进度'!AR$121/(1+11%)*$C$69-AT65-AT66-AU68)*25%</f>
        <v>0</v>
      </c>
      <c r="AV71" s="158">
        <f>('7、回款进度'!AS$121/(1+11%)*$C$69-AU65-AU66-AV68)*25%</f>
        <v>0</v>
      </c>
      <c r="AW71" s="158">
        <f>('7、回款进度'!AT$121/(1+11%)*$C$69-AV65-AV66-AW68)*25%</f>
        <v>0</v>
      </c>
      <c r="AX71" s="158">
        <f>('7、回款进度'!AU$121/(1+11%)*$C$69-AW65-AW66-AX68)*25%</f>
        <v>0</v>
      </c>
      <c r="AY71" s="158">
        <f>('7、回款进度'!AV$121/(1+11%)*$C$69-AX65-AX66-AY68)*25%</f>
        <v>0</v>
      </c>
      <c r="AZ71" s="158">
        <f>('7、回款进度'!AW$121/(1+11%)*$C$69-AY65-AY66-AZ68)*25%</f>
        <v>0</v>
      </c>
      <c r="BA71" s="158">
        <f>('7、回款进度'!AX$121/(1+11%)*$C$69-AZ65-AZ66-BA68)*25%</f>
        <v>0</v>
      </c>
      <c r="BB71" s="158">
        <f>('7、回款进度'!AY$121/(1+11%)*$C$69-BA65-BA66-BB68)*25%</f>
        <v>0</v>
      </c>
      <c r="BC71" s="158">
        <f>('7、回款进度'!AZ$121/(1+11%)*$C$69-BB65-BB66-BC68)*25%</f>
        <v>0</v>
      </c>
      <c r="BD71" s="158">
        <f>('7、回款进度'!BA$121/(1+11%)*$C$69-BC65-BC66-BD68)*25%</f>
        <v>0</v>
      </c>
      <c r="BE71" s="158">
        <f>('7、回款进度'!BB$121/(1+11%)*$C$69-BD65-BD66-BE68)*25%</f>
        <v>0</v>
      </c>
      <c r="BF71" s="158">
        <f>('7、回款进度'!BC$121/(1+11%)*$C$69-BE65-BE66-BF68)*25%</f>
        <v>0</v>
      </c>
      <c r="BG71" s="158">
        <f>('7、回款进度'!BD$121/(1+11%)*$C$69-BF65-BF66-BG68)*25%</f>
        <v>0</v>
      </c>
      <c r="BH71" s="158">
        <f>('7、回款进度'!BE$121/(1+11%)*$C$69-BG65-BG66-BH68)*25%</f>
        <v>0</v>
      </c>
      <c r="BI71" s="158">
        <f>('7、回款进度'!BF$121/(1+11%)*$C$69-BH65-BH66-BI68)*25%</f>
        <v>0</v>
      </c>
      <c r="BJ71" s="158">
        <f>('7、回款进度'!BG$121/(1+11%)*$C$69-BI65-BI66-BJ68)*25%</f>
        <v>0</v>
      </c>
      <c r="BK71" s="158">
        <f>('7、回款进度'!BH$121/(1+11%)*$C$69-BJ65-BJ66-BK68)*25%</f>
        <v>0</v>
      </c>
      <c r="BL71" s="158">
        <f>('7、回款进度'!BI$121/(1+11%)*$C$69-BK65-BK66-BL68)*25%</f>
        <v>0</v>
      </c>
      <c r="BM71" s="158">
        <f>('7、回款进度'!BJ$121/(1+11%)*$C$69-BL65-BL66-BM68)*25%</f>
        <v>0</v>
      </c>
      <c r="BN71" s="158">
        <f>('7、回款进度'!BK$121/(1+11%)*$C$69-BM65-BM66-BN68)*25%</f>
        <v>0</v>
      </c>
      <c r="BO71" s="158">
        <f>('7、回款进度'!BL$121/(1+11%)*$C$69-BN65-BN66-BO68)*25%</f>
        <v>0</v>
      </c>
      <c r="BP71" s="158">
        <f>('7、回款进度'!BM$121/(1+11%)*$C$69-BO65-BO66-BP68)*25%</f>
        <v>0</v>
      </c>
      <c r="BQ71" s="158">
        <f>('7、回款进度'!BN$121/(1+11%)*$C$69-BP65-BP66-BQ68)*25%</f>
        <v>0</v>
      </c>
      <c r="BR71" s="158">
        <f>('7、回款进度'!BO$121/(1+11%)*$C$69-BQ65-BQ66-BR68)*25%</f>
        <v>0</v>
      </c>
      <c r="BS71" s="158">
        <f>('7、回款进度'!BP$121/(1+11%)*$C$69-BR65-BR66-BS68)*25%</f>
        <v>0</v>
      </c>
      <c r="BT71" s="158">
        <f>('7、回款进度'!BQ$121/(1+11%)*$C$69-BS65-BS66-BT68)*25%</f>
        <v>0</v>
      </c>
      <c r="BU71" s="158">
        <f>('7、回款进度'!BR$121/(1+11%)*$C$69-BT65-BT66-BU68)*25%</f>
        <v>0</v>
      </c>
      <c r="BV71" s="158">
        <f>('7、回款进度'!BS$121/(1+11%)*$C$69-BU65-BU66-BV68)*25%</f>
        <v>0</v>
      </c>
      <c r="BW71" s="158">
        <f>('7、回款进度'!BT$121/(1+11%)*$C$69-BV65-BV66-BW68)*25%</f>
        <v>0</v>
      </c>
      <c r="BX71" s="158">
        <f>('7、回款进度'!BU$121/(1+11%)*$C$69-BW65-BW66-BX68)*25%</f>
        <v>0</v>
      </c>
      <c r="BY71" s="158">
        <f>('7、回款进度'!BV$121/(1+11%)*$C$69-BX65-BX66-BY68)*25%</f>
        <v>0</v>
      </c>
      <c r="BZ71" s="158">
        <f>('7、回款进度'!BW$121/(1+11%)*$C$69-BY65-BY66-BZ68)*25%</f>
        <v>0</v>
      </c>
      <c r="CA71" s="158">
        <f>('7、回款进度'!BX$121/(1+11%)*$C$69-BZ65-BZ66-CA68)*25%</f>
        <v>0</v>
      </c>
      <c r="CB71" s="158">
        <f>('7、回款进度'!BY$121/(1+11%)*$C$69-CA65-CA66-CB68)*25%</f>
        <v>0</v>
      </c>
      <c r="CC71" s="158">
        <f>('7、回款进度'!BZ$121/(1+11%)*$C$69-CB65-CB66-CC68)*25%</f>
        <v>0</v>
      </c>
      <c r="CD71" s="158">
        <f>('7、回款进度'!CA$121/(1+11%)*$C$69-CC65-CC66-CD68)*25%</f>
        <v>0</v>
      </c>
      <c r="CE71" s="158">
        <f>('7、回款进度'!CB$121/(1+11%)*$C$69-CD65-CD66-CE68)*25%</f>
        <v>0</v>
      </c>
      <c r="CF71" s="158">
        <f>('7、回款进度'!CC$121/(1+11%)*$C$69-CE65-CE66-CF68)*25%</f>
        <v>0</v>
      </c>
      <c r="CG71" s="158">
        <f>('7、回款进度'!CD$121/(1+11%)*$C$69-CF65-CF66-CG68)*25%</f>
        <v>0</v>
      </c>
      <c r="CH71" s="158">
        <f>('7、回款进度'!CE$121/(1+11%)*$C$69-CG65-CG66-CH68)*25%</f>
        <v>0</v>
      </c>
      <c r="CI71" s="158">
        <f>('7、回款进度'!CF$121/(1+11%)*$C$69-CH65-CH66-CI68)*25%</f>
        <v>0</v>
      </c>
      <c r="CJ71" s="158">
        <f>('7、回款进度'!CG$121/(1+11%)*$C$69-CI65-CI66-CJ68)*25%</f>
        <v>0</v>
      </c>
      <c r="CK71" s="158">
        <f>('7、回款进度'!CH$121/(1+11%)*$C$69-CJ65-CJ66-CK68)*25%</f>
        <v>0</v>
      </c>
      <c r="CL71" s="158">
        <f>('7、回款进度'!CI$121/(1+11%)*$C$69-CK65-CK66-CL68)*25%</f>
        <v>0</v>
      </c>
      <c r="CM71" s="158">
        <f>('7、回款进度'!CJ$121/(1+11%)*$C$69-CL65-CL66-CM68)*25%</f>
        <v>0</v>
      </c>
      <c r="CN71" s="158">
        <f>('7、回款进度'!CK$121/(1+11%)*$C$69-CM65-CM66-CN68)*25%</f>
        <v>0</v>
      </c>
      <c r="CO71" s="158">
        <f>('7、回款进度'!CL$121/(1+11%)*$C$69-CN65-CN66-CO68)*25%</f>
        <v>0</v>
      </c>
      <c r="CP71" s="158">
        <f>('7、回款进度'!CM$121/(1+11%)*$C$69-CO65-CO66-CP68)*25%</f>
        <v>0</v>
      </c>
      <c r="CQ71" s="158">
        <f>('7、回款进度'!CN$121/(1+11%)*$C$69-CP65-CP66-CQ68)*25%</f>
        <v>0</v>
      </c>
      <c r="CR71" s="158">
        <f>('7、回款进度'!CO$121/(1+11%)*$C$69-CQ65-CQ66-CR68)*25%</f>
        <v>0</v>
      </c>
      <c r="CS71" s="158">
        <f>('7、回款进度'!CP$121/(1+11%)*$C$69-CR65-CR66-CS68)*25%</f>
        <v>0</v>
      </c>
      <c r="CT71" s="158">
        <f>('7、回款进度'!CQ$121/(1+11%)*$C$69-CS65-CS66-CT68)*25%</f>
        <v>0</v>
      </c>
      <c r="CU71" s="158">
        <f>('7、回款进度'!CR$121/(1+11%)*$C$69-CT65-CT66-CU68)*25%</f>
        <v>0</v>
      </c>
      <c r="CV71" s="158">
        <f>('7、回款进度'!CS$121/(1+11%)*$C$69-CU65-CU66-CV68)*25%</f>
        <v>0</v>
      </c>
      <c r="CW71" s="167"/>
    </row>
    <row r="72" spans="1:101" ht="16.5" customHeight="1">
      <c r="E72" s="146"/>
      <c r="F72" s="147"/>
    </row>
    <row r="73" spans="1:101" ht="34.5" customHeight="1">
      <c r="A73" s="159" t="s">
        <v>606</v>
      </c>
      <c r="B73" s="153"/>
      <c r="C73" s="159" t="s">
        <v>607</v>
      </c>
      <c r="D73" s="161"/>
    </row>
    <row r="74" spans="1:101" ht="34.5" customHeight="1">
      <c r="A74" s="159" t="s">
        <v>609</v>
      </c>
      <c r="B74" s="153"/>
      <c r="C74" s="159" t="s">
        <v>607</v>
      </c>
      <c r="D74" s="161"/>
      <c r="V74" s="163"/>
    </row>
    <row r="75" spans="1:101" ht="38.25" customHeight="1">
      <c r="A75" s="159" t="s">
        <v>611</v>
      </c>
      <c r="B75" s="153"/>
      <c r="C75" s="159" t="s">
        <v>607</v>
      </c>
      <c r="D75" s="160"/>
    </row>
  </sheetData>
  <sheetProtection formatCells="0" formatColumns="0" formatRows="0" autoFilter="0" pivotTables="0"/>
  <mergeCells count="25">
    <mergeCell ref="E30:CV30"/>
    <mergeCell ref="A46:CV46"/>
    <mergeCell ref="E47:CV47"/>
    <mergeCell ref="A62:CV62"/>
    <mergeCell ref="E63:CV63"/>
    <mergeCell ref="A30:A31"/>
    <mergeCell ref="A47:A48"/>
    <mergeCell ref="A63:A64"/>
    <mergeCell ref="D30:D31"/>
    <mergeCell ref="D47:D48"/>
    <mergeCell ref="D63:D64"/>
    <mergeCell ref="B30:C31"/>
    <mergeCell ref="B47:C48"/>
    <mergeCell ref="B63:C64"/>
    <mergeCell ref="D1:U1"/>
    <mergeCell ref="E2:CV2"/>
    <mergeCell ref="A12:CV12"/>
    <mergeCell ref="E13:CV13"/>
    <mergeCell ref="A29:CV29"/>
    <mergeCell ref="A2:A3"/>
    <mergeCell ref="A13:A14"/>
    <mergeCell ref="D2:D3"/>
    <mergeCell ref="D13:D14"/>
    <mergeCell ref="B2:C3"/>
    <mergeCell ref="B13:C14"/>
  </mergeCells>
  <phoneticPr fontId="1" type="noConversion"/>
  <dataValidations count="1">
    <dataValidation type="list" allowBlank="1" showInputMessage="1" showErrorMessage="1" sqref="D10 D23:D25 D40:D42 D57:D59 D73:D75">
      <formula1>"大于预缴,小于预缴"</formula1>
    </dataValidation>
  </dataValidations>
  <pageMargins left="0.70763888888888904" right="0.70763888888888904" top="0.74791666666666701" bottom="0.74791666666666701" header="0.31388888888888899" footer="0.31388888888888899"/>
  <pageSetup paperSize="8" scale="35" orientation="landscape"/>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CN48"/>
  <sheetViews>
    <sheetView topLeftCell="A19" workbookViewId="0">
      <selection activeCell="F42" sqref="F42"/>
    </sheetView>
  </sheetViews>
  <sheetFormatPr defaultColWidth="9" defaultRowHeight="14.25"/>
  <cols>
    <col min="2" max="2" width="13.875" customWidth="1"/>
    <col min="3" max="3" width="21.875" customWidth="1"/>
    <col min="4" max="4" width="12.5" customWidth="1"/>
    <col min="6" max="6" width="12.375" customWidth="1"/>
    <col min="7" max="7" width="13.5" customWidth="1"/>
    <col min="8" max="8" width="12.625"/>
    <col min="10" max="11" width="12.625"/>
  </cols>
  <sheetData>
    <row r="1" spans="1:92" ht="16.5">
      <c r="A1" s="821" t="s">
        <v>616</v>
      </c>
      <c r="B1" s="821"/>
      <c r="C1" s="821"/>
      <c r="D1" s="821"/>
      <c r="E1" s="821"/>
      <c r="F1" s="821"/>
      <c r="G1" s="821"/>
      <c r="H1" s="821"/>
      <c r="I1" s="821"/>
      <c r="J1" s="821"/>
      <c r="K1" s="821"/>
      <c r="L1" s="821"/>
      <c r="M1" s="821"/>
      <c r="N1" s="821"/>
      <c r="O1" s="821"/>
      <c r="P1" s="821"/>
      <c r="Q1" s="821"/>
      <c r="R1" s="821"/>
      <c r="S1" s="821"/>
      <c r="T1" s="821"/>
      <c r="U1" s="821"/>
      <c r="V1" s="821"/>
      <c r="W1" s="821"/>
      <c r="X1" s="821"/>
      <c r="Y1" s="821"/>
      <c r="Z1" s="821"/>
      <c r="AA1" s="821"/>
      <c r="AB1" s="821"/>
      <c r="AC1" s="821"/>
      <c r="AD1" s="821"/>
      <c r="AE1" s="821"/>
      <c r="AF1" s="821"/>
      <c r="AG1" s="821"/>
      <c r="AH1" s="821"/>
      <c r="AI1" s="821"/>
      <c r="AJ1" s="821"/>
      <c r="AK1" s="821"/>
      <c r="AL1" s="821"/>
      <c r="AM1" s="821"/>
      <c r="AN1" s="821"/>
      <c r="AO1" s="821"/>
      <c r="AP1" s="821"/>
      <c r="AQ1" s="821"/>
      <c r="AR1" s="821"/>
      <c r="AS1" s="821"/>
      <c r="AT1" s="821"/>
      <c r="AU1" s="821"/>
      <c r="AV1" s="821"/>
      <c r="AW1" s="821"/>
      <c r="AX1" s="821"/>
      <c r="AY1" s="821"/>
      <c r="AZ1" s="821"/>
      <c r="BA1" s="821"/>
      <c r="BB1" s="821"/>
      <c r="BC1" s="821"/>
      <c r="BD1" s="821"/>
      <c r="BE1" s="821"/>
      <c r="BF1" s="821"/>
      <c r="BG1" s="821"/>
      <c r="BH1" s="821"/>
      <c r="BI1" s="821"/>
      <c r="BJ1" s="821"/>
      <c r="BK1" s="821"/>
      <c r="BL1" s="821"/>
      <c r="BM1" s="821"/>
      <c r="BN1" s="821"/>
      <c r="BO1" s="821"/>
      <c r="BP1" s="821"/>
      <c r="BQ1" s="821"/>
      <c r="BR1" s="821"/>
      <c r="BS1" s="821"/>
      <c r="BT1" s="821"/>
      <c r="BU1" s="821"/>
      <c r="BV1" s="821"/>
      <c r="BW1" s="821"/>
      <c r="BX1" s="821"/>
      <c r="BY1" s="821"/>
      <c r="BZ1" s="821"/>
      <c r="CA1" s="821"/>
      <c r="CB1" s="821"/>
      <c r="CC1" s="821"/>
      <c r="CD1" s="821"/>
      <c r="CE1" s="821"/>
      <c r="CF1" s="821"/>
      <c r="CG1" s="821"/>
      <c r="CH1" s="821"/>
      <c r="CI1" s="821"/>
      <c r="CJ1" s="821"/>
      <c r="CK1" s="821"/>
      <c r="CL1" s="821"/>
      <c r="CM1" s="821"/>
      <c r="CN1" s="821"/>
    </row>
    <row r="3" spans="1:92" ht="18">
      <c r="B3" s="822" t="s">
        <v>617</v>
      </c>
      <c r="C3" s="822"/>
      <c r="D3" s="99"/>
    </row>
    <row r="4" spans="1:92" ht="17.25">
      <c r="B4" s="100" t="s">
        <v>142</v>
      </c>
      <c r="C4" s="100" t="s">
        <v>4</v>
      </c>
      <c r="D4" s="101" t="s">
        <v>239</v>
      </c>
      <c r="F4" s="824" t="s">
        <v>618</v>
      </c>
      <c r="G4" s="825"/>
      <c r="H4" s="825"/>
      <c r="I4" s="825"/>
      <c r="J4" s="825"/>
      <c r="K4" s="825"/>
    </row>
    <row r="5" spans="1:92" ht="18">
      <c r="B5" s="102" t="s">
        <v>619</v>
      </c>
      <c r="C5" s="103" t="s">
        <v>620</v>
      </c>
      <c r="D5" s="104">
        <f>'5、销售定价'!B18-'5、销售定价'!B14</f>
        <v>88161.88</v>
      </c>
      <c r="F5" s="825"/>
      <c r="G5" s="825"/>
      <c r="H5" s="825"/>
      <c r="I5" s="825"/>
      <c r="J5" s="825"/>
      <c r="K5" s="825"/>
    </row>
    <row r="6" spans="1:92" ht="16.5">
      <c r="B6" s="102" t="s">
        <v>621</v>
      </c>
      <c r="C6" s="103" t="s">
        <v>622</v>
      </c>
      <c r="D6" s="104">
        <f>'利润表（汇总）'!I9*J19</f>
        <v>449838.31222165358</v>
      </c>
      <c r="F6" s="825"/>
      <c r="G6" s="825"/>
      <c r="H6" s="825"/>
      <c r="I6" s="825"/>
      <c r="J6" s="825"/>
      <c r="K6" s="825"/>
    </row>
    <row r="7" spans="1:92" ht="16.5">
      <c r="B7" s="102" t="s">
        <v>623</v>
      </c>
      <c r="C7" s="103" t="s">
        <v>624</v>
      </c>
      <c r="D7" s="104">
        <f>D8/D5*10000</f>
        <v>36783.992077376111</v>
      </c>
      <c r="F7" s="825"/>
      <c r="G7" s="825"/>
      <c r="H7" s="825"/>
      <c r="I7" s="825"/>
      <c r="J7" s="825"/>
      <c r="K7" s="825"/>
    </row>
    <row r="8" spans="1:92" ht="16.5">
      <c r="B8" s="102" t="s">
        <v>625</v>
      </c>
      <c r="C8" s="103" t="s">
        <v>626</v>
      </c>
      <c r="D8" s="104">
        <f>'利润表（汇总）'!I10+'利润表（汇总）'!I11*J20</f>
        <v>324294.58954465837</v>
      </c>
    </row>
    <row r="9" spans="1:92" ht="16.5">
      <c r="B9" s="102" t="s">
        <v>627</v>
      </c>
      <c r="C9" s="105" t="s">
        <v>628</v>
      </c>
      <c r="D9" s="104">
        <f>(D8-'3、建安及前期成本'!C80)*10%</f>
        <v>32298.977056953569</v>
      </c>
      <c r="F9" s="106" t="s">
        <v>629</v>
      </c>
      <c r="G9" s="107">
        <v>2019</v>
      </c>
    </row>
    <row r="10" spans="1:92" ht="16.5">
      <c r="B10" s="102" t="s">
        <v>630</v>
      </c>
      <c r="C10" s="103" t="s">
        <v>631</v>
      </c>
      <c r="D10" s="104">
        <f>D9*2</f>
        <v>64597.954113907137</v>
      </c>
      <c r="F10" s="106" t="s">
        <v>632</v>
      </c>
      <c r="G10" s="108">
        <f>D16+D32</f>
        <v>11085.840103297152</v>
      </c>
      <c r="J10" s="13"/>
      <c r="K10" s="13"/>
    </row>
    <row r="11" spans="1:92" ht="16.5">
      <c r="B11" s="102" t="s">
        <v>633</v>
      </c>
      <c r="C11" s="103" t="s">
        <v>634</v>
      </c>
      <c r="D11" s="104">
        <f>D8+D9+D10</f>
        <v>421191.52071551909</v>
      </c>
      <c r="F11" t="s">
        <v>635</v>
      </c>
      <c r="G11">
        <f>'9、税金与费用'!D7</f>
        <v>9162.5668324324324</v>
      </c>
      <c r="J11" s="13"/>
      <c r="K11" s="13"/>
    </row>
    <row r="12" spans="1:92" ht="16.5">
      <c r="B12" s="102" t="s">
        <v>636</v>
      </c>
      <c r="C12" s="103" t="s">
        <v>637</v>
      </c>
      <c r="D12" s="104">
        <f>D6-D11</f>
        <v>28646.791506134497</v>
      </c>
      <c r="F12" t="s">
        <v>638</v>
      </c>
      <c r="G12" s="109">
        <f>G10-G11</f>
        <v>1923.27327086472</v>
      </c>
    </row>
    <row r="13" spans="1:92" ht="16.5">
      <c r="B13" s="102" t="s">
        <v>639</v>
      </c>
      <c r="C13" s="103" t="s">
        <v>640</v>
      </c>
      <c r="D13" s="110">
        <f t="shared" ref="D13" si="0">IF(D11=0,0,D12/D11)</f>
        <v>6.8013694714151418E-2</v>
      </c>
    </row>
    <row r="14" spans="1:92" ht="16.5">
      <c r="B14" s="102" t="s">
        <v>641</v>
      </c>
      <c r="C14" s="103" t="s">
        <v>642</v>
      </c>
      <c r="D14" s="110">
        <f t="shared" ref="D14" si="1">IF(D13&gt;0,IF(D13&gt;0.5,IF(D13&gt;1,IF(D13&gt;2,0.6,0.5),0.4),0.3),0)</f>
        <v>0.3</v>
      </c>
    </row>
    <row r="15" spans="1:92" ht="16.5">
      <c r="B15" s="102"/>
      <c r="C15" s="103" t="s">
        <v>643</v>
      </c>
      <c r="D15" s="111">
        <f t="shared" ref="D15" si="2">IF(D13&gt;0.5,IF(D13&gt;1,IF(D13&gt;2,0.35,0.15),0.05),0)</f>
        <v>0</v>
      </c>
      <c r="F15" s="112" t="s">
        <v>644</v>
      </c>
      <c r="G15" s="113"/>
      <c r="H15" s="113"/>
      <c r="I15" s="113"/>
      <c r="J15" s="113"/>
      <c r="K15" s="129"/>
      <c r="L15" s="129"/>
      <c r="M15" s="129"/>
    </row>
    <row r="16" spans="1:92" ht="16.5">
      <c r="B16" s="102" t="s">
        <v>645</v>
      </c>
      <c r="C16" s="103" t="s">
        <v>646</v>
      </c>
      <c r="D16" s="114">
        <f t="shared" ref="D16" si="3">D12*D14-D11*D15</f>
        <v>8594.0374518403496</v>
      </c>
    </row>
    <row r="17" spans="2:10" ht="16.5">
      <c r="B17" s="102" t="s">
        <v>647</v>
      </c>
      <c r="C17" s="115" t="s">
        <v>648</v>
      </c>
      <c r="D17" s="116">
        <f>IF(D6=0,0,D16/D6)</f>
        <v>1.9104725449898361E-2</v>
      </c>
    </row>
    <row r="18" spans="2:10" ht="20.25">
      <c r="B18" s="117"/>
      <c r="C18" s="118"/>
      <c r="D18" s="119"/>
      <c r="F18" t="s">
        <v>649</v>
      </c>
      <c r="J18" t="s">
        <v>650</v>
      </c>
    </row>
    <row r="19" spans="2:10" ht="18">
      <c r="B19" s="822" t="s">
        <v>651</v>
      </c>
      <c r="C19" s="822"/>
      <c r="D19" s="120"/>
      <c r="F19" s="13">
        <f>H19-D6-D22</f>
        <v>5.4569682106375694E-11</v>
      </c>
      <c r="G19" t="s">
        <v>652</v>
      </c>
      <c r="H19" s="121">
        <f>增值税计算底稿!D9-增值税计算底稿!I9</f>
        <v>468365.24972972966</v>
      </c>
      <c r="I19" s="121"/>
      <c r="J19" s="121">
        <f>H19/增值税计算底稿!D9</f>
        <v>0.95746447070160345</v>
      </c>
    </row>
    <row r="20" spans="2:10" ht="18">
      <c r="B20" s="122" t="s">
        <v>142</v>
      </c>
      <c r="C20" s="122" t="s">
        <v>4</v>
      </c>
      <c r="D20" s="101" t="s">
        <v>239</v>
      </c>
      <c r="F20" s="13">
        <f>H20-D8-D24</f>
        <v>-5.8207660913467407E-11</v>
      </c>
      <c r="G20" t="s">
        <v>653</v>
      </c>
      <c r="H20" s="121">
        <f>增值税计算底稿!L11+'2、土地成本'!D5</f>
        <v>332708.33179730707</v>
      </c>
      <c r="I20" s="121"/>
      <c r="J20" s="121">
        <f>增值税计算底稿!L11/'3、建安及前期成本'!E6</f>
        <v>0.89410662567595989</v>
      </c>
    </row>
    <row r="21" spans="2:10" ht="18">
      <c r="B21" s="102" t="s">
        <v>619</v>
      </c>
      <c r="C21" s="103" t="s">
        <v>620</v>
      </c>
      <c r="D21" s="104">
        <f>'5、销售定价'!B14+'5、销售定价'!B17</f>
        <v>17656</v>
      </c>
      <c r="H21" s="121"/>
      <c r="I21" s="121"/>
      <c r="J21" s="121"/>
    </row>
    <row r="22" spans="2:10" ht="16.5">
      <c r="B22" s="102" t="s">
        <v>621</v>
      </c>
      <c r="C22" s="103" t="s">
        <v>622</v>
      </c>
      <c r="D22" s="104">
        <f>('利润表（汇总）'!W9+'利润表（汇总）'!AC9)*J19</f>
        <v>18526.937508076026</v>
      </c>
    </row>
    <row r="23" spans="2:10" ht="16.5">
      <c r="B23" s="102" t="s">
        <v>623</v>
      </c>
      <c r="C23" s="103" t="s">
        <v>624</v>
      </c>
      <c r="D23" s="104">
        <f>D24/D21*10000</f>
        <v>4765.3728209383498</v>
      </c>
    </row>
    <row r="24" spans="2:10" ht="16.5">
      <c r="B24" s="102" t="s">
        <v>625</v>
      </c>
      <c r="C24" s="103" t="s">
        <v>626</v>
      </c>
      <c r="D24" s="104">
        <f>'利润表（汇总）'!W10+('利润表（汇总）'!W11+'利润表（汇总）'!AC11)*J20</f>
        <v>8413.7422526487499</v>
      </c>
    </row>
    <row r="25" spans="2:10" ht="16.5">
      <c r="B25" s="102" t="s">
        <v>627</v>
      </c>
      <c r="C25" s="105" t="s">
        <v>628</v>
      </c>
      <c r="D25" s="104">
        <f>(D24-'3、建安及前期成本'!C87)*10%</f>
        <v>839.10247265308919</v>
      </c>
    </row>
    <row r="26" spans="2:10" ht="16.5">
      <c r="B26" s="102" t="s">
        <v>630</v>
      </c>
      <c r="C26" s="103" t="s">
        <v>631</v>
      </c>
      <c r="D26" s="104">
        <f>D25*2</f>
        <v>1678.2049453061784</v>
      </c>
    </row>
    <row r="27" spans="2:10" ht="16.5">
      <c r="B27" s="102" t="s">
        <v>633</v>
      </c>
      <c r="C27" s="103" t="s">
        <v>634</v>
      </c>
      <c r="D27" s="104">
        <f>D24+D25+D26</f>
        <v>10931.049670608018</v>
      </c>
    </row>
    <row r="28" spans="2:10" ht="16.5">
      <c r="B28" s="102" t="s">
        <v>636</v>
      </c>
      <c r="C28" s="103" t="s">
        <v>637</v>
      </c>
      <c r="D28" s="104">
        <f>D22-D27</f>
        <v>7595.887837468008</v>
      </c>
    </row>
    <row r="29" spans="2:10" ht="16.5">
      <c r="B29" s="102" t="s">
        <v>639</v>
      </c>
      <c r="C29" s="103" t="s">
        <v>640</v>
      </c>
      <c r="D29" s="110">
        <f>IF(D27=0,0,D28/D27)</f>
        <v>0.69489098177755348</v>
      </c>
    </row>
    <row r="30" spans="2:10" ht="16.5">
      <c r="B30" s="102" t="s">
        <v>641</v>
      </c>
      <c r="C30" s="103" t="s">
        <v>642</v>
      </c>
      <c r="D30" s="110">
        <f>IF(D29&gt;0,IF(D29&gt;0.5,IF(D29&gt;1,IF(D29&gt;2,0.6,0.5),0.4),0.3),0)</f>
        <v>0.4</v>
      </c>
    </row>
    <row r="31" spans="2:10" ht="16.5">
      <c r="B31" s="102"/>
      <c r="C31" s="103" t="s">
        <v>643</v>
      </c>
      <c r="D31" s="111">
        <f>IF(D29&gt;0.5,IF(D29&gt;1,IF(D29&gt;2,0.35,0.15),0.05),0)</f>
        <v>0.05</v>
      </c>
    </row>
    <row r="32" spans="2:10" ht="16.5">
      <c r="B32" s="102" t="s">
        <v>645</v>
      </c>
      <c r="C32" s="103" t="s">
        <v>646</v>
      </c>
      <c r="D32" s="104">
        <f>D28*D30-D27*D31</f>
        <v>2491.8026514568023</v>
      </c>
    </row>
    <row r="33" spans="2:7" ht="16.5">
      <c r="B33" s="102" t="s">
        <v>647</v>
      </c>
      <c r="C33" s="115" t="s">
        <v>648</v>
      </c>
      <c r="D33" s="116">
        <f>IF(D22=0,0,D32/D22)</f>
        <v>0.13449619778609431</v>
      </c>
    </row>
    <row r="38" spans="2:7" ht="18">
      <c r="B38" s="823" t="s">
        <v>654</v>
      </c>
      <c r="C38" s="823"/>
    </row>
    <row r="40" spans="2:7" ht="18">
      <c r="B40" s="122" t="s">
        <v>142</v>
      </c>
      <c r="C40" s="123" t="s">
        <v>4</v>
      </c>
      <c r="D40" s="123" t="s">
        <v>215</v>
      </c>
    </row>
    <row r="41" spans="2:7" ht="16.5">
      <c r="B41" s="102">
        <v>2</v>
      </c>
      <c r="C41" s="124" t="s">
        <v>602</v>
      </c>
      <c r="D41" s="125">
        <f>D6+D22</f>
        <v>468365.24972972961</v>
      </c>
      <c r="F41">
        <f>D41-H19</f>
        <v>0</v>
      </c>
    </row>
    <row r="42" spans="2:7" ht="16.5">
      <c r="B42" s="102">
        <v>3</v>
      </c>
      <c r="C42" s="126" t="s">
        <v>209</v>
      </c>
      <c r="D42" s="125">
        <f>'2、土地成本'!D5</f>
        <v>287592.02104800002</v>
      </c>
      <c r="F42">
        <f>D42+D43-H20</f>
        <v>0</v>
      </c>
    </row>
    <row r="43" spans="2:7" ht="16.5">
      <c r="B43" s="102">
        <v>4</v>
      </c>
      <c r="C43" s="124" t="s">
        <v>223</v>
      </c>
      <c r="D43" s="125">
        <f>增值税计算底稿!L11</f>
        <v>45116.310749307049</v>
      </c>
    </row>
    <row r="44" spans="2:7" ht="16.5">
      <c r="B44" s="102">
        <v>5</v>
      </c>
      <c r="C44" s="124" t="s">
        <v>224</v>
      </c>
      <c r="D44" s="127">
        <f>'9、税金与费用'!D4</f>
        <v>11740.139020800001</v>
      </c>
    </row>
    <row r="45" spans="2:7" ht="16.5">
      <c r="B45" s="102">
        <v>6</v>
      </c>
      <c r="C45" s="128" t="s">
        <v>225</v>
      </c>
      <c r="D45" s="127">
        <f>'9、税金与费用'!D5</f>
        <v>9783.4491839999991</v>
      </c>
    </row>
    <row r="46" spans="2:7" ht="16.5">
      <c r="B46" s="102">
        <v>7</v>
      </c>
      <c r="C46" s="128" t="s">
        <v>227</v>
      </c>
      <c r="D46" s="125">
        <f>'8、融资与资金成本'!B41+'8、融资与资金成本'!B42</f>
        <v>19393.95498203615</v>
      </c>
    </row>
    <row r="47" spans="2:7" ht="16.5">
      <c r="B47" s="102">
        <v>9</v>
      </c>
      <c r="C47" s="126" t="s">
        <v>229</v>
      </c>
      <c r="D47" s="125">
        <f>G11</f>
        <v>9162.5668324324324</v>
      </c>
    </row>
    <row r="48" spans="2:7" ht="16.5">
      <c r="B48" s="102">
        <v>10</v>
      </c>
      <c r="C48" s="126" t="s">
        <v>230</v>
      </c>
      <c r="D48" s="127">
        <f>(D41-D42-D43-D44-D45-D46-D47)*25%</f>
        <v>21394.201978288489</v>
      </c>
      <c r="G48" s="13"/>
    </row>
  </sheetData>
  <mergeCells count="5">
    <mergeCell ref="A1:CN1"/>
    <mergeCell ref="B3:C3"/>
    <mergeCell ref="B19:C19"/>
    <mergeCell ref="B38:C38"/>
    <mergeCell ref="F4:K7"/>
  </mergeCells>
  <phoneticPr fontId="1" type="noConversion"/>
  <conditionalFormatting sqref="B41:C48 B40:D40">
    <cfRule type="cellIs" dxfId="0" priority="1" stopIfTrue="1" operator="equal">
      <formula>0</formula>
    </cfRule>
  </conditionalFormatting>
  <pageMargins left="0.69930555555555596" right="0.69930555555555596"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2:L56"/>
  <sheetViews>
    <sheetView view="pageBreakPreview" topLeftCell="C1" zoomScale="80" zoomScaleNormal="100" zoomScaleSheetLayoutView="80" workbookViewId="0">
      <selection activeCell="L16" sqref="L16"/>
    </sheetView>
  </sheetViews>
  <sheetFormatPr defaultColWidth="9" defaultRowHeight="17.25" outlineLevelRow="1"/>
  <cols>
    <col min="1" max="1" width="18.375" style="76" customWidth="1"/>
    <col min="2" max="2" width="9" style="76"/>
    <col min="3" max="3" width="26.375" style="76" customWidth="1"/>
    <col min="4" max="4" width="18.875" style="76" customWidth="1"/>
    <col min="5" max="5" width="15.125" style="76" customWidth="1"/>
    <col min="6" max="6" width="18.25" style="76" customWidth="1"/>
    <col min="7" max="7" width="22.375" style="76" customWidth="1"/>
    <col min="8" max="8" width="19.375" style="76" customWidth="1"/>
    <col min="9" max="9" width="12.125" style="76" customWidth="1"/>
    <col min="10" max="10" width="10.375" style="76" customWidth="1"/>
    <col min="11" max="11" width="23.125" style="76" customWidth="1"/>
    <col min="12" max="12" width="24.875" style="76" customWidth="1"/>
    <col min="13" max="13" width="13.75" style="76" customWidth="1"/>
    <col min="14" max="258" width="9" style="76"/>
    <col min="259" max="259" width="18.375" style="76" customWidth="1"/>
    <col min="260" max="260" width="9" style="76"/>
    <col min="261" max="261" width="21.75" style="76" customWidth="1"/>
    <col min="262" max="262" width="18.875" style="76" customWidth="1"/>
    <col min="263" max="263" width="31.125" style="76" customWidth="1"/>
    <col min="264" max="264" width="16.5" style="76" customWidth="1"/>
    <col min="265" max="265" width="12.125" style="76" customWidth="1"/>
    <col min="266" max="266" width="10.5" style="76" customWidth="1"/>
    <col min="267" max="267" width="11.5" style="76" customWidth="1"/>
    <col min="268" max="514" width="9" style="76"/>
    <col min="515" max="515" width="18.375" style="76" customWidth="1"/>
    <col min="516" max="516" width="9" style="76"/>
    <col min="517" max="517" width="21.75" style="76" customWidth="1"/>
    <col min="518" max="518" width="18.875" style="76" customWidth="1"/>
    <col min="519" max="519" width="31.125" style="76" customWidth="1"/>
    <col min="520" max="520" width="16.5" style="76" customWidth="1"/>
    <col min="521" max="521" width="12.125" style="76" customWidth="1"/>
    <col min="522" max="522" width="10.5" style="76" customWidth="1"/>
    <col min="523" max="523" width="11.5" style="76" customWidth="1"/>
    <col min="524" max="770" width="9" style="76"/>
    <col min="771" max="771" width="18.375" style="76" customWidth="1"/>
    <col min="772" max="772" width="9" style="76"/>
    <col min="773" max="773" width="21.75" style="76" customWidth="1"/>
    <col min="774" max="774" width="18.875" style="76" customWidth="1"/>
    <col min="775" max="775" width="31.125" style="76" customWidth="1"/>
    <col min="776" max="776" width="16.5" style="76" customWidth="1"/>
    <col min="777" max="777" width="12.125" style="76" customWidth="1"/>
    <col min="778" max="778" width="10.5" style="76" customWidth="1"/>
    <col min="779" max="779" width="11.5" style="76" customWidth="1"/>
    <col min="780" max="1026" width="9" style="76"/>
    <col min="1027" max="1027" width="18.375" style="76" customWidth="1"/>
    <col min="1028" max="1028" width="9" style="76"/>
    <col min="1029" max="1029" width="21.75" style="76" customWidth="1"/>
    <col min="1030" max="1030" width="18.875" style="76" customWidth="1"/>
    <col min="1031" max="1031" width="31.125" style="76" customWidth="1"/>
    <col min="1032" max="1032" width="16.5" style="76" customWidth="1"/>
    <col min="1033" max="1033" width="12.125" style="76" customWidth="1"/>
    <col min="1034" max="1034" width="10.5" style="76" customWidth="1"/>
    <col min="1035" max="1035" width="11.5" style="76" customWidth="1"/>
    <col min="1036" max="1282" width="9" style="76"/>
    <col min="1283" max="1283" width="18.375" style="76" customWidth="1"/>
    <col min="1284" max="1284" width="9" style="76"/>
    <col min="1285" max="1285" width="21.75" style="76" customWidth="1"/>
    <col min="1286" max="1286" width="18.875" style="76" customWidth="1"/>
    <col min="1287" max="1287" width="31.125" style="76" customWidth="1"/>
    <col min="1288" max="1288" width="16.5" style="76" customWidth="1"/>
    <col min="1289" max="1289" width="12.125" style="76" customWidth="1"/>
    <col min="1290" max="1290" width="10.5" style="76" customWidth="1"/>
    <col min="1291" max="1291" width="11.5" style="76" customWidth="1"/>
    <col min="1292" max="1538" width="9" style="76"/>
    <col min="1539" max="1539" width="18.375" style="76" customWidth="1"/>
    <col min="1540" max="1540" width="9" style="76"/>
    <col min="1541" max="1541" width="21.75" style="76" customWidth="1"/>
    <col min="1542" max="1542" width="18.875" style="76" customWidth="1"/>
    <col min="1543" max="1543" width="31.125" style="76" customWidth="1"/>
    <col min="1544" max="1544" width="16.5" style="76" customWidth="1"/>
    <col min="1545" max="1545" width="12.125" style="76" customWidth="1"/>
    <col min="1546" max="1546" width="10.5" style="76" customWidth="1"/>
    <col min="1547" max="1547" width="11.5" style="76" customWidth="1"/>
    <col min="1548" max="1794" width="9" style="76"/>
    <col min="1795" max="1795" width="18.375" style="76" customWidth="1"/>
    <col min="1796" max="1796" width="9" style="76"/>
    <col min="1797" max="1797" width="21.75" style="76" customWidth="1"/>
    <col min="1798" max="1798" width="18.875" style="76" customWidth="1"/>
    <col min="1799" max="1799" width="31.125" style="76" customWidth="1"/>
    <col min="1800" max="1800" width="16.5" style="76" customWidth="1"/>
    <col min="1801" max="1801" width="12.125" style="76" customWidth="1"/>
    <col min="1802" max="1802" width="10.5" style="76" customWidth="1"/>
    <col min="1803" max="1803" width="11.5" style="76" customWidth="1"/>
    <col min="1804" max="2050" width="9" style="76"/>
    <col min="2051" max="2051" width="18.375" style="76" customWidth="1"/>
    <col min="2052" max="2052" width="9" style="76"/>
    <col min="2053" max="2053" width="21.75" style="76" customWidth="1"/>
    <col min="2054" max="2054" width="18.875" style="76" customWidth="1"/>
    <col min="2055" max="2055" width="31.125" style="76" customWidth="1"/>
    <col min="2056" max="2056" width="16.5" style="76" customWidth="1"/>
    <col min="2057" max="2057" width="12.125" style="76" customWidth="1"/>
    <col min="2058" max="2058" width="10.5" style="76" customWidth="1"/>
    <col min="2059" max="2059" width="11.5" style="76" customWidth="1"/>
    <col min="2060" max="2306" width="9" style="76"/>
    <col min="2307" max="2307" width="18.375" style="76" customWidth="1"/>
    <col min="2308" max="2308" width="9" style="76"/>
    <col min="2309" max="2309" width="21.75" style="76" customWidth="1"/>
    <col min="2310" max="2310" width="18.875" style="76" customWidth="1"/>
    <col min="2311" max="2311" width="31.125" style="76" customWidth="1"/>
    <col min="2312" max="2312" width="16.5" style="76" customWidth="1"/>
    <col min="2313" max="2313" width="12.125" style="76" customWidth="1"/>
    <col min="2314" max="2314" width="10.5" style="76" customWidth="1"/>
    <col min="2315" max="2315" width="11.5" style="76" customWidth="1"/>
    <col min="2316" max="2562" width="9" style="76"/>
    <col min="2563" max="2563" width="18.375" style="76" customWidth="1"/>
    <col min="2564" max="2564" width="9" style="76"/>
    <col min="2565" max="2565" width="21.75" style="76" customWidth="1"/>
    <col min="2566" max="2566" width="18.875" style="76" customWidth="1"/>
    <col min="2567" max="2567" width="31.125" style="76" customWidth="1"/>
    <col min="2568" max="2568" width="16.5" style="76" customWidth="1"/>
    <col min="2569" max="2569" width="12.125" style="76" customWidth="1"/>
    <col min="2570" max="2570" width="10.5" style="76" customWidth="1"/>
    <col min="2571" max="2571" width="11.5" style="76" customWidth="1"/>
    <col min="2572" max="2818" width="9" style="76"/>
    <col min="2819" max="2819" width="18.375" style="76" customWidth="1"/>
    <col min="2820" max="2820" width="9" style="76"/>
    <col min="2821" max="2821" width="21.75" style="76" customWidth="1"/>
    <col min="2822" max="2822" width="18.875" style="76" customWidth="1"/>
    <col min="2823" max="2823" width="31.125" style="76" customWidth="1"/>
    <col min="2824" max="2824" width="16.5" style="76" customWidth="1"/>
    <col min="2825" max="2825" width="12.125" style="76" customWidth="1"/>
    <col min="2826" max="2826" width="10.5" style="76" customWidth="1"/>
    <col min="2827" max="2827" width="11.5" style="76" customWidth="1"/>
    <col min="2828" max="3074" width="9" style="76"/>
    <col min="3075" max="3075" width="18.375" style="76" customWidth="1"/>
    <col min="3076" max="3076" width="9" style="76"/>
    <col min="3077" max="3077" width="21.75" style="76" customWidth="1"/>
    <col min="3078" max="3078" width="18.875" style="76" customWidth="1"/>
    <col min="3079" max="3079" width="31.125" style="76" customWidth="1"/>
    <col min="3080" max="3080" width="16.5" style="76" customWidth="1"/>
    <col min="3081" max="3081" width="12.125" style="76" customWidth="1"/>
    <col min="3082" max="3082" width="10.5" style="76" customWidth="1"/>
    <col min="3083" max="3083" width="11.5" style="76" customWidth="1"/>
    <col min="3084" max="3330" width="9" style="76"/>
    <col min="3331" max="3331" width="18.375" style="76" customWidth="1"/>
    <col min="3332" max="3332" width="9" style="76"/>
    <col min="3333" max="3333" width="21.75" style="76" customWidth="1"/>
    <col min="3334" max="3334" width="18.875" style="76" customWidth="1"/>
    <col min="3335" max="3335" width="31.125" style="76" customWidth="1"/>
    <col min="3336" max="3336" width="16.5" style="76" customWidth="1"/>
    <col min="3337" max="3337" width="12.125" style="76" customWidth="1"/>
    <col min="3338" max="3338" width="10.5" style="76" customWidth="1"/>
    <col min="3339" max="3339" width="11.5" style="76" customWidth="1"/>
    <col min="3340" max="3586" width="9" style="76"/>
    <col min="3587" max="3587" width="18.375" style="76" customWidth="1"/>
    <col min="3588" max="3588" width="9" style="76"/>
    <col min="3589" max="3589" width="21.75" style="76" customWidth="1"/>
    <col min="3590" max="3590" width="18.875" style="76" customWidth="1"/>
    <col min="3591" max="3591" width="31.125" style="76" customWidth="1"/>
    <col min="3592" max="3592" width="16.5" style="76" customWidth="1"/>
    <col min="3593" max="3593" width="12.125" style="76" customWidth="1"/>
    <col min="3594" max="3594" width="10.5" style="76" customWidth="1"/>
    <col min="3595" max="3595" width="11.5" style="76" customWidth="1"/>
    <col min="3596" max="3842" width="9" style="76"/>
    <col min="3843" max="3843" width="18.375" style="76" customWidth="1"/>
    <col min="3844" max="3844" width="9" style="76"/>
    <col min="3845" max="3845" width="21.75" style="76" customWidth="1"/>
    <col min="3846" max="3846" width="18.875" style="76" customWidth="1"/>
    <col min="3847" max="3847" width="31.125" style="76" customWidth="1"/>
    <col min="3848" max="3848" width="16.5" style="76" customWidth="1"/>
    <col min="3849" max="3849" width="12.125" style="76" customWidth="1"/>
    <col min="3850" max="3850" width="10.5" style="76" customWidth="1"/>
    <col min="3851" max="3851" width="11.5" style="76" customWidth="1"/>
    <col min="3852" max="4098" width="9" style="76"/>
    <col min="4099" max="4099" width="18.375" style="76" customWidth="1"/>
    <col min="4100" max="4100" width="9" style="76"/>
    <col min="4101" max="4101" width="21.75" style="76" customWidth="1"/>
    <col min="4102" max="4102" width="18.875" style="76" customWidth="1"/>
    <col min="4103" max="4103" width="31.125" style="76" customWidth="1"/>
    <col min="4104" max="4104" width="16.5" style="76" customWidth="1"/>
    <col min="4105" max="4105" width="12.125" style="76" customWidth="1"/>
    <col min="4106" max="4106" width="10.5" style="76" customWidth="1"/>
    <col min="4107" max="4107" width="11.5" style="76" customWidth="1"/>
    <col min="4108" max="4354" width="9" style="76"/>
    <col min="4355" max="4355" width="18.375" style="76" customWidth="1"/>
    <col min="4356" max="4356" width="9" style="76"/>
    <col min="4357" max="4357" width="21.75" style="76" customWidth="1"/>
    <col min="4358" max="4358" width="18.875" style="76" customWidth="1"/>
    <col min="4359" max="4359" width="31.125" style="76" customWidth="1"/>
    <col min="4360" max="4360" width="16.5" style="76" customWidth="1"/>
    <col min="4361" max="4361" width="12.125" style="76" customWidth="1"/>
    <col min="4362" max="4362" width="10.5" style="76" customWidth="1"/>
    <col min="4363" max="4363" width="11.5" style="76" customWidth="1"/>
    <col min="4364" max="4610" width="9" style="76"/>
    <col min="4611" max="4611" width="18.375" style="76" customWidth="1"/>
    <col min="4612" max="4612" width="9" style="76"/>
    <col min="4613" max="4613" width="21.75" style="76" customWidth="1"/>
    <col min="4614" max="4614" width="18.875" style="76" customWidth="1"/>
    <col min="4615" max="4615" width="31.125" style="76" customWidth="1"/>
    <col min="4616" max="4616" width="16.5" style="76" customWidth="1"/>
    <col min="4617" max="4617" width="12.125" style="76" customWidth="1"/>
    <col min="4618" max="4618" width="10.5" style="76" customWidth="1"/>
    <col min="4619" max="4619" width="11.5" style="76" customWidth="1"/>
    <col min="4620" max="4866" width="9" style="76"/>
    <col min="4867" max="4867" width="18.375" style="76" customWidth="1"/>
    <col min="4868" max="4868" width="9" style="76"/>
    <col min="4869" max="4869" width="21.75" style="76" customWidth="1"/>
    <col min="4870" max="4870" width="18.875" style="76" customWidth="1"/>
    <col min="4871" max="4871" width="31.125" style="76" customWidth="1"/>
    <col min="4872" max="4872" width="16.5" style="76" customWidth="1"/>
    <col min="4873" max="4873" width="12.125" style="76" customWidth="1"/>
    <col min="4874" max="4874" width="10.5" style="76" customWidth="1"/>
    <col min="4875" max="4875" width="11.5" style="76" customWidth="1"/>
    <col min="4876" max="5122" width="9" style="76"/>
    <col min="5123" max="5123" width="18.375" style="76" customWidth="1"/>
    <col min="5124" max="5124" width="9" style="76"/>
    <col min="5125" max="5125" width="21.75" style="76" customWidth="1"/>
    <col min="5126" max="5126" width="18.875" style="76" customWidth="1"/>
    <col min="5127" max="5127" width="31.125" style="76" customWidth="1"/>
    <col min="5128" max="5128" width="16.5" style="76" customWidth="1"/>
    <col min="5129" max="5129" width="12.125" style="76" customWidth="1"/>
    <col min="5130" max="5130" width="10.5" style="76" customWidth="1"/>
    <col min="5131" max="5131" width="11.5" style="76" customWidth="1"/>
    <col min="5132" max="5378" width="9" style="76"/>
    <col min="5379" max="5379" width="18.375" style="76" customWidth="1"/>
    <col min="5380" max="5380" width="9" style="76"/>
    <col min="5381" max="5381" width="21.75" style="76" customWidth="1"/>
    <col min="5382" max="5382" width="18.875" style="76" customWidth="1"/>
    <col min="5383" max="5383" width="31.125" style="76" customWidth="1"/>
    <col min="5384" max="5384" width="16.5" style="76" customWidth="1"/>
    <col min="5385" max="5385" width="12.125" style="76" customWidth="1"/>
    <col min="5386" max="5386" width="10.5" style="76" customWidth="1"/>
    <col min="5387" max="5387" width="11.5" style="76" customWidth="1"/>
    <col min="5388" max="5634" width="9" style="76"/>
    <col min="5635" max="5635" width="18.375" style="76" customWidth="1"/>
    <col min="5636" max="5636" width="9" style="76"/>
    <col min="5637" max="5637" width="21.75" style="76" customWidth="1"/>
    <col min="5638" max="5638" width="18.875" style="76" customWidth="1"/>
    <col min="5639" max="5639" width="31.125" style="76" customWidth="1"/>
    <col min="5640" max="5640" width="16.5" style="76" customWidth="1"/>
    <col min="5641" max="5641" width="12.125" style="76" customWidth="1"/>
    <col min="5642" max="5642" width="10.5" style="76" customWidth="1"/>
    <col min="5643" max="5643" width="11.5" style="76" customWidth="1"/>
    <col min="5644" max="5890" width="9" style="76"/>
    <col min="5891" max="5891" width="18.375" style="76" customWidth="1"/>
    <col min="5892" max="5892" width="9" style="76"/>
    <col min="5893" max="5893" width="21.75" style="76" customWidth="1"/>
    <col min="5894" max="5894" width="18.875" style="76" customWidth="1"/>
    <col min="5895" max="5895" width="31.125" style="76" customWidth="1"/>
    <col min="5896" max="5896" width="16.5" style="76" customWidth="1"/>
    <col min="5897" max="5897" width="12.125" style="76" customWidth="1"/>
    <col min="5898" max="5898" width="10.5" style="76" customWidth="1"/>
    <col min="5899" max="5899" width="11.5" style="76" customWidth="1"/>
    <col min="5900" max="6146" width="9" style="76"/>
    <col min="6147" max="6147" width="18.375" style="76" customWidth="1"/>
    <col min="6148" max="6148" width="9" style="76"/>
    <col min="6149" max="6149" width="21.75" style="76" customWidth="1"/>
    <col min="6150" max="6150" width="18.875" style="76" customWidth="1"/>
    <col min="6151" max="6151" width="31.125" style="76" customWidth="1"/>
    <col min="6152" max="6152" width="16.5" style="76" customWidth="1"/>
    <col min="6153" max="6153" width="12.125" style="76" customWidth="1"/>
    <col min="6154" max="6154" width="10.5" style="76" customWidth="1"/>
    <col min="6155" max="6155" width="11.5" style="76" customWidth="1"/>
    <col min="6156" max="6402" width="9" style="76"/>
    <col min="6403" max="6403" width="18.375" style="76" customWidth="1"/>
    <col min="6404" max="6404" width="9" style="76"/>
    <col min="6405" max="6405" width="21.75" style="76" customWidth="1"/>
    <col min="6406" max="6406" width="18.875" style="76" customWidth="1"/>
    <col min="6407" max="6407" width="31.125" style="76" customWidth="1"/>
    <col min="6408" max="6408" width="16.5" style="76" customWidth="1"/>
    <col min="6409" max="6409" width="12.125" style="76" customWidth="1"/>
    <col min="6410" max="6410" width="10.5" style="76" customWidth="1"/>
    <col min="6411" max="6411" width="11.5" style="76" customWidth="1"/>
    <col min="6412" max="6658" width="9" style="76"/>
    <col min="6659" max="6659" width="18.375" style="76" customWidth="1"/>
    <col min="6660" max="6660" width="9" style="76"/>
    <col min="6661" max="6661" width="21.75" style="76" customWidth="1"/>
    <col min="6662" max="6662" width="18.875" style="76" customWidth="1"/>
    <col min="6663" max="6663" width="31.125" style="76" customWidth="1"/>
    <col min="6664" max="6664" width="16.5" style="76" customWidth="1"/>
    <col min="6665" max="6665" width="12.125" style="76" customWidth="1"/>
    <col min="6666" max="6666" width="10.5" style="76" customWidth="1"/>
    <col min="6667" max="6667" width="11.5" style="76" customWidth="1"/>
    <col min="6668" max="6914" width="9" style="76"/>
    <col min="6915" max="6915" width="18.375" style="76" customWidth="1"/>
    <col min="6916" max="6916" width="9" style="76"/>
    <col min="6917" max="6917" width="21.75" style="76" customWidth="1"/>
    <col min="6918" max="6918" width="18.875" style="76" customWidth="1"/>
    <col min="6919" max="6919" width="31.125" style="76" customWidth="1"/>
    <col min="6920" max="6920" width="16.5" style="76" customWidth="1"/>
    <col min="6921" max="6921" width="12.125" style="76" customWidth="1"/>
    <col min="6922" max="6922" width="10.5" style="76" customWidth="1"/>
    <col min="6923" max="6923" width="11.5" style="76" customWidth="1"/>
    <col min="6924" max="7170" width="9" style="76"/>
    <col min="7171" max="7171" width="18.375" style="76" customWidth="1"/>
    <col min="7172" max="7172" width="9" style="76"/>
    <col min="7173" max="7173" width="21.75" style="76" customWidth="1"/>
    <col min="7174" max="7174" width="18.875" style="76" customWidth="1"/>
    <col min="7175" max="7175" width="31.125" style="76" customWidth="1"/>
    <col min="7176" max="7176" width="16.5" style="76" customWidth="1"/>
    <col min="7177" max="7177" width="12.125" style="76" customWidth="1"/>
    <col min="7178" max="7178" width="10.5" style="76" customWidth="1"/>
    <col min="7179" max="7179" width="11.5" style="76" customWidth="1"/>
    <col min="7180" max="7426" width="9" style="76"/>
    <col min="7427" max="7427" width="18.375" style="76" customWidth="1"/>
    <col min="7428" max="7428" width="9" style="76"/>
    <col min="7429" max="7429" width="21.75" style="76" customWidth="1"/>
    <col min="7430" max="7430" width="18.875" style="76" customWidth="1"/>
    <col min="7431" max="7431" width="31.125" style="76" customWidth="1"/>
    <col min="7432" max="7432" width="16.5" style="76" customWidth="1"/>
    <col min="7433" max="7433" width="12.125" style="76" customWidth="1"/>
    <col min="7434" max="7434" width="10.5" style="76" customWidth="1"/>
    <col min="7435" max="7435" width="11.5" style="76" customWidth="1"/>
    <col min="7436" max="7682" width="9" style="76"/>
    <col min="7683" max="7683" width="18.375" style="76" customWidth="1"/>
    <col min="7684" max="7684" width="9" style="76"/>
    <col min="7685" max="7685" width="21.75" style="76" customWidth="1"/>
    <col min="7686" max="7686" width="18.875" style="76" customWidth="1"/>
    <col min="7687" max="7687" width="31.125" style="76" customWidth="1"/>
    <col min="7688" max="7688" width="16.5" style="76" customWidth="1"/>
    <col min="7689" max="7689" width="12.125" style="76" customWidth="1"/>
    <col min="7690" max="7690" width="10.5" style="76" customWidth="1"/>
    <col min="7691" max="7691" width="11.5" style="76" customWidth="1"/>
    <col min="7692" max="7938" width="9" style="76"/>
    <col min="7939" max="7939" width="18.375" style="76" customWidth="1"/>
    <col min="7940" max="7940" width="9" style="76"/>
    <col min="7941" max="7941" width="21.75" style="76" customWidth="1"/>
    <col min="7942" max="7942" width="18.875" style="76" customWidth="1"/>
    <col min="7943" max="7943" width="31.125" style="76" customWidth="1"/>
    <col min="7944" max="7944" width="16.5" style="76" customWidth="1"/>
    <col min="7945" max="7945" width="12.125" style="76" customWidth="1"/>
    <col min="7946" max="7946" width="10.5" style="76" customWidth="1"/>
    <col min="7947" max="7947" width="11.5" style="76" customWidth="1"/>
    <col min="7948" max="8194" width="9" style="76"/>
    <col min="8195" max="8195" width="18.375" style="76" customWidth="1"/>
    <col min="8196" max="8196" width="9" style="76"/>
    <col min="8197" max="8197" width="21.75" style="76" customWidth="1"/>
    <col min="8198" max="8198" width="18.875" style="76" customWidth="1"/>
    <col min="8199" max="8199" width="31.125" style="76" customWidth="1"/>
    <col min="8200" max="8200" width="16.5" style="76" customWidth="1"/>
    <col min="8201" max="8201" width="12.125" style="76" customWidth="1"/>
    <col min="8202" max="8202" width="10.5" style="76" customWidth="1"/>
    <col min="8203" max="8203" width="11.5" style="76" customWidth="1"/>
    <col min="8204" max="8450" width="9" style="76"/>
    <col min="8451" max="8451" width="18.375" style="76" customWidth="1"/>
    <col min="8452" max="8452" width="9" style="76"/>
    <col min="8453" max="8453" width="21.75" style="76" customWidth="1"/>
    <col min="8454" max="8454" width="18.875" style="76" customWidth="1"/>
    <col min="8455" max="8455" width="31.125" style="76" customWidth="1"/>
    <col min="8456" max="8456" width="16.5" style="76" customWidth="1"/>
    <col min="8457" max="8457" width="12.125" style="76" customWidth="1"/>
    <col min="8458" max="8458" width="10.5" style="76" customWidth="1"/>
    <col min="8459" max="8459" width="11.5" style="76" customWidth="1"/>
    <col min="8460" max="8706" width="9" style="76"/>
    <col min="8707" max="8707" width="18.375" style="76" customWidth="1"/>
    <col min="8708" max="8708" width="9" style="76"/>
    <col min="8709" max="8709" width="21.75" style="76" customWidth="1"/>
    <col min="8710" max="8710" width="18.875" style="76" customWidth="1"/>
    <col min="8711" max="8711" width="31.125" style="76" customWidth="1"/>
    <col min="8712" max="8712" width="16.5" style="76" customWidth="1"/>
    <col min="8713" max="8713" width="12.125" style="76" customWidth="1"/>
    <col min="8714" max="8714" width="10.5" style="76" customWidth="1"/>
    <col min="8715" max="8715" width="11.5" style="76" customWidth="1"/>
    <col min="8716" max="8962" width="9" style="76"/>
    <col min="8963" max="8963" width="18.375" style="76" customWidth="1"/>
    <col min="8964" max="8964" width="9" style="76"/>
    <col min="8965" max="8965" width="21.75" style="76" customWidth="1"/>
    <col min="8966" max="8966" width="18.875" style="76" customWidth="1"/>
    <col min="8967" max="8967" width="31.125" style="76" customWidth="1"/>
    <col min="8968" max="8968" width="16.5" style="76" customWidth="1"/>
    <col min="8969" max="8969" width="12.125" style="76" customWidth="1"/>
    <col min="8970" max="8970" width="10.5" style="76" customWidth="1"/>
    <col min="8971" max="8971" width="11.5" style="76" customWidth="1"/>
    <col min="8972" max="9218" width="9" style="76"/>
    <col min="9219" max="9219" width="18.375" style="76" customWidth="1"/>
    <col min="9220" max="9220" width="9" style="76"/>
    <col min="9221" max="9221" width="21.75" style="76" customWidth="1"/>
    <col min="9222" max="9222" width="18.875" style="76" customWidth="1"/>
    <col min="9223" max="9223" width="31.125" style="76" customWidth="1"/>
    <col min="9224" max="9224" width="16.5" style="76" customWidth="1"/>
    <col min="9225" max="9225" width="12.125" style="76" customWidth="1"/>
    <col min="9226" max="9226" width="10.5" style="76" customWidth="1"/>
    <col min="9227" max="9227" width="11.5" style="76" customWidth="1"/>
    <col min="9228" max="9474" width="9" style="76"/>
    <col min="9475" max="9475" width="18.375" style="76" customWidth="1"/>
    <col min="9476" max="9476" width="9" style="76"/>
    <col min="9477" max="9477" width="21.75" style="76" customWidth="1"/>
    <col min="9478" max="9478" width="18.875" style="76" customWidth="1"/>
    <col min="9479" max="9479" width="31.125" style="76" customWidth="1"/>
    <col min="9480" max="9480" width="16.5" style="76" customWidth="1"/>
    <col min="9481" max="9481" width="12.125" style="76" customWidth="1"/>
    <col min="9482" max="9482" width="10.5" style="76" customWidth="1"/>
    <col min="9483" max="9483" width="11.5" style="76" customWidth="1"/>
    <col min="9484" max="9730" width="9" style="76"/>
    <col min="9731" max="9731" width="18.375" style="76" customWidth="1"/>
    <col min="9732" max="9732" width="9" style="76"/>
    <col min="9733" max="9733" width="21.75" style="76" customWidth="1"/>
    <col min="9734" max="9734" width="18.875" style="76" customWidth="1"/>
    <col min="9735" max="9735" width="31.125" style="76" customWidth="1"/>
    <col min="9736" max="9736" width="16.5" style="76" customWidth="1"/>
    <col min="9737" max="9737" width="12.125" style="76" customWidth="1"/>
    <col min="9738" max="9738" width="10.5" style="76" customWidth="1"/>
    <col min="9739" max="9739" width="11.5" style="76" customWidth="1"/>
    <col min="9740" max="9986" width="9" style="76"/>
    <col min="9987" max="9987" width="18.375" style="76" customWidth="1"/>
    <col min="9988" max="9988" width="9" style="76"/>
    <col min="9989" max="9989" width="21.75" style="76" customWidth="1"/>
    <col min="9990" max="9990" width="18.875" style="76" customWidth="1"/>
    <col min="9991" max="9991" width="31.125" style="76" customWidth="1"/>
    <col min="9992" max="9992" width="16.5" style="76" customWidth="1"/>
    <col min="9993" max="9993" width="12.125" style="76" customWidth="1"/>
    <col min="9994" max="9994" width="10.5" style="76" customWidth="1"/>
    <col min="9995" max="9995" width="11.5" style="76" customWidth="1"/>
    <col min="9996" max="10242" width="9" style="76"/>
    <col min="10243" max="10243" width="18.375" style="76" customWidth="1"/>
    <col min="10244" max="10244" width="9" style="76"/>
    <col min="10245" max="10245" width="21.75" style="76" customWidth="1"/>
    <col min="10246" max="10246" width="18.875" style="76" customWidth="1"/>
    <col min="10247" max="10247" width="31.125" style="76" customWidth="1"/>
    <col min="10248" max="10248" width="16.5" style="76" customWidth="1"/>
    <col min="10249" max="10249" width="12.125" style="76" customWidth="1"/>
    <col min="10250" max="10250" width="10.5" style="76" customWidth="1"/>
    <col min="10251" max="10251" width="11.5" style="76" customWidth="1"/>
    <col min="10252" max="10498" width="9" style="76"/>
    <col min="10499" max="10499" width="18.375" style="76" customWidth="1"/>
    <col min="10500" max="10500" width="9" style="76"/>
    <col min="10501" max="10501" width="21.75" style="76" customWidth="1"/>
    <col min="10502" max="10502" width="18.875" style="76" customWidth="1"/>
    <col min="10503" max="10503" width="31.125" style="76" customWidth="1"/>
    <col min="10504" max="10504" width="16.5" style="76" customWidth="1"/>
    <col min="10505" max="10505" width="12.125" style="76" customWidth="1"/>
    <col min="10506" max="10506" width="10.5" style="76" customWidth="1"/>
    <col min="10507" max="10507" width="11.5" style="76" customWidth="1"/>
    <col min="10508" max="10754" width="9" style="76"/>
    <col min="10755" max="10755" width="18.375" style="76" customWidth="1"/>
    <col min="10756" max="10756" width="9" style="76"/>
    <col min="10757" max="10757" width="21.75" style="76" customWidth="1"/>
    <col min="10758" max="10758" width="18.875" style="76" customWidth="1"/>
    <col min="10759" max="10759" width="31.125" style="76" customWidth="1"/>
    <col min="10760" max="10760" width="16.5" style="76" customWidth="1"/>
    <col min="10761" max="10761" width="12.125" style="76" customWidth="1"/>
    <col min="10762" max="10762" width="10.5" style="76" customWidth="1"/>
    <col min="10763" max="10763" width="11.5" style="76" customWidth="1"/>
    <col min="10764" max="11010" width="9" style="76"/>
    <col min="11011" max="11011" width="18.375" style="76" customWidth="1"/>
    <col min="11012" max="11012" width="9" style="76"/>
    <col min="11013" max="11013" width="21.75" style="76" customWidth="1"/>
    <col min="11014" max="11014" width="18.875" style="76" customWidth="1"/>
    <col min="11015" max="11015" width="31.125" style="76" customWidth="1"/>
    <col min="11016" max="11016" width="16.5" style="76" customWidth="1"/>
    <col min="11017" max="11017" width="12.125" style="76" customWidth="1"/>
    <col min="11018" max="11018" width="10.5" style="76" customWidth="1"/>
    <col min="11019" max="11019" width="11.5" style="76" customWidth="1"/>
    <col min="11020" max="11266" width="9" style="76"/>
    <col min="11267" max="11267" width="18.375" style="76" customWidth="1"/>
    <col min="11268" max="11268" width="9" style="76"/>
    <col min="11269" max="11269" width="21.75" style="76" customWidth="1"/>
    <col min="11270" max="11270" width="18.875" style="76" customWidth="1"/>
    <col min="11271" max="11271" width="31.125" style="76" customWidth="1"/>
    <col min="11272" max="11272" width="16.5" style="76" customWidth="1"/>
    <col min="11273" max="11273" width="12.125" style="76" customWidth="1"/>
    <col min="11274" max="11274" width="10.5" style="76" customWidth="1"/>
    <col min="11275" max="11275" width="11.5" style="76" customWidth="1"/>
    <col min="11276" max="11522" width="9" style="76"/>
    <col min="11523" max="11523" width="18.375" style="76" customWidth="1"/>
    <col min="11524" max="11524" width="9" style="76"/>
    <col min="11525" max="11525" width="21.75" style="76" customWidth="1"/>
    <col min="11526" max="11526" width="18.875" style="76" customWidth="1"/>
    <col min="11527" max="11527" width="31.125" style="76" customWidth="1"/>
    <col min="11528" max="11528" width="16.5" style="76" customWidth="1"/>
    <col min="11529" max="11529" width="12.125" style="76" customWidth="1"/>
    <col min="11530" max="11530" width="10.5" style="76" customWidth="1"/>
    <col min="11531" max="11531" width="11.5" style="76" customWidth="1"/>
    <col min="11532" max="11778" width="9" style="76"/>
    <col min="11779" max="11779" width="18.375" style="76" customWidth="1"/>
    <col min="11780" max="11780" width="9" style="76"/>
    <col min="11781" max="11781" width="21.75" style="76" customWidth="1"/>
    <col min="11782" max="11782" width="18.875" style="76" customWidth="1"/>
    <col min="11783" max="11783" width="31.125" style="76" customWidth="1"/>
    <col min="11784" max="11784" width="16.5" style="76" customWidth="1"/>
    <col min="11785" max="11785" width="12.125" style="76" customWidth="1"/>
    <col min="11786" max="11786" width="10.5" style="76" customWidth="1"/>
    <col min="11787" max="11787" width="11.5" style="76" customWidth="1"/>
    <col min="11788" max="12034" width="9" style="76"/>
    <col min="12035" max="12035" width="18.375" style="76" customWidth="1"/>
    <col min="12036" max="12036" width="9" style="76"/>
    <col min="12037" max="12037" width="21.75" style="76" customWidth="1"/>
    <col min="12038" max="12038" width="18.875" style="76" customWidth="1"/>
    <col min="12039" max="12039" width="31.125" style="76" customWidth="1"/>
    <col min="12040" max="12040" width="16.5" style="76" customWidth="1"/>
    <col min="12041" max="12041" width="12.125" style="76" customWidth="1"/>
    <col min="12042" max="12042" width="10.5" style="76" customWidth="1"/>
    <col min="12043" max="12043" width="11.5" style="76" customWidth="1"/>
    <col min="12044" max="12290" width="9" style="76"/>
    <col min="12291" max="12291" width="18.375" style="76" customWidth="1"/>
    <col min="12292" max="12292" width="9" style="76"/>
    <col min="12293" max="12293" width="21.75" style="76" customWidth="1"/>
    <col min="12294" max="12294" width="18.875" style="76" customWidth="1"/>
    <col min="12295" max="12295" width="31.125" style="76" customWidth="1"/>
    <col min="12296" max="12296" width="16.5" style="76" customWidth="1"/>
    <col min="12297" max="12297" width="12.125" style="76" customWidth="1"/>
    <col min="12298" max="12298" width="10.5" style="76" customWidth="1"/>
    <col min="12299" max="12299" width="11.5" style="76" customWidth="1"/>
    <col min="12300" max="12546" width="9" style="76"/>
    <col min="12547" max="12547" width="18.375" style="76" customWidth="1"/>
    <col min="12548" max="12548" width="9" style="76"/>
    <col min="12549" max="12549" width="21.75" style="76" customWidth="1"/>
    <col min="12550" max="12550" width="18.875" style="76" customWidth="1"/>
    <col min="12551" max="12551" width="31.125" style="76" customWidth="1"/>
    <col min="12552" max="12552" width="16.5" style="76" customWidth="1"/>
    <col min="12553" max="12553" width="12.125" style="76" customWidth="1"/>
    <col min="12554" max="12554" width="10.5" style="76" customWidth="1"/>
    <col min="12555" max="12555" width="11.5" style="76" customWidth="1"/>
    <col min="12556" max="12802" width="9" style="76"/>
    <col min="12803" max="12803" width="18.375" style="76" customWidth="1"/>
    <col min="12804" max="12804" width="9" style="76"/>
    <col min="12805" max="12805" width="21.75" style="76" customWidth="1"/>
    <col min="12806" max="12806" width="18.875" style="76" customWidth="1"/>
    <col min="12807" max="12807" width="31.125" style="76" customWidth="1"/>
    <col min="12808" max="12808" width="16.5" style="76" customWidth="1"/>
    <col min="12809" max="12809" width="12.125" style="76" customWidth="1"/>
    <col min="12810" max="12810" width="10.5" style="76" customWidth="1"/>
    <col min="12811" max="12811" width="11.5" style="76" customWidth="1"/>
    <col min="12812" max="13058" width="9" style="76"/>
    <col min="13059" max="13059" width="18.375" style="76" customWidth="1"/>
    <col min="13060" max="13060" width="9" style="76"/>
    <col min="13061" max="13061" width="21.75" style="76" customWidth="1"/>
    <col min="13062" max="13062" width="18.875" style="76" customWidth="1"/>
    <col min="13063" max="13063" width="31.125" style="76" customWidth="1"/>
    <col min="13064" max="13064" width="16.5" style="76" customWidth="1"/>
    <col min="13065" max="13065" width="12.125" style="76" customWidth="1"/>
    <col min="13066" max="13066" width="10.5" style="76" customWidth="1"/>
    <col min="13067" max="13067" width="11.5" style="76" customWidth="1"/>
    <col min="13068" max="13314" width="9" style="76"/>
    <col min="13315" max="13315" width="18.375" style="76" customWidth="1"/>
    <col min="13316" max="13316" width="9" style="76"/>
    <col min="13317" max="13317" width="21.75" style="76" customWidth="1"/>
    <col min="13318" max="13318" width="18.875" style="76" customWidth="1"/>
    <col min="13319" max="13319" width="31.125" style="76" customWidth="1"/>
    <col min="13320" max="13320" width="16.5" style="76" customWidth="1"/>
    <col min="13321" max="13321" width="12.125" style="76" customWidth="1"/>
    <col min="13322" max="13322" width="10.5" style="76" customWidth="1"/>
    <col min="13323" max="13323" width="11.5" style="76" customWidth="1"/>
    <col min="13324" max="13570" width="9" style="76"/>
    <col min="13571" max="13571" width="18.375" style="76" customWidth="1"/>
    <col min="13572" max="13572" width="9" style="76"/>
    <col min="13573" max="13573" width="21.75" style="76" customWidth="1"/>
    <col min="13574" max="13574" width="18.875" style="76" customWidth="1"/>
    <col min="13575" max="13575" width="31.125" style="76" customWidth="1"/>
    <col min="13576" max="13576" width="16.5" style="76" customWidth="1"/>
    <col min="13577" max="13577" width="12.125" style="76" customWidth="1"/>
    <col min="13578" max="13578" width="10.5" style="76" customWidth="1"/>
    <col min="13579" max="13579" width="11.5" style="76" customWidth="1"/>
    <col min="13580" max="13826" width="9" style="76"/>
    <col min="13827" max="13827" width="18.375" style="76" customWidth="1"/>
    <col min="13828" max="13828" width="9" style="76"/>
    <col min="13829" max="13829" width="21.75" style="76" customWidth="1"/>
    <col min="13830" max="13830" width="18.875" style="76" customWidth="1"/>
    <col min="13831" max="13831" width="31.125" style="76" customWidth="1"/>
    <col min="13832" max="13832" width="16.5" style="76" customWidth="1"/>
    <col min="13833" max="13833" width="12.125" style="76" customWidth="1"/>
    <col min="13834" max="13834" width="10.5" style="76" customWidth="1"/>
    <col min="13835" max="13835" width="11.5" style="76" customWidth="1"/>
    <col min="13836" max="14082" width="9" style="76"/>
    <col min="14083" max="14083" width="18.375" style="76" customWidth="1"/>
    <col min="14084" max="14084" width="9" style="76"/>
    <col min="14085" max="14085" width="21.75" style="76" customWidth="1"/>
    <col min="14086" max="14086" width="18.875" style="76" customWidth="1"/>
    <col min="14087" max="14087" width="31.125" style="76" customWidth="1"/>
    <col min="14088" max="14088" width="16.5" style="76" customWidth="1"/>
    <col min="14089" max="14089" width="12.125" style="76" customWidth="1"/>
    <col min="14090" max="14090" width="10.5" style="76" customWidth="1"/>
    <col min="14091" max="14091" width="11.5" style="76" customWidth="1"/>
    <col min="14092" max="14338" width="9" style="76"/>
    <col min="14339" max="14339" width="18.375" style="76" customWidth="1"/>
    <col min="14340" max="14340" width="9" style="76"/>
    <col min="14341" max="14341" width="21.75" style="76" customWidth="1"/>
    <col min="14342" max="14342" width="18.875" style="76" customWidth="1"/>
    <col min="14343" max="14343" width="31.125" style="76" customWidth="1"/>
    <col min="14344" max="14344" width="16.5" style="76" customWidth="1"/>
    <col min="14345" max="14345" width="12.125" style="76" customWidth="1"/>
    <col min="14346" max="14346" width="10.5" style="76" customWidth="1"/>
    <col min="14347" max="14347" width="11.5" style="76" customWidth="1"/>
    <col min="14348" max="14594" width="9" style="76"/>
    <col min="14595" max="14595" width="18.375" style="76" customWidth="1"/>
    <col min="14596" max="14596" width="9" style="76"/>
    <col min="14597" max="14597" width="21.75" style="76" customWidth="1"/>
    <col min="14598" max="14598" width="18.875" style="76" customWidth="1"/>
    <col min="14599" max="14599" width="31.125" style="76" customWidth="1"/>
    <col min="14600" max="14600" width="16.5" style="76" customWidth="1"/>
    <col min="14601" max="14601" width="12.125" style="76" customWidth="1"/>
    <col min="14602" max="14602" width="10.5" style="76" customWidth="1"/>
    <col min="14603" max="14603" width="11.5" style="76" customWidth="1"/>
    <col min="14604" max="14850" width="9" style="76"/>
    <col min="14851" max="14851" width="18.375" style="76" customWidth="1"/>
    <col min="14852" max="14852" width="9" style="76"/>
    <col min="14853" max="14853" width="21.75" style="76" customWidth="1"/>
    <col min="14854" max="14854" width="18.875" style="76" customWidth="1"/>
    <col min="14855" max="14855" width="31.125" style="76" customWidth="1"/>
    <col min="14856" max="14856" width="16.5" style="76" customWidth="1"/>
    <col min="14857" max="14857" width="12.125" style="76" customWidth="1"/>
    <col min="14858" max="14858" width="10.5" style="76" customWidth="1"/>
    <col min="14859" max="14859" width="11.5" style="76" customWidth="1"/>
    <col min="14860" max="15106" width="9" style="76"/>
    <col min="15107" max="15107" width="18.375" style="76" customWidth="1"/>
    <col min="15108" max="15108" width="9" style="76"/>
    <col min="15109" max="15109" width="21.75" style="76" customWidth="1"/>
    <col min="15110" max="15110" width="18.875" style="76" customWidth="1"/>
    <col min="15111" max="15111" width="31.125" style="76" customWidth="1"/>
    <col min="15112" max="15112" width="16.5" style="76" customWidth="1"/>
    <col min="15113" max="15113" width="12.125" style="76" customWidth="1"/>
    <col min="15114" max="15114" width="10.5" style="76" customWidth="1"/>
    <col min="15115" max="15115" width="11.5" style="76" customWidth="1"/>
    <col min="15116" max="15362" width="9" style="76"/>
    <col min="15363" max="15363" width="18.375" style="76" customWidth="1"/>
    <col min="15364" max="15364" width="9" style="76"/>
    <col min="15365" max="15365" width="21.75" style="76" customWidth="1"/>
    <col min="15366" max="15366" width="18.875" style="76" customWidth="1"/>
    <col min="15367" max="15367" width="31.125" style="76" customWidth="1"/>
    <col min="15368" max="15368" width="16.5" style="76" customWidth="1"/>
    <col min="15369" max="15369" width="12.125" style="76" customWidth="1"/>
    <col min="15370" max="15370" width="10.5" style="76" customWidth="1"/>
    <col min="15371" max="15371" width="11.5" style="76" customWidth="1"/>
    <col min="15372" max="15618" width="9" style="76"/>
    <col min="15619" max="15619" width="18.375" style="76" customWidth="1"/>
    <col min="15620" max="15620" width="9" style="76"/>
    <col min="15621" max="15621" width="21.75" style="76" customWidth="1"/>
    <col min="15622" max="15622" width="18.875" style="76" customWidth="1"/>
    <col min="15623" max="15623" width="31.125" style="76" customWidth="1"/>
    <col min="15624" max="15624" width="16.5" style="76" customWidth="1"/>
    <col min="15625" max="15625" width="12.125" style="76" customWidth="1"/>
    <col min="15626" max="15626" width="10.5" style="76" customWidth="1"/>
    <col min="15627" max="15627" width="11.5" style="76" customWidth="1"/>
    <col min="15628" max="15874" width="9" style="76"/>
    <col min="15875" max="15875" width="18.375" style="76" customWidth="1"/>
    <col min="15876" max="15876" width="9" style="76"/>
    <col min="15877" max="15877" width="21.75" style="76" customWidth="1"/>
    <col min="15878" max="15878" width="18.875" style="76" customWidth="1"/>
    <col min="15879" max="15879" width="31.125" style="76" customWidth="1"/>
    <col min="15880" max="15880" width="16.5" style="76" customWidth="1"/>
    <col min="15881" max="15881" width="12.125" style="76" customWidth="1"/>
    <col min="15882" max="15882" width="10.5" style="76" customWidth="1"/>
    <col min="15883" max="15883" width="11.5" style="76" customWidth="1"/>
    <col min="15884" max="16130" width="9" style="76"/>
    <col min="16131" max="16131" width="18.375" style="76" customWidth="1"/>
    <col min="16132" max="16132" width="9" style="76"/>
    <col min="16133" max="16133" width="21.75" style="76" customWidth="1"/>
    <col min="16134" max="16134" width="18.875" style="76" customWidth="1"/>
    <col min="16135" max="16135" width="31.125" style="76" customWidth="1"/>
    <col min="16136" max="16136" width="16.5" style="76" customWidth="1"/>
    <col min="16137" max="16137" width="12.125" style="76" customWidth="1"/>
    <col min="16138" max="16138" width="10.5" style="76" customWidth="1"/>
    <col min="16139" max="16139" width="11.5" style="76" customWidth="1"/>
    <col min="16140" max="16384" width="9" style="76"/>
  </cols>
  <sheetData>
    <row r="2" spans="1:12" s="75" customFormat="1" ht="17.25" customHeight="1">
      <c r="A2" s="826" t="s">
        <v>655</v>
      </c>
      <c r="B2" s="826"/>
      <c r="C2" s="826"/>
      <c r="D2" s="826"/>
      <c r="E2" s="826"/>
      <c r="F2" s="826"/>
      <c r="G2" s="826"/>
      <c r="H2" s="826"/>
      <c r="I2" s="826"/>
      <c r="J2" s="826"/>
      <c r="K2" s="826"/>
    </row>
    <row r="3" spans="1:12" s="75" customFormat="1" ht="17.25" customHeight="1">
      <c r="A3" s="826"/>
      <c r="B3" s="826"/>
      <c r="C3" s="826"/>
      <c r="D3" s="826"/>
      <c r="E3" s="826"/>
      <c r="F3" s="826"/>
      <c r="G3" s="826"/>
      <c r="H3" s="826"/>
      <c r="I3" s="826"/>
      <c r="J3" s="826"/>
      <c r="K3" s="826"/>
    </row>
    <row r="4" spans="1:12" s="75" customFormat="1" ht="17.25" customHeight="1">
      <c r="A4" s="826"/>
      <c r="B4" s="826"/>
      <c r="C4" s="826"/>
      <c r="D4" s="826"/>
      <c r="E4" s="826"/>
      <c r="F4" s="826"/>
      <c r="G4" s="826"/>
      <c r="H4" s="826"/>
      <c r="I4" s="826"/>
      <c r="J4" s="826"/>
      <c r="K4" s="826"/>
    </row>
    <row r="5" spans="1:12" ht="21" customHeight="1">
      <c r="A5" s="826"/>
      <c r="B5" s="826"/>
      <c r="C5" s="826"/>
      <c r="D5" s="826"/>
      <c r="E5" s="826"/>
      <c r="F5" s="826"/>
      <c r="G5" s="826"/>
      <c r="H5" s="826"/>
      <c r="I5" s="826"/>
      <c r="J5" s="826"/>
      <c r="K5" s="826"/>
    </row>
    <row r="6" spans="1:12" ht="29.25">
      <c r="A6" s="827" t="s">
        <v>656</v>
      </c>
      <c r="B6" s="827"/>
      <c r="C6" s="827"/>
      <c r="D6" s="827"/>
      <c r="E6" s="827"/>
      <c r="F6" s="827"/>
      <c r="G6" s="827"/>
      <c r="H6" s="827"/>
      <c r="I6" s="827"/>
    </row>
    <row r="7" spans="1:12">
      <c r="A7" s="77"/>
      <c r="B7" s="77"/>
      <c r="C7" s="77"/>
      <c r="D7" s="77"/>
      <c r="E7" s="77"/>
      <c r="F7" s="77"/>
      <c r="G7" s="77"/>
      <c r="H7" s="77"/>
      <c r="I7" s="77" t="s">
        <v>657</v>
      </c>
    </row>
    <row r="8" spans="1:12" ht="36.75" customHeight="1">
      <c r="A8" s="831" t="s">
        <v>658</v>
      </c>
      <c r="B8" s="78" t="s">
        <v>142</v>
      </c>
      <c r="C8" s="78" t="s">
        <v>659</v>
      </c>
      <c r="D8" s="78" t="s">
        <v>660</v>
      </c>
      <c r="E8" s="78"/>
      <c r="F8" s="78"/>
      <c r="G8" s="78" t="s">
        <v>661</v>
      </c>
      <c r="H8" s="79" t="s">
        <v>662</v>
      </c>
      <c r="I8" s="78" t="s">
        <v>663</v>
      </c>
      <c r="K8" s="78" t="s">
        <v>664</v>
      </c>
    </row>
    <row r="9" spans="1:12" ht="29.25" customHeight="1">
      <c r="A9" s="832"/>
      <c r="B9" s="80">
        <v>1</v>
      </c>
      <c r="C9" s="81" t="s">
        <v>665</v>
      </c>
      <c r="D9" s="82">
        <f>'5、销售定价'!D18</f>
        <v>489172.45919999992</v>
      </c>
      <c r="E9" s="82"/>
      <c r="F9" s="82"/>
      <c r="G9" s="83">
        <v>0.11</v>
      </c>
      <c r="H9" s="84">
        <f>(D9-'2、土地成本'!D7-'2、土地成本'!D8)/(1+G9)</f>
        <v>189156.44972972965</v>
      </c>
      <c r="I9" s="92">
        <f>H9*G9</f>
        <v>20807.20947027026</v>
      </c>
      <c r="J9" s="95"/>
      <c r="K9" s="90">
        <f>(I9-I13)*1.12</f>
        <v>17320.618220838598</v>
      </c>
    </row>
    <row r="10" spans="1:12" ht="17.25" customHeight="1">
      <c r="A10" s="832"/>
      <c r="B10" s="81"/>
      <c r="C10" s="81"/>
      <c r="D10" s="82"/>
      <c r="E10" s="82"/>
      <c r="F10" s="82"/>
      <c r="G10" s="85"/>
      <c r="H10" s="86"/>
      <c r="I10" s="86"/>
      <c r="K10" s="77"/>
    </row>
    <row r="11" spans="1:12" ht="30.75" customHeight="1">
      <c r="A11" s="833"/>
      <c r="B11" s="828" t="s">
        <v>239</v>
      </c>
      <c r="C11" s="829"/>
      <c r="D11" s="87">
        <f>D9</f>
        <v>489172.45919999992</v>
      </c>
      <c r="E11" s="87"/>
      <c r="F11" s="87"/>
      <c r="G11" s="80"/>
      <c r="H11" s="87">
        <f>SUM(H9:H10)</f>
        <v>189156.44972972965</v>
      </c>
      <c r="I11" s="87">
        <f>SUM(I9:I10)</f>
        <v>20807.20947027026</v>
      </c>
      <c r="K11" s="96" t="s">
        <v>666</v>
      </c>
      <c r="L11" s="97">
        <f>H13+F13+'3、建安及前期成本'!E7</f>
        <v>45116.310749307049</v>
      </c>
    </row>
    <row r="12" spans="1:12" ht="36">
      <c r="A12" s="78" t="s">
        <v>667</v>
      </c>
      <c r="B12" s="78" t="s">
        <v>142</v>
      </c>
      <c r="C12" s="78" t="s">
        <v>668</v>
      </c>
      <c r="D12" s="78" t="s">
        <v>669</v>
      </c>
      <c r="E12" s="88" t="s">
        <v>670</v>
      </c>
      <c r="F12" s="88" t="s">
        <v>671</v>
      </c>
      <c r="G12" s="78" t="s">
        <v>661</v>
      </c>
      <c r="H12" s="88" t="s">
        <v>672</v>
      </c>
      <c r="I12" s="78" t="s">
        <v>673</v>
      </c>
      <c r="K12" s="96" t="s">
        <v>674</v>
      </c>
      <c r="L12" s="98">
        <f>IF(L11=0,0,I13/L11)</f>
        <v>0.11841331182370662</v>
      </c>
    </row>
    <row r="13" spans="1:12" ht="18">
      <c r="A13" s="834" t="s">
        <v>675</v>
      </c>
      <c r="B13" s="828" t="s">
        <v>239</v>
      </c>
      <c r="C13" s="829"/>
      <c r="D13" s="87">
        <f t="shared" ref="D13:F13" si="0">D14+D19+D26+D33+D42+D48</f>
        <v>47743.715519559992</v>
      </c>
      <c r="E13" s="87">
        <f t="shared" si="0"/>
        <v>14221.175999999999</v>
      </c>
      <c r="F13" s="87">
        <f t="shared" si="0"/>
        <v>0</v>
      </c>
      <c r="G13" s="80"/>
      <c r="H13" s="87">
        <f>H14+H19+H26+H33+H42+H48</f>
        <v>42401.34374646705</v>
      </c>
      <c r="I13" s="87">
        <f>I14+I19+I26+I33+I42+I48</f>
        <v>5342.3717730929429</v>
      </c>
      <c r="K13" s="75"/>
    </row>
    <row r="14" spans="1:12" ht="18">
      <c r="A14" s="835"/>
      <c r="B14" s="89" t="s">
        <v>358</v>
      </c>
      <c r="C14" s="89" t="s">
        <v>359</v>
      </c>
      <c r="D14" s="90">
        <f t="shared" ref="D14:I14" si="1">SUM(D15:D18)</f>
        <v>1216.9296063600007</v>
      </c>
      <c r="E14" s="90">
        <f t="shared" ref="E14:F14" si="2">SUM(E15:E18)</f>
        <v>0</v>
      </c>
      <c r="F14" s="90">
        <f t="shared" si="2"/>
        <v>0</v>
      </c>
      <c r="G14" s="90"/>
      <c r="H14" s="90">
        <f t="shared" si="1"/>
        <v>1135.6560875910252</v>
      </c>
      <c r="I14" s="90">
        <f t="shared" si="1"/>
        <v>81.273518768975052</v>
      </c>
    </row>
    <row r="15" spans="1:12" ht="17.25" customHeight="1" outlineLevel="1">
      <c r="A15" s="835"/>
      <c r="B15" s="81" t="s">
        <v>360</v>
      </c>
      <c r="C15" s="91" t="s">
        <v>361</v>
      </c>
      <c r="D15" s="92">
        <f>'3、建安及前期成本'!E11</f>
        <v>35.42706436000001</v>
      </c>
      <c r="E15" s="93"/>
      <c r="F15" s="84"/>
      <c r="G15" s="83">
        <v>0.06</v>
      </c>
      <c r="H15" s="92">
        <f>IF(G15=0,0,(D15-F15)/(1+G15))</f>
        <v>33.421758830188686</v>
      </c>
      <c r="I15" s="92">
        <f>H15*G15</f>
        <v>2.0053055298113209</v>
      </c>
    </row>
    <row r="16" spans="1:12" ht="17.25" customHeight="1" outlineLevel="1">
      <c r="A16" s="835"/>
      <c r="B16" s="81" t="s">
        <v>362</v>
      </c>
      <c r="C16" s="91" t="s">
        <v>363</v>
      </c>
      <c r="D16" s="92">
        <f>'3、建安及前期成本'!E12</f>
        <v>889.92433399999993</v>
      </c>
      <c r="E16" s="93"/>
      <c r="F16" s="84"/>
      <c r="G16" s="83">
        <v>0.06</v>
      </c>
      <c r="H16" s="92">
        <f t="shared" ref="H16:H18" si="3">(D16-F16)/(1+G16)</f>
        <v>839.55125849056594</v>
      </c>
      <c r="I16" s="92">
        <f t="shared" ref="I16:I18" si="4">H16*G16</f>
        <v>50.373075509433953</v>
      </c>
    </row>
    <row r="17" spans="1:11" ht="17.25" customHeight="1" outlineLevel="1">
      <c r="A17" s="835"/>
      <c r="B17" s="81" t="s">
        <v>364</v>
      </c>
      <c r="C17" s="91" t="s">
        <v>365</v>
      </c>
      <c r="D17" s="92">
        <f>'3、建安及前期成本'!E13</f>
        <v>192.92585600000012</v>
      </c>
      <c r="E17" s="93"/>
      <c r="F17" s="84"/>
      <c r="G17" s="83">
        <v>0.11</v>
      </c>
      <c r="H17" s="92">
        <f t="shared" si="3"/>
        <v>173.80707747747758</v>
      </c>
      <c r="I17" s="92">
        <f t="shared" si="4"/>
        <v>19.118778522522533</v>
      </c>
    </row>
    <row r="18" spans="1:11" ht="17.25" customHeight="1" outlineLevel="1">
      <c r="A18" s="835"/>
      <c r="B18" s="81" t="s">
        <v>366</v>
      </c>
      <c r="C18" s="91" t="s">
        <v>367</v>
      </c>
      <c r="D18" s="92">
        <f>'3、建安及前期成本'!E14</f>
        <v>98.652352000000462</v>
      </c>
      <c r="E18" s="93"/>
      <c r="F18" s="84"/>
      <c r="G18" s="83">
        <v>0.11</v>
      </c>
      <c r="H18" s="92">
        <f t="shared" si="3"/>
        <v>88.875992792793198</v>
      </c>
      <c r="I18" s="92">
        <f t="shared" si="4"/>
        <v>9.7763592072072516</v>
      </c>
      <c r="K18" s="76" t="s">
        <v>676</v>
      </c>
    </row>
    <row r="19" spans="1:11" ht="18">
      <c r="A19" s="835"/>
      <c r="B19" s="89" t="s">
        <v>368</v>
      </c>
      <c r="C19" s="89" t="s">
        <v>677</v>
      </c>
      <c r="D19" s="90">
        <f>SUM(D20:D25)</f>
        <v>40921.79</v>
      </c>
      <c r="E19" s="90">
        <f t="shared" ref="E19:F19" si="5">SUM(E20:E25)</f>
        <v>14221.175999999999</v>
      </c>
      <c r="F19" s="90">
        <f t="shared" si="5"/>
        <v>0</v>
      </c>
      <c r="G19" s="90"/>
      <c r="H19" s="90">
        <f>SUM(H20:H25)</f>
        <v>36209.45848925849</v>
      </c>
      <c r="I19" s="90">
        <f>SUM(I20:I22)+I23+I24+I25</f>
        <v>4712.331510741511</v>
      </c>
      <c r="K19" s="76" t="s">
        <v>678</v>
      </c>
    </row>
    <row r="20" spans="1:11" ht="17.25" customHeight="1" outlineLevel="1">
      <c r="A20" s="835"/>
      <c r="B20" s="81"/>
      <c r="C20" s="91" t="s">
        <v>679</v>
      </c>
      <c r="D20" s="84">
        <v>7127.86</v>
      </c>
      <c r="E20" s="84"/>
      <c r="F20" s="84"/>
      <c r="G20" s="83">
        <v>0.11</v>
      </c>
      <c r="H20" s="92">
        <f>(D20-E20-F20)/(1+G20)+E20/(1+17%)</f>
        <v>6421.4954954954947</v>
      </c>
      <c r="I20" s="92">
        <f>((D20-E20-F20)/(1+G20))*G20+E20/(1+17%)*17%</f>
        <v>706.36450450450445</v>
      </c>
    </row>
    <row r="21" spans="1:11" ht="17.25" customHeight="1" outlineLevel="1">
      <c r="A21" s="835"/>
      <c r="B21" s="81"/>
      <c r="C21" s="91" t="s">
        <v>680</v>
      </c>
      <c r="D21" s="84">
        <v>12076.5</v>
      </c>
      <c r="E21" s="84"/>
      <c r="F21" s="84"/>
      <c r="G21" s="83">
        <v>0.11</v>
      </c>
      <c r="H21" s="92">
        <f t="shared" ref="H21:H25" si="6">(D21-E21-F21)/(1+G21)+E21/(1+17%)</f>
        <v>10879.729729729728</v>
      </c>
      <c r="I21" s="92">
        <f t="shared" ref="I21:I25" si="7">((D21-E21-F21)/(1+G21))*G21+E21/(1+17%)*17%</f>
        <v>1196.7702702702702</v>
      </c>
    </row>
    <row r="22" spans="1:11" ht="17.25" customHeight="1" outlineLevel="1">
      <c r="A22" s="835"/>
      <c r="B22" s="81"/>
      <c r="C22" s="91" t="s">
        <v>681</v>
      </c>
      <c r="D22" s="84">
        <v>1368.32</v>
      </c>
      <c r="E22" s="84"/>
      <c r="F22" s="84"/>
      <c r="G22" s="83">
        <v>0.11</v>
      </c>
      <c r="H22" s="92">
        <f t="shared" si="6"/>
        <v>1232.7207207207205</v>
      </c>
      <c r="I22" s="92">
        <f t="shared" si="7"/>
        <v>135.59927927927924</v>
      </c>
    </row>
    <row r="23" spans="1:11" ht="17.25" customHeight="1" outlineLevel="1">
      <c r="A23" s="835"/>
      <c r="B23" s="81"/>
      <c r="C23" s="91" t="s">
        <v>682</v>
      </c>
      <c r="D23" s="84">
        <v>1274.96</v>
      </c>
      <c r="E23" s="84"/>
      <c r="F23" s="84"/>
      <c r="G23" s="83">
        <v>0.11</v>
      </c>
      <c r="H23" s="92">
        <f t="shared" si="6"/>
        <v>1148.6126126126126</v>
      </c>
      <c r="I23" s="92">
        <f t="shared" si="7"/>
        <v>126.34738738738739</v>
      </c>
    </row>
    <row r="24" spans="1:11" ht="17.25" customHeight="1" outlineLevel="1">
      <c r="A24" s="835"/>
      <c r="B24" s="81"/>
      <c r="C24" s="91" t="s">
        <v>683</v>
      </c>
      <c r="D24" s="84">
        <v>18987</v>
      </c>
      <c r="E24" s="84">
        <f>'[2]1、规划指标'!C29*2500*0.8/10000</f>
        <v>14221.175999999999</v>
      </c>
      <c r="F24" s="84"/>
      <c r="G24" s="83">
        <v>0.11</v>
      </c>
      <c r="H24" s="92">
        <f t="shared" si="6"/>
        <v>16448.386417186419</v>
      </c>
      <c r="I24" s="92">
        <f t="shared" si="7"/>
        <v>2538.613582813583</v>
      </c>
    </row>
    <row r="25" spans="1:11" ht="17.25" customHeight="1" outlineLevel="1">
      <c r="A25" s="835"/>
      <c r="B25" s="81"/>
      <c r="C25" s="91" t="s">
        <v>684</v>
      </c>
      <c r="D25" s="84">
        <v>87.15</v>
      </c>
      <c r="E25" s="84"/>
      <c r="F25" s="84"/>
      <c r="G25" s="83">
        <v>0.11</v>
      </c>
      <c r="H25" s="92">
        <f t="shared" si="6"/>
        <v>78.513513513513516</v>
      </c>
      <c r="I25" s="92">
        <f t="shared" si="7"/>
        <v>8.6364864864864863</v>
      </c>
    </row>
    <row r="26" spans="1:11" ht="18">
      <c r="A26" s="835"/>
      <c r="B26" s="89" t="s">
        <v>384</v>
      </c>
      <c r="C26" s="89" t="s">
        <v>401</v>
      </c>
      <c r="D26" s="90">
        <f t="shared" ref="D26:I26" si="8">SUM(D27:D32)</f>
        <v>3515.7559376000004</v>
      </c>
      <c r="E26" s="90">
        <f t="shared" ref="E26:F26" si="9">SUM(E27:E32)</f>
        <v>0</v>
      </c>
      <c r="F26" s="90">
        <f t="shared" si="9"/>
        <v>0</v>
      </c>
      <c r="G26" s="90"/>
      <c r="H26" s="90">
        <f t="shared" si="8"/>
        <v>3167.3476915315323</v>
      </c>
      <c r="I26" s="90">
        <f t="shared" si="8"/>
        <v>348.40824606846854</v>
      </c>
      <c r="K26" s="76">
        <f>D9-I9</f>
        <v>468365.24972972966</v>
      </c>
    </row>
    <row r="27" spans="1:11" ht="17.25" customHeight="1" outlineLevel="1">
      <c r="A27" s="835"/>
      <c r="B27" s="81" t="s">
        <v>386</v>
      </c>
      <c r="C27" s="91" t="s">
        <v>403</v>
      </c>
      <c r="D27" s="92">
        <f>'3、建安及前期成本'!E46</f>
        <v>873.1885920000002</v>
      </c>
      <c r="E27" s="84"/>
      <c r="F27" s="84"/>
      <c r="G27" s="83">
        <v>0.11</v>
      </c>
      <c r="H27" s="92">
        <f t="shared" ref="H27" si="10">(D27-E27-F27)/(1+G27)+E27/(1+17%)</f>
        <v>786.65638918918933</v>
      </c>
      <c r="I27" s="92">
        <f t="shared" ref="I27" si="11">((D27-E27-F27)/(1+G27))*G27+E27/(1+17%)*17%</f>
        <v>86.53220281081083</v>
      </c>
    </row>
    <row r="28" spans="1:11" ht="17.25" customHeight="1" outlineLevel="1">
      <c r="A28" s="835"/>
      <c r="B28" s="81" t="s">
        <v>387</v>
      </c>
      <c r="C28" s="91" t="s">
        <v>405</v>
      </c>
      <c r="D28" s="92">
        <f>'3、建安及前期成本'!E47</f>
        <v>0</v>
      </c>
      <c r="E28" s="84"/>
      <c r="F28" s="84"/>
      <c r="G28" s="83">
        <v>0.11</v>
      </c>
      <c r="H28" s="92">
        <f t="shared" ref="H28:H32" si="12">(D28-E28-F28)/(1+G28)+E28/(1+17%)</f>
        <v>0</v>
      </c>
      <c r="I28" s="92">
        <f t="shared" ref="I28:I32" si="13">((D28-E28-F28)/(1+G28))*G28+E28/(1+17%)*17%</f>
        <v>0</v>
      </c>
    </row>
    <row r="29" spans="1:11" ht="17.25" customHeight="1" outlineLevel="1">
      <c r="A29" s="835"/>
      <c r="B29" s="81" t="s">
        <v>388</v>
      </c>
      <c r="C29" s="91" t="s">
        <v>407</v>
      </c>
      <c r="D29" s="92">
        <f>'3、建安及前期成本'!E48</f>
        <v>289.64426399999968</v>
      </c>
      <c r="E29" s="84"/>
      <c r="F29" s="84"/>
      <c r="G29" s="83">
        <v>0.11</v>
      </c>
      <c r="H29" s="92">
        <f t="shared" si="12"/>
        <v>260.94077837837807</v>
      </c>
      <c r="I29" s="92">
        <f t="shared" si="13"/>
        <v>28.703485621621589</v>
      </c>
    </row>
    <row r="30" spans="1:11" ht="17.25" customHeight="1" outlineLevel="1">
      <c r="A30" s="835"/>
      <c r="B30" s="81" t="s">
        <v>389</v>
      </c>
      <c r="C30" s="91" t="s">
        <v>409</v>
      </c>
      <c r="D30" s="92">
        <f>'3、建安及前期成本'!E49</f>
        <v>2260.4172016000007</v>
      </c>
      <c r="E30" s="84"/>
      <c r="F30" s="84"/>
      <c r="G30" s="83">
        <v>0.11</v>
      </c>
      <c r="H30" s="92">
        <f t="shared" si="12"/>
        <v>2036.4118933333339</v>
      </c>
      <c r="I30" s="92">
        <f t="shared" si="13"/>
        <v>224.00530826666673</v>
      </c>
    </row>
    <row r="31" spans="1:11" ht="17.25" customHeight="1" outlineLevel="1">
      <c r="A31" s="835"/>
      <c r="B31" s="81" t="s">
        <v>390</v>
      </c>
      <c r="C31" s="91" t="s">
        <v>411</v>
      </c>
      <c r="D31" s="92">
        <f>'3、建安及前期成本'!E50</f>
        <v>46.252940000000002</v>
      </c>
      <c r="E31" s="84"/>
      <c r="F31" s="84"/>
      <c r="G31" s="83">
        <v>0.11</v>
      </c>
      <c r="H31" s="92">
        <f t="shared" si="12"/>
        <v>41.669315315315316</v>
      </c>
      <c r="I31" s="92">
        <f t="shared" si="13"/>
        <v>4.5836246846846844</v>
      </c>
    </row>
    <row r="32" spans="1:11" ht="17.25" customHeight="1" outlineLevel="1">
      <c r="A32" s="835"/>
      <c r="B32" s="81" t="s">
        <v>390</v>
      </c>
      <c r="C32" s="91" t="s">
        <v>413</v>
      </c>
      <c r="D32" s="92">
        <f>'3、建安及前期成本'!E51</f>
        <v>46.252940000000002</v>
      </c>
      <c r="E32" s="84"/>
      <c r="F32" s="84"/>
      <c r="G32" s="83">
        <v>0.11</v>
      </c>
      <c r="H32" s="92">
        <f t="shared" si="12"/>
        <v>41.669315315315316</v>
      </c>
      <c r="I32" s="92">
        <f t="shared" si="13"/>
        <v>4.5836246846846844</v>
      </c>
    </row>
    <row r="33" spans="1:9" ht="18">
      <c r="A33" s="835"/>
      <c r="B33" s="89" t="s">
        <v>400</v>
      </c>
      <c r="C33" s="89" t="s">
        <v>415</v>
      </c>
      <c r="D33" s="90">
        <f t="shared" ref="D33:I33" si="14">SUM(D34:D41)</f>
        <v>1229.1893999999961</v>
      </c>
      <c r="E33" s="90">
        <f t="shared" ref="E33:F33" si="15">SUM(E34:E41)</f>
        <v>0</v>
      </c>
      <c r="F33" s="90">
        <f t="shared" si="15"/>
        <v>0</v>
      </c>
      <c r="G33" s="90"/>
      <c r="H33" s="90">
        <f t="shared" si="14"/>
        <v>1107.3778378378342</v>
      </c>
      <c r="I33" s="90">
        <f t="shared" si="14"/>
        <v>121.81156216216178</v>
      </c>
    </row>
    <row r="34" spans="1:9" ht="17.25" customHeight="1" outlineLevel="1">
      <c r="A34" s="835"/>
      <c r="B34" s="81" t="s">
        <v>402</v>
      </c>
      <c r="C34" s="91" t="s">
        <v>417</v>
      </c>
      <c r="D34" s="92">
        <f>'3、建安及前期成本'!E53</f>
        <v>0</v>
      </c>
      <c r="E34" s="84"/>
      <c r="F34" s="84"/>
      <c r="G34" s="83">
        <v>0.11</v>
      </c>
      <c r="H34" s="92">
        <f t="shared" ref="H34" si="16">(D34-E34-F34)/(1+G34)+E34/(1+17%)</f>
        <v>0</v>
      </c>
      <c r="I34" s="92">
        <f t="shared" ref="I34" si="17">((D34-E34-F34)/(1+G34))*G34+E34/(1+17%)*17%</f>
        <v>0</v>
      </c>
    </row>
    <row r="35" spans="1:9" ht="17.25" customHeight="1" outlineLevel="1">
      <c r="A35" s="835"/>
      <c r="B35" s="81" t="s">
        <v>404</v>
      </c>
      <c r="C35" s="91" t="s">
        <v>419</v>
      </c>
      <c r="D35" s="92">
        <f>'3、建安及前期成本'!E54</f>
        <v>1159.1893999999961</v>
      </c>
      <c r="E35" s="84"/>
      <c r="F35" s="84"/>
      <c r="G35" s="83">
        <v>0.11</v>
      </c>
      <c r="H35" s="92">
        <f t="shared" ref="H35:H41" si="18">(D35-E35-F35)/(1+G35)+E35/(1+17%)</f>
        <v>1044.3147747747712</v>
      </c>
      <c r="I35" s="92">
        <f t="shared" ref="I35:I41" si="19">((D35-E35-F35)/(1+G35))*G35+E35/(1+17%)*17%</f>
        <v>114.87462522522483</v>
      </c>
    </row>
    <row r="36" spans="1:9" ht="17.25" customHeight="1" outlineLevel="1">
      <c r="A36" s="835"/>
      <c r="B36" s="81" t="s">
        <v>406</v>
      </c>
      <c r="C36" s="91" t="s">
        <v>421</v>
      </c>
      <c r="D36" s="92">
        <f>'3、建安及前期成本'!E55</f>
        <v>0</v>
      </c>
      <c r="E36" s="84"/>
      <c r="F36" s="84"/>
      <c r="G36" s="83">
        <v>0.11</v>
      </c>
      <c r="H36" s="92">
        <f t="shared" si="18"/>
        <v>0</v>
      </c>
      <c r="I36" s="92">
        <f t="shared" si="19"/>
        <v>0</v>
      </c>
    </row>
    <row r="37" spans="1:9" ht="17.25" customHeight="1" outlineLevel="1">
      <c r="A37" s="835"/>
      <c r="B37" s="81" t="s">
        <v>408</v>
      </c>
      <c r="C37" s="91" t="s">
        <v>423</v>
      </c>
      <c r="D37" s="92">
        <f>'3、建安及前期成本'!E56</f>
        <v>0</v>
      </c>
      <c r="E37" s="84"/>
      <c r="F37" s="84"/>
      <c r="G37" s="83">
        <v>0.11</v>
      </c>
      <c r="H37" s="92">
        <f t="shared" si="18"/>
        <v>0</v>
      </c>
      <c r="I37" s="92">
        <f t="shared" si="19"/>
        <v>0</v>
      </c>
    </row>
    <row r="38" spans="1:9" ht="17.25" customHeight="1" outlineLevel="1">
      <c r="A38" s="835"/>
      <c r="B38" s="81" t="s">
        <v>410</v>
      </c>
      <c r="C38" s="91" t="s">
        <v>425</v>
      </c>
      <c r="D38" s="92">
        <f>'3、建安及前期成本'!E57</f>
        <v>70.000000000000028</v>
      </c>
      <c r="E38" s="84"/>
      <c r="F38" s="84"/>
      <c r="G38" s="83">
        <v>0.11</v>
      </c>
      <c r="H38" s="92">
        <f t="shared" si="18"/>
        <v>63.063063063063083</v>
      </c>
      <c r="I38" s="92">
        <f t="shared" si="19"/>
        <v>6.9369369369369389</v>
      </c>
    </row>
    <row r="39" spans="1:9" ht="17.25" customHeight="1" outlineLevel="1">
      <c r="A39" s="835"/>
      <c r="B39" s="81" t="s">
        <v>410</v>
      </c>
      <c r="C39" s="91" t="s">
        <v>427</v>
      </c>
      <c r="D39" s="92">
        <f>'3、建安及前期成本'!E58</f>
        <v>0</v>
      </c>
      <c r="E39" s="84"/>
      <c r="F39" s="84"/>
      <c r="G39" s="83">
        <v>0.11</v>
      </c>
      <c r="H39" s="92">
        <f t="shared" si="18"/>
        <v>0</v>
      </c>
      <c r="I39" s="92">
        <f t="shared" si="19"/>
        <v>0</v>
      </c>
    </row>
    <row r="40" spans="1:9" ht="17.25" customHeight="1" outlineLevel="1">
      <c r="A40" s="835"/>
      <c r="B40" s="81" t="s">
        <v>412</v>
      </c>
      <c r="C40" s="91" t="s">
        <v>429</v>
      </c>
      <c r="D40" s="92">
        <f>'3、建安及前期成本'!E59</f>
        <v>0</v>
      </c>
      <c r="E40" s="84"/>
      <c r="F40" s="84"/>
      <c r="G40" s="83">
        <v>0.11</v>
      </c>
      <c r="H40" s="92">
        <f t="shared" si="18"/>
        <v>0</v>
      </c>
      <c r="I40" s="92">
        <f t="shared" si="19"/>
        <v>0</v>
      </c>
    </row>
    <row r="41" spans="1:9" ht="17.25" customHeight="1" outlineLevel="1">
      <c r="A41" s="835"/>
      <c r="B41" s="81" t="s">
        <v>685</v>
      </c>
      <c r="C41" s="91" t="s">
        <v>431</v>
      </c>
      <c r="D41" s="92">
        <f>'3、建安及前期成本'!E60</f>
        <v>0</v>
      </c>
      <c r="E41" s="84"/>
      <c r="F41" s="84"/>
      <c r="G41" s="83">
        <v>0.11</v>
      </c>
      <c r="H41" s="92">
        <f t="shared" si="18"/>
        <v>0</v>
      </c>
      <c r="I41" s="92">
        <f t="shared" si="19"/>
        <v>0</v>
      </c>
    </row>
    <row r="42" spans="1:9" ht="18">
      <c r="A42" s="835"/>
      <c r="B42" s="89" t="s">
        <v>414</v>
      </c>
      <c r="C42" s="89" t="s">
        <v>433</v>
      </c>
      <c r="D42" s="90">
        <f t="shared" ref="D42:I42" si="20">SUM(D43:D47)</f>
        <v>155.39999999999998</v>
      </c>
      <c r="E42" s="90">
        <f t="shared" ref="E42:F42" si="21">SUM(E43:E47)</f>
        <v>0</v>
      </c>
      <c r="F42" s="90">
        <f t="shared" si="21"/>
        <v>0</v>
      </c>
      <c r="G42" s="90"/>
      <c r="H42" s="90">
        <f t="shared" si="20"/>
        <v>140</v>
      </c>
      <c r="I42" s="90">
        <f t="shared" si="20"/>
        <v>15.399999999999997</v>
      </c>
    </row>
    <row r="43" spans="1:9" ht="17.25" customHeight="1" outlineLevel="1">
      <c r="A43" s="835"/>
      <c r="B43" s="81" t="s">
        <v>416</v>
      </c>
      <c r="C43" s="91" t="s">
        <v>435</v>
      </c>
      <c r="D43" s="92">
        <f>'3、建安及前期成本'!E62</f>
        <v>11.1</v>
      </c>
      <c r="E43" s="84"/>
      <c r="F43" s="84"/>
      <c r="G43" s="83">
        <v>0.11</v>
      </c>
      <c r="H43" s="92">
        <f t="shared" ref="H43" si="22">(D43-E43-F43)/(1+G43)+E43/(1+17%)</f>
        <v>9.9999999999999982</v>
      </c>
      <c r="I43" s="92">
        <f t="shared" ref="I43" si="23">((D43-E43-F43)/(1+G43))*G43+E43/(1+17%)*17%</f>
        <v>1.0999999999999999</v>
      </c>
    </row>
    <row r="44" spans="1:9" ht="17.25" customHeight="1" outlineLevel="1">
      <c r="A44" s="835"/>
      <c r="B44" s="81" t="s">
        <v>418</v>
      </c>
      <c r="C44" s="91" t="s">
        <v>437</v>
      </c>
      <c r="D44" s="92">
        <f>'3、建安及前期成本'!E63</f>
        <v>0</v>
      </c>
      <c r="E44" s="84"/>
      <c r="F44" s="84"/>
      <c r="G44" s="83">
        <v>0.11</v>
      </c>
      <c r="H44" s="92">
        <f t="shared" ref="H44:H47" si="24">(D44-E44-F44)/(1+G44)+E44/(1+17%)</f>
        <v>0</v>
      </c>
      <c r="I44" s="92">
        <f t="shared" ref="I44:I47" si="25">((D44-E44-F44)/(1+G44))*G44+E44/(1+17%)*17%</f>
        <v>0</v>
      </c>
    </row>
    <row r="45" spans="1:9" ht="17.25" customHeight="1" outlineLevel="1">
      <c r="A45" s="835"/>
      <c r="B45" s="81" t="s">
        <v>420</v>
      </c>
      <c r="C45" s="91" t="s">
        <v>439</v>
      </c>
      <c r="D45" s="92">
        <f>'3、建安及前期成本'!E64</f>
        <v>79.55</v>
      </c>
      <c r="E45" s="84"/>
      <c r="F45" s="84"/>
      <c r="G45" s="83">
        <v>0.11</v>
      </c>
      <c r="H45" s="92">
        <f t="shared" si="24"/>
        <v>71.666666666666657</v>
      </c>
      <c r="I45" s="92">
        <f t="shared" si="25"/>
        <v>7.883333333333332</v>
      </c>
    </row>
    <row r="46" spans="1:9" ht="17.25" customHeight="1" outlineLevel="1">
      <c r="A46" s="835"/>
      <c r="B46" s="81" t="s">
        <v>422</v>
      </c>
      <c r="C46" s="91" t="s">
        <v>441</v>
      </c>
      <c r="D46" s="92">
        <f>'3、建安及前期成本'!E65</f>
        <v>55.5</v>
      </c>
      <c r="E46" s="84"/>
      <c r="F46" s="84"/>
      <c r="G46" s="83">
        <v>0.11</v>
      </c>
      <c r="H46" s="92">
        <f t="shared" si="24"/>
        <v>49.999999999999993</v>
      </c>
      <c r="I46" s="92">
        <f t="shared" si="25"/>
        <v>5.4999999999999991</v>
      </c>
    </row>
    <row r="47" spans="1:9" ht="17.25" customHeight="1" outlineLevel="1">
      <c r="A47" s="835"/>
      <c r="B47" s="81" t="s">
        <v>424</v>
      </c>
      <c r="C47" s="91" t="s">
        <v>443</v>
      </c>
      <c r="D47" s="92">
        <f>'3、建安及前期成本'!E66</f>
        <v>9.25</v>
      </c>
      <c r="E47" s="84"/>
      <c r="F47" s="84"/>
      <c r="G47" s="83">
        <v>0.11</v>
      </c>
      <c r="H47" s="92">
        <f t="shared" si="24"/>
        <v>8.3333333333333321</v>
      </c>
      <c r="I47" s="92">
        <f t="shared" si="25"/>
        <v>0.91666666666666652</v>
      </c>
    </row>
    <row r="48" spans="1:9" ht="18">
      <c r="A48" s="835"/>
      <c r="B48" s="89" t="s">
        <v>432</v>
      </c>
      <c r="C48" s="89" t="s">
        <v>445</v>
      </c>
      <c r="D48" s="90">
        <f t="shared" ref="D48:I48" si="26">SUM(D49:D53)</f>
        <v>704.65057559999991</v>
      </c>
      <c r="E48" s="90">
        <f t="shared" ref="E48:F48" si="27">SUM(E49:E53)</f>
        <v>0</v>
      </c>
      <c r="F48" s="90">
        <f t="shared" si="27"/>
        <v>0</v>
      </c>
      <c r="G48" s="90"/>
      <c r="H48" s="90">
        <f t="shared" si="26"/>
        <v>641.50364024817259</v>
      </c>
      <c r="I48" s="90">
        <f t="shared" si="26"/>
        <v>63.146935351827295</v>
      </c>
    </row>
    <row r="49" spans="1:9" ht="17.25" customHeight="1" outlineLevel="1">
      <c r="A49" s="835"/>
      <c r="B49" s="81" t="s">
        <v>434</v>
      </c>
      <c r="C49" s="91" t="s">
        <v>447</v>
      </c>
      <c r="D49" s="92">
        <f>'3、建安及前期成本'!E68</f>
        <v>120.257644</v>
      </c>
      <c r="E49" s="84"/>
      <c r="F49" s="84"/>
      <c r="G49" s="83">
        <v>0.06</v>
      </c>
      <c r="H49" s="92">
        <f t="shared" ref="H49" si="28">(D49-E49-F49)/(1+G49)+E49/(1+17%)</f>
        <v>113.45060754716981</v>
      </c>
      <c r="I49" s="92">
        <f t="shared" ref="I49" si="29">((D49-E49-F49)/(1+G49))*G49+E49/(1+17%)*17%</f>
        <v>6.8070364528301885</v>
      </c>
    </row>
    <row r="50" spans="1:9" ht="17.25" customHeight="1" outlineLevel="1">
      <c r="A50" s="835"/>
      <c r="B50" s="81" t="s">
        <v>436</v>
      </c>
      <c r="C50" s="91" t="s">
        <v>449</v>
      </c>
      <c r="D50" s="92">
        <f>'3、建安及前期成本'!E69</f>
        <v>37.013815599999965</v>
      </c>
      <c r="E50" s="84"/>
      <c r="F50" s="84"/>
      <c r="G50" s="83">
        <v>0.06</v>
      </c>
      <c r="H50" s="92">
        <f t="shared" ref="H50:H53" si="30">(D50-E50-F50)/(1+G50)+E50/(1+17%)</f>
        <v>34.918693962264115</v>
      </c>
      <c r="I50" s="92">
        <f t="shared" ref="I50:I53" si="31">((D50-E50-F50)/(1+G50))*G50+E50/(1+17%)*17%</f>
        <v>2.095121637735847</v>
      </c>
    </row>
    <row r="51" spans="1:9" ht="17.25" customHeight="1" outlineLevel="1">
      <c r="A51" s="835"/>
      <c r="B51" s="81" t="s">
        <v>438</v>
      </c>
      <c r="C51" s="91" t="s">
        <v>451</v>
      </c>
      <c r="D51" s="92">
        <f>'3、建安及前期成本'!E70</f>
        <v>312</v>
      </c>
      <c r="E51" s="84"/>
      <c r="F51" s="84"/>
      <c r="G51" s="83">
        <v>0.11</v>
      </c>
      <c r="H51" s="92">
        <f t="shared" si="30"/>
        <v>281.08108108108104</v>
      </c>
      <c r="I51" s="92">
        <f t="shared" si="31"/>
        <v>30.918918918918916</v>
      </c>
    </row>
    <row r="52" spans="1:9" ht="17.25" customHeight="1" outlineLevel="1">
      <c r="A52" s="835"/>
      <c r="B52" s="81" t="s">
        <v>440</v>
      </c>
      <c r="C52" s="91" t="s">
        <v>453</v>
      </c>
      <c r="D52" s="92">
        <f>'3、建安及前期成本'!E71</f>
        <v>170.625</v>
      </c>
      <c r="E52" s="84"/>
      <c r="F52" s="84"/>
      <c r="G52" s="83">
        <v>0.11</v>
      </c>
      <c r="H52" s="92">
        <f t="shared" si="30"/>
        <v>153.7162162162162</v>
      </c>
      <c r="I52" s="92">
        <f t="shared" si="31"/>
        <v>16.908783783783782</v>
      </c>
    </row>
    <row r="53" spans="1:9" ht="17.25" customHeight="1" outlineLevel="1">
      <c r="A53" s="836"/>
      <c r="B53" s="81" t="s">
        <v>442</v>
      </c>
      <c r="C53" s="91" t="s">
        <v>455</v>
      </c>
      <c r="D53" s="92">
        <f>'3、建安及前期成本'!E72</f>
        <v>64.754115999999996</v>
      </c>
      <c r="E53" s="84"/>
      <c r="F53" s="84"/>
      <c r="G53" s="83">
        <v>0.11</v>
      </c>
      <c r="H53" s="92">
        <f t="shared" si="30"/>
        <v>58.337041441441436</v>
      </c>
      <c r="I53" s="92">
        <f t="shared" si="31"/>
        <v>6.417074558558558</v>
      </c>
    </row>
    <row r="55" spans="1:9" ht="73.5" customHeight="1">
      <c r="B55" s="830" t="s">
        <v>686</v>
      </c>
      <c r="C55" s="830"/>
      <c r="D55" s="830"/>
      <c r="E55" s="830"/>
      <c r="F55" s="830"/>
      <c r="G55" s="830"/>
      <c r="H55" s="830"/>
      <c r="I55" s="830"/>
    </row>
    <row r="56" spans="1:9">
      <c r="D56" s="94"/>
      <c r="E56" s="94"/>
      <c r="F56" s="94"/>
    </row>
  </sheetData>
  <mergeCells count="7">
    <mergeCell ref="A2:K5"/>
    <mergeCell ref="A6:I6"/>
    <mergeCell ref="B11:C11"/>
    <mergeCell ref="B13:C13"/>
    <mergeCell ref="B55:I55"/>
    <mergeCell ref="A8:A11"/>
    <mergeCell ref="A13:A53"/>
  </mergeCells>
  <phoneticPr fontId="1" type="noConversion"/>
  <pageMargins left="0.69930555555555596" right="0.69930555555555596" top="0.75" bottom="0.75" header="0.3" footer="0.3"/>
  <pageSetup paperSize="9" scale="35"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W44"/>
  <sheetViews>
    <sheetView showGridLines="0" workbookViewId="0">
      <pane xSplit="4" ySplit="3" topLeftCell="AK4" activePane="bottomRight" state="frozen"/>
      <selection pane="topRight"/>
      <selection pane="bottomLeft"/>
      <selection pane="bottomRight" activeCell="AJ8" sqref="AJ8"/>
    </sheetView>
  </sheetViews>
  <sheetFormatPr defaultColWidth="9" defaultRowHeight="16.5"/>
  <cols>
    <col min="1" max="1" width="6.75" style="37" customWidth="1"/>
    <col min="2" max="2" width="9.75" style="37" customWidth="1"/>
    <col min="3" max="3" width="23.375" style="37" customWidth="1"/>
    <col min="4" max="100" width="11" style="37" customWidth="1"/>
    <col min="101" max="101" width="11" style="34" customWidth="1"/>
    <col min="102" max="16384" width="9" style="37"/>
  </cols>
  <sheetData>
    <row r="1" spans="1:101" ht="21" customHeight="1">
      <c r="A1" s="38" t="s">
        <v>687</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59"/>
      <c r="CW1" s="60"/>
    </row>
    <row r="2" spans="1:101" ht="21" customHeight="1">
      <c r="A2" s="857" t="s">
        <v>4</v>
      </c>
      <c r="B2" s="858"/>
      <c r="C2" s="859"/>
      <c r="D2" s="855" t="s">
        <v>239</v>
      </c>
      <c r="E2" s="2">
        <f>主要假设阐述!B5</f>
        <v>42491</v>
      </c>
      <c r="F2" s="2">
        <f>E2+31</f>
        <v>42522</v>
      </c>
      <c r="G2" s="2">
        <f t="shared" ref="G2:BR2" si="0">F2+31</f>
        <v>42553</v>
      </c>
      <c r="H2" s="2">
        <f t="shared" si="0"/>
        <v>42584</v>
      </c>
      <c r="I2" s="2">
        <f t="shared" si="0"/>
        <v>42615</v>
      </c>
      <c r="J2" s="2">
        <f t="shared" si="0"/>
        <v>42646</v>
      </c>
      <c r="K2" s="2">
        <f t="shared" si="0"/>
        <v>42677</v>
      </c>
      <c r="L2" s="2">
        <f t="shared" si="0"/>
        <v>42708</v>
      </c>
      <c r="M2" s="2">
        <f t="shared" si="0"/>
        <v>42739</v>
      </c>
      <c r="N2" s="2">
        <f t="shared" si="0"/>
        <v>42770</v>
      </c>
      <c r="O2" s="2">
        <f t="shared" si="0"/>
        <v>42801</v>
      </c>
      <c r="P2" s="2">
        <f t="shared" si="0"/>
        <v>42832</v>
      </c>
      <c r="Q2" s="2">
        <f t="shared" si="0"/>
        <v>42863</v>
      </c>
      <c r="R2" s="2">
        <f t="shared" si="0"/>
        <v>42894</v>
      </c>
      <c r="S2" s="2">
        <f t="shared" si="0"/>
        <v>42925</v>
      </c>
      <c r="T2" s="2">
        <f t="shared" si="0"/>
        <v>42956</v>
      </c>
      <c r="U2" s="2">
        <f t="shared" si="0"/>
        <v>42987</v>
      </c>
      <c r="V2" s="2">
        <f t="shared" si="0"/>
        <v>43018</v>
      </c>
      <c r="W2" s="2">
        <f t="shared" si="0"/>
        <v>43049</v>
      </c>
      <c r="X2" s="2">
        <f t="shared" si="0"/>
        <v>43080</v>
      </c>
      <c r="Y2" s="2">
        <f t="shared" si="0"/>
        <v>43111</v>
      </c>
      <c r="Z2" s="2">
        <f t="shared" si="0"/>
        <v>43142</v>
      </c>
      <c r="AA2" s="2">
        <f t="shared" si="0"/>
        <v>43173</v>
      </c>
      <c r="AB2" s="2">
        <f t="shared" si="0"/>
        <v>43204</v>
      </c>
      <c r="AC2" s="2">
        <f t="shared" si="0"/>
        <v>43235</v>
      </c>
      <c r="AD2" s="2">
        <f t="shared" si="0"/>
        <v>43266</v>
      </c>
      <c r="AE2" s="2">
        <f t="shared" si="0"/>
        <v>43297</v>
      </c>
      <c r="AF2" s="2">
        <f t="shared" si="0"/>
        <v>43328</v>
      </c>
      <c r="AG2" s="2">
        <f t="shared" si="0"/>
        <v>43359</v>
      </c>
      <c r="AH2" s="2">
        <f t="shared" si="0"/>
        <v>43390</v>
      </c>
      <c r="AI2" s="2">
        <f t="shared" si="0"/>
        <v>43421</v>
      </c>
      <c r="AJ2" s="2">
        <f t="shared" si="0"/>
        <v>43452</v>
      </c>
      <c r="AK2" s="2">
        <f t="shared" si="0"/>
        <v>43483</v>
      </c>
      <c r="AL2" s="2">
        <f t="shared" si="0"/>
        <v>43514</v>
      </c>
      <c r="AM2" s="2">
        <f t="shared" si="0"/>
        <v>43545</v>
      </c>
      <c r="AN2" s="2">
        <f t="shared" si="0"/>
        <v>43576</v>
      </c>
      <c r="AO2" s="2">
        <f t="shared" si="0"/>
        <v>43607</v>
      </c>
      <c r="AP2" s="2">
        <f t="shared" si="0"/>
        <v>43638</v>
      </c>
      <c r="AQ2" s="2">
        <f t="shared" si="0"/>
        <v>43669</v>
      </c>
      <c r="AR2" s="2">
        <f t="shared" si="0"/>
        <v>43700</v>
      </c>
      <c r="AS2" s="2">
        <f t="shared" si="0"/>
        <v>43731</v>
      </c>
      <c r="AT2" s="2">
        <f t="shared" si="0"/>
        <v>43762</v>
      </c>
      <c r="AU2" s="2">
        <f t="shared" si="0"/>
        <v>43793</v>
      </c>
      <c r="AV2" s="2">
        <f t="shared" si="0"/>
        <v>43824</v>
      </c>
      <c r="AW2" s="2">
        <f t="shared" si="0"/>
        <v>43855</v>
      </c>
      <c r="AX2" s="2">
        <f t="shared" si="0"/>
        <v>43886</v>
      </c>
      <c r="AY2" s="2">
        <f t="shared" si="0"/>
        <v>43917</v>
      </c>
      <c r="AZ2" s="2">
        <f t="shared" si="0"/>
        <v>43948</v>
      </c>
      <c r="BA2" s="2">
        <f t="shared" si="0"/>
        <v>43979</v>
      </c>
      <c r="BB2" s="2">
        <f t="shared" si="0"/>
        <v>44010</v>
      </c>
      <c r="BC2" s="2">
        <f t="shared" si="0"/>
        <v>44041</v>
      </c>
      <c r="BD2" s="2">
        <f t="shared" si="0"/>
        <v>44072</v>
      </c>
      <c r="BE2" s="2">
        <f t="shared" si="0"/>
        <v>44103</v>
      </c>
      <c r="BF2" s="2">
        <f t="shared" si="0"/>
        <v>44134</v>
      </c>
      <c r="BG2" s="2">
        <f t="shared" si="0"/>
        <v>44165</v>
      </c>
      <c r="BH2" s="2">
        <f t="shared" si="0"/>
        <v>44196</v>
      </c>
      <c r="BI2" s="2">
        <f t="shared" si="0"/>
        <v>44227</v>
      </c>
      <c r="BJ2" s="2">
        <f t="shared" si="0"/>
        <v>44258</v>
      </c>
      <c r="BK2" s="2">
        <f t="shared" si="0"/>
        <v>44289</v>
      </c>
      <c r="BL2" s="2">
        <f t="shared" si="0"/>
        <v>44320</v>
      </c>
      <c r="BM2" s="2">
        <f t="shared" si="0"/>
        <v>44351</v>
      </c>
      <c r="BN2" s="2">
        <f t="shared" si="0"/>
        <v>44382</v>
      </c>
      <c r="BO2" s="2">
        <f t="shared" si="0"/>
        <v>44413</v>
      </c>
      <c r="BP2" s="2">
        <f t="shared" si="0"/>
        <v>44444</v>
      </c>
      <c r="BQ2" s="2">
        <f t="shared" si="0"/>
        <v>44475</v>
      </c>
      <c r="BR2" s="2">
        <f t="shared" si="0"/>
        <v>44506</v>
      </c>
      <c r="BS2" s="2">
        <f t="shared" ref="BS2:CV2" si="1">BR2+31</f>
        <v>44537</v>
      </c>
      <c r="BT2" s="2">
        <f t="shared" si="1"/>
        <v>44568</v>
      </c>
      <c r="BU2" s="2">
        <f t="shared" si="1"/>
        <v>44599</v>
      </c>
      <c r="BV2" s="2">
        <f t="shared" si="1"/>
        <v>44630</v>
      </c>
      <c r="BW2" s="2">
        <f t="shared" si="1"/>
        <v>44661</v>
      </c>
      <c r="BX2" s="2">
        <f t="shared" si="1"/>
        <v>44692</v>
      </c>
      <c r="BY2" s="2">
        <f t="shared" si="1"/>
        <v>44723</v>
      </c>
      <c r="BZ2" s="2">
        <f t="shared" si="1"/>
        <v>44754</v>
      </c>
      <c r="CA2" s="2">
        <f t="shared" si="1"/>
        <v>44785</v>
      </c>
      <c r="CB2" s="2">
        <f t="shared" si="1"/>
        <v>44816</v>
      </c>
      <c r="CC2" s="2">
        <f t="shared" si="1"/>
        <v>44847</v>
      </c>
      <c r="CD2" s="2">
        <f t="shared" si="1"/>
        <v>44878</v>
      </c>
      <c r="CE2" s="2">
        <f t="shared" si="1"/>
        <v>44909</v>
      </c>
      <c r="CF2" s="2">
        <f t="shared" si="1"/>
        <v>44940</v>
      </c>
      <c r="CG2" s="2">
        <f t="shared" si="1"/>
        <v>44971</v>
      </c>
      <c r="CH2" s="2">
        <f t="shared" si="1"/>
        <v>45002</v>
      </c>
      <c r="CI2" s="2">
        <f t="shared" si="1"/>
        <v>45033</v>
      </c>
      <c r="CJ2" s="2">
        <f t="shared" si="1"/>
        <v>45064</v>
      </c>
      <c r="CK2" s="2">
        <f t="shared" si="1"/>
        <v>45095</v>
      </c>
      <c r="CL2" s="2">
        <f t="shared" si="1"/>
        <v>45126</v>
      </c>
      <c r="CM2" s="2">
        <f t="shared" si="1"/>
        <v>45157</v>
      </c>
      <c r="CN2" s="2">
        <f t="shared" si="1"/>
        <v>45188</v>
      </c>
      <c r="CO2" s="2">
        <f t="shared" si="1"/>
        <v>45219</v>
      </c>
      <c r="CP2" s="2">
        <f t="shared" si="1"/>
        <v>45250</v>
      </c>
      <c r="CQ2" s="2">
        <f t="shared" si="1"/>
        <v>45281</v>
      </c>
      <c r="CR2" s="2">
        <f t="shared" si="1"/>
        <v>45312</v>
      </c>
      <c r="CS2" s="2">
        <f t="shared" si="1"/>
        <v>45343</v>
      </c>
      <c r="CT2" s="2">
        <f t="shared" si="1"/>
        <v>45374</v>
      </c>
      <c r="CU2" s="2">
        <f t="shared" si="1"/>
        <v>45405</v>
      </c>
      <c r="CV2" s="2">
        <f t="shared" si="1"/>
        <v>45436</v>
      </c>
      <c r="CW2" s="60"/>
    </row>
    <row r="3" spans="1:101" s="33" customFormat="1" ht="21" customHeight="1">
      <c r="A3" s="860"/>
      <c r="B3" s="861"/>
      <c r="C3" s="862"/>
      <c r="D3" s="856"/>
      <c r="E3" s="68">
        <v>1</v>
      </c>
      <c r="F3" s="68">
        <v>2</v>
      </c>
      <c r="G3" s="68">
        <v>3</v>
      </c>
      <c r="H3" s="68">
        <v>4</v>
      </c>
      <c r="I3" s="68">
        <v>5</v>
      </c>
      <c r="J3" s="68">
        <v>6</v>
      </c>
      <c r="K3" s="68">
        <v>7</v>
      </c>
      <c r="L3" s="68">
        <v>8</v>
      </c>
      <c r="M3" s="68">
        <v>9</v>
      </c>
      <c r="N3" s="68">
        <v>10</v>
      </c>
      <c r="O3" s="68">
        <v>11</v>
      </c>
      <c r="P3" s="68">
        <v>12</v>
      </c>
      <c r="Q3" s="68">
        <v>13</v>
      </c>
      <c r="R3" s="68">
        <v>14</v>
      </c>
      <c r="S3" s="68">
        <v>15</v>
      </c>
      <c r="T3" s="68">
        <v>16</v>
      </c>
      <c r="U3" s="68">
        <v>17</v>
      </c>
      <c r="V3" s="68">
        <v>18</v>
      </c>
      <c r="W3" s="68">
        <v>19</v>
      </c>
      <c r="X3" s="68">
        <v>20</v>
      </c>
      <c r="Y3" s="68">
        <v>21</v>
      </c>
      <c r="Z3" s="68">
        <v>22</v>
      </c>
      <c r="AA3" s="68">
        <v>23</v>
      </c>
      <c r="AB3" s="68">
        <v>24</v>
      </c>
      <c r="AC3" s="68">
        <v>25</v>
      </c>
      <c r="AD3" s="68">
        <v>26</v>
      </c>
      <c r="AE3" s="68">
        <v>27</v>
      </c>
      <c r="AF3" s="68">
        <v>28</v>
      </c>
      <c r="AG3" s="68">
        <v>29</v>
      </c>
      <c r="AH3" s="68">
        <v>30</v>
      </c>
      <c r="AI3" s="68">
        <v>31</v>
      </c>
      <c r="AJ3" s="68">
        <v>32</v>
      </c>
      <c r="AK3" s="68">
        <v>33</v>
      </c>
      <c r="AL3" s="68">
        <v>34</v>
      </c>
      <c r="AM3" s="68">
        <v>35</v>
      </c>
      <c r="AN3" s="68">
        <v>36</v>
      </c>
      <c r="AO3" s="68">
        <v>37</v>
      </c>
      <c r="AP3" s="68">
        <v>38</v>
      </c>
      <c r="AQ3" s="68">
        <v>39</v>
      </c>
      <c r="AR3" s="68">
        <v>40</v>
      </c>
      <c r="AS3" s="68">
        <v>41</v>
      </c>
      <c r="AT3" s="68">
        <v>42</v>
      </c>
      <c r="AU3" s="68">
        <v>43</v>
      </c>
      <c r="AV3" s="68">
        <v>44</v>
      </c>
      <c r="AW3" s="68">
        <v>45</v>
      </c>
      <c r="AX3" s="68">
        <v>46</v>
      </c>
      <c r="AY3" s="68">
        <v>47</v>
      </c>
      <c r="AZ3" s="68">
        <v>48</v>
      </c>
      <c r="BA3" s="68">
        <v>49</v>
      </c>
      <c r="BB3" s="68">
        <v>50</v>
      </c>
      <c r="BC3" s="68">
        <v>51</v>
      </c>
      <c r="BD3" s="68">
        <v>52</v>
      </c>
      <c r="BE3" s="68">
        <v>53</v>
      </c>
      <c r="BF3" s="68">
        <v>54</v>
      </c>
      <c r="BG3" s="68">
        <v>55</v>
      </c>
      <c r="BH3" s="68">
        <v>56</v>
      </c>
      <c r="BI3" s="68">
        <v>57</v>
      </c>
      <c r="BJ3" s="68">
        <v>58</v>
      </c>
      <c r="BK3" s="68">
        <v>59</v>
      </c>
      <c r="BL3" s="68">
        <v>60</v>
      </c>
      <c r="BM3" s="68">
        <v>61</v>
      </c>
      <c r="BN3" s="68">
        <v>62</v>
      </c>
      <c r="BO3" s="68">
        <v>63</v>
      </c>
      <c r="BP3" s="68">
        <v>64</v>
      </c>
      <c r="BQ3" s="68">
        <v>65</v>
      </c>
      <c r="BR3" s="68">
        <v>66</v>
      </c>
      <c r="BS3" s="68">
        <v>67</v>
      </c>
      <c r="BT3" s="68">
        <v>68</v>
      </c>
      <c r="BU3" s="68">
        <v>69</v>
      </c>
      <c r="BV3" s="68">
        <v>70</v>
      </c>
      <c r="BW3" s="68">
        <v>71</v>
      </c>
      <c r="BX3" s="68">
        <v>72</v>
      </c>
      <c r="BY3" s="68">
        <v>73</v>
      </c>
      <c r="BZ3" s="68">
        <v>74</v>
      </c>
      <c r="CA3" s="68">
        <v>75</v>
      </c>
      <c r="CB3" s="68">
        <v>76</v>
      </c>
      <c r="CC3" s="68">
        <v>77</v>
      </c>
      <c r="CD3" s="68">
        <v>78</v>
      </c>
      <c r="CE3" s="68">
        <v>79</v>
      </c>
      <c r="CF3" s="68">
        <v>80</v>
      </c>
      <c r="CG3" s="68">
        <v>81</v>
      </c>
      <c r="CH3" s="68">
        <v>82</v>
      </c>
      <c r="CI3" s="68">
        <v>83</v>
      </c>
      <c r="CJ3" s="68">
        <v>84</v>
      </c>
      <c r="CK3" s="68">
        <v>85</v>
      </c>
      <c r="CL3" s="68">
        <v>86</v>
      </c>
      <c r="CM3" s="68">
        <v>87</v>
      </c>
      <c r="CN3" s="68">
        <v>88</v>
      </c>
      <c r="CO3" s="68">
        <v>89</v>
      </c>
      <c r="CP3" s="68">
        <v>90</v>
      </c>
      <c r="CQ3" s="68">
        <v>91</v>
      </c>
      <c r="CR3" s="68">
        <v>92</v>
      </c>
      <c r="CS3" s="68">
        <v>93</v>
      </c>
      <c r="CT3" s="68">
        <v>94</v>
      </c>
      <c r="CU3" s="68">
        <v>95</v>
      </c>
      <c r="CV3" s="68">
        <v>96</v>
      </c>
      <c r="CW3" s="61" t="s">
        <v>77</v>
      </c>
    </row>
    <row r="4" spans="1:101" ht="21" customHeight="1">
      <c r="A4" s="840" t="s">
        <v>242</v>
      </c>
      <c r="B4" s="844" t="s">
        <v>243</v>
      </c>
      <c r="C4" s="42" t="s">
        <v>244</v>
      </c>
      <c r="D4" s="43">
        <f>SUM(E4:CV4)</f>
        <v>230338.32</v>
      </c>
      <c r="E4" s="44">
        <f>'7、回款进度'!C58</f>
        <v>0</v>
      </c>
      <c r="F4" s="44">
        <f>'7、回款进度'!D58</f>
        <v>0</v>
      </c>
      <c r="G4" s="44">
        <f>'7、回款进度'!E58</f>
        <v>0</v>
      </c>
      <c r="H4" s="44">
        <f>'7、回款进度'!F58</f>
        <v>0</v>
      </c>
      <c r="I4" s="44">
        <f>'7、回款进度'!G58</f>
        <v>0</v>
      </c>
      <c r="J4" s="44">
        <f>'7、回款进度'!H58</f>
        <v>0</v>
      </c>
      <c r="K4" s="44">
        <f>'7、回款进度'!I58</f>
        <v>0</v>
      </c>
      <c r="L4" s="44">
        <f>'7、回款进度'!J58</f>
        <v>0</v>
      </c>
      <c r="M4" s="44">
        <f>'7、回款进度'!K58</f>
        <v>0</v>
      </c>
      <c r="N4" s="44">
        <f>'7、回款进度'!L58</f>
        <v>0</v>
      </c>
      <c r="O4" s="44">
        <f>'7、回款进度'!M58</f>
        <v>0</v>
      </c>
      <c r="P4" s="44">
        <f>'7、回款进度'!N58</f>
        <v>27933.119999999999</v>
      </c>
      <c r="Q4" s="44">
        <f>'7、回款进度'!O58</f>
        <v>34916.399999999994</v>
      </c>
      <c r="R4" s="44">
        <f>'7、回款进度'!P58</f>
        <v>45779.28</v>
      </c>
      <c r="S4" s="44">
        <f>'7、回款进度'!Q58</f>
        <v>45579.576000000001</v>
      </c>
      <c r="T4" s="44">
        <f>'7、回款进度'!R58</f>
        <v>29869.104000000003</v>
      </c>
      <c r="U4" s="44">
        <f>'7、回款进度'!S58</f>
        <v>21721.944000000003</v>
      </c>
      <c r="V4" s="44">
        <f>'7、回款进度'!T58</f>
        <v>8919.2640000000029</v>
      </c>
      <c r="W4" s="44">
        <f>'7、回款进度'!U58</f>
        <v>3587.6760000000004</v>
      </c>
      <c r="X4" s="44">
        <f>'7、回款进度'!V58</f>
        <v>1471.9560000000004</v>
      </c>
      <c r="Y4" s="44">
        <f>'7、回款进度'!W58</f>
        <v>750</v>
      </c>
      <c r="Z4" s="44">
        <f>'7、回款进度'!X58</f>
        <v>300</v>
      </c>
      <c r="AA4" s="44">
        <f>'7、回款进度'!Y58</f>
        <v>300</v>
      </c>
      <c r="AB4" s="44">
        <f>'7、回款进度'!Z58</f>
        <v>300</v>
      </c>
      <c r="AC4" s="44">
        <f>'7、回款进度'!AA58</f>
        <v>450</v>
      </c>
      <c r="AD4" s="44">
        <f>'7、回款进度'!AB58</f>
        <v>300</v>
      </c>
      <c r="AE4" s="44">
        <f>'7、回款进度'!AC58</f>
        <v>0</v>
      </c>
      <c r="AF4" s="44">
        <f>'7、回款进度'!AD58</f>
        <v>0</v>
      </c>
      <c r="AG4" s="44">
        <f>'7、回款进度'!AE58</f>
        <v>0</v>
      </c>
      <c r="AH4" s="44">
        <f>'7、回款进度'!AF58</f>
        <v>0</v>
      </c>
      <c r="AI4" s="44">
        <f>'7、回款进度'!AG58</f>
        <v>0</v>
      </c>
      <c r="AJ4" s="44">
        <f>'7、回款进度'!AH58</f>
        <v>0</v>
      </c>
      <c r="AK4" s="44">
        <f>'7、回款进度'!AI58</f>
        <v>2700</v>
      </c>
      <c r="AL4" s="44">
        <f>'7、回款进度'!AJ58</f>
        <v>750</v>
      </c>
      <c r="AM4" s="44">
        <f>'7、回款进度'!AK58</f>
        <v>630</v>
      </c>
      <c r="AN4" s="44">
        <f>'7、回款进度'!AL58</f>
        <v>2700</v>
      </c>
      <c r="AO4" s="44">
        <f>'7、回款进度'!AM58</f>
        <v>750</v>
      </c>
      <c r="AP4" s="44">
        <f>'7、回款进度'!AN58</f>
        <v>630</v>
      </c>
      <c r="AQ4" s="44">
        <f>'7、回款进度'!AO58</f>
        <v>0</v>
      </c>
      <c r="AR4" s="44">
        <f>'7、回款进度'!AP58</f>
        <v>0</v>
      </c>
      <c r="AS4" s="44">
        <f>'7、回款进度'!AQ58</f>
        <v>0</v>
      </c>
      <c r="AT4" s="44">
        <f>'7、回款进度'!AR58</f>
        <v>0</v>
      </c>
      <c r="AU4" s="44">
        <f>'7、回款进度'!AS58</f>
        <v>0</v>
      </c>
      <c r="AV4" s="44">
        <f>'7、回款进度'!AT58</f>
        <v>0</v>
      </c>
      <c r="AW4" s="44">
        <f>'7、回款进度'!AU58</f>
        <v>0</v>
      </c>
      <c r="AX4" s="44">
        <f>'7、回款进度'!AV58</f>
        <v>0</v>
      </c>
      <c r="AY4" s="44">
        <f>'7、回款进度'!AW58</f>
        <v>0</v>
      </c>
      <c r="AZ4" s="44">
        <f>'7、回款进度'!AX58</f>
        <v>0</v>
      </c>
      <c r="BA4" s="44">
        <f>'7、回款进度'!AY58</f>
        <v>0</v>
      </c>
      <c r="BB4" s="44">
        <f>'7、回款进度'!AZ58</f>
        <v>0</v>
      </c>
      <c r="BC4" s="44">
        <f>'7、回款进度'!BA58</f>
        <v>0</v>
      </c>
      <c r="BD4" s="44">
        <f>'7、回款进度'!BB58</f>
        <v>0</v>
      </c>
      <c r="BE4" s="44">
        <f>'7、回款进度'!BC58</f>
        <v>0</v>
      </c>
      <c r="BF4" s="44">
        <f>'7、回款进度'!BD58</f>
        <v>0</v>
      </c>
      <c r="BG4" s="44">
        <f>'7、回款进度'!BE58</f>
        <v>0</v>
      </c>
      <c r="BH4" s="44">
        <f>'7、回款进度'!BF58</f>
        <v>0</v>
      </c>
      <c r="BI4" s="44">
        <f>'7、回款进度'!BG58</f>
        <v>0</v>
      </c>
      <c r="BJ4" s="44">
        <f>'7、回款进度'!BH58</f>
        <v>0</v>
      </c>
      <c r="BK4" s="44">
        <f>'7、回款进度'!BI58</f>
        <v>0</v>
      </c>
      <c r="BL4" s="44">
        <f>'7、回款进度'!BJ58</f>
        <v>0</v>
      </c>
      <c r="BM4" s="44">
        <f>'7、回款进度'!BK58</f>
        <v>0</v>
      </c>
      <c r="BN4" s="44">
        <f>'7、回款进度'!BL58</f>
        <v>0</v>
      </c>
      <c r="BO4" s="44">
        <f>'7、回款进度'!BM58</f>
        <v>0</v>
      </c>
      <c r="BP4" s="44">
        <f>'7、回款进度'!BN58</f>
        <v>0</v>
      </c>
      <c r="BQ4" s="44">
        <f>'7、回款进度'!BO58</f>
        <v>0</v>
      </c>
      <c r="BR4" s="44">
        <f>'7、回款进度'!BP58</f>
        <v>0</v>
      </c>
      <c r="BS4" s="44">
        <f>'7、回款进度'!BQ58</f>
        <v>0</v>
      </c>
      <c r="BT4" s="44">
        <f>'7、回款进度'!BR58</f>
        <v>0</v>
      </c>
      <c r="BU4" s="44">
        <f>'7、回款进度'!BS58</f>
        <v>0</v>
      </c>
      <c r="BV4" s="44">
        <f>'7、回款进度'!BT58</f>
        <v>0</v>
      </c>
      <c r="BW4" s="44">
        <f>'7、回款进度'!BU58</f>
        <v>0</v>
      </c>
      <c r="BX4" s="44">
        <f>'7、回款进度'!BV58</f>
        <v>0</v>
      </c>
      <c r="BY4" s="44">
        <f>'7、回款进度'!BW58</f>
        <v>0</v>
      </c>
      <c r="BZ4" s="44">
        <f>'7、回款进度'!BX58</f>
        <v>0</v>
      </c>
      <c r="CA4" s="44">
        <f>'7、回款进度'!BY58</f>
        <v>0</v>
      </c>
      <c r="CB4" s="44">
        <f>'7、回款进度'!BZ58</f>
        <v>0</v>
      </c>
      <c r="CC4" s="44">
        <f>'7、回款进度'!CA58</f>
        <v>0</v>
      </c>
      <c r="CD4" s="44">
        <f>'7、回款进度'!CB58</f>
        <v>0</v>
      </c>
      <c r="CE4" s="44">
        <f>'7、回款进度'!CC58</f>
        <v>0</v>
      </c>
      <c r="CF4" s="44">
        <f>'7、回款进度'!CD58</f>
        <v>0</v>
      </c>
      <c r="CG4" s="44">
        <f>'7、回款进度'!CE58</f>
        <v>0</v>
      </c>
      <c r="CH4" s="44">
        <f>'7、回款进度'!CF58</f>
        <v>0</v>
      </c>
      <c r="CI4" s="44">
        <f>'7、回款进度'!CG58</f>
        <v>0</v>
      </c>
      <c r="CJ4" s="44">
        <f>'7、回款进度'!CH58</f>
        <v>0</v>
      </c>
      <c r="CK4" s="44">
        <f>'7、回款进度'!CI58</f>
        <v>0</v>
      </c>
      <c r="CL4" s="44">
        <f>'7、回款进度'!CJ58</f>
        <v>0</v>
      </c>
      <c r="CM4" s="44">
        <f>'7、回款进度'!CK58</f>
        <v>0</v>
      </c>
      <c r="CN4" s="44">
        <f>'7、回款进度'!CL58</f>
        <v>0</v>
      </c>
      <c r="CO4" s="44">
        <f>'7、回款进度'!CM58</f>
        <v>0</v>
      </c>
      <c r="CP4" s="44">
        <f>'7、回款进度'!CN58</f>
        <v>0</v>
      </c>
      <c r="CQ4" s="44">
        <f>'7、回款进度'!CO58</f>
        <v>0</v>
      </c>
      <c r="CR4" s="44">
        <f>'7、回款进度'!CP58</f>
        <v>0</v>
      </c>
      <c r="CS4" s="44">
        <f>'7、回款进度'!CQ58</f>
        <v>0</v>
      </c>
      <c r="CT4" s="44">
        <f>'7、回款进度'!CR58</f>
        <v>0</v>
      </c>
      <c r="CU4" s="44">
        <f>'7、回款进度'!CS58</f>
        <v>0</v>
      </c>
      <c r="CV4" s="44">
        <f>'7、回款进度'!CT58</f>
        <v>0</v>
      </c>
      <c r="CW4" s="62">
        <f>D4-'利润表（汇总）'!AE31</f>
        <v>0</v>
      </c>
    </row>
    <row r="5" spans="1:101" ht="21" customHeight="1">
      <c r="A5" s="840"/>
      <c r="B5" s="844"/>
      <c r="C5" s="45" t="s">
        <v>245</v>
      </c>
      <c r="D5" s="43">
        <f t="shared" ref="D5:D16" si="2">SUM(E5:CV5)</f>
        <v>-6972.4031999999988</v>
      </c>
      <c r="E5" s="44">
        <f>-'9、税金与费用'!E17</f>
        <v>0</v>
      </c>
      <c r="F5" s="44">
        <f>-'9、税金与费用'!F17</f>
        <v>0</v>
      </c>
      <c r="G5" s="44">
        <f>-'9、税金与费用'!G17</f>
        <v>0</v>
      </c>
      <c r="H5" s="44">
        <f>-'9、税金与费用'!H17</f>
        <v>0</v>
      </c>
      <c r="I5" s="44">
        <f>-'9、税金与费用'!I17</f>
        <v>0</v>
      </c>
      <c r="J5" s="44">
        <f>-'9、税金与费用'!J17</f>
        <v>0</v>
      </c>
      <c r="K5" s="44">
        <f>-'9、税金与费用'!K17</f>
        <v>0</v>
      </c>
      <c r="L5" s="44">
        <f>-'9、税金与费用'!L17</f>
        <v>0</v>
      </c>
      <c r="M5" s="44">
        <f>-'9、税金与费用'!M17</f>
        <v>0</v>
      </c>
      <c r="N5" s="44">
        <f>-'9、税金与费用'!N17</f>
        <v>0</v>
      </c>
      <c r="O5" s="44">
        <f>-'9、税金与费用'!O17</f>
        <v>0</v>
      </c>
      <c r="P5" s="44">
        <f>-'9、税金与费用'!P17</f>
        <v>0</v>
      </c>
      <c r="Q5" s="44">
        <f>-'9、税金与费用'!Q17</f>
        <v>-845.54309189189178</v>
      </c>
      <c r="R5" s="44">
        <f>-'9、税金与费用'!R17</f>
        <v>-1056.9288648648646</v>
      </c>
      <c r="S5" s="44">
        <f>-'9、税金与费用'!S17</f>
        <v>-1385.7511783783782</v>
      </c>
      <c r="T5" s="44">
        <f>-'9、税金与费用'!T17</f>
        <v>-1379.7060843243241</v>
      </c>
      <c r="U5" s="44">
        <f>-'9、税金与费用'!U17</f>
        <v>-904.14585081081077</v>
      </c>
      <c r="V5" s="44">
        <f>-'9、税金与费用'!V17</f>
        <v>-657.52911567567571</v>
      </c>
      <c r="W5" s="44">
        <f>-'9、税金与费用'!W17</f>
        <v>-269.98853189189191</v>
      </c>
      <c r="X5" s="44">
        <f>-'9、税金与费用'!X17</f>
        <v>-108.59992216216216</v>
      </c>
      <c r="Y5" s="44">
        <f>-'9、税金与费用'!Y17</f>
        <v>-44.556505945945943</v>
      </c>
      <c r="Z5" s="44">
        <f>-'9、税金与费用'!Z17</f>
        <v>-22.702702702702698</v>
      </c>
      <c r="AA5" s="44">
        <f>-'9、税金与费用'!AA17</f>
        <v>-9.0810810810810807</v>
      </c>
      <c r="AB5" s="44">
        <f>-'9、税金与费用'!AB17</f>
        <v>-9.0810810810810807</v>
      </c>
      <c r="AC5" s="44">
        <f>-'9、税金与费用'!AC17</f>
        <v>-9.0810810810810807</v>
      </c>
      <c r="AD5" s="44">
        <f>-'9、税金与费用'!AD17</f>
        <v>-13.621621621621619</v>
      </c>
      <c r="AE5" s="44">
        <f>-'9、税金与费用'!AE17</f>
        <v>-9.0810810810810807</v>
      </c>
      <c r="AF5" s="44">
        <f>-'9、税金与费用'!AF17</f>
        <v>0</v>
      </c>
      <c r="AG5" s="44">
        <f>-'9、税金与费用'!AG17</f>
        <v>0</v>
      </c>
      <c r="AH5" s="44">
        <f>-'9、税金与费用'!AH17</f>
        <v>0</v>
      </c>
      <c r="AI5" s="44">
        <f>-'9、税金与费用'!AI17</f>
        <v>0</v>
      </c>
      <c r="AJ5" s="44">
        <f>-'9、税金与费用'!AJ17</f>
        <v>0</v>
      </c>
      <c r="AK5" s="44">
        <f>-'9、税金与费用'!AK17</f>
        <v>0</v>
      </c>
      <c r="AL5" s="44">
        <f>-'9、税金与费用'!AL17</f>
        <v>-81.729729729729712</v>
      </c>
      <c r="AM5" s="44">
        <f>-'9、税金与费用'!AM17</f>
        <v>-22.702702702702698</v>
      </c>
      <c r="AN5" s="44">
        <f>-'9、税金与费用'!AN17</f>
        <v>-19.070270270270267</v>
      </c>
      <c r="AO5" s="44">
        <f>-'9、税金与费用'!AO17</f>
        <v>-81.729729729729712</v>
      </c>
      <c r="AP5" s="44">
        <f>-'9、税金与费用'!AP17</f>
        <v>-22.702702702702698</v>
      </c>
      <c r="AQ5" s="44">
        <f>-'9、税金与费用'!AQ17</f>
        <v>-19.070270270270267</v>
      </c>
      <c r="AR5" s="44">
        <f>-'9、税金与费用'!AR17</f>
        <v>0</v>
      </c>
      <c r="AS5" s="44">
        <f>-'9、税金与费用'!AS17</f>
        <v>0</v>
      </c>
      <c r="AT5" s="44">
        <f>-'9、税金与费用'!AT17</f>
        <v>0</v>
      </c>
      <c r="AU5" s="44">
        <f>-'9、税金与费用'!AU17</f>
        <v>0</v>
      </c>
      <c r="AV5" s="44">
        <f>-'9、税金与费用'!AV17</f>
        <v>0</v>
      </c>
      <c r="AW5" s="44">
        <f>-'9、税金与费用'!AW17</f>
        <v>0</v>
      </c>
      <c r="AX5" s="44">
        <f>-'9、税金与费用'!AX17</f>
        <v>0</v>
      </c>
      <c r="AY5" s="44">
        <f>-'9、税金与费用'!AY17</f>
        <v>0</v>
      </c>
      <c r="AZ5" s="44">
        <f>-'9、税金与费用'!AZ17</f>
        <v>0</v>
      </c>
      <c r="BA5" s="44">
        <f>-'9、税金与费用'!BA17</f>
        <v>0</v>
      </c>
      <c r="BB5" s="44">
        <f>-'9、税金与费用'!BB17</f>
        <v>0</v>
      </c>
      <c r="BC5" s="44">
        <f>-'9、税金与费用'!BC17</f>
        <v>0</v>
      </c>
      <c r="BD5" s="44">
        <f>-'9、税金与费用'!BD17</f>
        <v>0</v>
      </c>
      <c r="BE5" s="44">
        <f>-'9、税金与费用'!BE17</f>
        <v>0</v>
      </c>
      <c r="BF5" s="44">
        <f>-'9、税金与费用'!BF17</f>
        <v>0</v>
      </c>
      <c r="BG5" s="44">
        <f>-'9、税金与费用'!BG17</f>
        <v>0</v>
      </c>
      <c r="BH5" s="44">
        <f>-'9、税金与费用'!BH17</f>
        <v>0</v>
      </c>
      <c r="BI5" s="44">
        <f>-'9、税金与费用'!BI17</f>
        <v>0</v>
      </c>
      <c r="BJ5" s="44">
        <f>-'9、税金与费用'!BJ17</f>
        <v>0</v>
      </c>
      <c r="BK5" s="44">
        <f>-'9、税金与费用'!BK17</f>
        <v>0</v>
      </c>
      <c r="BL5" s="44">
        <f>-'9、税金与费用'!BL17</f>
        <v>0</v>
      </c>
      <c r="BM5" s="44">
        <f>-'9、税金与费用'!BM17</f>
        <v>0</v>
      </c>
      <c r="BN5" s="44">
        <f>-'9、税金与费用'!BN17</f>
        <v>0</v>
      </c>
      <c r="BO5" s="44">
        <f>-'9、税金与费用'!BO17</f>
        <v>0</v>
      </c>
      <c r="BP5" s="44">
        <f>-'9、税金与费用'!BP17</f>
        <v>0</v>
      </c>
      <c r="BQ5" s="44">
        <f>-'9、税金与费用'!BQ17</f>
        <v>0</v>
      </c>
      <c r="BR5" s="44">
        <f>-'9、税金与费用'!BR17</f>
        <v>0</v>
      </c>
      <c r="BS5" s="44">
        <f>-'9、税金与费用'!BS17</f>
        <v>0</v>
      </c>
      <c r="BT5" s="44">
        <f>-'9、税金与费用'!BT17</f>
        <v>0</v>
      </c>
      <c r="BU5" s="44">
        <f>-'9、税金与费用'!BU17</f>
        <v>0</v>
      </c>
      <c r="BV5" s="44">
        <f>-'9、税金与费用'!BV17</f>
        <v>0</v>
      </c>
      <c r="BW5" s="44">
        <f>-'9、税金与费用'!BW17</f>
        <v>0</v>
      </c>
      <c r="BX5" s="44">
        <f>-'9、税金与费用'!BX17</f>
        <v>0</v>
      </c>
      <c r="BY5" s="44">
        <f>-'9、税金与费用'!BY17</f>
        <v>0</v>
      </c>
      <c r="BZ5" s="44">
        <f>-'9、税金与费用'!BZ17</f>
        <v>0</v>
      </c>
      <c r="CA5" s="44">
        <f>-'9、税金与费用'!CA17</f>
        <v>0</v>
      </c>
      <c r="CB5" s="44">
        <f>-'9、税金与费用'!CB17</f>
        <v>0</v>
      </c>
      <c r="CC5" s="44">
        <f>-'9、税金与费用'!CC17</f>
        <v>0</v>
      </c>
      <c r="CD5" s="44">
        <f>-'9、税金与费用'!CD17</f>
        <v>0</v>
      </c>
      <c r="CE5" s="44">
        <f>-'9、税金与费用'!CE17</f>
        <v>0</v>
      </c>
      <c r="CF5" s="44">
        <f>-'9、税金与费用'!CF17</f>
        <v>0</v>
      </c>
      <c r="CG5" s="44">
        <f>-'9、税金与费用'!CG17</f>
        <v>0</v>
      </c>
      <c r="CH5" s="44">
        <f>-'9、税金与费用'!CH17</f>
        <v>0</v>
      </c>
      <c r="CI5" s="44">
        <f>-'9、税金与费用'!CI17</f>
        <v>0</v>
      </c>
      <c r="CJ5" s="44">
        <f>-'9、税金与费用'!CJ17</f>
        <v>0</v>
      </c>
      <c r="CK5" s="44">
        <f>-'9、税金与费用'!CK17</f>
        <v>0</v>
      </c>
      <c r="CL5" s="44">
        <f>-'9、税金与费用'!CL17</f>
        <v>0</v>
      </c>
      <c r="CM5" s="44">
        <f>-'9、税金与费用'!CM17</f>
        <v>0</v>
      </c>
      <c r="CN5" s="44">
        <f>-'9、税金与费用'!CN17</f>
        <v>0</v>
      </c>
      <c r="CO5" s="44">
        <f>-'9、税金与费用'!CO17</f>
        <v>0</v>
      </c>
      <c r="CP5" s="44">
        <f>-'9、税金与费用'!CP17</f>
        <v>0</v>
      </c>
      <c r="CQ5" s="44">
        <f>-'9、税金与费用'!CQ17</f>
        <v>0</v>
      </c>
      <c r="CR5" s="44">
        <f>-'9、税金与费用'!CR17</f>
        <v>0</v>
      </c>
      <c r="CS5" s="44">
        <f>-'9、税金与费用'!CS17</f>
        <v>0</v>
      </c>
      <c r="CT5" s="44">
        <f>-'9、税金与费用'!CT17</f>
        <v>0</v>
      </c>
      <c r="CU5" s="44">
        <f>-'9、税金与费用'!CU17</f>
        <v>0</v>
      </c>
      <c r="CV5" s="44">
        <f>-'9、税金与费用'!CV17</f>
        <v>0</v>
      </c>
      <c r="CW5" s="63">
        <f>D5+D6-'利润表（汇总）'!AE38</f>
        <v>-16311.638267101167</v>
      </c>
    </row>
    <row r="6" spans="1:101" ht="21" customHeight="1">
      <c r="A6" s="840"/>
      <c r="B6" s="844"/>
      <c r="C6" s="42" t="s">
        <v>246</v>
      </c>
      <c r="D6" s="43">
        <f t="shared" si="2"/>
        <v>-1183.4159335505838</v>
      </c>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f>IF('9、税金与费用'!B25-'9、税金与费用'!D17&gt;0,-('9、税金与费用'!B25-'9、税金与费用'!D17),0)</f>
        <v>-1183.4159335505838</v>
      </c>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63"/>
    </row>
    <row r="7" spans="1:101" ht="21" customHeight="1">
      <c r="A7" s="840"/>
      <c r="B7" s="844"/>
      <c r="C7" s="47" t="s">
        <v>247</v>
      </c>
      <c r="D7" s="43">
        <f t="shared" si="2"/>
        <v>-4351.3210810810806</v>
      </c>
      <c r="E7" s="44">
        <f>-'9、税金与费用'!E18</f>
        <v>0</v>
      </c>
      <c r="F7" s="44">
        <f>-'9、税金与费用'!F18</f>
        <v>0</v>
      </c>
      <c r="G7" s="44">
        <f>-'9、税金与费用'!G18</f>
        <v>0</v>
      </c>
      <c r="H7" s="44">
        <f>-'9、税金与费用'!H18</f>
        <v>0</v>
      </c>
      <c r="I7" s="44">
        <f>-'9、税金与费用'!I18</f>
        <v>0</v>
      </c>
      <c r="J7" s="44">
        <f>-'9、税金与费用'!J18</f>
        <v>0</v>
      </c>
      <c r="K7" s="44">
        <f>-'9、税金与费用'!K18</f>
        <v>0</v>
      </c>
      <c r="L7" s="44">
        <f>-'9、税金与费用'!L18</f>
        <v>0</v>
      </c>
      <c r="M7" s="44">
        <f>-'9、税金与费用'!M18</f>
        <v>0</v>
      </c>
      <c r="N7" s="44">
        <f>-'9、税金与费用'!N18</f>
        <v>0</v>
      </c>
      <c r="O7" s="44">
        <f>-'9、税金与费用'!O18</f>
        <v>0</v>
      </c>
      <c r="P7" s="44">
        <f>-'9、税金与费用'!P18</f>
        <v>0</v>
      </c>
      <c r="Q7" s="44">
        <f>-'9、税金与费用'!Q18</f>
        <v>-503.2994594594594</v>
      </c>
      <c r="R7" s="44">
        <f>-'9、税金与费用'!R18</f>
        <v>-629.12432432432422</v>
      </c>
      <c r="S7" s="44">
        <f>-'9、税金与费用'!S18</f>
        <v>-824.85189189189191</v>
      </c>
      <c r="T7" s="44">
        <f>-'9、税金与费用'!T18</f>
        <v>-821.25362162162162</v>
      </c>
      <c r="U7" s="44">
        <f>-'9、税金与费用'!U18</f>
        <v>-538.18205405405411</v>
      </c>
      <c r="V7" s="44">
        <f>-'9、税金与费用'!V18</f>
        <v>-391.38637837837842</v>
      </c>
      <c r="W7" s="44">
        <f>-'9、税金与费用'!W18</f>
        <v>-160.7074594594595</v>
      </c>
      <c r="X7" s="44">
        <f>-'9、税金与费用'!X18</f>
        <v>-64.642810810810815</v>
      </c>
      <c r="Y7" s="44">
        <f>-'9、税金与费用'!Y18</f>
        <v>-37.332540540540549</v>
      </c>
      <c r="Z7" s="44">
        <f>-'9、税金与费用'!Z18</f>
        <v>-27.027027027027025</v>
      </c>
      <c r="AA7" s="44">
        <f>-'9、税金与费用'!AA18</f>
        <v>-10.810810810810811</v>
      </c>
      <c r="AB7" s="44">
        <f>-'9、税金与费用'!AB18</f>
        <v>-10.810810810810811</v>
      </c>
      <c r="AC7" s="44">
        <f>-'9、税金与费用'!AC18</f>
        <v>-10.810810810810811</v>
      </c>
      <c r="AD7" s="44">
        <f>-'9、税金与费用'!AD18</f>
        <v>-16.216216216216214</v>
      </c>
      <c r="AE7" s="44">
        <f>-'9、税金与费用'!AE18</f>
        <v>-10.810810810810811</v>
      </c>
      <c r="AF7" s="44">
        <f>-'9、税金与费用'!AF18</f>
        <v>0</v>
      </c>
      <c r="AG7" s="44">
        <f>-'9、税金与费用'!AG18</f>
        <v>0</v>
      </c>
      <c r="AH7" s="44">
        <f>-'9、税金与费用'!AH18</f>
        <v>0</v>
      </c>
      <c r="AI7" s="44">
        <f>-'9、税金与费用'!AI18</f>
        <v>0</v>
      </c>
      <c r="AJ7" s="44">
        <f>-'9、税金与费用'!AJ18</f>
        <v>0</v>
      </c>
      <c r="AK7" s="44">
        <f>-'9、税金与费用'!AK18</f>
        <v>0</v>
      </c>
      <c r="AL7" s="44">
        <f>-'9、税金与费用'!AL18</f>
        <v>-97.297297297297291</v>
      </c>
      <c r="AM7" s="44">
        <f>-'9、税金与费用'!AM18</f>
        <v>-27.027027027027025</v>
      </c>
      <c r="AN7" s="44">
        <f>-'9、税金与费用'!AN18</f>
        <v>-22.702702702702702</v>
      </c>
      <c r="AO7" s="44">
        <f>-'9、税金与费用'!AO18</f>
        <v>-97.297297297297291</v>
      </c>
      <c r="AP7" s="44">
        <f>-'9、税金与费用'!AP18</f>
        <v>-27.027027027027025</v>
      </c>
      <c r="AQ7" s="44">
        <f>-'9、税金与费用'!AQ18</f>
        <v>-22.702702702702702</v>
      </c>
      <c r="AR7" s="44">
        <f>-'9、税金与费用'!AR18</f>
        <v>0</v>
      </c>
      <c r="AS7" s="44">
        <f>-'9、税金与费用'!AS18</f>
        <v>0</v>
      </c>
      <c r="AT7" s="44">
        <f>-'9、税金与费用'!AT18</f>
        <v>0</v>
      </c>
      <c r="AU7" s="44">
        <f>-'9、税金与费用'!AU18</f>
        <v>0</v>
      </c>
      <c r="AV7" s="44">
        <f>-'9、税金与费用'!AV18</f>
        <v>0</v>
      </c>
      <c r="AW7" s="44">
        <f>-'9、税金与费用'!AW18</f>
        <v>0</v>
      </c>
      <c r="AX7" s="44">
        <f>-'9、税金与费用'!AX18</f>
        <v>0</v>
      </c>
      <c r="AY7" s="44">
        <f>-'9、税金与费用'!AY18</f>
        <v>0</v>
      </c>
      <c r="AZ7" s="44">
        <f>-'9、税金与费用'!AZ18</f>
        <v>0</v>
      </c>
      <c r="BA7" s="44">
        <f>-'9、税金与费用'!BA18</f>
        <v>0</v>
      </c>
      <c r="BB7" s="44">
        <f>-'9、税金与费用'!BB18</f>
        <v>0</v>
      </c>
      <c r="BC7" s="44">
        <f>-'9、税金与费用'!BC18</f>
        <v>0</v>
      </c>
      <c r="BD7" s="44">
        <f>-'9、税金与费用'!BD18</f>
        <v>0</v>
      </c>
      <c r="BE7" s="44">
        <f>-'9、税金与费用'!BE18</f>
        <v>0</v>
      </c>
      <c r="BF7" s="44">
        <f>-'9、税金与费用'!BF18</f>
        <v>0</v>
      </c>
      <c r="BG7" s="44">
        <f>-'9、税金与费用'!BG18</f>
        <v>0</v>
      </c>
      <c r="BH7" s="44">
        <f>-'9、税金与费用'!BH18</f>
        <v>0</v>
      </c>
      <c r="BI7" s="44">
        <f>-'9、税金与费用'!BI18</f>
        <v>0</v>
      </c>
      <c r="BJ7" s="44">
        <f>-'9、税金与费用'!BJ18</f>
        <v>0</v>
      </c>
      <c r="BK7" s="44">
        <f>-'9、税金与费用'!BK18</f>
        <v>0</v>
      </c>
      <c r="BL7" s="44">
        <f>-'9、税金与费用'!BL18</f>
        <v>0</v>
      </c>
      <c r="BM7" s="44">
        <f>-'9、税金与费用'!BM18</f>
        <v>0</v>
      </c>
      <c r="BN7" s="44">
        <f>-'9、税金与费用'!BN18</f>
        <v>0</v>
      </c>
      <c r="BO7" s="44">
        <f>-'9、税金与费用'!BO18</f>
        <v>0</v>
      </c>
      <c r="BP7" s="44">
        <f>-'9、税金与费用'!BP18</f>
        <v>0</v>
      </c>
      <c r="BQ7" s="44">
        <f>-'9、税金与费用'!BQ18</f>
        <v>0</v>
      </c>
      <c r="BR7" s="44">
        <f>-'9、税金与费用'!BR18</f>
        <v>0</v>
      </c>
      <c r="BS7" s="44">
        <f>-'9、税金与费用'!BS18</f>
        <v>0</v>
      </c>
      <c r="BT7" s="44">
        <f>-'9、税金与费用'!BT18</f>
        <v>0</v>
      </c>
      <c r="BU7" s="44">
        <f>-'9、税金与费用'!BU18</f>
        <v>0</v>
      </c>
      <c r="BV7" s="44">
        <f>-'9、税金与费用'!BV18</f>
        <v>0</v>
      </c>
      <c r="BW7" s="44">
        <f>-'9、税金与费用'!BW18</f>
        <v>0</v>
      </c>
      <c r="BX7" s="44">
        <f>-'9、税金与费用'!BX18</f>
        <v>0</v>
      </c>
      <c r="BY7" s="44">
        <f>-'9、税金与费用'!BY18</f>
        <v>0</v>
      </c>
      <c r="BZ7" s="44">
        <f>-'9、税金与费用'!BZ18</f>
        <v>0</v>
      </c>
      <c r="CA7" s="44">
        <f>-'9、税金与费用'!CA18</f>
        <v>0</v>
      </c>
      <c r="CB7" s="44">
        <f>-'9、税金与费用'!CB18</f>
        <v>0</v>
      </c>
      <c r="CC7" s="44">
        <f>-'9、税金与费用'!CC18</f>
        <v>0</v>
      </c>
      <c r="CD7" s="44">
        <f>-'9、税金与费用'!CD18</f>
        <v>0</v>
      </c>
      <c r="CE7" s="44">
        <f>-'9、税金与费用'!CE18</f>
        <v>0</v>
      </c>
      <c r="CF7" s="44">
        <f>-'9、税金与费用'!CF18</f>
        <v>0</v>
      </c>
      <c r="CG7" s="44">
        <f>-'9、税金与费用'!CG18</f>
        <v>0</v>
      </c>
      <c r="CH7" s="44">
        <f>-'9、税金与费用'!CH18</f>
        <v>0</v>
      </c>
      <c r="CI7" s="44">
        <f>-'9、税金与费用'!CI18</f>
        <v>0</v>
      </c>
      <c r="CJ7" s="44">
        <f>-'9、税金与费用'!CJ18</f>
        <v>0</v>
      </c>
      <c r="CK7" s="44">
        <f>-'9、税金与费用'!CK18</f>
        <v>0</v>
      </c>
      <c r="CL7" s="44">
        <f>-'9、税金与费用'!CL18</f>
        <v>0</v>
      </c>
      <c r="CM7" s="44">
        <f>-'9、税金与费用'!CM18</f>
        <v>0</v>
      </c>
      <c r="CN7" s="44">
        <f>-'9、税金与费用'!CN18</f>
        <v>0</v>
      </c>
      <c r="CO7" s="44">
        <f>-'9、税金与费用'!CO18</f>
        <v>0</v>
      </c>
      <c r="CP7" s="44">
        <f>-'9、税金与费用'!CP18</f>
        <v>0</v>
      </c>
      <c r="CQ7" s="44">
        <f>-'9、税金与费用'!CQ18</f>
        <v>0</v>
      </c>
      <c r="CR7" s="44">
        <f>-'9、税金与费用'!CR18</f>
        <v>0</v>
      </c>
      <c r="CS7" s="44">
        <f>-'9、税金与费用'!CS18</f>
        <v>0</v>
      </c>
      <c r="CT7" s="44">
        <f>-'9、税金与费用'!CT18</f>
        <v>0</v>
      </c>
      <c r="CU7" s="44">
        <f>-'9、税金与费用'!CU18</f>
        <v>0</v>
      </c>
      <c r="CV7" s="44">
        <f>-'9、税金与费用'!CV18</f>
        <v>0</v>
      </c>
      <c r="CW7" s="63">
        <f>D7+D8+'利润表（汇总）'!AE39</f>
        <v>-7.2759576141834259E-12</v>
      </c>
    </row>
    <row r="8" spans="1:101" ht="21" customHeight="1">
      <c r="A8" s="840"/>
      <c r="B8" s="844"/>
      <c r="C8" s="47" t="s">
        <v>248</v>
      </c>
      <c r="D8" s="43">
        <f t="shared" si="2"/>
        <v>0</v>
      </c>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f>IF('9、税金与费用'!B23-'9、税金与费用'!D18&gt;0,-('9、税金与费用'!B23-'9、税金与费用'!D18),0)</f>
        <v>0</v>
      </c>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64"/>
    </row>
    <row r="9" spans="1:101" ht="21" customHeight="1">
      <c r="A9" s="840"/>
      <c r="B9" s="844"/>
      <c r="C9" s="45" t="s">
        <v>249</v>
      </c>
      <c r="D9" s="43">
        <f t="shared" si="2"/>
        <v>-4508.5671111850306</v>
      </c>
      <c r="E9" s="44">
        <f>-'9、税金与费用'!E19</f>
        <v>0</v>
      </c>
      <c r="F9" s="44">
        <f>-'9、税金与费用'!F19</f>
        <v>0</v>
      </c>
      <c r="G9" s="44">
        <f>-'9、税金与费用'!G19</f>
        <v>0</v>
      </c>
      <c r="H9" s="44">
        <f>-'9、税金与费用'!H19</f>
        <v>0</v>
      </c>
      <c r="I9" s="44">
        <f>-'9、税金与费用'!I19</f>
        <v>0</v>
      </c>
      <c r="J9" s="44">
        <f>-'9、税金与费用'!J19</f>
        <v>0</v>
      </c>
      <c r="K9" s="44">
        <f>-'9、税金与费用'!K19</f>
        <v>0</v>
      </c>
      <c r="L9" s="44">
        <f>-'9、税金与费用'!L19</f>
        <v>0</v>
      </c>
      <c r="M9" s="44">
        <f>-'9、税金与费用'!M19</f>
        <v>0</v>
      </c>
      <c r="N9" s="44">
        <f>-'9、税金与费用'!N19</f>
        <v>0</v>
      </c>
      <c r="O9" s="44">
        <f>-'9、税金与费用'!O19</f>
        <v>0</v>
      </c>
      <c r="P9" s="44">
        <f>-'9、税金与费用'!P19</f>
        <v>0</v>
      </c>
      <c r="Q9" s="44">
        <f>-'9、税金与费用'!Q19</f>
        <v>0</v>
      </c>
      <c r="R9" s="44">
        <f>-'9、税金与费用'!R19</f>
        <v>-245.85624864864826</v>
      </c>
      <c r="S9" s="44">
        <f>-'9、税金与费用'!S19</f>
        <v>-1206.2190504781704</v>
      </c>
      <c r="T9" s="44">
        <f>-'9、税金与费用'!T19</f>
        <v>-1305.0065812889811</v>
      </c>
      <c r="U9" s="44">
        <f>-'9、税金与费用'!U19</f>
        <v>-845.0152839916841</v>
      </c>
      <c r="V9" s="44">
        <f>-'9、税金与费用'!V19</f>
        <v>-606.47231101871114</v>
      </c>
      <c r="W9" s="44">
        <f>-'9、税金与费用'!W19</f>
        <v>-231.61906777546781</v>
      </c>
      <c r="X9" s="44">
        <f>-'9、税金与费用'!X19</f>
        <v>-66.514013721413733</v>
      </c>
      <c r="Y9" s="44">
        <f>-'9、税金与费用'!Y19</f>
        <v>-1.8645542619542681</v>
      </c>
      <c r="Z9" s="44">
        <f>-'9、税金与费用'!Z19</f>
        <v>0</v>
      </c>
      <c r="AA9" s="44">
        <f>-'9、税金与费用'!AA19</f>
        <v>0</v>
      </c>
      <c r="AB9" s="44">
        <f>-'9、税金与费用'!AB19</f>
        <v>0</v>
      </c>
      <c r="AC9" s="44">
        <f>-'9、税金与费用'!AC19</f>
        <v>0</v>
      </c>
      <c r="AD9" s="44">
        <f>-'9、税金与费用'!AD19</f>
        <v>0</v>
      </c>
      <c r="AE9" s="44">
        <f>-'9、税金与费用'!AE19</f>
        <v>0</v>
      </c>
      <c r="AF9" s="44">
        <f>-'9、税金与费用'!AF19</f>
        <v>0</v>
      </c>
      <c r="AG9" s="44">
        <f>-'9、税金与费用'!AG19</f>
        <v>0</v>
      </c>
      <c r="AH9" s="44">
        <f>-'9、税金与费用'!AH19</f>
        <v>0</v>
      </c>
      <c r="AI9" s="44">
        <f>-'9、税金与费用'!AI19</f>
        <v>0</v>
      </c>
      <c r="AJ9" s="44">
        <f>-'9、税金与费用'!AJ19</f>
        <v>0</v>
      </c>
      <c r="AK9" s="44">
        <f>-'9、税金与费用'!AK19</f>
        <v>0</v>
      </c>
      <c r="AL9" s="44">
        <f>-'9、税金与费用'!AL19</f>
        <v>0</v>
      </c>
      <c r="AM9" s="44">
        <f>-'9、税金与费用'!AM19</f>
        <v>0</v>
      </c>
      <c r="AN9" s="44">
        <f>-'9、税金与费用'!AN19</f>
        <v>0</v>
      </c>
      <c r="AO9" s="44">
        <f>-'9、税金与费用'!AO19</f>
        <v>0</v>
      </c>
      <c r="AP9" s="44">
        <f>-'9、税金与费用'!AP19</f>
        <v>0</v>
      </c>
      <c r="AQ9" s="44">
        <f>-'9、税金与费用'!AQ19</f>
        <v>0</v>
      </c>
      <c r="AR9" s="44">
        <f>-'9、税金与费用'!AR19</f>
        <v>0</v>
      </c>
      <c r="AS9" s="44">
        <f>-'9、税金与费用'!AS19</f>
        <v>0</v>
      </c>
      <c r="AT9" s="44">
        <f>-'9、税金与费用'!AT19</f>
        <v>0</v>
      </c>
      <c r="AU9" s="44">
        <f>-'9、税金与费用'!AU19</f>
        <v>0</v>
      </c>
      <c r="AV9" s="44">
        <f>-'9、税金与费用'!AV19</f>
        <v>0</v>
      </c>
      <c r="AW9" s="44">
        <f>-'9、税金与费用'!AW19</f>
        <v>0</v>
      </c>
      <c r="AX9" s="44">
        <f>-'9、税金与费用'!AX19</f>
        <v>0</v>
      </c>
      <c r="AY9" s="44">
        <f>-'9、税金与费用'!AY19</f>
        <v>0</v>
      </c>
      <c r="AZ9" s="44">
        <f>-'9、税金与费用'!AZ19</f>
        <v>0</v>
      </c>
      <c r="BA9" s="44">
        <f>-'9、税金与费用'!BA19</f>
        <v>0</v>
      </c>
      <c r="BB9" s="44">
        <f>-'9、税金与费用'!BB19</f>
        <v>0</v>
      </c>
      <c r="BC9" s="44">
        <f>-'9、税金与费用'!BC19</f>
        <v>0</v>
      </c>
      <c r="BD9" s="44">
        <f>-'9、税金与费用'!BD19</f>
        <v>0</v>
      </c>
      <c r="BE9" s="44">
        <f>-'9、税金与费用'!BE19</f>
        <v>0</v>
      </c>
      <c r="BF9" s="44">
        <f>-'9、税金与费用'!BF19</f>
        <v>0</v>
      </c>
      <c r="BG9" s="44">
        <f>-'9、税金与费用'!BG19</f>
        <v>0</v>
      </c>
      <c r="BH9" s="44">
        <f>-'9、税金与费用'!BH19</f>
        <v>0</v>
      </c>
      <c r="BI9" s="44">
        <f>-'9、税金与费用'!BI19</f>
        <v>0</v>
      </c>
      <c r="BJ9" s="44">
        <f>-'9、税金与费用'!BJ19</f>
        <v>0</v>
      </c>
      <c r="BK9" s="44">
        <f>-'9、税金与费用'!BK19</f>
        <v>0</v>
      </c>
      <c r="BL9" s="44">
        <f>-'9、税金与费用'!BL19</f>
        <v>0</v>
      </c>
      <c r="BM9" s="44">
        <f>-'9、税金与费用'!BM19</f>
        <v>0</v>
      </c>
      <c r="BN9" s="44">
        <f>-'9、税金与费用'!BN19</f>
        <v>0</v>
      </c>
      <c r="BO9" s="44">
        <f>-'9、税金与费用'!BO19</f>
        <v>0</v>
      </c>
      <c r="BP9" s="44">
        <f>-'9、税金与费用'!BP19</f>
        <v>0</v>
      </c>
      <c r="BQ9" s="44">
        <f>-'9、税金与费用'!BQ19</f>
        <v>0</v>
      </c>
      <c r="BR9" s="44">
        <f>-'9、税金与费用'!BR19</f>
        <v>0</v>
      </c>
      <c r="BS9" s="44">
        <f>-'9、税金与费用'!BS19</f>
        <v>0</v>
      </c>
      <c r="BT9" s="44">
        <f>-'9、税金与费用'!BT19</f>
        <v>0</v>
      </c>
      <c r="BU9" s="44">
        <f>-'9、税金与费用'!BU19</f>
        <v>0</v>
      </c>
      <c r="BV9" s="44">
        <f>-'9、税金与费用'!BV19</f>
        <v>0</v>
      </c>
      <c r="BW9" s="44">
        <f>-'9、税金与费用'!BW19</f>
        <v>0</v>
      </c>
      <c r="BX9" s="44">
        <f>-'9、税金与费用'!BX19</f>
        <v>0</v>
      </c>
      <c r="BY9" s="44">
        <f>-'9、税金与费用'!BY19</f>
        <v>0</v>
      </c>
      <c r="BZ9" s="44">
        <f>-'9、税金与费用'!BZ19</f>
        <v>0</v>
      </c>
      <c r="CA9" s="44">
        <f>-'9、税金与费用'!CA19</f>
        <v>0</v>
      </c>
      <c r="CB9" s="44">
        <f>-'9、税金与费用'!CB19</f>
        <v>0</v>
      </c>
      <c r="CC9" s="44">
        <f>-'9、税金与费用'!CC19</f>
        <v>0</v>
      </c>
      <c r="CD9" s="44">
        <f>-'9、税金与费用'!CD19</f>
        <v>0</v>
      </c>
      <c r="CE9" s="44">
        <f>-'9、税金与费用'!CE19</f>
        <v>0</v>
      </c>
      <c r="CF9" s="44">
        <f>-'9、税金与费用'!CF19</f>
        <v>0</v>
      </c>
      <c r="CG9" s="44">
        <f>-'9、税金与费用'!CG19</f>
        <v>0</v>
      </c>
      <c r="CH9" s="44">
        <f>-'9、税金与费用'!CH19</f>
        <v>0</v>
      </c>
      <c r="CI9" s="44">
        <f>-'9、税金与费用'!CI19</f>
        <v>0</v>
      </c>
      <c r="CJ9" s="44">
        <f>-'9、税金与费用'!CJ19</f>
        <v>0</v>
      </c>
      <c r="CK9" s="44">
        <f>-'9、税金与费用'!CK19</f>
        <v>0</v>
      </c>
      <c r="CL9" s="44">
        <f>-'9、税金与费用'!CL19</f>
        <v>0</v>
      </c>
      <c r="CM9" s="44">
        <f>-'9、税金与费用'!CM19</f>
        <v>0</v>
      </c>
      <c r="CN9" s="44">
        <f>-'9、税金与费用'!CN19</f>
        <v>0</v>
      </c>
      <c r="CO9" s="44">
        <f>-'9、税金与费用'!CO19</f>
        <v>0</v>
      </c>
      <c r="CP9" s="44">
        <f>-'9、税金与费用'!CP19</f>
        <v>0</v>
      </c>
      <c r="CQ9" s="44">
        <f>-'9、税金与费用'!CQ19</f>
        <v>0</v>
      </c>
      <c r="CR9" s="44">
        <f>-'9、税金与费用'!CR19</f>
        <v>0</v>
      </c>
      <c r="CS9" s="44">
        <f>-'9、税金与费用'!CS19</f>
        <v>0</v>
      </c>
      <c r="CT9" s="44">
        <f>-'9、税金与费用'!CT19</f>
        <v>0</v>
      </c>
      <c r="CU9" s="44">
        <f>-'9、税金与费用'!CU19</f>
        <v>0</v>
      </c>
      <c r="CV9" s="44">
        <f>-'9、税金与费用'!CV19</f>
        <v>0</v>
      </c>
      <c r="CW9" s="62">
        <f>D9+D10+'利润表（汇总）'!AE40</f>
        <v>0</v>
      </c>
    </row>
    <row r="10" spans="1:101" ht="21" customHeight="1">
      <c r="A10" s="840"/>
      <c r="B10" s="844"/>
      <c r="C10" s="45" t="s">
        <v>250</v>
      </c>
      <c r="D10" s="43">
        <f t="shared" si="2"/>
        <v>-5565.3944308830096</v>
      </c>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f>IF('9、税金与费用'!B24-'9、税金与费用'!D19&gt;0,-('9、税金与费用'!B24-'9、税金与费用'!D19),0)</f>
        <v>-5565.3944308830096</v>
      </c>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62"/>
    </row>
    <row r="11" spans="1:101" ht="21" customHeight="1">
      <c r="A11" s="840"/>
      <c r="B11" s="844"/>
      <c r="C11" s="42" t="s">
        <v>209</v>
      </c>
      <c r="D11" s="43">
        <f t="shared" si="2"/>
        <v>-142595.07220942882</v>
      </c>
      <c r="E11" s="44">
        <f>-'2、土地成本'!E24</f>
        <v>-84607.314171618782</v>
      </c>
      <c r="F11" s="44">
        <f>-'2、土地成本'!F24</f>
        <v>0</v>
      </c>
      <c r="G11" s="44">
        <f>-'2、土地成本'!G24</f>
        <v>0</v>
      </c>
      <c r="H11" s="44">
        <f>-'2、土地成本'!H24</f>
        <v>-57987.758037810047</v>
      </c>
      <c r="I11" s="44">
        <f>-'2、土地成本'!I24</f>
        <v>0</v>
      </c>
      <c r="J11" s="44">
        <f>-'2、土地成本'!J24</f>
        <v>0</v>
      </c>
      <c r="K11" s="44">
        <f>-'2、土地成本'!K24</f>
        <v>0</v>
      </c>
      <c r="L11" s="44">
        <f>-'2、土地成本'!L24</f>
        <v>0</v>
      </c>
      <c r="M11" s="44">
        <f>-'2、土地成本'!M24</f>
        <v>0</v>
      </c>
      <c r="N11" s="44">
        <f>-'2、土地成本'!N24</f>
        <v>0</v>
      </c>
      <c r="O11" s="44">
        <f>-'2、土地成本'!O24</f>
        <v>0</v>
      </c>
      <c r="P11" s="44">
        <f>-'2、土地成本'!P24</f>
        <v>0</v>
      </c>
      <c r="Q11" s="44">
        <f>-'2、土地成本'!Q24</f>
        <v>0</v>
      </c>
      <c r="R11" s="44">
        <f>-'2、土地成本'!R24</f>
        <v>0</v>
      </c>
      <c r="S11" s="44">
        <f>-'2、土地成本'!S24</f>
        <v>0</v>
      </c>
      <c r="T11" s="44">
        <f>-'2、土地成本'!T24</f>
        <v>0</v>
      </c>
      <c r="U11" s="44">
        <f>-'2、土地成本'!U24</f>
        <v>0</v>
      </c>
      <c r="V11" s="44">
        <f>-'2、土地成本'!V24</f>
        <v>0</v>
      </c>
      <c r="W11" s="44">
        <f>-'2、土地成本'!W24</f>
        <v>0</v>
      </c>
      <c r="X11" s="44">
        <f>-'2、土地成本'!X24</f>
        <v>0</v>
      </c>
      <c r="Y11" s="44">
        <f>-'2、土地成本'!Y24</f>
        <v>0</v>
      </c>
      <c r="Z11" s="44">
        <f>-'2、土地成本'!Z24</f>
        <v>0</v>
      </c>
      <c r="AA11" s="44">
        <f>-'2、土地成本'!AA24</f>
        <v>0</v>
      </c>
      <c r="AB11" s="44">
        <f>-'2、土地成本'!AB24</f>
        <v>0</v>
      </c>
      <c r="AC11" s="44">
        <f>-'2、土地成本'!AC24</f>
        <v>0</v>
      </c>
      <c r="AD11" s="44">
        <f>-'2、土地成本'!AD24</f>
        <v>0</v>
      </c>
      <c r="AE11" s="44">
        <f>-'2、土地成本'!AE24</f>
        <v>0</v>
      </c>
      <c r="AF11" s="44">
        <f>-'2、土地成本'!AF24</f>
        <v>0</v>
      </c>
      <c r="AG11" s="44">
        <f>-'2、土地成本'!AG24</f>
        <v>0</v>
      </c>
      <c r="AH11" s="44">
        <f>-'2、土地成本'!AH24</f>
        <v>0</v>
      </c>
      <c r="AI11" s="44">
        <f>-'2、土地成本'!AI24</f>
        <v>0</v>
      </c>
      <c r="AJ11" s="44">
        <f>-'2、土地成本'!AJ24</f>
        <v>0</v>
      </c>
      <c r="AK11" s="44">
        <f>-'2、土地成本'!AK24</f>
        <v>0</v>
      </c>
      <c r="AL11" s="44">
        <f>-'2、土地成本'!AL24</f>
        <v>0</v>
      </c>
      <c r="AM11" s="44">
        <f>-'2、土地成本'!AM24</f>
        <v>0</v>
      </c>
      <c r="AN11" s="44">
        <f>-'2、土地成本'!AN24</f>
        <v>0</v>
      </c>
      <c r="AO11" s="44">
        <f>-'2、土地成本'!AO24</f>
        <v>0</v>
      </c>
      <c r="AP11" s="44">
        <f>-'2、土地成本'!AP24</f>
        <v>0</v>
      </c>
      <c r="AQ11" s="44">
        <f>-'2、土地成本'!AQ24</f>
        <v>0</v>
      </c>
      <c r="AR11" s="44">
        <f>-'2、土地成本'!AR24</f>
        <v>0</v>
      </c>
      <c r="AS11" s="44">
        <f>-'2、土地成本'!AS24</f>
        <v>0</v>
      </c>
      <c r="AT11" s="44">
        <f>-'2、土地成本'!AT24</f>
        <v>0</v>
      </c>
      <c r="AU11" s="44">
        <f>-'2、土地成本'!AU24</f>
        <v>0</v>
      </c>
      <c r="AV11" s="44">
        <f>-'2、土地成本'!AV24</f>
        <v>0</v>
      </c>
      <c r="AW11" s="44">
        <f>-'2、土地成本'!AW24</f>
        <v>0</v>
      </c>
      <c r="AX11" s="44">
        <f>-'2、土地成本'!AX24</f>
        <v>0</v>
      </c>
      <c r="AY11" s="44">
        <f>-'2、土地成本'!AY24</f>
        <v>0</v>
      </c>
      <c r="AZ11" s="44">
        <f>-'2、土地成本'!AZ24</f>
        <v>0</v>
      </c>
      <c r="BA11" s="44">
        <f>-'2、土地成本'!BA24</f>
        <v>0</v>
      </c>
      <c r="BB11" s="44">
        <f>-'2、土地成本'!BB24</f>
        <v>0</v>
      </c>
      <c r="BC11" s="44">
        <f>-'2、土地成本'!BC24</f>
        <v>0</v>
      </c>
      <c r="BD11" s="44">
        <f>-'2、土地成本'!BD24</f>
        <v>0</v>
      </c>
      <c r="BE11" s="44">
        <f>-'2、土地成本'!BE24</f>
        <v>0</v>
      </c>
      <c r="BF11" s="44">
        <f>-'2、土地成本'!BF24</f>
        <v>0</v>
      </c>
      <c r="BG11" s="44">
        <f>-'2、土地成本'!BG24</f>
        <v>0</v>
      </c>
      <c r="BH11" s="44">
        <f>-'2、土地成本'!BH24</f>
        <v>0</v>
      </c>
      <c r="BI11" s="44">
        <f>-'2、土地成本'!BI24</f>
        <v>0</v>
      </c>
      <c r="BJ11" s="44">
        <f>-'2、土地成本'!BJ24</f>
        <v>0</v>
      </c>
      <c r="BK11" s="44">
        <f>-'2、土地成本'!BK24</f>
        <v>0</v>
      </c>
      <c r="BL11" s="44">
        <f>-'2、土地成本'!BL24</f>
        <v>0</v>
      </c>
      <c r="BM11" s="44">
        <f>-'2、土地成本'!BM24</f>
        <v>0</v>
      </c>
      <c r="BN11" s="44">
        <f>-'2、土地成本'!BN24</f>
        <v>0</v>
      </c>
      <c r="BO11" s="44">
        <f>-'2、土地成本'!BO24</f>
        <v>0</v>
      </c>
      <c r="BP11" s="44">
        <f>-'2、土地成本'!BP24</f>
        <v>0</v>
      </c>
      <c r="BQ11" s="44">
        <f>-'2、土地成本'!BQ24</f>
        <v>0</v>
      </c>
      <c r="BR11" s="44">
        <f>-'2、土地成本'!BR24</f>
        <v>0</v>
      </c>
      <c r="BS11" s="44">
        <f>-'2、土地成本'!BS24</f>
        <v>0</v>
      </c>
      <c r="BT11" s="44">
        <f>-'2、土地成本'!BT24</f>
        <v>0</v>
      </c>
      <c r="BU11" s="44">
        <f>-'2、土地成本'!BU24</f>
        <v>0</v>
      </c>
      <c r="BV11" s="44">
        <f>-'2、土地成本'!BV24</f>
        <v>0</v>
      </c>
      <c r="BW11" s="44">
        <f>-'2、土地成本'!BW24</f>
        <v>0</v>
      </c>
      <c r="BX11" s="44">
        <f>-'2、土地成本'!BX24</f>
        <v>0</v>
      </c>
      <c r="BY11" s="44">
        <f>-'2、土地成本'!BY24</f>
        <v>0</v>
      </c>
      <c r="BZ11" s="44">
        <f>-'2、土地成本'!BZ24</f>
        <v>0</v>
      </c>
      <c r="CA11" s="44">
        <f>-'2、土地成本'!CA24</f>
        <v>0</v>
      </c>
      <c r="CB11" s="44">
        <f>-'2、土地成本'!CB24</f>
        <v>0</v>
      </c>
      <c r="CC11" s="44">
        <f>-'2、土地成本'!CC24</f>
        <v>0</v>
      </c>
      <c r="CD11" s="44">
        <f>-'2、土地成本'!CD24</f>
        <v>0</v>
      </c>
      <c r="CE11" s="44">
        <f>-'2、土地成本'!CE24</f>
        <v>0</v>
      </c>
      <c r="CF11" s="44">
        <f>-'2、土地成本'!CF24</f>
        <v>0</v>
      </c>
      <c r="CG11" s="44">
        <f>-'2、土地成本'!CG24</f>
        <v>0</v>
      </c>
      <c r="CH11" s="44">
        <f>-'2、土地成本'!CH24</f>
        <v>0</v>
      </c>
      <c r="CI11" s="44">
        <f>-'2、土地成本'!CI24</f>
        <v>0</v>
      </c>
      <c r="CJ11" s="44">
        <f>-'2、土地成本'!CJ24</f>
        <v>0</v>
      </c>
      <c r="CK11" s="44">
        <f>-'2、土地成本'!CK24</f>
        <v>0</v>
      </c>
      <c r="CL11" s="44">
        <f>-'2、土地成本'!CL24</f>
        <v>0</v>
      </c>
      <c r="CM11" s="44">
        <f>-'2、土地成本'!CM24</f>
        <v>0</v>
      </c>
      <c r="CN11" s="44">
        <f>-'2、土地成本'!CN24</f>
        <v>0</v>
      </c>
      <c r="CO11" s="44">
        <f>-'2、土地成本'!CO24</f>
        <v>0</v>
      </c>
      <c r="CP11" s="44">
        <f>-'2、土地成本'!CP24</f>
        <v>0</v>
      </c>
      <c r="CQ11" s="44">
        <f>-'2、土地成本'!CQ24</f>
        <v>0</v>
      </c>
      <c r="CR11" s="44">
        <f>-'2、土地成本'!CR24</f>
        <v>0</v>
      </c>
      <c r="CS11" s="44">
        <f>-'2、土地成本'!CS24</f>
        <v>0</v>
      </c>
      <c r="CT11" s="44">
        <f>-'2、土地成本'!CT24</f>
        <v>0</v>
      </c>
      <c r="CU11" s="44">
        <f>-'2、土地成本'!CU24</f>
        <v>0</v>
      </c>
      <c r="CV11" s="44">
        <f>-'2、土地成本'!CV24</f>
        <v>0</v>
      </c>
      <c r="CW11" s="62">
        <f>D11+'利润表（汇总）'!AE32</f>
        <v>0</v>
      </c>
    </row>
    <row r="12" spans="1:101" ht="21" customHeight="1">
      <c r="A12" s="840"/>
      <c r="B12" s="844"/>
      <c r="C12" s="48" t="s">
        <v>688</v>
      </c>
      <c r="D12" s="43">
        <f t="shared" si="2"/>
        <v>-24605.832715640634</v>
      </c>
      <c r="E12" s="44">
        <f>-'4、付款进度'!D112</f>
        <v>-66.376825062028473</v>
      </c>
      <c r="F12" s="44">
        <f>-'4、付款进度'!E112</f>
        <v>-90.758088488000695</v>
      </c>
      <c r="G12" s="44">
        <f>-'4、付款进度'!F112</f>
        <v>-529.43581532651842</v>
      </c>
      <c r="H12" s="44">
        <f>-'4、付款进度'!G112</f>
        <v>-1193.204065946803</v>
      </c>
      <c r="I12" s="44">
        <f>-'4、付款进度'!H112</f>
        <v>-719.53853893700841</v>
      </c>
      <c r="J12" s="44">
        <f>-'4、付款进度'!I112</f>
        <v>-719.53853893700841</v>
      </c>
      <c r="K12" s="44">
        <f>-'4、付款进度'!J112</f>
        <v>-702.3109012023574</v>
      </c>
      <c r="L12" s="44">
        <f>-'4、付款进度'!K112</f>
        <v>-795.15293193010643</v>
      </c>
      <c r="M12" s="44">
        <f>-'4、付款进度'!L112</f>
        <v>-1197.0439991584601</v>
      </c>
      <c r="N12" s="44">
        <f>-'4、付款进度'!M112</f>
        <v>-1227.4003708485911</v>
      </c>
      <c r="O12" s="44">
        <f>-'4、付款进度'!N112</f>
        <v>-1227.4003708485911</v>
      </c>
      <c r="P12" s="44">
        <f>-'4、付款进度'!O112</f>
        <v>-1457.9528015579795</v>
      </c>
      <c r="Q12" s="44">
        <f>-'4、付款进度'!P112</f>
        <v>-1463.9631648284392</v>
      </c>
      <c r="R12" s="44">
        <f>-'4、付款进度'!Q112</f>
        <v>-1250.4933226337823</v>
      </c>
      <c r="S12" s="44">
        <f>-'4、付款进度'!R112</f>
        <v>-1250.4933226337823</v>
      </c>
      <c r="T12" s="44">
        <f>-'4、付款进度'!S112</f>
        <v>-1216.1113626929432</v>
      </c>
      <c r="U12" s="44">
        <f>-'4、付款进度'!T112</f>
        <v>-1123.5457764161551</v>
      </c>
      <c r="V12" s="44">
        <f>-'4、付款进度'!U112</f>
        <v>-1727.9534807319303</v>
      </c>
      <c r="W12" s="44">
        <f>-'4、付款进度'!V112</f>
        <v>-1131.9556096002691</v>
      </c>
      <c r="X12" s="44">
        <f>-'4、付款进度'!W112</f>
        <v>-1131.9556096002691</v>
      </c>
      <c r="Y12" s="44">
        <f>-'4、付款进度'!X112</f>
        <v>-1137.2457563731339</v>
      </c>
      <c r="Z12" s="44">
        <f>-'4、付款进度'!Y112</f>
        <v>-919.78885066110399</v>
      </c>
      <c r="AA12" s="44">
        <f>-'4、付款进度'!Z112</f>
        <v>-917.5092740908143</v>
      </c>
      <c r="AB12" s="44">
        <f>-'4、付款进度'!AA112</f>
        <v>-917.5092740908143</v>
      </c>
      <c r="AC12" s="44">
        <f>-'4、付款进度'!AB112</f>
        <v>-467.08470237825492</v>
      </c>
      <c r="AD12" s="44">
        <f>-'4、付款进度'!AC112</f>
        <v>-21.830384095195477</v>
      </c>
      <c r="AE12" s="44">
        <f>-'4、付款进度'!AD112</f>
        <v>-2.2795765702896325</v>
      </c>
      <c r="AF12" s="44">
        <f>-'4、付款进度'!AE112</f>
        <v>0</v>
      </c>
      <c r="AG12" s="44">
        <f>-'4、付款进度'!AF112</f>
        <v>0</v>
      </c>
      <c r="AH12" s="44">
        <f>-'4、付款进度'!AG112</f>
        <v>0</v>
      </c>
      <c r="AI12" s="44">
        <f>-'4、付款进度'!AH112</f>
        <v>0</v>
      </c>
      <c r="AJ12" s="44">
        <f>-'4、付款进度'!AI112</f>
        <v>0</v>
      </c>
      <c r="AK12" s="44">
        <f>-'4、付款进度'!AJ112</f>
        <v>0</v>
      </c>
      <c r="AL12" s="44">
        <f>-'4、付款进度'!AK112</f>
        <v>0</v>
      </c>
      <c r="AM12" s="44">
        <f>-'4、付款进度'!AL112</f>
        <v>0</v>
      </c>
      <c r="AN12" s="44">
        <f>-'4、付款进度'!AM112</f>
        <v>0</v>
      </c>
      <c r="AO12" s="44">
        <f>-'4、付款进度'!AN112</f>
        <v>0</v>
      </c>
      <c r="AP12" s="44">
        <f>-'4、付款进度'!AO112</f>
        <v>0</v>
      </c>
      <c r="AQ12" s="44">
        <f>-'4、付款进度'!AP112</f>
        <v>0</v>
      </c>
      <c r="AR12" s="44">
        <f>-'4、付款进度'!AQ112</f>
        <v>0</v>
      </c>
      <c r="AS12" s="44">
        <f>-'4、付款进度'!AR112</f>
        <v>0</v>
      </c>
      <c r="AT12" s="44">
        <f>-'4、付款进度'!AS112</f>
        <v>0</v>
      </c>
      <c r="AU12" s="44">
        <f>-'4、付款进度'!AT112</f>
        <v>0</v>
      </c>
      <c r="AV12" s="44">
        <f>-'4、付款进度'!AU112</f>
        <v>0</v>
      </c>
      <c r="AW12" s="44">
        <f>-'4、付款进度'!AV112</f>
        <v>0</v>
      </c>
      <c r="AX12" s="44">
        <f>-'4、付款进度'!AW112</f>
        <v>0</v>
      </c>
      <c r="AY12" s="44">
        <f>-'4、付款进度'!AX112</f>
        <v>0</v>
      </c>
      <c r="AZ12" s="44">
        <f>-'4、付款进度'!AY112</f>
        <v>0</v>
      </c>
      <c r="BA12" s="44">
        <f>-'4、付款进度'!AZ112</f>
        <v>0</v>
      </c>
      <c r="BB12" s="44">
        <f>-'4、付款进度'!BA112</f>
        <v>0</v>
      </c>
      <c r="BC12" s="44">
        <f>-'4、付款进度'!BB112</f>
        <v>0</v>
      </c>
      <c r="BD12" s="44">
        <f>-'4、付款进度'!BC112</f>
        <v>0</v>
      </c>
      <c r="BE12" s="44">
        <f>-'4、付款进度'!BD112</f>
        <v>0</v>
      </c>
      <c r="BF12" s="44">
        <f>-'4、付款进度'!BE112</f>
        <v>0</v>
      </c>
      <c r="BG12" s="44">
        <f>-'4、付款进度'!BF112</f>
        <v>0</v>
      </c>
      <c r="BH12" s="44">
        <f>-'4、付款进度'!BG112</f>
        <v>0</v>
      </c>
      <c r="BI12" s="44">
        <f>-'4、付款进度'!BH112</f>
        <v>0</v>
      </c>
      <c r="BJ12" s="44">
        <f>-'4、付款进度'!BI112</f>
        <v>0</v>
      </c>
      <c r="BK12" s="44">
        <f>-'4、付款进度'!BJ112</f>
        <v>0</v>
      </c>
      <c r="BL12" s="44">
        <f>-'4、付款进度'!BK112</f>
        <v>0</v>
      </c>
      <c r="BM12" s="44">
        <f>-'4、付款进度'!BL112</f>
        <v>0</v>
      </c>
      <c r="BN12" s="44">
        <f>-'4、付款进度'!BM112</f>
        <v>0</v>
      </c>
      <c r="BO12" s="44">
        <f>-'4、付款进度'!BN112</f>
        <v>0</v>
      </c>
      <c r="BP12" s="44">
        <f>-'4、付款进度'!BO112</f>
        <v>0</v>
      </c>
      <c r="BQ12" s="44">
        <f>-'4、付款进度'!BP112</f>
        <v>0</v>
      </c>
      <c r="BR12" s="44">
        <f>-'4、付款进度'!BQ112</f>
        <v>0</v>
      </c>
      <c r="BS12" s="44">
        <f>-'4、付款进度'!BR112</f>
        <v>0</v>
      </c>
      <c r="BT12" s="44">
        <f>-'4、付款进度'!BS112</f>
        <v>0</v>
      </c>
      <c r="BU12" s="44">
        <f>-'4、付款进度'!BT112</f>
        <v>0</v>
      </c>
      <c r="BV12" s="44">
        <f>-'4、付款进度'!BU112</f>
        <v>0</v>
      </c>
      <c r="BW12" s="44">
        <f>-'4、付款进度'!BV112</f>
        <v>0</v>
      </c>
      <c r="BX12" s="44">
        <f>-'4、付款进度'!BW112</f>
        <v>0</v>
      </c>
      <c r="BY12" s="44">
        <f>-'4、付款进度'!BX112</f>
        <v>0</v>
      </c>
      <c r="BZ12" s="44">
        <f>-'4、付款进度'!BY112</f>
        <v>0</v>
      </c>
      <c r="CA12" s="44">
        <f>-'4、付款进度'!BZ112</f>
        <v>0</v>
      </c>
      <c r="CB12" s="44">
        <f>-'4、付款进度'!CA112</f>
        <v>0</v>
      </c>
      <c r="CC12" s="44">
        <f>-'4、付款进度'!CB112</f>
        <v>0</v>
      </c>
      <c r="CD12" s="44">
        <f>-'4、付款进度'!CC112</f>
        <v>0</v>
      </c>
      <c r="CE12" s="44">
        <f>-'4、付款进度'!CD112</f>
        <v>0</v>
      </c>
      <c r="CF12" s="44">
        <f>-'4、付款进度'!CE112</f>
        <v>0</v>
      </c>
      <c r="CG12" s="44">
        <f>-'4、付款进度'!CF112</f>
        <v>0</v>
      </c>
      <c r="CH12" s="44">
        <f>-'4、付款进度'!CG112</f>
        <v>0</v>
      </c>
      <c r="CI12" s="44">
        <f>-'4、付款进度'!CH112</f>
        <v>0</v>
      </c>
      <c r="CJ12" s="44">
        <f>-'4、付款进度'!CI112</f>
        <v>0</v>
      </c>
      <c r="CK12" s="44">
        <f>-'4、付款进度'!CJ112</f>
        <v>0</v>
      </c>
      <c r="CL12" s="44">
        <f>-'4、付款进度'!CK112</f>
        <v>0</v>
      </c>
      <c r="CM12" s="44">
        <f>-'4、付款进度'!CL112</f>
        <v>0</v>
      </c>
      <c r="CN12" s="44">
        <f>-'4、付款进度'!CM112</f>
        <v>0</v>
      </c>
      <c r="CO12" s="44">
        <f>-'4、付款进度'!CN112</f>
        <v>0</v>
      </c>
      <c r="CP12" s="44">
        <f>-'4、付款进度'!CO112</f>
        <v>0</v>
      </c>
      <c r="CQ12" s="44">
        <f>-'4、付款进度'!CP112</f>
        <v>0</v>
      </c>
      <c r="CR12" s="44">
        <f>-'4、付款进度'!CQ112</f>
        <v>0</v>
      </c>
      <c r="CS12" s="44">
        <f>-'4、付款进度'!CR112</f>
        <v>0</v>
      </c>
      <c r="CT12" s="44">
        <f>-'4、付款进度'!CS112</f>
        <v>0</v>
      </c>
      <c r="CU12" s="44">
        <f>-'4、付款进度'!CT112</f>
        <v>0</v>
      </c>
      <c r="CV12" s="44">
        <f>-'4、付款进度'!CU112</f>
        <v>0</v>
      </c>
      <c r="CW12" s="62">
        <f>D12+'利润表（汇总）'!AE33</f>
        <v>0</v>
      </c>
    </row>
    <row r="13" spans="1:101" ht="21" customHeight="1">
      <c r="A13" s="840"/>
      <c r="B13" s="844"/>
      <c r="C13" s="42" t="s">
        <v>225</v>
      </c>
      <c r="D13" s="43">
        <f t="shared" si="2"/>
        <v>-4606.7663999999977</v>
      </c>
      <c r="E13" s="44">
        <f>-'9、税金与费用'!E16</f>
        <v>-118.12221538461537</v>
      </c>
      <c r="F13" s="44">
        <f>-'9、税金与费用'!F16</f>
        <v>-118.12221538461537</v>
      </c>
      <c r="G13" s="44">
        <f>-'9、税金与费用'!G16</f>
        <v>-118.12221538461537</v>
      </c>
      <c r="H13" s="44">
        <f>-'9、税金与费用'!H16</f>
        <v>-118.12221538461537</v>
      </c>
      <c r="I13" s="44">
        <f>-'9、税金与费用'!I16</f>
        <v>-118.12221538461537</v>
      </c>
      <c r="J13" s="44">
        <f>-'9、税金与费用'!J16</f>
        <v>-118.12221538461537</v>
      </c>
      <c r="K13" s="44">
        <f>-'9、税金与费用'!K16</f>
        <v>-118.12221538461537</v>
      </c>
      <c r="L13" s="44">
        <f>-'9、税金与费用'!L16</f>
        <v>-118.12221538461537</v>
      </c>
      <c r="M13" s="44">
        <f>-'9、税金与费用'!M16</f>
        <v>-118.12221538461537</v>
      </c>
      <c r="N13" s="44">
        <f>-'9、税金与费用'!N16</f>
        <v>-118.12221538461537</v>
      </c>
      <c r="O13" s="44">
        <f>-'9、税金与费用'!O16</f>
        <v>-118.12221538461537</v>
      </c>
      <c r="P13" s="44">
        <f>-'9、税金与费用'!P16</f>
        <v>-118.12221538461537</v>
      </c>
      <c r="Q13" s="44">
        <f>-'9、税金与费用'!Q16</f>
        <v>-118.12221538461537</v>
      </c>
      <c r="R13" s="44">
        <f>-'9、税金与费用'!R16</f>
        <v>-118.12221538461537</v>
      </c>
      <c r="S13" s="44">
        <f>-'9、税金与费用'!S16</f>
        <v>-118.12221538461537</v>
      </c>
      <c r="T13" s="44">
        <f>-'9、税金与费用'!T16</f>
        <v>-118.12221538461537</v>
      </c>
      <c r="U13" s="44">
        <f>-'9、税金与费用'!U16</f>
        <v>-118.12221538461537</v>
      </c>
      <c r="V13" s="44">
        <f>-'9、税金与费用'!V16</f>
        <v>-118.12221538461537</v>
      </c>
      <c r="W13" s="44">
        <f>-'9、税金与费用'!W16</f>
        <v>-118.12221538461537</v>
      </c>
      <c r="X13" s="44">
        <f>-'9、税金与费用'!X16</f>
        <v>-118.12221538461537</v>
      </c>
      <c r="Y13" s="44">
        <f>-'9、税金与费用'!Y16</f>
        <v>-118.12221538461537</v>
      </c>
      <c r="Z13" s="44">
        <f>-'9、税金与费用'!Z16</f>
        <v>-118.12221538461537</v>
      </c>
      <c r="AA13" s="44">
        <f>-'9、税金与费用'!AA16</f>
        <v>-118.12221538461537</v>
      </c>
      <c r="AB13" s="44">
        <f>-'9、税金与费用'!AB16</f>
        <v>-118.12221538461537</v>
      </c>
      <c r="AC13" s="44">
        <f>-'9、税金与费用'!AC16</f>
        <v>-118.12221538461537</v>
      </c>
      <c r="AD13" s="44">
        <f>-'9、税金与费用'!AD16</f>
        <v>-118.12221538461537</v>
      </c>
      <c r="AE13" s="44">
        <f>-'9、税金与费用'!AE16</f>
        <v>-118.12221538461537</v>
      </c>
      <c r="AF13" s="44">
        <f>-'9、税金与费用'!AF16</f>
        <v>-118.12221538461537</v>
      </c>
      <c r="AG13" s="44">
        <f>-'9、税金与费用'!AG16</f>
        <v>-118.12221538461537</v>
      </c>
      <c r="AH13" s="44">
        <f>-'9、税金与费用'!AH16</f>
        <v>-118.12221538461537</v>
      </c>
      <c r="AI13" s="44">
        <f>-'9、税金与费用'!AI16</f>
        <v>-118.12221538461537</v>
      </c>
      <c r="AJ13" s="44">
        <f>-'9、税金与费用'!AJ16</f>
        <v>-118.12221538461537</v>
      </c>
      <c r="AK13" s="44">
        <f>-'9、税金与费用'!AK16</f>
        <v>-118.12221538461537</v>
      </c>
      <c r="AL13" s="44">
        <f>-'9、税金与费用'!AL16</f>
        <v>-118.12221538461537</v>
      </c>
      <c r="AM13" s="44">
        <f>-'9、税金与费用'!AM16</f>
        <v>-118.12221538461537</v>
      </c>
      <c r="AN13" s="44">
        <f>-'9、税金与费用'!AN16</f>
        <v>-118.12221538461537</v>
      </c>
      <c r="AO13" s="44">
        <f>-'9、税金与费用'!AO16</f>
        <v>-118.12221538461537</v>
      </c>
      <c r="AP13" s="44">
        <f>-'9、税金与费用'!AP16</f>
        <v>-118.12221538461537</v>
      </c>
      <c r="AQ13" s="44">
        <f>-'9、税金与费用'!AQ16</f>
        <v>-118.12221538461537</v>
      </c>
      <c r="AR13" s="44">
        <f>-'9、税金与费用'!AR16</f>
        <v>0</v>
      </c>
      <c r="AS13" s="44">
        <f>-'9、税金与费用'!AS16</f>
        <v>0</v>
      </c>
      <c r="AT13" s="44">
        <f>-'9、税金与费用'!AT16</f>
        <v>0</v>
      </c>
      <c r="AU13" s="44">
        <f>-'9、税金与费用'!AU16</f>
        <v>0</v>
      </c>
      <c r="AV13" s="44">
        <f>-'9、税金与费用'!AV16</f>
        <v>0</v>
      </c>
      <c r="AW13" s="44">
        <f>-'9、税金与费用'!AW16</f>
        <v>0</v>
      </c>
      <c r="AX13" s="44">
        <f>-'9、税金与费用'!AX16</f>
        <v>0</v>
      </c>
      <c r="AY13" s="44">
        <f>-'9、税金与费用'!AY16</f>
        <v>0</v>
      </c>
      <c r="AZ13" s="44">
        <f>-'9、税金与费用'!AZ16</f>
        <v>0</v>
      </c>
      <c r="BA13" s="44">
        <f>-'9、税金与费用'!BA16</f>
        <v>0</v>
      </c>
      <c r="BB13" s="44">
        <f>-'9、税金与费用'!BB16</f>
        <v>0</v>
      </c>
      <c r="BC13" s="44">
        <f>-'9、税金与费用'!BC16</f>
        <v>0</v>
      </c>
      <c r="BD13" s="44">
        <f>-'9、税金与费用'!BD16</f>
        <v>0</v>
      </c>
      <c r="BE13" s="44">
        <f>-'9、税金与费用'!BE16</f>
        <v>0</v>
      </c>
      <c r="BF13" s="44">
        <f>-'9、税金与费用'!BF16</f>
        <v>0</v>
      </c>
      <c r="BG13" s="44">
        <f>-'9、税金与费用'!BG16</f>
        <v>0</v>
      </c>
      <c r="BH13" s="44">
        <f>-'9、税金与费用'!BH16</f>
        <v>0</v>
      </c>
      <c r="BI13" s="44">
        <f>-'9、税金与费用'!BI16</f>
        <v>0</v>
      </c>
      <c r="BJ13" s="44">
        <f>-'9、税金与费用'!BJ16</f>
        <v>0</v>
      </c>
      <c r="BK13" s="44">
        <f>-'9、税金与费用'!BK16</f>
        <v>0</v>
      </c>
      <c r="BL13" s="44">
        <f>-'9、税金与费用'!BL16</f>
        <v>0</v>
      </c>
      <c r="BM13" s="44">
        <f>-'9、税金与费用'!BM16</f>
        <v>0</v>
      </c>
      <c r="BN13" s="44">
        <f>-'9、税金与费用'!BN16</f>
        <v>0</v>
      </c>
      <c r="BO13" s="44">
        <f>-'9、税金与费用'!BO16</f>
        <v>0</v>
      </c>
      <c r="BP13" s="44">
        <f>-'9、税金与费用'!BP16</f>
        <v>0</v>
      </c>
      <c r="BQ13" s="44">
        <f>-'9、税金与费用'!BQ16</f>
        <v>0</v>
      </c>
      <c r="BR13" s="44">
        <f>-'9、税金与费用'!BR16</f>
        <v>0</v>
      </c>
      <c r="BS13" s="44">
        <f>-'9、税金与费用'!BS16</f>
        <v>0</v>
      </c>
      <c r="BT13" s="44">
        <f>-'9、税金与费用'!BT16</f>
        <v>0</v>
      </c>
      <c r="BU13" s="44">
        <f>-'9、税金与费用'!BU16</f>
        <v>0</v>
      </c>
      <c r="BV13" s="44">
        <f>-'9、税金与费用'!BV16</f>
        <v>0</v>
      </c>
      <c r="BW13" s="44">
        <f>-'9、税金与费用'!BW16</f>
        <v>0</v>
      </c>
      <c r="BX13" s="44">
        <f>-'9、税金与费用'!BX16</f>
        <v>0</v>
      </c>
      <c r="BY13" s="44">
        <f>-'9、税金与费用'!BY16</f>
        <v>0</v>
      </c>
      <c r="BZ13" s="44">
        <f>-'9、税金与费用'!BZ16</f>
        <v>0</v>
      </c>
      <c r="CA13" s="44">
        <f>-'9、税金与费用'!CA16</f>
        <v>0</v>
      </c>
      <c r="CB13" s="44">
        <f>-'9、税金与费用'!CB16</f>
        <v>0</v>
      </c>
      <c r="CC13" s="44">
        <f>-'9、税金与费用'!CC16</f>
        <v>0</v>
      </c>
      <c r="CD13" s="44">
        <f>-'9、税金与费用'!CD16</f>
        <v>0</v>
      </c>
      <c r="CE13" s="44">
        <f>-'9、税金与费用'!CE16</f>
        <v>0</v>
      </c>
      <c r="CF13" s="44">
        <f>-'9、税金与费用'!CF16</f>
        <v>0</v>
      </c>
      <c r="CG13" s="44">
        <f>-'9、税金与费用'!CG16</f>
        <v>0</v>
      </c>
      <c r="CH13" s="44">
        <f>-'9、税金与费用'!CH16</f>
        <v>0</v>
      </c>
      <c r="CI13" s="44">
        <f>-'9、税金与费用'!CI16</f>
        <v>0</v>
      </c>
      <c r="CJ13" s="44">
        <f>-'9、税金与费用'!CJ16</f>
        <v>0</v>
      </c>
      <c r="CK13" s="44">
        <f>-'9、税金与费用'!CK16</f>
        <v>0</v>
      </c>
      <c r="CL13" s="44">
        <f>-'9、税金与费用'!CL16</f>
        <v>0</v>
      </c>
      <c r="CM13" s="44">
        <f>-'9、税金与费用'!CM16</f>
        <v>0</v>
      </c>
      <c r="CN13" s="44">
        <f>-'9、税金与费用'!CN16</f>
        <v>0</v>
      </c>
      <c r="CO13" s="44">
        <f>-'9、税金与费用'!CO16</f>
        <v>0</v>
      </c>
      <c r="CP13" s="44">
        <f>-'9、税金与费用'!CP16</f>
        <v>0</v>
      </c>
      <c r="CQ13" s="44">
        <f>-'9、税金与费用'!CQ16</f>
        <v>0</v>
      </c>
      <c r="CR13" s="44">
        <f>-'9、税金与费用'!CR16</f>
        <v>0</v>
      </c>
      <c r="CS13" s="44">
        <f>-'9、税金与费用'!CS16</f>
        <v>0</v>
      </c>
      <c r="CT13" s="44">
        <f>-'9、税金与费用'!CT16</f>
        <v>0</v>
      </c>
      <c r="CU13" s="44">
        <f>-'9、税金与费用'!CU16</f>
        <v>0</v>
      </c>
      <c r="CV13" s="44">
        <f>-'9、税金与费用'!CV16</f>
        <v>0</v>
      </c>
      <c r="CW13" s="62">
        <f>D13+'利润表（汇总）'!AE35</f>
        <v>0</v>
      </c>
    </row>
    <row r="14" spans="1:101" ht="21" customHeight="1">
      <c r="A14" s="840"/>
      <c r="B14" s="844"/>
      <c r="C14" s="42" t="s">
        <v>226</v>
      </c>
      <c r="D14" s="43">
        <f t="shared" si="2"/>
        <v>-1151.6916000000001</v>
      </c>
      <c r="E14" s="44">
        <f>-'6、销售进度'!C74*0.5%</f>
        <v>0</v>
      </c>
      <c r="F14" s="44">
        <f>-'6、销售进度'!D74*0.5%</f>
        <v>0</v>
      </c>
      <c r="G14" s="44">
        <f>-'6、销售进度'!E74*0.5%</f>
        <v>0</v>
      </c>
      <c r="H14" s="44">
        <f>-'6、销售进度'!F74*0.5%</f>
        <v>0</v>
      </c>
      <c r="I14" s="44">
        <f>-'6、销售进度'!G74*0.5%</f>
        <v>0</v>
      </c>
      <c r="J14" s="44">
        <f>-'6、销售进度'!H74*0.5%</f>
        <v>0</v>
      </c>
      <c r="K14" s="44">
        <f>-'6、销售进度'!I74*0.5%</f>
        <v>0</v>
      </c>
      <c r="L14" s="44">
        <f>-'6、销售进度'!J74*0.5%</f>
        <v>0</v>
      </c>
      <c r="M14" s="44">
        <f>-'6、销售进度'!K74*0.5%</f>
        <v>0</v>
      </c>
      <c r="N14" s="44">
        <f>-'6、销售进度'!L74*0.5%</f>
        <v>0</v>
      </c>
      <c r="O14" s="44">
        <f>-'6、销售进度'!M74*0.5%</f>
        <v>0</v>
      </c>
      <c r="P14" s="44">
        <f>-'6、销售进度'!N74*0.5%</f>
        <v>-465.55199999999996</v>
      </c>
      <c r="Q14" s="44">
        <f>-'6、销售进度'!O74*0.5%</f>
        <v>-271.572</v>
      </c>
      <c r="R14" s="44">
        <f>-'6、销售进度'!P74*0.5%</f>
        <v>-271.572</v>
      </c>
      <c r="S14" s="44">
        <f>-'6、销售进度'!Q74*0.5%</f>
        <v>-87.195600000000027</v>
      </c>
      <c r="T14" s="44">
        <f>-'6、销售进度'!R74*0.5%</f>
        <v>0</v>
      </c>
      <c r="U14" s="44">
        <f>-'6、销售进度'!S74*0.5%</f>
        <v>0</v>
      </c>
      <c r="V14" s="44">
        <f>-'6、销售进度'!T74*0.5%</f>
        <v>0</v>
      </c>
      <c r="W14" s="44">
        <f>-'6、销售进度'!U74*0.5%</f>
        <v>0</v>
      </c>
      <c r="X14" s="44">
        <f>-'6、销售进度'!V74*0.5%</f>
        <v>-7.5</v>
      </c>
      <c r="Y14" s="44">
        <f>-'6、销售进度'!W74*0.5%</f>
        <v>-7.5</v>
      </c>
      <c r="Z14" s="44">
        <f>-'6、销售进度'!X74*0.5%</f>
        <v>0</v>
      </c>
      <c r="AA14" s="44">
        <f>-'6、销售进度'!Y74*0.5%</f>
        <v>0</v>
      </c>
      <c r="AB14" s="44">
        <f>-'6、销售进度'!Z74*0.5%</f>
        <v>0</v>
      </c>
      <c r="AC14" s="44">
        <f>-'6、销售进度'!AA74*0.5%</f>
        <v>0</v>
      </c>
      <c r="AD14" s="44">
        <f>-'6、销售进度'!AB74*0.5%</f>
        <v>0</v>
      </c>
      <c r="AE14" s="44">
        <f>-'6、销售进度'!AC74*0.5%</f>
        <v>0</v>
      </c>
      <c r="AF14" s="44">
        <f>-'6、销售进度'!AD74*0.5%</f>
        <v>0</v>
      </c>
      <c r="AG14" s="44">
        <f>-'6、销售进度'!AE74*0.5%</f>
        <v>0</v>
      </c>
      <c r="AH14" s="44">
        <f>-'6、销售进度'!AF74*0.5%</f>
        <v>0</v>
      </c>
      <c r="AI14" s="44">
        <f>-'6、销售进度'!AG74*0.5%</f>
        <v>0</v>
      </c>
      <c r="AJ14" s="44">
        <f>-'6、销售进度'!AH74*0.5%</f>
        <v>0</v>
      </c>
      <c r="AK14" s="44">
        <f>-'6、销售进度'!AI74*0.5%</f>
        <v>-27</v>
      </c>
      <c r="AL14" s="44">
        <f>-'6、销售进度'!AJ74*0.5%</f>
        <v>-7.5</v>
      </c>
      <c r="AM14" s="44">
        <f>-'6、销售进度'!AK74*0.5%</f>
        <v>-6.3</v>
      </c>
      <c r="AN14" s="44">
        <f>-'6、销售进度'!AL74*0.5%</f>
        <v>0</v>
      </c>
      <c r="AO14" s="44">
        <f>-'6、销售进度'!AM74*0.5%</f>
        <v>0</v>
      </c>
      <c r="AP14" s="44">
        <f>-'6、销售进度'!AN74*0.5%</f>
        <v>0</v>
      </c>
      <c r="AQ14" s="44">
        <f>-'6、销售进度'!AO74*0.5%</f>
        <v>0</v>
      </c>
      <c r="AR14" s="44">
        <f>-'6、销售进度'!AP74*0.5%</f>
        <v>0</v>
      </c>
      <c r="AS14" s="44">
        <f>-'6、销售进度'!AQ74*0.5%</f>
        <v>0</v>
      </c>
      <c r="AT14" s="44">
        <f>-'6、销售进度'!AR74*0.5%</f>
        <v>0</v>
      </c>
      <c r="AU14" s="44">
        <f>-'6、销售进度'!AS74*0.5%</f>
        <v>0</v>
      </c>
      <c r="AV14" s="44">
        <f>-'6、销售进度'!AT74*0.5%</f>
        <v>0</v>
      </c>
      <c r="AW14" s="44">
        <f>-'6、销售进度'!AU74*0.5%</f>
        <v>0</v>
      </c>
      <c r="AX14" s="44">
        <f>-'6、销售进度'!AV74*0.5%</f>
        <v>0</v>
      </c>
      <c r="AY14" s="44">
        <f>-'6、销售进度'!AW74*0.5%</f>
        <v>0</v>
      </c>
      <c r="AZ14" s="44">
        <f>-'6、销售进度'!AX74*0.5%</f>
        <v>0</v>
      </c>
      <c r="BA14" s="44">
        <f>-'6、销售进度'!AY74*0.5%</f>
        <v>0</v>
      </c>
      <c r="BB14" s="44">
        <f>-'6、销售进度'!AZ74*0.5%</f>
        <v>0</v>
      </c>
      <c r="BC14" s="44">
        <f>-'6、销售进度'!BA74*0.5%</f>
        <v>0</v>
      </c>
      <c r="BD14" s="44">
        <f>-'6、销售进度'!BB74*0.5%</f>
        <v>0</v>
      </c>
      <c r="BE14" s="44">
        <f>-'6、销售进度'!BC74*0.5%</f>
        <v>0</v>
      </c>
      <c r="BF14" s="44">
        <f>-'6、销售进度'!BD74*0.5%</f>
        <v>0</v>
      </c>
      <c r="BG14" s="44">
        <f>-'6、销售进度'!BE74*0.5%</f>
        <v>0</v>
      </c>
      <c r="BH14" s="44">
        <f>-'6、销售进度'!BF74*0.5%</f>
        <v>0</v>
      </c>
      <c r="BI14" s="44">
        <f>-'6、销售进度'!BG74*0.5%</f>
        <v>0</v>
      </c>
      <c r="BJ14" s="44">
        <f>-'6、销售进度'!BH74*0.5%</f>
        <v>0</v>
      </c>
      <c r="BK14" s="44">
        <f>-'6、销售进度'!BI74*0.5%</f>
        <v>0</v>
      </c>
      <c r="BL14" s="44">
        <f>-'6、销售进度'!BJ74*0.5%</f>
        <v>0</v>
      </c>
      <c r="BM14" s="44">
        <f>-'6、销售进度'!BK74*0.5%</f>
        <v>0</v>
      </c>
      <c r="BN14" s="44">
        <f>-'6、销售进度'!BL74*0.5%</f>
        <v>0</v>
      </c>
      <c r="BO14" s="44">
        <f>-'6、销售进度'!BM74*0.5%</f>
        <v>0</v>
      </c>
      <c r="BP14" s="44">
        <f>-'6、销售进度'!BN74*0.5%</f>
        <v>0</v>
      </c>
      <c r="BQ14" s="44">
        <f>-'6、销售进度'!BO74*0.5%</f>
        <v>0</v>
      </c>
      <c r="BR14" s="44">
        <f>-'6、销售进度'!BP74*0.5%</f>
        <v>0</v>
      </c>
      <c r="BS14" s="44">
        <f>-'6、销售进度'!BQ74*0.5%</f>
        <v>0</v>
      </c>
      <c r="BT14" s="44">
        <f>-'6、销售进度'!BR74*0.5%</f>
        <v>0</v>
      </c>
      <c r="BU14" s="44">
        <f>-'6、销售进度'!BS74*0.5%</f>
        <v>0</v>
      </c>
      <c r="BV14" s="44">
        <f>-'6、销售进度'!BT74*0.5%</f>
        <v>0</v>
      </c>
      <c r="BW14" s="44">
        <f>-'6、销售进度'!BU74*0.5%</f>
        <v>0</v>
      </c>
      <c r="BX14" s="44">
        <f>-'6、销售进度'!BV74*0.5%</f>
        <v>0</v>
      </c>
      <c r="BY14" s="44">
        <f>-'6、销售进度'!BW74*0.5%</f>
        <v>0</v>
      </c>
      <c r="BZ14" s="44">
        <f>-'6、销售进度'!BX74*0.5%</f>
        <v>0</v>
      </c>
      <c r="CA14" s="44">
        <f>-'6、销售进度'!BY74*0.5%</f>
        <v>0</v>
      </c>
      <c r="CB14" s="44">
        <f>-'6、销售进度'!BZ74*0.5%</f>
        <v>0</v>
      </c>
      <c r="CC14" s="44">
        <f>-'6、销售进度'!CA74*0.5%</f>
        <v>0</v>
      </c>
      <c r="CD14" s="44">
        <f>-'6、销售进度'!CB74*0.5%</f>
        <v>0</v>
      </c>
      <c r="CE14" s="44">
        <f>-'6、销售进度'!CC74*0.5%</f>
        <v>0</v>
      </c>
      <c r="CF14" s="44">
        <f>-'6、销售进度'!CD74*0.5%</f>
        <v>0</v>
      </c>
      <c r="CG14" s="44">
        <f>-'6、销售进度'!CE74*0.5%</f>
        <v>0</v>
      </c>
      <c r="CH14" s="44">
        <f>-'6、销售进度'!CF74*0.5%</f>
        <v>0</v>
      </c>
      <c r="CI14" s="44">
        <f>-'6、销售进度'!CG74*0.5%</f>
        <v>0</v>
      </c>
      <c r="CJ14" s="44">
        <f>-'6、销售进度'!CH74*0.5%</f>
        <v>0</v>
      </c>
      <c r="CK14" s="44">
        <f>-'6、销售进度'!CI74*0.5%</f>
        <v>0</v>
      </c>
      <c r="CL14" s="44">
        <f>-'6、销售进度'!CJ74*0.5%</f>
        <v>0</v>
      </c>
      <c r="CM14" s="44">
        <f>-'6、销售进度'!CK74*0.5%</f>
        <v>0</v>
      </c>
      <c r="CN14" s="44">
        <f>-'6、销售进度'!CL74*0.5%</f>
        <v>0</v>
      </c>
      <c r="CO14" s="44">
        <f>-'6、销售进度'!CM74*0.5%</f>
        <v>0</v>
      </c>
      <c r="CP14" s="44">
        <f>-'6、销售进度'!CN74*0.5%</f>
        <v>0</v>
      </c>
      <c r="CQ14" s="44">
        <f>-'6、销售进度'!CO74*0.5%</f>
        <v>0</v>
      </c>
      <c r="CR14" s="44">
        <f>-'6、销售进度'!CP74*0.5%</f>
        <v>0</v>
      </c>
      <c r="CS14" s="44">
        <f>-'6、销售进度'!CQ74*0.5%</f>
        <v>0</v>
      </c>
      <c r="CT14" s="44">
        <f>-'6、销售进度'!CR74*0.5%</f>
        <v>0</v>
      </c>
      <c r="CU14" s="44">
        <f>-'6、销售进度'!CS74*0.5%</f>
        <v>0</v>
      </c>
      <c r="CV14" s="44">
        <f>-'6、销售进度'!CT74*0.5%</f>
        <v>0</v>
      </c>
      <c r="CW14" s="62"/>
    </row>
    <row r="15" spans="1:101" ht="21" customHeight="1">
      <c r="A15" s="840"/>
      <c r="B15" s="844"/>
      <c r="C15" s="42" t="s">
        <v>224</v>
      </c>
      <c r="D15" s="43">
        <f t="shared" si="2"/>
        <v>-5528.1196800000007</v>
      </c>
      <c r="E15" s="44">
        <f>-'9、税金与费用'!E15</f>
        <v>0</v>
      </c>
      <c r="F15" s="44">
        <f>-'9、税金与费用'!F15</f>
        <v>0</v>
      </c>
      <c r="G15" s="44">
        <f>-'9、税金与费用'!G15</f>
        <v>0</v>
      </c>
      <c r="H15" s="44">
        <f>-'9、税金与费用'!H15</f>
        <v>0</v>
      </c>
      <c r="I15" s="44">
        <f>-'9、税金与费用'!I15</f>
        <v>0</v>
      </c>
      <c r="J15" s="44">
        <f>-'9、税金与费用'!J15</f>
        <v>0</v>
      </c>
      <c r="K15" s="44">
        <f>-'9、税金与费用'!K15</f>
        <v>0</v>
      </c>
      <c r="L15" s="44">
        <f>-'9、税金与费用'!L15</f>
        <v>0</v>
      </c>
      <c r="M15" s="44">
        <f>-'9、税金与费用'!M15</f>
        <v>0</v>
      </c>
      <c r="N15" s="44">
        <f>-'9、税金与费用'!N15</f>
        <v>0</v>
      </c>
      <c r="O15" s="44">
        <f>-'9、税金与费用'!O15</f>
        <v>-2234.6495999999997</v>
      </c>
      <c r="P15" s="44">
        <f>-'9、税金与费用'!P15</f>
        <v>-1303.5456000000001</v>
      </c>
      <c r="Q15" s="44">
        <f>-'9、税金与费用'!Q15</f>
        <v>-1303.5456000000001</v>
      </c>
      <c r="R15" s="44">
        <f>-'9、税金与费用'!R15</f>
        <v>-418.53888000000018</v>
      </c>
      <c r="S15" s="44">
        <f>-'9、税金与费用'!S15</f>
        <v>0</v>
      </c>
      <c r="T15" s="44">
        <f>-'9、税金与费用'!T15</f>
        <v>0</v>
      </c>
      <c r="U15" s="44">
        <f>-'9、税金与费用'!U15</f>
        <v>0</v>
      </c>
      <c r="V15" s="44">
        <f>-'9、税金与费用'!V15</f>
        <v>0</v>
      </c>
      <c r="W15" s="44">
        <f>-'9、税金与费用'!W15</f>
        <v>-36</v>
      </c>
      <c r="X15" s="44">
        <f>-'9、税金与费用'!X15</f>
        <v>-36</v>
      </c>
      <c r="Y15" s="44">
        <f>-'9、税金与费用'!Y15</f>
        <v>0</v>
      </c>
      <c r="Z15" s="44">
        <f>-'9、税金与费用'!Z15</f>
        <v>0</v>
      </c>
      <c r="AA15" s="44">
        <f>-'9、税金与费用'!AA15</f>
        <v>0</v>
      </c>
      <c r="AB15" s="44">
        <f>-'9、税金与费用'!AB15</f>
        <v>0</v>
      </c>
      <c r="AC15" s="44">
        <f>-'9、税金与费用'!AC15</f>
        <v>0</v>
      </c>
      <c r="AD15" s="44">
        <f>-'9、税金与费用'!AD15</f>
        <v>0</v>
      </c>
      <c r="AE15" s="44">
        <f>-'9、税金与费用'!AE15</f>
        <v>0</v>
      </c>
      <c r="AF15" s="44">
        <f>-'9、税金与费用'!AF15</f>
        <v>0</v>
      </c>
      <c r="AG15" s="44">
        <f>-'9、税金与费用'!AG15</f>
        <v>0</v>
      </c>
      <c r="AH15" s="44">
        <f>-'9、税金与费用'!AH15</f>
        <v>0</v>
      </c>
      <c r="AI15" s="44">
        <f>-'9、税金与费用'!AI15</f>
        <v>0</v>
      </c>
      <c r="AJ15" s="44">
        <f>-'9、税金与费用'!AJ15</f>
        <v>-129.6</v>
      </c>
      <c r="AK15" s="44">
        <f>-'9、税金与费用'!AK15</f>
        <v>-36</v>
      </c>
      <c r="AL15" s="44">
        <f>-'9、税金与费用'!AL15</f>
        <v>-30.240000000000002</v>
      </c>
      <c r="AM15" s="44">
        <f>-'9、税金与费用'!AM15</f>
        <v>0</v>
      </c>
      <c r="AN15" s="44">
        <f>-'9、税金与费用'!AN15</f>
        <v>0</v>
      </c>
      <c r="AO15" s="44">
        <f>-'9、税金与费用'!AO15</f>
        <v>0</v>
      </c>
      <c r="AP15" s="44">
        <f>-'9、税金与费用'!AP15</f>
        <v>0</v>
      </c>
      <c r="AQ15" s="44">
        <f>-'9、税金与费用'!AQ15</f>
        <v>0</v>
      </c>
      <c r="AR15" s="44">
        <f>-'9、税金与费用'!AR15</f>
        <v>0</v>
      </c>
      <c r="AS15" s="44">
        <f>-'9、税金与费用'!AS15</f>
        <v>0</v>
      </c>
      <c r="AT15" s="44">
        <f>-'9、税金与费用'!AT15</f>
        <v>0</v>
      </c>
      <c r="AU15" s="44">
        <f>-'9、税金与费用'!AU15</f>
        <v>0</v>
      </c>
      <c r="AV15" s="44">
        <f>-'9、税金与费用'!AV15</f>
        <v>0</v>
      </c>
      <c r="AW15" s="44">
        <f>-'9、税金与费用'!AW15</f>
        <v>0</v>
      </c>
      <c r="AX15" s="44">
        <f>-'9、税金与费用'!AX15</f>
        <v>0</v>
      </c>
      <c r="AY15" s="44">
        <f>-'9、税金与费用'!AY15</f>
        <v>0</v>
      </c>
      <c r="AZ15" s="44">
        <f>-'9、税金与费用'!AZ15</f>
        <v>0</v>
      </c>
      <c r="BA15" s="44">
        <f>-'9、税金与费用'!BA15</f>
        <v>0</v>
      </c>
      <c r="BB15" s="44">
        <f>-'9、税金与费用'!BB15</f>
        <v>0</v>
      </c>
      <c r="BC15" s="44">
        <f>-'9、税金与费用'!BC15</f>
        <v>0</v>
      </c>
      <c r="BD15" s="44">
        <f>-'9、税金与费用'!BD15</f>
        <v>0</v>
      </c>
      <c r="BE15" s="44">
        <f>-'9、税金与费用'!BE15</f>
        <v>0</v>
      </c>
      <c r="BF15" s="44">
        <f>-'9、税金与费用'!BF15</f>
        <v>0</v>
      </c>
      <c r="BG15" s="44">
        <f>-'9、税金与费用'!BG15</f>
        <v>0</v>
      </c>
      <c r="BH15" s="44">
        <f>-'9、税金与费用'!BH15</f>
        <v>0</v>
      </c>
      <c r="BI15" s="44">
        <f>-'9、税金与费用'!BI15</f>
        <v>0</v>
      </c>
      <c r="BJ15" s="44">
        <f>-'9、税金与费用'!BJ15</f>
        <v>0</v>
      </c>
      <c r="BK15" s="44">
        <f>-'9、税金与费用'!BK15</f>
        <v>0</v>
      </c>
      <c r="BL15" s="44">
        <f>-'9、税金与费用'!BL15</f>
        <v>0</v>
      </c>
      <c r="BM15" s="44">
        <f>-'9、税金与费用'!BM15</f>
        <v>0</v>
      </c>
      <c r="BN15" s="44">
        <f>-'9、税金与费用'!BN15</f>
        <v>0</v>
      </c>
      <c r="BO15" s="44">
        <f>-'9、税金与费用'!BO15</f>
        <v>0</v>
      </c>
      <c r="BP15" s="44">
        <f>-'9、税金与费用'!BP15</f>
        <v>0</v>
      </c>
      <c r="BQ15" s="44">
        <f>-'9、税金与费用'!BQ15</f>
        <v>0</v>
      </c>
      <c r="BR15" s="44">
        <f>-'9、税金与费用'!BR15</f>
        <v>0</v>
      </c>
      <c r="BS15" s="44">
        <f>-'9、税金与费用'!BS15</f>
        <v>0</v>
      </c>
      <c r="BT15" s="44">
        <f>-'9、税金与费用'!BT15</f>
        <v>0</v>
      </c>
      <c r="BU15" s="44">
        <f>-'9、税金与费用'!BU15</f>
        <v>0</v>
      </c>
      <c r="BV15" s="44">
        <f>-'9、税金与费用'!BV15</f>
        <v>0</v>
      </c>
      <c r="BW15" s="44">
        <f>-'9、税金与费用'!BW15</f>
        <v>0</v>
      </c>
      <c r="BX15" s="44">
        <f>-'9、税金与费用'!BX15</f>
        <v>0</v>
      </c>
      <c r="BY15" s="44">
        <f>-'9、税金与费用'!BY15</f>
        <v>0</v>
      </c>
      <c r="BZ15" s="44">
        <f>-'9、税金与费用'!BZ15</f>
        <v>0</v>
      </c>
      <c r="CA15" s="44">
        <f>-'9、税金与费用'!CA15</f>
        <v>0</v>
      </c>
      <c r="CB15" s="44">
        <f>-'9、税金与费用'!CB15</f>
        <v>0</v>
      </c>
      <c r="CC15" s="44">
        <f>-'9、税金与费用'!CC15</f>
        <v>0</v>
      </c>
      <c r="CD15" s="44">
        <f>-'9、税金与费用'!CD15</f>
        <v>0</v>
      </c>
      <c r="CE15" s="44">
        <f>-'9、税金与费用'!CE15</f>
        <v>0</v>
      </c>
      <c r="CF15" s="44">
        <f>-'9、税金与费用'!CF15</f>
        <v>0</v>
      </c>
      <c r="CG15" s="44">
        <f>-'9、税金与费用'!CG15</f>
        <v>0</v>
      </c>
      <c r="CH15" s="44">
        <f>-'9、税金与费用'!CH15</f>
        <v>0</v>
      </c>
      <c r="CI15" s="44">
        <f>-'9、税金与费用'!CI15</f>
        <v>0</v>
      </c>
      <c r="CJ15" s="44">
        <f>-'9、税金与费用'!CJ15</f>
        <v>0</v>
      </c>
      <c r="CK15" s="44">
        <f>-'9、税金与费用'!CK15</f>
        <v>0</v>
      </c>
      <c r="CL15" s="44">
        <f>-'9、税金与费用'!CL15</f>
        <v>0</v>
      </c>
      <c r="CM15" s="44">
        <f>-'9、税金与费用'!CM15</f>
        <v>0</v>
      </c>
      <c r="CN15" s="44">
        <f>-'9、税金与费用'!CN15</f>
        <v>0</v>
      </c>
      <c r="CO15" s="44">
        <f>-'9、税金与费用'!CO15</f>
        <v>0</v>
      </c>
      <c r="CP15" s="44">
        <f>-'9、税金与费用'!CP15</f>
        <v>0</v>
      </c>
      <c r="CQ15" s="44">
        <f>-'9、税金与费用'!CQ15</f>
        <v>0</v>
      </c>
      <c r="CR15" s="44">
        <f>-'9、税金与费用'!CR15</f>
        <v>0</v>
      </c>
      <c r="CS15" s="44">
        <f>-'9、税金与费用'!CS15</f>
        <v>0</v>
      </c>
      <c r="CT15" s="44">
        <f>-'9、税金与费用'!CT15</f>
        <v>0</v>
      </c>
      <c r="CU15" s="44">
        <f>-'9、税金与费用'!CU15</f>
        <v>0</v>
      </c>
      <c r="CV15" s="44">
        <f>-'9、税金与费用'!CV15</f>
        <v>0</v>
      </c>
      <c r="CW15" s="62">
        <f>D15+'利润表（汇总）'!AE34</f>
        <v>0</v>
      </c>
    </row>
    <row r="16" spans="1:101" ht="21" customHeight="1">
      <c r="A16" s="840"/>
      <c r="B16" s="853" t="s">
        <v>251</v>
      </c>
      <c r="C16" s="853"/>
      <c r="D16" s="49">
        <f t="shared" si="2"/>
        <v>29269.735638230773</v>
      </c>
      <c r="E16" s="49">
        <f>SUM(E4:E15)</f>
        <v>-84791.813212065434</v>
      </c>
      <c r="F16" s="49">
        <f t="shared" ref="F16:BQ16" si="3">SUM(F4:F15)</f>
        <v>-208.88030387261608</v>
      </c>
      <c r="G16" s="49">
        <f t="shared" si="3"/>
        <v>-647.55803071113382</v>
      </c>
      <c r="H16" s="49">
        <f t="shared" si="3"/>
        <v>-59299.084319141468</v>
      </c>
      <c r="I16" s="49">
        <f t="shared" si="3"/>
        <v>-837.66075432162381</v>
      </c>
      <c r="J16" s="49">
        <f t="shared" si="3"/>
        <v>-837.66075432162381</v>
      </c>
      <c r="K16" s="49">
        <f t="shared" si="3"/>
        <v>-820.4331165869728</v>
      </c>
      <c r="L16" s="49">
        <f t="shared" si="3"/>
        <v>-913.27514731472183</v>
      </c>
      <c r="M16" s="49">
        <f t="shared" si="3"/>
        <v>-1315.1662145430755</v>
      </c>
      <c r="N16" s="49">
        <f t="shared" si="3"/>
        <v>-1345.5225862332065</v>
      </c>
      <c r="O16" s="49">
        <f t="shared" si="3"/>
        <v>-3580.172186233206</v>
      </c>
      <c r="P16" s="49">
        <f t="shared" si="3"/>
        <v>24587.947383057406</v>
      </c>
      <c r="Q16" s="49">
        <f t="shared" si="3"/>
        <v>30410.354468435591</v>
      </c>
      <c r="R16" s="49">
        <f t="shared" si="3"/>
        <v>41788.644144143764</v>
      </c>
      <c r="S16" s="49">
        <f t="shared" si="3"/>
        <v>40706.942741233164</v>
      </c>
      <c r="T16" s="49">
        <f t="shared" si="3"/>
        <v>25028.90413468752</v>
      </c>
      <c r="U16" s="49">
        <f t="shared" si="3"/>
        <v>18192.932819342685</v>
      </c>
      <c r="V16" s="49">
        <f t="shared" si="3"/>
        <v>5417.8004988106914</v>
      </c>
      <c r="W16" s="49">
        <f t="shared" si="3"/>
        <v>1639.2831158882964</v>
      </c>
      <c r="X16" s="49">
        <f t="shared" si="3"/>
        <v>-61.378571679270607</v>
      </c>
      <c r="Y16" s="49">
        <f t="shared" si="3"/>
        <v>-596.62157250618998</v>
      </c>
      <c r="Z16" s="49">
        <f t="shared" si="3"/>
        <v>-787.64079577544908</v>
      </c>
      <c r="AA16" s="49">
        <f t="shared" si="3"/>
        <v>-755.52338136732169</v>
      </c>
      <c r="AB16" s="49">
        <f t="shared" si="3"/>
        <v>-755.52338136732169</v>
      </c>
      <c r="AC16" s="49">
        <f t="shared" si="3"/>
        <v>-155.09880965476222</v>
      </c>
      <c r="AD16" s="49">
        <f t="shared" si="3"/>
        <v>130.20956268235133</v>
      </c>
      <c r="AE16" s="49">
        <f t="shared" si="3"/>
        <v>-140.29368384679691</v>
      </c>
      <c r="AF16" s="49">
        <f t="shared" si="3"/>
        <v>-118.12221538461537</v>
      </c>
      <c r="AG16" s="49">
        <f t="shared" si="3"/>
        <v>-118.12221538461537</v>
      </c>
      <c r="AH16" s="49">
        <f t="shared" si="3"/>
        <v>-118.12221538461537</v>
      </c>
      <c r="AI16" s="49">
        <f t="shared" si="3"/>
        <v>-118.12221538461537</v>
      </c>
      <c r="AJ16" s="49">
        <f t="shared" si="3"/>
        <v>-1431.1381489351991</v>
      </c>
      <c r="AK16" s="49">
        <f t="shared" si="3"/>
        <v>2518.8777846153848</v>
      </c>
      <c r="AL16" s="49">
        <f t="shared" si="3"/>
        <v>415.11075758835761</v>
      </c>
      <c r="AM16" s="49">
        <f t="shared" si="3"/>
        <v>-5109.5463759973554</v>
      </c>
      <c r="AN16" s="49">
        <f t="shared" si="3"/>
        <v>2540.1048116424122</v>
      </c>
      <c r="AO16" s="49">
        <f t="shared" si="3"/>
        <v>452.85075758835762</v>
      </c>
      <c r="AP16" s="49">
        <f t="shared" si="3"/>
        <v>462.14805488565491</v>
      </c>
      <c r="AQ16" s="49">
        <f t="shared" si="3"/>
        <v>-159.89518835758832</v>
      </c>
      <c r="AR16" s="49">
        <f t="shared" si="3"/>
        <v>0</v>
      </c>
      <c r="AS16" s="49">
        <f t="shared" si="3"/>
        <v>0</v>
      </c>
      <c r="AT16" s="49">
        <f t="shared" si="3"/>
        <v>0</v>
      </c>
      <c r="AU16" s="49">
        <f t="shared" si="3"/>
        <v>0</v>
      </c>
      <c r="AV16" s="49">
        <f t="shared" si="3"/>
        <v>0</v>
      </c>
      <c r="AW16" s="49">
        <f t="shared" si="3"/>
        <v>0</v>
      </c>
      <c r="AX16" s="49">
        <f t="shared" si="3"/>
        <v>0</v>
      </c>
      <c r="AY16" s="49">
        <f t="shared" si="3"/>
        <v>0</v>
      </c>
      <c r="AZ16" s="49">
        <f t="shared" si="3"/>
        <v>0</v>
      </c>
      <c r="BA16" s="49">
        <f t="shared" si="3"/>
        <v>0</v>
      </c>
      <c r="BB16" s="49">
        <f t="shared" si="3"/>
        <v>0</v>
      </c>
      <c r="BC16" s="49">
        <f t="shared" si="3"/>
        <v>0</v>
      </c>
      <c r="BD16" s="49">
        <f t="shared" si="3"/>
        <v>0</v>
      </c>
      <c r="BE16" s="49">
        <f t="shared" si="3"/>
        <v>0</v>
      </c>
      <c r="BF16" s="49">
        <f t="shared" si="3"/>
        <v>0</v>
      </c>
      <c r="BG16" s="49">
        <f t="shared" si="3"/>
        <v>0</v>
      </c>
      <c r="BH16" s="49">
        <f t="shared" si="3"/>
        <v>0</v>
      </c>
      <c r="BI16" s="49">
        <f t="shared" si="3"/>
        <v>0</v>
      </c>
      <c r="BJ16" s="49">
        <f t="shared" si="3"/>
        <v>0</v>
      </c>
      <c r="BK16" s="49">
        <f t="shared" si="3"/>
        <v>0</v>
      </c>
      <c r="BL16" s="49">
        <f t="shared" si="3"/>
        <v>0</v>
      </c>
      <c r="BM16" s="49">
        <f t="shared" si="3"/>
        <v>0</v>
      </c>
      <c r="BN16" s="49">
        <f t="shared" si="3"/>
        <v>0</v>
      </c>
      <c r="BO16" s="49">
        <f t="shared" si="3"/>
        <v>0</v>
      </c>
      <c r="BP16" s="49">
        <f t="shared" si="3"/>
        <v>0</v>
      </c>
      <c r="BQ16" s="49">
        <f t="shared" si="3"/>
        <v>0</v>
      </c>
      <c r="BR16" s="49">
        <f t="shared" ref="BR16:CV16" si="4">SUM(BR4:BR15)</f>
        <v>0</v>
      </c>
      <c r="BS16" s="49">
        <f t="shared" si="4"/>
        <v>0</v>
      </c>
      <c r="BT16" s="49">
        <f t="shared" si="4"/>
        <v>0</v>
      </c>
      <c r="BU16" s="49">
        <f t="shared" si="4"/>
        <v>0</v>
      </c>
      <c r="BV16" s="49">
        <f t="shared" si="4"/>
        <v>0</v>
      </c>
      <c r="BW16" s="49">
        <f t="shared" si="4"/>
        <v>0</v>
      </c>
      <c r="BX16" s="49">
        <f t="shared" si="4"/>
        <v>0</v>
      </c>
      <c r="BY16" s="49">
        <f t="shared" si="4"/>
        <v>0</v>
      </c>
      <c r="BZ16" s="49">
        <f t="shared" si="4"/>
        <v>0</v>
      </c>
      <c r="CA16" s="49">
        <f t="shared" si="4"/>
        <v>0</v>
      </c>
      <c r="CB16" s="49">
        <f t="shared" si="4"/>
        <v>0</v>
      </c>
      <c r="CC16" s="49">
        <f t="shared" si="4"/>
        <v>0</v>
      </c>
      <c r="CD16" s="49">
        <f t="shared" si="4"/>
        <v>0</v>
      </c>
      <c r="CE16" s="49">
        <f t="shared" si="4"/>
        <v>0</v>
      </c>
      <c r="CF16" s="49">
        <f t="shared" si="4"/>
        <v>0</v>
      </c>
      <c r="CG16" s="49">
        <f t="shared" si="4"/>
        <v>0</v>
      </c>
      <c r="CH16" s="49">
        <f t="shared" si="4"/>
        <v>0</v>
      </c>
      <c r="CI16" s="49">
        <f t="shared" si="4"/>
        <v>0</v>
      </c>
      <c r="CJ16" s="49">
        <f t="shared" si="4"/>
        <v>0</v>
      </c>
      <c r="CK16" s="49">
        <f t="shared" si="4"/>
        <v>0</v>
      </c>
      <c r="CL16" s="49">
        <f t="shared" si="4"/>
        <v>0</v>
      </c>
      <c r="CM16" s="49">
        <f t="shared" si="4"/>
        <v>0</v>
      </c>
      <c r="CN16" s="49">
        <f t="shared" si="4"/>
        <v>0</v>
      </c>
      <c r="CO16" s="49">
        <f t="shared" si="4"/>
        <v>0</v>
      </c>
      <c r="CP16" s="49">
        <f t="shared" si="4"/>
        <v>0</v>
      </c>
      <c r="CQ16" s="49">
        <f t="shared" si="4"/>
        <v>0</v>
      </c>
      <c r="CR16" s="49">
        <f t="shared" si="4"/>
        <v>0</v>
      </c>
      <c r="CS16" s="49">
        <f t="shared" si="4"/>
        <v>0</v>
      </c>
      <c r="CT16" s="49">
        <f t="shared" si="4"/>
        <v>0</v>
      </c>
      <c r="CU16" s="49">
        <f t="shared" si="4"/>
        <v>0</v>
      </c>
      <c r="CV16" s="49">
        <f t="shared" si="4"/>
        <v>0</v>
      </c>
      <c r="CW16" s="62"/>
    </row>
    <row r="17" spans="1:101" ht="21" customHeight="1">
      <c r="A17" s="840"/>
      <c r="B17" s="853" t="s">
        <v>204</v>
      </c>
      <c r="C17" s="853"/>
      <c r="D17" s="49">
        <f>CV17</f>
        <v>29269.735638230773</v>
      </c>
      <c r="E17" s="49">
        <f>E16</f>
        <v>-84791.813212065434</v>
      </c>
      <c r="F17" s="49">
        <f>E17+F16</f>
        <v>-85000.693515938052</v>
      </c>
      <c r="G17" s="49">
        <f t="shared" ref="G17:BR17" si="5">F17+G16</f>
        <v>-85648.25154664919</v>
      </c>
      <c r="H17" s="49">
        <f t="shared" si="5"/>
        <v>-144947.33586579066</v>
      </c>
      <c r="I17" s="49">
        <f t="shared" si="5"/>
        <v>-145784.9966201123</v>
      </c>
      <c r="J17" s="49">
        <f t="shared" si="5"/>
        <v>-146622.65737443394</v>
      </c>
      <c r="K17" s="49">
        <f t="shared" si="5"/>
        <v>-147443.09049102091</v>
      </c>
      <c r="L17" s="49">
        <f t="shared" si="5"/>
        <v>-148356.36563833564</v>
      </c>
      <c r="M17" s="49">
        <f t="shared" si="5"/>
        <v>-149671.53185287872</v>
      </c>
      <c r="N17" s="49">
        <f t="shared" si="5"/>
        <v>-151017.05443911193</v>
      </c>
      <c r="O17" s="49">
        <f t="shared" si="5"/>
        <v>-154597.22662534515</v>
      </c>
      <c r="P17" s="49">
        <f t="shared" si="5"/>
        <v>-130009.27924228774</v>
      </c>
      <c r="Q17" s="49">
        <f t="shared" si="5"/>
        <v>-99598.924773852152</v>
      </c>
      <c r="R17" s="49">
        <f t="shared" si="5"/>
        <v>-57810.280629708388</v>
      </c>
      <c r="S17" s="49">
        <f t="shared" si="5"/>
        <v>-17103.337888475224</v>
      </c>
      <c r="T17" s="49">
        <f t="shared" si="5"/>
        <v>7925.5662462122964</v>
      </c>
      <c r="U17" s="49">
        <f t="shared" si="5"/>
        <v>26118.499065554981</v>
      </c>
      <c r="V17" s="49">
        <f t="shared" si="5"/>
        <v>31536.299564365672</v>
      </c>
      <c r="W17" s="49">
        <f t="shared" si="5"/>
        <v>33175.582680253967</v>
      </c>
      <c r="X17" s="49">
        <f t="shared" si="5"/>
        <v>33114.204108574697</v>
      </c>
      <c r="Y17" s="49">
        <f t="shared" si="5"/>
        <v>32517.582536068508</v>
      </c>
      <c r="Z17" s="49">
        <f t="shared" si="5"/>
        <v>31729.941740293059</v>
      </c>
      <c r="AA17" s="49">
        <f t="shared" si="5"/>
        <v>30974.418358925737</v>
      </c>
      <c r="AB17" s="49">
        <f t="shared" si="5"/>
        <v>30218.894977558415</v>
      </c>
      <c r="AC17" s="49">
        <f t="shared" si="5"/>
        <v>30063.796167903653</v>
      </c>
      <c r="AD17" s="49">
        <f t="shared" si="5"/>
        <v>30194.005730586003</v>
      </c>
      <c r="AE17" s="49">
        <f t="shared" si="5"/>
        <v>30053.712046739205</v>
      </c>
      <c r="AF17" s="49">
        <f t="shared" si="5"/>
        <v>29935.589831354591</v>
      </c>
      <c r="AG17" s="49">
        <f t="shared" si="5"/>
        <v>29817.467615969977</v>
      </c>
      <c r="AH17" s="49">
        <f t="shared" si="5"/>
        <v>29699.345400585364</v>
      </c>
      <c r="AI17" s="49">
        <f t="shared" si="5"/>
        <v>29581.22318520075</v>
      </c>
      <c r="AJ17" s="49">
        <f t="shared" si="5"/>
        <v>28150.085036265551</v>
      </c>
      <c r="AK17" s="49">
        <f t="shared" si="5"/>
        <v>30668.962820880937</v>
      </c>
      <c r="AL17" s="49">
        <f t="shared" si="5"/>
        <v>31084.073578469295</v>
      </c>
      <c r="AM17" s="49">
        <f t="shared" si="5"/>
        <v>25974.527202471938</v>
      </c>
      <c r="AN17" s="49">
        <f t="shared" si="5"/>
        <v>28514.632014114351</v>
      </c>
      <c r="AO17" s="49">
        <f t="shared" si="5"/>
        <v>28967.482771702707</v>
      </c>
      <c r="AP17" s="49">
        <f t="shared" si="5"/>
        <v>29429.630826588364</v>
      </c>
      <c r="AQ17" s="49">
        <f t="shared" si="5"/>
        <v>29269.735638230773</v>
      </c>
      <c r="AR17" s="49">
        <f t="shared" si="5"/>
        <v>29269.735638230773</v>
      </c>
      <c r="AS17" s="49">
        <f t="shared" si="5"/>
        <v>29269.735638230773</v>
      </c>
      <c r="AT17" s="49">
        <f t="shared" si="5"/>
        <v>29269.735638230773</v>
      </c>
      <c r="AU17" s="49">
        <f t="shared" si="5"/>
        <v>29269.735638230773</v>
      </c>
      <c r="AV17" s="49">
        <f t="shared" si="5"/>
        <v>29269.735638230773</v>
      </c>
      <c r="AW17" s="49">
        <f t="shared" si="5"/>
        <v>29269.735638230773</v>
      </c>
      <c r="AX17" s="49">
        <f t="shared" si="5"/>
        <v>29269.735638230773</v>
      </c>
      <c r="AY17" s="49">
        <f t="shared" si="5"/>
        <v>29269.735638230773</v>
      </c>
      <c r="AZ17" s="49">
        <f t="shared" si="5"/>
        <v>29269.735638230773</v>
      </c>
      <c r="BA17" s="49">
        <f t="shared" si="5"/>
        <v>29269.735638230773</v>
      </c>
      <c r="BB17" s="49">
        <f t="shared" si="5"/>
        <v>29269.735638230773</v>
      </c>
      <c r="BC17" s="49">
        <f t="shared" si="5"/>
        <v>29269.735638230773</v>
      </c>
      <c r="BD17" s="49">
        <f t="shared" si="5"/>
        <v>29269.735638230773</v>
      </c>
      <c r="BE17" s="49">
        <f t="shared" si="5"/>
        <v>29269.735638230773</v>
      </c>
      <c r="BF17" s="49">
        <f t="shared" si="5"/>
        <v>29269.735638230773</v>
      </c>
      <c r="BG17" s="49">
        <f t="shared" si="5"/>
        <v>29269.735638230773</v>
      </c>
      <c r="BH17" s="49">
        <f t="shared" si="5"/>
        <v>29269.735638230773</v>
      </c>
      <c r="BI17" s="49">
        <f t="shared" si="5"/>
        <v>29269.735638230773</v>
      </c>
      <c r="BJ17" s="49">
        <f t="shared" si="5"/>
        <v>29269.735638230773</v>
      </c>
      <c r="BK17" s="49">
        <f t="shared" si="5"/>
        <v>29269.735638230773</v>
      </c>
      <c r="BL17" s="49">
        <f t="shared" si="5"/>
        <v>29269.735638230773</v>
      </c>
      <c r="BM17" s="49">
        <f t="shared" si="5"/>
        <v>29269.735638230773</v>
      </c>
      <c r="BN17" s="49">
        <f t="shared" si="5"/>
        <v>29269.735638230773</v>
      </c>
      <c r="BO17" s="49">
        <f t="shared" si="5"/>
        <v>29269.735638230773</v>
      </c>
      <c r="BP17" s="49">
        <f t="shared" si="5"/>
        <v>29269.735638230773</v>
      </c>
      <c r="BQ17" s="49">
        <f t="shared" si="5"/>
        <v>29269.735638230773</v>
      </c>
      <c r="BR17" s="49">
        <f t="shared" si="5"/>
        <v>29269.735638230773</v>
      </c>
      <c r="BS17" s="49">
        <f t="shared" ref="BS17:CV17" si="6">BR17+BS16</f>
        <v>29269.735638230773</v>
      </c>
      <c r="BT17" s="49">
        <f t="shared" si="6"/>
        <v>29269.735638230773</v>
      </c>
      <c r="BU17" s="49">
        <f t="shared" si="6"/>
        <v>29269.735638230773</v>
      </c>
      <c r="BV17" s="49">
        <f t="shared" si="6"/>
        <v>29269.735638230773</v>
      </c>
      <c r="BW17" s="49">
        <f t="shared" si="6"/>
        <v>29269.735638230773</v>
      </c>
      <c r="BX17" s="49">
        <f t="shared" si="6"/>
        <v>29269.735638230773</v>
      </c>
      <c r="BY17" s="49">
        <f t="shared" si="6"/>
        <v>29269.735638230773</v>
      </c>
      <c r="BZ17" s="49">
        <f t="shared" si="6"/>
        <v>29269.735638230773</v>
      </c>
      <c r="CA17" s="49">
        <f t="shared" si="6"/>
        <v>29269.735638230773</v>
      </c>
      <c r="CB17" s="49">
        <f t="shared" si="6"/>
        <v>29269.735638230773</v>
      </c>
      <c r="CC17" s="49">
        <f t="shared" si="6"/>
        <v>29269.735638230773</v>
      </c>
      <c r="CD17" s="49">
        <f t="shared" si="6"/>
        <v>29269.735638230773</v>
      </c>
      <c r="CE17" s="49">
        <f t="shared" si="6"/>
        <v>29269.735638230773</v>
      </c>
      <c r="CF17" s="49">
        <f t="shared" si="6"/>
        <v>29269.735638230773</v>
      </c>
      <c r="CG17" s="49">
        <f t="shared" si="6"/>
        <v>29269.735638230773</v>
      </c>
      <c r="CH17" s="49">
        <f t="shared" si="6"/>
        <v>29269.735638230773</v>
      </c>
      <c r="CI17" s="49">
        <f t="shared" si="6"/>
        <v>29269.735638230773</v>
      </c>
      <c r="CJ17" s="49">
        <f t="shared" si="6"/>
        <v>29269.735638230773</v>
      </c>
      <c r="CK17" s="49">
        <f t="shared" si="6"/>
        <v>29269.735638230773</v>
      </c>
      <c r="CL17" s="49">
        <f t="shared" si="6"/>
        <v>29269.735638230773</v>
      </c>
      <c r="CM17" s="49">
        <f t="shared" si="6"/>
        <v>29269.735638230773</v>
      </c>
      <c r="CN17" s="49">
        <f t="shared" si="6"/>
        <v>29269.735638230773</v>
      </c>
      <c r="CO17" s="49">
        <f t="shared" si="6"/>
        <v>29269.735638230773</v>
      </c>
      <c r="CP17" s="49">
        <f t="shared" si="6"/>
        <v>29269.735638230773</v>
      </c>
      <c r="CQ17" s="49">
        <f t="shared" si="6"/>
        <v>29269.735638230773</v>
      </c>
      <c r="CR17" s="49">
        <f t="shared" si="6"/>
        <v>29269.735638230773</v>
      </c>
      <c r="CS17" s="49">
        <f t="shared" si="6"/>
        <v>29269.735638230773</v>
      </c>
      <c r="CT17" s="49">
        <f t="shared" si="6"/>
        <v>29269.735638230773</v>
      </c>
      <c r="CU17" s="49">
        <f t="shared" si="6"/>
        <v>29269.735638230773</v>
      </c>
      <c r="CV17" s="49">
        <f t="shared" si="6"/>
        <v>29269.735638230773</v>
      </c>
      <c r="CW17" s="62"/>
    </row>
    <row r="18" spans="1:101" ht="21" customHeight="1">
      <c r="A18" s="841" t="s">
        <v>252</v>
      </c>
      <c r="B18" s="845" t="s">
        <v>253</v>
      </c>
      <c r="C18" s="70" t="s">
        <v>254</v>
      </c>
      <c r="D18" s="71">
        <f t="shared" ref="D18:D24" si="7">SUM(E18:CV18)</f>
        <v>27453.168963124648</v>
      </c>
      <c r="E18" s="44">
        <f>'8、融资与资金成本'!C62</f>
        <v>0</v>
      </c>
      <c r="F18" s="44">
        <f>'8、融资与资金成本'!D62</f>
        <v>0</v>
      </c>
      <c r="G18" s="44">
        <f>'8、融资与资金成本'!E62</f>
        <v>0</v>
      </c>
      <c r="H18" s="44">
        <f>'8、融资与资金成本'!F62</f>
        <v>0</v>
      </c>
      <c r="I18" s="44">
        <f>'8、融资与资金成本'!G62</f>
        <v>0</v>
      </c>
      <c r="J18" s="44">
        <f>'8、融资与资金成本'!H62</f>
        <v>0</v>
      </c>
      <c r="K18" s="44">
        <f>'8、融资与资金成本'!I62</f>
        <v>0</v>
      </c>
      <c r="L18" s="44">
        <f>'8、融资与资金成本'!J62</f>
        <v>10981.26758524986</v>
      </c>
      <c r="M18" s="44">
        <f>'8、融资与资金成本'!K62</f>
        <v>5490.6337926249298</v>
      </c>
      <c r="N18" s="44">
        <f>'8、融资与资金成本'!L62</f>
        <v>0</v>
      </c>
      <c r="O18" s="44">
        <f>'8、融资与资金成本'!M62</f>
        <v>10981.26758524986</v>
      </c>
      <c r="P18" s="44">
        <f>'8、融资与资金成本'!N62</f>
        <v>0</v>
      </c>
      <c r="Q18" s="44">
        <f>'8、融资与资金成本'!O62</f>
        <v>0</v>
      </c>
      <c r="R18" s="44">
        <f>'8、融资与资金成本'!P62</f>
        <v>0</v>
      </c>
      <c r="S18" s="44">
        <f>'8、融资与资金成本'!Q62</f>
        <v>0</v>
      </c>
      <c r="T18" s="44">
        <f>'8、融资与资金成本'!R62</f>
        <v>0</v>
      </c>
      <c r="U18" s="44">
        <f>'8、融资与资金成本'!S62</f>
        <v>0</v>
      </c>
      <c r="V18" s="44">
        <f>'8、融资与资金成本'!T62</f>
        <v>0</v>
      </c>
      <c r="W18" s="44">
        <f>'8、融资与资金成本'!U62</f>
        <v>0</v>
      </c>
      <c r="X18" s="44">
        <f>'8、融资与资金成本'!V62</f>
        <v>0</v>
      </c>
      <c r="Y18" s="44">
        <f>'8、融资与资金成本'!W62</f>
        <v>0</v>
      </c>
      <c r="Z18" s="44">
        <f>'8、融资与资金成本'!X62</f>
        <v>0</v>
      </c>
      <c r="AA18" s="44">
        <f>'8、融资与资金成本'!Y62</f>
        <v>0</v>
      </c>
      <c r="AB18" s="44">
        <f>'8、融资与资金成本'!Z62</f>
        <v>0</v>
      </c>
      <c r="AC18" s="44">
        <f>'8、融资与资金成本'!AA62</f>
        <v>0</v>
      </c>
      <c r="AD18" s="44">
        <f>'8、融资与资金成本'!AB62</f>
        <v>0</v>
      </c>
      <c r="AE18" s="44">
        <f>'8、融资与资金成本'!AC62</f>
        <v>0</v>
      </c>
      <c r="AF18" s="44">
        <f>'8、融资与资金成本'!AD62</f>
        <v>0</v>
      </c>
      <c r="AG18" s="44">
        <f>'8、融资与资金成本'!AE62</f>
        <v>0</v>
      </c>
      <c r="AH18" s="44">
        <f>'8、融资与资金成本'!AF62</f>
        <v>0</v>
      </c>
      <c r="AI18" s="44">
        <f>'8、融资与资金成本'!AG62</f>
        <v>0</v>
      </c>
      <c r="AJ18" s="44">
        <f>'8、融资与资金成本'!AH62</f>
        <v>0</v>
      </c>
      <c r="AK18" s="44">
        <f>'8、融资与资金成本'!AI62</f>
        <v>0</v>
      </c>
      <c r="AL18" s="44">
        <f>'8、融资与资金成本'!AJ62</f>
        <v>0</v>
      </c>
      <c r="AM18" s="44">
        <f>'8、融资与资金成本'!AK62</f>
        <v>0</v>
      </c>
      <c r="AN18" s="44">
        <f>'8、融资与资金成本'!AL62</f>
        <v>0</v>
      </c>
      <c r="AO18" s="44">
        <f>'8、融资与资金成本'!AM62</f>
        <v>0</v>
      </c>
      <c r="AP18" s="44">
        <f>'8、融资与资金成本'!AN62</f>
        <v>0</v>
      </c>
      <c r="AQ18" s="44">
        <f>'8、融资与资金成本'!AO62</f>
        <v>0</v>
      </c>
      <c r="AR18" s="44">
        <f>'8、融资与资金成本'!AP62</f>
        <v>0</v>
      </c>
      <c r="AS18" s="44">
        <f>'8、融资与资金成本'!AQ62</f>
        <v>0</v>
      </c>
      <c r="AT18" s="44">
        <f>'8、融资与资金成本'!AR62</f>
        <v>0</v>
      </c>
      <c r="AU18" s="44">
        <f>'8、融资与资金成本'!AS62</f>
        <v>0</v>
      </c>
      <c r="AV18" s="44">
        <f>'8、融资与资金成本'!AT62</f>
        <v>0</v>
      </c>
      <c r="AW18" s="44">
        <f>'8、融资与资金成本'!AU62</f>
        <v>0</v>
      </c>
      <c r="AX18" s="44">
        <f>'8、融资与资金成本'!AV62</f>
        <v>0</v>
      </c>
      <c r="AY18" s="44">
        <f>'8、融资与资金成本'!AW62</f>
        <v>0</v>
      </c>
      <c r="AZ18" s="44">
        <f>'8、融资与资金成本'!AX62</f>
        <v>0</v>
      </c>
      <c r="BA18" s="44">
        <f>'8、融资与资金成本'!AY62</f>
        <v>0</v>
      </c>
      <c r="BB18" s="44">
        <f>'8、融资与资金成本'!AZ62</f>
        <v>0</v>
      </c>
      <c r="BC18" s="44">
        <f>'8、融资与资金成本'!BA62</f>
        <v>0</v>
      </c>
      <c r="BD18" s="44">
        <f>'8、融资与资金成本'!BB62</f>
        <v>0</v>
      </c>
      <c r="BE18" s="44">
        <f>'8、融资与资金成本'!BC62</f>
        <v>0</v>
      </c>
      <c r="BF18" s="44">
        <f>'8、融资与资金成本'!BD62</f>
        <v>0</v>
      </c>
      <c r="BG18" s="44">
        <f>'8、融资与资金成本'!BE62</f>
        <v>0</v>
      </c>
      <c r="BH18" s="44">
        <f>'8、融资与资金成本'!BF62</f>
        <v>0</v>
      </c>
      <c r="BI18" s="44">
        <f>'8、融资与资金成本'!BG62</f>
        <v>0</v>
      </c>
      <c r="BJ18" s="44">
        <f>'8、融资与资金成本'!BH62</f>
        <v>0</v>
      </c>
      <c r="BK18" s="44">
        <f>'8、融资与资金成本'!BI62</f>
        <v>0</v>
      </c>
      <c r="BL18" s="44">
        <f>'8、融资与资金成本'!BJ62</f>
        <v>0</v>
      </c>
      <c r="BM18" s="44">
        <f>'8、融资与资金成本'!BK62</f>
        <v>0</v>
      </c>
      <c r="BN18" s="44">
        <f>'8、融资与资金成本'!BL62</f>
        <v>0</v>
      </c>
      <c r="BO18" s="44">
        <f>'8、融资与资金成本'!BM62</f>
        <v>0</v>
      </c>
      <c r="BP18" s="44">
        <f>'8、融资与资金成本'!BN62</f>
        <v>0</v>
      </c>
      <c r="BQ18" s="44">
        <f>'8、融资与资金成本'!BO62</f>
        <v>0</v>
      </c>
      <c r="BR18" s="44">
        <f>'8、融资与资金成本'!BP62</f>
        <v>0</v>
      </c>
      <c r="BS18" s="44">
        <f>'8、融资与资金成本'!BQ62</f>
        <v>0</v>
      </c>
      <c r="BT18" s="44">
        <f>'8、融资与资金成本'!BR62</f>
        <v>0</v>
      </c>
      <c r="BU18" s="44">
        <f>'8、融资与资金成本'!BS62</f>
        <v>0</v>
      </c>
      <c r="BV18" s="44">
        <f>'8、融资与资金成本'!BT62</f>
        <v>0</v>
      </c>
      <c r="BW18" s="44">
        <f>'8、融资与资金成本'!BU62</f>
        <v>0</v>
      </c>
      <c r="BX18" s="44">
        <f>'8、融资与资金成本'!BV62</f>
        <v>0</v>
      </c>
      <c r="BY18" s="44">
        <f>'8、融资与资金成本'!BW62</f>
        <v>0</v>
      </c>
      <c r="BZ18" s="44">
        <f>'8、融资与资金成本'!BX62</f>
        <v>0</v>
      </c>
      <c r="CA18" s="44">
        <f>'8、融资与资金成本'!BY62</f>
        <v>0</v>
      </c>
      <c r="CB18" s="44">
        <f>'8、融资与资金成本'!BZ62</f>
        <v>0</v>
      </c>
      <c r="CC18" s="44">
        <f>'8、融资与资金成本'!CA62</f>
        <v>0</v>
      </c>
      <c r="CD18" s="44">
        <f>'8、融资与资金成本'!CB62</f>
        <v>0</v>
      </c>
      <c r="CE18" s="44">
        <f>'8、融资与资金成本'!CC62</f>
        <v>0</v>
      </c>
      <c r="CF18" s="44">
        <f>'8、融资与资金成本'!CD62</f>
        <v>0</v>
      </c>
      <c r="CG18" s="44">
        <f>'8、融资与资金成本'!CE62</f>
        <v>0</v>
      </c>
      <c r="CH18" s="44">
        <f>'8、融资与资金成本'!CF62</f>
        <v>0</v>
      </c>
      <c r="CI18" s="44">
        <f>'8、融资与资金成本'!CG62</f>
        <v>0</v>
      </c>
      <c r="CJ18" s="44">
        <f>'8、融资与资金成本'!CH62</f>
        <v>0</v>
      </c>
      <c r="CK18" s="44">
        <f>'8、融资与资金成本'!CI62</f>
        <v>0</v>
      </c>
      <c r="CL18" s="44">
        <f>'8、融资与资金成本'!CJ62</f>
        <v>0</v>
      </c>
      <c r="CM18" s="44">
        <f>'8、融资与资金成本'!CK62</f>
        <v>0</v>
      </c>
      <c r="CN18" s="44">
        <f>'8、融资与资金成本'!CL62</f>
        <v>0</v>
      </c>
      <c r="CO18" s="44">
        <f>'8、融资与资金成本'!CM62</f>
        <v>0</v>
      </c>
      <c r="CP18" s="44">
        <f>'8、融资与资金成本'!CN62</f>
        <v>0</v>
      </c>
      <c r="CQ18" s="44">
        <f>'8、融资与资金成本'!CO62</f>
        <v>0</v>
      </c>
      <c r="CR18" s="44">
        <f>'8、融资与资金成本'!CP62</f>
        <v>0</v>
      </c>
      <c r="CS18" s="44">
        <f>'8、融资与资金成本'!CQ62</f>
        <v>0</v>
      </c>
      <c r="CT18" s="44">
        <f>'8、融资与资金成本'!CR62</f>
        <v>0</v>
      </c>
      <c r="CU18" s="44">
        <f>'8、融资与资金成本'!CS62</f>
        <v>0</v>
      </c>
      <c r="CV18" s="44">
        <f>'8、融资与资金成本'!CT62</f>
        <v>0</v>
      </c>
      <c r="CW18" s="62"/>
    </row>
    <row r="19" spans="1:101" ht="21" customHeight="1">
      <c r="A19" s="842"/>
      <c r="B19" s="845"/>
      <c r="C19" s="70" t="s">
        <v>255</v>
      </c>
      <c r="D19" s="71">
        <f t="shared" si="7"/>
        <v>-27453.168963124648</v>
      </c>
      <c r="E19" s="44">
        <f>'8、融资与资金成本'!C63</f>
        <v>0</v>
      </c>
      <c r="F19" s="44">
        <f>'8、融资与资金成本'!D63</f>
        <v>0</v>
      </c>
      <c r="G19" s="44">
        <f>'8、融资与资金成本'!E63</f>
        <v>0</v>
      </c>
      <c r="H19" s="44">
        <f>'8、融资与资金成本'!F63</f>
        <v>0</v>
      </c>
      <c r="I19" s="44">
        <f>'8、融资与资金成本'!G63</f>
        <v>0</v>
      </c>
      <c r="J19" s="44">
        <f>'8、融资与资金成本'!H63</f>
        <v>0</v>
      </c>
      <c r="K19" s="44">
        <f>'8、融资与资金成本'!I63</f>
        <v>0</v>
      </c>
      <c r="L19" s="44">
        <f>'8、融资与资金成本'!J63</f>
        <v>0</v>
      </c>
      <c r="M19" s="44">
        <f>'8、融资与资金成本'!K63</f>
        <v>0</v>
      </c>
      <c r="N19" s="44">
        <f>'8、融资与资金成本'!L63</f>
        <v>0</v>
      </c>
      <c r="O19" s="44">
        <f>'8、融资与资金成本'!M63</f>
        <v>0</v>
      </c>
      <c r="P19" s="44">
        <f>'8、融资与资金成本'!N63</f>
        <v>0</v>
      </c>
      <c r="Q19" s="44">
        <f>'8、融资与资金成本'!O63</f>
        <v>0</v>
      </c>
      <c r="R19" s="44">
        <f>'8、融资与资金成本'!P63</f>
        <v>0</v>
      </c>
      <c r="S19" s="44">
        <f>'8、融资与资金成本'!Q63</f>
        <v>0</v>
      </c>
      <c r="T19" s="44">
        <f>'8、融资与资金成本'!R63</f>
        <v>0</v>
      </c>
      <c r="U19" s="44">
        <f>'8、融资与资金成本'!S63</f>
        <v>0</v>
      </c>
      <c r="V19" s="44">
        <f>'8、融资与资金成本'!T63</f>
        <v>0</v>
      </c>
      <c r="W19" s="44">
        <f>'8、融资与资金成本'!U63</f>
        <v>0</v>
      </c>
      <c r="X19" s="44">
        <f>'8、融资与资金成本'!V63</f>
        <v>-4946.0161682029166</v>
      </c>
      <c r="Y19" s="44">
        <f>'8、融资与资金成本'!W63</f>
        <v>0</v>
      </c>
      <c r="Z19" s="44">
        <f>'8、融资与资金成本'!X63</f>
        <v>0</v>
      </c>
      <c r="AA19" s="44">
        <f>'8、融资与资金成本'!Y63</f>
        <v>0</v>
      </c>
      <c r="AB19" s="44">
        <f>'8、融资与资金成本'!Z63</f>
        <v>0</v>
      </c>
      <c r="AC19" s="44">
        <f>'8、融资与资金成本'!AA63</f>
        <v>0</v>
      </c>
      <c r="AD19" s="44">
        <f>'8、融资与资金成本'!AB63</f>
        <v>-22507.152794921731</v>
      </c>
      <c r="AE19" s="44">
        <f>'8、融资与资金成本'!AC63</f>
        <v>0</v>
      </c>
      <c r="AF19" s="44">
        <f>'8、融资与资金成本'!AD63</f>
        <v>0</v>
      </c>
      <c r="AG19" s="44">
        <f>'8、融资与资金成本'!AE63</f>
        <v>0</v>
      </c>
      <c r="AH19" s="44">
        <f>'8、融资与资金成本'!AF63</f>
        <v>0</v>
      </c>
      <c r="AI19" s="44">
        <f>'8、融资与资金成本'!AG63</f>
        <v>0</v>
      </c>
      <c r="AJ19" s="44">
        <f>'8、融资与资金成本'!AH63</f>
        <v>0</v>
      </c>
      <c r="AK19" s="44">
        <f>'8、融资与资金成本'!AI63</f>
        <v>0</v>
      </c>
      <c r="AL19" s="44">
        <f>'8、融资与资金成本'!AJ63</f>
        <v>0</v>
      </c>
      <c r="AM19" s="44">
        <f>'8、融资与资金成本'!AK63</f>
        <v>0</v>
      </c>
      <c r="AN19" s="44">
        <f>'8、融资与资金成本'!AL63</f>
        <v>0</v>
      </c>
      <c r="AO19" s="44">
        <f>'8、融资与资金成本'!AM63</f>
        <v>0</v>
      </c>
      <c r="AP19" s="44">
        <f>'8、融资与资金成本'!AN63</f>
        <v>0</v>
      </c>
      <c r="AQ19" s="44">
        <f>'8、融资与资金成本'!AO63</f>
        <v>0</v>
      </c>
      <c r="AR19" s="44">
        <f>'8、融资与资金成本'!AP63</f>
        <v>0</v>
      </c>
      <c r="AS19" s="44">
        <f>'8、融资与资金成本'!AQ63</f>
        <v>0</v>
      </c>
      <c r="AT19" s="44">
        <f>'8、融资与资金成本'!AR63</f>
        <v>0</v>
      </c>
      <c r="AU19" s="44">
        <f>'8、融资与资金成本'!AS63</f>
        <v>0</v>
      </c>
      <c r="AV19" s="44">
        <f>'8、融资与资金成本'!AT63</f>
        <v>0</v>
      </c>
      <c r="AW19" s="44">
        <f>'8、融资与资金成本'!AU63</f>
        <v>0</v>
      </c>
      <c r="AX19" s="44">
        <f>'8、融资与资金成本'!AV63</f>
        <v>0</v>
      </c>
      <c r="AY19" s="44">
        <f>'8、融资与资金成本'!AW63</f>
        <v>0</v>
      </c>
      <c r="AZ19" s="44">
        <f>'8、融资与资金成本'!AX63</f>
        <v>0</v>
      </c>
      <c r="BA19" s="44">
        <f>'8、融资与资金成本'!AY63</f>
        <v>0</v>
      </c>
      <c r="BB19" s="44">
        <f>'8、融资与资金成本'!AZ63</f>
        <v>0</v>
      </c>
      <c r="BC19" s="44">
        <f>'8、融资与资金成本'!BA63</f>
        <v>0</v>
      </c>
      <c r="BD19" s="44">
        <f>'8、融资与资金成本'!BB63</f>
        <v>0</v>
      </c>
      <c r="BE19" s="44">
        <f>'8、融资与资金成本'!BC63</f>
        <v>0</v>
      </c>
      <c r="BF19" s="44">
        <f>'8、融资与资金成本'!BD63</f>
        <v>0</v>
      </c>
      <c r="BG19" s="44">
        <f>'8、融资与资金成本'!BE63</f>
        <v>0</v>
      </c>
      <c r="BH19" s="44">
        <f>'8、融资与资金成本'!BF63</f>
        <v>0</v>
      </c>
      <c r="BI19" s="44">
        <f>'8、融资与资金成本'!BG63</f>
        <v>0</v>
      </c>
      <c r="BJ19" s="44">
        <f>'8、融资与资金成本'!BH63</f>
        <v>0</v>
      </c>
      <c r="BK19" s="44">
        <f>'8、融资与资金成本'!BI63</f>
        <v>0</v>
      </c>
      <c r="BL19" s="44">
        <f>'8、融资与资金成本'!BJ63</f>
        <v>0</v>
      </c>
      <c r="BM19" s="44">
        <f>'8、融资与资金成本'!BK63</f>
        <v>0</v>
      </c>
      <c r="BN19" s="44">
        <f>'8、融资与资金成本'!BL63</f>
        <v>0</v>
      </c>
      <c r="BO19" s="44">
        <f>'8、融资与资金成本'!BM63</f>
        <v>0</v>
      </c>
      <c r="BP19" s="44">
        <f>'8、融资与资金成本'!BN63</f>
        <v>0</v>
      </c>
      <c r="BQ19" s="44">
        <f>'8、融资与资金成本'!BO63</f>
        <v>0</v>
      </c>
      <c r="BR19" s="44">
        <f>'8、融资与资金成本'!BP63</f>
        <v>0</v>
      </c>
      <c r="BS19" s="44">
        <f>'8、融资与资金成本'!BQ63</f>
        <v>0</v>
      </c>
      <c r="BT19" s="44">
        <f>'8、融资与资金成本'!BR63</f>
        <v>0</v>
      </c>
      <c r="BU19" s="44">
        <f>'8、融资与资金成本'!BS63</f>
        <v>0</v>
      </c>
      <c r="BV19" s="44">
        <f>'8、融资与资金成本'!BT63</f>
        <v>0</v>
      </c>
      <c r="BW19" s="44">
        <f>'8、融资与资金成本'!BU63</f>
        <v>0</v>
      </c>
      <c r="BX19" s="44">
        <f>'8、融资与资金成本'!BV63</f>
        <v>0</v>
      </c>
      <c r="BY19" s="44">
        <f>'8、融资与资金成本'!BW63</f>
        <v>0</v>
      </c>
      <c r="BZ19" s="44">
        <f>'8、融资与资金成本'!BX63</f>
        <v>0</v>
      </c>
      <c r="CA19" s="44">
        <f>'8、融资与资金成本'!BY63</f>
        <v>0</v>
      </c>
      <c r="CB19" s="44">
        <f>'8、融资与资金成本'!BZ63</f>
        <v>0</v>
      </c>
      <c r="CC19" s="44">
        <f>'8、融资与资金成本'!CA63</f>
        <v>0</v>
      </c>
      <c r="CD19" s="44">
        <f>'8、融资与资金成本'!CB63</f>
        <v>0</v>
      </c>
      <c r="CE19" s="44">
        <f>'8、融资与资金成本'!CC63</f>
        <v>0</v>
      </c>
      <c r="CF19" s="44">
        <f>'8、融资与资金成本'!CD63</f>
        <v>0</v>
      </c>
      <c r="CG19" s="44">
        <f>'8、融资与资金成本'!CE63</f>
        <v>0</v>
      </c>
      <c r="CH19" s="44">
        <f>'8、融资与资金成本'!CF63</f>
        <v>0</v>
      </c>
      <c r="CI19" s="44">
        <f>'8、融资与资金成本'!CG63</f>
        <v>0</v>
      </c>
      <c r="CJ19" s="44">
        <f>'8、融资与资金成本'!CH63</f>
        <v>0</v>
      </c>
      <c r="CK19" s="44">
        <f>'8、融资与资金成本'!CI63</f>
        <v>0</v>
      </c>
      <c r="CL19" s="44">
        <f>'8、融资与资金成本'!CJ63</f>
        <v>0</v>
      </c>
      <c r="CM19" s="44">
        <f>'8、融资与资金成本'!CK63</f>
        <v>0</v>
      </c>
      <c r="CN19" s="44">
        <f>'8、融资与资金成本'!CL63</f>
        <v>0</v>
      </c>
      <c r="CO19" s="44">
        <f>'8、融资与资金成本'!CM63</f>
        <v>0</v>
      </c>
      <c r="CP19" s="44">
        <f>'8、融资与资金成本'!CN63</f>
        <v>0</v>
      </c>
      <c r="CQ19" s="44">
        <f>'8、融资与资金成本'!CO63</f>
        <v>0</v>
      </c>
      <c r="CR19" s="44">
        <f>'8、融资与资金成本'!CP63</f>
        <v>0</v>
      </c>
      <c r="CS19" s="44">
        <f>'8、融资与资金成本'!CQ63</f>
        <v>0</v>
      </c>
      <c r="CT19" s="44">
        <f>'8、融资与资金成本'!CR63</f>
        <v>0</v>
      </c>
      <c r="CU19" s="44">
        <f>'8、融资与资金成本'!CS63</f>
        <v>0</v>
      </c>
      <c r="CV19" s="44">
        <f>'8、融资与资金成本'!CT63</f>
        <v>0</v>
      </c>
      <c r="CW19" s="62"/>
    </row>
    <row r="20" spans="1:101" ht="21" customHeight="1">
      <c r="A20" s="842"/>
      <c r="B20" s="845"/>
      <c r="C20" s="70" t="s">
        <v>256</v>
      </c>
      <c r="D20" s="71">
        <f t="shared" si="7"/>
        <v>-1939.3992072840711</v>
      </c>
      <c r="E20" s="44">
        <f>-'8、融资与资金成本'!C78</f>
        <v>0</v>
      </c>
      <c r="F20" s="44">
        <f>-'8、融资与资金成本'!D78</f>
        <v>0</v>
      </c>
      <c r="G20" s="44">
        <f>-'8、融资与资金成本'!E78</f>
        <v>0</v>
      </c>
      <c r="H20" s="44">
        <f>-'8、融资与资金成本'!F78</f>
        <v>0</v>
      </c>
      <c r="I20" s="44">
        <f>-'8、融资与资金成本'!G78</f>
        <v>0</v>
      </c>
      <c r="J20" s="44">
        <f>-'8、融资与资金成本'!H78</f>
        <v>0</v>
      </c>
      <c r="K20" s="44">
        <f>-'8、融资与资金成本'!I78</f>
        <v>0</v>
      </c>
      <c r="L20" s="44">
        <f>-'8、融资与资金成本'!J78</f>
        <v>-49.987645153689463</v>
      </c>
      <c r="M20" s="44">
        <f>-'8、融资与资金成本'!K78</f>
        <v>-74.981467730534192</v>
      </c>
      <c r="N20" s="44">
        <f>-'8、融资与资金成本'!L78</f>
        <v>-74.981467730534192</v>
      </c>
      <c r="O20" s="44">
        <f>-'8、融资与资金成本'!M78</f>
        <v>-124.96911288422365</v>
      </c>
      <c r="P20" s="44">
        <f>-'8、融资与资金成本'!N78</f>
        <v>-124.96911288422365</v>
      </c>
      <c r="Q20" s="44">
        <f>-'8、融资与资金成本'!O78</f>
        <v>-124.96911288422365</v>
      </c>
      <c r="R20" s="44">
        <f>-'8、融资与资金成本'!P78</f>
        <v>-124.96911288422365</v>
      </c>
      <c r="S20" s="44">
        <f>-'8、融资与资金成本'!Q78</f>
        <v>-124.96911288422365</v>
      </c>
      <c r="T20" s="44">
        <f>-'8、融资与资金成本'!R78</f>
        <v>-124.96911288422365</v>
      </c>
      <c r="U20" s="44">
        <f>-'8、融资与资金成本'!S78</f>
        <v>-124.96911288422365</v>
      </c>
      <c r="V20" s="44">
        <f>-'8、融资与资金成本'!T78</f>
        <v>-124.96911288422365</v>
      </c>
      <c r="W20" s="44">
        <f>-'8、融资与资金成本'!U78</f>
        <v>-124.96911288422365</v>
      </c>
      <c r="X20" s="44">
        <f>-'8、融资与资金成本'!V78</f>
        <v>-102.45443511854995</v>
      </c>
      <c r="Y20" s="44">
        <f>-'8、融资与资金成本'!W78</f>
        <v>-102.45443511854995</v>
      </c>
      <c r="Z20" s="44">
        <f>-'8、融资与资金成本'!X78</f>
        <v>-102.45443511854995</v>
      </c>
      <c r="AA20" s="44">
        <f>-'8、融资与资金成本'!Y78</f>
        <v>-102.45443511854995</v>
      </c>
      <c r="AB20" s="44">
        <f>-'8、融资与资金成本'!Z78</f>
        <v>-102.45443511854995</v>
      </c>
      <c r="AC20" s="44">
        <f>-'8、融资与资金成本'!AA78</f>
        <v>-102.45443511854995</v>
      </c>
      <c r="AD20" s="44">
        <f>-'8、融资与资金成本'!AB78</f>
        <v>0</v>
      </c>
      <c r="AE20" s="44">
        <f>-'8、融资与资金成本'!AC78</f>
        <v>0</v>
      </c>
      <c r="AF20" s="44">
        <f>-'8、融资与资金成本'!AD78</f>
        <v>0</v>
      </c>
      <c r="AG20" s="44">
        <f>-'8、融资与资金成本'!AE78</f>
        <v>0</v>
      </c>
      <c r="AH20" s="44">
        <f>-'8、融资与资金成本'!AF78</f>
        <v>0</v>
      </c>
      <c r="AI20" s="44">
        <f>-'8、融资与资金成本'!AG78</f>
        <v>0</v>
      </c>
      <c r="AJ20" s="44">
        <f>-'8、融资与资金成本'!AH78</f>
        <v>0</v>
      </c>
      <c r="AK20" s="44">
        <f>-'8、融资与资金成本'!AI78</f>
        <v>0</v>
      </c>
      <c r="AL20" s="44">
        <f>-'8、融资与资金成本'!AJ78</f>
        <v>0</v>
      </c>
      <c r="AM20" s="44">
        <f>-'8、融资与资金成本'!AK78</f>
        <v>0</v>
      </c>
      <c r="AN20" s="44">
        <f>-'8、融资与资金成本'!AL78</f>
        <v>0</v>
      </c>
      <c r="AO20" s="44">
        <f>-'8、融资与资金成本'!AM78</f>
        <v>0</v>
      </c>
      <c r="AP20" s="44">
        <f>-'8、融资与资金成本'!AN78</f>
        <v>0</v>
      </c>
      <c r="AQ20" s="44">
        <f>-'8、融资与资金成本'!AO78</f>
        <v>0</v>
      </c>
      <c r="AR20" s="44">
        <f>-'8、融资与资金成本'!AP78</f>
        <v>0</v>
      </c>
      <c r="AS20" s="44">
        <f>-'8、融资与资金成本'!AQ78</f>
        <v>0</v>
      </c>
      <c r="AT20" s="44">
        <f>-'8、融资与资金成本'!AR78</f>
        <v>0</v>
      </c>
      <c r="AU20" s="44">
        <f>-'8、融资与资金成本'!AS78</f>
        <v>0</v>
      </c>
      <c r="AV20" s="44">
        <f>-'8、融资与资金成本'!AT78</f>
        <v>0</v>
      </c>
      <c r="AW20" s="44">
        <f>-'8、融资与资金成本'!AU78</f>
        <v>0</v>
      </c>
      <c r="AX20" s="44">
        <f>-'8、融资与资金成本'!AV78</f>
        <v>0</v>
      </c>
      <c r="AY20" s="44">
        <f>-'8、融资与资金成本'!AW78</f>
        <v>0</v>
      </c>
      <c r="AZ20" s="44">
        <f>-'8、融资与资金成本'!AX78</f>
        <v>0</v>
      </c>
      <c r="BA20" s="44">
        <f>-'8、融资与资金成本'!AY78</f>
        <v>0</v>
      </c>
      <c r="BB20" s="44">
        <f>-'8、融资与资金成本'!AZ78</f>
        <v>0</v>
      </c>
      <c r="BC20" s="44">
        <f>-'8、融资与资金成本'!BA78</f>
        <v>0</v>
      </c>
      <c r="BD20" s="44">
        <f>-'8、融资与资金成本'!BB78</f>
        <v>0</v>
      </c>
      <c r="BE20" s="44">
        <f>-'8、融资与资金成本'!BC78</f>
        <v>0</v>
      </c>
      <c r="BF20" s="44">
        <f>-'8、融资与资金成本'!BD78</f>
        <v>0</v>
      </c>
      <c r="BG20" s="44">
        <f>-'8、融资与资金成本'!BE78</f>
        <v>0</v>
      </c>
      <c r="BH20" s="44">
        <f>-'8、融资与资金成本'!BF78</f>
        <v>0</v>
      </c>
      <c r="BI20" s="44">
        <f>-'8、融资与资金成本'!BG78</f>
        <v>0</v>
      </c>
      <c r="BJ20" s="44">
        <f>-'8、融资与资金成本'!BH78</f>
        <v>0</v>
      </c>
      <c r="BK20" s="44">
        <f>-'8、融资与资金成本'!BI78</f>
        <v>0</v>
      </c>
      <c r="BL20" s="44">
        <f>-'8、融资与资金成本'!BJ78</f>
        <v>0</v>
      </c>
      <c r="BM20" s="44">
        <f>-'8、融资与资金成本'!BK78</f>
        <v>0</v>
      </c>
      <c r="BN20" s="44">
        <f>-'8、融资与资金成本'!BL78</f>
        <v>0</v>
      </c>
      <c r="BO20" s="44">
        <f>-'8、融资与资金成本'!BM78</f>
        <v>0</v>
      </c>
      <c r="BP20" s="44">
        <f>-'8、融资与资金成本'!BN78</f>
        <v>0</v>
      </c>
      <c r="BQ20" s="44">
        <f>-'8、融资与资金成本'!BO78</f>
        <v>0</v>
      </c>
      <c r="BR20" s="44">
        <f>-'8、融资与资金成本'!BP78</f>
        <v>0</v>
      </c>
      <c r="BS20" s="44">
        <f>-'8、融资与资金成本'!BQ78</f>
        <v>0</v>
      </c>
      <c r="BT20" s="44">
        <f>-'8、融资与资金成本'!BR78</f>
        <v>0</v>
      </c>
      <c r="BU20" s="44">
        <f>-'8、融资与资金成本'!BS78</f>
        <v>0</v>
      </c>
      <c r="BV20" s="44">
        <f>-'8、融资与资金成本'!BT78</f>
        <v>0</v>
      </c>
      <c r="BW20" s="44">
        <f>-'8、融资与资金成本'!BU78</f>
        <v>0</v>
      </c>
      <c r="BX20" s="44">
        <f>-'8、融资与资金成本'!BV78</f>
        <v>0</v>
      </c>
      <c r="BY20" s="44">
        <f>-'8、融资与资金成本'!BW78</f>
        <v>0</v>
      </c>
      <c r="BZ20" s="44">
        <f>-'8、融资与资金成本'!BX78</f>
        <v>0</v>
      </c>
      <c r="CA20" s="44">
        <f>-'8、融资与资金成本'!BY78</f>
        <v>0</v>
      </c>
      <c r="CB20" s="44">
        <f>-'8、融资与资金成本'!BZ78</f>
        <v>0</v>
      </c>
      <c r="CC20" s="44">
        <f>-'8、融资与资金成本'!CA78</f>
        <v>0</v>
      </c>
      <c r="CD20" s="44">
        <f>-'8、融资与资金成本'!CB78</f>
        <v>0</v>
      </c>
      <c r="CE20" s="44">
        <f>-'8、融资与资金成本'!CC78</f>
        <v>0</v>
      </c>
      <c r="CF20" s="44">
        <f>-'8、融资与资金成本'!CD78</f>
        <v>0</v>
      </c>
      <c r="CG20" s="44">
        <f>-'8、融资与资金成本'!CE78</f>
        <v>0</v>
      </c>
      <c r="CH20" s="44">
        <f>-'8、融资与资金成本'!CF78</f>
        <v>0</v>
      </c>
      <c r="CI20" s="44">
        <f>-'8、融资与资金成本'!CG78</f>
        <v>0</v>
      </c>
      <c r="CJ20" s="44">
        <f>-'8、融资与资金成本'!CH78</f>
        <v>0</v>
      </c>
      <c r="CK20" s="44">
        <f>-'8、融资与资金成本'!CI78</f>
        <v>0</v>
      </c>
      <c r="CL20" s="44">
        <f>-'8、融资与资金成本'!CJ78</f>
        <v>0</v>
      </c>
      <c r="CM20" s="44">
        <f>-'8、融资与资金成本'!CK78</f>
        <v>0</v>
      </c>
      <c r="CN20" s="44">
        <f>-'8、融资与资金成本'!CL78</f>
        <v>0</v>
      </c>
      <c r="CO20" s="44">
        <f>-'8、融资与资金成本'!CM78</f>
        <v>0</v>
      </c>
      <c r="CP20" s="44">
        <f>-'8、融资与资金成本'!CN78</f>
        <v>0</v>
      </c>
      <c r="CQ20" s="44">
        <f>-'8、融资与资金成本'!CO78</f>
        <v>0</v>
      </c>
      <c r="CR20" s="44">
        <f>-'8、融资与资金成本'!CP78</f>
        <v>0</v>
      </c>
      <c r="CS20" s="44">
        <f>-'8、融资与资金成本'!CQ78</f>
        <v>0</v>
      </c>
      <c r="CT20" s="44">
        <f>-'8、融资与资金成本'!CR78</f>
        <v>0</v>
      </c>
      <c r="CU20" s="44">
        <f>-'8、融资与资金成本'!CS78</f>
        <v>0</v>
      </c>
      <c r="CV20" s="44">
        <f>-'8、融资与资金成本'!CT78</f>
        <v>0</v>
      </c>
      <c r="CW20" s="62"/>
    </row>
    <row r="21" spans="1:101" ht="21" customHeight="1">
      <c r="A21" s="842"/>
      <c r="B21" s="846" t="s">
        <v>257</v>
      </c>
      <c r="C21" s="72" t="s">
        <v>258</v>
      </c>
      <c r="D21" s="73">
        <f t="shared" si="7"/>
        <v>69048.561955226731</v>
      </c>
      <c r="E21" s="53">
        <f>'8、融资与资金成本'!C69</f>
        <v>0</v>
      </c>
      <c r="F21" s="53">
        <f>'8、融资与资金成本'!D69</f>
        <v>0</v>
      </c>
      <c r="G21" s="53">
        <f>'8、融资与资金成本'!E69</f>
        <v>0</v>
      </c>
      <c r="H21" s="53">
        <f>'8、融资与资金成本'!F69</f>
        <v>69048.561955226731</v>
      </c>
      <c r="I21" s="53">
        <f>'8、融资与资金成本'!G69</f>
        <v>0</v>
      </c>
      <c r="J21" s="53">
        <f>'8、融资与资金成本'!H69</f>
        <v>0</v>
      </c>
      <c r="K21" s="53">
        <f>'8、融资与资金成本'!I69</f>
        <v>0</v>
      </c>
      <c r="L21" s="53">
        <f>'8、融资与资金成本'!J69</f>
        <v>0</v>
      </c>
      <c r="M21" s="53">
        <f>'8、融资与资金成本'!K69</f>
        <v>0</v>
      </c>
      <c r="N21" s="53">
        <f>'8、融资与资金成本'!L69</f>
        <v>0</v>
      </c>
      <c r="O21" s="53">
        <f>'8、融资与资金成本'!M69</f>
        <v>0</v>
      </c>
      <c r="P21" s="53">
        <f>'8、融资与资金成本'!N69</f>
        <v>0</v>
      </c>
      <c r="Q21" s="53">
        <f>'8、融资与资金成本'!O69</f>
        <v>0</v>
      </c>
      <c r="R21" s="53">
        <f>'8、融资与资金成本'!P69</f>
        <v>0</v>
      </c>
      <c r="S21" s="53">
        <f>'8、融资与资金成本'!Q69</f>
        <v>0</v>
      </c>
      <c r="T21" s="53">
        <f>'8、融资与资金成本'!R69</f>
        <v>0</v>
      </c>
      <c r="U21" s="53">
        <f>'8、融资与资金成本'!S69</f>
        <v>0</v>
      </c>
      <c r="V21" s="53">
        <f>'8、融资与资金成本'!T69</f>
        <v>0</v>
      </c>
      <c r="W21" s="53">
        <f>'8、融资与资金成本'!U69</f>
        <v>0</v>
      </c>
      <c r="X21" s="53">
        <f>'8、融资与资金成本'!V69</f>
        <v>0</v>
      </c>
      <c r="Y21" s="53">
        <f>'8、融资与资金成本'!W69</f>
        <v>0</v>
      </c>
      <c r="Z21" s="53">
        <f>'8、融资与资金成本'!X69</f>
        <v>0</v>
      </c>
      <c r="AA21" s="53">
        <f>'8、融资与资金成本'!Y69</f>
        <v>0</v>
      </c>
      <c r="AB21" s="53">
        <f>'8、融资与资金成本'!Z69</f>
        <v>0</v>
      </c>
      <c r="AC21" s="53">
        <f>'8、融资与资金成本'!AA69</f>
        <v>0</v>
      </c>
      <c r="AD21" s="53">
        <f>'8、融资与资金成本'!AB69</f>
        <v>0</v>
      </c>
      <c r="AE21" s="53">
        <f>'8、融资与资金成本'!AC69</f>
        <v>0</v>
      </c>
      <c r="AF21" s="53">
        <f>'8、融资与资金成本'!AD69</f>
        <v>0</v>
      </c>
      <c r="AG21" s="53">
        <f>'8、融资与资金成本'!AE69</f>
        <v>0</v>
      </c>
      <c r="AH21" s="53">
        <f>'8、融资与资金成本'!AF69</f>
        <v>0</v>
      </c>
      <c r="AI21" s="53">
        <f>'8、融资与资金成本'!AG69</f>
        <v>0</v>
      </c>
      <c r="AJ21" s="53">
        <f>'8、融资与资金成本'!AH69</f>
        <v>0</v>
      </c>
      <c r="AK21" s="53">
        <f>'8、融资与资金成本'!AI69</f>
        <v>0</v>
      </c>
      <c r="AL21" s="53">
        <f>'8、融资与资金成本'!AJ69</f>
        <v>0</v>
      </c>
      <c r="AM21" s="53">
        <f>'8、融资与资金成本'!AK69</f>
        <v>0</v>
      </c>
      <c r="AN21" s="53">
        <f>'8、融资与资金成本'!AL69</f>
        <v>0</v>
      </c>
      <c r="AO21" s="53">
        <f>'8、融资与资金成本'!AM69</f>
        <v>0</v>
      </c>
      <c r="AP21" s="53">
        <f>'8、融资与资金成本'!AN69</f>
        <v>0</v>
      </c>
      <c r="AQ21" s="53">
        <f>'8、融资与资金成本'!AO69</f>
        <v>0</v>
      </c>
      <c r="AR21" s="53">
        <f>'8、融资与资金成本'!AP69</f>
        <v>0</v>
      </c>
      <c r="AS21" s="53">
        <f>'8、融资与资金成本'!AQ69</f>
        <v>0</v>
      </c>
      <c r="AT21" s="53">
        <f>'8、融资与资金成本'!AR69</f>
        <v>0</v>
      </c>
      <c r="AU21" s="53">
        <f>'8、融资与资金成本'!AS69</f>
        <v>0</v>
      </c>
      <c r="AV21" s="53">
        <f>'8、融资与资金成本'!AT69</f>
        <v>0</v>
      </c>
      <c r="AW21" s="53">
        <f>'8、融资与资金成本'!AU69</f>
        <v>0</v>
      </c>
      <c r="AX21" s="53">
        <f>'8、融资与资金成本'!AV69</f>
        <v>0</v>
      </c>
      <c r="AY21" s="53">
        <f>'8、融资与资金成本'!AW69</f>
        <v>0</v>
      </c>
      <c r="AZ21" s="53">
        <f>'8、融资与资金成本'!AX69</f>
        <v>0</v>
      </c>
      <c r="BA21" s="53">
        <f>'8、融资与资金成本'!AY69</f>
        <v>0</v>
      </c>
      <c r="BB21" s="53">
        <f>'8、融资与资金成本'!AZ69</f>
        <v>0</v>
      </c>
      <c r="BC21" s="53">
        <f>'8、融资与资金成本'!BA69</f>
        <v>0</v>
      </c>
      <c r="BD21" s="53">
        <f>'8、融资与资金成本'!BB69</f>
        <v>0</v>
      </c>
      <c r="BE21" s="53">
        <f>'8、融资与资金成本'!BC69</f>
        <v>0</v>
      </c>
      <c r="BF21" s="53">
        <f>'8、融资与资金成本'!BD69</f>
        <v>0</v>
      </c>
      <c r="BG21" s="53">
        <f>'8、融资与资金成本'!BE69</f>
        <v>0</v>
      </c>
      <c r="BH21" s="53">
        <f>'8、融资与资金成本'!BF69</f>
        <v>0</v>
      </c>
      <c r="BI21" s="53">
        <f>'8、融资与资金成本'!BG69</f>
        <v>0</v>
      </c>
      <c r="BJ21" s="53">
        <f>'8、融资与资金成本'!BH69</f>
        <v>0</v>
      </c>
      <c r="BK21" s="53">
        <f>'8、融资与资金成本'!BI69</f>
        <v>0</v>
      </c>
      <c r="BL21" s="53">
        <f>'8、融资与资金成本'!BJ69</f>
        <v>0</v>
      </c>
      <c r="BM21" s="53">
        <f>'8、融资与资金成本'!BK69</f>
        <v>0</v>
      </c>
      <c r="BN21" s="53">
        <f>'8、融资与资金成本'!BL69</f>
        <v>0</v>
      </c>
      <c r="BO21" s="53">
        <f>'8、融资与资金成本'!BM69</f>
        <v>0</v>
      </c>
      <c r="BP21" s="53">
        <f>'8、融资与资金成本'!BN69</f>
        <v>0</v>
      </c>
      <c r="BQ21" s="53">
        <f>'8、融资与资金成本'!BO69</f>
        <v>0</v>
      </c>
      <c r="BR21" s="53">
        <f>'8、融资与资金成本'!BP69</f>
        <v>0</v>
      </c>
      <c r="BS21" s="53">
        <f>'8、融资与资金成本'!BQ69</f>
        <v>0</v>
      </c>
      <c r="BT21" s="53">
        <f>'8、融资与资金成本'!BR69</f>
        <v>0</v>
      </c>
      <c r="BU21" s="53">
        <f>'8、融资与资金成本'!BS69</f>
        <v>0</v>
      </c>
      <c r="BV21" s="53">
        <f>'8、融资与资金成本'!BT69</f>
        <v>0</v>
      </c>
      <c r="BW21" s="53">
        <f>'8、融资与资金成本'!BU69</f>
        <v>0</v>
      </c>
      <c r="BX21" s="53">
        <f>'8、融资与资金成本'!BV69</f>
        <v>0</v>
      </c>
      <c r="BY21" s="53">
        <f>'8、融资与资金成本'!BW69</f>
        <v>0</v>
      </c>
      <c r="BZ21" s="53">
        <f>'8、融资与资金成本'!BX69</f>
        <v>0</v>
      </c>
      <c r="CA21" s="53">
        <f>'8、融资与资金成本'!BY69</f>
        <v>0</v>
      </c>
      <c r="CB21" s="53">
        <f>'8、融资与资金成本'!BZ69</f>
        <v>0</v>
      </c>
      <c r="CC21" s="53">
        <f>'8、融资与资金成本'!CA69</f>
        <v>0</v>
      </c>
      <c r="CD21" s="53">
        <f>'8、融资与资金成本'!CB69</f>
        <v>0</v>
      </c>
      <c r="CE21" s="53">
        <f>'8、融资与资金成本'!CC69</f>
        <v>0</v>
      </c>
      <c r="CF21" s="53">
        <f>'8、融资与资金成本'!CD69</f>
        <v>0</v>
      </c>
      <c r="CG21" s="53">
        <f>'8、融资与资金成本'!CE69</f>
        <v>0</v>
      </c>
      <c r="CH21" s="53">
        <f>'8、融资与资金成本'!CF69</f>
        <v>0</v>
      </c>
      <c r="CI21" s="53">
        <f>'8、融资与资金成本'!CG69</f>
        <v>0</v>
      </c>
      <c r="CJ21" s="53">
        <f>'8、融资与资金成本'!CH69</f>
        <v>0</v>
      </c>
      <c r="CK21" s="53">
        <f>'8、融资与资金成本'!CI69</f>
        <v>0</v>
      </c>
      <c r="CL21" s="53">
        <f>'8、融资与资金成本'!CJ69</f>
        <v>0</v>
      </c>
      <c r="CM21" s="53">
        <f>'8、融资与资金成本'!CK69</f>
        <v>0</v>
      </c>
      <c r="CN21" s="53">
        <f>'8、融资与资金成本'!CL69</f>
        <v>0</v>
      </c>
      <c r="CO21" s="53">
        <f>'8、融资与资金成本'!CM69</f>
        <v>0</v>
      </c>
      <c r="CP21" s="53">
        <f>'8、融资与资金成本'!CN69</f>
        <v>0</v>
      </c>
      <c r="CQ21" s="53">
        <f>'8、融资与资金成本'!CO69</f>
        <v>0</v>
      </c>
      <c r="CR21" s="53">
        <f>'8、融资与资金成本'!CP69</f>
        <v>0</v>
      </c>
      <c r="CS21" s="53">
        <f>'8、融资与资金成本'!CQ69</f>
        <v>0</v>
      </c>
      <c r="CT21" s="53">
        <f>'8、融资与资金成本'!CR69</f>
        <v>0</v>
      </c>
      <c r="CU21" s="53">
        <f>'8、融资与资金成本'!CS69</f>
        <v>0</v>
      </c>
      <c r="CV21" s="53">
        <f>'8、融资与资金成本'!CT69</f>
        <v>0</v>
      </c>
      <c r="CW21" s="65"/>
    </row>
    <row r="22" spans="1:101" ht="21" customHeight="1">
      <c r="A22" s="842"/>
      <c r="B22" s="846"/>
      <c r="C22" s="72" t="s">
        <v>255</v>
      </c>
      <c r="D22" s="73">
        <f t="shared" si="7"/>
        <v>-69048.561955226731</v>
      </c>
      <c r="E22" s="53">
        <f>'8、融资与资金成本'!C70</f>
        <v>0</v>
      </c>
      <c r="F22" s="53">
        <f>'8、融资与资金成本'!D70</f>
        <v>0</v>
      </c>
      <c r="G22" s="53">
        <f>'8、融资与资金成本'!E70</f>
        <v>0</v>
      </c>
      <c r="H22" s="53">
        <f>'8、融资与资金成本'!F70</f>
        <v>0</v>
      </c>
      <c r="I22" s="53">
        <f>'8、融资与资金成本'!G70</f>
        <v>0</v>
      </c>
      <c r="J22" s="53">
        <f>'8、融资与资金成本'!H70</f>
        <v>0</v>
      </c>
      <c r="K22" s="53">
        <f>'8、融资与资金成本'!I70</f>
        <v>0</v>
      </c>
      <c r="L22" s="53">
        <f>'8、融资与资金成本'!J70</f>
        <v>0</v>
      </c>
      <c r="M22" s="53">
        <f>'8、融资与资金成本'!K70</f>
        <v>0</v>
      </c>
      <c r="N22" s="53">
        <f>'8、融资与资金成本'!L70</f>
        <v>0</v>
      </c>
      <c r="O22" s="53">
        <f>'8、融资与资金成本'!M70</f>
        <v>-13809.712391045347</v>
      </c>
      <c r="P22" s="53">
        <f>'8、融资与资金成本'!N70</f>
        <v>0</v>
      </c>
      <c r="Q22" s="53">
        <f>'8、融资与资金成本'!O70</f>
        <v>0</v>
      </c>
      <c r="R22" s="53">
        <f>'8、融资与资金成本'!P70</f>
        <v>0</v>
      </c>
      <c r="S22" s="53">
        <f>'8、融资与资金成本'!Q70</f>
        <v>0</v>
      </c>
      <c r="T22" s="53">
        <f>'8、融资与资金成本'!R70</f>
        <v>0</v>
      </c>
      <c r="U22" s="53">
        <f>'8、融资与资金成本'!S70</f>
        <v>0</v>
      </c>
      <c r="V22" s="53">
        <f>'8、融资与资金成本'!T70</f>
        <v>0</v>
      </c>
      <c r="W22" s="53">
        <f>'8、融资与资金成本'!U70</f>
        <v>0</v>
      </c>
      <c r="X22" s="53">
        <f>'8、融资与资金成本'!V70</f>
        <v>0</v>
      </c>
      <c r="Y22" s="53">
        <f>'8、融资与资金成本'!W70</f>
        <v>0</v>
      </c>
      <c r="Z22" s="53">
        <f>'8、融资与资金成本'!X70</f>
        <v>0</v>
      </c>
      <c r="AA22" s="53">
        <f>'8、融资与资金成本'!Y70</f>
        <v>0</v>
      </c>
      <c r="AB22" s="53">
        <f>'8、融资与资金成本'!Z70</f>
        <v>0</v>
      </c>
      <c r="AC22" s="53">
        <f>'8、融资与资金成本'!AA70</f>
        <v>0</v>
      </c>
      <c r="AD22" s="53">
        <f>'8、融资与资金成本'!AB70</f>
        <v>-55238.849564181386</v>
      </c>
      <c r="AE22" s="53">
        <f>'8、融资与资金成本'!AC70</f>
        <v>0</v>
      </c>
      <c r="AF22" s="53">
        <f>'8、融资与资金成本'!AD70</f>
        <v>0</v>
      </c>
      <c r="AG22" s="53">
        <f>'8、融资与资金成本'!AE70</f>
        <v>0</v>
      </c>
      <c r="AH22" s="53">
        <f>'8、融资与资金成本'!AF70</f>
        <v>0</v>
      </c>
      <c r="AI22" s="53">
        <f>'8、融资与资金成本'!AG70</f>
        <v>0</v>
      </c>
      <c r="AJ22" s="53">
        <f>'8、融资与资金成本'!AH70</f>
        <v>0</v>
      </c>
      <c r="AK22" s="53">
        <f>'8、融资与资金成本'!AI70</f>
        <v>0</v>
      </c>
      <c r="AL22" s="53">
        <f>'8、融资与资金成本'!AJ70</f>
        <v>0</v>
      </c>
      <c r="AM22" s="53">
        <f>'8、融资与资金成本'!AK70</f>
        <v>0</v>
      </c>
      <c r="AN22" s="53">
        <f>'8、融资与资金成本'!AL70</f>
        <v>0</v>
      </c>
      <c r="AO22" s="53">
        <f>'8、融资与资金成本'!AM70</f>
        <v>0</v>
      </c>
      <c r="AP22" s="53">
        <f>'8、融资与资金成本'!AN70</f>
        <v>0</v>
      </c>
      <c r="AQ22" s="53">
        <f>'8、融资与资金成本'!AO70</f>
        <v>0</v>
      </c>
      <c r="AR22" s="53">
        <f>'8、融资与资金成本'!AP70</f>
        <v>0</v>
      </c>
      <c r="AS22" s="53">
        <f>'8、融资与资金成本'!AQ70</f>
        <v>0</v>
      </c>
      <c r="AT22" s="53">
        <f>'8、融资与资金成本'!AR70</f>
        <v>0</v>
      </c>
      <c r="AU22" s="53">
        <f>'8、融资与资金成本'!AS70</f>
        <v>0</v>
      </c>
      <c r="AV22" s="53">
        <f>'8、融资与资金成本'!AT70</f>
        <v>0</v>
      </c>
      <c r="AW22" s="53">
        <f>'8、融资与资金成本'!AU70</f>
        <v>0</v>
      </c>
      <c r="AX22" s="53">
        <f>'8、融资与资金成本'!AV70</f>
        <v>0</v>
      </c>
      <c r="AY22" s="53">
        <f>'8、融资与资金成本'!AW70</f>
        <v>0</v>
      </c>
      <c r="AZ22" s="53">
        <f>'8、融资与资金成本'!AX70</f>
        <v>0</v>
      </c>
      <c r="BA22" s="53">
        <f>'8、融资与资金成本'!AY70</f>
        <v>0</v>
      </c>
      <c r="BB22" s="53">
        <f>'8、融资与资金成本'!AZ70</f>
        <v>0</v>
      </c>
      <c r="BC22" s="53">
        <f>'8、融资与资金成本'!BA70</f>
        <v>0</v>
      </c>
      <c r="BD22" s="53">
        <f>'8、融资与资金成本'!BB70</f>
        <v>0</v>
      </c>
      <c r="BE22" s="53">
        <f>'8、融资与资金成本'!BC70</f>
        <v>0</v>
      </c>
      <c r="BF22" s="53">
        <f>'8、融资与资金成本'!BD70</f>
        <v>0</v>
      </c>
      <c r="BG22" s="53">
        <f>'8、融资与资金成本'!BE70</f>
        <v>0</v>
      </c>
      <c r="BH22" s="53">
        <f>'8、融资与资金成本'!BF70</f>
        <v>0</v>
      </c>
      <c r="BI22" s="53">
        <f>'8、融资与资金成本'!BG70</f>
        <v>0</v>
      </c>
      <c r="BJ22" s="53">
        <f>'8、融资与资金成本'!BH70</f>
        <v>0</v>
      </c>
      <c r="BK22" s="53">
        <f>'8、融资与资金成本'!BI70</f>
        <v>0</v>
      </c>
      <c r="BL22" s="53">
        <f>'8、融资与资金成本'!BJ70</f>
        <v>0</v>
      </c>
      <c r="BM22" s="53">
        <f>'8、融资与资金成本'!BK70</f>
        <v>0</v>
      </c>
      <c r="BN22" s="53">
        <f>'8、融资与资金成本'!BL70</f>
        <v>0</v>
      </c>
      <c r="BO22" s="53">
        <f>'8、融资与资金成本'!BM70</f>
        <v>0</v>
      </c>
      <c r="BP22" s="53">
        <f>'8、融资与资金成本'!BN70</f>
        <v>0</v>
      </c>
      <c r="BQ22" s="53">
        <f>'8、融资与资金成本'!BO70</f>
        <v>0</v>
      </c>
      <c r="BR22" s="53">
        <f>'8、融资与资金成本'!BP70</f>
        <v>0</v>
      </c>
      <c r="BS22" s="53">
        <f>'8、融资与资金成本'!BQ70</f>
        <v>0</v>
      </c>
      <c r="BT22" s="53">
        <f>'8、融资与资金成本'!BR70</f>
        <v>0</v>
      </c>
      <c r="BU22" s="53">
        <f>'8、融资与资金成本'!BS70</f>
        <v>0</v>
      </c>
      <c r="BV22" s="53">
        <f>'8、融资与资金成本'!BT70</f>
        <v>0</v>
      </c>
      <c r="BW22" s="53">
        <f>'8、融资与资金成本'!BU70</f>
        <v>0</v>
      </c>
      <c r="BX22" s="53">
        <f>'8、融资与资金成本'!BV70</f>
        <v>0</v>
      </c>
      <c r="BY22" s="53">
        <f>'8、融资与资金成本'!BW70</f>
        <v>0</v>
      </c>
      <c r="BZ22" s="53">
        <f>'8、融资与资金成本'!BX70</f>
        <v>0</v>
      </c>
      <c r="CA22" s="53">
        <f>'8、融资与资金成本'!BY70</f>
        <v>0</v>
      </c>
      <c r="CB22" s="53">
        <f>'8、融资与资金成本'!BZ70</f>
        <v>0</v>
      </c>
      <c r="CC22" s="53">
        <f>'8、融资与资金成本'!CA70</f>
        <v>0</v>
      </c>
      <c r="CD22" s="53">
        <f>'8、融资与资金成本'!CB70</f>
        <v>0</v>
      </c>
      <c r="CE22" s="53">
        <f>'8、融资与资金成本'!CC70</f>
        <v>0</v>
      </c>
      <c r="CF22" s="53">
        <f>'8、融资与资金成本'!CD70</f>
        <v>0</v>
      </c>
      <c r="CG22" s="53">
        <f>'8、融资与资金成本'!CE70</f>
        <v>0</v>
      </c>
      <c r="CH22" s="53">
        <f>'8、融资与资金成本'!CF70</f>
        <v>0</v>
      </c>
      <c r="CI22" s="53">
        <f>'8、融资与资金成本'!CG70</f>
        <v>0</v>
      </c>
      <c r="CJ22" s="53">
        <f>'8、融资与资金成本'!CH70</f>
        <v>0</v>
      </c>
      <c r="CK22" s="53">
        <f>'8、融资与资金成本'!CI70</f>
        <v>0</v>
      </c>
      <c r="CL22" s="53">
        <f>'8、融资与资金成本'!CJ70</f>
        <v>0</v>
      </c>
      <c r="CM22" s="53">
        <f>'8、融资与资金成本'!CK70</f>
        <v>0</v>
      </c>
      <c r="CN22" s="53">
        <f>'8、融资与资金成本'!CL70</f>
        <v>0</v>
      </c>
      <c r="CO22" s="53">
        <f>'8、融资与资金成本'!CM70</f>
        <v>0</v>
      </c>
      <c r="CP22" s="53">
        <f>'8、融资与资金成本'!CN70</f>
        <v>0</v>
      </c>
      <c r="CQ22" s="53">
        <f>'8、融资与资金成本'!CO70</f>
        <v>0</v>
      </c>
      <c r="CR22" s="53">
        <f>'8、融资与资金成本'!CP70</f>
        <v>0</v>
      </c>
      <c r="CS22" s="53">
        <f>'8、融资与资金成本'!CQ70</f>
        <v>0</v>
      </c>
      <c r="CT22" s="53">
        <f>'8、融资与资金成本'!CR70</f>
        <v>0</v>
      </c>
      <c r="CU22" s="53">
        <f>'8、融资与资金成本'!CS70</f>
        <v>0</v>
      </c>
      <c r="CV22" s="53">
        <f>'8、融资与资金成本'!CT70</f>
        <v>0</v>
      </c>
      <c r="CW22" s="65"/>
    </row>
    <row r="23" spans="1:101" ht="21" customHeight="1">
      <c r="A23" s="842"/>
      <c r="B23" s="846"/>
      <c r="C23" s="72" t="s">
        <v>256</v>
      </c>
      <c r="D23" s="73">
        <f t="shared" si="7"/>
        <v>-7652.8822833709673</v>
      </c>
      <c r="E23" s="53">
        <f>-'8、融资与资金成本'!C79</f>
        <v>0</v>
      </c>
      <c r="F23" s="53">
        <f>-'8、融资与资金成本'!D79</f>
        <v>0</v>
      </c>
      <c r="G23" s="53">
        <f>-'8、融资与资金成本'!E79</f>
        <v>0</v>
      </c>
      <c r="H23" s="53">
        <f>-'8、融资与资金成本'!F79</f>
        <v>-402.78327807215595</v>
      </c>
      <c r="I23" s="53">
        <f>-'8、融资与资金成本'!G79</f>
        <v>-402.78327807215595</v>
      </c>
      <c r="J23" s="53">
        <f>-'8、融资与资金成本'!H79</f>
        <v>-402.78327807215595</v>
      </c>
      <c r="K23" s="53">
        <f>-'8、融资与资金成本'!I79</f>
        <v>-402.78327807215595</v>
      </c>
      <c r="L23" s="53">
        <f>-'8、融资与资金成本'!J79</f>
        <v>-402.78327807215595</v>
      </c>
      <c r="M23" s="53">
        <f>-'8、融资与资金成本'!K79</f>
        <v>-402.78327807215595</v>
      </c>
      <c r="N23" s="53">
        <f>-'8、融资与资金成本'!L79</f>
        <v>-402.78327807215595</v>
      </c>
      <c r="O23" s="53">
        <f>-'8、融资与资金成本'!M79</f>
        <v>-322.22662245772477</v>
      </c>
      <c r="P23" s="53">
        <f>-'8、融资与资金成本'!N79</f>
        <v>-322.22662245772477</v>
      </c>
      <c r="Q23" s="53">
        <f>-'8、融资与资金成本'!O79</f>
        <v>-322.22662245772477</v>
      </c>
      <c r="R23" s="53">
        <f>-'8、融资与资金成本'!P79</f>
        <v>-322.22662245772477</v>
      </c>
      <c r="S23" s="53">
        <f>-'8、融资与资金成本'!Q79</f>
        <v>-322.22662245772477</v>
      </c>
      <c r="T23" s="53">
        <f>-'8、融资与资金成本'!R79</f>
        <v>-322.22662245772477</v>
      </c>
      <c r="U23" s="53">
        <f>-'8、融资与资金成本'!S79</f>
        <v>-322.22662245772477</v>
      </c>
      <c r="V23" s="53">
        <f>-'8、融资与资金成本'!T79</f>
        <v>-322.22662245772477</v>
      </c>
      <c r="W23" s="53">
        <f>-'8、融资与资金成本'!U79</f>
        <v>-322.22662245772477</v>
      </c>
      <c r="X23" s="53">
        <f>-'8、融资与资金成本'!V79</f>
        <v>-322.22662245772477</v>
      </c>
      <c r="Y23" s="53">
        <f>-'8、融资与资金成本'!W79</f>
        <v>-322.22662245772477</v>
      </c>
      <c r="Z23" s="53">
        <f>-'8、融资与资金成本'!X79</f>
        <v>-322.22662245772477</v>
      </c>
      <c r="AA23" s="53">
        <f>-'8、融资与资金成本'!Y79</f>
        <v>-322.22662245772477</v>
      </c>
      <c r="AB23" s="53">
        <f>-'8、融资与资金成本'!Z79</f>
        <v>-322.22662245772477</v>
      </c>
      <c r="AC23" s="53">
        <f>-'8、融资与资金成本'!AA79</f>
        <v>-322.22662245772477</v>
      </c>
      <c r="AD23" s="53">
        <f>-'8、融资与资金成本'!AB79</f>
        <v>0</v>
      </c>
      <c r="AE23" s="53">
        <f>-'8、融资与资金成本'!AC79</f>
        <v>0</v>
      </c>
      <c r="AF23" s="53">
        <f>-'8、融资与资金成本'!AD79</f>
        <v>0</v>
      </c>
      <c r="AG23" s="53">
        <f>-'8、融资与资金成本'!AE79</f>
        <v>0</v>
      </c>
      <c r="AH23" s="53">
        <f>-'8、融资与资金成本'!AF79</f>
        <v>0</v>
      </c>
      <c r="AI23" s="53">
        <f>-'8、融资与资金成本'!AG79</f>
        <v>0</v>
      </c>
      <c r="AJ23" s="53">
        <f>-'8、融资与资金成本'!AH79</f>
        <v>0</v>
      </c>
      <c r="AK23" s="53">
        <f>-'8、融资与资金成本'!AI79</f>
        <v>0</v>
      </c>
      <c r="AL23" s="53">
        <f>-'8、融资与资金成本'!AJ79</f>
        <v>0</v>
      </c>
      <c r="AM23" s="53">
        <f>-'8、融资与资金成本'!AK79</f>
        <v>0</v>
      </c>
      <c r="AN23" s="53">
        <f>-'8、融资与资金成本'!AL79</f>
        <v>0</v>
      </c>
      <c r="AO23" s="53">
        <f>-'8、融资与资金成本'!AM79</f>
        <v>0</v>
      </c>
      <c r="AP23" s="53">
        <f>-'8、融资与资金成本'!AN79</f>
        <v>0</v>
      </c>
      <c r="AQ23" s="53">
        <f>-'8、融资与资金成本'!AO79</f>
        <v>0</v>
      </c>
      <c r="AR23" s="53">
        <f>-'8、融资与资金成本'!AP79</f>
        <v>0</v>
      </c>
      <c r="AS23" s="53">
        <f>-'8、融资与资金成本'!AQ79</f>
        <v>0</v>
      </c>
      <c r="AT23" s="53">
        <f>-'8、融资与资金成本'!AR79</f>
        <v>0</v>
      </c>
      <c r="AU23" s="53">
        <f>-'8、融资与资金成本'!AS79</f>
        <v>0</v>
      </c>
      <c r="AV23" s="53">
        <f>-'8、融资与资金成本'!AT79</f>
        <v>0</v>
      </c>
      <c r="AW23" s="53">
        <f>-'8、融资与资金成本'!AU79</f>
        <v>0</v>
      </c>
      <c r="AX23" s="53">
        <f>-'8、融资与资金成本'!AV79</f>
        <v>0</v>
      </c>
      <c r="AY23" s="53">
        <f>-'8、融资与资金成本'!AW79</f>
        <v>0</v>
      </c>
      <c r="AZ23" s="53">
        <f>-'8、融资与资金成本'!AX79</f>
        <v>0</v>
      </c>
      <c r="BA23" s="53">
        <f>-'8、融资与资金成本'!AY79</f>
        <v>0</v>
      </c>
      <c r="BB23" s="53">
        <f>-'8、融资与资金成本'!AZ79</f>
        <v>0</v>
      </c>
      <c r="BC23" s="53">
        <f>-'8、融资与资金成本'!BA79</f>
        <v>0</v>
      </c>
      <c r="BD23" s="53">
        <f>-'8、融资与资金成本'!BB79</f>
        <v>0</v>
      </c>
      <c r="BE23" s="53">
        <f>-'8、融资与资金成本'!BC79</f>
        <v>0</v>
      </c>
      <c r="BF23" s="53">
        <f>-'8、融资与资金成本'!BD79</f>
        <v>0</v>
      </c>
      <c r="BG23" s="53">
        <f>-'8、融资与资金成本'!BE79</f>
        <v>0</v>
      </c>
      <c r="BH23" s="53">
        <f>-'8、融资与资金成本'!BF79</f>
        <v>0</v>
      </c>
      <c r="BI23" s="53">
        <f>-'8、融资与资金成本'!BG79</f>
        <v>0</v>
      </c>
      <c r="BJ23" s="53">
        <f>-'8、融资与资金成本'!BH79</f>
        <v>0</v>
      </c>
      <c r="BK23" s="53">
        <f>-'8、融资与资金成本'!BI79</f>
        <v>0</v>
      </c>
      <c r="BL23" s="53">
        <f>-'8、融资与资金成本'!BJ79</f>
        <v>0</v>
      </c>
      <c r="BM23" s="53">
        <f>-'8、融资与资金成本'!BK79</f>
        <v>0</v>
      </c>
      <c r="BN23" s="53">
        <f>-'8、融资与资金成本'!BL79</f>
        <v>0</v>
      </c>
      <c r="BO23" s="53">
        <f>-'8、融资与资金成本'!BM79</f>
        <v>0</v>
      </c>
      <c r="BP23" s="53">
        <f>-'8、融资与资金成本'!BN79</f>
        <v>0</v>
      </c>
      <c r="BQ23" s="53">
        <f>-'8、融资与资金成本'!BO79</f>
        <v>0</v>
      </c>
      <c r="BR23" s="53">
        <f>-'8、融资与资金成本'!BP79</f>
        <v>0</v>
      </c>
      <c r="BS23" s="53">
        <f>-'8、融资与资金成本'!BQ79</f>
        <v>0</v>
      </c>
      <c r="BT23" s="53">
        <f>-'8、融资与资金成本'!BR79</f>
        <v>0</v>
      </c>
      <c r="BU23" s="53">
        <f>-'8、融资与资金成本'!BS79</f>
        <v>0</v>
      </c>
      <c r="BV23" s="53">
        <f>-'8、融资与资金成本'!BT79</f>
        <v>0</v>
      </c>
      <c r="BW23" s="53">
        <f>-'8、融资与资金成本'!BU79</f>
        <v>0</v>
      </c>
      <c r="BX23" s="53">
        <f>-'8、融资与资金成本'!BV79</f>
        <v>0</v>
      </c>
      <c r="BY23" s="53">
        <f>-'8、融资与资金成本'!BW79</f>
        <v>0</v>
      </c>
      <c r="BZ23" s="53">
        <f>-'8、融资与资金成本'!BX79</f>
        <v>0</v>
      </c>
      <c r="CA23" s="53">
        <f>-'8、融资与资金成本'!BY79</f>
        <v>0</v>
      </c>
      <c r="CB23" s="53">
        <f>-'8、融资与资金成本'!BZ79</f>
        <v>0</v>
      </c>
      <c r="CC23" s="53">
        <f>-'8、融资与资金成本'!CA79</f>
        <v>0</v>
      </c>
      <c r="CD23" s="53">
        <f>-'8、融资与资金成本'!CB79</f>
        <v>0</v>
      </c>
      <c r="CE23" s="53">
        <f>-'8、融资与资金成本'!CC79</f>
        <v>0</v>
      </c>
      <c r="CF23" s="53">
        <f>-'8、融资与资金成本'!CD79</f>
        <v>0</v>
      </c>
      <c r="CG23" s="53">
        <f>-'8、融资与资金成本'!CE79</f>
        <v>0</v>
      </c>
      <c r="CH23" s="53">
        <f>-'8、融资与资金成本'!CF79</f>
        <v>0</v>
      </c>
      <c r="CI23" s="53">
        <f>-'8、融资与资金成本'!CG79</f>
        <v>0</v>
      </c>
      <c r="CJ23" s="53">
        <f>-'8、融资与资金成本'!CH79</f>
        <v>0</v>
      </c>
      <c r="CK23" s="53">
        <f>-'8、融资与资金成本'!CI79</f>
        <v>0</v>
      </c>
      <c r="CL23" s="53">
        <f>-'8、融资与资金成本'!CJ79</f>
        <v>0</v>
      </c>
      <c r="CM23" s="53">
        <f>-'8、融资与资金成本'!CK79</f>
        <v>0</v>
      </c>
      <c r="CN23" s="53">
        <f>-'8、融资与资金成本'!CL79</f>
        <v>0</v>
      </c>
      <c r="CO23" s="53">
        <f>-'8、融资与资金成本'!CM79</f>
        <v>0</v>
      </c>
      <c r="CP23" s="53">
        <f>-'8、融资与资金成本'!CN79</f>
        <v>0</v>
      </c>
      <c r="CQ23" s="53">
        <f>-'8、融资与资金成本'!CO79</f>
        <v>0</v>
      </c>
      <c r="CR23" s="53">
        <f>-'8、融资与资金成本'!CP79</f>
        <v>0</v>
      </c>
      <c r="CS23" s="53">
        <f>-'8、融资与资金成本'!CQ79</f>
        <v>0</v>
      </c>
      <c r="CT23" s="53">
        <f>-'8、融资与资金成本'!CR79</f>
        <v>0</v>
      </c>
      <c r="CU23" s="53">
        <f>-'8、融资与资金成本'!CS79</f>
        <v>0</v>
      </c>
      <c r="CV23" s="53">
        <f>-'8、融资与资金成本'!CT79</f>
        <v>0</v>
      </c>
      <c r="CW23" s="65"/>
    </row>
    <row r="24" spans="1:101" ht="21" customHeight="1">
      <c r="A24" s="842"/>
      <c r="B24" s="854" t="s">
        <v>259</v>
      </c>
      <c r="C24" s="854"/>
      <c r="D24" s="50">
        <f t="shared" si="7"/>
        <v>-9592.2814906549902</v>
      </c>
      <c r="E24" s="49">
        <f>SUM(E18:E23)</f>
        <v>0</v>
      </c>
      <c r="F24" s="49">
        <f t="shared" ref="F24:BQ24" si="8">SUM(F18:F23)</f>
        <v>0</v>
      </c>
      <c r="G24" s="49">
        <f t="shared" si="8"/>
        <v>0</v>
      </c>
      <c r="H24" s="49">
        <f t="shared" si="8"/>
        <v>68645.77867715458</v>
      </c>
      <c r="I24" s="49">
        <f t="shared" si="8"/>
        <v>-402.78327807215595</v>
      </c>
      <c r="J24" s="49">
        <f t="shared" si="8"/>
        <v>-402.78327807215595</v>
      </c>
      <c r="K24" s="49">
        <f t="shared" si="8"/>
        <v>-402.78327807215595</v>
      </c>
      <c r="L24" s="49">
        <f t="shared" si="8"/>
        <v>10528.496662024014</v>
      </c>
      <c r="M24" s="49">
        <f t="shared" si="8"/>
        <v>5012.8690468222403</v>
      </c>
      <c r="N24" s="49">
        <f t="shared" si="8"/>
        <v>-477.76474580269013</v>
      </c>
      <c r="O24" s="49">
        <f t="shared" si="8"/>
        <v>-3275.6405411374358</v>
      </c>
      <c r="P24" s="49">
        <f t="shared" si="8"/>
        <v>-447.19573534194842</v>
      </c>
      <c r="Q24" s="49">
        <f t="shared" si="8"/>
        <v>-447.19573534194842</v>
      </c>
      <c r="R24" s="49">
        <f t="shared" si="8"/>
        <v>-447.19573534194842</v>
      </c>
      <c r="S24" s="49">
        <f t="shared" si="8"/>
        <v>-447.19573534194842</v>
      </c>
      <c r="T24" s="49">
        <f t="shared" si="8"/>
        <v>-447.19573534194842</v>
      </c>
      <c r="U24" s="49">
        <f t="shared" si="8"/>
        <v>-447.19573534194842</v>
      </c>
      <c r="V24" s="49">
        <f t="shared" si="8"/>
        <v>-447.19573534194842</v>
      </c>
      <c r="W24" s="49">
        <f t="shared" si="8"/>
        <v>-447.19573534194842</v>
      </c>
      <c r="X24" s="49">
        <f t="shared" si="8"/>
        <v>-5370.6972257791913</v>
      </c>
      <c r="Y24" s="49">
        <f t="shared" si="8"/>
        <v>-424.68105757627472</v>
      </c>
      <c r="Z24" s="49">
        <f t="shared" si="8"/>
        <v>-424.68105757627472</v>
      </c>
      <c r="AA24" s="49">
        <f t="shared" si="8"/>
        <v>-424.68105757627472</v>
      </c>
      <c r="AB24" s="49">
        <f t="shared" si="8"/>
        <v>-424.68105757627472</v>
      </c>
      <c r="AC24" s="49">
        <f t="shared" si="8"/>
        <v>-424.68105757627472</v>
      </c>
      <c r="AD24" s="49">
        <f t="shared" si="8"/>
        <v>-77746.00235910312</v>
      </c>
      <c r="AE24" s="49">
        <f t="shared" si="8"/>
        <v>0</v>
      </c>
      <c r="AF24" s="49">
        <f t="shared" si="8"/>
        <v>0</v>
      </c>
      <c r="AG24" s="49">
        <f t="shared" si="8"/>
        <v>0</v>
      </c>
      <c r="AH24" s="49">
        <f t="shared" si="8"/>
        <v>0</v>
      </c>
      <c r="AI24" s="49">
        <f t="shared" si="8"/>
        <v>0</v>
      </c>
      <c r="AJ24" s="49">
        <f t="shared" si="8"/>
        <v>0</v>
      </c>
      <c r="AK24" s="49">
        <f t="shared" si="8"/>
        <v>0</v>
      </c>
      <c r="AL24" s="49">
        <f t="shared" si="8"/>
        <v>0</v>
      </c>
      <c r="AM24" s="49">
        <f t="shared" si="8"/>
        <v>0</v>
      </c>
      <c r="AN24" s="49">
        <f t="shared" si="8"/>
        <v>0</v>
      </c>
      <c r="AO24" s="49">
        <f t="shared" si="8"/>
        <v>0</v>
      </c>
      <c r="AP24" s="49">
        <f t="shared" si="8"/>
        <v>0</v>
      </c>
      <c r="AQ24" s="49">
        <f t="shared" si="8"/>
        <v>0</v>
      </c>
      <c r="AR24" s="49">
        <f t="shared" si="8"/>
        <v>0</v>
      </c>
      <c r="AS24" s="49">
        <f t="shared" si="8"/>
        <v>0</v>
      </c>
      <c r="AT24" s="49">
        <f t="shared" si="8"/>
        <v>0</v>
      </c>
      <c r="AU24" s="49">
        <f t="shared" si="8"/>
        <v>0</v>
      </c>
      <c r="AV24" s="49">
        <f t="shared" si="8"/>
        <v>0</v>
      </c>
      <c r="AW24" s="49">
        <f t="shared" si="8"/>
        <v>0</v>
      </c>
      <c r="AX24" s="49">
        <f t="shared" si="8"/>
        <v>0</v>
      </c>
      <c r="AY24" s="49">
        <f t="shared" si="8"/>
        <v>0</v>
      </c>
      <c r="AZ24" s="49">
        <f t="shared" si="8"/>
        <v>0</v>
      </c>
      <c r="BA24" s="49">
        <f t="shared" si="8"/>
        <v>0</v>
      </c>
      <c r="BB24" s="49">
        <f t="shared" si="8"/>
        <v>0</v>
      </c>
      <c r="BC24" s="49">
        <f t="shared" si="8"/>
        <v>0</v>
      </c>
      <c r="BD24" s="49">
        <f t="shared" si="8"/>
        <v>0</v>
      </c>
      <c r="BE24" s="49">
        <f t="shared" si="8"/>
        <v>0</v>
      </c>
      <c r="BF24" s="49">
        <f t="shared" si="8"/>
        <v>0</v>
      </c>
      <c r="BG24" s="49">
        <f t="shared" si="8"/>
        <v>0</v>
      </c>
      <c r="BH24" s="49">
        <f t="shared" si="8"/>
        <v>0</v>
      </c>
      <c r="BI24" s="49">
        <f t="shared" si="8"/>
        <v>0</v>
      </c>
      <c r="BJ24" s="49">
        <f t="shared" si="8"/>
        <v>0</v>
      </c>
      <c r="BK24" s="49">
        <f t="shared" si="8"/>
        <v>0</v>
      </c>
      <c r="BL24" s="49">
        <f t="shared" si="8"/>
        <v>0</v>
      </c>
      <c r="BM24" s="49">
        <f t="shared" si="8"/>
        <v>0</v>
      </c>
      <c r="BN24" s="49">
        <f t="shared" si="8"/>
        <v>0</v>
      </c>
      <c r="BO24" s="49">
        <f t="shared" si="8"/>
        <v>0</v>
      </c>
      <c r="BP24" s="49">
        <f t="shared" si="8"/>
        <v>0</v>
      </c>
      <c r="BQ24" s="49">
        <f t="shared" si="8"/>
        <v>0</v>
      </c>
      <c r="BR24" s="49">
        <f t="shared" ref="BR24:CV24" si="9">SUM(BR18:BR23)</f>
        <v>0</v>
      </c>
      <c r="BS24" s="49">
        <f t="shared" si="9"/>
        <v>0</v>
      </c>
      <c r="BT24" s="49">
        <f t="shared" si="9"/>
        <v>0</v>
      </c>
      <c r="BU24" s="49">
        <f t="shared" si="9"/>
        <v>0</v>
      </c>
      <c r="BV24" s="49">
        <f t="shared" si="9"/>
        <v>0</v>
      </c>
      <c r="BW24" s="49">
        <f t="shared" si="9"/>
        <v>0</v>
      </c>
      <c r="BX24" s="49">
        <f t="shared" si="9"/>
        <v>0</v>
      </c>
      <c r="BY24" s="49">
        <f t="shared" si="9"/>
        <v>0</v>
      </c>
      <c r="BZ24" s="49">
        <f t="shared" si="9"/>
        <v>0</v>
      </c>
      <c r="CA24" s="49">
        <f t="shared" si="9"/>
        <v>0</v>
      </c>
      <c r="CB24" s="49">
        <f t="shared" si="9"/>
        <v>0</v>
      </c>
      <c r="CC24" s="49">
        <f t="shared" si="9"/>
        <v>0</v>
      </c>
      <c r="CD24" s="49">
        <f t="shared" si="9"/>
        <v>0</v>
      </c>
      <c r="CE24" s="49">
        <f t="shared" si="9"/>
        <v>0</v>
      </c>
      <c r="CF24" s="49">
        <f t="shared" si="9"/>
        <v>0</v>
      </c>
      <c r="CG24" s="49">
        <f t="shared" si="9"/>
        <v>0</v>
      </c>
      <c r="CH24" s="49">
        <f t="shared" si="9"/>
        <v>0</v>
      </c>
      <c r="CI24" s="49">
        <f t="shared" si="9"/>
        <v>0</v>
      </c>
      <c r="CJ24" s="49">
        <f t="shared" si="9"/>
        <v>0</v>
      </c>
      <c r="CK24" s="49">
        <f t="shared" si="9"/>
        <v>0</v>
      </c>
      <c r="CL24" s="49">
        <f t="shared" si="9"/>
        <v>0</v>
      </c>
      <c r="CM24" s="49">
        <f t="shared" si="9"/>
        <v>0</v>
      </c>
      <c r="CN24" s="49">
        <f t="shared" si="9"/>
        <v>0</v>
      </c>
      <c r="CO24" s="49">
        <f t="shared" si="9"/>
        <v>0</v>
      </c>
      <c r="CP24" s="49">
        <f t="shared" si="9"/>
        <v>0</v>
      </c>
      <c r="CQ24" s="49">
        <f t="shared" si="9"/>
        <v>0</v>
      </c>
      <c r="CR24" s="49">
        <f t="shared" si="9"/>
        <v>0</v>
      </c>
      <c r="CS24" s="49">
        <f t="shared" si="9"/>
        <v>0</v>
      </c>
      <c r="CT24" s="49">
        <f t="shared" si="9"/>
        <v>0</v>
      </c>
      <c r="CU24" s="49">
        <f t="shared" si="9"/>
        <v>0</v>
      </c>
      <c r="CV24" s="49">
        <f t="shared" si="9"/>
        <v>0</v>
      </c>
      <c r="CW24" s="62"/>
    </row>
    <row r="25" spans="1:101" ht="21" customHeight="1">
      <c r="A25" s="843"/>
      <c r="B25" s="854" t="s">
        <v>205</v>
      </c>
      <c r="C25" s="854"/>
      <c r="D25" s="50">
        <f t="shared" ref="D25:D29" si="10">CV25</f>
        <v>-9592.2814906549902</v>
      </c>
      <c r="E25" s="49">
        <f t="shared" ref="E25:E29" si="11">E24</f>
        <v>0</v>
      </c>
      <c r="F25" s="49">
        <f>E25+F24</f>
        <v>0</v>
      </c>
      <c r="G25" s="49">
        <f t="shared" ref="G25:BR25" si="12">F25+G24</f>
        <v>0</v>
      </c>
      <c r="H25" s="49">
        <f t="shared" si="12"/>
        <v>68645.77867715458</v>
      </c>
      <c r="I25" s="49">
        <f t="shared" si="12"/>
        <v>68242.995399082429</v>
      </c>
      <c r="J25" s="49">
        <f t="shared" si="12"/>
        <v>67840.212121010278</v>
      </c>
      <c r="K25" s="49">
        <f t="shared" si="12"/>
        <v>67437.428842938127</v>
      </c>
      <c r="L25" s="49">
        <f t="shared" si="12"/>
        <v>77965.925504962142</v>
      </c>
      <c r="M25" s="49">
        <f t="shared" si="12"/>
        <v>82978.794551784376</v>
      </c>
      <c r="N25" s="49">
        <f t="shared" si="12"/>
        <v>82501.029805981685</v>
      </c>
      <c r="O25" s="49">
        <f t="shared" si="12"/>
        <v>79225.389264844256</v>
      </c>
      <c r="P25" s="49">
        <f t="shared" si="12"/>
        <v>78778.193529502314</v>
      </c>
      <c r="Q25" s="49">
        <f t="shared" si="12"/>
        <v>78330.997794160372</v>
      </c>
      <c r="R25" s="49">
        <f t="shared" si="12"/>
        <v>77883.80205881843</v>
      </c>
      <c r="S25" s="49">
        <f t="shared" si="12"/>
        <v>77436.606323476488</v>
      </c>
      <c r="T25" s="49">
        <f t="shared" si="12"/>
        <v>76989.410588134546</v>
      </c>
      <c r="U25" s="49">
        <f t="shared" si="12"/>
        <v>76542.214852792604</v>
      </c>
      <c r="V25" s="49">
        <f t="shared" si="12"/>
        <v>76095.019117450662</v>
      </c>
      <c r="W25" s="49">
        <f t="shared" si="12"/>
        <v>75647.82338210872</v>
      </c>
      <c r="X25" s="49">
        <f t="shared" si="12"/>
        <v>70277.126156329527</v>
      </c>
      <c r="Y25" s="49">
        <f t="shared" si="12"/>
        <v>69852.445098753247</v>
      </c>
      <c r="Z25" s="49">
        <f t="shared" si="12"/>
        <v>69427.764041176968</v>
      </c>
      <c r="AA25" s="49">
        <f t="shared" si="12"/>
        <v>69003.082983600689</v>
      </c>
      <c r="AB25" s="49">
        <f t="shared" si="12"/>
        <v>68578.401926024409</v>
      </c>
      <c r="AC25" s="49">
        <f t="shared" si="12"/>
        <v>68153.72086844813</v>
      </c>
      <c r="AD25" s="49">
        <f t="shared" si="12"/>
        <v>-9592.2814906549902</v>
      </c>
      <c r="AE25" s="49">
        <f t="shared" si="12"/>
        <v>-9592.2814906549902</v>
      </c>
      <c r="AF25" s="49">
        <f t="shared" si="12"/>
        <v>-9592.2814906549902</v>
      </c>
      <c r="AG25" s="49">
        <f t="shared" si="12"/>
        <v>-9592.2814906549902</v>
      </c>
      <c r="AH25" s="49">
        <f t="shared" si="12"/>
        <v>-9592.2814906549902</v>
      </c>
      <c r="AI25" s="49">
        <f t="shared" si="12"/>
        <v>-9592.2814906549902</v>
      </c>
      <c r="AJ25" s="49">
        <f t="shared" si="12"/>
        <v>-9592.2814906549902</v>
      </c>
      <c r="AK25" s="49">
        <f t="shared" si="12"/>
        <v>-9592.2814906549902</v>
      </c>
      <c r="AL25" s="49">
        <f t="shared" si="12"/>
        <v>-9592.2814906549902</v>
      </c>
      <c r="AM25" s="49">
        <f t="shared" si="12"/>
        <v>-9592.2814906549902</v>
      </c>
      <c r="AN25" s="49">
        <f t="shared" si="12"/>
        <v>-9592.2814906549902</v>
      </c>
      <c r="AO25" s="49">
        <f t="shared" si="12"/>
        <v>-9592.2814906549902</v>
      </c>
      <c r="AP25" s="49">
        <f t="shared" si="12"/>
        <v>-9592.2814906549902</v>
      </c>
      <c r="AQ25" s="49">
        <f t="shared" si="12"/>
        <v>-9592.2814906549902</v>
      </c>
      <c r="AR25" s="49">
        <f t="shared" si="12"/>
        <v>-9592.2814906549902</v>
      </c>
      <c r="AS25" s="49">
        <f t="shared" si="12"/>
        <v>-9592.2814906549902</v>
      </c>
      <c r="AT25" s="49">
        <f t="shared" si="12"/>
        <v>-9592.2814906549902</v>
      </c>
      <c r="AU25" s="49">
        <f t="shared" si="12"/>
        <v>-9592.2814906549902</v>
      </c>
      <c r="AV25" s="49">
        <f t="shared" si="12"/>
        <v>-9592.2814906549902</v>
      </c>
      <c r="AW25" s="49">
        <f t="shared" si="12"/>
        <v>-9592.2814906549902</v>
      </c>
      <c r="AX25" s="49">
        <f t="shared" si="12"/>
        <v>-9592.2814906549902</v>
      </c>
      <c r="AY25" s="49">
        <f t="shared" si="12"/>
        <v>-9592.2814906549902</v>
      </c>
      <c r="AZ25" s="49">
        <f t="shared" si="12"/>
        <v>-9592.2814906549902</v>
      </c>
      <c r="BA25" s="49">
        <f t="shared" si="12"/>
        <v>-9592.2814906549902</v>
      </c>
      <c r="BB25" s="49">
        <f t="shared" si="12"/>
        <v>-9592.2814906549902</v>
      </c>
      <c r="BC25" s="49">
        <f t="shared" si="12"/>
        <v>-9592.2814906549902</v>
      </c>
      <c r="BD25" s="49">
        <f t="shared" si="12"/>
        <v>-9592.2814906549902</v>
      </c>
      <c r="BE25" s="49">
        <f t="shared" si="12"/>
        <v>-9592.2814906549902</v>
      </c>
      <c r="BF25" s="49">
        <f t="shared" si="12"/>
        <v>-9592.2814906549902</v>
      </c>
      <c r="BG25" s="49">
        <f t="shared" si="12"/>
        <v>-9592.2814906549902</v>
      </c>
      <c r="BH25" s="49">
        <f t="shared" si="12"/>
        <v>-9592.2814906549902</v>
      </c>
      <c r="BI25" s="49">
        <f t="shared" si="12"/>
        <v>-9592.2814906549902</v>
      </c>
      <c r="BJ25" s="49">
        <f t="shared" si="12"/>
        <v>-9592.2814906549902</v>
      </c>
      <c r="BK25" s="49">
        <f t="shared" si="12"/>
        <v>-9592.2814906549902</v>
      </c>
      <c r="BL25" s="49">
        <f t="shared" si="12"/>
        <v>-9592.2814906549902</v>
      </c>
      <c r="BM25" s="49">
        <f t="shared" si="12"/>
        <v>-9592.2814906549902</v>
      </c>
      <c r="BN25" s="49">
        <f t="shared" si="12"/>
        <v>-9592.2814906549902</v>
      </c>
      <c r="BO25" s="49">
        <f t="shared" si="12"/>
        <v>-9592.2814906549902</v>
      </c>
      <c r="BP25" s="49">
        <f t="shared" si="12"/>
        <v>-9592.2814906549902</v>
      </c>
      <c r="BQ25" s="49">
        <f t="shared" si="12"/>
        <v>-9592.2814906549902</v>
      </c>
      <c r="BR25" s="49">
        <f t="shared" si="12"/>
        <v>-9592.2814906549902</v>
      </c>
      <c r="BS25" s="49">
        <f t="shared" ref="BS25:CV25" si="13">BR25+BS24</f>
        <v>-9592.2814906549902</v>
      </c>
      <c r="BT25" s="49">
        <f t="shared" si="13"/>
        <v>-9592.2814906549902</v>
      </c>
      <c r="BU25" s="49">
        <f t="shared" si="13"/>
        <v>-9592.2814906549902</v>
      </c>
      <c r="BV25" s="49">
        <f t="shared" si="13"/>
        <v>-9592.2814906549902</v>
      </c>
      <c r="BW25" s="49">
        <f t="shared" si="13"/>
        <v>-9592.2814906549902</v>
      </c>
      <c r="BX25" s="49">
        <f t="shared" si="13"/>
        <v>-9592.2814906549902</v>
      </c>
      <c r="BY25" s="49">
        <f t="shared" si="13"/>
        <v>-9592.2814906549902</v>
      </c>
      <c r="BZ25" s="49">
        <f t="shared" si="13"/>
        <v>-9592.2814906549902</v>
      </c>
      <c r="CA25" s="49">
        <f t="shared" si="13"/>
        <v>-9592.2814906549902</v>
      </c>
      <c r="CB25" s="49">
        <f t="shared" si="13"/>
        <v>-9592.2814906549902</v>
      </c>
      <c r="CC25" s="49">
        <f t="shared" si="13"/>
        <v>-9592.2814906549902</v>
      </c>
      <c r="CD25" s="49">
        <f t="shared" si="13"/>
        <v>-9592.2814906549902</v>
      </c>
      <c r="CE25" s="49">
        <f t="shared" si="13"/>
        <v>-9592.2814906549902</v>
      </c>
      <c r="CF25" s="49">
        <f t="shared" si="13"/>
        <v>-9592.2814906549902</v>
      </c>
      <c r="CG25" s="49">
        <f t="shared" si="13"/>
        <v>-9592.2814906549902</v>
      </c>
      <c r="CH25" s="49">
        <f t="shared" si="13"/>
        <v>-9592.2814906549902</v>
      </c>
      <c r="CI25" s="49">
        <f t="shared" si="13"/>
        <v>-9592.2814906549902</v>
      </c>
      <c r="CJ25" s="49">
        <f t="shared" si="13"/>
        <v>-9592.2814906549902</v>
      </c>
      <c r="CK25" s="49">
        <f t="shared" si="13"/>
        <v>-9592.2814906549902</v>
      </c>
      <c r="CL25" s="49">
        <f t="shared" si="13"/>
        <v>-9592.2814906549902</v>
      </c>
      <c r="CM25" s="49">
        <f t="shared" si="13"/>
        <v>-9592.2814906549902</v>
      </c>
      <c r="CN25" s="49">
        <f t="shared" si="13"/>
        <v>-9592.2814906549902</v>
      </c>
      <c r="CO25" s="49">
        <f t="shared" si="13"/>
        <v>-9592.2814906549902</v>
      </c>
      <c r="CP25" s="49">
        <f t="shared" si="13"/>
        <v>-9592.2814906549902</v>
      </c>
      <c r="CQ25" s="49">
        <f t="shared" si="13"/>
        <v>-9592.2814906549902</v>
      </c>
      <c r="CR25" s="49">
        <f t="shared" si="13"/>
        <v>-9592.2814906549902</v>
      </c>
      <c r="CS25" s="49">
        <f t="shared" si="13"/>
        <v>-9592.2814906549902</v>
      </c>
      <c r="CT25" s="49">
        <f t="shared" si="13"/>
        <v>-9592.2814906549902</v>
      </c>
      <c r="CU25" s="49">
        <f t="shared" si="13"/>
        <v>-9592.2814906549902</v>
      </c>
      <c r="CV25" s="49">
        <f t="shared" si="13"/>
        <v>-9592.2814906549902</v>
      </c>
      <c r="CW25" s="62"/>
    </row>
    <row r="26" spans="1:101" s="34" customFormat="1" ht="33" customHeight="1">
      <c r="A26" s="784" t="s">
        <v>260</v>
      </c>
      <c r="B26" s="847" t="s">
        <v>261</v>
      </c>
      <c r="C26" s="848"/>
      <c r="D26" s="44"/>
      <c r="E26" s="46">
        <f>-E44</f>
        <v>0</v>
      </c>
      <c r="F26" s="46">
        <f t="shared" ref="F26:AK26" si="14">-F44</f>
        <v>0</v>
      </c>
      <c r="G26" s="46">
        <f t="shared" si="14"/>
        <v>0</v>
      </c>
      <c r="H26" s="46">
        <f t="shared" si="14"/>
        <v>0</v>
      </c>
      <c r="I26" s="46">
        <f t="shared" si="14"/>
        <v>0</v>
      </c>
      <c r="J26" s="46">
        <f t="shared" si="14"/>
        <v>0</v>
      </c>
      <c r="K26" s="46">
        <f t="shared" si="14"/>
        <v>0</v>
      </c>
      <c r="L26" s="46">
        <f t="shared" si="14"/>
        <v>0</v>
      </c>
      <c r="M26" s="46">
        <f t="shared" si="14"/>
        <v>0</v>
      </c>
      <c r="N26" s="46">
        <f t="shared" si="14"/>
        <v>765.34500000000014</v>
      </c>
      <c r="O26" s="46">
        <f t="shared" si="14"/>
        <v>765.34500000000014</v>
      </c>
      <c r="P26" s="46">
        <f t="shared" si="14"/>
        <v>-4358.6549999999997</v>
      </c>
      <c r="Q26" s="46">
        <f t="shared" si="14"/>
        <v>-2223.6549999999997</v>
      </c>
      <c r="R26" s="46">
        <f t="shared" si="14"/>
        <v>-2223.6549999999997</v>
      </c>
      <c r="S26" s="46">
        <f t="shared" si="14"/>
        <v>-194.35500000000013</v>
      </c>
      <c r="T26" s="46">
        <f t="shared" si="14"/>
        <v>765.34500000000014</v>
      </c>
      <c r="U26" s="46">
        <f t="shared" si="14"/>
        <v>765.34500000000014</v>
      </c>
      <c r="V26" s="46">
        <f t="shared" si="14"/>
        <v>765.34500000000014</v>
      </c>
      <c r="W26" s="46">
        <f t="shared" si="14"/>
        <v>765.34500000000014</v>
      </c>
      <c r="X26" s="46">
        <f t="shared" si="14"/>
        <v>660.34500000000014</v>
      </c>
      <c r="Y26" s="46">
        <f t="shared" si="14"/>
        <v>660.34500000000014</v>
      </c>
      <c r="Z26" s="46">
        <f t="shared" si="14"/>
        <v>765.34500000000014</v>
      </c>
      <c r="AA26" s="46">
        <f t="shared" si="14"/>
        <v>765.34500000000014</v>
      </c>
      <c r="AB26" s="46">
        <f t="shared" si="14"/>
        <v>765.34500000000014</v>
      </c>
      <c r="AC26" s="46">
        <f t="shared" si="14"/>
        <v>765.34500000000014</v>
      </c>
      <c r="AD26" s="46">
        <f t="shared" si="14"/>
        <v>765.34500000000014</v>
      </c>
      <c r="AE26" s="46">
        <f t="shared" si="14"/>
        <v>765.34500000000014</v>
      </c>
      <c r="AF26" s="46">
        <f t="shared" si="14"/>
        <v>765.34500000000014</v>
      </c>
      <c r="AG26" s="46">
        <f t="shared" si="14"/>
        <v>765.34500000000014</v>
      </c>
      <c r="AH26" s="46">
        <f t="shared" si="14"/>
        <v>0</v>
      </c>
      <c r="AI26" s="46">
        <f t="shared" si="14"/>
        <v>0</v>
      </c>
      <c r="AJ26" s="46">
        <f t="shared" si="14"/>
        <v>0</v>
      </c>
      <c r="AK26" s="46">
        <f t="shared" si="14"/>
        <v>-2008.5882352941176</v>
      </c>
      <c r="AL26" s="46">
        <f t="shared" ref="AL26:BQ26" si="15">-AL44</f>
        <v>-557.94117647058829</v>
      </c>
      <c r="AM26" s="46">
        <f t="shared" si="15"/>
        <v>-468.67058823529408</v>
      </c>
      <c r="AN26" s="46">
        <f t="shared" si="15"/>
        <v>0</v>
      </c>
      <c r="AO26" s="46">
        <f t="shared" si="15"/>
        <v>0</v>
      </c>
      <c r="AP26" s="46">
        <f t="shared" si="15"/>
        <v>0</v>
      </c>
      <c r="AQ26" s="46">
        <f t="shared" si="15"/>
        <v>0</v>
      </c>
      <c r="AR26" s="46">
        <f t="shared" si="15"/>
        <v>0</v>
      </c>
      <c r="AS26" s="46">
        <f t="shared" si="15"/>
        <v>0</v>
      </c>
      <c r="AT26" s="46">
        <f t="shared" si="15"/>
        <v>0</v>
      </c>
      <c r="AU26" s="46">
        <f t="shared" si="15"/>
        <v>0</v>
      </c>
      <c r="AV26" s="46">
        <f t="shared" si="15"/>
        <v>0</v>
      </c>
      <c r="AW26" s="46">
        <f t="shared" si="15"/>
        <v>0</v>
      </c>
      <c r="AX26" s="46">
        <f t="shared" si="15"/>
        <v>0</v>
      </c>
      <c r="AY26" s="46">
        <f t="shared" si="15"/>
        <v>0</v>
      </c>
      <c r="AZ26" s="46">
        <f t="shared" si="15"/>
        <v>0</v>
      </c>
      <c r="BA26" s="46">
        <f t="shared" si="15"/>
        <v>0</v>
      </c>
      <c r="BB26" s="46">
        <f t="shared" si="15"/>
        <v>0</v>
      </c>
      <c r="BC26" s="46">
        <f t="shared" si="15"/>
        <v>0</v>
      </c>
      <c r="BD26" s="46">
        <f t="shared" si="15"/>
        <v>0</v>
      </c>
      <c r="BE26" s="46">
        <f t="shared" si="15"/>
        <v>0</v>
      </c>
      <c r="BF26" s="46">
        <f t="shared" si="15"/>
        <v>0</v>
      </c>
      <c r="BG26" s="46">
        <f t="shared" si="15"/>
        <v>0</v>
      </c>
      <c r="BH26" s="46">
        <f t="shared" si="15"/>
        <v>0</v>
      </c>
      <c r="BI26" s="46">
        <f t="shared" si="15"/>
        <v>0</v>
      </c>
      <c r="BJ26" s="46">
        <f t="shared" si="15"/>
        <v>0</v>
      </c>
      <c r="BK26" s="46">
        <f t="shared" si="15"/>
        <v>0</v>
      </c>
      <c r="BL26" s="46">
        <f t="shared" si="15"/>
        <v>0</v>
      </c>
      <c r="BM26" s="46">
        <f t="shared" si="15"/>
        <v>0</v>
      </c>
      <c r="BN26" s="46">
        <f t="shared" si="15"/>
        <v>0</v>
      </c>
      <c r="BO26" s="46">
        <f t="shared" si="15"/>
        <v>0</v>
      </c>
      <c r="BP26" s="46">
        <f t="shared" si="15"/>
        <v>0</v>
      </c>
      <c r="BQ26" s="46">
        <f t="shared" si="15"/>
        <v>0</v>
      </c>
      <c r="BR26" s="46">
        <f t="shared" ref="BR26:CO26" si="16">-BR44</f>
        <v>0</v>
      </c>
      <c r="BS26" s="46">
        <f t="shared" si="16"/>
        <v>0</v>
      </c>
      <c r="BT26" s="46">
        <f t="shared" si="16"/>
        <v>0</v>
      </c>
      <c r="BU26" s="46">
        <f t="shared" si="16"/>
        <v>0</v>
      </c>
      <c r="BV26" s="46">
        <f t="shared" si="16"/>
        <v>0</v>
      </c>
      <c r="BW26" s="46">
        <f t="shared" si="16"/>
        <v>0</v>
      </c>
      <c r="BX26" s="46">
        <f t="shared" si="16"/>
        <v>0</v>
      </c>
      <c r="BY26" s="46">
        <f t="shared" si="16"/>
        <v>0</v>
      </c>
      <c r="BZ26" s="46">
        <f t="shared" si="16"/>
        <v>0</v>
      </c>
      <c r="CA26" s="46">
        <f t="shared" si="16"/>
        <v>0</v>
      </c>
      <c r="CB26" s="46">
        <f t="shared" si="16"/>
        <v>0</v>
      </c>
      <c r="CC26" s="46">
        <f t="shared" si="16"/>
        <v>0</v>
      </c>
      <c r="CD26" s="46">
        <f t="shared" si="16"/>
        <v>0</v>
      </c>
      <c r="CE26" s="46">
        <f t="shared" si="16"/>
        <v>0</v>
      </c>
      <c r="CF26" s="46">
        <f t="shared" si="16"/>
        <v>0</v>
      </c>
      <c r="CG26" s="46">
        <f t="shared" si="16"/>
        <v>0</v>
      </c>
      <c r="CH26" s="46">
        <f t="shared" si="16"/>
        <v>0</v>
      </c>
      <c r="CI26" s="46">
        <f t="shared" si="16"/>
        <v>0</v>
      </c>
      <c r="CJ26" s="46">
        <f t="shared" si="16"/>
        <v>0</v>
      </c>
      <c r="CK26" s="46">
        <f t="shared" si="16"/>
        <v>0</v>
      </c>
      <c r="CL26" s="46">
        <f t="shared" si="16"/>
        <v>0</v>
      </c>
      <c r="CM26" s="46">
        <f t="shared" si="16"/>
        <v>0</v>
      </c>
      <c r="CN26" s="46">
        <f t="shared" si="16"/>
        <v>0</v>
      </c>
      <c r="CO26" s="46">
        <f t="shared" si="16"/>
        <v>0</v>
      </c>
      <c r="CP26" s="46"/>
      <c r="CQ26" s="46"/>
      <c r="CR26" s="46"/>
      <c r="CS26" s="46"/>
      <c r="CT26" s="46"/>
      <c r="CU26" s="46"/>
      <c r="CV26" s="46"/>
      <c r="CW26" s="62"/>
    </row>
    <row r="27" spans="1:101" s="34" customFormat="1" ht="21" customHeight="1">
      <c r="A27" s="786"/>
      <c r="B27" s="847" t="s">
        <v>206</v>
      </c>
      <c r="C27" s="848"/>
      <c r="D27" s="44">
        <f t="shared" si="10"/>
        <v>0</v>
      </c>
      <c r="E27" s="44">
        <f t="shared" si="11"/>
        <v>0</v>
      </c>
      <c r="F27" s="44">
        <f t="shared" ref="F27:BQ27" si="17">F26</f>
        <v>0</v>
      </c>
      <c r="G27" s="44">
        <f t="shared" si="17"/>
        <v>0</v>
      </c>
      <c r="H27" s="44">
        <f t="shared" si="17"/>
        <v>0</v>
      </c>
      <c r="I27" s="44">
        <f t="shared" si="17"/>
        <v>0</v>
      </c>
      <c r="J27" s="44">
        <f t="shared" si="17"/>
        <v>0</v>
      </c>
      <c r="K27" s="44">
        <f t="shared" si="17"/>
        <v>0</v>
      </c>
      <c r="L27" s="44">
        <f t="shared" si="17"/>
        <v>0</v>
      </c>
      <c r="M27" s="44">
        <f t="shared" si="17"/>
        <v>0</v>
      </c>
      <c r="N27" s="44">
        <f t="shared" si="17"/>
        <v>765.34500000000014</v>
      </c>
      <c r="O27" s="44">
        <f t="shared" si="17"/>
        <v>765.34500000000014</v>
      </c>
      <c r="P27" s="44">
        <f t="shared" si="17"/>
        <v>-4358.6549999999997</v>
      </c>
      <c r="Q27" s="44">
        <f t="shared" si="17"/>
        <v>-2223.6549999999997</v>
      </c>
      <c r="R27" s="44">
        <f t="shared" si="17"/>
        <v>-2223.6549999999997</v>
      </c>
      <c r="S27" s="44">
        <f t="shared" si="17"/>
        <v>-194.35500000000013</v>
      </c>
      <c r="T27" s="44">
        <f t="shared" si="17"/>
        <v>765.34500000000014</v>
      </c>
      <c r="U27" s="44">
        <f t="shared" si="17"/>
        <v>765.34500000000014</v>
      </c>
      <c r="V27" s="44">
        <f t="shared" si="17"/>
        <v>765.34500000000014</v>
      </c>
      <c r="W27" s="44">
        <f t="shared" si="17"/>
        <v>765.34500000000014</v>
      </c>
      <c r="X27" s="44">
        <f t="shared" si="17"/>
        <v>660.34500000000014</v>
      </c>
      <c r="Y27" s="44">
        <f t="shared" si="17"/>
        <v>660.34500000000014</v>
      </c>
      <c r="Z27" s="44">
        <f t="shared" si="17"/>
        <v>765.34500000000014</v>
      </c>
      <c r="AA27" s="44">
        <f t="shared" si="17"/>
        <v>765.34500000000014</v>
      </c>
      <c r="AB27" s="44">
        <f t="shared" si="17"/>
        <v>765.34500000000014</v>
      </c>
      <c r="AC27" s="44">
        <f t="shared" si="17"/>
        <v>765.34500000000014</v>
      </c>
      <c r="AD27" s="44">
        <f t="shared" si="17"/>
        <v>765.34500000000014</v>
      </c>
      <c r="AE27" s="44">
        <f t="shared" si="17"/>
        <v>765.34500000000014</v>
      </c>
      <c r="AF27" s="44">
        <f t="shared" si="17"/>
        <v>765.34500000000014</v>
      </c>
      <c r="AG27" s="44">
        <f t="shared" si="17"/>
        <v>765.34500000000014</v>
      </c>
      <c r="AH27" s="44">
        <f t="shared" si="17"/>
        <v>0</v>
      </c>
      <c r="AI27" s="44">
        <f t="shared" si="17"/>
        <v>0</v>
      </c>
      <c r="AJ27" s="44">
        <f t="shared" si="17"/>
        <v>0</v>
      </c>
      <c r="AK27" s="44">
        <f t="shared" si="17"/>
        <v>-2008.5882352941176</v>
      </c>
      <c r="AL27" s="44">
        <f t="shared" si="17"/>
        <v>-557.94117647058829</v>
      </c>
      <c r="AM27" s="44">
        <f t="shared" si="17"/>
        <v>-468.67058823529408</v>
      </c>
      <c r="AN27" s="44">
        <f t="shared" si="17"/>
        <v>0</v>
      </c>
      <c r="AO27" s="44">
        <f t="shared" si="17"/>
        <v>0</v>
      </c>
      <c r="AP27" s="44">
        <f t="shared" si="17"/>
        <v>0</v>
      </c>
      <c r="AQ27" s="44">
        <f t="shared" si="17"/>
        <v>0</v>
      </c>
      <c r="AR27" s="44">
        <f t="shared" si="17"/>
        <v>0</v>
      </c>
      <c r="AS27" s="44">
        <f t="shared" si="17"/>
        <v>0</v>
      </c>
      <c r="AT27" s="44">
        <f t="shared" si="17"/>
        <v>0</v>
      </c>
      <c r="AU27" s="44">
        <f t="shared" si="17"/>
        <v>0</v>
      </c>
      <c r="AV27" s="44">
        <f t="shared" si="17"/>
        <v>0</v>
      </c>
      <c r="AW27" s="44">
        <f t="shared" si="17"/>
        <v>0</v>
      </c>
      <c r="AX27" s="44">
        <f t="shared" si="17"/>
        <v>0</v>
      </c>
      <c r="AY27" s="44">
        <f t="shared" si="17"/>
        <v>0</v>
      </c>
      <c r="AZ27" s="44">
        <f t="shared" si="17"/>
        <v>0</v>
      </c>
      <c r="BA27" s="44">
        <f t="shared" si="17"/>
        <v>0</v>
      </c>
      <c r="BB27" s="44">
        <f t="shared" si="17"/>
        <v>0</v>
      </c>
      <c r="BC27" s="44">
        <f t="shared" si="17"/>
        <v>0</v>
      </c>
      <c r="BD27" s="44">
        <f t="shared" si="17"/>
        <v>0</v>
      </c>
      <c r="BE27" s="44">
        <f t="shared" si="17"/>
        <v>0</v>
      </c>
      <c r="BF27" s="44">
        <f t="shared" si="17"/>
        <v>0</v>
      </c>
      <c r="BG27" s="44">
        <f t="shared" si="17"/>
        <v>0</v>
      </c>
      <c r="BH27" s="44">
        <f t="shared" si="17"/>
        <v>0</v>
      </c>
      <c r="BI27" s="44">
        <f t="shared" si="17"/>
        <v>0</v>
      </c>
      <c r="BJ27" s="44">
        <f t="shared" si="17"/>
        <v>0</v>
      </c>
      <c r="BK27" s="44">
        <f t="shared" si="17"/>
        <v>0</v>
      </c>
      <c r="BL27" s="44">
        <f t="shared" si="17"/>
        <v>0</v>
      </c>
      <c r="BM27" s="44">
        <f t="shared" si="17"/>
        <v>0</v>
      </c>
      <c r="BN27" s="44">
        <f t="shared" si="17"/>
        <v>0</v>
      </c>
      <c r="BO27" s="44">
        <f t="shared" si="17"/>
        <v>0</v>
      </c>
      <c r="BP27" s="44">
        <f t="shared" si="17"/>
        <v>0</v>
      </c>
      <c r="BQ27" s="44">
        <f t="shared" si="17"/>
        <v>0</v>
      </c>
      <c r="BR27" s="44">
        <f t="shared" ref="BR27:CV27" si="18">BR26</f>
        <v>0</v>
      </c>
      <c r="BS27" s="44">
        <f t="shared" si="18"/>
        <v>0</v>
      </c>
      <c r="BT27" s="44">
        <f t="shared" si="18"/>
        <v>0</v>
      </c>
      <c r="BU27" s="44">
        <f t="shared" si="18"/>
        <v>0</v>
      </c>
      <c r="BV27" s="44">
        <f t="shared" si="18"/>
        <v>0</v>
      </c>
      <c r="BW27" s="44">
        <f t="shared" si="18"/>
        <v>0</v>
      </c>
      <c r="BX27" s="44">
        <f t="shared" si="18"/>
        <v>0</v>
      </c>
      <c r="BY27" s="44">
        <f t="shared" si="18"/>
        <v>0</v>
      </c>
      <c r="BZ27" s="44">
        <f t="shared" si="18"/>
        <v>0</v>
      </c>
      <c r="CA27" s="44">
        <f t="shared" si="18"/>
        <v>0</v>
      </c>
      <c r="CB27" s="44">
        <f t="shared" si="18"/>
        <v>0</v>
      </c>
      <c r="CC27" s="44">
        <f t="shared" si="18"/>
        <v>0</v>
      </c>
      <c r="CD27" s="44">
        <f t="shared" si="18"/>
        <v>0</v>
      </c>
      <c r="CE27" s="44">
        <f t="shared" si="18"/>
        <v>0</v>
      </c>
      <c r="CF27" s="44">
        <f t="shared" si="18"/>
        <v>0</v>
      </c>
      <c r="CG27" s="44">
        <f t="shared" si="18"/>
        <v>0</v>
      </c>
      <c r="CH27" s="44">
        <f t="shared" si="18"/>
        <v>0</v>
      </c>
      <c r="CI27" s="44">
        <f t="shared" si="18"/>
        <v>0</v>
      </c>
      <c r="CJ27" s="44">
        <f t="shared" si="18"/>
        <v>0</v>
      </c>
      <c r="CK27" s="44">
        <f t="shared" si="18"/>
        <v>0</v>
      </c>
      <c r="CL27" s="44">
        <f t="shared" si="18"/>
        <v>0</v>
      </c>
      <c r="CM27" s="44">
        <f t="shared" si="18"/>
        <v>0</v>
      </c>
      <c r="CN27" s="44">
        <f t="shared" si="18"/>
        <v>0</v>
      </c>
      <c r="CO27" s="44">
        <f t="shared" si="18"/>
        <v>0</v>
      </c>
      <c r="CP27" s="44">
        <f t="shared" si="18"/>
        <v>0</v>
      </c>
      <c r="CQ27" s="44">
        <f t="shared" si="18"/>
        <v>0</v>
      </c>
      <c r="CR27" s="44">
        <f t="shared" si="18"/>
        <v>0</v>
      </c>
      <c r="CS27" s="44">
        <f t="shared" si="18"/>
        <v>0</v>
      </c>
      <c r="CT27" s="44">
        <f t="shared" si="18"/>
        <v>0</v>
      </c>
      <c r="CU27" s="44">
        <f t="shared" si="18"/>
        <v>0</v>
      </c>
      <c r="CV27" s="44">
        <f t="shared" si="18"/>
        <v>0</v>
      </c>
      <c r="CW27" s="62"/>
    </row>
    <row r="28" spans="1:101" ht="21" customHeight="1">
      <c r="A28" s="849" t="s">
        <v>262</v>
      </c>
      <c r="B28" s="849"/>
      <c r="C28" s="849"/>
      <c r="D28" s="54">
        <f t="shared" ref="D28:D32" si="19">SUM(E28:CV28)</f>
        <v>19677.454147575852</v>
      </c>
      <c r="E28" s="54">
        <f>E16+E24+E26</f>
        <v>-84791.813212065434</v>
      </c>
      <c r="F28" s="54">
        <f t="shared" ref="F28:BQ28" si="20">F16+F24+F26</f>
        <v>-208.88030387261608</v>
      </c>
      <c r="G28" s="54">
        <f t="shared" si="20"/>
        <v>-647.55803071113382</v>
      </c>
      <c r="H28" s="54">
        <f t="shared" si="20"/>
        <v>9346.6943580131119</v>
      </c>
      <c r="I28" s="54">
        <f t="shared" si="20"/>
        <v>-1240.4440323937797</v>
      </c>
      <c r="J28" s="54">
        <f t="shared" si="20"/>
        <v>-1240.4440323937797</v>
      </c>
      <c r="K28" s="54">
        <f t="shared" si="20"/>
        <v>-1223.2163946591288</v>
      </c>
      <c r="L28" s="54">
        <f t="shared" si="20"/>
        <v>9615.221514709292</v>
      </c>
      <c r="M28" s="54">
        <f t="shared" si="20"/>
        <v>3697.7028322791648</v>
      </c>
      <c r="N28" s="54">
        <f t="shared" si="20"/>
        <v>-1057.9423320358965</v>
      </c>
      <c r="O28" s="54">
        <f t="shared" si="20"/>
        <v>-6090.4677273706411</v>
      </c>
      <c r="P28" s="54">
        <f t="shared" si="20"/>
        <v>19782.096647715458</v>
      </c>
      <c r="Q28" s="54">
        <f t="shared" si="20"/>
        <v>27739.503733093643</v>
      </c>
      <c r="R28" s="54">
        <f t="shared" si="20"/>
        <v>39117.793408801816</v>
      </c>
      <c r="S28" s="54">
        <f t="shared" si="20"/>
        <v>40065.392005891212</v>
      </c>
      <c r="T28" s="54">
        <f t="shared" si="20"/>
        <v>25347.053399345572</v>
      </c>
      <c r="U28" s="54">
        <f t="shared" si="20"/>
        <v>18511.082084000736</v>
      </c>
      <c r="V28" s="54">
        <f t="shared" si="20"/>
        <v>5735.9497634687432</v>
      </c>
      <c r="W28" s="54">
        <f t="shared" si="20"/>
        <v>1957.4323805463482</v>
      </c>
      <c r="X28" s="54">
        <f t="shared" si="20"/>
        <v>-4771.7307974584619</v>
      </c>
      <c r="Y28" s="54">
        <f t="shared" si="20"/>
        <v>-360.95763008246456</v>
      </c>
      <c r="Z28" s="54">
        <f t="shared" si="20"/>
        <v>-446.97685335172366</v>
      </c>
      <c r="AA28" s="54">
        <f t="shared" si="20"/>
        <v>-414.85943894359627</v>
      </c>
      <c r="AB28" s="54">
        <f t="shared" si="20"/>
        <v>-414.85943894359627</v>
      </c>
      <c r="AC28" s="54">
        <f t="shared" si="20"/>
        <v>185.56513276896317</v>
      </c>
      <c r="AD28" s="54">
        <f t="shared" si="20"/>
        <v>-76850.447796420762</v>
      </c>
      <c r="AE28" s="54">
        <f t="shared" si="20"/>
        <v>625.05131615320329</v>
      </c>
      <c r="AF28" s="54">
        <f t="shared" si="20"/>
        <v>647.22278461538474</v>
      </c>
      <c r="AG28" s="54">
        <f t="shared" si="20"/>
        <v>647.22278461538474</v>
      </c>
      <c r="AH28" s="54">
        <f t="shared" si="20"/>
        <v>-118.12221538461537</v>
      </c>
      <c r="AI28" s="54">
        <f t="shared" si="20"/>
        <v>-118.12221538461537</v>
      </c>
      <c r="AJ28" s="54">
        <f t="shared" si="20"/>
        <v>-1431.1381489351991</v>
      </c>
      <c r="AK28" s="54">
        <f t="shared" si="20"/>
        <v>510.28954932126726</v>
      </c>
      <c r="AL28" s="54">
        <f t="shared" si="20"/>
        <v>-142.83041888223067</v>
      </c>
      <c r="AM28" s="54">
        <f t="shared" si="20"/>
        <v>-5578.2169642326498</v>
      </c>
      <c r="AN28" s="54">
        <f t="shared" si="20"/>
        <v>2540.1048116424122</v>
      </c>
      <c r="AO28" s="54">
        <f t="shared" si="20"/>
        <v>452.85075758835762</v>
      </c>
      <c r="AP28" s="54">
        <f t="shared" si="20"/>
        <v>462.14805488565491</v>
      </c>
      <c r="AQ28" s="54">
        <f t="shared" si="20"/>
        <v>-159.89518835758832</v>
      </c>
      <c r="AR28" s="54">
        <f t="shared" si="20"/>
        <v>0</v>
      </c>
      <c r="AS28" s="54">
        <f t="shared" si="20"/>
        <v>0</v>
      </c>
      <c r="AT28" s="54">
        <f t="shared" si="20"/>
        <v>0</v>
      </c>
      <c r="AU28" s="54">
        <f t="shared" si="20"/>
        <v>0</v>
      </c>
      <c r="AV28" s="54">
        <f t="shared" si="20"/>
        <v>0</v>
      </c>
      <c r="AW28" s="54">
        <f t="shared" si="20"/>
        <v>0</v>
      </c>
      <c r="AX28" s="54">
        <f t="shared" si="20"/>
        <v>0</v>
      </c>
      <c r="AY28" s="54">
        <f t="shared" si="20"/>
        <v>0</v>
      </c>
      <c r="AZ28" s="54">
        <f t="shared" si="20"/>
        <v>0</v>
      </c>
      <c r="BA28" s="54">
        <f t="shared" si="20"/>
        <v>0</v>
      </c>
      <c r="BB28" s="54">
        <f t="shared" si="20"/>
        <v>0</v>
      </c>
      <c r="BC28" s="54">
        <f t="shared" si="20"/>
        <v>0</v>
      </c>
      <c r="BD28" s="54">
        <f t="shared" si="20"/>
        <v>0</v>
      </c>
      <c r="BE28" s="54">
        <f t="shared" si="20"/>
        <v>0</v>
      </c>
      <c r="BF28" s="54">
        <f t="shared" si="20"/>
        <v>0</v>
      </c>
      <c r="BG28" s="54">
        <f t="shared" si="20"/>
        <v>0</v>
      </c>
      <c r="BH28" s="54">
        <f t="shared" si="20"/>
        <v>0</v>
      </c>
      <c r="BI28" s="54">
        <f t="shared" si="20"/>
        <v>0</v>
      </c>
      <c r="BJ28" s="54">
        <f t="shared" si="20"/>
        <v>0</v>
      </c>
      <c r="BK28" s="54">
        <f t="shared" si="20"/>
        <v>0</v>
      </c>
      <c r="BL28" s="54">
        <f t="shared" si="20"/>
        <v>0</v>
      </c>
      <c r="BM28" s="54">
        <f t="shared" si="20"/>
        <v>0</v>
      </c>
      <c r="BN28" s="54">
        <f t="shared" si="20"/>
        <v>0</v>
      </c>
      <c r="BO28" s="54">
        <f t="shared" si="20"/>
        <v>0</v>
      </c>
      <c r="BP28" s="54">
        <f t="shared" si="20"/>
        <v>0</v>
      </c>
      <c r="BQ28" s="54">
        <f t="shared" si="20"/>
        <v>0</v>
      </c>
      <c r="BR28" s="54">
        <f t="shared" ref="BR28:CV28" si="21">BR16+BR24+BR26</f>
        <v>0</v>
      </c>
      <c r="BS28" s="54">
        <f t="shared" si="21"/>
        <v>0</v>
      </c>
      <c r="BT28" s="54">
        <f t="shared" si="21"/>
        <v>0</v>
      </c>
      <c r="BU28" s="54">
        <f t="shared" si="21"/>
        <v>0</v>
      </c>
      <c r="BV28" s="54">
        <f t="shared" si="21"/>
        <v>0</v>
      </c>
      <c r="BW28" s="54">
        <f t="shared" si="21"/>
        <v>0</v>
      </c>
      <c r="BX28" s="54">
        <f t="shared" si="21"/>
        <v>0</v>
      </c>
      <c r="BY28" s="54">
        <f t="shared" si="21"/>
        <v>0</v>
      </c>
      <c r="BZ28" s="54">
        <f t="shared" si="21"/>
        <v>0</v>
      </c>
      <c r="CA28" s="54">
        <f t="shared" si="21"/>
        <v>0</v>
      </c>
      <c r="CB28" s="54">
        <f t="shared" si="21"/>
        <v>0</v>
      </c>
      <c r="CC28" s="54">
        <f t="shared" si="21"/>
        <v>0</v>
      </c>
      <c r="CD28" s="54">
        <f t="shared" si="21"/>
        <v>0</v>
      </c>
      <c r="CE28" s="54">
        <f t="shared" si="21"/>
        <v>0</v>
      </c>
      <c r="CF28" s="54">
        <f t="shared" si="21"/>
        <v>0</v>
      </c>
      <c r="CG28" s="54">
        <f t="shared" si="21"/>
        <v>0</v>
      </c>
      <c r="CH28" s="54">
        <f t="shared" si="21"/>
        <v>0</v>
      </c>
      <c r="CI28" s="54">
        <f t="shared" si="21"/>
        <v>0</v>
      </c>
      <c r="CJ28" s="54">
        <f t="shared" si="21"/>
        <v>0</v>
      </c>
      <c r="CK28" s="54">
        <f t="shared" si="21"/>
        <v>0</v>
      </c>
      <c r="CL28" s="54">
        <f t="shared" si="21"/>
        <v>0</v>
      </c>
      <c r="CM28" s="54">
        <f t="shared" si="21"/>
        <v>0</v>
      </c>
      <c r="CN28" s="54">
        <f t="shared" si="21"/>
        <v>0</v>
      </c>
      <c r="CO28" s="54">
        <f t="shared" si="21"/>
        <v>0</v>
      </c>
      <c r="CP28" s="54">
        <f t="shared" si="21"/>
        <v>0</v>
      </c>
      <c r="CQ28" s="54">
        <f t="shared" si="21"/>
        <v>0</v>
      </c>
      <c r="CR28" s="54">
        <f t="shared" si="21"/>
        <v>0</v>
      </c>
      <c r="CS28" s="54">
        <f t="shared" si="21"/>
        <v>0</v>
      </c>
      <c r="CT28" s="54">
        <f t="shared" si="21"/>
        <v>0</v>
      </c>
      <c r="CU28" s="54">
        <f t="shared" si="21"/>
        <v>0</v>
      </c>
      <c r="CV28" s="54">
        <f t="shared" si="21"/>
        <v>0</v>
      </c>
      <c r="CW28" s="62"/>
    </row>
    <row r="29" spans="1:101" ht="21" customHeight="1">
      <c r="A29" s="850" t="s">
        <v>207</v>
      </c>
      <c r="B29" s="851"/>
      <c r="C29" s="852"/>
      <c r="D29" s="54">
        <f t="shared" si="10"/>
        <v>19677.454147575852</v>
      </c>
      <c r="E29" s="54">
        <f t="shared" si="11"/>
        <v>-84791.813212065434</v>
      </c>
      <c r="F29" s="54">
        <f>E29+F28</f>
        <v>-85000.693515938052</v>
      </c>
      <c r="G29" s="54">
        <f t="shared" ref="G29:BR29" si="22">F29+G28</f>
        <v>-85648.25154664919</v>
      </c>
      <c r="H29" s="54">
        <f t="shared" si="22"/>
        <v>-76301.55718863607</v>
      </c>
      <c r="I29" s="54">
        <f t="shared" si="22"/>
        <v>-77542.001221029845</v>
      </c>
      <c r="J29" s="54">
        <f t="shared" si="22"/>
        <v>-78782.445253423619</v>
      </c>
      <c r="K29" s="54">
        <f t="shared" si="22"/>
        <v>-80005.661648082751</v>
      </c>
      <c r="L29" s="54">
        <f t="shared" si="22"/>
        <v>-70390.440133373457</v>
      </c>
      <c r="M29" s="54">
        <f t="shared" si="22"/>
        <v>-66692.737301094297</v>
      </c>
      <c r="N29" s="54">
        <f t="shared" si="22"/>
        <v>-67750.679633130188</v>
      </c>
      <c r="O29" s="54">
        <f t="shared" si="22"/>
        <v>-73841.147360500836</v>
      </c>
      <c r="P29" s="54">
        <f t="shared" si="22"/>
        <v>-54059.050712785378</v>
      </c>
      <c r="Q29" s="54">
        <f t="shared" si="22"/>
        <v>-26319.546979691735</v>
      </c>
      <c r="R29" s="54">
        <f t="shared" si="22"/>
        <v>12798.24642911008</v>
      </c>
      <c r="S29" s="54">
        <f t="shared" si="22"/>
        <v>52863.638435001296</v>
      </c>
      <c r="T29" s="54">
        <f t="shared" si="22"/>
        <v>78210.691834346871</v>
      </c>
      <c r="U29" s="54">
        <f t="shared" si="22"/>
        <v>96721.773918347608</v>
      </c>
      <c r="V29" s="54">
        <f t="shared" si="22"/>
        <v>102457.72368181635</v>
      </c>
      <c r="W29" s="54">
        <f t="shared" si="22"/>
        <v>104415.1560623627</v>
      </c>
      <c r="X29" s="54">
        <f t="shared" si="22"/>
        <v>99643.425264904246</v>
      </c>
      <c r="Y29" s="54">
        <f t="shared" si="22"/>
        <v>99282.467634821776</v>
      </c>
      <c r="Z29" s="54">
        <f t="shared" si="22"/>
        <v>98835.490781470056</v>
      </c>
      <c r="AA29" s="54">
        <f t="shared" si="22"/>
        <v>98420.631342526467</v>
      </c>
      <c r="AB29" s="54">
        <f t="shared" si="22"/>
        <v>98005.771903582878</v>
      </c>
      <c r="AC29" s="54">
        <f t="shared" si="22"/>
        <v>98191.337036351848</v>
      </c>
      <c r="AD29" s="54">
        <f t="shared" si="22"/>
        <v>21340.889239931086</v>
      </c>
      <c r="AE29" s="54">
        <f t="shared" si="22"/>
        <v>21965.94055608429</v>
      </c>
      <c r="AF29" s="54">
        <f t="shared" si="22"/>
        <v>22613.163340699673</v>
      </c>
      <c r="AG29" s="54">
        <f t="shared" si="22"/>
        <v>23260.386125315057</v>
      </c>
      <c r="AH29" s="54">
        <f t="shared" si="22"/>
        <v>23142.263909930443</v>
      </c>
      <c r="AI29" s="54">
        <f t="shared" si="22"/>
        <v>23024.14169454583</v>
      </c>
      <c r="AJ29" s="54">
        <f t="shared" si="22"/>
        <v>21593.003545610631</v>
      </c>
      <c r="AK29" s="54">
        <f t="shared" si="22"/>
        <v>22103.293094931898</v>
      </c>
      <c r="AL29" s="54">
        <f t="shared" si="22"/>
        <v>21960.462676049669</v>
      </c>
      <c r="AM29" s="54">
        <f t="shared" si="22"/>
        <v>16382.245711817019</v>
      </c>
      <c r="AN29" s="54">
        <f t="shared" si="22"/>
        <v>18922.35052345943</v>
      </c>
      <c r="AO29" s="54">
        <f t="shared" si="22"/>
        <v>19375.201281047786</v>
      </c>
      <c r="AP29" s="54">
        <f t="shared" si="22"/>
        <v>19837.349335933442</v>
      </c>
      <c r="AQ29" s="54">
        <f t="shared" si="22"/>
        <v>19677.454147575852</v>
      </c>
      <c r="AR29" s="54">
        <f t="shared" si="22"/>
        <v>19677.454147575852</v>
      </c>
      <c r="AS29" s="54">
        <f t="shared" si="22"/>
        <v>19677.454147575852</v>
      </c>
      <c r="AT29" s="54">
        <f t="shared" si="22"/>
        <v>19677.454147575852</v>
      </c>
      <c r="AU29" s="54">
        <f t="shared" si="22"/>
        <v>19677.454147575852</v>
      </c>
      <c r="AV29" s="54">
        <f t="shared" si="22"/>
        <v>19677.454147575852</v>
      </c>
      <c r="AW29" s="54">
        <f t="shared" si="22"/>
        <v>19677.454147575852</v>
      </c>
      <c r="AX29" s="54">
        <f t="shared" si="22"/>
        <v>19677.454147575852</v>
      </c>
      <c r="AY29" s="54">
        <f t="shared" si="22"/>
        <v>19677.454147575852</v>
      </c>
      <c r="AZ29" s="54">
        <f t="shared" si="22"/>
        <v>19677.454147575852</v>
      </c>
      <c r="BA29" s="54">
        <f t="shared" si="22"/>
        <v>19677.454147575852</v>
      </c>
      <c r="BB29" s="54">
        <f t="shared" si="22"/>
        <v>19677.454147575852</v>
      </c>
      <c r="BC29" s="54">
        <f t="shared" si="22"/>
        <v>19677.454147575852</v>
      </c>
      <c r="BD29" s="54">
        <f t="shared" si="22"/>
        <v>19677.454147575852</v>
      </c>
      <c r="BE29" s="54">
        <f t="shared" si="22"/>
        <v>19677.454147575852</v>
      </c>
      <c r="BF29" s="54">
        <f t="shared" si="22"/>
        <v>19677.454147575852</v>
      </c>
      <c r="BG29" s="54">
        <f t="shared" si="22"/>
        <v>19677.454147575852</v>
      </c>
      <c r="BH29" s="54">
        <f t="shared" si="22"/>
        <v>19677.454147575852</v>
      </c>
      <c r="BI29" s="54">
        <f t="shared" si="22"/>
        <v>19677.454147575852</v>
      </c>
      <c r="BJ29" s="54">
        <f t="shared" si="22"/>
        <v>19677.454147575852</v>
      </c>
      <c r="BK29" s="54">
        <f t="shared" si="22"/>
        <v>19677.454147575852</v>
      </c>
      <c r="BL29" s="54">
        <f t="shared" si="22"/>
        <v>19677.454147575852</v>
      </c>
      <c r="BM29" s="54">
        <f t="shared" si="22"/>
        <v>19677.454147575852</v>
      </c>
      <c r="BN29" s="54">
        <f t="shared" si="22"/>
        <v>19677.454147575852</v>
      </c>
      <c r="BO29" s="54">
        <f t="shared" si="22"/>
        <v>19677.454147575852</v>
      </c>
      <c r="BP29" s="54">
        <f t="shared" si="22"/>
        <v>19677.454147575852</v>
      </c>
      <c r="BQ29" s="54">
        <f t="shared" si="22"/>
        <v>19677.454147575852</v>
      </c>
      <c r="BR29" s="54">
        <f t="shared" si="22"/>
        <v>19677.454147575852</v>
      </c>
      <c r="BS29" s="54">
        <f t="shared" ref="BS29:CV29" si="23">BR29+BS28</f>
        <v>19677.454147575852</v>
      </c>
      <c r="BT29" s="54">
        <f t="shared" si="23"/>
        <v>19677.454147575852</v>
      </c>
      <c r="BU29" s="54">
        <f t="shared" si="23"/>
        <v>19677.454147575852</v>
      </c>
      <c r="BV29" s="54">
        <f t="shared" si="23"/>
        <v>19677.454147575852</v>
      </c>
      <c r="BW29" s="54">
        <f t="shared" si="23"/>
        <v>19677.454147575852</v>
      </c>
      <c r="BX29" s="54">
        <f t="shared" si="23"/>
        <v>19677.454147575852</v>
      </c>
      <c r="BY29" s="54">
        <f t="shared" si="23"/>
        <v>19677.454147575852</v>
      </c>
      <c r="BZ29" s="54">
        <f t="shared" si="23"/>
        <v>19677.454147575852</v>
      </c>
      <c r="CA29" s="54">
        <f t="shared" si="23"/>
        <v>19677.454147575852</v>
      </c>
      <c r="CB29" s="54">
        <f t="shared" si="23"/>
        <v>19677.454147575852</v>
      </c>
      <c r="CC29" s="54">
        <f t="shared" si="23"/>
        <v>19677.454147575852</v>
      </c>
      <c r="CD29" s="54">
        <f t="shared" si="23"/>
        <v>19677.454147575852</v>
      </c>
      <c r="CE29" s="54">
        <f t="shared" si="23"/>
        <v>19677.454147575852</v>
      </c>
      <c r="CF29" s="54">
        <f t="shared" si="23"/>
        <v>19677.454147575852</v>
      </c>
      <c r="CG29" s="54">
        <f t="shared" si="23"/>
        <v>19677.454147575852</v>
      </c>
      <c r="CH29" s="54">
        <f t="shared" si="23"/>
        <v>19677.454147575852</v>
      </c>
      <c r="CI29" s="54">
        <f t="shared" si="23"/>
        <v>19677.454147575852</v>
      </c>
      <c r="CJ29" s="54">
        <f t="shared" si="23"/>
        <v>19677.454147575852</v>
      </c>
      <c r="CK29" s="54">
        <f t="shared" si="23"/>
        <v>19677.454147575852</v>
      </c>
      <c r="CL29" s="54">
        <f t="shared" si="23"/>
        <v>19677.454147575852</v>
      </c>
      <c r="CM29" s="54">
        <f t="shared" si="23"/>
        <v>19677.454147575852</v>
      </c>
      <c r="CN29" s="54">
        <f t="shared" si="23"/>
        <v>19677.454147575852</v>
      </c>
      <c r="CO29" s="54">
        <f t="shared" si="23"/>
        <v>19677.454147575852</v>
      </c>
      <c r="CP29" s="54">
        <f t="shared" si="23"/>
        <v>19677.454147575852</v>
      </c>
      <c r="CQ29" s="54">
        <f t="shared" si="23"/>
        <v>19677.454147575852</v>
      </c>
      <c r="CR29" s="54">
        <f t="shared" si="23"/>
        <v>19677.454147575852</v>
      </c>
      <c r="CS29" s="54">
        <f t="shared" si="23"/>
        <v>19677.454147575852</v>
      </c>
      <c r="CT29" s="54">
        <f t="shared" si="23"/>
        <v>19677.454147575852</v>
      </c>
      <c r="CU29" s="54">
        <f t="shared" si="23"/>
        <v>19677.454147575852</v>
      </c>
      <c r="CV29" s="54">
        <f t="shared" si="23"/>
        <v>19677.454147575852</v>
      </c>
      <c r="CW29" s="62">
        <f>CV29-'8、融资与资金成本'!B80-'利润表（汇总）'!AE41</f>
        <v>8.3673512563109398E-11</v>
      </c>
    </row>
    <row r="30" spans="1:101" s="35" customFormat="1" ht="21" customHeight="1">
      <c r="A30" s="841" t="s">
        <v>263</v>
      </c>
      <c r="B30" s="844" t="s">
        <v>264</v>
      </c>
      <c r="C30" s="844"/>
      <c r="D30" s="55">
        <f t="shared" si="19"/>
        <v>0</v>
      </c>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62"/>
    </row>
    <row r="31" spans="1:101" s="35" customFormat="1" ht="21" customHeight="1">
      <c r="A31" s="842"/>
      <c r="B31" s="844" t="s">
        <v>265</v>
      </c>
      <c r="C31" s="844"/>
      <c r="D31" s="55">
        <f t="shared" si="19"/>
        <v>0</v>
      </c>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62"/>
    </row>
    <row r="32" spans="1:101" s="35" customFormat="1" ht="21" customHeight="1">
      <c r="A32" s="842"/>
      <c r="B32" s="863" t="s">
        <v>266</v>
      </c>
      <c r="C32" s="863"/>
      <c r="D32" s="56">
        <f t="shared" si="19"/>
        <v>0</v>
      </c>
      <c r="E32" s="56">
        <f>SUM(E30:E31)</f>
        <v>0</v>
      </c>
      <c r="F32" s="56">
        <f t="shared" ref="F32:BQ32" si="24">SUM(F30:F31)</f>
        <v>0</v>
      </c>
      <c r="G32" s="56">
        <f t="shared" si="24"/>
        <v>0</v>
      </c>
      <c r="H32" s="56">
        <f t="shared" si="24"/>
        <v>0</v>
      </c>
      <c r="I32" s="56">
        <f t="shared" si="24"/>
        <v>0</v>
      </c>
      <c r="J32" s="56">
        <f t="shared" si="24"/>
        <v>0</v>
      </c>
      <c r="K32" s="56">
        <f t="shared" si="24"/>
        <v>0</v>
      </c>
      <c r="L32" s="56">
        <f t="shared" si="24"/>
        <v>0</v>
      </c>
      <c r="M32" s="56">
        <f t="shared" si="24"/>
        <v>0</v>
      </c>
      <c r="N32" s="56">
        <f t="shared" si="24"/>
        <v>0</v>
      </c>
      <c r="O32" s="56">
        <f t="shared" si="24"/>
        <v>0</v>
      </c>
      <c r="P32" s="56">
        <f t="shared" si="24"/>
        <v>0</v>
      </c>
      <c r="Q32" s="56">
        <f t="shared" si="24"/>
        <v>0</v>
      </c>
      <c r="R32" s="56">
        <f t="shared" si="24"/>
        <v>0</v>
      </c>
      <c r="S32" s="56">
        <f t="shared" si="24"/>
        <v>0</v>
      </c>
      <c r="T32" s="56">
        <f t="shared" si="24"/>
        <v>0</v>
      </c>
      <c r="U32" s="56">
        <f t="shared" si="24"/>
        <v>0</v>
      </c>
      <c r="V32" s="56">
        <f t="shared" si="24"/>
        <v>0</v>
      </c>
      <c r="W32" s="56">
        <f t="shared" si="24"/>
        <v>0</v>
      </c>
      <c r="X32" s="56">
        <f t="shared" si="24"/>
        <v>0</v>
      </c>
      <c r="Y32" s="56">
        <f t="shared" si="24"/>
        <v>0</v>
      </c>
      <c r="Z32" s="56">
        <f t="shared" si="24"/>
        <v>0</v>
      </c>
      <c r="AA32" s="56">
        <f t="shared" si="24"/>
        <v>0</v>
      </c>
      <c r="AB32" s="56">
        <f t="shared" si="24"/>
        <v>0</v>
      </c>
      <c r="AC32" s="56">
        <f t="shared" si="24"/>
        <v>0</v>
      </c>
      <c r="AD32" s="56">
        <f t="shared" si="24"/>
        <v>0</v>
      </c>
      <c r="AE32" s="56">
        <f t="shared" si="24"/>
        <v>0</v>
      </c>
      <c r="AF32" s="56">
        <f t="shared" si="24"/>
        <v>0</v>
      </c>
      <c r="AG32" s="56">
        <f t="shared" si="24"/>
        <v>0</v>
      </c>
      <c r="AH32" s="56">
        <f t="shared" si="24"/>
        <v>0</v>
      </c>
      <c r="AI32" s="56">
        <f t="shared" si="24"/>
        <v>0</v>
      </c>
      <c r="AJ32" s="56">
        <f t="shared" si="24"/>
        <v>0</v>
      </c>
      <c r="AK32" s="56">
        <f t="shared" si="24"/>
        <v>0</v>
      </c>
      <c r="AL32" s="56">
        <f t="shared" si="24"/>
        <v>0</v>
      </c>
      <c r="AM32" s="56">
        <f t="shared" si="24"/>
        <v>0</v>
      </c>
      <c r="AN32" s="56">
        <f t="shared" si="24"/>
        <v>0</v>
      </c>
      <c r="AO32" s="56">
        <f t="shared" si="24"/>
        <v>0</v>
      </c>
      <c r="AP32" s="56">
        <f t="shared" si="24"/>
        <v>0</v>
      </c>
      <c r="AQ32" s="56">
        <f t="shared" si="24"/>
        <v>0</v>
      </c>
      <c r="AR32" s="56">
        <f t="shared" si="24"/>
        <v>0</v>
      </c>
      <c r="AS32" s="56">
        <f t="shared" si="24"/>
        <v>0</v>
      </c>
      <c r="AT32" s="56">
        <f t="shared" si="24"/>
        <v>0</v>
      </c>
      <c r="AU32" s="56">
        <f t="shared" si="24"/>
        <v>0</v>
      </c>
      <c r="AV32" s="56">
        <f t="shared" si="24"/>
        <v>0</v>
      </c>
      <c r="AW32" s="56">
        <f t="shared" si="24"/>
        <v>0</v>
      </c>
      <c r="AX32" s="56">
        <f t="shared" si="24"/>
        <v>0</v>
      </c>
      <c r="AY32" s="56">
        <f t="shared" si="24"/>
        <v>0</v>
      </c>
      <c r="AZ32" s="56">
        <f t="shared" si="24"/>
        <v>0</v>
      </c>
      <c r="BA32" s="56">
        <f t="shared" si="24"/>
        <v>0</v>
      </c>
      <c r="BB32" s="56">
        <f t="shared" si="24"/>
        <v>0</v>
      </c>
      <c r="BC32" s="56">
        <f t="shared" si="24"/>
        <v>0</v>
      </c>
      <c r="BD32" s="56">
        <f t="shared" si="24"/>
        <v>0</v>
      </c>
      <c r="BE32" s="56">
        <f t="shared" si="24"/>
        <v>0</v>
      </c>
      <c r="BF32" s="56">
        <f t="shared" si="24"/>
        <v>0</v>
      </c>
      <c r="BG32" s="56">
        <f t="shared" si="24"/>
        <v>0</v>
      </c>
      <c r="BH32" s="56">
        <f t="shared" si="24"/>
        <v>0</v>
      </c>
      <c r="BI32" s="56">
        <f t="shared" si="24"/>
        <v>0</v>
      </c>
      <c r="BJ32" s="56">
        <f t="shared" si="24"/>
        <v>0</v>
      </c>
      <c r="BK32" s="56">
        <f t="shared" si="24"/>
        <v>0</v>
      </c>
      <c r="BL32" s="56">
        <f t="shared" si="24"/>
        <v>0</v>
      </c>
      <c r="BM32" s="56">
        <f t="shared" si="24"/>
        <v>0</v>
      </c>
      <c r="BN32" s="56">
        <f t="shared" si="24"/>
        <v>0</v>
      </c>
      <c r="BO32" s="56">
        <f t="shared" si="24"/>
        <v>0</v>
      </c>
      <c r="BP32" s="56">
        <f t="shared" si="24"/>
        <v>0</v>
      </c>
      <c r="BQ32" s="56">
        <f t="shared" si="24"/>
        <v>0</v>
      </c>
      <c r="BR32" s="56">
        <f t="shared" ref="BR32:CU32" si="25">SUM(BR30:BR31)</f>
        <v>0</v>
      </c>
      <c r="BS32" s="56">
        <f t="shared" si="25"/>
        <v>0</v>
      </c>
      <c r="BT32" s="56">
        <f t="shared" si="25"/>
        <v>0</v>
      </c>
      <c r="BU32" s="56">
        <f t="shared" si="25"/>
        <v>0</v>
      </c>
      <c r="BV32" s="56">
        <f t="shared" si="25"/>
        <v>0</v>
      </c>
      <c r="BW32" s="56">
        <f t="shared" si="25"/>
        <v>0</v>
      </c>
      <c r="BX32" s="56">
        <f t="shared" si="25"/>
        <v>0</v>
      </c>
      <c r="BY32" s="56">
        <f t="shared" si="25"/>
        <v>0</v>
      </c>
      <c r="BZ32" s="56">
        <f t="shared" si="25"/>
        <v>0</v>
      </c>
      <c r="CA32" s="56">
        <f t="shared" si="25"/>
        <v>0</v>
      </c>
      <c r="CB32" s="56">
        <f t="shared" si="25"/>
        <v>0</v>
      </c>
      <c r="CC32" s="56">
        <f t="shared" si="25"/>
        <v>0</v>
      </c>
      <c r="CD32" s="56">
        <f t="shared" si="25"/>
        <v>0</v>
      </c>
      <c r="CE32" s="56">
        <f t="shared" si="25"/>
        <v>0</v>
      </c>
      <c r="CF32" s="56">
        <f t="shared" si="25"/>
        <v>0</v>
      </c>
      <c r="CG32" s="56">
        <f t="shared" si="25"/>
        <v>0</v>
      </c>
      <c r="CH32" s="56">
        <f t="shared" si="25"/>
        <v>0</v>
      </c>
      <c r="CI32" s="56">
        <f t="shared" si="25"/>
        <v>0</v>
      </c>
      <c r="CJ32" s="56">
        <f t="shared" si="25"/>
        <v>0</v>
      </c>
      <c r="CK32" s="56">
        <f t="shared" si="25"/>
        <v>0</v>
      </c>
      <c r="CL32" s="56">
        <f t="shared" si="25"/>
        <v>0</v>
      </c>
      <c r="CM32" s="56">
        <f t="shared" si="25"/>
        <v>0</v>
      </c>
      <c r="CN32" s="56">
        <f t="shared" si="25"/>
        <v>0</v>
      </c>
      <c r="CO32" s="56">
        <f t="shared" si="25"/>
        <v>0</v>
      </c>
      <c r="CP32" s="56">
        <f t="shared" si="25"/>
        <v>0</v>
      </c>
      <c r="CQ32" s="56">
        <f t="shared" si="25"/>
        <v>0</v>
      </c>
      <c r="CR32" s="56">
        <f t="shared" si="25"/>
        <v>0</v>
      </c>
      <c r="CS32" s="56">
        <f t="shared" si="25"/>
        <v>0</v>
      </c>
      <c r="CT32" s="56">
        <f t="shared" si="25"/>
        <v>0</v>
      </c>
      <c r="CU32" s="56">
        <f t="shared" si="25"/>
        <v>0</v>
      </c>
      <c r="CV32" s="56">
        <f>CV30</f>
        <v>0</v>
      </c>
      <c r="CW32" s="65"/>
    </row>
    <row r="33" spans="1:101" s="35" customFormat="1" ht="21" customHeight="1">
      <c r="A33" s="843"/>
      <c r="B33" s="864" t="s">
        <v>208</v>
      </c>
      <c r="C33" s="865"/>
      <c r="D33" s="49">
        <f>CV33</f>
        <v>0</v>
      </c>
      <c r="E33" s="49">
        <f>E30</f>
        <v>0</v>
      </c>
      <c r="F33" s="49">
        <f>E33+F32</f>
        <v>0</v>
      </c>
      <c r="G33" s="49">
        <f t="shared" ref="G33:BR33" si="26">F33+G32</f>
        <v>0</v>
      </c>
      <c r="H33" s="49">
        <f t="shared" si="26"/>
        <v>0</v>
      </c>
      <c r="I33" s="49">
        <f t="shared" si="26"/>
        <v>0</v>
      </c>
      <c r="J33" s="49">
        <f t="shared" si="26"/>
        <v>0</v>
      </c>
      <c r="K33" s="49">
        <f t="shared" si="26"/>
        <v>0</v>
      </c>
      <c r="L33" s="49">
        <f t="shared" si="26"/>
        <v>0</v>
      </c>
      <c r="M33" s="49">
        <f t="shared" si="26"/>
        <v>0</v>
      </c>
      <c r="N33" s="49">
        <f t="shared" si="26"/>
        <v>0</v>
      </c>
      <c r="O33" s="49">
        <f t="shared" si="26"/>
        <v>0</v>
      </c>
      <c r="P33" s="49">
        <f t="shared" si="26"/>
        <v>0</v>
      </c>
      <c r="Q33" s="49">
        <f t="shared" si="26"/>
        <v>0</v>
      </c>
      <c r="R33" s="49">
        <f t="shared" si="26"/>
        <v>0</v>
      </c>
      <c r="S33" s="49">
        <f t="shared" si="26"/>
        <v>0</v>
      </c>
      <c r="T33" s="49">
        <f t="shared" si="26"/>
        <v>0</v>
      </c>
      <c r="U33" s="49">
        <f t="shared" si="26"/>
        <v>0</v>
      </c>
      <c r="V33" s="49">
        <f t="shared" si="26"/>
        <v>0</v>
      </c>
      <c r="W33" s="49">
        <f t="shared" si="26"/>
        <v>0</v>
      </c>
      <c r="X33" s="49">
        <f t="shared" si="26"/>
        <v>0</v>
      </c>
      <c r="Y33" s="49">
        <f t="shared" si="26"/>
        <v>0</v>
      </c>
      <c r="Z33" s="49">
        <f t="shared" si="26"/>
        <v>0</v>
      </c>
      <c r="AA33" s="49">
        <f t="shared" si="26"/>
        <v>0</v>
      </c>
      <c r="AB33" s="49">
        <f t="shared" si="26"/>
        <v>0</v>
      </c>
      <c r="AC33" s="49">
        <f t="shared" si="26"/>
        <v>0</v>
      </c>
      <c r="AD33" s="49">
        <f t="shared" si="26"/>
        <v>0</v>
      </c>
      <c r="AE33" s="49">
        <f t="shared" si="26"/>
        <v>0</v>
      </c>
      <c r="AF33" s="49">
        <f t="shared" si="26"/>
        <v>0</v>
      </c>
      <c r="AG33" s="49">
        <f t="shared" si="26"/>
        <v>0</v>
      </c>
      <c r="AH33" s="49">
        <f t="shared" si="26"/>
        <v>0</v>
      </c>
      <c r="AI33" s="49">
        <f t="shared" si="26"/>
        <v>0</v>
      </c>
      <c r="AJ33" s="49">
        <f t="shared" si="26"/>
        <v>0</v>
      </c>
      <c r="AK33" s="49">
        <f t="shared" si="26"/>
        <v>0</v>
      </c>
      <c r="AL33" s="49">
        <f t="shared" si="26"/>
        <v>0</v>
      </c>
      <c r="AM33" s="49">
        <f t="shared" si="26"/>
        <v>0</v>
      </c>
      <c r="AN33" s="49">
        <f t="shared" si="26"/>
        <v>0</v>
      </c>
      <c r="AO33" s="49">
        <f t="shared" si="26"/>
        <v>0</v>
      </c>
      <c r="AP33" s="49">
        <f t="shared" si="26"/>
        <v>0</v>
      </c>
      <c r="AQ33" s="49">
        <f t="shared" si="26"/>
        <v>0</v>
      </c>
      <c r="AR33" s="49">
        <f t="shared" si="26"/>
        <v>0</v>
      </c>
      <c r="AS33" s="49">
        <f t="shared" si="26"/>
        <v>0</v>
      </c>
      <c r="AT33" s="49">
        <f t="shared" si="26"/>
        <v>0</v>
      </c>
      <c r="AU33" s="49">
        <f t="shared" si="26"/>
        <v>0</v>
      </c>
      <c r="AV33" s="49">
        <f t="shared" si="26"/>
        <v>0</v>
      </c>
      <c r="AW33" s="49">
        <f t="shared" si="26"/>
        <v>0</v>
      </c>
      <c r="AX33" s="49">
        <f t="shared" si="26"/>
        <v>0</v>
      </c>
      <c r="AY33" s="49">
        <f t="shared" si="26"/>
        <v>0</v>
      </c>
      <c r="AZ33" s="49">
        <f t="shared" si="26"/>
        <v>0</v>
      </c>
      <c r="BA33" s="49">
        <f t="shared" si="26"/>
        <v>0</v>
      </c>
      <c r="BB33" s="49">
        <f t="shared" si="26"/>
        <v>0</v>
      </c>
      <c r="BC33" s="49">
        <f t="shared" si="26"/>
        <v>0</v>
      </c>
      <c r="BD33" s="49">
        <f t="shared" si="26"/>
        <v>0</v>
      </c>
      <c r="BE33" s="49">
        <f t="shared" si="26"/>
        <v>0</v>
      </c>
      <c r="BF33" s="49">
        <f t="shared" si="26"/>
        <v>0</v>
      </c>
      <c r="BG33" s="49">
        <f t="shared" si="26"/>
        <v>0</v>
      </c>
      <c r="BH33" s="49">
        <f t="shared" si="26"/>
        <v>0</v>
      </c>
      <c r="BI33" s="49">
        <f t="shared" si="26"/>
        <v>0</v>
      </c>
      <c r="BJ33" s="49">
        <f t="shared" si="26"/>
        <v>0</v>
      </c>
      <c r="BK33" s="49">
        <f t="shared" si="26"/>
        <v>0</v>
      </c>
      <c r="BL33" s="49">
        <f t="shared" si="26"/>
        <v>0</v>
      </c>
      <c r="BM33" s="49">
        <f t="shared" si="26"/>
        <v>0</v>
      </c>
      <c r="BN33" s="49">
        <f t="shared" si="26"/>
        <v>0</v>
      </c>
      <c r="BO33" s="49">
        <f t="shared" si="26"/>
        <v>0</v>
      </c>
      <c r="BP33" s="49">
        <f t="shared" si="26"/>
        <v>0</v>
      </c>
      <c r="BQ33" s="49">
        <f t="shared" si="26"/>
        <v>0</v>
      </c>
      <c r="BR33" s="49">
        <f t="shared" si="26"/>
        <v>0</v>
      </c>
      <c r="BS33" s="49">
        <f t="shared" ref="BS33:CV33" si="27">BR33+BS32</f>
        <v>0</v>
      </c>
      <c r="BT33" s="49">
        <f t="shared" si="27"/>
        <v>0</v>
      </c>
      <c r="BU33" s="49">
        <f t="shared" si="27"/>
        <v>0</v>
      </c>
      <c r="BV33" s="49">
        <f t="shared" si="27"/>
        <v>0</v>
      </c>
      <c r="BW33" s="49">
        <f t="shared" si="27"/>
        <v>0</v>
      </c>
      <c r="BX33" s="49">
        <f t="shared" si="27"/>
        <v>0</v>
      </c>
      <c r="BY33" s="49">
        <f t="shared" si="27"/>
        <v>0</v>
      </c>
      <c r="BZ33" s="49">
        <f t="shared" si="27"/>
        <v>0</v>
      </c>
      <c r="CA33" s="49">
        <f t="shared" si="27"/>
        <v>0</v>
      </c>
      <c r="CB33" s="49">
        <f t="shared" si="27"/>
        <v>0</v>
      </c>
      <c r="CC33" s="49">
        <f t="shared" si="27"/>
        <v>0</v>
      </c>
      <c r="CD33" s="49">
        <f t="shared" si="27"/>
        <v>0</v>
      </c>
      <c r="CE33" s="49">
        <f t="shared" si="27"/>
        <v>0</v>
      </c>
      <c r="CF33" s="49">
        <f t="shared" si="27"/>
        <v>0</v>
      </c>
      <c r="CG33" s="49">
        <f t="shared" si="27"/>
        <v>0</v>
      </c>
      <c r="CH33" s="49">
        <f t="shared" si="27"/>
        <v>0</v>
      </c>
      <c r="CI33" s="49">
        <f t="shared" si="27"/>
        <v>0</v>
      </c>
      <c r="CJ33" s="49">
        <f t="shared" si="27"/>
        <v>0</v>
      </c>
      <c r="CK33" s="49">
        <f t="shared" si="27"/>
        <v>0</v>
      </c>
      <c r="CL33" s="49">
        <f t="shared" si="27"/>
        <v>0</v>
      </c>
      <c r="CM33" s="49">
        <f t="shared" si="27"/>
        <v>0</v>
      </c>
      <c r="CN33" s="49">
        <f t="shared" si="27"/>
        <v>0</v>
      </c>
      <c r="CO33" s="49">
        <f t="shared" si="27"/>
        <v>0</v>
      </c>
      <c r="CP33" s="49">
        <f t="shared" si="27"/>
        <v>0</v>
      </c>
      <c r="CQ33" s="49">
        <f t="shared" si="27"/>
        <v>0</v>
      </c>
      <c r="CR33" s="49">
        <f t="shared" si="27"/>
        <v>0</v>
      </c>
      <c r="CS33" s="49">
        <f t="shared" si="27"/>
        <v>0</v>
      </c>
      <c r="CT33" s="49">
        <f t="shared" si="27"/>
        <v>0</v>
      </c>
      <c r="CU33" s="49">
        <f t="shared" si="27"/>
        <v>0</v>
      </c>
      <c r="CV33" s="49">
        <f t="shared" si="27"/>
        <v>0</v>
      </c>
      <c r="CW33" s="62"/>
    </row>
    <row r="34" spans="1:101" ht="21" customHeight="1">
      <c r="A34" s="866" t="s">
        <v>267</v>
      </c>
      <c r="B34" s="866"/>
      <c r="C34" s="866"/>
      <c r="D34" s="57">
        <f>SUM(E34:CV34)</f>
        <v>19677.454147575852</v>
      </c>
      <c r="E34" s="57">
        <f>E28+E32</f>
        <v>-84791.813212065434</v>
      </c>
      <c r="F34" s="57">
        <f t="shared" ref="F34:BQ34" si="28">F28+F32</f>
        <v>-208.88030387261608</v>
      </c>
      <c r="G34" s="57">
        <f t="shared" si="28"/>
        <v>-647.55803071113382</v>
      </c>
      <c r="H34" s="57">
        <f t="shared" si="28"/>
        <v>9346.6943580131119</v>
      </c>
      <c r="I34" s="57">
        <f t="shared" si="28"/>
        <v>-1240.4440323937797</v>
      </c>
      <c r="J34" s="57">
        <f t="shared" si="28"/>
        <v>-1240.4440323937797</v>
      </c>
      <c r="K34" s="57">
        <f t="shared" si="28"/>
        <v>-1223.2163946591288</v>
      </c>
      <c r="L34" s="57">
        <f t="shared" si="28"/>
        <v>9615.221514709292</v>
      </c>
      <c r="M34" s="57">
        <f t="shared" si="28"/>
        <v>3697.7028322791648</v>
      </c>
      <c r="N34" s="57">
        <f t="shared" si="28"/>
        <v>-1057.9423320358965</v>
      </c>
      <c r="O34" s="57">
        <f t="shared" si="28"/>
        <v>-6090.4677273706411</v>
      </c>
      <c r="P34" s="57">
        <f t="shared" si="28"/>
        <v>19782.096647715458</v>
      </c>
      <c r="Q34" s="57">
        <f t="shared" si="28"/>
        <v>27739.503733093643</v>
      </c>
      <c r="R34" s="57">
        <f t="shared" si="28"/>
        <v>39117.793408801816</v>
      </c>
      <c r="S34" s="57">
        <f t="shared" si="28"/>
        <v>40065.392005891212</v>
      </c>
      <c r="T34" s="57">
        <f t="shared" si="28"/>
        <v>25347.053399345572</v>
      </c>
      <c r="U34" s="57">
        <f t="shared" si="28"/>
        <v>18511.082084000736</v>
      </c>
      <c r="V34" s="57">
        <f t="shared" si="28"/>
        <v>5735.9497634687432</v>
      </c>
      <c r="W34" s="57">
        <f t="shared" si="28"/>
        <v>1957.4323805463482</v>
      </c>
      <c r="X34" s="57">
        <f t="shared" si="28"/>
        <v>-4771.7307974584619</v>
      </c>
      <c r="Y34" s="57">
        <f t="shared" si="28"/>
        <v>-360.95763008246456</v>
      </c>
      <c r="Z34" s="57">
        <f t="shared" si="28"/>
        <v>-446.97685335172366</v>
      </c>
      <c r="AA34" s="57">
        <f t="shared" si="28"/>
        <v>-414.85943894359627</v>
      </c>
      <c r="AB34" s="57">
        <f t="shared" si="28"/>
        <v>-414.85943894359627</v>
      </c>
      <c r="AC34" s="57">
        <f t="shared" si="28"/>
        <v>185.56513276896317</v>
      </c>
      <c r="AD34" s="57">
        <f t="shared" si="28"/>
        <v>-76850.447796420762</v>
      </c>
      <c r="AE34" s="57">
        <f t="shared" si="28"/>
        <v>625.05131615320329</v>
      </c>
      <c r="AF34" s="57">
        <f t="shared" si="28"/>
        <v>647.22278461538474</v>
      </c>
      <c r="AG34" s="57">
        <f t="shared" si="28"/>
        <v>647.22278461538474</v>
      </c>
      <c r="AH34" s="57">
        <f t="shared" si="28"/>
        <v>-118.12221538461537</v>
      </c>
      <c r="AI34" s="57">
        <f t="shared" si="28"/>
        <v>-118.12221538461537</v>
      </c>
      <c r="AJ34" s="57">
        <f t="shared" si="28"/>
        <v>-1431.1381489351991</v>
      </c>
      <c r="AK34" s="57">
        <f t="shared" si="28"/>
        <v>510.28954932126726</v>
      </c>
      <c r="AL34" s="57">
        <f t="shared" si="28"/>
        <v>-142.83041888223067</v>
      </c>
      <c r="AM34" s="57">
        <f t="shared" si="28"/>
        <v>-5578.2169642326498</v>
      </c>
      <c r="AN34" s="57">
        <f t="shared" si="28"/>
        <v>2540.1048116424122</v>
      </c>
      <c r="AO34" s="57">
        <f t="shared" si="28"/>
        <v>452.85075758835762</v>
      </c>
      <c r="AP34" s="57">
        <f t="shared" si="28"/>
        <v>462.14805488565491</v>
      </c>
      <c r="AQ34" s="57">
        <f t="shared" si="28"/>
        <v>-159.89518835758832</v>
      </c>
      <c r="AR34" s="57">
        <f t="shared" si="28"/>
        <v>0</v>
      </c>
      <c r="AS34" s="57">
        <f t="shared" si="28"/>
        <v>0</v>
      </c>
      <c r="AT34" s="57">
        <f t="shared" si="28"/>
        <v>0</v>
      </c>
      <c r="AU34" s="57">
        <f t="shared" si="28"/>
        <v>0</v>
      </c>
      <c r="AV34" s="57">
        <f t="shared" si="28"/>
        <v>0</v>
      </c>
      <c r="AW34" s="57">
        <f t="shared" si="28"/>
        <v>0</v>
      </c>
      <c r="AX34" s="57">
        <f t="shared" si="28"/>
        <v>0</v>
      </c>
      <c r="AY34" s="57">
        <f t="shared" si="28"/>
        <v>0</v>
      </c>
      <c r="AZ34" s="57">
        <f t="shared" si="28"/>
        <v>0</v>
      </c>
      <c r="BA34" s="57">
        <f t="shared" si="28"/>
        <v>0</v>
      </c>
      <c r="BB34" s="57">
        <f t="shared" si="28"/>
        <v>0</v>
      </c>
      <c r="BC34" s="57">
        <f t="shared" si="28"/>
        <v>0</v>
      </c>
      <c r="BD34" s="57">
        <f t="shared" si="28"/>
        <v>0</v>
      </c>
      <c r="BE34" s="57">
        <f t="shared" si="28"/>
        <v>0</v>
      </c>
      <c r="BF34" s="57">
        <f t="shared" si="28"/>
        <v>0</v>
      </c>
      <c r="BG34" s="57">
        <f t="shared" si="28"/>
        <v>0</v>
      </c>
      <c r="BH34" s="57">
        <f t="shared" si="28"/>
        <v>0</v>
      </c>
      <c r="BI34" s="57">
        <f t="shared" si="28"/>
        <v>0</v>
      </c>
      <c r="BJ34" s="57">
        <f t="shared" si="28"/>
        <v>0</v>
      </c>
      <c r="BK34" s="57">
        <f t="shared" si="28"/>
        <v>0</v>
      </c>
      <c r="BL34" s="57">
        <f t="shared" si="28"/>
        <v>0</v>
      </c>
      <c r="BM34" s="57">
        <f t="shared" si="28"/>
        <v>0</v>
      </c>
      <c r="BN34" s="57">
        <f t="shared" si="28"/>
        <v>0</v>
      </c>
      <c r="BO34" s="57">
        <f t="shared" si="28"/>
        <v>0</v>
      </c>
      <c r="BP34" s="57">
        <f t="shared" si="28"/>
        <v>0</v>
      </c>
      <c r="BQ34" s="57">
        <f t="shared" si="28"/>
        <v>0</v>
      </c>
      <c r="BR34" s="57">
        <f t="shared" ref="BR34:CV34" si="29">BR28+BR32</f>
        <v>0</v>
      </c>
      <c r="BS34" s="57">
        <f t="shared" si="29"/>
        <v>0</v>
      </c>
      <c r="BT34" s="57">
        <f t="shared" si="29"/>
        <v>0</v>
      </c>
      <c r="BU34" s="57">
        <f t="shared" si="29"/>
        <v>0</v>
      </c>
      <c r="BV34" s="57">
        <f t="shared" si="29"/>
        <v>0</v>
      </c>
      <c r="BW34" s="57">
        <f t="shared" si="29"/>
        <v>0</v>
      </c>
      <c r="BX34" s="57">
        <f t="shared" si="29"/>
        <v>0</v>
      </c>
      <c r="BY34" s="57">
        <f t="shared" si="29"/>
        <v>0</v>
      </c>
      <c r="BZ34" s="57">
        <f t="shared" si="29"/>
        <v>0</v>
      </c>
      <c r="CA34" s="57">
        <f t="shared" si="29"/>
        <v>0</v>
      </c>
      <c r="CB34" s="57">
        <f t="shared" si="29"/>
        <v>0</v>
      </c>
      <c r="CC34" s="57">
        <f t="shared" si="29"/>
        <v>0</v>
      </c>
      <c r="CD34" s="57">
        <f t="shared" si="29"/>
        <v>0</v>
      </c>
      <c r="CE34" s="57">
        <f t="shared" si="29"/>
        <v>0</v>
      </c>
      <c r="CF34" s="57">
        <f t="shared" si="29"/>
        <v>0</v>
      </c>
      <c r="CG34" s="57">
        <f t="shared" si="29"/>
        <v>0</v>
      </c>
      <c r="CH34" s="57">
        <f t="shared" si="29"/>
        <v>0</v>
      </c>
      <c r="CI34" s="57">
        <f t="shared" si="29"/>
        <v>0</v>
      </c>
      <c r="CJ34" s="57">
        <f t="shared" si="29"/>
        <v>0</v>
      </c>
      <c r="CK34" s="57">
        <f t="shared" si="29"/>
        <v>0</v>
      </c>
      <c r="CL34" s="57">
        <f t="shared" si="29"/>
        <v>0</v>
      </c>
      <c r="CM34" s="57">
        <f t="shared" si="29"/>
        <v>0</v>
      </c>
      <c r="CN34" s="57">
        <f t="shared" si="29"/>
        <v>0</v>
      </c>
      <c r="CO34" s="57">
        <f t="shared" si="29"/>
        <v>0</v>
      </c>
      <c r="CP34" s="57">
        <f t="shared" si="29"/>
        <v>0</v>
      </c>
      <c r="CQ34" s="57">
        <f t="shared" si="29"/>
        <v>0</v>
      </c>
      <c r="CR34" s="57">
        <f t="shared" si="29"/>
        <v>0</v>
      </c>
      <c r="CS34" s="57">
        <f t="shared" si="29"/>
        <v>0</v>
      </c>
      <c r="CT34" s="57">
        <f t="shared" si="29"/>
        <v>0</v>
      </c>
      <c r="CU34" s="57">
        <f t="shared" si="29"/>
        <v>0</v>
      </c>
      <c r="CV34" s="57">
        <f t="shared" si="29"/>
        <v>0</v>
      </c>
      <c r="CW34" s="62"/>
    </row>
    <row r="35" spans="1:101" ht="21" customHeight="1">
      <c r="A35" s="837" t="s">
        <v>268</v>
      </c>
      <c r="B35" s="838"/>
      <c r="C35" s="839"/>
      <c r="D35" s="57">
        <f>CV35</f>
        <v>19677.454147575852</v>
      </c>
      <c r="E35" s="57">
        <f>E34</f>
        <v>-84791.813212065434</v>
      </c>
      <c r="F35" s="57">
        <f>E35+F34</f>
        <v>-85000.693515938052</v>
      </c>
      <c r="G35" s="57">
        <f t="shared" ref="G35:BR35" si="30">F35+G34</f>
        <v>-85648.25154664919</v>
      </c>
      <c r="H35" s="57">
        <f t="shared" si="30"/>
        <v>-76301.55718863607</v>
      </c>
      <c r="I35" s="57">
        <f t="shared" si="30"/>
        <v>-77542.001221029845</v>
      </c>
      <c r="J35" s="57">
        <f t="shared" si="30"/>
        <v>-78782.445253423619</v>
      </c>
      <c r="K35" s="57">
        <f t="shared" si="30"/>
        <v>-80005.661648082751</v>
      </c>
      <c r="L35" s="57">
        <f t="shared" si="30"/>
        <v>-70390.440133373457</v>
      </c>
      <c r="M35" s="57">
        <f t="shared" si="30"/>
        <v>-66692.737301094297</v>
      </c>
      <c r="N35" s="57">
        <f t="shared" si="30"/>
        <v>-67750.679633130188</v>
      </c>
      <c r="O35" s="57">
        <f t="shared" si="30"/>
        <v>-73841.147360500836</v>
      </c>
      <c r="P35" s="57">
        <f t="shared" si="30"/>
        <v>-54059.050712785378</v>
      </c>
      <c r="Q35" s="57">
        <f t="shared" si="30"/>
        <v>-26319.546979691735</v>
      </c>
      <c r="R35" s="57">
        <f t="shared" si="30"/>
        <v>12798.24642911008</v>
      </c>
      <c r="S35" s="57">
        <f t="shared" si="30"/>
        <v>52863.638435001296</v>
      </c>
      <c r="T35" s="57">
        <f t="shared" si="30"/>
        <v>78210.691834346871</v>
      </c>
      <c r="U35" s="57">
        <f t="shared" si="30"/>
        <v>96721.773918347608</v>
      </c>
      <c r="V35" s="57">
        <f t="shared" si="30"/>
        <v>102457.72368181635</v>
      </c>
      <c r="W35" s="57">
        <f t="shared" si="30"/>
        <v>104415.1560623627</v>
      </c>
      <c r="X35" s="57">
        <f t="shared" si="30"/>
        <v>99643.425264904246</v>
      </c>
      <c r="Y35" s="57">
        <f t="shared" si="30"/>
        <v>99282.467634821776</v>
      </c>
      <c r="Z35" s="57">
        <f t="shared" si="30"/>
        <v>98835.490781470056</v>
      </c>
      <c r="AA35" s="57">
        <f t="shared" si="30"/>
        <v>98420.631342526467</v>
      </c>
      <c r="AB35" s="57">
        <f t="shared" si="30"/>
        <v>98005.771903582878</v>
      </c>
      <c r="AC35" s="57">
        <f t="shared" si="30"/>
        <v>98191.337036351848</v>
      </c>
      <c r="AD35" s="57">
        <f t="shared" si="30"/>
        <v>21340.889239931086</v>
      </c>
      <c r="AE35" s="57">
        <f t="shared" si="30"/>
        <v>21965.94055608429</v>
      </c>
      <c r="AF35" s="57">
        <f t="shared" si="30"/>
        <v>22613.163340699673</v>
      </c>
      <c r="AG35" s="57">
        <f t="shared" si="30"/>
        <v>23260.386125315057</v>
      </c>
      <c r="AH35" s="57">
        <f t="shared" si="30"/>
        <v>23142.263909930443</v>
      </c>
      <c r="AI35" s="57">
        <f t="shared" si="30"/>
        <v>23024.14169454583</v>
      </c>
      <c r="AJ35" s="57">
        <f t="shared" si="30"/>
        <v>21593.003545610631</v>
      </c>
      <c r="AK35" s="57">
        <f t="shared" si="30"/>
        <v>22103.293094931898</v>
      </c>
      <c r="AL35" s="57">
        <f t="shared" si="30"/>
        <v>21960.462676049669</v>
      </c>
      <c r="AM35" s="57">
        <f t="shared" si="30"/>
        <v>16382.245711817019</v>
      </c>
      <c r="AN35" s="57">
        <f t="shared" si="30"/>
        <v>18922.35052345943</v>
      </c>
      <c r="AO35" s="57">
        <f t="shared" si="30"/>
        <v>19375.201281047786</v>
      </c>
      <c r="AP35" s="57">
        <f t="shared" si="30"/>
        <v>19837.349335933442</v>
      </c>
      <c r="AQ35" s="57">
        <f t="shared" si="30"/>
        <v>19677.454147575852</v>
      </c>
      <c r="AR35" s="57">
        <f t="shared" si="30"/>
        <v>19677.454147575852</v>
      </c>
      <c r="AS35" s="57">
        <f t="shared" si="30"/>
        <v>19677.454147575852</v>
      </c>
      <c r="AT35" s="57">
        <f t="shared" si="30"/>
        <v>19677.454147575852</v>
      </c>
      <c r="AU35" s="57">
        <f t="shared" si="30"/>
        <v>19677.454147575852</v>
      </c>
      <c r="AV35" s="57">
        <f t="shared" si="30"/>
        <v>19677.454147575852</v>
      </c>
      <c r="AW35" s="57">
        <f t="shared" si="30"/>
        <v>19677.454147575852</v>
      </c>
      <c r="AX35" s="57">
        <f t="shared" si="30"/>
        <v>19677.454147575852</v>
      </c>
      <c r="AY35" s="57">
        <f t="shared" si="30"/>
        <v>19677.454147575852</v>
      </c>
      <c r="AZ35" s="57">
        <f t="shared" si="30"/>
        <v>19677.454147575852</v>
      </c>
      <c r="BA35" s="57">
        <f t="shared" si="30"/>
        <v>19677.454147575852</v>
      </c>
      <c r="BB35" s="57">
        <f t="shared" si="30"/>
        <v>19677.454147575852</v>
      </c>
      <c r="BC35" s="57">
        <f t="shared" si="30"/>
        <v>19677.454147575852</v>
      </c>
      <c r="BD35" s="57">
        <f t="shared" si="30"/>
        <v>19677.454147575852</v>
      </c>
      <c r="BE35" s="57">
        <f t="shared" si="30"/>
        <v>19677.454147575852</v>
      </c>
      <c r="BF35" s="57">
        <f t="shared" si="30"/>
        <v>19677.454147575852</v>
      </c>
      <c r="BG35" s="57">
        <f t="shared" si="30"/>
        <v>19677.454147575852</v>
      </c>
      <c r="BH35" s="57">
        <f t="shared" si="30"/>
        <v>19677.454147575852</v>
      </c>
      <c r="BI35" s="57">
        <f t="shared" si="30"/>
        <v>19677.454147575852</v>
      </c>
      <c r="BJ35" s="57">
        <f t="shared" si="30"/>
        <v>19677.454147575852</v>
      </c>
      <c r="BK35" s="57">
        <f t="shared" si="30"/>
        <v>19677.454147575852</v>
      </c>
      <c r="BL35" s="57">
        <f t="shared" si="30"/>
        <v>19677.454147575852</v>
      </c>
      <c r="BM35" s="57">
        <f t="shared" si="30"/>
        <v>19677.454147575852</v>
      </c>
      <c r="BN35" s="57">
        <f t="shared" si="30"/>
        <v>19677.454147575852</v>
      </c>
      <c r="BO35" s="57">
        <f t="shared" si="30"/>
        <v>19677.454147575852</v>
      </c>
      <c r="BP35" s="57">
        <f t="shared" si="30"/>
        <v>19677.454147575852</v>
      </c>
      <c r="BQ35" s="57">
        <f t="shared" si="30"/>
        <v>19677.454147575852</v>
      </c>
      <c r="BR35" s="57">
        <f t="shared" si="30"/>
        <v>19677.454147575852</v>
      </c>
      <c r="BS35" s="57">
        <f t="shared" ref="BS35:CV35" si="31">BR35+BS34</f>
        <v>19677.454147575852</v>
      </c>
      <c r="BT35" s="57">
        <f t="shared" si="31"/>
        <v>19677.454147575852</v>
      </c>
      <c r="BU35" s="57">
        <f t="shared" si="31"/>
        <v>19677.454147575852</v>
      </c>
      <c r="BV35" s="57">
        <f t="shared" si="31"/>
        <v>19677.454147575852</v>
      </c>
      <c r="BW35" s="57">
        <f t="shared" si="31"/>
        <v>19677.454147575852</v>
      </c>
      <c r="BX35" s="57">
        <f t="shared" si="31"/>
        <v>19677.454147575852</v>
      </c>
      <c r="BY35" s="57">
        <f t="shared" si="31"/>
        <v>19677.454147575852</v>
      </c>
      <c r="BZ35" s="57">
        <f t="shared" si="31"/>
        <v>19677.454147575852</v>
      </c>
      <c r="CA35" s="57">
        <f t="shared" si="31"/>
        <v>19677.454147575852</v>
      </c>
      <c r="CB35" s="57">
        <f t="shared" si="31"/>
        <v>19677.454147575852</v>
      </c>
      <c r="CC35" s="57">
        <f t="shared" si="31"/>
        <v>19677.454147575852</v>
      </c>
      <c r="CD35" s="57">
        <f t="shared" si="31"/>
        <v>19677.454147575852</v>
      </c>
      <c r="CE35" s="57">
        <f t="shared" si="31"/>
        <v>19677.454147575852</v>
      </c>
      <c r="CF35" s="57">
        <f t="shared" si="31"/>
        <v>19677.454147575852</v>
      </c>
      <c r="CG35" s="57">
        <f t="shared" si="31"/>
        <v>19677.454147575852</v>
      </c>
      <c r="CH35" s="57">
        <f t="shared" si="31"/>
        <v>19677.454147575852</v>
      </c>
      <c r="CI35" s="57">
        <f t="shared" si="31"/>
        <v>19677.454147575852</v>
      </c>
      <c r="CJ35" s="57">
        <f t="shared" si="31"/>
        <v>19677.454147575852</v>
      </c>
      <c r="CK35" s="57">
        <f t="shared" si="31"/>
        <v>19677.454147575852</v>
      </c>
      <c r="CL35" s="57">
        <f t="shared" si="31"/>
        <v>19677.454147575852</v>
      </c>
      <c r="CM35" s="57">
        <f t="shared" si="31"/>
        <v>19677.454147575852</v>
      </c>
      <c r="CN35" s="57">
        <f t="shared" si="31"/>
        <v>19677.454147575852</v>
      </c>
      <c r="CO35" s="57">
        <f t="shared" si="31"/>
        <v>19677.454147575852</v>
      </c>
      <c r="CP35" s="57">
        <f t="shared" si="31"/>
        <v>19677.454147575852</v>
      </c>
      <c r="CQ35" s="57">
        <f t="shared" si="31"/>
        <v>19677.454147575852</v>
      </c>
      <c r="CR35" s="57">
        <f t="shared" si="31"/>
        <v>19677.454147575852</v>
      </c>
      <c r="CS35" s="57">
        <f t="shared" si="31"/>
        <v>19677.454147575852</v>
      </c>
      <c r="CT35" s="57">
        <f t="shared" si="31"/>
        <v>19677.454147575852</v>
      </c>
      <c r="CU35" s="57">
        <f t="shared" si="31"/>
        <v>19677.454147575852</v>
      </c>
      <c r="CV35" s="57">
        <f t="shared" si="31"/>
        <v>19677.454147575852</v>
      </c>
      <c r="CW35" s="62"/>
    </row>
    <row r="36" spans="1:101" ht="24" customHeight="1"/>
    <row r="40" spans="1:101">
      <c r="B40" s="37" t="s">
        <v>689</v>
      </c>
      <c r="C40" s="58">
        <v>0.35</v>
      </c>
      <c r="D40" s="37">
        <f t="shared" ref="D40:D42" si="32">SUM(E40:CV40)</f>
        <v>15306.900000000001</v>
      </c>
      <c r="E40" s="37">
        <f>'6、销售进度'!C55*$C40</f>
        <v>0</v>
      </c>
      <c r="F40" s="37">
        <f>'6、销售进度'!D55*$C40</f>
        <v>0</v>
      </c>
      <c r="G40" s="37">
        <f>'6、销售进度'!E55*$C40</f>
        <v>0</v>
      </c>
      <c r="H40" s="37">
        <f>'6、销售进度'!F55*$C40</f>
        <v>0</v>
      </c>
      <c r="I40" s="37">
        <f>'6、销售进度'!G55*$C40</f>
        <v>0</v>
      </c>
      <c r="J40" s="37">
        <f>'6、销售进度'!H55*$C40</f>
        <v>0</v>
      </c>
      <c r="K40" s="37">
        <f>'6、销售进度'!I55*$C40</f>
        <v>0</v>
      </c>
      <c r="L40" s="37">
        <f>'6、销售进度'!J55*$C40</f>
        <v>0</v>
      </c>
      <c r="M40" s="37">
        <f>'6、销售进度'!K55*$C40</f>
        <v>0</v>
      </c>
      <c r="N40" s="37">
        <f>'6、销售进度'!L55*$C40</f>
        <v>0</v>
      </c>
      <c r="O40" s="37">
        <f>'6、销售进度'!M55*$C40</f>
        <v>0</v>
      </c>
      <c r="P40" s="37">
        <f>'6、销售进度'!N55*$C40</f>
        <v>5124</v>
      </c>
      <c r="Q40" s="37">
        <f>'6、销售进度'!O55*$C40</f>
        <v>2989</v>
      </c>
      <c r="R40" s="37">
        <f>'6、销售进度'!P55*$C40</f>
        <v>2989</v>
      </c>
      <c r="S40" s="37">
        <f>'6、销售进度'!Q55*$C40</f>
        <v>959.70000000000027</v>
      </c>
      <c r="T40" s="37">
        <f>'6、销售进度'!R55*$C40</f>
        <v>0</v>
      </c>
      <c r="U40" s="37">
        <f>'6、销售进度'!S55*$C40</f>
        <v>0</v>
      </c>
      <c r="V40" s="37">
        <f>'6、销售进度'!T55*$C40</f>
        <v>0</v>
      </c>
      <c r="W40" s="37">
        <f>'6、销售进度'!U55*$C40</f>
        <v>0</v>
      </c>
      <c r="X40" s="37">
        <f>'6、销售进度'!V55*$C40</f>
        <v>105</v>
      </c>
      <c r="Y40" s="37">
        <f>'6、销售进度'!W55*$C40</f>
        <v>105</v>
      </c>
      <c r="Z40" s="37">
        <f>'6、销售进度'!X55*$C40</f>
        <v>0</v>
      </c>
      <c r="AA40" s="37">
        <f>'6、销售进度'!Y55*$C40</f>
        <v>0</v>
      </c>
      <c r="AB40" s="37">
        <f>'6、销售进度'!Z55*$C40</f>
        <v>0</v>
      </c>
      <c r="AC40" s="37">
        <f>'6、销售进度'!AA55*$C40</f>
        <v>0</v>
      </c>
      <c r="AD40" s="37">
        <f>'6、销售进度'!AB55*$C40</f>
        <v>0</v>
      </c>
      <c r="AE40" s="37">
        <f>'6、销售进度'!AC55*$C40</f>
        <v>0</v>
      </c>
      <c r="AF40" s="37">
        <f>'6、销售进度'!AD55*$C40</f>
        <v>0</v>
      </c>
      <c r="AG40" s="37">
        <f>'6、销售进度'!AE55*$C40</f>
        <v>0</v>
      </c>
      <c r="AH40" s="37">
        <f>'6、销售进度'!AF55*$C40</f>
        <v>0</v>
      </c>
      <c r="AI40" s="37">
        <f>'6、销售进度'!AG55*$C40</f>
        <v>0</v>
      </c>
      <c r="AJ40" s="37">
        <f>'6、销售进度'!AH55*$C40</f>
        <v>0</v>
      </c>
      <c r="AK40" s="37">
        <f>'6、销售进度'!AI55*$C40</f>
        <v>2008.5882352941176</v>
      </c>
      <c r="AL40" s="37">
        <f>'6、销售进度'!AJ55*$C40</f>
        <v>557.94117647058829</v>
      </c>
      <c r="AM40" s="37">
        <f>'6、销售进度'!AK55*$C40</f>
        <v>468.67058823529408</v>
      </c>
      <c r="AN40" s="37">
        <f>'6、销售进度'!AL55*$C40</f>
        <v>0</v>
      </c>
      <c r="AO40" s="37">
        <f>'6、销售进度'!AM55*$C40</f>
        <v>0</v>
      </c>
      <c r="AP40" s="37">
        <f>'6、销售进度'!AN55*$C40</f>
        <v>0</v>
      </c>
      <c r="AQ40" s="37">
        <f>'6、销售进度'!AO55*$C40</f>
        <v>0</v>
      </c>
      <c r="AR40" s="37">
        <f>'6、销售进度'!AP55*$C40</f>
        <v>0</v>
      </c>
      <c r="AS40" s="37">
        <f>'6、销售进度'!AQ55*$C40</f>
        <v>0</v>
      </c>
      <c r="AT40" s="37">
        <f>'6、销售进度'!AR55*$C40</f>
        <v>0</v>
      </c>
      <c r="AU40" s="37">
        <f>'6、销售进度'!AS55*$C40</f>
        <v>0</v>
      </c>
      <c r="AV40" s="37">
        <f>'6、销售进度'!AT55*$C40</f>
        <v>0</v>
      </c>
      <c r="AW40" s="37">
        <f>'6、销售进度'!AU55*$C40</f>
        <v>0</v>
      </c>
      <c r="AX40" s="37">
        <f>'6、销售进度'!AV55*$C40</f>
        <v>0</v>
      </c>
      <c r="AY40" s="37">
        <f>'6、销售进度'!AW55*$C40</f>
        <v>0</v>
      </c>
      <c r="AZ40" s="37">
        <f>'6、销售进度'!AX55*$C40</f>
        <v>0</v>
      </c>
      <c r="BA40" s="37">
        <f>'6、销售进度'!AY55*$C40</f>
        <v>0</v>
      </c>
      <c r="BB40" s="37">
        <f>'6、销售进度'!AZ55*$C40</f>
        <v>0</v>
      </c>
      <c r="BC40" s="37">
        <f>'6、销售进度'!BA55*$C40</f>
        <v>0</v>
      </c>
      <c r="BD40" s="37">
        <f>'6、销售进度'!BB55*$C40</f>
        <v>0</v>
      </c>
      <c r="BE40" s="37">
        <f>'6、销售进度'!BC55*$C40</f>
        <v>0</v>
      </c>
      <c r="BF40" s="37">
        <f>'6、销售进度'!BD55*$C40</f>
        <v>0</v>
      </c>
      <c r="BG40" s="37">
        <f>'6、销售进度'!BE55*$C40</f>
        <v>0</v>
      </c>
      <c r="BH40" s="37">
        <f>'6、销售进度'!BF55*$C40</f>
        <v>0</v>
      </c>
      <c r="BI40" s="37">
        <f>'6、销售进度'!BG55*$C40</f>
        <v>0</v>
      </c>
      <c r="BJ40" s="37">
        <f>'6、销售进度'!BH55*$C40</f>
        <v>0</v>
      </c>
      <c r="BK40" s="37">
        <f>'6、销售进度'!BI55*$C40</f>
        <v>0</v>
      </c>
      <c r="BL40" s="37">
        <f>'6、销售进度'!BJ55*$C40</f>
        <v>0</v>
      </c>
      <c r="BM40" s="37">
        <f>'6、销售进度'!BK55*$C40</f>
        <v>0</v>
      </c>
      <c r="BN40" s="37">
        <f>'6、销售进度'!BL55*$C40</f>
        <v>0</v>
      </c>
      <c r="BO40" s="37">
        <f>'6、销售进度'!BM55*$C40</f>
        <v>0</v>
      </c>
      <c r="BP40" s="37">
        <f>'6、销售进度'!BN55*$C40</f>
        <v>0</v>
      </c>
      <c r="BQ40" s="37">
        <f>'6、销售进度'!BO55*$C40</f>
        <v>0</v>
      </c>
      <c r="BR40" s="37">
        <f>'6、销售进度'!BP55*$C40</f>
        <v>0</v>
      </c>
      <c r="BS40" s="37">
        <f>'6、销售进度'!BQ55*$C40</f>
        <v>0</v>
      </c>
      <c r="BT40" s="37">
        <f>'6、销售进度'!BR55*$C40</f>
        <v>0</v>
      </c>
      <c r="BU40" s="37">
        <f>'6、销售进度'!BS55*$C40</f>
        <v>0</v>
      </c>
      <c r="BV40" s="37">
        <f>'6、销售进度'!BT55*$C40</f>
        <v>0</v>
      </c>
      <c r="BW40" s="37">
        <f>'6、销售进度'!BU55*$C40</f>
        <v>0</v>
      </c>
      <c r="BX40" s="37">
        <f>'6、销售进度'!BV55*$C40</f>
        <v>0</v>
      </c>
      <c r="BY40" s="37">
        <f>'6、销售进度'!BW55*$C40</f>
        <v>0</v>
      </c>
    </row>
    <row r="41" spans="1:101" s="36" customFormat="1">
      <c r="D41" s="36">
        <f t="shared" si="32"/>
        <v>1.0000000000000002</v>
      </c>
      <c r="N41" s="36">
        <v>0.05</v>
      </c>
      <c r="O41" s="36">
        <v>0.05</v>
      </c>
      <c r="P41" s="36">
        <v>0.05</v>
      </c>
      <c r="Q41" s="36">
        <v>0.05</v>
      </c>
      <c r="R41" s="36">
        <v>0.05</v>
      </c>
      <c r="S41" s="36">
        <v>0.05</v>
      </c>
      <c r="T41" s="36">
        <v>0.05</v>
      </c>
      <c r="U41" s="36">
        <v>0.05</v>
      </c>
      <c r="V41" s="36">
        <v>0.05</v>
      </c>
      <c r="W41" s="36">
        <v>0.05</v>
      </c>
      <c r="X41" s="36">
        <v>0.05</v>
      </c>
      <c r="Y41" s="36">
        <v>0.05</v>
      </c>
      <c r="Z41" s="36">
        <v>0.05</v>
      </c>
      <c r="AA41" s="36">
        <v>0.05</v>
      </c>
      <c r="AB41" s="36">
        <v>0.05</v>
      </c>
      <c r="AC41" s="36">
        <v>0.05</v>
      </c>
      <c r="AD41" s="36">
        <v>0.05</v>
      </c>
      <c r="AE41" s="36">
        <v>0.05</v>
      </c>
      <c r="AF41" s="36">
        <v>0.05</v>
      </c>
      <c r="AG41" s="36">
        <v>0.05</v>
      </c>
      <c r="CW41" s="66"/>
    </row>
    <row r="42" spans="1:101">
      <c r="B42" s="37" t="s">
        <v>690</v>
      </c>
      <c r="D42" s="37">
        <f t="shared" si="32"/>
        <v>15306.899999999996</v>
      </c>
      <c r="E42" s="37">
        <f t="shared" ref="E42:AS42" si="33">$D$40*E41</f>
        <v>0</v>
      </c>
      <c r="F42" s="37">
        <f t="shared" si="33"/>
        <v>0</v>
      </c>
      <c r="G42" s="37">
        <f t="shared" si="33"/>
        <v>0</v>
      </c>
      <c r="H42" s="37">
        <f t="shared" si="33"/>
        <v>0</v>
      </c>
      <c r="I42" s="37">
        <f t="shared" si="33"/>
        <v>0</v>
      </c>
      <c r="J42" s="37">
        <f t="shared" si="33"/>
        <v>0</v>
      </c>
      <c r="K42" s="37">
        <f t="shared" si="33"/>
        <v>0</v>
      </c>
      <c r="L42" s="37">
        <f t="shared" si="33"/>
        <v>0</v>
      </c>
      <c r="M42" s="37">
        <f t="shared" si="33"/>
        <v>0</v>
      </c>
      <c r="N42" s="37">
        <f t="shared" si="33"/>
        <v>765.34500000000014</v>
      </c>
      <c r="O42" s="37">
        <f t="shared" si="33"/>
        <v>765.34500000000014</v>
      </c>
      <c r="P42" s="37">
        <f t="shared" si="33"/>
        <v>765.34500000000014</v>
      </c>
      <c r="Q42" s="37">
        <f t="shared" si="33"/>
        <v>765.34500000000014</v>
      </c>
      <c r="R42" s="37">
        <f t="shared" si="33"/>
        <v>765.34500000000014</v>
      </c>
      <c r="S42" s="37">
        <f t="shared" si="33"/>
        <v>765.34500000000014</v>
      </c>
      <c r="T42" s="37">
        <f t="shared" si="33"/>
        <v>765.34500000000014</v>
      </c>
      <c r="U42" s="37">
        <f t="shared" si="33"/>
        <v>765.34500000000014</v>
      </c>
      <c r="V42" s="37">
        <f t="shared" si="33"/>
        <v>765.34500000000014</v>
      </c>
      <c r="W42" s="37">
        <f t="shared" si="33"/>
        <v>765.34500000000014</v>
      </c>
      <c r="X42" s="37">
        <f t="shared" si="33"/>
        <v>765.34500000000014</v>
      </c>
      <c r="Y42" s="37">
        <f t="shared" si="33"/>
        <v>765.34500000000014</v>
      </c>
      <c r="Z42" s="37">
        <f t="shared" si="33"/>
        <v>765.34500000000014</v>
      </c>
      <c r="AA42" s="37">
        <f t="shared" si="33"/>
        <v>765.34500000000014</v>
      </c>
      <c r="AB42" s="37">
        <f t="shared" si="33"/>
        <v>765.34500000000014</v>
      </c>
      <c r="AC42" s="37">
        <f t="shared" si="33"/>
        <v>765.34500000000014</v>
      </c>
      <c r="AD42" s="37">
        <f t="shared" si="33"/>
        <v>765.34500000000014</v>
      </c>
      <c r="AE42" s="37">
        <f t="shared" si="33"/>
        <v>765.34500000000014</v>
      </c>
      <c r="AF42" s="37">
        <f t="shared" si="33"/>
        <v>765.34500000000014</v>
      </c>
      <c r="AG42" s="37">
        <f t="shared" si="33"/>
        <v>765.34500000000014</v>
      </c>
      <c r="AH42" s="37">
        <f t="shared" si="33"/>
        <v>0</v>
      </c>
      <c r="AI42" s="37">
        <f t="shared" si="33"/>
        <v>0</v>
      </c>
      <c r="AJ42" s="37">
        <f t="shared" si="33"/>
        <v>0</v>
      </c>
      <c r="AK42" s="37">
        <f t="shared" si="33"/>
        <v>0</v>
      </c>
      <c r="AL42" s="37">
        <f t="shared" si="33"/>
        <v>0</v>
      </c>
      <c r="AM42" s="37">
        <f t="shared" si="33"/>
        <v>0</v>
      </c>
      <c r="AN42" s="37">
        <f t="shared" si="33"/>
        <v>0</v>
      </c>
      <c r="AO42" s="37">
        <f t="shared" si="33"/>
        <v>0</v>
      </c>
      <c r="AP42" s="37">
        <f t="shared" si="33"/>
        <v>0</v>
      </c>
      <c r="AQ42" s="37">
        <f t="shared" si="33"/>
        <v>0</v>
      </c>
      <c r="AR42" s="37">
        <f t="shared" si="33"/>
        <v>0</v>
      </c>
      <c r="AS42" s="37">
        <f t="shared" si="33"/>
        <v>0</v>
      </c>
    </row>
    <row r="43" spans="1:101">
      <c r="B43" s="37" t="s">
        <v>691</v>
      </c>
      <c r="D43" s="37">
        <f>AM43</f>
        <v>15306.899999999996</v>
      </c>
      <c r="F43" s="37">
        <f t="shared" ref="F43:AR43" si="34">E43+F42</f>
        <v>0</v>
      </c>
      <c r="G43" s="37">
        <f t="shared" si="34"/>
        <v>0</v>
      </c>
      <c r="H43" s="37">
        <f t="shared" si="34"/>
        <v>0</v>
      </c>
      <c r="I43" s="37">
        <f t="shared" si="34"/>
        <v>0</v>
      </c>
      <c r="J43" s="37">
        <f t="shared" si="34"/>
        <v>0</v>
      </c>
      <c r="K43" s="37">
        <f t="shared" si="34"/>
        <v>0</v>
      </c>
      <c r="L43" s="37">
        <f t="shared" si="34"/>
        <v>0</v>
      </c>
      <c r="M43" s="37">
        <f t="shared" si="34"/>
        <v>0</v>
      </c>
      <c r="N43" s="37">
        <f t="shared" si="34"/>
        <v>765.34500000000014</v>
      </c>
      <c r="O43" s="37">
        <f t="shared" si="34"/>
        <v>1530.6900000000003</v>
      </c>
      <c r="P43" s="37">
        <f t="shared" si="34"/>
        <v>2296.0350000000003</v>
      </c>
      <c r="Q43" s="37">
        <f t="shared" si="34"/>
        <v>3061.3800000000006</v>
      </c>
      <c r="R43" s="37">
        <f t="shared" si="34"/>
        <v>3826.7250000000008</v>
      </c>
      <c r="S43" s="37">
        <f t="shared" si="34"/>
        <v>4592.0700000000006</v>
      </c>
      <c r="T43" s="37">
        <f t="shared" si="34"/>
        <v>5357.4150000000009</v>
      </c>
      <c r="U43" s="37">
        <f t="shared" si="34"/>
        <v>6122.7600000000011</v>
      </c>
      <c r="V43" s="37">
        <f t="shared" si="34"/>
        <v>6888.1050000000014</v>
      </c>
      <c r="W43" s="37">
        <f t="shared" si="34"/>
        <v>7653.4500000000016</v>
      </c>
      <c r="X43" s="37">
        <f t="shared" si="34"/>
        <v>8418.7950000000019</v>
      </c>
      <c r="Y43" s="37">
        <f t="shared" si="34"/>
        <v>9184.1400000000012</v>
      </c>
      <c r="Z43" s="37">
        <f t="shared" si="34"/>
        <v>9949.4850000000006</v>
      </c>
      <c r="AA43" s="37">
        <f t="shared" si="34"/>
        <v>10714.83</v>
      </c>
      <c r="AB43" s="37">
        <f t="shared" si="34"/>
        <v>11480.174999999999</v>
      </c>
      <c r="AC43" s="37">
        <f t="shared" si="34"/>
        <v>12245.519999999999</v>
      </c>
      <c r="AD43" s="37">
        <f t="shared" si="34"/>
        <v>13010.864999999998</v>
      </c>
      <c r="AE43" s="37">
        <f t="shared" si="34"/>
        <v>13776.209999999997</v>
      </c>
      <c r="AF43" s="37">
        <f t="shared" si="34"/>
        <v>14541.554999999997</v>
      </c>
      <c r="AG43" s="37">
        <f t="shared" si="34"/>
        <v>15306.899999999996</v>
      </c>
      <c r="AH43" s="37">
        <f t="shared" si="34"/>
        <v>15306.899999999996</v>
      </c>
      <c r="AI43" s="37">
        <f t="shared" si="34"/>
        <v>15306.899999999996</v>
      </c>
      <c r="AJ43" s="37">
        <f t="shared" si="34"/>
        <v>15306.899999999996</v>
      </c>
      <c r="AK43" s="37">
        <f t="shared" si="34"/>
        <v>15306.899999999996</v>
      </c>
      <c r="AL43" s="37">
        <f t="shared" si="34"/>
        <v>15306.899999999996</v>
      </c>
      <c r="AM43" s="37">
        <f t="shared" si="34"/>
        <v>15306.899999999996</v>
      </c>
      <c r="AN43" s="37">
        <f t="shared" si="34"/>
        <v>15306.899999999996</v>
      </c>
      <c r="AO43" s="37">
        <f t="shared" si="34"/>
        <v>15306.899999999996</v>
      </c>
      <c r="AP43" s="37">
        <f t="shared" si="34"/>
        <v>15306.899999999996</v>
      </c>
      <c r="AQ43" s="37">
        <f t="shared" si="34"/>
        <v>15306.899999999996</v>
      </c>
      <c r="AR43" s="37">
        <f t="shared" si="34"/>
        <v>15306.899999999996</v>
      </c>
      <c r="AS43" s="37">
        <v>0</v>
      </c>
      <c r="AT43" s="37">
        <f>AS43+AT42</f>
        <v>0</v>
      </c>
      <c r="AU43" s="37">
        <f>AT43+AU42</f>
        <v>0</v>
      </c>
    </row>
    <row r="44" spans="1:101">
      <c r="B44" s="37" t="s">
        <v>692</v>
      </c>
      <c r="E44" s="37">
        <f t="shared" ref="E44:AR44" si="35">E40-E42</f>
        <v>0</v>
      </c>
      <c r="F44" s="37">
        <f t="shared" si="35"/>
        <v>0</v>
      </c>
      <c r="G44" s="37">
        <f t="shared" si="35"/>
        <v>0</v>
      </c>
      <c r="H44" s="37">
        <f t="shared" si="35"/>
        <v>0</v>
      </c>
      <c r="I44" s="37">
        <f t="shared" si="35"/>
        <v>0</v>
      </c>
      <c r="J44" s="37">
        <f t="shared" si="35"/>
        <v>0</v>
      </c>
      <c r="K44" s="37">
        <f t="shared" si="35"/>
        <v>0</v>
      </c>
      <c r="L44" s="37">
        <f t="shared" si="35"/>
        <v>0</v>
      </c>
      <c r="M44" s="37">
        <f t="shared" si="35"/>
        <v>0</v>
      </c>
      <c r="N44" s="37">
        <f t="shared" si="35"/>
        <v>-765.34500000000014</v>
      </c>
      <c r="O44" s="37">
        <f t="shared" si="35"/>
        <v>-765.34500000000014</v>
      </c>
      <c r="P44" s="37">
        <f t="shared" si="35"/>
        <v>4358.6549999999997</v>
      </c>
      <c r="Q44" s="37">
        <f t="shared" si="35"/>
        <v>2223.6549999999997</v>
      </c>
      <c r="R44" s="37">
        <f t="shared" si="35"/>
        <v>2223.6549999999997</v>
      </c>
      <c r="S44" s="37">
        <f t="shared" si="35"/>
        <v>194.35500000000013</v>
      </c>
      <c r="T44" s="37">
        <f t="shared" si="35"/>
        <v>-765.34500000000014</v>
      </c>
      <c r="U44" s="37">
        <f t="shared" si="35"/>
        <v>-765.34500000000014</v>
      </c>
      <c r="V44" s="37">
        <f t="shared" si="35"/>
        <v>-765.34500000000014</v>
      </c>
      <c r="W44" s="37">
        <f t="shared" si="35"/>
        <v>-765.34500000000014</v>
      </c>
      <c r="X44" s="37">
        <f t="shared" si="35"/>
        <v>-660.34500000000014</v>
      </c>
      <c r="Y44" s="37">
        <f t="shared" si="35"/>
        <v>-660.34500000000014</v>
      </c>
      <c r="Z44" s="37">
        <f t="shared" si="35"/>
        <v>-765.34500000000014</v>
      </c>
      <c r="AA44" s="37">
        <f t="shared" si="35"/>
        <v>-765.34500000000014</v>
      </c>
      <c r="AB44" s="37">
        <f t="shared" si="35"/>
        <v>-765.34500000000014</v>
      </c>
      <c r="AC44" s="37">
        <f t="shared" si="35"/>
        <v>-765.34500000000014</v>
      </c>
      <c r="AD44" s="37">
        <f t="shared" si="35"/>
        <v>-765.34500000000014</v>
      </c>
      <c r="AE44" s="37">
        <f t="shared" si="35"/>
        <v>-765.34500000000014</v>
      </c>
      <c r="AF44" s="37">
        <f t="shared" si="35"/>
        <v>-765.34500000000014</v>
      </c>
      <c r="AG44" s="37">
        <f t="shared" si="35"/>
        <v>-765.34500000000014</v>
      </c>
      <c r="AH44" s="37">
        <f t="shared" si="35"/>
        <v>0</v>
      </c>
      <c r="AI44" s="37">
        <f t="shared" si="35"/>
        <v>0</v>
      </c>
      <c r="AJ44" s="37">
        <f t="shared" si="35"/>
        <v>0</v>
      </c>
      <c r="AK44" s="37">
        <f t="shared" si="35"/>
        <v>2008.5882352941176</v>
      </c>
      <c r="AL44" s="37">
        <f t="shared" si="35"/>
        <v>557.94117647058829</v>
      </c>
      <c r="AM44" s="37">
        <f t="shared" si="35"/>
        <v>468.67058823529408</v>
      </c>
      <c r="AN44" s="37">
        <f t="shared" si="35"/>
        <v>0</v>
      </c>
      <c r="AO44" s="37">
        <f t="shared" si="35"/>
        <v>0</v>
      </c>
      <c r="AP44" s="37">
        <f t="shared" si="35"/>
        <v>0</v>
      </c>
      <c r="AQ44" s="37">
        <f t="shared" si="35"/>
        <v>0</v>
      </c>
      <c r="AR44" s="37">
        <f t="shared" si="35"/>
        <v>0</v>
      </c>
      <c r="AS44" s="37">
        <f t="shared" ref="AS44:AY44" si="36">AS40-AS43</f>
        <v>0</v>
      </c>
      <c r="AT44" s="37">
        <f t="shared" si="36"/>
        <v>0</v>
      </c>
      <c r="AU44" s="37">
        <f t="shared" si="36"/>
        <v>0</v>
      </c>
      <c r="AV44" s="37">
        <f t="shared" si="36"/>
        <v>0</v>
      </c>
      <c r="AW44" s="37">
        <f t="shared" si="36"/>
        <v>0</v>
      </c>
      <c r="AX44" s="37">
        <f t="shared" si="36"/>
        <v>0</v>
      </c>
      <c r="AY44" s="37">
        <f t="shared" si="36"/>
        <v>0</v>
      </c>
    </row>
  </sheetData>
  <sheetProtection password="DEF3" sheet="1" objects="1" scenarios="1" formatCells="0" formatColumns="0" formatRows="0" autoFilter="0" pivotTables="0"/>
  <mergeCells count="23">
    <mergeCell ref="D2:D3"/>
    <mergeCell ref="A2:C3"/>
    <mergeCell ref="B32:C32"/>
    <mergeCell ref="B33:C33"/>
    <mergeCell ref="A34:C34"/>
    <mergeCell ref="B25:C25"/>
    <mergeCell ref="B26:C26"/>
    <mergeCell ref="A35:C35"/>
    <mergeCell ref="A4:A17"/>
    <mergeCell ref="A18:A25"/>
    <mergeCell ref="A26:A27"/>
    <mergeCell ref="A30:A33"/>
    <mergeCell ref="B4:B15"/>
    <mergeCell ref="B18:B20"/>
    <mergeCell ref="B21:B23"/>
    <mergeCell ref="B27:C27"/>
    <mergeCell ref="A28:C28"/>
    <mergeCell ref="A29:C29"/>
    <mergeCell ref="B30:C30"/>
    <mergeCell ref="B31:C31"/>
    <mergeCell ref="B16:C16"/>
    <mergeCell ref="B17:C17"/>
    <mergeCell ref="B24:C24"/>
  </mergeCells>
  <phoneticPr fontId="1" type="noConversion"/>
  <pageMargins left="0.69930555555555596" right="0.69930555555555596" top="0.75" bottom="0.75" header="0.3" footer="0.3"/>
  <pageSetup paperSize="9" orientation="portrait" horizontalDpi="2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W44"/>
  <sheetViews>
    <sheetView showGridLines="0" workbookViewId="0">
      <pane xSplit="4" ySplit="3" topLeftCell="AJ4" activePane="bottomRight" state="frozen"/>
      <selection pane="topRight"/>
      <selection pane="bottomLeft"/>
      <selection pane="bottomRight" activeCell="AM10" sqref="AM10"/>
    </sheetView>
  </sheetViews>
  <sheetFormatPr defaultColWidth="9" defaultRowHeight="16.5"/>
  <cols>
    <col min="1" max="1" width="6.75" style="37" customWidth="1"/>
    <col min="2" max="2" width="9.75" style="37" customWidth="1"/>
    <col min="3" max="3" width="23.375" style="37" customWidth="1"/>
    <col min="4" max="100" width="11" style="37" customWidth="1"/>
    <col min="101" max="101" width="11" style="34" customWidth="1"/>
    <col min="102" max="16384" width="9" style="37"/>
  </cols>
  <sheetData>
    <row r="1" spans="1:101" ht="21" customHeight="1">
      <c r="A1" s="38" t="s">
        <v>693</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59"/>
      <c r="CW1" s="60"/>
    </row>
    <row r="2" spans="1:101" ht="21" customHeight="1">
      <c r="A2" s="857" t="s">
        <v>4</v>
      </c>
      <c r="B2" s="858"/>
      <c r="C2" s="859"/>
      <c r="D2" s="855" t="s">
        <v>239</v>
      </c>
      <c r="E2" s="39">
        <f>主要假设阐述!B5</f>
        <v>42491</v>
      </c>
      <c r="F2" s="39">
        <f>E2+31</f>
        <v>42522</v>
      </c>
      <c r="G2" s="39">
        <f>F2+31</f>
        <v>42553</v>
      </c>
      <c r="H2" s="39">
        <f t="shared" ref="H2:BS2" si="0">G2+31</f>
        <v>42584</v>
      </c>
      <c r="I2" s="39">
        <f t="shared" si="0"/>
        <v>42615</v>
      </c>
      <c r="J2" s="39">
        <f t="shared" si="0"/>
        <v>42646</v>
      </c>
      <c r="K2" s="39">
        <f t="shared" si="0"/>
        <v>42677</v>
      </c>
      <c r="L2" s="39">
        <f t="shared" si="0"/>
        <v>42708</v>
      </c>
      <c r="M2" s="39">
        <f t="shared" si="0"/>
        <v>42739</v>
      </c>
      <c r="N2" s="39">
        <f t="shared" si="0"/>
        <v>42770</v>
      </c>
      <c r="O2" s="39">
        <f t="shared" si="0"/>
        <v>42801</v>
      </c>
      <c r="P2" s="39">
        <f t="shared" si="0"/>
        <v>42832</v>
      </c>
      <c r="Q2" s="39">
        <f t="shared" si="0"/>
        <v>42863</v>
      </c>
      <c r="R2" s="39">
        <f t="shared" si="0"/>
        <v>42894</v>
      </c>
      <c r="S2" s="39">
        <f t="shared" si="0"/>
        <v>42925</v>
      </c>
      <c r="T2" s="39">
        <f t="shared" si="0"/>
        <v>42956</v>
      </c>
      <c r="U2" s="39">
        <f t="shared" si="0"/>
        <v>42987</v>
      </c>
      <c r="V2" s="39">
        <f t="shared" si="0"/>
        <v>43018</v>
      </c>
      <c r="W2" s="39">
        <f t="shared" si="0"/>
        <v>43049</v>
      </c>
      <c r="X2" s="39">
        <f t="shared" si="0"/>
        <v>43080</v>
      </c>
      <c r="Y2" s="39">
        <f t="shared" si="0"/>
        <v>43111</v>
      </c>
      <c r="Z2" s="39">
        <f t="shared" si="0"/>
        <v>43142</v>
      </c>
      <c r="AA2" s="39">
        <f t="shared" si="0"/>
        <v>43173</v>
      </c>
      <c r="AB2" s="39">
        <f t="shared" si="0"/>
        <v>43204</v>
      </c>
      <c r="AC2" s="39">
        <f t="shared" si="0"/>
        <v>43235</v>
      </c>
      <c r="AD2" s="39">
        <f t="shared" si="0"/>
        <v>43266</v>
      </c>
      <c r="AE2" s="39">
        <f t="shared" si="0"/>
        <v>43297</v>
      </c>
      <c r="AF2" s="39">
        <f t="shared" si="0"/>
        <v>43328</v>
      </c>
      <c r="AG2" s="39">
        <f t="shared" si="0"/>
        <v>43359</v>
      </c>
      <c r="AH2" s="39">
        <f t="shared" si="0"/>
        <v>43390</v>
      </c>
      <c r="AI2" s="39">
        <f t="shared" si="0"/>
        <v>43421</v>
      </c>
      <c r="AJ2" s="39">
        <f t="shared" si="0"/>
        <v>43452</v>
      </c>
      <c r="AK2" s="39">
        <f t="shared" si="0"/>
        <v>43483</v>
      </c>
      <c r="AL2" s="39">
        <f t="shared" si="0"/>
        <v>43514</v>
      </c>
      <c r="AM2" s="39">
        <f t="shared" si="0"/>
        <v>43545</v>
      </c>
      <c r="AN2" s="39">
        <f t="shared" si="0"/>
        <v>43576</v>
      </c>
      <c r="AO2" s="39">
        <f t="shared" si="0"/>
        <v>43607</v>
      </c>
      <c r="AP2" s="39">
        <f t="shared" si="0"/>
        <v>43638</v>
      </c>
      <c r="AQ2" s="39">
        <f t="shared" si="0"/>
        <v>43669</v>
      </c>
      <c r="AR2" s="39">
        <f t="shared" si="0"/>
        <v>43700</v>
      </c>
      <c r="AS2" s="39">
        <f t="shared" si="0"/>
        <v>43731</v>
      </c>
      <c r="AT2" s="39">
        <f t="shared" si="0"/>
        <v>43762</v>
      </c>
      <c r="AU2" s="39">
        <f t="shared" si="0"/>
        <v>43793</v>
      </c>
      <c r="AV2" s="39">
        <f t="shared" si="0"/>
        <v>43824</v>
      </c>
      <c r="AW2" s="39">
        <f t="shared" si="0"/>
        <v>43855</v>
      </c>
      <c r="AX2" s="39">
        <f t="shared" si="0"/>
        <v>43886</v>
      </c>
      <c r="AY2" s="39">
        <f t="shared" si="0"/>
        <v>43917</v>
      </c>
      <c r="AZ2" s="39">
        <f t="shared" si="0"/>
        <v>43948</v>
      </c>
      <c r="BA2" s="39">
        <f t="shared" si="0"/>
        <v>43979</v>
      </c>
      <c r="BB2" s="39">
        <f t="shared" si="0"/>
        <v>44010</v>
      </c>
      <c r="BC2" s="39">
        <f t="shared" si="0"/>
        <v>44041</v>
      </c>
      <c r="BD2" s="39">
        <f t="shared" si="0"/>
        <v>44072</v>
      </c>
      <c r="BE2" s="39">
        <f t="shared" si="0"/>
        <v>44103</v>
      </c>
      <c r="BF2" s="39">
        <f t="shared" si="0"/>
        <v>44134</v>
      </c>
      <c r="BG2" s="39">
        <f t="shared" si="0"/>
        <v>44165</v>
      </c>
      <c r="BH2" s="39">
        <f t="shared" si="0"/>
        <v>44196</v>
      </c>
      <c r="BI2" s="39">
        <f t="shared" si="0"/>
        <v>44227</v>
      </c>
      <c r="BJ2" s="39">
        <f t="shared" si="0"/>
        <v>44258</v>
      </c>
      <c r="BK2" s="39">
        <f t="shared" si="0"/>
        <v>44289</v>
      </c>
      <c r="BL2" s="39">
        <f t="shared" si="0"/>
        <v>44320</v>
      </c>
      <c r="BM2" s="39">
        <f t="shared" si="0"/>
        <v>44351</v>
      </c>
      <c r="BN2" s="39">
        <f t="shared" si="0"/>
        <v>44382</v>
      </c>
      <c r="BO2" s="39">
        <f t="shared" si="0"/>
        <v>44413</v>
      </c>
      <c r="BP2" s="39">
        <f t="shared" si="0"/>
        <v>44444</v>
      </c>
      <c r="BQ2" s="39">
        <f t="shared" si="0"/>
        <v>44475</v>
      </c>
      <c r="BR2" s="39">
        <f t="shared" si="0"/>
        <v>44506</v>
      </c>
      <c r="BS2" s="39">
        <f t="shared" si="0"/>
        <v>44537</v>
      </c>
      <c r="BT2" s="39">
        <f t="shared" ref="BT2:CV2" si="1">BS2+31</f>
        <v>44568</v>
      </c>
      <c r="BU2" s="39">
        <f t="shared" si="1"/>
        <v>44599</v>
      </c>
      <c r="BV2" s="39">
        <f t="shared" si="1"/>
        <v>44630</v>
      </c>
      <c r="BW2" s="39">
        <f t="shared" si="1"/>
        <v>44661</v>
      </c>
      <c r="BX2" s="39">
        <f t="shared" si="1"/>
        <v>44692</v>
      </c>
      <c r="BY2" s="39">
        <f t="shared" si="1"/>
        <v>44723</v>
      </c>
      <c r="BZ2" s="39">
        <f t="shared" si="1"/>
        <v>44754</v>
      </c>
      <c r="CA2" s="39">
        <f t="shared" si="1"/>
        <v>44785</v>
      </c>
      <c r="CB2" s="39">
        <f t="shared" si="1"/>
        <v>44816</v>
      </c>
      <c r="CC2" s="39">
        <f t="shared" si="1"/>
        <v>44847</v>
      </c>
      <c r="CD2" s="39">
        <f t="shared" si="1"/>
        <v>44878</v>
      </c>
      <c r="CE2" s="39">
        <f t="shared" si="1"/>
        <v>44909</v>
      </c>
      <c r="CF2" s="39">
        <f t="shared" si="1"/>
        <v>44940</v>
      </c>
      <c r="CG2" s="39">
        <f t="shared" si="1"/>
        <v>44971</v>
      </c>
      <c r="CH2" s="39">
        <f t="shared" si="1"/>
        <v>45002</v>
      </c>
      <c r="CI2" s="39">
        <f t="shared" si="1"/>
        <v>45033</v>
      </c>
      <c r="CJ2" s="39">
        <f t="shared" si="1"/>
        <v>45064</v>
      </c>
      <c r="CK2" s="39">
        <f t="shared" si="1"/>
        <v>45095</v>
      </c>
      <c r="CL2" s="39">
        <f t="shared" si="1"/>
        <v>45126</v>
      </c>
      <c r="CM2" s="39">
        <f t="shared" si="1"/>
        <v>45157</v>
      </c>
      <c r="CN2" s="39">
        <f t="shared" si="1"/>
        <v>45188</v>
      </c>
      <c r="CO2" s="39">
        <f t="shared" si="1"/>
        <v>45219</v>
      </c>
      <c r="CP2" s="39">
        <f t="shared" si="1"/>
        <v>45250</v>
      </c>
      <c r="CQ2" s="39">
        <f t="shared" si="1"/>
        <v>45281</v>
      </c>
      <c r="CR2" s="39">
        <f t="shared" si="1"/>
        <v>45312</v>
      </c>
      <c r="CS2" s="39">
        <f t="shared" si="1"/>
        <v>45343</v>
      </c>
      <c r="CT2" s="39">
        <f t="shared" si="1"/>
        <v>45374</v>
      </c>
      <c r="CU2" s="39">
        <f t="shared" si="1"/>
        <v>45405</v>
      </c>
      <c r="CV2" s="39">
        <f t="shared" si="1"/>
        <v>45436</v>
      </c>
      <c r="CW2" s="60"/>
    </row>
    <row r="3" spans="1:101" s="33" customFormat="1" ht="21" customHeight="1">
      <c r="A3" s="860"/>
      <c r="B3" s="861"/>
      <c r="C3" s="862"/>
      <c r="D3" s="856"/>
      <c r="E3" s="68">
        <v>1</v>
      </c>
      <c r="F3" s="68">
        <v>2</v>
      </c>
      <c r="G3" s="68">
        <v>3</v>
      </c>
      <c r="H3" s="68">
        <v>4</v>
      </c>
      <c r="I3" s="68">
        <v>5</v>
      </c>
      <c r="J3" s="68">
        <v>6</v>
      </c>
      <c r="K3" s="68">
        <v>7</v>
      </c>
      <c r="L3" s="68">
        <v>8</v>
      </c>
      <c r="M3" s="68">
        <v>9</v>
      </c>
      <c r="N3" s="68">
        <v>10</v>
      </c>
      <c r="O3" s="68">
        <v>11</v>
      </c>
      <c r="P3" s="68">
        <v>12</v>
      </c>
      <c r="Q3" s="68">
        <v>13</v>
      </c>
      <c r="R3" s="68">
        <v>14</v>
      </c>
      <c r="S3" s="68">
        <v>15</v>
      </c>
      <c r="T3" s="68">
        <v>16</v>
      </c>
      <c r="U3" s="68">
        <v>17</v>
      </c>
      <c r="V3" s="68">
        <v>18</v>
      </c>
      <c r="W3" s="68">
        <v>19</v>
      </c>
      <c r="X3" s="68">
        <v>20</v>
      </c>
      <c r="Y3" s="68">
        <v>21</v>
      </c>
      <c r="Z3" s="68">
        <v>22</v>
      </c>
      <c r="AA3" s="68">
        <v>23</v>
      </c>
      <c r="AB3" s="68">
        <v>24</v>
      </c>
      <c r="AC3" s="68">
        <v>25</v>
      </c>
      <c r="AD3" s="68">
        <v>26</v>
      </c>
      <c r="AE3" s="68">
        <v>27</v>
      </c>
      <c r="AF3" s="68">
        <v>28</v>
      </c>
      <c r="AG3" s="68">
        <v>29</v>
      </c>
      <c r="AH3" s="68">
        <v>30</v>
      </c>
      <c r="AI3" s="68">
        <v>31</v>
      </c>
      <c r="AJ3" s="68">
        <v>32</v>
      </c>
      <c r="AK3" s="68">
        <v>33</v>
      </c>
      <c r="AL3" s="68">
        <v>34</v>
      </c>
      <c r="AM3" s="68">
        <v>35</v>
      </c>
      <c r="AN3" s="68">
        <v>36</v>
      </c>
      <c r="AO3" s="68">
        <v>37</v>
      </c>
      <c r="AP3" s="68">
        <v>38</v>
      </c>
      <c r="AQ3" s="68">
        <v>39</v>
      </c>
      <c r="AR3" s="68">
        <v>40</v>
      </c>
      <c r="AS3" s="68">
        <v>41</v>
      </c>
      <c r="AT3" s="68">
        <v>42</v>
      </c>
      <c r="AU3" s="68">
        <v>43</v>
      </c>
      <c r="AV3" s="68">
        <v>44</v>
      </c>
      <c r="AW3" s="68">
        <v>45</v>
      </c>
      <c r="AX3" s="68">
        <v>46</v>
      </c>
      <c r="AY3" s="68">
        <v>47</v>
      </c>
      <c r="AZ3" s="68">
        <v>48</v>
      </c>
      <c r="BA3" s="68">
        <v>49</v>
      </c>
      <c r="BB3" s="68">
        <v>50</v>
      </c>
      <c r="BC3" s="68">
        <v>51</v>
      </c>
      <c r="BD3" s="68">
        <v>52</v>
      </c>
      <c r="BE3" s="68">
        <v>53</v>
      </c>
      <c r="BF3" s="68">
        <v>54</v>
      </c>
      <c r="BG3" s="68">
        <v>55</v>
      </c>
      <c r="BH3" s="68">
        <v>56</v>
      </c>
      <c r="BI3" s="68">
        <v>57</v>
      </c>
      <c r="BJ3" s="68">
        <v>58</v>
      </c>
      <c r="BK3" s="68">
        <v>59</v>
      </c>
      <c r="BL3" s="68">
        <v>60</v>
      </c>
      <c r="BM3" s="68">
        <v>61</v>
      </c>
      <c r="BN3" s="68">
        <v>62</v>
      </c>
      <c r="BO3" s="68">
        <v>63</v>
      </c>
      <c r="BP3" s="68">
        <v>64</v>
      </c>
      <c r="BQ3" s="68">
        <v>65</v>
      </c>
      <c r="BR3" s="68">
        <v>66</v>
      </c>
      <c r="BS3" s="68">
        <v>67</v>
      </c>
      <c r="BT3" s="68">
        <v>68</v>
      </c>
      <c r="BU3" s="68">
        <v>69</v>
      </c>
      <c r="BV3" s="68">
        <v>70</v>
      </c>
      <c r="BW3" s="68">
        <v>71</v>
      </c>
      <c r="BX3" s="68">
        <v>72</v>
      </c>
      <c r="BY3" s="68">
        <v>73</v>
      </c>
      <c r="BZ3" s="68">
        <v>74</v>
      </c>
      <c r="CA3" s="68">
        <v>75</v>
      </c>
      <c r="CB3" s="68">
        <v>76</v>
      </c>
      <c r="CC3" s="68">
        <v>77</v>
      </c>
      <c r="CD3" s="68">
        <v>78</v>
      </c>
      <c r="CE3" s="68">
        <v>79</v>
      </c>
      <c r="CF3" s="68">
        <v>80</v>
      </c>
      <c r="CG3" s="68">
        <v>81</v>
      </c>
      <c r="CH3" s="68">
        <v>82</v>
      </c>
      <c r="CI3" s="68">
        <v>83</v>
      </c>
      <c r="CJ3" s="68">
        <v>84</v>
      </c>
      <c r="CK3" s="68">
        <v>85</v>
      </c>
      <c r="CL3" s="68">
        <v>86</v>
      </c>
      <c r="CM3" s="68">
        <v>87</v>
      </c>
      <c r="CN3" s="68">
        <v>88</v>
      </c>
      <c r="CO3" s="68">
        <v>89</v>
      </c>
      <c r="CP3" s="68">
        <v>90</v>
      </c>
      <c r="CQ3" s="68">
        <v>91</v>
      </c>
      <c r="CR3" s="68">
        <v>92</v>
      </c>
      <c r="CS3" s="68">
        <v>93</v>
      </c>
      <c r="CT3" s="68">
        <v>94</v>
      </c>
      <c r="CU3" s="68">
        <v>95</v>
      </c>
      <c r="CV3" s="68">
        <v>96</v>
      </c>
      <c r="CW3" s="61" t="s">
        <v>77</v>
      </c>
    </row>
    <row r="4" spans="1:101" ht="21" customHeight="1">
      <c r="A4" s="840" t="s">
        <v>242</v>
      </c>
      <c r="B4" s="844" t="s">
        <v>243</v>
      </c>
      <c r="C4" s="42" t="s">
        <v>244</v>
      </c>
      <c r="D4" s="43">
        <f t="shared" ref="D4:D6" si="2">SUM(E4:CV4)</f>
        <v>258834.13920000001</v>
      </c>
      <c r="E4" s="44">
        <f>'7、回款进度'!C79</f>
        <v>0</v>
      </c>
      <c r="F4" s="44">
        <f>'7、回款进度'!D79</f>
        <v>0</v>
      </c>
      <c r="G4" s="44">
        <f>'7、回款进度'!E79</f>
        <v>0</v>
      </c>
      <c r="H4" s="44">
        <f>'7、回款进度'!F79</f>
        <v>0</v>
      </c>
      <c r="I4" s="44">
        <f>'7、回款进度'!G79</f>
        <v>0</v>
      </c>
      <c r="J4" s="44">
        <f>'7、回款进度'!H79</f>
        <v>0</v>
      </c>
      <c r="K4" s="44">
        <f>'7、回款进度'!I79</f>
        <v>0</v>
      </c>
      <c r="L4" s="44">
        <f>'7、回款进度'!J79</f>
        <v>0</v>
      </c>
      <c r="M4" s="44">
        <f>'7、回款进度'!K79</f>
        <v>0</v>
      </c>
      <c r="N4" s="44">
        <f>'7、回款进度'!L79</f>
        <v>0</v>
      </c>
      <c r="O4" s="44">
        <f>'7、回款进度'!M79</f>
        <v>0</v>
      </c>
      <c r="P4" s="44">
        <f>'7、回款进度'!N79</f>
        <v>0</v>
      </c>
      <c r="Q4" s="44">
        <f>'7、回款进度'!O79</f>
        <v>0</v>
      </c>
      <c r="R4" s="44">
        <f>'7、回款进度'!P79</f>
        <v>0</v>
      </c>
      <c r="S4" s="44">
        <f>'7、回款进度'!Q79</f>
        <v>0</v>
      </c>
      <c r="T4" s="44">
        <f>'7、回款进度'!R79</f>
        <v>0</v>
      </c>
      <c r="U4" s="44">
        <f>'7、回款进度'!S79</f>
        <v>0</v>
      </c>
      <c r="V4" s="44">
        <f>'7、回款进度'!T79</f>
        <v>35483.184000000001</v>
      </c>
      <c r="W4" s="44">
        <f>'7、回款进度'!U79</f>
        <v>44353.98</v>
      </c>
      <c r="X4" s="44">
        <f>'7、回款进度'!V79</f>
        <v>56466.00576</v>
      </c>
      <c r="Y4" s="44">
        <f>'7、回款进度'!W79</f>
        <v>50128.827839999998</v>
      </c>
      <c r="Z4" s="44">
        <f>'7、回款进度'!X79</f>
        <v>32387.235840000001</v>
      </c>
      <c r="AA4" s="44">
        <f>'7、回款进度'!Y79</f>
        <v>22037.973839999999</v>
      </c>
      <c r="AB4" s="44">
        <f>'7、回款进度'!Z79</f>
        <v>6618.3429599999999</v>
      </c>
      <c r="AC4" s="44">
        <f>'7、回款进度'!AA79</f>
        <v>3168.5889599999991</v>
      </c>
      <c r="AD4" s="44">
        <f>'7、回款进度'!AB79</f>
        <v>0</v>
      </c>
      <c r="AE4" s="44">
        <f>'7、回款进度'!AC79</f>
        <v>0</v>
      </c>
      <c r="AF4" s="44">
        <f>'7、回款进度'!AD79</f>
        <v>0</v>
      </c>
      <c r="AG4" s="44">
        <f>'7、回款进度'!AE79</f>
        <v>0</v>
      </c>
      <c r="AH4" s="44">
        <f>'7、回款进度'!AF79</f>
        <v>0</v>
      </c>
      <c r="AI4" s="44">
        <f>'7、回款进度'!AG79</f>
        <v>0</v>
      </c>
      <c r="AJ4" s="44">
        <f>'7、回款进度'!AH79</f>
        <v>0</v>
      </c>
      <c r="AK4" s="44">
        <f>'7、回款进度'!AI79</f>
        <v>2700</v>
      </c>
      <c r="AL4" s="44">
        <f>'7、回款进度'!AJ79</f>
        <v>750</v>
      </c>
      <c r="AM4" s="44">
        <f>'7、回款进度'!AK79</f>
        <v>645</v>
      </c>
      <c r="AN4" s="44">
        <f>'7、回款进度'!AL79</f>
        <v>2700</v>
      </c>
      <c r="AO4" s="44">
        <f>'7、回款进度'!AM79</f>
        <v>750</v>
      </c>
      <c r="AP4" s="44">
        <f>'7、回款进度'!AN79</f>
        <v>645</v>
      </c>
      <c r="AQ4" s="44">
        <f>'7、回款进度'!AO79</f>
        <v>0</v>
      </c>
      <c r="AR4" s="44">
        <f>'7、回款进度'!AP79</f>
        <v>0</v>
      </c>
      <c r="AS4" s="44">
        <f>'7、回款进度'!AQ79</f>
        <v>0</v>
      </c>
      <c r="AT4" s="44">
        <f>'7、回款进度'!AR79</f>
        <v>0</v>
      </c>
      <c r="AU4" s="44">
        <f>'7、回款进度'!AS79</f>
        <v>0</v>
      </c>
      <c r="AV4" s="44">
        <f>'7、回款进度'!AT79</f>
        <v>0</v>
      </c>
      <c r="AW4" s="44">
        <f>'7、回款进度'!AU79</f>
        <v>0</v>
      </c>
      <c r="AX4" s="44">
        <f>'7、回款进度'!AV79</f>
        <v>0</v>
      </c>
      <c r="AY4" s="44">
        <f>'7、回款进度'!AW79</f>
        <v>0</v>
      </c>
      <c r="AZ4" s="44">
        <f>'7、回款进度'!AX79</f>
        <v>0</v>
      </c>
      <c r="BA4" s="44">
        <f>'7、回款进度'!AY79</f>
        <v>0</v>
      </c>
      <c r="BB4" s="44">
        <f>'7、回款进度'!AZ79</f>
        <v>0</v>
      </c>
      <c r="BC4" s="44">
        <f>'7、回款进度'!BA79</f>
        <v>0</v>
      </c>
      <c r="BD4" s="44">
        <f>'7、回款进度'!BB79</f>
        <v>0</v>
      </c>
      <c r="BE4" s="44">
        <f>'7、回款进度'!BC79</f>
        <v>0</v>
      </c>
      <c r="BF4" s="44">
        <f>'7、回款进度'!BD79</f>
        <v>0</v>
      </c>
      <c r="BG4" s="44">
        <f>'7、回款进度'!BE79</f>
        <v>0</v>
      </c>
      <c r="BH4" s="44">
        <f>'7、回款进度'!BF79</f>
        <v>0</v>
      </c>
      <c r="BI4" s="44">
        <f>'7、回款进度'!BG79</f>
        <v>0</v>
      </c>
      <c r="BJ4" s="44">
        <f>'7、回款进度'!BH79</f>
        <v>0</v>
      </c>
      <c r="BK4" s="44">
        <f>'7、回款进度'!BI79</f>
        <v>0</v>
      </c>
      <c r="BL4" s="44">
        <f>'7、回款进度'!BJ79</f>
        <v>0</v>
      </c>
      <c r="BM4" s="44">
        <f>'7、回款进度'!BK79</f>
        <v>0</v>
      </c>
      <c r="BN4" s="44">
        <f>'7、回款进度'!BL79</f>
        <v>0</v>
      </c>
      <c r="BO4" s="44">
        <f>'7、回款进度'!BM79</f>
        <v>0</v>
      </c>
      <c r="BP4" s="44">
        <f>'7、回款进度'!BN79</f>
        <v>0</v>
      </c>
      <c r="BQ4" s="44">
        <f>'7、回款进度'!BO79</f>
        <v>0</v>
      </c>
      <c r="BR4" s="44">
        <f>'7、回款进度'!BP79</f>
        <v>0</v>
      </c>
      <c r="BS4" s="44">
        <f>'7、回款进度'!BQ79</f>
        <v>0</v>
      </c>
      <c r="BT4" s="44">
        <f>'7、回款进度'!BR79</f>
        <v>0</v>
      </c>
      <c r="BU4" s="44">
        <f>'7、回款进度'!BS79</f>
        <v>0</v>
      </c>
      <c r="BV4" s="44">
        <f>'7、回款进度'!BT79</f>
        <v>0</v>
      </c>
      <c r="BW4" s="44">
        <f>'7、回款进度'!BU79</f>
        <v>0</v>
      </c>
      <c r="BX4" s="44">
        <f>'7、回款进度'!BV79</f>
        <v>0</v>
      </c>
      <c r="BY4" s="44">
        <f>'7、回款进度'!BW79</f>
        <v>0</v>
      </c>
      <c r="BZ4" s="44">
        <f>'7、回款进度'!BX79</f>
        <v>0</v>
      </c>
      <c r="CA4" s="44">
        <f>'7、回款进度'!BY79</f>
        <v>0</v>
      </c>
      <c r="CB4" s="44">
        <f>'7、回款进度'!BZ79</f>
        <v>0</v>
      </c>
      <c r="CC4" s="44">
        <f>'7、回款进度'!CA79</f>
        <v>0</v>
      </c>
      <c r="CD4" s="44">
        <f>'7、回款进度'!CB79</f>
        <v>0</v>
      </c>
      <c r="CE4" s="44">
        <f>'7、回款进度'!CC79</f>
        <v>0</v>
      </c>
      <c r="CF4" s="44">
        <f>'7、回款进度'!CD79</f>
        <v>0</v>
      </c>
      <c r="CG4" s="44">
        <f>'7、回款进度'!CE79</f>
        <v>0</v>
      </c>
      <c r="CH4" s="44">
        <f>'7、回款进度'!CF79</f>
        <v>0</v>
      </c>
      <c r="CI4" s="44">
        <f>'7、回款进度'!CG79</f>
        <v>0</v>
      </c>
      <c r="CJ4" s="44">
        <f>'7、回款进度'!CH79</f>
        <v>0</v>
      </c>
      <c r="CK4" s="44">
        <f>'7、回款进度'!CI79</f>
        <v>0</v>
      </c>
      <c r="CL4" s="44">
        <f>'7、回款进度'!CJ79</f>
        <v>0</v>
      </c>
      <c r="CM4" s="44">
        <f>'7、回款进度'!CK79</f>
        <v>0</v>
      </c>
      <c r="CN4" s="44">
        <f>'7、回款进度'!CL79</f>
        <v>0</v>
      </c>
      <c r="CO4" s="44">
        <f>'7、回款进度'!CM79</f>
        <v>0</v>
      </c>
      <c r="CP4" s="44">
        <f>'7、回款进度'!CN79</f>
        <v>0</v>
      </c>
      <c r="CQ4" s="44">
        <f>'7、回款进度'!CO79</f>
        <v>0</v>
      </c>
      <c r="CR4" s="44">
        <f>'7、回款进度'!CP79</f>
        <v>0</v>
      </c>
      <c r="CS4" s="44">
        <f>'7、回款进度'!CQ79</f>
        <v>0</v>
      </c>
      <c r="CT4" s="44">
        <f>'7、回款进度'!CR79</f>
        <v>0</v>
      </c>
      <c r="CU4" s="44">
        <f>'7、回款进度'!CS79</f>
        <v>0</v>
      </c>
      <c r="CV4" s="44">
        <f>'7、回款进度'!CT79</f>
        <v>0</v>
      </c>
      <c r="CW4" s="62">
        <f>D4-'利润表（汇总）'!AF52</f>
        <v>201351.05556381727</v>
      </c>
    </row>
    <row r="5" spans="1:101" ht="21" customHeight="1">
      <c r="A5" s="840"/>
      <c r="B5" s="844"/>
      <c r="C5" s="45" t="s">
        <v>245</v>
      </c>
      <c r="D5" s="43">
        <f t="shared" si="2"/>
        <v>-7834.9793487567549</v>
      </c>
      <c r="E5" s="44">
        <f>-'9、税金与费用'!E34</f>
        <v>0</v>
      </c>
      <c r="F5" s="44">
        <f>-'9、税金与费用'!F34</f>
        <v>0</v>
      </c>
      <c r="G5" s="44">
        <f>-'9、税金与费用'!G34</f>
        <v>0</v>
      </c>
      <c r="H5" s="44">
        <f>-'9、税金与费用'!H34</f>
        <v>0</v>
      </c>
      <c r="I5" s="44">
        <f>-'9、税金与费用'!I34</f>
        <v>0</v>
      </c>
      <c r="J5" s="44">
        <f>-'9、税金与费用'!J34</f>
        <v>0</v>
      </c>
      <c r="K5" s="44">
        <f>-'9、税金与费用'!K34</f>
        <v>0</v>
      </c>
      <c r="L5" s="44">
        <f>-'9、税金与费用'!L34</f>
        <v>0</v>
      </c>
      <c r="M5" s="44">
        <f>-'9、税金与费用'!M34</f>
        <v>0</v>
      </c>
      <c r="N5" s="44">
        <f>-'9、税金与费用'!N34</f>
        <v>0</v>
      </c>
      <c r="O5" s="44">
        <f>-'9、税金与费用'!O34</f>
        <v>0</v>
      </c>
      <c r="P5" s="44">
        <f>-'9、税金与费用'!P34</f>
        <v>0</v>
      </c>
      <c r="Q5" s="44">
        <f>-'9、税金与费用'!Q34</f>
        <v>0</v>
      </c>
      <c r="R5" s="44">
        <f>-'9、税金与费用'!R34</f>
        <v>0</v>
      </c>
      <c r="S5" s="44">
        <f>-'9、税金与费用'!S34</f>
        <v>0</v>
      </c>
      <c r="T5" s="44">
        <f>-'9、税金与费用'!T34</f>
        <v>0</v>
      </c>
      <c r="U5" s="44">
        <f>-'9、税金与费用'!U34</f>
        <v>0</v>
      </c>
      <c r="V5" s="44">
        <f>-'9、税金与费用'!V34</f>
        <v>0</v>
      </c>
      <c r="W5" s="44">
        <f>-'9、税金与费用'!W34</f>
        <v>-1074.0855697297295</v>
      </c>
      <c r="X5" s="44">
        <f>-'9、税金与费用'!X34</f>
        <v>-1342.6069621621621</v>
      </c>
      <c r="Y5" s="44">
        <f>-'9、税金与费用'!Y34</f>
        <v>-1709.2412554378375</v>
      </c>
      <c r="Z5" s="44">
        <f>-'9、税金与费用'!Z34</f>
        <v>-1517.4131670486483</v>
      </c>
      <c r="AA5" s="44">
        <f>-'9、税金与费用'!AA34</f>
        <v>-980.3703821837837</v>
      </c>
      <c r="AB5" s="44">
        <f>-'9、税金与费用'!AB34</f>
        <v>-667.09542434594584</v>
      </c>
      <c r="AC5" s="44">
        <f>-'9、税金与费用'!AC34</f>
        <v>-200.3390301405405</v>
      </c>
      <c r="AD5" s="44">
        <f>-'9、税金与费用'!AD34</f>
        <v>-95.914044194594553</v>
      </c>
      <c r="AE5" s="44">
        <f>-'9、税金与费用'!AE34</f>
        <v>0</v>
      </c>
      <c r="AF5" s="44">
        <f>-'9、税金与费用'!AF34</f>
        <v>0</v>
      </c>
      <c r="AG5" s="44">
        <f>-'9、税金与费用'!AG34</f>
        <v>0</v>
      </c>
      <c r="AH5" s="44">
        <f>-'9、税金与费用'!AH34</f>
        <v>0</v>
      </c>
      <c r="AI5" s="44">
        <f>-'9、税金与费用'!AI34</f>
        <v>0</v>
      </c>
      <c r="AJ5" s="44">
        <f>-'9、税金与费用'!AJ34</f>
        <v>0</v>
      </c>
      <c r="AK5" s="44">
        <f>-'9、税金与费用'!AK34</f>
        <v>0</v>
      </c>
      <c r="AL5" s="44">
        <f>-'9、税金与费用'!AL34</f>
        <v>-81.729729729729712</v>
      </c>
      <c r="AM5" s="44">
        <f>-'9、税金与费用'!AM34</f>
        <v>-22.702702702702698</v>
      </c>
      <c r="AN5" s="44">
        <f>-'9、税金与费用'!AN34</f>
        <v>-19.524324324324322</v>
      </c>
      <c r="AO5" s="44">
        <f>-'9、税金与费用'!AO34</f>
        <v>-81.729729729729712</v>
      </c>
      <c r="AP5" s="44">
        <f>-'9、税金与费用'!AP34</f>
        <v>-22.702702702702698</v>
      </c>
      <c r="AQ5" s="44">
        <f>-'9、税金与费用'!AQ34</f>
        <v>-19.524324324324322</v>
      </c>
      <c r="AR5" s="44">
        <f>-'9、税金与费用'!AR34</f>
        <v>0</v>
      </c>
      <c r="AS5" s="44">
        <f>-'9、税金与费用'!AS34</f>
        <v>0</v>
      </c>
      <c r="AT5" s="44">
        <f>-'9、税金与费用'!AT34</f>
        <v>0</v>
      </c>
      <c r="AU5" s="44">
        <f>-'9、税金与费用'!AU34</f>
        <v>0</v>
      </c>
      <c r="AV5" s="44">
        <f>-'9、税金与费用'!AV34</f>
        <v>0</v>
      </c>
      <c r="AW5" s="44">
        <f>-'9、税金与费用'!AW34</f>
        <v>0</v>
      </c>
      <c r="AX5" s="44">
        <f>-'9、税金与费用'!AX34</f>
        <v>0</v>
      </c>
      <c r="AY5" s="44">
        <f>-'9、税金与费用'!AY34</f>
        <v>0</v>
      </c>
      <c r="AZ5" s="44">
        <f>-'9、税金与费用'!AZ34</f>
        <v>0</v>
      </c>
      <c r="BA5" s="44">
        <f>-'9、税金与费用'!BA34</f>
        <v>0</v>
      </c>
      <c r="BB5" s="44">
        <f>-'9、税金与费用'!BB34</f>
        <v>0</v>
      </c>
      <c r="BC5" s="44">
        <f>-'9、税金与费用'!BC34</f>
        <v>0</v>
      </c>
      <c r="BD5" s="44">
        <f>-'9、税金与费用'!BD34</f>
        <v>0</v>
      </c>
      <c r="BE5" s="44">
        <f>-'9、税金与费用'!BE34</f>
        <v>0</v>
      </c>
      <c r="BF5" s="44">
        <f>-'9、税金与费用'!BF34</f>
        <v>0</v>
      </c>
      <c r="BG5" s="44">
        <f>-'9、税金与费用'!BG34</f>
        <v>0</v>
      </c>
      <c r="BH5" s="44">
        <f>-'9、税金与费用'!BH34</f>
        <v>0</v>
      </c>
      <c r="BI5" s="44">
        <f>-'9、税金与费用'!BI34</f>
        <v>0</v>
      </c>
      <c r="BJ5" s="44">
        <f>-'9、税金与费用'!BJ34</f>
        <v>0</v>
      </c>
      <c r="BK5" s="44">
        <f>-'9、税金与费用'!BK34</f>
        <v>0</v>
      </c>
      <c r="BL5" s="44">
        <f>-'9、税金与费用'!BL34</f>
        <v>0</v>
      </c>
      <c r="BM5" s="44">
        <f>-'9、税金与费用'!BM34</f>
        <v>0</v>
      </c>
      <c r="BN5" s="44">
        <f>-'9、税金与费用'!BN34</f>
        <v>0</v>
      </c>
      <c r="BO5" s="44">
        <f>-'9、税金与费用'!BO34</f>
        <v>0</v>
      </c>
      <c r="BP5" s="44">
        <f>-'9、税金与费用'!BP34</f>
        <v>0</v>
      </c>
      <c r="BQ5" s="44">
        <f>-'9、税金与费用'!BQ34</f>
        <v>0</v>
      </c>
      <c r="BR5" s="44">
        <f>-'9、税金与费用'!BR34</f>
        <v>0</v>
      </c>
      <c r="BS5" s="44">
        <f>-'9、税金与费用'!BS34</f>
        <v>0</v>
      </c>
      <c r="BT5" s="44">
        <f>-'9、税金与费用'!BT34</f>
        <v>0</v>
      </c>
      <c r="BU5" s="44">
        <f>-'9、税金与费用'!BU34</f>
        <v>0</v>
      </c>
      <c r="BV5" s="44">
        <f>-'9、税金与费用'!BV34</f>
        <v>0</v>
      </c>
      <c r="BW5" s="44">
        <f>-'9、税金与费用'!BW34</f>
        <v>0</v>
      </c>
      <c r="BX5" s="44">
        <f>-'9、税金与费用'!BX34</f>
        <v>0</v>
      </c>
      <c r="BY5" s="44">
        <f>-'9、税金与费用'!BY34</f>
        <v>0</v>
      </c>
      <c r="BZ5" s="44">
        <f>-'9、税金与费用'!BZ34</f>
        <v>0</v>
      </c>
      <c r="CA5" s="44">
        <f>-'9、税金与费用'!CA34</f>
        <v>0</v>
      </c>
      <c r="CB5" s="44">
        <f>-'9、税金与费用'!CB34</f>
        <v>0</v>
      </c>
      <c r="CC5" s="44">
        <f>-'9、税金与费用'!CC34</f>
        <v>0</v>
      </c>
      <c r="CD5" s="44">
        <f>-'9、税金与费用'!CD34</f>
        <v>0</v>
      </c>
      <c r="CE5" s="44">
        <f>-'9、税金与费用'!CE34</f>
        <v>0</v>
      </c>
      <c r="CF5" s="44">
        <f>-'9、税金与费用'!CF34</f>
        <v>0</v>
      </c>
      <c r="CG5" s="44">
        <f>-'9、税金与费用'!CG34</f>
        <v>0</v>
      </c>
      <c r="CH5" s="44">
        <f>-'9、税金与费用'!CH34</f>
        <v>0</v>
      </c>
      <c r="CI5" s="44">
        <f>-'9、税金与费用'!CI34</f>
        <v>0</v>
      </c>
      <c r="CJ5" s="44">
        <f>-'9、税金与费用'!CJ34</f>
        <v>0</v>
      </c>
      <c r="CK5" s="44">
        <f>-'9、税金与费用'!CK34</f>
        <v>0</v>
      </c>
      <c r="CL5" s="44">
        <f>-'9、税金与费用'!CL34</f>
        <v>0</v>
      </c>
      <c r="CM5" s="44">
        <f>-'9、税金与费用'!CM34</f>
        <v>0</v>
      </c>
      <c r="CN5" s="44">
        <f>-'9、税金与费用'!CN34</f>
        <v>0</v>
      </c>
      <c r="CO5" s="44">
        <f>-'9、税金与费用'!CO34</f>
        <v>0</v>
      </c>
      <c r="CP5" s="44">
        <f>-'9、税金与费用'!CP34</f>
        <v>0</v>
      </c>
      <c r="CQ5" s="44">
        <f>-'9、税金与费用'!CQ34</f>
        <v>0</v>
      </c>
      <c r="CR5" s="44">
        <f>-'9、税金与费用'!CR34</f>
        <v>0</v>
      </c>
      <c r="CS5" s="44">
        <f>-'9、税金与费用'!CS34</f>
        <v>0</v>
      </c>
      <c r="CT5" s="44">
        <f>-'9、税金与费用'!CT34</f>
        <v>0</v>
      </c>
      <c r="CU5" s="44">
        <f>-'9、税金与费用'!CU34</f>
        <v>0</v>
      </c>
      <c r="CV5" s="44">
        <f>-'9、税金与费用'!CV34</f>
        <v>0</v>
      </c>
      <c r="CW5" s="63">
        <f>D5+D6-'利润表（汇总）'!AE59</f>
        <v>-18329.598174576029</v>
      </c>
    </row>
    <row r="6" spans="1:101" ht="21" customHeight="1">
      <c r="A6" s="840"/>
      <c r="B6" s="844"/>
      <c r="C6" s="42" t="s">
        <v>694</v>
      </c>
      <c r="D6" s="43">
        <f t="shared" si="2"/>
        <v>-1329.8197385312615</v>
      </c>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c r="AK6" s="46">
        <f>IF(-增值税计算底稿!K9-'现金流（汇总）'!D5&gt;0,0,-增值税计算底稿!K9/增值税计算底稿!D9*D4-D5)</f>
        <v>-1329.8197385312615</v>
      </c>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63"/>
    </row>
    <row r="7" spans="1:101" ht="21" customHeight="1">
      <c r="A7" s="840"/>
      <c r="B7" s="844"/>
      <c r="C7" s="47" t="s">
        <v>247</v>
      </c>
      <c r="D7" s="43">
        <f t="shared" ref="D7:D16" si="3">SUM(E7:CV7)</f>
        <v>-4811.2457513513509</v>
      </c>
      <c r="E7" s="44">
        <f>-'9、税金与费用'!E35</f>
        <v>0</v>
      </c>
      <c r="F7" s="44">
        <f>-'9、税金与费用'!F35</f>
        <v>0</v>
      </c>
      <c r="G7" s="44">
        <f>-'9、税金与费用'!G35</f>
        <v>0</v>
      </c>
      <c r="H7" s="44">
        <f>-'9、税金与费用'!H35</f>
        <v>0</v>
      </c>
      <c r="I7" s="44">
        <f>-'9、税金与费用'!I35</f>
        <v>0</v>
      </c>
      <c r="J7" s="44">
        <f>-'9、税金与费用'!J35</f>
        <v>0</v>
      </c>
      <c r="K7" s="44">
        <f>-'9、税金与费用'!K35</f>
        <v>0</v>
      </c>
      <c r="L7" s="44">
        <f>-'9、税金与费用'!L35</f>
        <v>0</v>
      </c>
      <c r="M7" s="44">
        <f>-'9、税金与费用'!M35</f>
        <v>0</v>
      </c>
      <c r="N7" s="44">
        <f>-'9、税金与费用'!N35</f>
        <v>0</v>
      </c>
      <c r="O7" s="44">
        <f>-'9、税金与费用'!O35</f>
        <v>0</v>
      </c>
      <c r="P7" s="44">
        <f>-'9、税金与费用'!P35</f>
        <v>0</v>
      </c>
      <c r="Q7" s="44">
        <f>-'9、税金与费用'!Q35</f>
        <v>0</v>
      </c>
      <c r="R7" s="44">
        <f>-'9、税金与费用'!R35</f>
        <v>0</v>
      </c>
      <c r="S7" s="44">
        <f>-'9、税金与费用'!S35</f>
        <v>0</v>
      </c>
      <c r="T7" s="44">
        <f>-'9、税金与费用'!T35</f>
        <v>0</v>
      </c>
      <c r="U7" s="44">
        <f>-'9、税金与费用'!U35</f>
        <v>0</v>
      </c>
      <c r="V7" s="44">
        <f>-'9、税金与费用'!V35</f>
        <v>0</v>
      </c>
      <c r="W7" s="44">
        <f>-'9、税金与费用'!W35</f>
        <v>-639.33664864864863</v>
      </c>
      <c r="X7" s="44">
        <f>-'9、税金与费用'!X35</f>
        <v>-799.17081081081085</v>
      </c>
      <c r="Y7" s="44">
        <f>-'9、税金与费用'!Y35</f>
        <v>-1017.405509189189</v>
      </c>
      <c r="Z7" s="44">
        <f>-'9、税金与费用'!Z35</f>
        <v>-903.22212324324312</v>
      </c>
      <c r="AA7" s="44">
        <f>-'9、税金与费用'!AA35</f>
        <v>-583.55379891891891</v>
      </c>
      <c r="AB7" s="44">
        <f>-'9、税金与费用'!AB35</f>
        <v>-397.0806097297297</v>
      </c>
      <c r="AC7" s="44">
        <f>-'9、税金与费用'!AC35</f>
        <v>-119.24942270270269</v>
      </c>
      <c r="AD7" s="44">
        <f>-'9、税金与费用'!AD35</f>
        <v>-57.09169297297295</v>
      </c>
      <c r="AE7" s="44">
        <f>-'9、税金与费用'!AE35</f>
        <v>0</v>
      </c>
      <c r="AF7" s="44">
        <f>-'9、税金与费用'!AF35</f>
        <v>0</v>
      </c>
      <c r="AG7" s="44">
        <f>-'9、税金与费用'!AG35</f>
        <v>0</v>
      </c>
      <c r="AH7" s="44">
        <f>-'9、税金与费用'!AH35</f>
        <v>0</v>
      </c>
      <c r="AI7" s="44">
        <f>-'9、税金与费用'!AI35</f>
        <v>0</v>
      </c>
      <c r="AJ7" s="44">
        <f>-'9、税金与费用'!AJ35</f>
        <v>0</v>
      </c>
      <c r="AK7" s="44">
        <f>-'9、税金与费用'!AK35</f>
        <v>0</v>
      </c>
      <c r="AL7" s="44">
        <f>-'9、税金与费用'!AL35</f>
        <v>-97.297297297297291</v>
      </c>
      <c r="AM7" s="44">
        <f>-'9、税金与费用'!AM35</f>
        <v>-27.027027027027025</v>
      </c>
      <c r="AN7" s="44">
        <f>-'9、税金与费用'!AN35</f>
        <v>-23.243243243243242</v>
      </c>
      <c r="AO7" s="44">
        <f>-'9、税金与费用'!AO35</f>
        <v>-97.297297297297291</v>
      </c>
      <c r="AP7" s="44">
        <f>-'9、税金与费用'!AP35</f>
        <v>-27.027027027027025</v>
      </c>
      <c r="AQ7" s="44">
        <f>-'9、税金与费用'!AQ35</f>
        <v>-23.243243243243242</v>
      </c>
      <c r="AR7" s="44">
        <f>-'9、税金与费用'!AR35</f>
        <v>0</v>
      </c>
      <c r="AS7" s="44">
        <f>-'9、税金与费用'!AS35</f>
        <v>0</v>
      </c>
      <c r="AT7" s="44">
        <f>-'9、税金与费用'!AT35</f>
        <v>0</v>
      </c>
      <c r="AU7" s="44">
        <f>-'9、税金与费用'!AU35</f>
        <v>0</v>
      </c>
      <c r="AV7" s="44">
        <f>-'9、税金与费用'!AV35</f>
        <v>0</v>
      </c>
      <c r="AW7" s="44">
        <f>-'9、税金与费用'!AW35</f>
        <v>0</v>
      </c>
      <c r="AX7" s="44">
        <f>-'9、税金与费用'!AX35</f>
        <v>0</v>
      </c>
      <c r="AY7" s="44">
        <f>-'9、税金与费用'!AY35</f>
        <v>0</v>
      </c>
      <c r="AZ7" s="44">
        <f>-'9、税金与费用'!AZ35</f>
        <v>0</v>
      </c>
      <c r="BA7" s="44">
        <f>-'9、税金与费用'!BA35</f>
        <v>0</v>
      </c>
      <c r="BB7" s="44">
        <f>-'9、税金与费用'!BB35</f>
        <v>0</v>
      </c>
      <c r="BC7" s="44">
        <f>-'9、税金与费用'!BC35</f>
        <v>0</v>
      </c>
      <c r="BD7" s="44">
        <f>-'9、税金与费用'!BD35</f>
        <v>0</v>
      </c>
      <c r="BE7" s="44">
        <f>-'9、税金与费用'!BE35</f>
        <v>0</v>
      </c>
      <c r="BF7" s="44">
        <f>-'9、税金与费用'!BF35</f>
        <v>0</v>
      </c>
      <c r="BG7" s="44">
        <f>-'9、税金与费用'!BG35</f>
        <v>0</v>
      </c>
      <c r="BH7" s="44">
        <f>-'9、税金与费用'!BH35</f>
        <v>0</v>
      </c>
      <c r="BI7" s="44">
        <f>-'9、税金与费用'!BI35</f>
        <v>0</v>
      </c>
      <c r="BJ7" s="44">
        <f>-'9、税金与费用'!BJ35</f>
        <v>0</v>
      </c>
      <c r="BK7" s="44">
        <f>-'9、税金与费用'!BK35</f>
        <v>0</v>
      </c>
      <c r="BL7" s="44">
        <f>-'9、税金与费用'!BL35</f>
        <v>0</v>
      </c>
      <c r="BM7" s="44">
        <f>-'9、税金与费用'!BM35</f>
        <v>0</v>
      </c>
      <c r="BN7" s="44">
        <f>-'9、税金与费用'!BN35</f>
        <v>0</v>
      </c>
      <c r="BO7" s="44">
        <f>-'9、税金与费用'!BO35</f>
        <v>0</v>
      </c>
      <c r="BP7" s="44">
        <f>-'9、税金与费用'!BP35</f>
        <v>0</v>
      </c>
      <c r="BQ7" s="44">
        <f>-'9、税金与费用'!BQ35</f>
        <v>0</v>
      </c>
      <c r="BR7" s="44">
        <f>-'9、税金与费用'!BR35</f>
        <v>0</v>
      </c>
      <c r="BS7" s="44">
        <f>-'9、税金与费用'!BS35</f>
        <v>0</v>
      </c>
      <c r="BT7" s="44">
        <f>-'9、税金与费用'!BT35</f>
        <v>0</v>
      </c>
      <c r="BU7" s="44">
        <f>-'9、税金与费用'!BU35</f>
        <v>0</v>
      </c>
      <c r="BV7" s="44">
        <f>-'9、税金与费用'!BV35</f>
        <v>0</v>
      </c>
      <c r="BW7" s="44">
        <f>-'9、税金与费用'!BW35</f>
        <v>0</v>
      </c>
      <c r="BX7" s="44">
        <f>-'9、税金与费用'!BX35</f>
        <v>0</v>
      </c>
      <c r="BY7" s="44">
        <f>-'9、税金与费用'!BY35</f>
        <v>0</v>
      </c>
      <c r="BZ7" s="44">
        <f>-'9、税金与费用'!BZ35</f>
        <v>0</v>
      </c>
      <c r="CA7" s="44">
        <f>-'9、税金与费用'!CA35</f>
        <v>0</v>
      </c>
      <c r="CB7" s="44">
        <f>-'9、税金与费用'!CB35</f>
        <v>0</v>
      </c>
      <c r="CC7" s="44">
        <f>-'9、税金与费用'!CC35</f>
        <v>0</v>
      </c>
      <c r="CD7" s="44">
        <f>-'9、税金与费用'!CD35</f>
        <v>0</v>
      </c>
      <c r="CE7" s="44">
        <f>-'9、税金与费用'!CE35</f>
        <v>0</v>
      </c>
      <c r="CF7" s="44">
        <f>-'9、税金与费用'!CF35</f>
        <v>0</v>
      </c>
      <c r="CG7" s="44">
        <f>-'9、税金与费用'!CG35</f>
        <v>0</v>
      </c>
      <c r="CH7" s="44">
        <f>-'9、税金与费用'!CH35</f>
        <v>0</v>
      </c>
      <c r="CI7" s="44">
        <f>-'9、税金与费用'!CI35</f>
        <v>0</v>
      </c>
      <c r="CJ7" s="44">
        <f>-'9、税金与费用'!CJ35</f>
        <v>0</v>
      </c>
      <c r="CK7" s="44">
        <f>-'9、税金与费用'!CK35</f>
        <v>0</v>
      </c>
      <c r="CL7" s="44">
        <f>-'9、税金与费用'!CL35</f>
        <v>0</v>
      </c>
      <c r="CM7" s="44">
        <f>-'9、税金与费用'!CM35</f>
        <v>0</v>
      </c>
      <c r="CN7" s="44">
        <f>-'9、税金与费用'!CN35</f>
        <v>0</v>
      </c>
      <c r="CO7" s="44">
        <f>-'9、税金与费用'!CO35</f>
        <v>0</v>
      </c>
      <c r="CP7" s="44">
        <f>-'9、税金与费用'!CP35</f>
        <v>0</v>
      </c>
      <c r="CQ7" s="44">
        <f>-'9、税金与费用'!CQ35</f>
        <v>0</v>
      </c>
      <c r="CR7" s="44">
        <f>-'9、税金与费用'!CR35</f>
        <v>0</v>
      </c>
      <c r="CS7" s="44">
        <f>-'9、税金与费用'!CS35</f>
        <v>0</v>
      </c>
      <c r="CT7" s="44">
        <f>-'9、税金与费用'!CT35</f>
        <v>0</v>
      </c>
      <c r="CU7" s="44">
        <f>-'9、税金与费用'!CU35</f>
        <v>0</v>
      </c>
      <c r="CV7" s="44">
        <f>-'9、税金与费用'!CV35</f>
        <v>0</v>
      </c>
      <c r="CW7" s="63">
        <f>D7+D8+'利润表（汇总）'!AE60</f>
        <v>0</v>
      </c>
    </row>
    <row r="8" spans="1:101" ht="21" customHeight="1">
      <c r="A8" s="840"/>
      <c r="B8" s="844"/>
      <c r="C8" s="47" t="s">
        <v>248</v>
      </c>
      <c r="D8" s="43">
        <f t="shared" si="3"/>
        <v>-36.911691554664685</v>
      </c>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f>IF('9、税金与费用'!B40-'9、税金与费用'!D35&gt;0,-('9、税金与费用'!B40-'9、税金与费用'!D35),0)</f>
        <v>-36.911691554664685</v>
      </c>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64"/>
    </row>
    <row r="9" spans="1:101" ht="21" customHeight="1">
      <c r="A9" s="840"/>
      <c r="B9" s="844"/>
      <c r="C9" s="45" t="s">
        <v>249</v>
      </c>
      <c r="D9" s="43">
        <f t="shared" si="3"/>
        <v>-5005.2183161513503</v>
      </c>
      <c r="E9" s="44">
        <f>-'9、税金与费用'!E36</f>
        <v>0</v>
      </c>
      <c r="F9" s="44">
        <f>-'9、税金与费用'!F36</f>
        <v>0</v>
      </c>
      <c r="G9" s="44">
        <f>-'9、税金与费用'!G36</f>
        <v>0</v>
      </c>
      <c r="H9" s="44">
        <f>-'9、税金与费用'!H36</f>
        <v>0</v>
      </c>
      <c r="I9" s="44">
        <f>-'9、税金与费用'!I36</f>
        <v>0</v>
      </c>
      <c r="J9" s="44">
        <f>-'9、税金与费用'!J36</f>
        <v>0</v>
      </c>
      <c r="K9" s="44">
        <f>-'9、税金与费用'!K36</f>
        <v>0</v>
      </c>
      <c r="L9" s="44">
        <f>-'9、税金与费用'!L36</f>
        <v>0</v>
      </c>
      <c r="M9" s="44">
        <f>-'9、税金与费用'!M36</f>
        <v>0</v>
      </c>
      <c r="N9" s="44">
        <f>-'9、税金与费用'!N36</f>
        <v>0</v>
      </c>
      <c r="O9" s="44">
        <f>-'9、税金与费用'!O36</f>
        <v>0</v>
      </c>
      <c r="P9" s="44">
        <f>-'9、税金与费用'!P36</f>
        <v>0</v>
      </c>
      <c r="Q9" s="44">
        <f>-'9、税金与费用'!Q36</f>
        <v>0</v>
      </c>
      <c r="R9" s="44">
        <f>-'9、税金与费用'!R36</f>
        <v>0</v>
      </c>
      <c r="S9" s="44">
        <f>-'9、税金与费用'!S36</f>
        <v>0</v>
      </c>
      <c r="T9" s="44">
        <f>-'9、税金与费用'!T36</f>
        <v>0</v>
      </c>
      <c r="U9" s="44">
        <f>-'9、税金与费用'!U36</f>
        <v>0</v>
      </c>
      <c r="V9" s="44">
        <f>-'9、税金与费用'!V36</f>
        <v>0</v>
      </c>
      <c r="W9" s="44">
        <f>-'9、税金与费用'!W36</f>
        <v>0</v>
      </c>
      <c r="X9" s="44">
        <f>-'9、税金与费用'!X36</f>
        <v>-203.21637042162172</v>
      </c>
      <c r="Y9" s="44">
        <f>-'9、税金与费用'!Y36</f>
        <v>-1620.1000884324321</v>
      </c>
      <c r="Z9" s="44">
        <f>-'9、税金与费用'!Z36</f>
        <v>-1434.5520862702699</v>
      </c>
      <c r="AA9" s="44">
        <f>-'9、税金与费用'!AA36</f>
        <v>-915.09105924324308</v>
      </c>
      <c r="AB9" s="44">
        <f>-'9、税金与费用'!AB36</f>
        <v>-612.0721268108108</v>
      </c>
      <c r="AC9" s="44">
        <f>-'9、税金与费用'!AC36</f>
        <v>-160.59644789189187</v>
      </c>
      <c r="AD9" s="44">
        <f>-'9、税金与费用'!AD36</f>
        <v>-59.590137081081039</v>
      </c>
      <c r="AE9" s="44">
        <f>-'9、税金与费用'!AE36</f>
        <v>0</v>
      </c>
      <c r="AF9" s="44">
        <f>-'9、税金与费用'!AF36</f>
        <v>0</v>
      </c>
      <c r="AG9" s="44">
        <f>-'9、税金与费用'!AG36</f>
        <v>0</v>
      </c>
      <c r="AH9" s="44">
        <f>-'9、税金与费用'!AH36</f>
        <v>0</v>
      </c>
      <c r="AI9" s="44">
        <f>-'9、税金与费用'!AI36</f>
        <v>0</v>
      </c>
      <c r="AJ9" s="44">
        <f>-'9、税金与费用'!AJ36</f>
        <v>0</v>
      </c>
      <c r="AK9" s="44">
        <f>-'9、税金与费用'!AK36</f>
        <v>0</v>
      </c>
      <c r="AL9" s="44">
        <f>-'9、税金与费用'!AL36</f>
        <v>0</v>
      </c>
      <c r="AM9" s="44">
        <f>-'9、税金与费用'!AM36</f>
        <v>0</v>
      </c>
      <c r="AN9" s="44">
        <f>-'9、税金与费用'!AN36</f>
        <v>0</v>
      </c>
      <c r="AO9" s="44">
        <f>-'9、税金与费用'!AO36</f>
        <v>0</v>
      </c>
      <c r="AP9" s="44">
        <f>-'9、税金与费用'!AP36</f>
        <v>0</v>
      </c>
      <c r="AQ9" s="44">
        <f>-'9、税金与费用'!AQ36</f>
        <v>0</v>
      </c>
      <c r="AR9" s="44">
        <f>-'9、税金与费用'!AR36</f>
        <v>0</v>
      </c>
      <c r="AS9" s="44">
        <f>-'9、税金与费用'!AS36</f>
        <v>0</v>
      </c>
      <c r="AT9" s="44">
        <f>-'9、税金与费用'!AT36</f>
        <v>0</v>
      </c>
      <c r="AU9" s="44">
        <f>-'9、税金与费用'!AU36</f>
        <v>0</v>
      </c>
      <c r="AV9" s="44">
        <f>-'9、税金与费用'!AV36</f>
        <v>0</v>
      </c>
      <c r="AW9" s="44">
        <f>-'9、税金与费用'!AW36</f>
        <v>0</v>
      </c>
      <c r="AX9" s="44">
        <f>-'9、税金与费用'!AX36</f>
        <v>0</v>
      </c>
      <c r="AY9" s="44">
        <f>-'9、税金与费用'!AY36</f>
        <v>0</v>
      </c>
      <c r="AZ9" s="44">
        <f>-'9、税金与费用'!AZ36</f>
        <v>0</v>
      </c>
      <c r="BA9" s="44">
        <f>-'9、税金与费用'!BA36</f>
        <v>0</v>
      </c>
      <c r="BB9" s="44">
        <f>-'9、税金与费用'!BB36</f>
        <v>0</v>
      </c>
      <c r="BC9" s="44">
        <f>-'9、税金与费用'!BC36</f>
        <v>0</v>
      </c>
      <c r="BD9" s="44">
        <f>-'9、税金与费用'!BD36</f>
        <v>0</v>
      </c>
      <c r="BE9" s="44">
        <f>-'9、税金与费用'!BE36</f>
        <v>0</v>
      </c>
      <c r="BF9" s="44">
        <f>-'9、税金与费用'!BF36</f>
        <v>0</v>
      </c>
      <c r="BG9" s="44">
        <f>-'9、税金与费用'!BG36</f>
        <v>0</v>
      </c>
      <c r="BH9" s="44">
        <f>-'9、税金与费用'!BH36</f>
        <v>0</v>
      </c>
      <c r="BI9" s="44">
        <f>-'9、税金与费用'!BI36</f>
        <v>0</v>
      </c>
      <c r="BJ9" s="44">
        <f>-'9、税金与费用'!BJ36</f>
        <v>0</v>
      </c>
      <c r="BK9" s="44">
        <f>-'9、税金与费用'!BK36</f>
        <v>0</v>
      </c>
      <c r="BL9" s="44">
        <f>-'9、税金与费用'!BL36</f>
        <v>0</v>
      </c>
      <c r="BM9" s="44">
        <f>-'9、税金与费用'!BM36</f>
        <v>0</v>
      </c>
      <c r="BN9" s="44">
        <f>-'9、税金与费用'!BN36</f>
        <v>0</v>
      </c>
      <c r="BO9" s="44">
        <f>-'9、税金与费用'!BO36</f>
        <v>0</v>
      </c>
      <c r="BP9" s="44">
        <f>-'9、税金与费用'!BP36</f>
        <v>0</v>
      </c>
      <c r="BQ9" s="44">
        <f>-'9、税金与费用'!BQ36</f>
        <v>0</v>
      </c>
      <c r="BR9" s="44">
        <f>-'9、税金与费用'!BR36</f>
        <v>0</v>
      </c>
      <c r="BS9" s="44">
        <f>-'9、税金与费用'!BS36</f>
        <v>0</v>
      </c>
      <c r="BT9" s="44">
        <f>-'9、税金与费用'!BT36</f>
        <v>0</v>
      </c>
      <c r="BU9" s="44">
        <f>-'9、税金与费用'!BU36</f>
        <v>0</v>
      </c>
      <c r="BV9" s="44">
        <f>-'9、税金与费用'!BV36</f>
        <v>0</v>
      </c>
      <c r="BW9" s="44">
        <f>-'9、税金与费用'!BW36</f>
        <v>0</v>
      </c>
      <c r="BX9" s="44">
        <f>-'9、税金与费用'!BX36</f>
        <v>0</v>
      </c>
      <c r="BY9" s="44">
        <f>-'9、税金与费用'!BY36</f>
        <v>0</v>
      </c>
      <c r="BZ9" s="44">
        <f>-'9、税金与费用'!BZ36</f>
        <v>0</v>
      </c>
      <c r="CA9" s="44">
        <f>-'9、税金与费用'!CA36</f>
        <v>0</v>
      </c>
      <c r="CB9" s="44">
        <f>-'9、税金与费用'!CB36</f>
        <v>0</v>
      </c>
      <c r="CC9" s="44">
        <f>-'9、税金与费用'!CC36</f>
        <v>0</v>
      </c>
      <c r="CD9" s="44">
        <f>-'9、税金与费用'!CD36</f>
        <v>0</v>
      </c>
      <c r="CE9" s="44">
        <f>-'9、税金与费用'!CE36</f>
        <v>0</v>
      </c>
      <c r="CF9" s="44">
        <f>-'9、税金与费用'!CF36</f>
        <v>0</v>
      </c>
      <c r="CG9" s="44">
        <f>-'9、税金与费用'!CG36</f>
        <v>0</v>
      </c>
      <c r="CH9" s="44">
        <f>-'9、税金与费用'!CH36</f>
        <v>0</v>
      </c>
      <c r="CI9" s="44">
        <f>-'9、税金与费用'!CI36</f>
        <v>0</v>
      </c>
      <c r="CJ9" s="44">
        <f>-'9、税金与费用'!CJ36</f>
        <v>0</v>
      </c>
      <c r="CK9" s="44">
        <f>-'9、税金与费用'!CK36</f>
        <v>0</v>
      </c>
      <c r="CL9" s="44">
        <f>-'9、税金与费用'!CL36</f>
        <v>0</v>
      </c>
      <c r="CM9" s="44">
        <f>-'9、税金与费用'!CM36</f>
        <v>0</v>
      </c>
      <c r="CN9" s="44">
        <f>-'9、税金与费用'!CN36</f>
        <v>0</v>
      </c>
      <c r="CO9" s="44">
        <f>-'9、税金与费用'!CO36</f>
        <v>0</v>
      </c>
      <c r="CP9" s="44">
        <f>-'9、税金与费用'!CP36</f>
        <v>0</v>
      </c>
      <c r="CQ9" s="44">
        <f>-'9、税金与费用'!CQ36</f>
        <v>0</v>
      </c>
      <c r="CR9" s="44">
        <f>-'9、税金与费用'!CR36</f>
        <v>0</v>
      </c>
      <c r="CS9" s="44">
        <f>-'9、税金与费用'!CS36</f>
        <v>0</v>
      </c>
      <c r="CT9" s="44">
        <f>-'9、税金与费用'!CT36</f>
        <v>0</v>
      </c>
      <c r="CU9" s="44">
        <f>-'9、税金与费用'!CU36</f>
        <v>0</v>
      </c>
      <c r="CV9" s="44">
        <f>-'9、税金与费用'!CV36</f>
        <v>0</v>
      </c>
      <c r="CW9" s="62">
        <f>D9+D10+'利润表（汇总）'!AF61</f>
        <v>-8806.1890449001312</v>
      </c>
    </row>
    <row r="10" spans="1:101" ht="21" customHeight="1">
      <c r="A10" s="840"/>
      <c r="B10" s="844"/>
      <c r="C10" s="45" t="s">
        <v>250</v>
      </c>
      <c r="D10" s="43">
        <f t="shared" si="3"/>
        <v>-6315.0221200691003</v>
      </c>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f>IF('9、税金与费用'!B41-'9、税金与费用'!D36&gt;0,-('9、税金与费用'!B41-'9、税金与费用'!D36),0)</f>
        <v>-6315.0221200691003</v>
      </c>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62"/>
    </row>
    <row r="11" spans="1:101" ht="21" customHeight="1">
      <c r="A11" s="840"/>
      <c r="B11" s="844"/>
      <c r="C11" s="42" t="s">
        <v>209</v>
      </c>
      <c r="D11" s="43">
        <f t="shared" si="3"/>
        <v>-144996.94883857114</v>
      </c>
      <c r="E11" s="44">
        <f>-'2、土地成本'!E42</f>
        <v>-86032.442876381116</v>
      </c>
      <c r="F11" s="44">
        <f>-'2、土地成本'!F42</f>
        <v>0</v>
      </c>
      <c r="G11" s="44">
        <f>-'2、土地成本'!G42</f>
        <v>0</v>
      </c>
      <c r="H11" s="44">
        <f>-'2、土地成本'!H42</f>
        <v>-58964.505962190036</v>
      </c>
      <c r="I11" s="44">
        <f>-'2、土地成本'!I42</f>
        <v>0</v>
      </c>
      <c r="J11" s="44">
        <f>-'2、土地成本'!J42</f>
        <v>0</v>
      </c>
      <c r="K11" s="44">
        <f>-'2、土地成本'!K42</f>
        <v>0</v>
      </c>
      <c r="L11" s="44">
        <f>-'2、土地成本'!L42</f>
        <v>0</v>
      </c>
      <c r="M11" s="44">
        <f>-'2、土地成本'!M42</f>
        <v>0</v>
      </c>
      <c r="N11" s="44">
        <f>-'2、土地成本'!N42</f>
        <v>0</v>
      </c>
      <c r="O11" s="44">
        <f>-'2、土地成本'!O42</f>
        <v>0</v>
      </c>
      <c r="P11" s="44">
        <f>-'2、土地成本'!P42</f>
        <v>0</v>
      </c>
      <c r="Q11" s="44">
        <f>-'2、土地成本'!Q42</f>
        <v>0</v>
      </c>
      <c r="R11" s="44">
        <f>-'2、土地成本'!R42</f>
        <v>0</v>
      </c>
      <c r="S11" s="44">
        <f>-'2、土地成本'!S42</f>
        <v>0</v>
      </c>
      <c r="T11" s="44">
        <f>-'2、土地成本'!T42</f>
        <v>0</v>
      </c>
      <c r="U11" s="44">
        <f>-'2、土地成本'!U42</f>
        <v>0</v>
      </c>
      <c r="V11" s="44">
        <f>-'2、土地成本'!V42</f>
        <v>0</v>
      </c>
      <c r="W11" s="44">
        <f>-'2、土地成本'!W42</f>
        <v>0</v>
      </c>
      <c r="X11" s="44">
        <f>-'2、土地成本'!X42</f>
        <v>0</v>
      </c>
      <c r="Y11" s="44">
        <f>-'2、土地成本'!Y42</f>
        <v>0</v>
      </c>
      <c r="Z11" s="44">
        <f>-'2、土地成本'!Z42</f>
        <v>0</v>
      </c>
      <c r="AA11" s="44">
        <f>-'2、土地成本'!AA42</f>
        <v>0</v>
      </c>
      <c r="AB11" s="44">
        <f>-'2、土地成本'!AB42</f>
        <v>0</v>
      </c>
      <c r="AC11" s="44">
        <f>-'2、土地成本'!AC42</f>
        <v>0</v>
      </c>
      <c r="AD11" s="44">
        <f>-'2、土地成本'!AD42</f>
        <v>0</v>
      </c>
      <c r="AE11" s="44">
        <f>-'2、土地成本'!AE42</f>
        <v>0</v>
      </c>
      <c r="AF11" s="44">
        <f>-'2、土地成本'!AF42</f>
        <v>0</v>
      </c>
      <c r="AG11" s="44">
        <f>-'2、土地成本'!AG42</f>
        <v>0</v>
      </c>
      <c r="AH11" s="44">
        <f>-'2、土地成本'!AH42</f>
        <v>0</v>
      </c>
      <c r="AI11" s="44">
        <f>-'2、土地成本'!AI42</f>
        <v>0</v>
      </c>
      <c r="AJ11" s="44">
        <f>-'2、土地成本'!AJ42</f>
        <v>0</v>
      </c>
      <c r="AK11" s="44">
        <f>-'2、土地成本'!AK42</f>
        <v>0</v>
      </c>
      <c r="AL11" s="44">
        <f>-'2、土地成本'!AL42</f>
        <v>0</v>
      </c>
      <c r="AM11" s="44">
        <f>-'2、土地成本'!AM42</f>
        <v>0</v>
      </c>
      <c r="AN11" s="44">
        <f>-'2、土地成本'!AN42</f>
        <v>0</v>
      </c>
      <c r="AO11" s="44">
        <f>-'2、土地成本'!AO42</f>
        <v>0</v>
      </c>
      <c r="AP11" s="44">
        <f>-'2、土地成本'!AP42</f>
        <v>0</v>
      </c>
      <c r="AQ11" s="44">
        <f>-'2、土地成本'!AQ42</f>
        <v>0</v>
      </c>
      <c r="AR11" s="44">
        <f>-'2、土地成本'!AR42</f>
        <v>0</v>
      </c>
      <c r="AS11" s="44">
        <f>-'2、土地成本'!AS42</f>
        <v>0</v>
      </c>
      <c r="AT11" s="44">
        <f>-'2、土地成本'!AT42</f>
        <v>0</v>
      </c>
      <c r="AU11" s="44">
        <f>-'2、土地成本'!AU42</f>
        <v>0</v>
      </c>
      <c r="AV11" s="44">
        <f>-'2、土地成本'!AV42</f>
        <v>0</v>
      </c>
      <c r="AW11" s="44">
        <f>-'2、土地成本'!AW42</f>
        <v>0</v>
      </c>
      <c r="AX11" s="44">
        <f>-'2、土地成本'!AX42</f>
        <v>0</v>
      </c>
      <c r="AY11" s="44">
        <f>-'2、土地成本'!AY42</f>
        <v>0</v>
      </c>
      <c r="AZ11" s="44">
        <f>-'2、土地成本'!AZ42</f>
        <v>0</v>
      </c>
      <c r="BA11" s="44">
        <f>-'2、土地成本'!BA42</f>
        <v>0</v>
      </c>
      <c r="BB11" s="44">
        <f>-'2、土地成本'!BB42</f>
        <v>0</v>
      </c>
      <c r="BC11" s="44">
        <f>-'2、土地成本'!BC42</f>
        <v>0</v>
      </c>
      <c r="BD11" s="44">
        <f>-'2、土地成本'!BD42</f>
        <v>0</v>
      </c>
      <c r="BE11" s="44">
        <f>-'2、土地成本'!BE42</f>
        <v>0</v>
      </c>
      <c r="BF11" s="44">
        <f>-'2、土地成本'!BF42</f>
        <v>0</v>
      </c>
      <c r="BG11" s="44">
        <f>-'2、土地成本'!BG42</f>
        <v>0</v>
      </c>
      <c r="BH11" s="44">
        <f>-'2、土地成本'!BH42</f>
        <v>0</v>
      </c>
      <c r="BI11" s="44">
        <f>-'2、土地成本'!BI42</f>
        <v>0</v>
      </c>
      <c r="BJ11" s="44">
        <f>-'2、土地成本'!BJ42</f>
        <v>0</v>
      </c>
      <c r="BK11" s="44">
        <f>-'2、土地成本'!BK42</f>
        <v>0</v>
      </c>
      <c r="BL11" s="44">
        <f>-'2、土地成本'!BL42</f>
        <v>0</v>
      </c>
      <c r="BM11" s="44">
        <f>-'2、土地成本'!BM42</f>
        <v>0</v>
      </c>
      <c r="BN11" s="44">
        <f>-'2、土地成本'!BN42</f>
        <v>0</v>
      </c>
      <c r="BO11" s="44">
        <f>-'2、土地成本'!BO42</f>
        <v>0</v>
      </c>
      <c r="BP11" s="44">
        <f>-'2、土地成本'!BP42</f>
        <v>0</v>
      </c>
      <c r="BQ11" s="44">
        <f>-'2、土地成本'!BQ42</f>
        <v>0</v>
      </c>
      <c r="BR11" s="44">
        <f>-'2、土地成本'!BR42</f>
        <v>0</v>
      </c>
      <c r="BS11" s="44">
        <f>-'2、土地成本'!BS42</f>
        <v>0</v>
      </c>
      <c r="BT11" s="44">
        <f>-'2、土地成本'!BT42</f>
        <v>0</v>
      </c>
      <c r="BU11" s="44">
        <f>-'2、土地成本'!BU42</f>
        <v>0</v>
      </c>
      <c r="BV11" s="44">
        <f>-'2、土地成本'!BV42</f>
        <v>0</v>
      </c>
      <c r="BW11" s="44">
        <f>-'2、土地成本'!BW42</f>
        <v>0</v>
      </c>
      <c r="BX11" s="44">
        <f>-'2、土地成本'!BX42</f>
        <v>0</v>
      </c>
      <c r="BY11" s="44">
        <f>-'2、土地成本'!BY42</f>
        <v>0</v>
      </c>
      <c r="BZ11" s="44">
        <f>-'2、土地成本'!BZ42</f>
        <v>0</v>
      </c>
      <c r="CA11" s="44">
        <f>-'2、土地成本'!CA42</f>
        <v>0</v>
      </c>
      <c r="CB11" s="44">
        <f>-'2、土地成本'!CB42</f>
        <v>0</v>
      </c>
      <c r="CC11" s="44">
        <f>-'2、土地成本'!CC42</f>
        <v>0</v>
      </c>
      <c r="CD11" s="44">
        <f>-'2、土地成本'!CD42</f>
        <v>0</v>
      </c>
      <c r="CE11" s="44">
        <f>-'2、土地成本'!CE42</f>
        <v>0</v>
      </c>
      <c r="CF11" s="44">
        <f>-'2、土地成本'!CF42</f>
        <v>0</v>
      </c>
      <c r="CG11" s="44">
        <f>-'2、土地成本'!CG42</f>
        <v>0</v>
      </c>
      <c r="CH11" s="44">
        <f>-'2、土地成本'!CH42</f>
        <v>0</v>
      </c>
      <c r="CI11" s="44">
        <f>-'2、土地成本'!CI42</f>
        <v>0</v>
      </c>
      <c r="CJ11" s="44">
        <f>-'2、土地成本'!CJ42</f>
        <v>0</v>
      </c>
      <c r="CK11" s="44">
        <f>-'2、土地成本'!CK42</f>
        <v>0</v>
      </c>
      <c r="CL11" s="44">
        <f>-'2、土地成本'!CL42</f>
        <v>0</v>
      </c>
      <c r="CM11" s="44">
        <f>-'2、土地成本'!CM42</f>
        <v>0</v>
      </c>
      <c r="CN11" s="44">
        <f>-'2、土地成本'!CN42</f>
        <v>0</v>
      </c>
      <c r="CO11" s="44">
        <f>-'2、土地成本'!CO42</f>
        <v>0</v>
      </c>
      <c r="CP11" s="44">
        <f>-'2、土地成本'!CP42</f>
        <v>0</v>
      </c>
      <c r="CQ11" s="44">
        <f>-'2、土地成本'!CQ42</f>
        <v>0</v>
      </c>
      <c r="CR11" s="44">
        <f>-'2、土地成本'!CR42</f>
        <v>0</v>
      </c>
      <c r="CS11" s="44">
        <f>-'2、土地成本'!CS42</f>
        <v>0</v>
      </c>
      <c r="CT11" s="44">
        <f>-'2、土地成本'!CT42</f>
        <v>0</v>
      </c>
      <c r="CU11" s="44">
        <f>-'2、土地成本'!CU42</f>
        <v>0</v>
      </c>
      <c r="CV11" s="44">
        <f>-'2、土地成本'!CV42</f>
        <v>0</v>
      </c>
      <c r="CW11" s="62">
        <f>D11+'利润表（汇总）'!AE53</f>
        <v>0</v>
      </c>
    </row>
    <row r="12" spans="1:101" ht="21" customHeight="1">
      <c r="A12" s="840"/>
      <c r="B12" s="844"/>
      <c r="C12" s="48" t="s">
        <v>688</v>
      </c>
      <c r="D12" s="43">
        <f t="shared" si="3"/>
        <v>-25853.821036727379</v>
      </c>
      <c r="E12" s="44">
        <f>-'4、付款进度'!D113</f>
        <v>0</v>
      </c>
      <c r="F12" s="44">
        <f>-'4、付款进度'!E113</f>
        <v>0</v>
      </c>
      <c r="G12" s="44">
        <f>-'4、付款进度'!F113</f>
        <v>0</v>
      </c>
      <c r="H12" s="44">
        <f>-'4、付款进度'!G113</f>
        <v>0</v>
      </c>
      <c r="I12" s="44">
        <f>-'4、付款进度'!H113</f>
        <v>-36.00978209069789</v>
      </c>
      <c r="J12" s="44">
        <f>-'4、付款进度'!I113</f>
        <v>-67.104179414810716</v>
      </c>
      <c r="K12" s="44">
        <f>-'4、付款进度'!J113</f>
        <v>-514.4563822448589</v>
      </c>
      <c r="L12" s="44">
        <f>-'4、付款进度'!K113</f>
        <v>-574.08418833819087</v>
      </c>
      <c r="M12" s="44">
        <f>-'4、付款进度'!L113</f>
        <v>-1477.6012355369367</v>
      </c>
      <c r="N12" s="44">
        <f>-'4、付款进度'!M113</f>
        <v>-738.13248365988306</v>
      </c>
      <c r="O12" s="44">
        <f>-'4、付款进度'!N113</f>
        <v>-810.03711292197318</v>
      </c>
      <c r="P12" s="44">
        <f>-'4、付款进度'!O113</f>
        <v>-835.16323584013378</v>
      </c>
      <c r="Q12" s="44">
        <f>-'4、付款进度'!P113</f>
        <v>-1275.7950376974156</v>
      </c>
      <c r="R12" s="44">
        <f>-'4、付款进度'!Q113</f>
        <v>-1275.7950376974156</v>
      </c>
      <c r="S12" s="44">
        <f>-'4、付款进度'!R113</f>
        <v>-1289.6693427134098</v>
      </c>
      <c r="T12" s="44">
        <f>-'4、付款进度'!S113</f>
        <v>-1518.1277775069073</v>
      </c>
      <c r="U12" s="44">
        <f>-'4、付款进度'!T113</f>
        <v>-1592.1833514691828</v>
      </c>
      <c r="V12" s="44">
        <f>-'4、付款进度'!U113</f>
        <v>-1383.17569621339</v>
      </c>
      <c r="W12" s="44">
        <f>-'4、付款进度'!V113</f>
        <v>-1347.2425374022293</v>
      </c>
      <c r="X12" s="44">
        <f>-'4、付款进度'!W113</f>
        <v>-1206.004694699936</v>
      </c>
      <c r="Y12" s="44">
        <f>-'4、付款进度'!X113</f>
        <v>-1181.1291768406456</v>
      </c>
      <c r="Z12" s="44">
        <f>-'4、付款进度'!Y113</f>
        <v>-1816.9413992967102</v>
      </c>
      <c r="AA12" s="44">
        <f>-'4、付款进度'!Z113</f>
        <v>-1189.9184335293314</v>
      </c>
      <c r="AB12" s="44">
        <f>-'4、付款进度'!AA113</f>
        <v>-1207.8850129349119</v>
      </c>
      <c r="AC12" s="44">
        <f>-'4、付款进度'!AB113</f>
        <v>-1195.4472540052666</v>
      </c>
      <c r="AD12" s="44">
        <f>-'4、付款进度'!AC113</f>
        <v>-966.80086541761614</v>
      </c>
      <c r="AE12" s="44">
        <f>-'4、付款进度'!AD113</f>
        <v>-964.41844198790579</v>
      </c>
      <c r="AF12" s="44">
        <f>-'4、付款进度'!AE113</f>
        <v>-910.51870377116461</v>
      </c>
      <c r="AG12" s="44">
        <f>-'4、付款进度'!AF113</f>
        <v>-454.98195216194426</v>
      </c>
      <c r="AH12" s="44">
        <f>-'4、付款进度'!AG113</f>
        <v>-22.815297904804396</v>
      </c>
      <c r="AI12" s="44">
        <f>-'4、付款进度'!AH113</f>
        <v>-2.3824234297103661</v>
      </c>
      <c r="AJ12" s="44">
        <f>-'4、付款进度'!AI113</f>
        <v>0</v>
      </c>
      <c r="AK12" s="44">
        <f>-'4、付款进度'!AJ113</f>
        <v>0</v>
      </c>
      <c r="AL12" s="44">
        <f>-'4、付款进度'!AK113</f>
        <v>0</v>
      </c>
      <c r="AM12" s="44">
        <f>-'4、付款进度'!AL113</f>
        <v>0</v>
      </c>
      <c r="AN12" s="44">
        <f>-'4、付款进度'!AM113</f>
        <v>0</v>
      </c>
      <c r="AO12" s="44">
        <f>-'4、付款进度'!AN113</f>
        <v>0</v>
      </c>
      <c r="AP12" s="44">
        <f>-'4、付款进度'!AO113</f>
        <v>0</v>
      </c>
      <c r="AQ12" s="44">
        <f>-'4、付款进度'!AP113</f>
        <v>0</v>
      </c>
      <c r="AR12" s="44">
        <f>-'4、付款进度'!AQ113</f>
        <v>0</v>
      </c>
      <c r="AS12" s="44">
        <f>-'4、付款进度'!AR113</f>
        <v>0</v>
      </c>
      <c r="AT12" s="44">
        <f>-'4、付款进度'!AS113</f>
        <v>0</v>
      </c>
      <c r="AU12" s="44">
        <f>-'4、付款进度'!AT113</f>
        <v>0</v>
      </c>
      <c r="AV12" s="44">
        <f>-'4、付款进度'!AU113</f>
        <v>0</v>
      </c>
      <c r="AW12" s="44">
        <f>-'4、付款进度'!AV113</f>
        <v>0</v>
      </c>
      <c r="AX12" s="44">
        <f>-'4、付款进度'!AW113</f>
        <v>0</v>
      </c>
      <c r="AY12" s="44">
        <f>-'4、付款进度'!AX113</f>
        <v>0</v>
      </c>
      <c r="AZ12" s="44">
        <f>-'4、付款进度'!AY113</f>
        <v>0</v>
      </c>
      <c r="BA12" s="44">
        <f>-'4、付款进度'!AZ113</f>
        <v>0</v>
      </c>
      <c r="BB12" s="44">
        <f>-'4、付款进度'!BA113</f>
        <v>0</v>
      </c>
      <c r="BC12" s="44">
        <f>-'4、付款进度'!BB113</f>
        <v>0</v>
      </c>
      <c r="BD12" s="44">
        <f>-'4、付款进度'!BC113</f>
        <v>0</v>
      </c>
      <c r="BE12" s="44">
        <f>-'4、付款进度'!BD113</f>
        <v>0</v>
      </c>
      <c r="BF12" s="44">
        <f>-'4、付款进度'!BE113</f>
        <v>0</v>
      </c>
      <c r="BG12" s="44">
        <f>-'4、付款进度'!BF113</f>
        <v>0</v>
      </c>
      <c r="BH12" s="44">
        <f>-'4、付款进度'!BG113</f>
        <v>0</v>
      </c>
      <c r="BI12" s="44">
        <f>-'4、付款进度'!BH113</f>
        <v>0</v>
      </c>
      <c r="BJ12" s="44">
        <f>-'4、付款进度'!BI113</f>
        <v>0</v>
      </c>
      <c r="BK12" s="44">
        <f>-'4、付款进度'!BJ113</f>
        <v>0</v>
      </c>
      <c r="BL12" s="44">
        <f>-'4、付款进度'!BK113</f>
        <v>0</v>
      </c>
      <c r="BM12" s="44">
        <f>-'4、付款进度'!BL113</f>
        <v>0</v>
      </c>
      <c r="BN12" s="44">
        <f>-'4、付款进度'!BM113</f>
        <v>0</v>
      </c>
      <c r="BO12" s="44">
        <f>-'4、付款进度'!BN113</f>
        <v>0</v>
      </c>
      <c r="BP12" s="44">
        <f>-'4、付款进度'!BO113</f>
        <v>0</v>
      </c>
      <c r="BQ12" s="44">
        <f>-'4、付款进度'!BP113</f>
        <v>0</v>
      </c>
      <c r="BR12" s="44">
        <f>-'4、付款进度'!BQ113</f>
        <v>0</v>
      </c>
      <c r="BS12" s="44">
        <f>-'4、付款进度'!BR113</f>
        <v>0</v>
      </c>
      <c r="BT12" s="44">
        <f>-'4、付款进度'!BS113</f>
        <v>0</v>
      </c>
      <c r="BU12" s="44">
        <f>-'4、付款进度'!BT113</f>
        <v>0</v>
      </c>
      <c r="BV12" s="44">
        <f>-'4、付款进度'!BU113</f>
        <v>0</v>
      </c>
      <c r="BW12" s="44">
        <f>-'4、付款进度'!BV113</f>
        <v>0</v>
      </c>
      <c r="BX12" s="44">
        <f>-'4、付款进度'!BW113</f>
        <v>0</v>
      </c>
      <c r="BY12" s="44">
        <f>-'4、付款进度'!BX113</f>
        <v>0</v>
      </c>
      <c r="BZ12" s="44">
        <f>-'4、付款进度'!BY113</f>
        <v>0</v>
      </c>
      <c r="CA12" s="44">
        <f>-'4、付款进度'!BZ113</f>
        <v>0</v>
      </c>
      <c r="CB12" s="44">
        <f>-'4、付款进度'!CA113</f>
        <v>0</v>
      </c>
      <c r="CC12" s="44">
        <f>-'4、付款进度'!CB113</f>
        <v>0</v>
      </c>
      <c r="CD12" s="44">
        <f>-'4、付款进度'!CC113</f>
        <v>0</v>
      </c>
      <c r="CE12" s="44">
        <f>-'4、付款进度'!CD113</f>
        <v>0</v>
      </c>
      <c r="CF12" s="44">
        <f>-'4、付款进度'!CE113</f>
        <v>0</v>
      </c>
      <c r="CG12" s="44">
        <f>-'4、付款进度'!CF113</f>
        <v>0</v>
      </c>
      <c r="CH12" s="44">
        <f>-'4、付款进度'!CG113</f>
        <v>0</v>
      </c>
      <c r="CI12" s="44">
        <f>-'4、付款进度'!CH113</f>
        <v>0</v>
      </c>
      <c r="CJ12" s="44">
        <f>-'4、付款进度'!CI113</f>
        <v>0</v>
      </c>
      <c r="CK12" s="44">
        <f>-'4、付款进度'!CJ113</f>
        <v>0</v>
      </c>
      <c r="CL12" s="44">
        <f>-'4、付款进度'!CK113</f>
        <v>0</v>
      </c>
      <c r="CM12" s="44">
        <f>-'4、付款进度'!CL113</f>
        <v>0</v>
      </c>
      <c r="CN12" s="44">
        <f>-'4、付款进度'!CM113</f>
        <v>0</v>
      </c>
      <c r="CO12" s="44">
        <f>-'4、付款进度'!CN113</f>
        <v>0</v>
      </c>
      <c r="CP12" s="44">
        <f>-'4、付款进度'!CO113</f>
        <v>0</v>
      </c>
      <c r="CQ12" s="44">
        <f>-'4、付款进度'!CP113</f>
        <v>0</v>
      </c>
      <c r="CR12" s="44">
        <f>-'4、付款进度'!CQ113</f>
        <v>0</v>
      </c>
      <c r="CS12" s="44">
        <f>-'4、付款进度'!CR113</f>
        <v>0</v>
      </c>
      <c r="CT12" s="44">
        <f>-'4、付款进度'!CS113</f>
        <v>0</v>
      </c>
      <c r="CU12" s="44">
        <f>-'4、付款进度'!CT113</f>
        <v>0</v>
      </c>
      <c r="CV12" s="44">
        <f>-'4、付款进度'!CU113</f>
        <v>0</v>
      </c>
      <c r="CW12" s="62">
        <f>D12+'利润表（汇总）'!AE54</f>
        <v>0</v>
      </c>
    </row>
    <row r="13" spans="1:101" ht="21" customHeight="1">
      <c r="A13" s="840"/>
      <c r="B13" s="844"/>
      <c r="C13" s="42" t="s">
        <v>225</v>
      </c>
      <c r="D13" s="43">
        <f t="shared" si="3"/>
        <v>-5176.6827840000005</v>
      </c>
      <c r="E13" s="44">
        <f>-'9、税金与费用'!E33</f>
        <v>-132.735456</v>
      </c>
      <c r="F13" s="44">
        <f>-'9、税金与费用'!F33</f>
        <v>-132.735456</v>
      </c>
      <c r="G13" s="44">
        <f>-'9、税金与费用'!G33</f>
        <v>-132.735456</v>
      </c>
      <c r="H13" s="44">
        <f>-'9、税金与费用'!H33</f>
        <v>-132.735456</v>
      </c>
      <c r="I13" s="44">
        <f>-'9、税金与费用'!I33</f>
        <v>-132.735456</v>
      </c>
      <c r="J13" s="44">
        <f>-'9、税金与费用'!J33</f>
        <v>-132.735456</v>
      </c>
      <c r="K13" s="44">
        <f>-'9、税金与费用'!K33</f>
        <v>-132.735456</v>
      </c>
      <c r="L13" s="44">
        <f>-'9、税金与费用'!L33</f>
        <v>-132.735456</v>
      </c>
      <c r="M13" s="44">
        <f>-'9、税金与费用'!M33</f>
        <v>-132.735456</v>
      </c>
      <c r="N13" s="44">
        <f>-'9、税金与费用'!N33</f>
        <v>-132.735456</v>
      </c>
      <c r="O13" s="44">
        <f>-'9、税金与费用'!O33</f>
        <v>-132.735456</v>
      </c>
      <c r="P13" s="44">
        <f>-'9、税金与费用'!P33</f>
        <v>-132.735456</v>
      </c>
      <c r="Q13" s="44">
        <f>-'9、税金与费用'!Q33</f>
        <v>-132.735456</v>
      </c>
      <c r="R13" s="44">
        <f>-'9、税金与费用'!R33</f>
        <v>-132.735456</v>
      </c>
      <c r="S13" s="44">
        <f>-'9、税金与费用'!S33</f>
        <v>-132.735456</v>
      </c>
      <c r="T13" s="44">
        <f>-'9、税金与费用'!T33</f>
        <v>-132.735456</v>
      </c>
      <c r="U13" s="44">
        <f>-'9、税金与费用'!U33</f>
        <v>-132.735456</v>
      </c>
      <c r="V13" s="44">
        <f>-'9、税金与费用'!V33</f>
        <v>-132.735456</v>
      </c>
      <c r="W13" s="44">
        <f>-'9、税金与费用'!W33</f>
        <v>-132.735456</v>
      </c>
      <c r="X13" s="44">
        <f>-'9、税金与费用'!X33</f>
        <v>-132.735456</v>
      </c>
      <c r="Y13" s="44">
        <f>-'9、税金与费用'!Y33</f>
        <v>-132.735456</v>
      </c>
      <c r="Z13" s="44">
        <f>-'9、税金与费用'!Z33</f>
        <v>-132.735456</v>
      </c>
      <c r="AA13" s="44">
        <f>-'9、税金与费用'!AA33</f>
        <v>-132.735456</v>
      </c>
      <c r="AB13" s="44">
        <f>-'9、税金与费用'!AB33</f>
        <v>-132.735456</v>
      </c>
      <c r="AC13" s="44">
        <f>-'9、税金与费用'!AC33</f>
        <v>-132.735456</v>
      </c>
      <c r="AD13" s="44">
        <f>-'9、税金与费用'!AD33</f>
        <v>-132.735456</v>
      </c>
      <c r="AE13" s="44">
        <f>-'9、税金与费用'!AE33</f>
        <v>-132.735456</v>
      </c>
      <c r="AF13" s="44">
        <f>-'9、税金与费用'!AF33</f>
        <v>-132.735456</v>
      </c>
      <c r="AG13" s="44">
        <f>-'9、税金与费用'!AG33</f>
        <v>-132.735456</v>
      </c>
      <c r="AH13" s="44">
        <f>-'9、税金与费用'!AH33</f>
        <v>-132.735456</v>
      </c>
      <c r="AI13" s="44">
        <f>-'9、税金与费用'!AI33</f>
        <v>-132.735456</v>
      </c>
      <c r="AJ13" s="44">
        <f>-'9、税金与费用'!AJ33</f>
        <v>-132.735456</v>
      </c>
      <c r="AK13" s="44">
        <f>-'9、税金与费用'!AK33</f>
        <v>-132.735456</v>
      </c>
      <c r="AL13" s="44">
        <f>-'9、税金与费用'!AL33</f>
        <v>-132.735456</v>
      </c>
      <c r="AM13" s="44">
        <f>-'9、税金与费用'!AM33</f>
        <v>-132.735456</v>
      </c>
      <c r="AN13" s="44">
        <f>-'9、税金与费用'!AN33</f>
        <v>-132.735456</v>
      </c>
      <c r="AO13" s="44">
        <f>-'9、税金与费用'!AO33</f>
        <v>-132.735456</v>
      </c>
      <c r="AP13" s="44">
        <f>-'9、税金与费用'!AP33</f>
        <v>-132.735456</v>
      </c>
      <c r="AQ13" s="44">
        <f>-'9、税金与费用'!AQ33</f>
        <v>-132.735456</v>
      </c>
      <c r="AR13" s="44">
        <f>-'9、税金与费用'!AR33</f>
        <v>0</v>
      </c>
      <c r="AS13" s="44">
        <f>-'9、税金与费用'!AS33</f>
        <v>0</v>
      </c>
      <c r="AT13" s="44">
        <f>-'9、税金与费用'!AT33</f>
        <v>0</v>
      </c>
      <c r="AU13" s="44">
        <f>-'9、税金与费用'!AU33</f>
        <v>0</v>
      </c>
      <c r="AV13" s="44">
        <f>-'9、税金与费用'!AV33</f>
        <v>0</v>
      </c>
      <c r="AW13" s="44">
        <f>-'9、税金与费用'!AW33</f>
        <v>0</v>
      </c>
      <c r="AX13" s="44">
        <f>-'9、税金与费用'!AX33</f>
        <v>0</v>
      </c>
      <c r="AY13" s="44">
        <f>-'9、税金与费用'!AY33</f>
        <v>0</v>
      </c>
      <c r="AZ13" s="44">
        <f>-'9、税金与费用'!AZ33</f>
        <v>0</v>
      </c>
      <c r="BA13" s="44">
        <f>-'9、税金与费用'!BA33</f>
        <v>0</v>
      </c>
      <c r="BB13" s="44">
        <f>-'9、税金与费用'!BB33</f>
        <v>0</v>
      </c>
      <c r="BC13" s="44">
        <f>-'9、税金与费用'!BC33</f>
        <v>0</v>
      </c>
      <c r="BD13" s="44">
        <f>-'9、税金与费用'!BD33</f>
        <v>0</v>
      </c>
      <c r="BE13" s="44">
        <f>-'9、税金与费用'!BE33</f>
        <v>0</v>
      </c>
      <c r="BF13" s="44">
        <f>-'9、税金与费用'!BF33</f>
        <v>0</v>
      </c>
      <c r="BG13" s="44">
        <f>-'9、税金与费用'!BG33</f>
        <v>0</v>
      </c>
      <c r="BH13" s="44">
        <f>-'9、税金与费用'!BH33</f>
        <v>0</v>
      </c>
      <c r="BI13" s="44">
        <f>-'9、税金与费用'!BI33</f>
        <v>0</v>
      </c>
      <c r="BJ13" s="44">
        <f>-'9、税金与费用'!BJ33</f>
        <v>0</v>
      </c>
      <c r="BK13" s="44">
        <f>-'9、税金与费用'!BK33</f>
        <v>0</v>
      </c>
      <c r="BL13" s="44">
        <f>-'9、税金与费用'!BL33</f>
        <v>0</v>
      </c>
      <c r="BM13" s="44">
        <f>-'9、税金与费用'!BM33</f>
        <v>0</v>
      </c>
      <c r="BN13" s="44">
        <f>-'9、税金与费用'!BN33</f>
        <v>0</v>
      </c>
      <c r="BO13" s="44">
        <f>-'9、税金与费用'!BO33</f>
        <v>0</v>
      </c>
      <c r="BP13" s="44">
        <f>-'9、税金与费用'!BP33</f>
        <v>0</v>
      </c>
      <c r="BQ13" s="44">
        <f>-'9、税金与费用'!BQ33</f>
        <v>0</v>
      </c>
      <c r="BR13" s="44">
        <f>-'9、税金与费用'!BR33</f>
        <v>0</v>
      </c>
      <c r="BS13" s="44">
        <f>-'9、税金与费用'!BS33</f>
        <v>0</v>
      </c>
      <c r="BT13" s="44">
        <f>-'9、税金与费用'!BT33</f>
        <v>0</v>
      </c>
      <c r="BU13" s="44">
        <f>-'9、税金与费用'!BU33</f>
        <v>0</v>
      </c>
      <c r="BV13" s="44">
        <f>-'9、税金与费用'!BV33</f>
        <v>0</v>
      </c>
      <c r="BW13" s="44">
        <f>-'9、税金与费用'!BW33</f>
        <v>0</v>
      </c>
      <c r="BX13" s="44">
        <f>-'9、税金与费用'!BX33</f>
        <v>0</v>
      </c>
      <c r="BY13" s="44">
        <f>-'9、税金与费用'!BY33</f>
        <v>0</v>
      </c>
      <c r="BZ13" s="44">
        <f>-'9、税金与费用'!BZ33</f>
        <v>0</v>
      </c>
      <c r="CA13" s="44">
        <f>-'9、税金与费用'!CA33</f>
        <v>0</v>
      </c>
      <c r="CB13" s="44">
        <f>-'9、税金与费用'!CB33</f>
        <v>0</v>
      </c>
      <c r="CC13" s="44">
        <f>-'9、税金与费用'!CC33</f>
        <v>0</v>
      </c>
      <c r="CD13" s="44">
        <f>-'9、税金与费用'!CD33</f>
        <v>0</v>
      </c>
      <c r="CE13" s="44">
        <f>-'9、税金与费用'!CE33</f>
        <v>0</v>
      </c>
      <c r="CF13" s="44">
        <f>-'9、税金与费用'!CF33</f>
        <v>0</v>
      </c>
      <c r="CG13" s="44">
        <f>-'9、税金与费用'!CG33</f>
        <v>0</v>
      </c>
      <c r="CH13" s="44">
        <f>-'9、税金与费用'!CH33</f>
        <v>0</v>
      </c>
      <c r="CI13" s="44">
        <f>-'9、税金与费用'!CI33</f>
        <v>0</v>
      </c>
      <c r="CJ13" s="44">
        <f>-'9、税金与费用'!CJ33</f>
        <v>0</v>
      </c>
      <c r="CK13" s="44">
        <f>-'9、税金与费用'!CK33</f>
        <v>0</v>
      </c>
      <c r="CL13" s="44">
        <f>-'9、税金与费用'!CL33</f>
        <v>0</v>
      </c>
      <c r="CM13" s="44">
        <f>-'9、税金与费用'!CM33</f>
        <v>0</v>
      </c>
      <c r="CN13" s="44">
        <f>-'9、税金与费用'!CN33</f>
        <v>0</v>
      </c>
      <c r="CO13" s="44">
        <f>-'9、税金与费用'!CO33</f>
        <v>0</v>
      </c>
      <c r="CP13" s="44">
        <f>-'9、税金与费用'!CP33</f>
        <v>0</v>
      </c>
      <c r="CQ13" s="44">
        <f>-'9、税金与费用'!CQ33</f>
        <v>0</v>
      </c>
      <c r="CR13" s="44">
        <f>-'9、税金与费用'!CR33</f>
        <v>0</v>
      </c>
      <c r="CS13" s="44">
        <f>-'9、税金与费用'!CS33</f>
        <v>0</v>
      </c>
      <c r="CT13" s="44">
        <f>-'9、税金与费用'!CT33</f>
        <v>0</v>
      </c>
      <c r="CU13" s="44">
        <f>-'9、税金与费用'!CU33</f>
        <v>0</v>
      </c>
      <c r="CV13" s="44">
        <f>-'9、税金与费用'!CV33</f>
        <v>0</v>
      </c>
      <c r="CW13" s="62">
        <f>D13+'利润表（汇总）'!AE56</f>
        <v>0</v>
      </c>
    </row>
    <row r="14" spans="1:101" ht="21" customHeight="1">
      <c r="A14" s="840"/>
      <c r="B14" s="844"/>
      <c r="C14" s="42" t="s">
        <v>226</v>
      </c>
      <c r="D14" s="43">
        <f t="shared" si="3"/>
        <v>-1294.1706959999999</v>
      </c>
      <c r="E14" s="44">
        <f>-'6、销售进度'!C151*0.5%</f>
        <v>0</v>
      </c>
      <c r="F14" s="44">
        <f>-'6、销售进度'!D151*0.5%</f>
        <v>0</v>
      </c>
      <c r="G14" s="44">
        <f>-'6、销售进度'!E151*0.5%</f>
        <v>0</v>
      </c>
      <c r="H14" s="44">
        <f>-'6、销售进度'!F151*0.5%</f>
        <v>0</v>
      </c>
      <c r="I14" s="44">
        <f>-'6、销售进度'!G151*0.5%</f>
        <v>0</v>
      </c>
      <c r="J14" s="44">
        <f>-'6、销售进度'!H151*0.5%</f>
        <v>0</v>
      </c>
      <c r="K14" s="44">
        <f>-'6、销售进度'!I151*0.5%</f>
        <v>0</v>
      </c>
      <c r="L14" s="44">
        <f>-'6、销售进度'!J151*0.5%</f>
        <v>0</v>
      </c>
      <c r="M14" s="44">
        <f>-'6、销售进度'!K151*0.5%</f>
        <v>0</v>
      </c>
      <c r="N14" s="44">
        <f>-'6、销售进度'!L151*0.5%</f>
        <v>0</v>
      </c>
      <c r="O14" s="44">
        <f>-'6、销售进度'!M151*0.5%</f>
        <v>0</v>
      </c>
      <c r="P14" s="44">
        <f>-'6、销售进度'!N151*0.5%</f>
        <v>0</v>
      </c>
      <c r="Q14" s="44">
        <f>-'6、销售进度'!O151*0.5%</f>
        <v>0</v>
      </c>
      <c r="R14" s="44">
        <f>-'6、销售进度'!P151*0.5%</f>
        <v>0</v>
      </c>
      <c r="S14" s="44">
        <f>-'6、销售进度'!Q151*0.5%</f>
        <v>0</v>
      </c>
      <c r="T14" s="44">
        <f>-'6、销售进度'!R151*0.5%</f>
        <v>0</v>
      </c>
      <c r="U14" s="44">
        <f>-'6、销售进度'!S151*0.5%</f>
        <v>0</v>
      </c>
      <c r="V14" s="44">
        <f>-'6、销售进度'!T151*0.5%</f>
        <v>-591.38639999999998</v>
      </c>
      <c r="W14" s="44">
        <f>-'6、销售进度'!U151*0.5%</f>
        <v>-344.97540000000004</v>
      </c>
      <c r="X14" s="44">
        <f>-'6、销售进度'!V151*0.5%</f>
        <v>-316.8588959999999</v>
      </c>
      <c r="Y14" s="44">
        <f>-'6、销售进度'!W151*0.5%</f>
        <v>0</v>
      </c>
      <c r="Z14" s="44">
        <f>-'6、销售进度'!X151*0.5%</f>
        <v>0</v>
      </c>
      <c r="AA14" s="44">
        <f>-'6、销售进度'!Y151*0.5%</f>
        <v>0</v>
      </c>
      <c r="AB14" s="44">
        <f>-'6、销售进度'!Z151*0.5%</f>
        <v>0</v>
      </c>
      <c r="AC14" s="44">
        <f>-'6、销售进度'!AA151*0.5%</f>
        <v>0</v>
      </c>
      <c r="AD14" s="44">
        <f>-'6、销售进度'!AB151*0.5%</f>
        <v>0</v>
      </c>
      <c r="AE14" s="44">
        <f>-'6、销售进度'!AC151*0.5%</f>
        <v>0</v>
      </c>
      <c r="AF14" s="44">
        <f>-'6、销售进度'!AD151*0.5%</f>
        <v>0</v>
      </c>
      <c r="AG14" s="44">
        <f>-'6、销售进度'!AE151*0.5%</f>
        <v>0</v>
      </c>
      <c r="AH14" s="44">
        <f>-'6、销售进度'!AF151*0.5%</f>
        <v>0</v>
      </c>
      <c r="AI14" s="44">
        <f>-'6、销售进度'!AG151*0.5%</f>
        <v>0</v>
      </c>
      <c r="AJ14" s="44">
        <f>-'6、销售进度'!AH151*0.5%</f>
        <v>0</v>
      </c>
      <c r="AK14" s="44">
        <f>-'6、销售进度'!AI151*0.5%</f>
        <v>-27</v>
      </c>
      <c r="AL14" s="44">
        <f>-'6、销售进度'!AJ151*0.5%</f>
        <v>-7.5</v>
      </c>
      <c r="AM14" s="44">
        <f>-'6、销售进度'!AK151*0.5%</f>
        <v>-6.45</v>
      </c>
      <c r="AN14" s="44">
        <f>-'6、销售进度'!AL151*0.5%</f>
        <v>0</v>
      </c>
      <c r="AO14" s="44">
        <f>-'6、销售进度'!AM151*0.5%</f>
        <v>0</v>
      </c>
      <c r="AP14" s="44">
        <f>-'6、销售进度'!AN151*0.5%</f>
        <v>0</v>
      </c>
      <c r="AQ14" s="44">
        <f>-'6、销售进度'!AO151*0.5%</f>
        <v>0</v>
      </c>
      <c r="AR14" s="44">
        <f>-'6、销售进度'!AP151*0.5%</f>
        <v>0</v>
      </c>
      <c r="AS14" s="44">
        <f>-'6、销售进度'!AQ151*0.5%</f>
        <v>0</v>
      </c>
      <c r="AT14" s="44">
        <f>-'6、销售进度'!AR151*0.5%</f>
        <v>0</v>
      </c>
      <c r="AU14" s="44">
        <f>-'6、销售进度'!AS151*0.5%</f>
        <v>0</v>
      </c>
      <c r="AV14" s="44">
        <f>-'6、销售进度'!AT151*0.5%</f>
        <v>0</v>
      </c>
      <c r="AW14" s="44">
        <f>-'6、销售进度'!AU151*0.5%</f>
        <v>0</v>
      </c>
      <c r="AX14" s="44">
        <f>-'6、销售进度'!AV151*0.5%</f>
        <v>0</v>
      </c>
      <c r="AY14" s="44">
        <f>-'6、销售进度'!AW151*0.5%</f>
        <v>0</v>
      </c>
      <c r="AZ14" s="44">
        <f>-'6、销售进度'!AX151*0.5%</f>
        <v>0</v>
      </c>
      <c r="BA14" s="44">
        <f>-'6、销售进度'!AY151*0.5%</f>
        <v>0</v>
      </c>
      <c r="BB14" s="44">
        <f>-'6、销售进度'!AZ151*0.5%</f>
        <v>0</v>
      </c>
      <c r="BC14" s="44">
        <f>-'6、销售进度'!BA151*0.5%</f>
        <v>0</v>
      </c>
      <c r="BD14" s="44">
        <f>-'6、销售进度'!BB151*0.5%</f>
        <v>0</v>
      </c>
      <c r="BE14" s="44">
        <f>-'6、销售进度'!BC151*0.5%</f>
        <v>0</v>
      </c>
      <c r="BF14" s="44">
        <f>-'6、销售进度'!BD151*0.5%</f>
        <v>0</v>
      </c>
      <c r="BG14" s="44">
        <f>-'6、销售进度'!BE151*0.5%</f>
        <v>0</v>
      </c>
      <c r="BH14" s="44">
        <f>-'6、销售进度'!BF151*0.5%</f>
        <v>0</v>
      </c>
      <c r="BI14" s="44">
        <f>-'6、销售进度'!BG151*0.5%</f>
        <v>0</v>
      </c>
      <c r="BJ14" s="44">
        <f>-'6、销售进度'!BH151*0.5%</f>
        <v>0</v>
      </c>
      <c r="BK14" s="44">
        <f>-'6、销售进度'!BI151*0.5%</f>
        <v>0</v>
      </c>
      <c r="BL14" s="44">
        <f>-'6、销售进度'!BJ151*0.5%</f>
        <v>0</v>
      </c>
      <c r="BM14" s="44">
        <f>-'6、销售进度'!BK151*0.5%</f>
        <v>0</v>
      </c>
      <c r="BN14" s="44">
        <f>-'6、销售进度'!BL151*0.5%</f>
        <v>0</v>
      </c>
      <c r="BO14" s="44">
        <f>-'6、销售进度'!BM151*0.5%</f>
        <v>0</v>
      </c>
      <c r="BP14" s="44">
        <f>-'6、销售进度'!BN151*0.5%</f>
        <v>0</v>
      </c>
      <c r="BQ14" s="44">
        <f>-'6、销售进度'!BO151*0.5%</f>
        <v>0</v>
      </c>
      <c r="BR14" s="44">
        <f>-'6、销售进度'!BP151*0.5%</f>
        <v>0</v>
      </c>
      <c r="BS14" s="44">
        <f>-'6、销售进度'!BQ151*0.5%</f>
        <v>0</v>
      </c>
      <c r="BT14" s="44">
        <f>-'6、销售进度'!BR151*0.5%</f>
        <v>0</v>
      </c>
      <c r="BU14" s="44">
        <f>-'6、销售进度'!BS151*0.5%</f>
        <v>0</v>
      </c>
      <c r="BV14" s="44">
        <f>-'6、销售进度'!BT151*0.5%</f>
        <v>0</v>
      </c>
      <c r="BW14" s="44">
        <f>-'6、销售进度'!BU151*0.5%</f>
        <v>0</v>
      </c>
      <c r="BX14" s="44">
        <f>-'6、销售进度'!BV151*0.5%</f>
        <v>0</v>
      </c>
      <c r="BY14" s="44">
        <f>-'6、销售进度'!BW151*0.5%</f>
        <v>0</v>
      </c>
      <c r="BZ14" s="44">
        <f>-'6、销售进度'!BX151*0.5%</f>
        <v>0</v>
      </c>
      <c r="CA14" s="44">
        <f>-'6、销售进度'!BY151*0.5%</f>
        <v>0</v>
      </c>
      <c r="CB14" s="44">
        <f>-'6、销售进度'!BZ151*0.5%</f>
        <v>0</v>
      </c>
      <c r="CC14" s="44">
        <f>-'6、销售进度'!CA151*0.5%</f>
        <v>0</v>
      </c>
      <c r="CD14" s="44">
        <f>-'6、销售进度'!CB151*0.5%</f>
        <v>0</v>
      </c>
      <c r="CE14" s="44">
        <f>-'6、销售进度'!CC151*0.5%</f>
        <v>0</v>
      </c>
      <c r="CF14" s="44">
        <f>-'6、销售进度'!CD151*0.5%</f>
        <v>0</v>
      </c>
      <c r="CG14" s="44">
        <f>-'6、销售进度'!CE151*0.5%</f>
        <v>0</v>
      </c>
      <c r="CH14" s="44">
        <f>-'6、销售进度'!CF151*0.5%</f>
        <v>0</v>
      </c>
      <c r="CI14" s="44">
        <f>-'6、销售进度'!CG151*0.5%</f>
        <v>0</v>
      </c>
      <c r="CJ14" s="44">
        <f>-'6、销售进度'!CH151*0.5%</f>
        <v>0</v>
      </c>
      <c r="CK14" s="44">
        <f>-'6、销售进度'!CI151*0.5%</f>
        <v>0</v>
      </c>
      <c r="CL14" s="44">
        <f>-'6、销售进度'!CJ151*0.5%</f>
        <v>0</v>
      </c>
      <c r="CM14" s="44">
        <f>-'6、销售进度'!CK151*0.5%</f>
        <v>0</v>
      </c>
      <c r="CN14" s="44">
        <f>-'6、销售进度'!CL151*0.5%</f>
        <v>0</v>
      </c>
      <c r="CO14" s="44">
        <f>-'6、销售进度'!CM151*0.5%</f>
        <v>0</v>
      </c>
      <c r="CP14" s="44">
        <f>-'6、销售进度'!CN151*0.5%</f>
        <v>0</v>
      </c>
      <c r="CQ14" s="44">
        <f>-'6、销售进度'!CO151*0.5%</f>
        <v>0</v>
      </c>
      <c r="CR14" s="44">
        <f>-'6、销售进度'!CP151*0.5%</f>
        <v>0</v>
      </c>
      <c r="CS14" s="44">
        <f>-'6、销售进度'!CQ151*0.5%</f>
        <v>0</v>
      </c>
      <c r="CT14" s="44">
        <f>-'6、销售进度'!CR151*0.5%</f>
        <v>0</v>
      </c>
      <c r="CU14" s="44">
        <f>-'6、销售进度'!CS151*0.5%</f>
        <v>0</v>
      </c>
      <c r="CV14" s="44">
        <f>-'6、销售进度'!CT151*0.5%</f>
        <v>0</v>
      </c>
      <c r="CW14" s="62"/>
    </row>
    <row r="15" spans="1:101" ht="21" customHeight="1">
      <c r="A15" s="840"/>
      <c r="B15" s="844"/>
      <c r="C15" s="42" t="s">
        <v>224</v>
      </c>
      <c r="D15" s="43">
        <f t="shared" si="3"/>
        <v>-6212.0193408000005</v>
      </c>
      <c r="E15" s="44">
        <f>-'9、税金与费用'!E32</f>
        <v>0</v>
      </c>
      <c r="F15" s="44">
        <f>-'9、税金与费用'!F32</f>
        <v>0</v>
      </c>
      <c r="G15" s="44">
        <f>-'9、税金与费用'!G32</f>
        <v>0</v>
      </c>
      <c r="H15" s="44">
        <f>-'9、税金与费用'!H32</f>
        <v>0</v>
      </c>
      <c r="I15" s="44">
        <f>-'9、税金与费用'!I32</f>
        <v>0</v>
      </c>
      <c r="J15" s="44">
        <f>-'9、税金与费用'!J32</f>
        <v>0</v>
      </c>
      <c r="K15" s="44">
        <f>-'9、税金与费用'!K32</f>
        <v>0</v>
      </c>
      <c r="L15" s="44">
        <f>-'9、税金与费用'!L32</f>
        <v>0</v>
      </c>
      <c r="M15" s="44">
        <f>-'9、税金与费用'!M32</f>
        <v>0</v>
      </c>
      <c r="N15" s="44">
        <f>-'9、税金与费用'!N32</f>
        <v>0</v>
      </c>
      <c r="O15" s="44">
        <f>-'9、税金与费用'!O32</f>
        <v>0</v>
      </c>
      <c r="P15" s="44">
        <f>-'9、税金与费用'!P32</f>
        <v>0</v>
      </c>
      <c r="Q15" s="44">
        <f>-'9、税金与费用'!Q32</f>
        <v>0</v>
      </c>
      <c r="R15" s="44">
        <f>-'9、税金与费用'!R32</f>
        <v>0</v>
      </c>
      <c r="S15" s="44">
        <f>-'9、税金与费用'!S32</f>
        <v>0</v>
      </c>
      <c r="T15" s="44">
        <f>-'9、税金与费用'!T32</f>
        <v>0</v>
      </c>
      <c r="U15" s="44">
        <f>-'9、税金与费用'!U32</f>
        <v>-2838.65472</v>
      </c>
      <c r="V15" s="44">
        <f>-'9、税金与费用'!V32</f>
        <v>-1655.88192</v>
      </c>
      <c r="W15" s="44">
        <f>-'9、税金与费用'!W32</f>
        <v>-1520.9227007999993</v>
      </c>
      <c r="X15" s="44">
        <f>-'9、税金与费用'!X32</f>
        <v>0</v>
      </c>
      <c r="Y15" s="44">
        <f>-'9、税金与费用'!Y32</f>
        <v>0</v>
      </c>
      <c r="Z15" s="44">
        <f>-'9、税金与费用'!Z32</f>
        <v>0</v>
      </c>
      <c r="AA15" s="44">
        <f>-'9、税金与费用'!AA32</f>
        <v>0</v>
      </c>
      <c r="AB15" s="44">
        <f>-'9、税金与费用'!AB32</f>
        <v>0</v>
      </c>
      <c r="AC15" s="44">
        <f>-'9、税金与费用'!AC32</f>
        <v>0</v>
      </c>
      <c r="AD15" s="44">
        <f>-'9、税金与费用'!AD32</f>
        <v>0</v>
      </c>
      <c r="AE15" s="44">
        <f>-'9、税金与费用'!AE32</f>
        <v>0</v>
      </c>
      <c r="AF15" s="44">
        <f>-'9、税金与费用'!AF32</f>
        <v>0</v>
      </c>
      <c r="AG15" s="44">
        <f>-'9、税金与费用'!AG32</f>
        <v>0</v>
      </c>
      <c r="AH15" s="44">
        <f>-'9、税金与费用'!AH32</f>
        <v>0</v>
      </c>
      <c r="AI15" s="44">
        <f>-'9、税金与费用'!AI32</f>
        <v>0</v>
      </c>
      <c r="AJ15" s="44">
        <f>-'9、税金与费用'!AJ32</f>
        <v>-129.6</v>
      </c>
      <c r="AK15" s="44">
        <f>-'9、税金与费用'!AK32</f>
        <v>-36</v>
      </c>
      <c r="AL15" s="44">
        <f>-'9、税金与费用'!AL32</f>
        <v>-30.96</v>
      </c>
      <c r="AM15" s="44">
        <f>-'9、税金与费用'!AM32</f>
        <v>0</v>
      </c>
      <c r="AN15" s="44">
        <f>-'9、税金与费用'!AN32</f>
        <v>0</v>
      </c>
      <c r="AO15" s="44">
        <f>-'9、税金与费用'!AO32</f>
        <v>0</v>
      </c>
      <c r="AP15" s="44">
        <f>-'9、税金与费用'!AP32</f>
        <v>0</v>
      </c>
      <c r="AQ15" s="44">
        <f>-'9、税金与费用'!AQ32</f>
        <v>0</v>
      </c>
      <c r="AR15" s="44">
        <f>-'9、税金与费用'!AR32</f>
        <v>0</v>
      </c>
      <c r="AS15" s="44">
        <f>-'9、税金与费用'!AS32</f>
        <v>0</v>
      </c>
      <c r="AT15" s="44">
        <f>-'9、税金与费用'!AT32</f>
        <v>0</v>
      </c>
      <c r="AU15" s="44">
        <f>-'9、税金与费用'!AU32</f>
        <v>0</v>
      </c>
      <c r="AV15" s="44">
        <f>-'9、税金与费用'!AV32</f>
        <v>0</v>
      </c>
      <c r="AW15" s="44">
        <f>-'9、税金与费用'!AW32</f>
        <v>0</v>
      </c>
      <c r="AX15" s="44">
        <f>-'9、税金与费用'!AX32</f>
        <v>0</v>
      </c>
      <c r="AY15" s="44">
        <f>-'9、税金与费用'!AY32</f>
        <v>0</v>
      </c>
      <c r="AZ15" s="44">
        <f>-'9、税金与费用'!AZ32</f>
        <v>0</v>
      </c>
      <c r="BA15" s="44">
        <f>-'9、税金与费用'!BA32</f>
        <v>0</v>
      </c>
      <c r="BB15" s="44">
        <f>-'9、税金与费用'!BB32</f>
        <v>0</v>
      </c>
      <c r="BC15" s="44">
        <f>-'9、税金与费用'!BC32</f>
        <v>0</v>
      </c>
      <c r="BD15" s="44">
        <f>-'9、税金与费用'!BD32</f>
        <v>0</v>
      </c>
      <c r="BE15" s="44">
        <f>-'9、税金与费用'!BE32</f>
        <v>0</v>
      </c>
      <c r="BF15" s="44">
        <f>-'9、税金与费用'!BF32</f>
        <v>0</v>
      </c>
      <c r="BG15" s="44">
        <f>-'9、税金与费用'!BG32</f>
        <v>0</v>
      </c>
      <c r="BH15" s="44">
        <f>-'9、税金与费用'!BH32</f>
        <v>0</v>
      </c>
      <c r="BI15" s="44">
        <f>-'9、税金与费用'!BI32</f>
        <v>0</v>
      </c>
      <c r="BJ15" s="44">
        <f>-'9、税金与费用'!BJ32</f>
        <v>0</v>
      </c>
      <c r="BK15" s="44">
        <f>-'9、税金与费用'!BK32</f>
        <v>0</v>
      </c>
      <c r="BL15" s="44">
        <f>-'9、税金与费用'!BL32</f>
        <v>0</v>
      </c>
      <c r="BM15" s="44">
        <f>-'9、税金与费用'!BM32</f>
        <v>0</v>
      </c>
      <c r="BN15" s="44">
        <f>-'9、税金与费用'!BN32</f>
        <v>0</v>
      </c>
      <c r="BO15" s="44">
        <f>-'9、税金与费用'!BO32</f>
        <v>0</v>
      </c>
      <c r="BP15" s="44">
        <f>-'9、税金与费用'!BP32</f>
        <v>0</v>
      </c>
      <c r="BQ15" s="44">
        <f>-'9、税金与费用'!BQ32</f>
        <v>0</v>
      </c>
      <c r="BR15" s="44">
        <f>-'9、税金与费用'!BR32</f>
        <v>0</v>
      </c>
      <c r="BS15" s="44">
        <f>-'9、税金与费用'!BS32</f>
        <v>0</v>
      </c>
      <c r="BT15" s="44">
        <f>-'9、税金与费用'!BT32</f>
        <v>0</v>
      </c>
      <c r="BU15" s="44">
        <f>-'9、税金与费用'!BU32</f>
        <v>0</v>
      </c>
      <c r="BV15" s="44">
        <f>-'9、税金与费用'!BV32</f>
        <v>0</v>
      </c>
      <c r="BW15" s="44">
        <f>-'9、税金与费用'!BW32</f>
        <v>0</v>
      </c>
      <c r="BX15" s="44">
        <f>-'9、税金与费用'!BX32</f>
        <v>0</v>
      </c>
      <c r="BY15" s="44">
        <f>-'9、税金与费用'!BY32</f>
        <v>0</v>
      </c>
      <c r="BZ15" s="44">
        <f>-'9、税金与费用'!BZ32</f>
        <v>0</v>
      </c>
      <c r="CA15" s="44">
        <f>-'9、税金与费用'!CA32</f>
        <v>0</v>
      </c>
      <c r="CB15" s="44">
        <f>-'9、税金与费用'!CB32</f>
        <v>0</v>
      </c>
      <c r="CC15" s="44">
        <f>-'9、税金与费用'!CC32</f>
        <v>0</v>
      </c>
      <c r="CD15" s="44">
        <f>-'9、税金与费用'!CD32</f>
        <v>0</v>
      </c>
      <c r="CE15" s="44">
        <f>-'9、税金与费用'!CE32</f>
        <v>0</v>
      </c>
      <c r="CF15" s="44">
        <f>-'9、税金与费用'!CF32</f>
        <v>0</v>
      </c>
      <c r="CG15" s="44">
        <f>-'9、税金与费用'!CG32</f>
        <v>0</v>
      </c>
      <c r="CH15" s="44">
        <f>-'9、税金与费用'!CH32</f>
        <v>0</v>
      </c>
      <c r="CI15" s="44">
        <f>-'9、税金与费用'!CI32</f>
        <v>0</v>
      </c>
      <c r="CJ15" s="44">
        <f>-'9、税金与费用'!CJ32</f>
        <v>0</v>
      </c>
      <c r="CK15" s="44">
        <f>-'9、税金与费用'!CK32</f>
        <v>0</v>
      </c>
      <c r="CL15" s="44">
        <f>-'9、税金与费用'!CL32</f>
        <v>0</v>
      </c>
      <c r="CM15" s="44">
        <f>-'9、税金与费用'!CM32</f>
        <v>0</v>
      </c>
      <c r="CN15" s="44">
        <f>-'9、税金与费用'!CN32</f>
        <v>0</v>
      </c>
      <c r="CO15" s="44">
        <f>-'9、税金与费用'!CO32</f>
        <v>0</v>
      </c>
      <c r="CP15" s="44">
        <f>-'9、税金与费用'!CP32</f>
        <v>0</v>
      </c>
      <c r="CQ15" s="44">
        <f>-'9、税金与费用'!CQ32</f>
        <v>0</v>
      </c>
      <c r="CR15" s="44">
        <f>-'9、税金与费用'!CR32</f>
        <v>0</v>
      </c>
      <c r="CS15" s="44">
        <f>-'9、税金与费用'!CS32</f>
        <v>0</v>
      </c>
      <c r="CT15" s="44">
        <f>-'9、税金与费用'!CT32</f>
        <v>0</v>
      </c>
      <c r="CU15" s="44">
        <f>-'9、税金与费用'!CU32</f>
        <v>0</v>
      </c>
      <c r="CV15" s="44">
        <f>-'9、税金与费用'!CV32</f>
        <v>0</v>
      </c>
      <c r="CW15" s="62">
        <f>D15+'利润表（汇总）'!AF55</f>
        <v>-4832.4253335316143</v>
      </c>
    </row>
    <row r="16" spans="1:101" ht="21" customHeight="1">
      <c r="A16" s="840"/>
      <c r="B16" s="853" t="s">
        <v>251</v>
      </c>
      <c r="C16" s="853"/>
      <c r="D16" s="49">
        <f t="shared" si="3"/>
        <v>49967.299537487044</v>
      </c>
      <c r="E16" s="49">
        <f>SUM(E4:E15)</f>
        <v>-86165.178332381111</v>
      </c>
      <c r="F16" s="49">
        <f>SUM(F4:F15)</f>
        <v>-132.735456</v>
      </c>
      <c r="G16" s="49">
        <f t="shared" ref="G16:BR16" si="4">SUM(G4:G15)</f>
        <v>-132.735456</v>
      </c>
      <c r="H16" s="49">
        <f t="shared" si="4"/>
        <v>-59097.241418190039</v>
      </c>
      <c r="I16" s="49">
        <f t="shared" si="4"/>
        <v>-168.74523809069788</v>
      </c>
      <c r="J16" s="49">
        <f t="shared" si="4"/>
        <v>-199.83963541481072</v>
      </c>
      <c r="K16" s="49">
        <f t="shared" si="4"/>
        <v>-647.1918382448589</v>
      </c>
      <c r="L16" s="49">
        <f t="shared" si="4"/>
        <v>-706.81964433819087</v>
      </c>
      <c r="M16" s="49">
        <f t="shared" si="4"/>
        <v>-1610.3366915369365</v>
      </c>
      <c r="N16" s="49">
        <f t="shared" si="4"/>
        <v>-870.86793965988306</v>
      </c>
      <c r="O16" s="49">
        <f t="shared" si="4"/>
        <v>-942.77256892197317</v>
      </c>
      <c r="P16" s="49">
        <f t="shared" si="4"/>
        <v>-967.89869184013378</v>
      </c>
      <c r="Q16" s="49">
        <f t="shared" si="4"/>
        <v>-1408.5304936974157</v>
      </c>
      <c r="R16" s="49">
        <f t="shared" si="4"/>
        <v>-1408.5304936974157</v>
      </c>
      <c r="S16" s="49">
        <f t="shared" si="4"/>
        <v>-1422.4047987134099</v>
      </c>
      <c r="T16" s="49">
        <f t="shared" si="4"/>
        <v>-1650.8632335069074</v>
      </c>
      <c r="U16" s="49">
        <f t="shared" si="4"/>
        <v>-4563.5735274691833</v>
      </c>
      <c r="V16" s="49">
        <f t="shared" si="4"/>
        <v>31720.004527786608</v>
      </c>
      <c r="W16" s="49">
        <f t="shared" si="4"/>
        <v>39294.68168741939</v>
      </c>
      <c r="X16" s="49">
        <f t="shared" si="4"/>
        <v>52465.412569905464</v>
      </c>
      <c r="Y16" s="49">
        <f t="shared" si="4"/>
        <v>44468.216354099895</v>
      </c>
      <c r="Z16" s="49">
        <f t="shared" si="4"/>
        <v>26582.371608141133</v>
      </c>
      <c r="AA16" s="49">
        <f t="shared" si="4"/>
        <v>18236.304710124721</v>
      </c>
      <c r="AB16" s="49">
        <f t="shared" si="4"/>
        <v>3601.4743301786016</v>
      </c>
      <c r="AC16" s="49">
        <f t="shared" si="4"/>
        <v>1360.2213492595974</v>
      </c>
      <c r="AD16" s="49">
        <f t="shared" si="4"/>
        <v>-1312.1321956662646</v>
      </c>
      <c r="AE16" s="49">
        <f t="shared" si="4"/>
        <v>-1097.1538979879058</v>
      </c>
      <c r="AF16" s="49">
        <f t="shared" si="4"/>
        <v>-1043.2541597711647</v>
      </c>
      <c r="AG16" s="49">
        <f t="shared" si="4"/>
        <v>-587.71740816194426</v>
      </c>
      <c r="AH16" s="49">
        <f t="shared" si="4"/>
        <v>-155.5507539048044</v>
      </c>
      <c r="AI16" s="49">
        <f t="shared" si="4"/>
        <v>-135.11787942971037</v>
      </c>
      <c r="AJ16" s="49">
        <f t="shared" si="4"/>
        <v>-262.33545600000002</v>
      </c>
      <c r="AK16" s="49">
        <f t="shared" si="4"/>
        <v>1137.533113914074</v>
      </c>
      <c r="AL16" s="49">
        <f t="shared" si="4"/>
        <v>399.77751697297305</v>
      </c>
      <c r="AM16" s="49">
        <f t="shared" si="4"/>
        <v>-5858.9373057988305</v>
      </c>
      <c r="AN16" s="49">
        <f t="shared" si="4"/>
        <v>2524.4969764324323</v>
      </c>
      <c r="AO16" s="49">
        <f t="shared" si="4"/>
        <v>438.23751697297303</v>
      </c>
      <c r="AP16" s="49">
        <f t="shared" si="4"/>
        <v>462.53481427027032</v>
      </c>
      <c r="AQ16" s="49">
        <f t="shared" si="4"/>
        <v>-175.50302356756757</v>
      </c>
      <c r="AR16" s="49">
        <f t="shared" si="4"/>
        <v>0</v>
      </c>
      <c r="AS16" s="49">
        <f t="shared" si="4"/>
        <v>0</v>
      </c>
      <c r="AT16" s="49">
        <f t="shared" si="4"/>
        <v>0</v>
      </c>
      <c r="AU16" s="49">
        <f t="shared" si="4"/>
        <v>0</v>
      </c>
      <c r="AV16" s="49">
        <f t="shared" si="4"/>
        <v>0</v>
      </c>
      <c r="AW16" s="49">
        <f t="shared" si="4"/>
        <v>0</v>
      </c>
      <c r="AX16" s="49">
        <f t="shared" si="4"/>
        <v>0</v>
      </c>
      <c r="AY16" s="49">
        <f t="shared" si="4"/>
        <v>0</v>
      </c>
      <c r="AZ16" s="49">
        <f t="shared" si="4"/>
        <v>0</v>
      </c>
      <c r="BA16" s="49">
        <f t="shared" si="4"/>
        <v>0</v>
      </c>
      <c r="BB16" s="49">
        <f t="shared" si="4"/>
        <v>0</v>
      </c>
      <c r="BC16" s="49">
        <f t="shared" si="4"/>
        <v>0</v>
      </c>
      <c r="BD16" s="49">
        <f t="shared" si="4"/>
        <v>0</v>
      </c>
      <c r="BE16" s="49">
        <f t="shared" si="4"/>
        <v>0</v>
      </c>
      <c r="BF16" s="49">
        <f t="shared" si="4"/>
        <v>0</v>
      </c>
      <c r="BG16" s="49">
        <f t="shared" si="4"/>
        <v>0</v>
      </c>
      <c r="BH16" s="49">
        <f t="shared" si="4"/>
        <v>0</v>
      </c>
      <c r="BI16" s="49">
        <f t="shared" si="4"/>
        <v>0</v>
      </c>
      <c r="BJ16" s="49">
        <f t="shared" si="4"/>
        <v>0</v>
      </c>
      <c r="BK16" s="49">
        <f t="shared" si="4"/>
        <v>0</v>
      </c>
      <c r="BL16" s="49">
        <f t="shared" si="4"/>
        <v>0</v>
      </c>
      <c r="BM16" s="49">
        <f t="shared" si="4"/>
        <v>0</v>
      </c>
      <c r="BN16" s="49">
        <f t="shared" si="4"/>
        <v>0</v>
      </c>
      <c r="BO16" s="49">
        <f t="shared" si="4"/>
        <v>0</v>
      </c>
      <c r="BP16" s="49">
        <f t="shared" si="4"/>
        <v>0</v>
      </c>
      <c r="BQ16" s="49">
        <f t="shared" si="4"/>
        <v>0</v>
      </c>
      <c r="BR16" s="49">
        <f t="shared" si="4"/>
        <v>0</v>
      </c>
      <c r="BS16" s="49">
        <f t="shared" ref="BS16:CV16" si="5">SUM(BS4:BS15)</f>
        <v>0</v>
      </c>
      <c r="BT16" s="49">
        <f t="shared" si="5"/>
        <v>0</v>
      </c>
      <c r="BU16" s="49">
        <f t="shared" si="5"/>
        <v>0</v>
      </c>
      <c r="BV16" s="49">
        <f t="shared" si="5"/>
        <v>0</v>
      </c>
      <c r="BW16" s="49">
        <f t="shared" si="5"/>
        <v>0</v>
      </c>
      <c r="BX16" s="49">
        <f t="shared" si="5"/>
        <v>0</v>
      </c>
      <c r="BY16" s="49">
        <f t="shared" si="5"/>
        <v>0</v>
      </c>
      <c r="BZ16" s="49">
        <f t="shared" si="5"/>
        <v>0</v>
      </c>
      <c r="CA16" s="49">
        <f t="shared" si="5"/>
        <v>0</v>
      </c>
      <c r="CB16" s="49">
        <f t="shared" si="5"/>
        <v>0</v>
      </c>
      <c r="CC16" s="49">
        <f t="shared" si="5"/>
        <v>0</v>
      </c>
      <c r="CD16" s="49">
        <f t="shared" si="5"/>
        <v>0</v>
      </c>
      <c r="CE16" s="49">
        <f t="shared" si="5"/>
        <v>0</v>
      </c>
      <c r="CF16" s="49">
        <f t="shared" si="5"/>
        <v>0</v>
      </c>
      <c r="CG16" s="49">
        <f t="shared" si="5"/>
        <v>0</v>
      </c>
      <c r="CH16" s="49">
        <f t="shared" si="5"/>
        <v>0</v>
      </c>
      <c r="CI16" s="49">
        <f t="shared" si="5"/>
        <v>0</v>
      </c>
      <c r="CJ16" s="49">
        <f t="shared" si="5"/>
        <v>0</v>
      </c>
      <c r="CK16" s="49">
        <f t="shared" si="5"/>
        <v>0</v>
      </c>
      <c r="CL16" s="49">
        <f t="shared" si="5"/>
        <v>0</v>
      </c>
      <c r="CM16" s="49">
        <f t="shared" si="5"/>
        <v>0</v>
      </c>
      <c r="CN16" s="49">
        <f t="shared" si="5"/>
        <v>0</v>
      </c>
      <c r="CO16" s="49">
        <f t="shared" si="5"/>
        <v>0</v>
      </c>
      <c r="CP16" s="49">
        <f t="shared" si="5"/>
        <v>0</v>
      </c>
      <c r="CQ16" s="49">
        <f t="shared" si="5"/>
        <v>0</v>
      </c>
      <c r="CR16" s="49">
        <f t="shared" si="5"/>
        <v>0</v>
      </c>
      <c r="CS16" s="49">
        <f t="shared" si="5"/>
        <v>0</v>
      </c>
      <c r="CT16" s="49">
        <f t="shared" si="5"/>
        <v>0</v>
      </c>
      <c r="CU16" s="49">
        <f t="shared" si="5"/>
        <v>0</v>
      </c>
      <c r="CV16" s="49">
        <f t="shared" si="5"/>
        <v>0</v>
      </c>
      <c r="CW16" s="62"/>
    </row>
    <row r="17" spans="1:101" ht="21" customHeight="1">
      <c r="A17" s="840"/>
      <c r="B17" s="853" t="s">
        <v>204</v>
      </c>
      <c r="C17" s="853"/>
      <c r="D17" s="49">
        <f>CV17</f>
        <v>49967.299537487044</v>
      </c>
      <c r="E17" s="49">
        <f>E16</f>
        <v>-86165.178332381111</v>
      </c>
      <c r="F17" s="49">
        <f>E17+F16</f>
        <v>-86297.913788381105</v>
      </c>
      <c r="G17" s="49">
        <f t="shared" ref="G17:BR17" si="6">F17+G16</f>
        <v>-86430.6492443811</v>
      </c>
      <c r="H17" s="49">
        <f t="shared" si="6"/>
        <v>-145527.89066257112</v>
      </c>
      <c r="I17" s="49">
        <f t="shared" si="6"/>
        <v>-145696.63590066181</v>
      </c>
      <c r="J17" s="49">
        <f t="shared" si="6"/>
        <v>-145896.47553607661</v>
      </c>
      <c r="K17" s="49">
        <f t="shared" si="6"/>
        <v>-146543.66737432146</v>
      </c>
      <c r="L17" s="49">
        <f t="shared" si="6"/>
        <v>-147250.48701865965</v>
      </c>
      <c r="M17" s="49">
        <f t="shared" si="6"/>
        <v>-148860.82371019659</v>
      </c>
      <c r="N17" s="49">
        <f t="shared" si="6"/>
        <v>-149731.69164985648</v>
      </c>
      <c r="O17" s="49">
        <f t="shared" si="6"/>
        <v>-150674.46421877845</v>
      </c>
      <c r="P17" s="49">
        <f t="shared" si="6"/>
        <v>-151642.36291061857</v>
      </c>
      <c r="Q17" s="49">
        <f t="shared" si="6"/>
        <v>-153050.89340431598</v>
      </c>
      <c r="R17" s="49">
        <f t="shared" si="6"/>
        <v>-154459.4238980134</v>
      </c>
      <c r="S17" s="49">
        <f t="shared" si="6"/>
        <v>-155881.82869672679</v>
      </c>
      <c r="T17" s="49">
        <f t="shared" si="6"/>
        <v>-157532.6919302337</v>
      </c>
      <c r="U17" s="49">
        <f t="shared" si="6"/>
        <v>-162096.26545770289</v>
      </c>
      <c r="V17" s="49">
        <f t="shared" si="6"/>
        <v>-130376.26092991629</v>
      </c>
      <c r="W17" s="49">
        <f t="shared" si="6"/>
        <v>-91081.579242496897</v>
      </c>
      <c r="X17" s="49">
        <f t="shared" si="6"/>
        <v>-38616.166672591433</v>
      </c>
      <c r="Y17" s="49">
        <f t="shared" si="6"/>
        <v>5852.0496815084625</v>
      </c>
      <c r="Z17" s="49">
        <f t="shared" si="6"/>
        <v>32434.421289649596</v>
      </c>
      <c r="AA17" s="49">
        <f t="shared" si="6"/>
        <v>50670.725999774317</v>
      </c>
      <c r="AB17" s="49">
        <f t="shared" si="6"/>
        <v>54272.200329952917</v>
      </c>
      <c r="AC17" s="49">
        <f t="shared" si="6"/>
        <v>55632.421679212515</v>
      </c>
      <c r="AD17" s="49">
        <f t="shared" si="6"/>
        <v>54320.28948354625</v>
      </c>
      <c r="AE17" s="49">
        <f t="shared" si="6"/>
        <v>53223.135585558346</v>
      </c>
      <c r="AF17" s="49">
        <f t="shared" si="6"/>
        <v>52179.881425787178</v>
      </c>
      <c r="AG17" s="49">
        <f t="shared" si="6"/>
        <v>51592.164017625233</v>
      </c>
      <c r="AH17" s="49">
        <f t="shared" si="6"/>
        <v>51436.613263720428</v>
      </c>
      <c r="AI17" s="49">
        <f t="shared" si="6"/>
        <v>51301.49538429072</v>
      </c>
      <c r="AJ17" s="49">
        <f t="shared" si="6"/>
        <v>51039.159928290719</v>
      </c>
      <c r="AK17" s="49">
        <f t="shared" si="6"/>
        <v>52176.693042204795</v>
      </c>
      <c r="AL17" s="49">
        <f t="shared" si="6"/>
        <v>52576.470559177767</v>
      </c>
      <c r="AM17" s="49">
        <f t="shared" si="6"/>
        <v>46717.533253378933</v>
      </c>
      <c r="AN17" s="49">
        <f t="shared" si="6"/>
        <v>49242.030229811367</v>
      </c>
      <c r="AO17" s="49">
        <f t="shared" si="6"/>
        <v>49680.267746784339</v>
      </c>
      <c r="AP17" s="49">
        <f t="shared" si="6"/>
        <v>50142.80256105461</v>
      </c>
      <c r="AQ17" s="49">
        <f t="shared" si="6"/>
        <v>49967.299537487044</v>
      </c>
      <c r="AR17" s="49">
        <f t="shared" si="6"/>
        <v>49967.299537487044</v>
      </c>
      <c r="AS17" s="49">
        <f t="shared" si="6"/>
        <v>49967.299537487044</v>
      </c>
      <c r="AT17" s="49">
        <f t="shared" si="6"/>
        <v>49967.299537487044</v>
      </c>
      <c r="AU17" s="49">
        <f t="shared" si="6"/>
        <v>49967.299537487044</v>
      </c>
      <c r="AV17" s="49">
        <f t="shared" si="6"/>
        <v>49967.299537487044</v>
      </c>
      <c r="AW17" s="49">
        <f t="shared" si="6"/>
        <v>49967.299537487044</v>
      </c>
      <c r="AX17" s="49">
        <f t="shared" si="6"/>
        <v>49967.299537487044</v>
      </c>
      <c r="AY17" s="49">
        <f t="shared" si="6"/>
        <v>49967.299537487044</v>
      </c>
      <c r="AZ17" s="49">
        <f t="shared" si="6"/>
        <v>49967.299537487044</v>
      </c>
      <c r="BA17" s="49">
        <f t="shared" si="6"/>
        <v>49967.299537487044</v>
      </c>
      <c r="BB17" s="49">
        <f t="shared" si="6"/>
        <v>49967.299537487044</v>
      </c>
      <c r="BC17" s="49">
        <f t="shared" si="6"/>
        <v>49967.299537487044</v>
      </c>
      <c r="BD17" s="49">
        <f t="shared" si="6"/>
        <v>49967.299537487044</v>
      </c>
      <c r="BE17" s="49">
        <f t="shared" si="6"/>
        <v>49967.299537487044</v>
      </c>
      <c r="BF17" s="49">
        <f t="shared" si="6"/>
        <v>49967.299537487044</v>
      </c>
      <c r="BG17" s="49">
        <f t="shared" si="6"/>
        <v>49967.299537487044</v>
      </c>
      <c r="BH17" s="49">
        <f t="shared" si="6"/>
        <v>49967.299537487044</v>
      </c>
      <c r="BI17" s="49">
        <f t="shared" si="6"/>
        <v>49967.299537487044</v>
      </c>
      <c r="BJ17" s="49">
        <f t="shared" si="6"/>
        <v>49967.299537487044</v>
      </c>
      <c r="BK17" s="49">
        <f t="shared" si="6"/>
        <v>49967.299537487044</v>
      </c>
      <c r="BL17" s="49">
        <f t="shared" si="6"/>
        <v>49967.299537487044</v>
      </c>
      <c r="BM17" s="49">
        <f t="shared" si="6"/>
        <v>49967.299537487044</v>
      </c>
      <c r="BN17" s="49">
        <f t="shared" si="6"/>
        <v>49967.299537487044</v>
      </c>
      <c r="BO17" s="49">
        <f t="shared" si="6"/>
        <v>49967.299537487044</v>
      </c>
      <c r="BP17" s="49">
        <f t="shared" si="6"/>
        <v>49967.299537487044</v>
      </c>
      <c r="BQ17" s="49">
        <f t="shared" si="6"/>
        <v>49967.299537487044</v>
      </c>
      <c r="BR17" s="49">
        <f t="shared" si="6"/>
        <v>49967.299537487044</v>
      </c>
      <c r="BS17" s="49">
        <f t="shared" ref="BS17:CV17" si="7">BR17+BS16</f>
        <v>49967.299537487044</v>
      </c>
      <c r="BT17" s="49">
        <f t="shared" si="7"/>
        <v>49967.299537487044</v>
      </c>
      <c r="BU17" s="49">
        <f t="shared" si="7"/>
        <v>49967.299537487044</v>
      </c>
      <c r="BV17" s="49">
        <f t="shared" si="7"/>
        <v>49967.299537487044</v>
      </c>
      <c r="BW17" s="49">
        <f t="shared" si="7"/>
        <v>49967.299537487044</v>
      </c>
      <c r="BX17" s="49">
        <f t="shared" si="7"/>
        <v>49967.299537487044</v>
      </c>
      <c r="BY17" s="49">
        <f t="shared" si="7"/>
        <v>49967.299537487044</v>
      </c>
      <c r="BZ17" s="49">
        <f t="shared" si="7"/>
        <v>49967.299537487044</v>
      </c>
      <c r="CA17" s="49">
        <f t="shared" si="7"/>
        <v>49967.299537487044</v>
      </c>
      <c r="CB17" s="49">
        <f t="shared" si="7"/>
        <v>49967.299537487044</v>
      </c>
      <c r="CC17" s="49">
        <f t="shared" si="7"/>
        <v>49967.299537487044</v>
      </c>
      <c r="CD17" s="49">
        <f t="shared" si="7"/>
        <v>49967.299537487044</v>
      </c>
      <c r="CE17" s="49">
        <f t="shared" si="7"/>
        <v>49967.299537487044</v>
      </c>
      <c r="CF17" s="49">
        <f t="shared" si="7"/>
        <v>49967.299537487044</v>
      </c>
      <c r="CG17" s="49">
        <f t="shared" si="7"/>
        <v>49967.299537487044</v>
      </c>
      <c r="CH17" s="49">
        <f t="shared" si="7"/>
        <v>49967.299537487044</v>
      </c>
      <c r="CI17" s="49">
        <f t="shared" si="7"/>
        <v>49967.299537487044</v>
      </c>
      <c r="CJ17" s="49">
        <f t="shared" si="7"/>
        <v>49967.299537487044</v>
      </c>
      <c r="CK17" s="49">
        <f t="shared" si="7"/>
        <v>49967.299537487044</v>
      </c>
      <c r="CL17" s="49">
        <f t="shared" si="7"/>
        <v>49967.299537487044</v>
      </c>
      <c r="CM17" s="49">
        <f t="shared" si="7"/>
        <v>49967.299537487044</v>
      </c>
      <c r="CN17" s="49">
        <f t="shared" si="7"/>
        <v>49967.299537487044</v>
      </c>
      <c r="CO17" s="49">
        <f t="shared" si="7"/>
        <v>49967.299537487044</v>
      </c>
      <c r="CP17" s="49">
        <f t="shared" si="7"/>
        <v>49967.299537487044</v>
      </c>
      <c r="CQ17" s="49">
        <f t="shared" si="7"/>
        <v>49967.299537487044</v>
      </c>
      <c r="CR17" s="49">
        <f t="shared" si="7"/>
        <v>49967.299537487044</v>
      </c>
      <c r="CS17" s="49">
        <f t="shared" si="7"/>
        <v>49967.299537487044</v>
      </c>
      <c r="CT17" s="49">
        <f t="shared" si="7"/>
        <v>49967.299537487044</v>
      </c>
      <c r="CU17" s="49">
        <f t="shared" si="7"/>
        <v>49967.299537487044</v>
      </c>
      <c r="CV17" s="49">
        <f t="shared" si="7"/>
        <v>49967.299537487044</v>
      </c>
      <c r="CW17" s="62"/>
    </row>
    <row r="18" spans="1:101" ht="21" customHeight="1">
      <c r="A18" s="841" t="s">
        <v>252</v>
      </c>
      <c r="B18" s="845" t="s">
        <v>253</v>
      </c>
      <c r="C18" s="70" t="s">
        <v>254</v>
      </c>
      <c r="D18" s="71">
        <f t="shared" ref="D18:D24" si="8">SUM(E18:CV18)</f>
        <v>28052.450164480164</v>
      </c>
      <c r="E18" s="44">
        <f>'8、融资与资金成本'!C87</f>
        <v>0</v>
      </c>
      <c r="F18" s="44">
        <f>'8、融资与资金成本'!D87</f>
        <v>0</v>
      </c>
      <c r="G18" s="44">
        <f>'8、融资与资金成本'!E87</f>
        <v>0</v>
      </c>
      <c r="H18" s="44">
        <f>'8、融资与资金成本'!F87</f>
        <v>0</v>
      </c>
      <c r="I18" s="44">
        <f>'8、融资与资金成本'!G87</f>
        <v>0</v>
      </c>
      <c r="J18" s="44">
        <f>'8、融资与资金成本'!H87</f>
        <v>0</v>
      </c>
      <c r="K18" s="44">
        <f>'8、融资与资金成本'!I87</f>
        <v>0</v>
      </c>
      <c r="L18" s="44">
        <f>'8、融资与资金成本'!J87</f>
        <v>11220.980065792066</v>
      </c>
      <c r="M18" s="44">
        <f>'8、融资与资金成本'!K87</f>
        <v>5610.490032896033</v>
      </c>
      <c r="N18" s="44">
        <f>'8、融资与资金成本'!L87</f>
        <v>0</v>
      </c>
      <c r="O18" s="44">
        <f>'8、融资与资金成本'!M87</f>
        <v>11220.980065792066</v>
      </c>
      <c r="P18" s="44">
        <f>'8、融资与资金成本'!N87</f>
        <v>0</v>
      </c>
      <c r="Q18" s="44">
        <f>'8、融资与资金成本'!O87</f>
        <v>0</v>
      </c>
      <c r="R18" s="44">
        <f>'8、融资与资金成本'!P87</f>
        <v>0</v>
      </c>
      <c r="S18" s="44">
        <f>'8、融资与资金成本'!Q87</f>
        <v>0</v>
      </c>
      <c r="T18" s="44">
        <f>'8、融资与资金成本'!R87</f>
        <v>0</v>
      </c>
      <c r="U18" s="44">
        <f>'8、融资与资金成本'!S87</f>
        <v>0</v>
      </c>
      <c r="V18" s="44">
        <f>'8、融资与资金成本'!T87</f>
        <v>0</v>
      </c>
      <c r="W18" s="44">
        <f>'8、融资与资金成本'!U87</f>
        <v>0</v>
      </c>
      <c r="X18" s="44">
        <f>'8、融资与资金成本'!V87</f>
        <v>0</v>
      </c>
      <c r="Y18" s="44">
        <f>'8、融资与资金成本'!W87</f>
        <v>0</v>
      </c>
      <c r="Z18" s="44">
        <f>'8、融资与资金成本'!X87</f>
        <v>0</v>
      </c>
      <c r="AA18" s="44">
        <f>'8、融资与资金成本'!Y87</f>
        <v>0</v>
      </c>
      <c r="AB18" s="44">
        <f>'8、融资与资金成本'!Z87</f>
        <v>0</v>
      </c>
      <c r="AC18" s="44">
        <f>'8、融资与资金成本'!AA87</f>
        <v>0</v>
      </c>
      <c r="AD18" s="44">
        <f>'8、融资与资金成本'!AB87</f>
        <v>0</v>
      </c>
      <c r="AE18" s="44">
        <f>'8、融资与资金成本'!AC87</f>
        <v>0</v>
      </c>
      <c r="AF18" s="44">
        <f>'8、融资与资金成本'!AD87</f>
        <v>0</v>
      </c>
      <c r="AG18" s="44">
        <f>'8、融资与资金成本'!AE87</f>
        <v>0</v>
      </c>
      <c r="AH18" s="44">
        <f>'8、融资与资金成本'!AF87</f>
        <v>0</v>
      </c>
      <c r="AI18" s="44">
        <f>'8、融资与资金成本'!AG87</f>
        <v>0</v>
      </c>
      <c r="AJ18" s="44">
        <f>'8、融资与资金成本'!AH87</f>
        <v>0</v>
      </c>
      <c r="AK18" s="44">
        <f>'8、融资与资金成本'!AI87</f>
        <v>0</v>
      </c>
      <c r="AL18" s="44">
        <f>'8、融资与资金成本'!AJ87</f>
        <v>0</v>
      </c>
      <c r="AM18" s="44">
        <f>'8、融资与资金成本'!AK87</f>
        <v>0</v>
      </c>
      <c r="AN18" s="44">
        <f>'8、融资与资金成本'!AL87</f>
        <v>0</v>
      </c>
      <c r="AO18" s="44">
        <f>'8、融资与资金成本'!AM87</f>
        <v>0</v>
      </c>
      <c r="AP18" s="44">
        <f>'8、融资与资金成本'!AN87</f>
        <v>0</v>
      </c>
      <c r="AQ18" s="44">
        <f>'8、融资与资金成本'!AO87</f>
        <v>0</v>
      </c>
      <c r="AR18" s="44">
        <f>'8、融资与资金成本'!AP87</f>
        <v>0</v>
      </c>
      <c r="AS18" s="44">
        <f>'8、融资与资金成本'!AQ87</f>
        <v>0</v>
      </c>
      <c r="AT18" s="44">
        <f>'8、融资与资金成本'!AR87</f>
        <v>0</v>
      </c>
      <c r="AU18" s="44">
        <f>'8、融资与资金成本'!AS87</f>
        <v>0</v>
      </c>
      <c r="AV18" s="44">
        <f>'8、融资与资金成本'!AT87</f>
        <v>0</v>
      </c>
      <c r="AW18" s="44">
        <f>'8、融资与资金成本'!AU87</f>
        <v>0</v>
      </c>
      <c r="AX18" s="44">
        <f>'8、融资与资金成本'!AV87</f>
        <v>0</v>
      </c>
      <c r="AY18" s="44">
        <f>'8、融资与资金成本'!AW87</f>
        <v>0</v>
      </c>
      <c r="AZ18" s="44">
        <f>'8、融资与资金成本'!AX87</f>
        <v>0</v>
      </c>
      <c r="BA18" s="44">
        <f>'8、融资与资金成本'!AY87</f>
        <v>0</v>
      </c>
      <c r="BB18" s="44">
        <f>'8、融资与资金成本'!AZ87</f>
        <v>0</v>
      </c>
      <c r="BC18" s="44">
        <f>'8、融资与资金成本'!BA87</f>
        <v>0</v>
      </c>
      <c r="BD18" s="44">
        <f>'8、融资与资金成本'!BB87</f>
        <v>0</v>
      </c>
      <c r="BE18" s="44">
        <f>'8、融资与资金成本'!BC87</f>
        <v>0</v>
      </c>
      <c r="BF18" s="44">
        <f>'8、融资与资金成本'!BD87</f>
        <v>0</v>
      </c>
      <c r="BG18" s="44">
        <f>'8、融资与资金成本'!BE87</f>
        <v>0</v>
      </c>
      <c r="BH18" s="44">
        <f>'8、融资与资金成本'!BF87</f>
        <v>0</v>
      </c>
      <c r="BI18" s="44">
        <f>'8、融资与资金成本'!BG87</f>
        <v>0</v>
      </c>
      <c r="BJ18" s="44">
        <f>'8、融资与资金成本'!BH87</f>
        <v>0</v>
      </c>
      <c r="BK18" s="44">
        <f>'8、融资与资金成本'!BI87</f>
        <v>0</v>
      </c>
      <c r="BL18" s="44">
        <f>'8、融资与资金成本'!BJ87</f>
        <v>0</v>
      </c>
      <c r="BM18" s="44">
        <f>'8、融资与资金成本'!BK87</f>
        <v>0</v>
      </c>
      <c r="BN18" s="44">
        <f>'8、融资与资金成本'!BL87</f>
        <v>0</v>
      </c>
      <c r="BO18" s="44">
        <f>'8、融资与资金成本'!BM87</f>
        <v>0</v>
      </c>
      <c r="BP18" s="44">
        <f>'8、融资与资金成本'!BN87</f>
        <v>0</v>
      </c>
      <c r="BQ18" s="44">
        <f>'8、融资与资金成本'!BO87</f>
        <v>0</v>
      </c>
      <c r="BR18" s="44">
        <f>'8、融资与资金成本'!BP87</f>
        <v>0</v>
      </c>
      <c r="BS18" s="44">
        <f>'8、融资与资金成本'!BQ87</f>
        <v>0</v>
      </c>
      <c r="BT18" s="44">
        <f>'8、融资与资金成本'!BR87</f>
        <v>0</v>
      </c>
      <c r="BU18" s="44">
        <f>'8、融资与资金成本'!BS87</f>
        <v>0</v>
      </c>
      <c r="BV18" s="44">
        <f>'8、融资与资金成本'!BT87</f>
        <v>0</v>
      </c>
      <c r="BW18" s="44">
        <f>'8、融资与资金成本'!BU87</f>
        <v>0</v>
      </c>
      <c r="BX18" s="44">
        <f>'8、融资与资金成本'!BV87</f>
        <v>0</v>
      </c>
      <c r="BY18" s="44">
        <f>'8、融资与资金成本'!BW87</f>
        <v>0</v>
      </c>
      <c r="BZ18" s="44">
        <f>'8、融资与资金成本'!BX87</f>
        <v>0</v>
      </c>
      <c r="CA18" s="44">
        <f>'8、融资与资金成本'!BY87</f>
        <v>0</v>
      </c>
      <c r="CB18" s="44">
        <f>'8、融资与资金成本'!BZ87</f>
        <v>0</v>
      </c>
      <c r="CC18" s="44">
        <f>'8、融资与资金成本'!CA87</f>
        <v>0</v>
      </c>
      <c r="CD18" s="44">
        <f>'8、融资与资金成本'!CB87</f>
        <v>0</v>
      </c>
      <c r="CE18" s="44">
        <f>'8、融资与资金成本'!CC87</f>
        <v>0</v>
      </c>
      <c r="CF18" s="44">
        <f>'8、融资与资金成本'!CD87</f>
        <v>0</v>
      </c>
      <c r="CG18" s="44">
        <f>'8、融资与资金成本'!CE87</f>
        <v>0</v>
      </c>
      <c r="CH18" s="44">
        <f>'8、融资与资金成本'!CF87</f>
        <v>0</v>
      </c>
      <c r="CI18" s="44">
        <f>'8、融资与资金成本'!CG87</f>
        <v>0</v>
      </c>
      <c r="CJ18" s="44">
        <f>'8、融资与资金成本'!CH87</f>
        <v>0</v>
      </c>
      <c r="CK18" s="44">
        <f>'8、融资与资金成本'!CI87</f>
        <v>0</v>
      </c>
      <c r="CL18" s="44">
        <f>'8、融资与资金成本'!CJ87</f>
        <v>0</v>
      </c>
      <c r="CM18" s="44">
        <f>'8、融资与资金成本'!CK87</f>
        <v>0</v>
      </c>
      <c r="CN18" s="44">
        <f>'8、融资与资金成本'!CL87</f>
        <v>0</v>
      </c>
      <c r="CO18" s="44">
        <f>'8、融资与资金成本'!CM87</f>
        <v>0</v>
      </c>
      <c r="CP18" s="44">
        <f>'8、融资与资金成本'!CN87</f>
        <v>0</v>
      </c>
      <c r="CQ18" s="44">
        <f>'8、融资与资金成本'!CO87</f>
        <v>0</v>
      </c>
      <c r="CR18" s="44">
        <f>'8、融资与资金成本'!CP87</f>
        <v>0</v>
      </c>
      <c r="CS18" s="44">
        <f>'8、融资与资金成本'!CQ87</f>
        <v>0</v>
      </c>
      <c r="CT18" s="44">
        <f>'8、融资与资金成本'!CR87</f>
        <v>0</v>
      </c>
      <c r="CU18" s="44">
        <f>'8、融资与资金成本'!CS87</f>
        <v>0</v>
      </c>
      <c r="CV18" s="44">
        <f>'8、融资与资金成本'!CT87</f>
        <v>0</v>
      </c>
      <c r="CW18" s="62"/>
    </row>
    <row r="19" spans="1:101" ht="21" customHeight="1">
      <c r="A19" s="842"/>
      <c r="B19" s="845"/>
      <c r="C19" s="70" t="s">
        <v>255</v>
      </c>
      <c r="D19" s="71">
        <f t="shared" si="8"/>
        <v>-28052.450164480164</v>
      </c>
      <c r="E19" s="44">
        <f>'8、融资与资金成本'!C88</f>
        <v>0</v>
      </c>
      <c r="F19" s="44">
        <f>'8、融资与资金成本'!D88</f>
        <v>0</v>
      </c>
      <c r="G19" s="44">
        <f>'8、融资与资金成本'!E88</f>
        <v>0</v>
      </c>
      <c r="H19" s="44">
        <f>'8、融资与资金成本'!F88</f>
        <v>0</v>
      </c>
      <c r="I19" s="44">
        <f>'8、融资与资金成本'!G88</f>
        <v>0</v>
      </c>
      <c r="J19" s="44">
        <f>'8、融资与资金成本'!H88</f>
        <v>0</v>
      </c>
      <c r="K19" s="44">
        <f>'8、融资与资金成本'!I88</f>
        <v>0</v>
      </c>
      <c r="L19" s="44">
        <f>'8、融资与资金成本'!J88</f>
        <v>0</v>
      </c>
      <c r="M19" s="44">
        <f>'8、融资与资金成本'!K88</f>
        <v>0</v>
      </c>
      <c r="N19" s="44">
        <f>'8、融资与资金成本'!L88</f>
        <v>0</v>
      </c>
      <c r="O19" s="44">
        <f>'8、融资与资金成本'!M88</f>
        <v>0</v>
      </c>
      <c r="P19" s="44">
        <f>'8、融资与资金成本'!N88</f>
        <v>0</v>
      </c>
      <c r="Q19" s="44">
        <f>'8、融资与资金成本'!O88</f>
        <v>0</v>
      </c>
      <c r="R19" s="44">
        <f>'8、融资与资金成本'!P88</f>
        <v>0</v>
      </c>
      <c r="S19" s="44">
        <f>'8、融资与资金成本'!Q88</f>
        <v>0</v>
      </c>
      <c r="T19" s="44">
        <f>'8、融资与资金成本'!R88</f>
        <v>0</v>
      </c>
      <c r="U19" s="44">
        <f>'8、融资与资金成本'!S88</f>
        <v>0</v>
      </c>
      <c r="V19" s="44">
        <f>'8、融资与资金成本'!T88</f>
        <v>0</v>
      </c>
      <c r="W19" s="44">
        <f>'8、融资与资金成本'!U88</f>
        <v>0</v>
      </c>
      <c r="X19" s="44">
        <f>'8、融资与资金成本'!V88</f>
        <v>-5053.9838317970834</v>
      </c>
      <c r="Y19" s="44">
        <f>'8、融资与资金成本'!W88</f>
        <v>0</v>
      </c>
      <c r="Z19" s="44">
        <f>'8、融资与资金成本'!X88</f>
        <v>0</v>
      </c>
      <c r="AA19" s="44">
        <f>'8、融资与资金成本'!Y88</f>
        <v>0</v>
      </c>
      <c r="AB19" s="44">
        <f>'8、融资与资金成本'!Z88</f>
        <v>0</v>
      </c>
      <c r="AC19" s="44">
        <f>'8、融资与资金成本'!AA88</f>
        <v>0</v>
      </c>
      <c r="AD19" s="44">
        <f>'8、融资与资金成本'!AB88</f>
        <v>-22998.466332683081</v>
      </c>
      <c r="AE19" s="44">
        <f>'8、融资与资金成本'!AC88</f>
        <v>0</v>
      </c>
      <c r="AF19" s="44">
        <f>'8、融资与资金成本'!AD88</f>
        <v>0</v>
      </c>
      <c r="AG19" s="44">
        <f>'8、融资与资金成本'!AE88</f>
        <v>0</v>
      </c>
      <c r="AH19" s="44">
        <f>'8、融资与资金成本'!AF88</f>
        <v>0</v>
      </c>
      <c r="AI19" s="44">
        <f>'8、融资与资金成本'!AG88</f>
        <v>0</v>
      </c>
      <c r="AJ19" s="44">
        <f>'8、融资与资金成本'!AH88</f>
        <v>0</v>
      </c>
      <c r="AK19" s="44">
        <f>'8、融资与资金成本'!AI88</f>
        <v>0</v>
      </c>
      <c r="AL19" s="44">
        <f>'8、融资与资金成本'!AJ88</f>
        <v>0</v>
      </c>
      <c r="AM19" s="44">
        <f>'8、融资与资金成本'!AK88</f>
        <v>0</v>
      </c>
      <c r="AN19" s="44">
        <f>'8、融资与资金成本'!AL88</f>
        <v>0</v>
      </c>
      <c r="AO19" s="44">
        <f>'8、融资与资金成本'!AM88</f>
        <v>0</v>
      </c>
      <c r="AP19" s="44">
        <f>'8、融资与资金成本'!AN88</f>
        <v>0</v>
      </c>
      <c r="AQ19" s="44">
        <f>'8、融资与资金成本'!AO88</f>
        <v>0</v>
      </c>
      <c r="AR19" s="44">
        <f>'8、融资与资金成本'!AP88</f>
        <v>0</v>
      </c>
      <c r="AS19" s="44">
        <f>'8、融资与资金成本'!AQ88</f>
        <v>0</v>
      </c>
      <c r="AT19" s="44">
        <f>'8、融资与资金成本'!AR88</f>
        <v>0</v>
      </c>
      <c r="AU19" s="44">
        <f>'8、融资与资金成本'!AS88</f>
        <v>0</v>
      </c>
      <c r="AV19" s="44">
        <f>'8、融资与资金成本'!AT88</f>
        <v>0</v>
      </c>
      <c r="AW19" s="44">
        <f>'8、融资与资金成本'!AU88</f>
        <v>0</v>
      </c>
      <c r="AX19" s="44">
        <f>'8、融资与资金成本'!AV88</f>
        <v>0</v>
      </c>
      <c r="AY19" s="44">
        <f>'8、融资与资金成本'!AW88</f>
        <v>0</v>
      </c>
      <c r="AZ19" s="44">
        <f>'8、融资与资金成本'!AX88</f>
        <v>0</v>
      </c>
      <c r="BA19" s="44">
        <f>'8、融资与资金成本'!AY88</f>
        <v>0</v>
      </c>
      <c r="BB19" s="44">
        <f>'8、融资与资金成本'!AZ88</f>
        <v>0</v>
      </c>
      <c r="BC19" s="44">
        <f>'8、融资与资金成本'!BA88</f>
        <v>0</v>
      </c>
      <c r="BD19" s="44">
        <f>'8、融资与资金成本'!BB88</f>
        <v>0</v>
      </c>
      <c r="BE19" s="44">
        <f>'8、融资与资金成本'!BC88</f>
        <v>0</v>
      </c>
      <c r="BF19" s="44">
        <f>'8、融资与资金成本'!BD88</f>
        <v>0</v>
      </c>
      <c r="BG19" s="44">
        <f>'8、融资与资金成本'!BE88</f>
        <v>0</v>
      </c>
      <c r="BH19" s="44">
        <f>'8、融资与资金成本'!BF88</f>
        <v>0</v>
      </c>
      <c r="BI19" s="44">
        <f>'8、融资与资金成本'!BG88</f>
        <v>0</v>
      </c>
      <c r="BJ19" s="44">
        <f>'8、融资与资金成本'!BH88</f>
        <v>0</v>
      </c>
      <c r="BK19" s="44">
        <f>'8、融资与资金成本'!BI88</f>
        <v>0</v>
      </c>
      <c r="BL19" s="44">
        <f>'8、融资与资金成本'!BJ88</f>
        <v>0</v>
      </c>
      <c r="BM19" s="44">
        <f>'8、融资与资金成本'!BK88</f>
        <v>0</v>
      </c>
      <c r="BN19" s="44">
        <f>'8、融资与资金成本'!BL88</f>
        <v>0</v>
      </c>
      <c r="BO19" s="44">
        <f>'8、融资与资金成本'!BM88</f>
        <v>0</v>
      </c>
      <c r="BP19" s="44">
        <f>'8、融资与资金成本'!BN88</f>
        <v>0</v>
      </c>
      <c r="BQ19" s="44">
        <f>'8、融资与资金成本'!BO88</f>
        <v>0</v>
      </c>
      <c r="BR19" s="44">
        <f>'8、融资与资金成本'!BP88</f>
        <v>0</v>
      </c>
      <c r="BS19" s="44">
        <f>'8、融资与资金成本'!BQ88</f>
        <v>0</v>
      </c>
      <c r="BT19" s="44">
        <f>'8、融资与资金成本'!BR88</f>
        <v>0</v>
      </c>
      <c r="BU19" s="44">
        <f>'8、融资与资金成本'!BS88</f>
        <v>0</v>
      </c>
      <c r="BV19" s="44">
        <f>'8、融资与资金成本'!BT88</f>
        <v>0</v>
      </c>
      <c r="BW19" s="44">
        <f>'8、融资与资金成本'!BU88</f>
        <v>0</v>
      </c>
      <c r="BX19" s="44">
        <f>'8、融资与资金成本'!BV88</f>
        <v>0</v>
      </c>
      <c r="BY19" s="44">
        <f>'8、融资与资金成本'!BW88</f>
        <v>0</v>
      </c>
      <c r="BZ19" s="44">
        <f>'8、融资与资金成本'!BX88</f>
        <v>0</v>
      </c>
      <c r="CA19" s="44">
        <f>'8、融资与资金成本'!BY88</f>
        <v>0</v>
      </c>
      <c r="CB19" s="44">
        <f>'8、融资与资金成本'!BZ88</f>
        <v>0</v>
      </c>
      <c r="CC19" s="44">
        <f>'8、融资与资金成本'!CA88</f>
        <v>0</v>
      </c>
      <c r="CD19" s="44">
        <f>'8、融资与资金成本'!CB88</f>
        <v>0</v>
      </c>
      <c r="CE19" s="44">
        <f>'8、融资与资金成本'!CC88</f>
        <v>0</v>
      </c>
      <c r="CF19" s="44">
        <f>'8、融资与资金成本'!CD88</f>
        <v>0</v>
      </c>
      <c r="CG19" s="44">
        <f>'8、融资与资金成本'!CE88</f>
        <v>0</v>
      </c>
      <c r="CH19" s="44">
        <f>'8、融资与资金成本'!CF88</f>
        <v>0</v>
      </c>
      <c r="CI19" s="44">
        <f>'8、融资与资金成本'!CG88</f>
        <v>0</v>
      </c>
      <c r="CJ19" s="44">
        <f>'8、融资与资金成本'!CH88</f>
        <v>0</v>
      </c>
      <c r="CK19" s="44">
        <f>'8、融资与资金成本'!CI88</f>
        <v>0</v>
      </c>
      <c r="CL19" s="44">
        <f>'8、融资与资金成本'!CJ88</f>
        <v>0</v>
      </c>
      <c r="CM19" s="44">
        <f>'8、融资与资金成本'!CK88</f>
        <v>0</v>
      </c>
      <c r="CN19" s="44">
        <f>'8、融资与资金成本'!CL88</f>
        <v>0</v>
      </c>
      <c r="CO19" s="44">
        <f>'8、融资与资金成本'!CM88</f>
        <v>0</v>
      </c>
      <c r="CP19" s="44">
        <f>'8、融资与资金成本'!CN88</f>
        <v>0</v>
      </c>
      <c r="CQ19" s="44">
        <f>'8、融资与资金成本'!CO88</f>
        <v>0</v>
      </c>
      <c r="CR19" s="44">
        <f>'8、融资与资金成本'!CP88</f>
        <v>0</v>
      </c>
      <c r="CS19" s="44">
        <f>'8、融资与资金成本'!CQ88</f>
        <v>0</v>
      </c>
      <c r="CT19" s="44">
        <f>'8、融资与资金成本'!CR88</f>
        <v>0</v>
      </c>
      <c r="CU19" s="44">
        <f>'8、融资与资金成本'!CS88</f>
        <v>0</v>
      </c>
      <c r="CV19" s="44">
        <f>'8、融资与资金成本'!CT88</f>
        <v>0</v>
      </c>
      <c r="CW19" s="62"/>
    </row>
    <row r="20" spans="1:101" ht="21" customHeight="1">
      <c r="A20" s="842"/>
      <c r="B20" s="845"/>
      <c r="C20" s="70" t="s">
        <v>256</v>
      </c>
      <c r="D20" s="71">
        <f t="shared" si="8"/>
        <v>-1981.7347747520835</v>
      </c>
      <c r="E20" s="44">
        <f>-'8、融资与资金成本'!C102</f>
        <v>0</v>
      </c>
      <c r="F20" s="44">
        <f>-'8、融资与资金成本'!D102</f>
        <v>0</v>
      </c>
      <c r="G20" s="44">
        <f>-'8、融资与资金成本'!E102</f>
        <v>0</v>
      </c>
      <c r="H20" s="44">
        <f>-'8、融资与资金成本'!F102</f>
        <v>0</v>
      </c>
      <c r="I20" s="44">
        <f>-'8、融资与资金成本'!G102</f>
        <v>0</v>
      </c>
      <c r="J20" s="44">
        <f>-'8、融资与资金成本'!H102</f>
        <v>0</v>
      </c>
      <c r="K20" s="44">
        <f>-'8、融资与资金成本'!I102</f>
        <v>0</v>
      </c>
      <c r="L20" s="44">
        <f>-'8、融资与资金成本'!J102</f>
        <v>-51.078836341157626</v>
      </c>
      <c r="M20" s="44">
        <f>-'8、融资与资金成本'!K102</f>
        <v>-76.618254511736453</v>
      </c>
      <c r="N20" s="44">
        <f>-'8、融资与资金成本'!L102</f>
        <v>-76.618254511736453</v>
      </c>
      <c r="O20" s="44">
        <f>-'8、融资与资金成本'!M102</f>
        <v>-127.69709085289406</v>
      </c>
      <c r="P20" s="44">
        <f>-'8、融资与资金成本'!N102</f>
        <v>-127.69709085289406</v>
      </c>
      <c r="Q20" s="44">
        <f>-'8、融资与资金成本'!O102</f>
        <v>-127.69709085289406</v>
      </c>
      <c r="R20" s="44">
        <f>-'8、融资与资金成本'!P102</f>
        <v>-127.69709085289406</v>
      </c>
      <c r="S20" s="44">
        <f>-'8、融资与资金成本'!Q102</f>
        <v>-127.69709085289406</v>
      </c>
      <c r="T20" s="44">
        <f>-'8、融资与资金成本'!R102</f>
        <v>-127.69709085289406</v>
      </c>
      <c r="U20" s="44">
        <f>-'8、融资与资金成本'!S102</f>
        <v>-127.69709085289406</v>
      </c>
      <c r="V20" s="44">
        <f>-'8、融资与资金成本'!T102</f>
        <v>-127.69709085289406</v>
      </c>
      <c r="W20" s="44">
        <f>-'8、融资与资金成本'!U102</f>
        <v>-127.69709085289406</v>
      </c>
      <c r="X20" s="44">
        <f>-'8、融资与资金成本'!V102</f>
        <v>-104.69093528523443</v>
      </c>
      <c r="Y20" s="44">
        <f>-'8、融资与资金成本'!W102</f>
        <v>-104.69093528523443</v>
      </c>
      <c r="Z20" s="44">
        <f>-'8、融资与资金成本'!X102</f>
        <v>-104.69093528523443</v>
      </c>
      <c r="AA20" s="44">
        <f>-'8、融资与资金成本'!Y102</f>
        <v>-104.69093528523443</v>
      </c>
      <c r="AB20" s="44">
        <f>-'8、融资与资金成本'!Z102</f>
        <v>-104.69093528523443</v>
      </c>
      <c r="AC20" s="44">
        <f>-'8、融资与资金成本'!AA102</f>
        <v>-104.69093528523443</v>
      </c>
      <c r="AD20" s="44">
        <f>-'8、融资与资金成本'!AB102</f>
        <v>0</v>
      </c>
      <c r="AE20" s="44">
        <f>-'8、融资与资金成本'!AC102</f>
        <v>0</v>
      </c>
      <c r="AF20" s="44">
        <f>-'8、融资与资金成本'!AD102</f>
        <v>0</v>
      </c>
      <c r="AG20" s="44">
        <f>-'8、融资与资金成本'!AE102</f>
        <v>0</v>
      </c>
      <c r="AH20" s="44">
        <f>-'8、融资与资金成本'!AF102</f>
        <v>0</v>
      </c>
      <c r="AI20" s="44">
        <f>-'8、融资与资金成本'!AG102</f>
        <v>0</v>
      </c>
      <c r="AJ20" s="44">
        <f>-'8、融资与资金成本'!AH102</f>
        <v>0</v>
      </c>
      <c r="AK20" s="44">
        <f>-'8、融资与资金成本'!AI102</f>
        <v>0</v>
      </c>
      <c r="AL20" s="44">
        <f>-'8、融资与资金成本'!AJ102</f>
        <v>0</v>
      </c>
      <c r="AM20" s="44">
        <f>-'8、融资与资金成本'!AK102</f>
        <v>0</v>
      </c>
      <c r="AN20" s="44">
        <f>-'8、融资与资金成本'!AL102</f>
        <v>0</v>
      </c>
      <c r="AO20" s="44">
        <f>-'8、融资与资金成本'!AM102</f>
        <v>0</v>
      </c>
      <c r="AP20" s="44">
        <f>-'8、融资与资金成本'!AN102</f>
        <v>0</v>
      </c>
      <c r="AQ20" s="44">
        <f>-'8、融资与资金成本'!AO102</f>
        <v>0</v>
      </c>
      <c r="AR20" s="44">
        <f>-'8、融资与资金成本'!AP102</f>
        <v>0</v>
      </c>
      <c r="AS20" s="44">
        <f>-'8、融资与资金成本'!AQ102</f>
        <v>0</v>
      </c>
      <c r="AT20" s="44">
        <f>-'8、融资与资金成本'!AR102</f>
        <v>0</v>
      </c>
      <c r="AU20" s="44">
        <f>-'8、融资与资金成本'!AS102</f>
        <v>0</v>
      </c>
      <c r="AV20" s="44">
        <f>-'8、融资与资金成本'!AT102</f>
        <v>0</v>
      </c>
      <c r="AW20" s="44">
        <f>-'8、融资与资金成本'!AU102</f>
        <v>0</v>
      </c>
      <c r="AX20" s="44">
        <f>-'8、融资与资金成本'!AV102</f>
        <v>0</v>
      </c>
      <c r="AY20" s="44">
        <f>-'8、融资与资金成本'!AW102</f>
        <v>0</v>
      </c>
      <c r="AZ20" s="44">
        <f>-'8、融资与资金成本'!AX102</f>
        <v>0</v>
      </c>
      <c r="BA20" s="44">
        <f>-'8、融资与资金成本'!AY102</f>
        <v>0</v>
      </c>
      <c r="BB20" s="44">
        <f>-'8、融资与资金成本'!AZ102</f>
        <v>0</v>
      </c>
      <c r="BC20" s="44">
        <f>-'8、融资与资金成本'!BA102</f>
        <v>0</v>
      </c>
      <c r="BD20" s="44">
        <f>-'8、融资与资金成本'!BB102</f>
        <v>0</v>
      </c>
      <c r="BE20" s="44">
        <f>-'8、融资与资金成本'!BC102</f>
        <v>0</v>
      </c>
      <c r="BF20" s="44">
        <f>-'8、融资与资金成本'!BD102</f>
        <v>0</v>
      </c>
      <c r="BG20" s="44">
        <f>-'8、融资与资金成本'!BE102</f>
        <v>0</v>
      </c>
      <c r="BH20" s="44">
        <f>-'8、融资与资金成本'!BF102</f>
        <v>0</v>
      </c>
      <c r="BI20" s="44">
        <f>-'8、融资与资金成本'!BG102</f>
        <v>0</v>
      </c>
      <c r="BJ20" s="44">
        <f>-'8、融资与资金成本'!BH102</f>
        <v>0</v>
      </c>
      <c r="BK20" s="44">
        <f>-'8、融资与资金成本'!BI102</f>
        <v>0</v>
      </c>
      <c r="BL20" s="44">
        <f>-'8、融资与资金成本'!BJ102</f>
        <v>0</v>
      </c>
      <c r="BM20" s="44">
        <f>-'8、融资与资金成本'!BK102</f>
        <v>0</v>
      </c>
      <c r="BN20" s="44">
        <f>-'8、融资与资金成本'!BL102</f>
        <v>0</v>
      </c>
      <c r="BO20" s="44">
        <f>-'8、融资与资金成本'!BM102</f>
        <v>0</v>
      </c>
      <c r="BP20" s="44">
        <f>-'8、融资与资金成本'!BN102</f>
        <v>0</v>
      </c>
      <c r="BQ20" s="44">
        <f>-'8、融资与资金成本'!BO102</f>
        <v>0</v>
      </c>
      <c r="BR20" s="44">
        <f>-'8、融资与资金成本'!BP102</f>
        <v>0</v>
      </c>
      <c r="BS20" s="44">
        <f>-'8、融资与资金成本'!BQ102</f>
        <v>0</v>
      </c>
      <c r="BT20" s="44">
        <f>-'8、融资与资金成本'!BR102</f>
        <v>0</v>
      </c>
      <c r="BU20" s="44">
        <f>-'8、融资与资金成本'!BS102</f>
        <v>0</v>
      </c>
      <c r="BV20" s="44">
        <f>-'8、融资与资金成本'!BT102</f>
        <v>0</v>
      </c>
      <c r="BW20" s="44">
        <f>-'8、融资与资金成本'!BU102</f>
        <v>0</v>
      </c>
      <c r="BX20" s="44">
        <f>-'8、融资与资金成本'!BV102</f>
        <v>0</v>
      </c>
      <c r="BY20" s="44">
        <f>-'8、融资与资金成本'!BW102</f>
        <v>0</v>
      </c>
      <c r="BZ20" s="44">
        <f>-'8、融资与资金成本'!BX102</f>
        <v>0</v>
      </c>
      <c r="CA20" s="44">
        <f>-'8、融资与资金成本'!BY102</f>
        <v>0</v>
      </c>
      <c r="CB20" s="44">
        <f>-'8、融资与资金成本'!BZ102</f>
        <v>0</v>
      </c>
      <c r="CC20" s="44">
        <f>-'8、融资与资金成本'!CA102</f>
        <v>0</v>
      </c>
      <c r="CD20" s="44">
        <f>-'8、融资与资金成本'!CB102</f>
        <v>0</v>
      </c>
      <c r="CE20" s="44">
        <f>-'8、融资与资金成本'!CC102</f>
        <v>0</v>
      </c>
      <c r="CF20" s="44">
        <f>-'8、融资与资金成本'!CD102</f>
        <v>0</v>
      </c>
      <c r="CG20" s="44">
        <f>-'8、融资与资金成本'!CE102</f>
        <v>0</v>
      </c>
      <c r="CH20" s="44">
        <f>-'8、融资与资金成本'!CF102</f>
        <v>0</v>
      </c>
      <c r="CI20" s="44">
        <f>-'8、融资与资金成本'!CG102</f>
        <v>0</v>
      </c>
      <c r="CJ20" s="44">
        <f>-'8、融资与资金成本'!CH102</f>
        <v>0</v>
      </c>
      <c r="CK20" s="44">
        <f>-'8、融资与资金成本'!CI102</f>
        <v>0</v>
      </c>
      <c r="CL20" s="44">
        <f>-'8、融资与资金成本'!CJ102</f>
        <v>0</v>
      </c>
      <c r="CM20" s="44">
        <f>-'8、融资与资金成本'!CK102</f>
        <v>0</v>
      </c>
      <c r="CN20" s="44">
        <f>-'8、融资与资金成本'!CL102</f>
        <v>0</v>
      </c>
      <c r="CO20" s="44">
        <f>-'8、融资与资金成本'!CM102</f>
        <v>0</v>
      </c>
      <c r="CP20" s="44">
        <f>-'8、融资与资金成本'!CN102</f>
        <v>0</v>
      </c>
      <c r="CQ20" s="44">
        <f>-'8、融资与资金成本'!CO102</f>
        <v>0</v>
      </c>
      <c r="CR20" s="44">
        <f>-'8、融资与资金成本'!CP102</f>
        <v>0</v>
      </c>
      <c r="CS20" s="44">
        <f>-'8、融资与资金成本'!CQ102</f>
        <v>0</v>
      </c>
      <c r="CT20" s="44">
        <f>-'8、融资与资金成本'!CR102</f>
        <v>0</v>
      </c>
      <c r="CU20" s="44">
        <f>-'8、融资与资金成本'!CS102</f>
        <v>0</v>
      </c>
      <c r="CV20" s="44">
        <f>-'8、融资与资金成本'!CT102</f>
        <v>0</v>
      </c>
      <c r="CW20" s="62"/>
    </row>
    <row r="21" spans="1:101" ht="21" customHeight="1">
      <c r="A21" s="842"/>
      <c r="B21" s="846" t="s">
        <v>257</v>
      </c>
      <c r="C21" s="72" t="s">
        <v>258</v>
      </c>
      <c r="D21" s="73">
        <f t="shared" si="8"/>
        <v>70555.838044773263</v>
      </c>
      <c r="E21" s="53">
        <f>'8、融资与资金成本'!C93</f>
        <v>0</v>
      </c>
      <c r="F21" s="53">
        <f>'8、融资与资金成本'!D93</f>
        <v>0</v>
      </c>
      <c r="G21" s="53">
        <f>'8、融资与资金成本'!E93</f>
        <v>0</v>
      </c>
      <c r="H21" s="53">
        <f>'8、融资与资金成本'!F93</f>
        <v>70555.838044773263</v>
      </c>
      <c r="I21" s="53">
        <f>'8、融资与资金成本'!G93</f>
        <v>0</v>
      </c>
      <c r="J21" s="53">
        <f>'8、融资与资金成本'!H93</f>
        <v>0</v>
      </c>
      <c r="K21" s="53">
        <f>'8、融资与资金成本'!I93</f>
        <v>0</v>
      </c>
      <c r="L21" s="53">
        <f>'8、融资与资金成本'!J93</f>
        <v>0</v>
      </c>
      <c r="M21" s="53">
        <f>'8、融资与资金成本'!K93</f>
        <v>0</v>
      </c>
      <c r="N21" s="53">
        <f>'8、融资与资金成本'!L93</f>
        <v>0</v>
      </c>
      <c r="O21" s="53">
        <f>'8、融资与资金成本'!M93</f>
        <v>0</v>
      </c>
      <c r="P21" s="53">
        <f>'8、融资与资金成本'!N93</f>
        <v>0</v>
      </c>
      <c r="Q21" s="53">
        <f>'8、融资与资金成本'!O93</f>
        <v>0</v>
      </c>
      <c r="R21" s="53">
        <f>'8、融资与资金成本'!P93</f>
        <v>0</v>
      </c>
      <c r="S21" s="53">
        <f>'8、融资与资金成本'!Q93</f>
        <v>0</v>
      </c>
      <c r="T21" s="53">
        <f>'8、融资与资金成本'!R93</f>
        <v>0</v>
      </c>
      <c r="U21" s="53">
        <f>'8、融资与资金成本'!S93</f>
        <v>0</v>
      </c>
      <c r="V21" s="53">
        <f>'8、融资与资金成本'!T93</f>
        <v>0</v>
      </c>
      <c r="W21" s="53">
        <f>'8、融资与资金成本'!U93</f>
        <v>0</v>
      </c>
      <c r="X21" s="53">
        <f>'8、融资与资金成本'!V93</f>
        <v>0</v>
      </c>
      <c r="Y21" s="53">
        <f>'8、融资与资金成本'!W93</f>
        <v>0</v>
      </c>
      <c r="Z21" s="53">
        <f>'8、融资与资金成本'!X93</f>
        <v>0</v>
      </c>
      <c r="AA21" s="53">
        <f>'8、融资与资金成本'!Y93</f>
        <v>0</v>
      </c>
      <c r="AB21" s="53">
        <f>'8、融资与资金成本'!Z93</f>
        <v>0</v>
      </c>
      <c r="AC21" s="53">
        <f>'8、融资与资金成本'!AA93</f>
        <v>0</v>
      </c>
      <c r="AD21" s="53">
        <f>'8、融资与资金成本'!AB93</f>
        <v>0</v>
      </c>
      <c r="AE21" s="53">
        <f>'8、融资与资金成本'!AC93</f>
        <v>0</v>
      </c>
      <c r="AF21" s="53">
        <f>'8、融资与资金成本'!AD93</f>
        <v>0</v>
      </c>
      <c r="AG21" s="53">
        <f>'8、融资与资金成本'!AE93</f>
        <v>0</v>
      </c>
      <c r="AH21" s="53">
        <f>'8、融资与资金成本'!AF93</f>
        <v>0</v>
      </c>
      <c r="AI21" s="53">
        <f>'8、融资与资金成本'!AG93</f>
        <v>0</v>
      </c>
      <c r="AJ21" s="53">
        <f>'8、融资与资金成本'!AH93</f>
        <v>0</v>
      </c>
      <c r="AK21" s="53">
        <f>'8、融资与资金成本'!AI93</f>
        <v>0</v>
      </c>
      <c r="AL21" s="53">
        <f>'8、融资与资金成本'!AJ93</f>
        <v>0</v>
      </c>
      <c r="AM21" s="53">
        <f>'8、融资与资金成本'!AK93</f>
        <v>0</v>
      </c>
      <c r="AN21" s="53">
        <f>'8、融资与资金成本'!AL93</f>
        <v>0</v>
      </c>
      <c r="AO21" s="53">
        <f>'8、融资与资金成本'!AM93</f>
        <v>0</v>
      </c>
      <c r="AP21" s="53">
        <f>'8、融资与资金成本'!AN93</f>
        <v>0</v>
      </c>
      <c r="AQ21" s="53">
        <f>'8、融资与资金成本'!AO93</f>
        <v>0</v>
      </c>
      <c r="AR21" s="53">
        <f>'8、融资与资金成本'!AP93</f>
        <v>0</v>
      </c>
      <c r="AS21" s="53">
        <f>'8、融资与资金成本'!AQ93</f>
        <v>0</v>
      </c>
      <c r="AT21" s="53">
        <f>'8、融资与资金成本'!AR93</f>
        <v>0</v>
      </c>
      <c r="AU21" s="53">
        <f>'8、融资与资金成本'!AS93</f>
        <v>0</v>
      </c>
      <c r="AV21" s="53">
        <f>'8、融资与资金成本'!AT93</f>
        <v>0</v>
      </c>
      <c r="AW21" s="53">
        <f>'8、融资与资金成本'!AU93</f>
        <v>0</v>
      </c>
      <c r="AX21" s="53">
        <f>'8、融资与资金成本'!AV93</f>
        <v>0</v>
      </c>
      <c r="AY21" s="53">
        <f>'8、融资与资金成本'!AW93</f>
        <v>0</v>
      </c>
      <c r="AZ21" s="53">
        <f>'8、融资与资金成本'!AX93</f>
        <v>0</v>
      </c>
      <c r="BA21" s="53">
        <f>'8、融资与资金成本'!AY93</f>
        <v>0</v>
      </c>
      <c r="BB21" s="53">
        <f>'8、融资与资金成本'!AZ93</f>
        <v>0</v>
      </c>
      <c r="BC21" s="53">
        <f>'8、融资与资金成本'!BA93</f>
        <v>0</v>
      </c>
      <c r="BD21" s="53">
        <f>'8、融资与资金成本'!BB93</f>
        <v>0</v>
      </c>
      <c r="BE21" s="53">
        <f>'8、融资与资金成本'!BC93</f>
        <v>0</v>
      </c>
      <c r="BF21" s="53">
        <f>'8、融资与资金成本'!BD93</f>
        <v>0</v>
      </c>
      <c r="BG21" s="53">
        <f>'8、融资与资金成本'!BE93</f>
        <v>0</v>
      </c>
      <c r="BH21" s="53">
        <f>'8、融资与资金成本'!BF93</f>
        <v>0</v>
      </c>
      <c r="BI21" s="53">
        <f>'8、融资与资金成本'!BG93</f>
        <v>0</v>
      </c>
      <c r="BJ21" s="53">
        <f>'8、融资与资金成本'!BH93</f>
        <v>0</v>
      </c>
      <c r="BK21" s="53">
        <f>'8、融资与资金成本'!BI93</f>
        <v>0</v>
      </c>
      <c r="BL21" s="53">
        <f>'8、融资与资金成本'!BJ93</f>
        <v>0</v>
      </c>
      <c r="BM21" s="53">
        <f>'8、融资与资金成本'!BK93</f>
        <v>0</v>
      </c>
      <c r="BN21" s="53">
        <f>'8、融资与资金成本'!BL93</f>
        <v>0</v>
      </c>
      <c r="BO21" s="53">
        <f>'8、融资与资金成本'!BM93</f>
        <v>0</v>
      </c>
      <c r="BP21" s="53">
        <f>'8、融资与资金成本'!BN93</f>
        <v>0</v>
      </c>
      <c r="BQ21" s="53">
        <f>'8、融资与资金成本'!BO93</f>
        <v>0</v>
      </c>
      <c r="BR21" s="53">
        <f>'8、融资与资金成本'!BP93</f>
        <v>0</v>
      </c>
      <c r="BS21" s="53">
        <f>'8、融资与资金成本'!BQ93</f>
        <v>0</v>
      </c>
      <c r="BT21" s="53">
        <f>'8、融资与资金成本'!BR93</f>
        <v>0</v>
      </c>
      <c r="BU21" s="53">
        <f>'8、融资与资金成本'!BS93</f>
        <v>0</v>
      </c>
      <c r="BV21" s="53">
        <f>'8、融资与资金成本'!BT93</f>
        <v>0</v>
      </c>
      <c r="BW21" s="53">
        <f>'8、融资与资金成本'!BU93</f>
        <v>0</v>
      </c>
      <c r="BX21" s="53">
        <f>'8、融资与资金成本'!BV93</f>
        <v>0</v>
      </c>
      <c r="BY21" s="53">
        <f>'8、融资与资金成本'!BW93</f>
        <v>0</v>
      </c>
      <c r="BZ21" s="53">
        <f>'8、融资与资金成本'!BX93</f>
        <v>0</v>
      </c>
      <c r="CA21" s="53">
        <f>'8、融资与资金成本'!BY93</f>
        <v>0</v>
      </c>
      <c r="CB21" s="53">
        <f>'8、融资与资金成本'!BZ93</f>
        <v>0</v>
      </c>
      <c r="CC21" s="53">
        <f>'8、融资与资金成本'!CA93</f>
        <v>0</v>
      </c>
      <c r="CD21" s="53">
        <f>'8、融资与资金成本'!CB93</f>
        <v>0</v>
      </c>
      <c r="CE21" s="53">
        <f>'8、融资与资金成本'!CC93</f>
        <v>0</v>
      </c>
      <c r="CF21" s="53">
        <f>'8、融资与资金成本'!CD93</f>
        <v>0</v>
      </c>
      <c r="CG21" s="53">
        <f>'8、融资与资金成本'!CE93</f>
        <v>0</v>
      </c>
      <c r="CH21" s="53">
        <f>'8、融资与资金成本'!CF93</f>
        <v>0</v>
      </c>
      <c r="CI21" s="53">
        <f>'8、融资与资金成本'!CG93</f>
        <v>0</v>
      </c>
      <c r="CJ21" s="53">
        <f>'8、融资与资金成本'!CH93</f>
        <v>0</v>
      </c>
      <c r="CK21" s="53">
        <f>'8、融资与资金成本'!CI93</f>
        <v>0</v>
      </c>
      <c r="CL21" s="53">
        <f>'8、融资与资金成本'!CJ93</f>
        <v>0</v>
      </c>
      <c r="CM21" s="53">
        <f>'8、融资与资金成本'!CK93</f>
        <v>0</v>
      </c>
      <c r="CN21" s="53">
        <f>'8、融资与资金成本'!CL93</f>
        <v>0</v>
      </c>
      <c r="CO21" s="53">
        <f>'8、融资与资金成本'!CM93</f>
        <v>0</v>
      </c>
      <c r="CP21" s="53">
        <f>'8、融资与资金成本'!CN93</f>
        <v>0</v>
      </c>
      <c r="CQ21" s="53">
        <f>'8、融资与资金成本'!CO93</f>
        <v>0</v>
      </c>
      <c r="CR21" s="53">
        <f>'8、融资与资金成本'!CP93</f>
        <v>0</v>
      </c>
      <c r="CS21" s="53">
        <f>'8、融资与资金成本'!CQ93</f>
        <v>0</v>
      </c>
      <c r="CT21" s="53">
        <f>'8、融资与资金成本'!CR93</f>
        <v>0</v>
      </c>
      <c r="CU21" s="53">
        <f>'8、融资与资金成本'!CS93</f>
        <v>0</v>
      </c>
      <c r="CV21" s="53">
        <f>'8、融资与资金成本'!CT93</f>
        <v>0</v>
      </c>
      <c r="CW21" s="65"/>
    </row>
    <row r="22" spans="1:101" ht="21" customHeight="1">
      <c r="A22" s="842"/>
      <c r="B22" s="846"/>
      <c r="C22" s="72" t="s">
        <v>255</v>
      </c>
      <c r="D22" s="73">
        <f t="shared" si="8"/>
        <v>-70555.838044773278</v>
      </c>
      <c r="E22" s="53">
        <f>'8、融资与资金成本'!C94</f>
        <v>0</v>
      </c>
      <c r="F22" s="53">
        <f>'8、融资与资金成本'!D94</f>
        <v>0</v>
      </c>
      <c r="G22" s="53">
        <f>'8、融资与资金成本'!E94</f>
        <v>0</v>
      </c>
      <c r="H22" s="53">
        <f>'8、融资与资金成本'!F94</f>
        <v>0</v>
      </c>
      <c r="I22" s="53">
        <f>'8、融资与资金成本'!G94</f>
        <v>0</v>
      </c>
      <c r="J22" s="53">
        <f>'8、融资与资金成本'!H94</f>
        <v>0</v>
      </c>
      <c r="K22" s="53">
        <f>'8、融资与资金成本'!I94</f>
        <v>0</v>
      </c>
      <c r="L22" s="53">
        <f>'8、融资与资金成本'!J94</f>
        <v>0</v>
      </c>
      <c r="M22" s="53">
        <f>'8、融资与资金成本'!K94</f>
        <v>0</v>
      </c>
      <c r="N22" s="53">
        <f>'8、融资与资金成本'!L94</f>
        <v>0</v>
      </c>
      <c r="O22" s="53">
        <f>'8、融资与资金成本'!M94</f>
        <v>-14111.167608954654</v>
      </c>
      <c r="P22" s="53">
        <f>'8、融资与资金成本'!N94</f>
        <v>0</v>
      </c>
      <c r="Q22" s="53">
        <f>'8、融资与资金成本'!O94</f>
        <v>0</v>
      </c>
      <c r="R22" s="53">
        <f>'8、融资与资金成本'!P94</f>
        <v>0</v>
      </c>
      <c r="S22" s="53">
        <f>'8、融资与资金成本'!Q94</f>
        <v>0</v>
      </c>
      <c r="T22" s="53">
        <f>'8、融资与资金成本'!R94</f>
        <v>0</v>
      </c>
      <c r="U22" s="53">
        <f>'8、融资与资金成本'!S94</f>
        <v>0</v>
      </c>
      <c r="V22" s="53">
        <f>'8、融资与资金成本'!T94</f>
        <v>0</v>
      </c>
      <c r="W22" s="53">
        <f>'8、融资与资金成本'!U94</f>
        <v>0</v>
      </c>
      <c r="X22" s="53">
        <f>'8、融资与资金成本'!V94</f>
        <v>0</v>
      </c>
      <c r="Y22" s="53">
        <f>'8、融资与资金成本'!W94</f>
        <v>0</v>
      </c>
      <c r="Z22" s="53">
        <f>'8、融资与资金成本'!X94</f>
        <v>0</v>
      </c>
      <c r="AA22" s="53">
        <f>'8、融资与资金成本'!Y94</f>
        <v>0</v>
      </c>
      <c r="AB22" s="53">
        <f>'8、融资与资金成本'!Z94</f>
        <v>0</v>
      </c>
      <c r="AC22" s="53">
        <f>'8、融资与资金成本'!AA94</f>
        <v>0</v>
      </c>
      <c r="AD22" s="53">
        <f>'8、融资与资金成本'!AB94</f>
        <v>-56444.670435818618</v>
      </c>
      <c r="AE22" s="53">
        <f>'8、融资与资金成本'!AC94</f>
        <v>0</v>
      </c>
      <c r="AF22" s="53">
        <f>'8、融资与资金成本'!AD94</f>
        <v>0</v>
      </c>
      <c r="AG22" s="53">
        <f>'8、融资与资金成本'!AE94</f>
        <v>0</v>
      </c>
      <c r="AH22" s="53">
        <f>'8、融资与资金成本'!AF94</f>
        <v>0</v>
      </c>
      <c r="AI22" s="53">
        <f>'8、融资与资金成本'!AG94</f>
        <v>0</v>
      </c>
      <c r="AJ22" s="53">
        <f>'8、融资与资金成本'!AH94</f>
        <v>0</v>
      </c>
      <c r="AK22" s="53">
        <f>'8、融资与资金成本'!AI94</f>
        <v>0</v>
      </c>
      <c r="AL22" s="53">
        <f>'8、融资与资金成本'!AJ94</f>
        <v>0</v>
      </c>
      <c r="AM22" s="53">
        <f>'8、融资与资金成本'!AK94</f>
        <v>0</v>
      </c>
      <c r="AN22" s="53">
        <f>'8、融资与资金成本'!AL94</f>
        <v>0</v>
      </c>
      <c r="AO22" s="53">
        <f>'8、融资与资金成本'!AM94</f>
        <v>0</v>
      </c>
      <c r="AP22" s="53">
        <f>'8、融资与资金成本'!AN94</f>
        <v>0</v>
      </c>
      <c r="AQ22" s="53">
        <f>'8、融资与资金成本'!AO94</f>
        <v>0</v>
      </c>
      <c r="AR22" s="53">
        <f>'8、融资与资金成本'!AP94</f>
        <v>0</v>
      </c>
      <c r="AS22" s="53">
        <f>'8、融资与资金成本'!AQ94</f>
        <v>0</v>
      </c>
      <c r="AT22" s="53">
        <f>'8、融资与资金成本'!AR94</f>
        <v>0</v>
      </c>
      <c r="AU22" s="53">
        <f>'8、融资与资金成本'!AS94</f>
        <v>0</v>
      </c>
      <c r="AV22" s="53">
        <f>'8、融资与资金成本'!AT94</f>
        <v>0</v>
      </c>
      <c r="AW22" s="53">
        <f>'8、融资与资金成本'!AU94</f>
        <v>0</v>
      </c>
      <c r="AX22" s="53">
        <f>'8、融资与资金成本'!AV94</f>
        <v>0</v>
      </c>
      <c r="AY22" s="53">
        <f>'8、融资与资金成本'!AW94</f>
        <v>0</v>
      </c>
      <c r="AZ22" s="53">
        <f>'8、融资与资金成本'!AX94</f>
        <v>0</v>
      </c>
      <c r="BA22" s="53">
        <f>'8、融资与资金成本'!AY94</f>
        <v>0</v>
      </c>
      <c r="BB22" s="53">
        <f>'8、融资与资金成本'!AZ94</f>
        <v>0</v>
      </c>
      <c r="BC22" s="53">
        <f>'8、融资与资金成本'!BA94</f>
        <v>0</v>
      </c>
      <c r="BD22" s="53">
        <f>'8、融资与资金成本'!BB94</f>
        <v>0</v>
      </c>
      <c r="BE22" s="53">
        <f>'8、融资与资金成本'!BC94</f>
        <v>0</v>
      </c>
      <c r="BF22" s="53">
        <f>'8、融资与资金成本'!BD94</f>
        <v>0</v>
      </c>
      <c r="BG22" s="53">
        <f>'8、融资与资金成本'!BE94</f>
        <v>0</v>
      </c>
      <c r="BH22" s="53">
        <f>'8、融资与资金成本'!BF94</f>
        <v>0</v>
      </c>
      <c r="BI22" s="53">
        <f>'8、融资与资金成本'!BG94</f>
        <v>0</v>
      </c>
      <c r="BJ22" s="53">
        <f>'8、融资与资金成本'!BH94</f>
        <v>0</v>
      </c>
      <c r="BK22" s="53">
        <f>'8、融资与资金成本'!BI94</f>
        <v>0</v>
      </c>
      <c r="BL22" s="53">
        <f>'8、融资与资金成本'!BJ94</f>
        <v>0</v>
      </c>
      <c r="BM22" s="53">
        <f>'8、融资与资金成本'!BK94</f>
        <v>0</v>
      </c>
      <c r="BN22" s="53">
        <f>'8、融资与资金成本'!BL94</f>
        <v>0</v>
      </c>
      <c r="BO22" s="53">
        <f>'8、融资与资金成本'!BM94</f>
        <v>0</v>
      </c>
      <c r="BP22" s="53">
        <f>'8、融资与资金成本'!BN94</f>
        <v>0</v>
      </c>
      <c r="BQ22" s="53">
        <f>'8、融资与资金成本'!BO94</f>
        <v>0</v>
      </c>
      <c r="BR22" s="53">
        <f>'8、融资与资金成本'!BP94</f>
        <v>0</v>
      </c>
      <c r="BS22" s="53">
        <f>'8、融资与资金成本'!BQ94</f>
        <v>0</v>
      </c>
      <c r="BT22" s="53">
        <f>'8、融资与资金成本'!BR94</f>
        <v>0</v>
      </c>
      <c r="BU22" s="53">
        <f>'8、融资与资金成本'!BS94</f>
        <v>0</v>
      </c>
      <c r="BV22" s="53">
        <f>'8、融资与资金成本'!BT94</f>
        <v>0</v>
      </c>
      <c r="BW22" s="53">
        <f>'8、融资与资金成本'!BU94</f>
        <v>0</v>
      </c>
      <c r="BX22" s="53">
        <f>'8、融资与资金成本'!BV94</f>
        <v>0</v>
      </c>
      <c r="BY22" s="53">
        <f>'8、融资与资金成本'!BW94</f>
        <v>0</v>
      </c>
      <c r="BZ22" s="53">
        <f>'8、融资与资金成本'!BX94</f>
        <v>0</v>
      </c>
      <c r="CA22" s="53">
        <f>'8、融资与资金成本'!BY94</f>
        <v>0</v>
      </c>
      <c r="CB22" s="53">
        <f>'8、融资与资金成本'!BZ94</f>
        <v>0</v>
      </c>
      <c r="CC22" s="53">
        <f>'8、融资与资金成本'!CA94</f>
        <v>0</v>
      </c>
      <c r="CD22" s="53">
        <f>'8、融资与资金成本'!CB94</f>
        <v>0</v>
      </c>
      <c r="CE22" s="53">
        <f>'8、融资与资金成本'!CC94</f>
        <v>0</v>
      </c>
      <c r="CF22" s="53">
        <f>'8、融资与资金成本'!CD94</f>
        <v>0</v>
      </c>
      <c r="CG22" s="53">
        <f>'8、融资与资金成本'!CE94</f>
        <v>0</v>
      </c>
      <c r="CH22" s="53">
        <f>'8、融资与资金成本'!CF94</f>
        <v>0</v>
      </c>
      <c r="CI22" s="53">
        <f>'8、融资与资金成本'!CG94</f>
        <v>0</v>
      </c>
      <c r="CJ22" s="53">
        <f>'8、融资与资金成本'!CH94</f>
        <v>0</v>
      </c>
      <c r="CK22" s="53">
        <f>'8、融资与资金成本'!CI94</f>
        <v>0</v>
      </c>
      <c r="CL22" s="53">
        <f>'8、融资与资金成本'!CJ94</f>
        <v>0</v>
      </c>
      <c r="CM22" s="53">
        <f>'8、融资与资金成本'!CK94</f>
        <v>0</v>
      </c>
      <c r="CN22" s="53">
        <f>'8、融资与资金成本'!CL94</f>
        <v>0</v>
      </c>
      <c r="CO22" s="53">
        <f>'8、融资与资金成本'!CM94</f>
        <v>0</v>
      </c>
      <c r="CP22" s="53">
        <f>'8、融资与资金成本'!CN94</f>
        <v>0</v>
      </c>
      <c r="CQ22" s="53">
        <f>'8、融资与资金成本'!CO94</f>
        <v>0</v>
      </c>
      <c r="CR22" s="53">
        <f>'8、融资与资金成本'!CP94</f>
        <v>0</v>
      </c>
      <c r="CS22" s="53">
        <f>'8、融资与资金成本'!CQ94</f>
        <v>0</v>
      </c>
      <c r="CT22" s="53">
        <f>'8、融资与资金成本'!CR94</f>
        <v>0</v>
      </c>
      <c r="CU22" s="53">
        <f>'8、融资与资金成本'!CS94</f>
        <v>0</v>
      </c>
      <c r="CV22" s="53">
        <f>'8、融资与资金成本'!CT94</f>
        <v>0</v>
      </c>
      <c r="CW22" s="65"/>
    </row>
    <row r="23" spans="1:101" ht="21" customHeight="1">
      <c r="A23" s="842"/>
      <c r="B23" s="846"/>
      <c r="C23" s="72" t="s">
        <v>256</v>
      </c>
      <c r="D23" s="73">
        <f t="shared" si="8"/>
        <v>-7819.938716629038</v>
      </c>
      <c r="E23" s="53">
        <f>-'8、融资与资金成本'!C103</f>
        <v>0</v>
      </c>
      <c r="F23" s="53">
        <f>-'8、融资与资金成本'!D103</f>
        <v>0</v>
      </c>
      <c r="G23" s="53">
        <f>-'8、融资与资金成本'!E103</f>
        <v>0</v>
      </c>
      <c r="H23" s="53">
        <f>-'8、融资与资金成本'!F103</f>
        <v>-411.57572192784409</v>
      </c>
      <c r="I23" s="53">
        <f>-'8、融资与资金成本'!G103</f>
        <v>-411.57572192784409</v>
      </c>
      <c r="J23" s="53">
        <f>-'8、融资与资金成本'!H103</f>
        <v>-411.57572192784409</v>
      </c>
      <c r="K23" s="53">
        <f>-'8、融资与资金成本'!I103</f>
        <v>-411.57572192784409</v>
      </c>
      <c r="L23" s="53">
        <f>-'8、融资与资金成本'!J103</f>
        <v>-411.57572192784409</v>
      </c>
      <c r="M23" s="53">
        <f>-'8、融资与资金成本'!K103</f>
        <v>-411.57572192784409</v>
      </c>
      <c r="N23" s="53">
        <f>-'8、融资与资金成本'!L103</f>
        <v>-411.57572192784409</v>
      </c>
      <c r="O23" s="53">
        <f>-'8、融资与资金成本'!M103</f>
        <v>-329.26057754227526</v>
      </c>
      <c r="P23" s="53">
        <f>-'8、融资与资金成本'!N103</f>
        <v>-329.26057754227526</v>
      </c>
      <c r="Q23" s="53">
        <f>-'8、融资与资金成本'!O103</f>
        <v>-329.26057754227526</v>
      </c>
      <c r="R23" s="53">
        <f>-'8、融资与资金成本'!P103</f>
        <v>-329.26057754227526</v>
      </c>
      <c r="S23" s="53">
        <f>-'8、融资与资金成本'!Q103</f>
        <v>-329.26057754227526</v>
      </c>
      <c r="T23" s="53">
        <f>-'8、融资与资金成本'!R103</f>
        <v>-329.26057754227526</v>
      </c>
      <c r="U23" s="53">
        <f>-'8、融资与资金成本'!S103</f>
        <v>-329.26057754227526</v>
      </c>
      <c r="V23" s="53">
        <f>-'8、融资与资金成本'!T103</f>
        <v>-329.26057754227526</v>
      </c>
      <c r="W23" s="53">
        <f>-'8、融资与资金成本'!U103</f>
        <v>-329.26057754227526</v>
      </c>
      <c r="X23" s="53">
        <f>-'8、融资与资金成本'!V103</f>
        <v>-329.26057754227526</v>
      </c>
      <c r="Y23" s="53">
        <f>-'8、融资与资金成本'!W103</f>
        <v>-329.26057754227526</v>
      </c>
      <c r="Z23" s="53">
        <f>-'8、融资与资金成本'!X103</f>
        <v>-329.26057754227526</v>
      </c>
      <c r="AA23" s="53">
        <f>-'8、融资与资金成本'!Y103</f>
        <v>-329.26057754227526</v>
      </c>
      <c r="AB23" s="53">
        <f>-'8、融资与资金成本'!Z103</f>
        <v>-329.26057754227526</v>
      </c>
      <c r="AC23" s="53">
        <f>-'8、融资与资金成本'!AA103</f>
        <v>-329.26057754227526</v>
      </c>
      <c r="AD23" s="53">
        <f>-'8、融资与资金成本'!AB103</f>
        <v>0</v>
      </c>
      <c r="AE23" s="53">
        <f>-'8、融资与资金成本'!AC103</f>
        <v>0</v>
      </c>
      <c r="AF23" s="53">
        <f>-'8、融资与资金成本'!AD103</f>
        <v>0</v>
      </c>
      <c r="AG23" s="53">
        <f>-'8、融资与资金成本'!AE103</f>
        <v>0</v>
      </c>
      <c r="AH23" s="53">
        <f>-'8、融资与资金成本'!AF103</f>
        <v>0</v>
      </c>
      <c r="AI23" s="53">
        <f>-'8、融资与资金成本'!AG103</f>
        <v>0</v>
      </c>
      <c r="AJ23" s="53">
        <f>-'8、融资与资金成本'!AH103</f>
        <v>0</v>
      </c>
      <c r="AK23" s="53">
        <f>-'8、融资与资金成本'!AI103</f>
        <v>0</v>
      </c>
      <c r="AL23" s="53">
        <f>-'8、融资与资金成本'!AJ103</f>
        <v>0</v>
      </c>
      <c r="AM23" s="53">
        <f>-'8、融资与资金成本'!AK103</f>
        <v>0</v>
      </c>
      <c r="AN23" s="53">
        <f>-'8、融资与资金成本'!AL103</f>
        <v>0</v>
      </c>
      <c r="AO23" s="53">
        <f>-'8、融资与资金成本'!AM103</f>
        <v>0</v>
      </c>
      <c r="AP23" s="53">
        <f>-'8、融资与资金成本'!AN103</f>
        <v>0</v>
      </c>
      <c r="AQ23" s="53">
        <f>-'8、融资与资金成本'!AO103</f>
        <v>0</v>
      </c>
      <c r="AR23" s="53">
        <f>-'8、融资与资金成本'!AP103</f>
        <v>0</v>
      </c>
      <c r="AS23" s="53">
        <f>-'8、融资与资金成本'!AQ103</f>
        <v>0</v>
      </c>
      <c r="AT23" s="53">
        <f>-'8、融资与资金成本'!AR103</f>
        <v>0</v>
      </c>
      <c r="AU23" s="53">
        <f>-'8、融资与资金成本'!AS103</f>
        <v>0</v>
      </c>
      <c r="AV23" s="53">
        <f>-'8、融资与资金成本'!AT103</f>
        <v>0</v>
      </c>
      <c r="AW23" s="53">
        <f>-'8、融资与资金成本'!AU103</f>
        <v>0</v>
      </c>
      <c r="AX23" s="53">
        <f>-'8、融资与资金成本'!AV103</f>
        <v>0</v>
      </c>
      <c r="AY23" s="53">
        <f>-'8、融资与资金成本'!AW103</f>
        <v>0</v>
      </c>
      <c r="AZ23" s="53">
        <f>-'8、融资与资金成本'!AX103</f>
        <v>0</v>
      </c>
      <c r="BA23" s="53">
        <f>-'8、融资与资金成本'!AY103</f>
        <v>0</v>
      </c>
      <c r="BB23" s="53">
        <f>-'8、融资与资金成本'!AZ103</f>
        <v>0</v>
      </c>
      <c r="BC23" s="53">
        <f>-'8、融资与资金成本'!BA103</f>
        <v>0</v>
      </c>
      <c r="BD23" s="53">
        <f>-'8、融资与资金成本'!BB103</f>
        <v>0</v>
      </c>
      <c r="BE23" s="53">
        <f>-'8、融资与资金成本'!BC103</f>
        <v>0</v>
      </c>
      <c r="BF23" s="53">
        <f>-'8、融资与资金成本'!BD103</f>
        <v>0</v>
      </c>
      <c r="BG23" s="53">
        <f>-'8、融资与资金成本'!BE103</f>
        <v>0</v>
      </c>
      <c r="BH23" s="53">
        <f>-'8、融资与资金成本'!BF103</f>
        <v>0</v>
      </c>
      <c r="BI23" s="53">
        <f>-'8、融资与资金成本'!BG103</f>
        <v>0</v>
      </c>
      <c r="BJ23" s="53">
        <f>-'8、融资与资金成本'!BH103</f>
        <v>0</v>
      </c>
      <c r="BK23" s="53">
        <f>-'8、融资与资金成本'!BI103</f>
        <v>0</v>
      </c>
      <c r="BL23" s="53">
        <f>-'8、融资与资金成本'!BJ103</f>
        <v>0</v>
      </c>
      <c r="BM23" s="53">
        <f>-'8、融资与资金成本'!BK103</f>
        <v>0</v>
      </c>
      <c r="BN23" s="53">
        <f>-'8、融资与资金成本'!BL103</f>
        <v>0</v>
      </c>
      <c r="BO23" s="53">
        <f>-'8、融资与资金成本'!BM103</f>
        <v>0</v>
      </c>
      <c r="BP23" s="53">
        <f>-'8、融资与资金成本'!BN103</f>
        <v>0</v>
      </c>
      <c r="BQ23" s="53">
        <f>-'8、融资与资金成本'!BO103</f>
        <v>0</v>
      </c>
      <c r="BR23" s="53">
        <f>-'8、融资与资金成本'!BP103</f>
        <v>0</v>
      </c>
      <c r="BS23" s="53">
        <f>-'8、融资与资金成本'!BQ103</f>
        <v>0</v>
      </c>
      <c r="BT23" s="53">
        <f>-'8、融资与资金成本'!BR103</f>
        <v>0</v>
      </c>
      <c r="BU23" s="53">
        <f>-'8、融资与资金成本'!BS103</f>
        <v>0</v>
      </c>
      <c r="BV23" s="53">
        <f>-'8、融资与资金成本'!BT103</f>
        <v>0</v>
      </c>
      <c r="BW23" s="53">
        <f>-'8、融资与资金成本'!BU103</f>
        <v>0</v>
      </c>
      <c r="BX23" s="53">
        <f>-'8、融资与资金成本'!BV103</f>
        <v>0</v>
      </c>
      <c r="BY23" s="53">
        <f>-'8、融资与资金成本'!BW103</f>
        <v>0</v>
      </c>
      <c r="BZ23" s="53">
        <f>-'8、融资与资金成本'!BX103</f>
        <v>0</v>
      </c>
      <c r="CA23" s="53">
        <f>-'8、融资与资金成本'!BY103</f>
        <v>0</v>
      </c>
      <c r="CB23" s="53">
        <f>-'8、融资与资金成本'!BZ103</f>
        <v>0</v>
      </c>
      <c r="CC23" s="53">
        <f>-'8、融资与资金成本'!CA103</f>
        <v>0</v>
      </c>
      <c r="CD23" s="53">
        <f>-'8、融资与资金成本'!CB103</f>
        <v>0</v>
      </c>
      <c r="CE23" s="53">
        <f>-'8、融资与资金成本'!CC103</f>
        <v>0</v>
      </c>
      <c r="CF23" s="53">
        <f>-'8、融资与资金成本'!CD103</f>
        <v>0</v>
      </c>
      <c r="CG23" s="53">
        <f>-'8、融资与资金成本'!CE103</f>
        <v>0</v>
      </c>
      <c r="CH23" s="53">
        <f>-'8、融资与资金成本'!CF103</f>
        <v>0</v>
      </c>
      <c r="CI23" s="53">
        <f>-'8、融资与资金成本'!CG103</f>
        <v>0</v>
      </c>
      <c r="CJ23" s="53">
        <f>-'8、融资与资金成本'!CH103</f>
        <v>0</v>
      </c>
      <c r="CK23" s="53">
        <f>-'8、融资与资金成本'!CI103</f>
        <v>0</v>
      </c>
      <c r="CL23" s="53">
        <f>-'8、融资与资金成本'!CJ103</f>
        <v>0</v>
      </c>
      <c r="CM23" s="53">
        <f>-'8、融资与资金成本'!CK103</f>
        <v>0</v>
      </c>
      <c r="CN23" s="53">
        <f>-'8、融资与资金成本'!CL103</f>
        <v>0</v>
      </c>
      <c r="CO23" s="53">
        <f>-'8、融资与资金成本'!CM103</f>
        <v>0</v>
      </c>
      <c r="CP23" s="53">
        <f>-'8、融资与资金成本'!CN103</f>
        <v>0</v>
      </c>
      <c r="CQ23" s="53">
        <f>-'8、融资与资金成本'!CO103</f>
        <v>0</v>
      </c>
      <c r="CR23" s="53">
        <f>-'8、融资与资金成本'!CP103</f>
        <v>0</v>
      </c>
      <c r="CS23" s="53">
        <f>-'8、融资与资金成本'!CQ103</f>
        <v>0</v>
      </c>
      <c r="CT23" s="53">
        <f>-'8、融资与资金成本'!CR103</f>
        <v>0</v>
      </c>
      <c r="CU23" s="53">
        <f>-'8、融资与资金成本'!CS103</f>
        <v>0</v>
      </c>
      <c r="CV23" s="53">
        <f>-'8、融资与资金成本'!CT103</f>
        <v>0</v>
      </c>
      <c r="CW23" s="65"/>
    </row>
    <row r="24" spans="1:101" ht="21" customHeight="1">
      <c r="A24" s="842"/>
      <c r="B24" s="854" t="s">
        <v>259</v>
      </c>
      <c r="C24" s="854"/>
      <c r="D24" s="50">
        <f t="shared" si="8"/>
        <v>-9801.673491381167</v>
      </c>
      <c r="E24" s="49">
        <f>SUM(E18:E23)</f>
        <v>0</v>
      </c>
      <c r="F24" s="49">
        <f>SUM(F18:F23)</f>
        <v>0</v>
      </c>
      <c r="G24" s="49">
        <f t="shared" ref="G24:BR24" si="9">SUM(G18:G23)</f>
        <v>0</v>
      </c>
      <c r="H24" s="49">
        <f t="shared" si="9"/>
        <v>70144.262322845418</v>
      </c>
      <c r="I24" s="49">
        <f t="shared" si="9"/>
        <v>-411.57572192784409</v>
      </c>
      <c r="J24" s="49">
        <f t="shared" si="9"/>
        <v>-411.57572192784409</v>
      </c>
      <c r="K24" s="49">
        <f t="shared" si="9"/>
        <v>-411.57572192784409</v>
      </c>
      <c r="L24" s="49">
        <f t="shared" si="9"/>
        <v>10758.325507523065</v>
      </c>
      <c r="M24" s="49">
        <f t="shared" si="9"/>
        <v>5122.2960564564528</v>
      </c>
      <c r="N24" s="49">
        <f t="shared" si="9"/>
        <v>-488.19397643958052</v>
      </c>
      <c r="O24" s="49">
        <f t="shared" si="9"/>
        <v>-3347.1452115577586</v>
      </c>
      <c r="P24" s="49">
        <f t="shared" si="9"/>
        <v>-456.95766839516932</v>
      </c>
      <c r="Q24" s="49">
        <f t="shared" si="9"/>
        <v>-456.95766839516932</v>
      </c>
      <c r="R24" s="49">
        <f t="shared" si="9"/>
        <v>-456.95766839516932</v>
      </c>
      <c r="S24" s="49">
        <f t="shared" si="9"/>
        <v>-456.95766839516932</v>
      </c>
      <c r="T24" s="49">
        <f t="shared" si="9"/>
        <v>-456.95766839516932</v>
      </c>
      <c r="U24" s="49">
        <f t="shared" si="9"/>
        <v>-456.95766839516932</v>
      </c>
      <c r="V24" s="49">
        <f t="shared" si="9"/>
        <v>-456.95766839516932</v>
      </c>
      <c r="W24" s="49">
        <f t="shared" si="9"/>
        <v>-456.95766839516932</v>
      </c>
      <c r="X24" s="49">
        <f t="shared" si="9"/>
        <v>-5487.9353446245932</v>
      </c>
      <c r="Y24" s="49">
        <f t="shared" si="9"/>
        <v>-433.9515128275097</v>
      </c>
      <c r="Z24" s="49">
        <f t="shared" si="9"/>
        <v>-433.9515128275097</v>
      </c>
      <c r="AA24" s="49">
        <f t="shared" si="9"/>
        <v>-433.9515128275097</v>
      </c>
      <c r="AB24" s="49">
        <f t="shared" si="9"/>
        <v>-433.9515128275097</v>
      </c>
      <c r="AC24" s="49">
        <f t="shared" si="9"/>
        <v>-433.9515128275097</v>
      </c>
      <c r="AD24" s="49">
        <f t="shared" si="9"/>
        <v>-79443.136768501703</v>
      </c>
      <c r="AE24" s="49">
        <f t="shared" si="9"/>
        <v>0</v>
      </c>
      <c r="AF24" s="49">
        <f t="shared" si="9"/>
        <v>0</v>
      </c>
      <c r="AG24" s="49">
        <f t="shared" si="9"/>
        <v>0</v>
      </c>
      <c r="AH24" s="49">
        <f t="shared" si="9"/>
        <v>0</v>
      </c>
      <c r="AI24" s="49">
        <f t="shared" si="9"/>
        <v>0</v>
      </c>
      <c r="AJ24" s="49">
        <f t="shared" si="9"/>
        <v>0</v>
      </c>
      <c r="AK24" s="49">
        <f t="shared" si="9"/>
        <v>0</v>
      </c>
      <c r="AL24" s="49">
        <f t="shared" si="9"/>
        <v>0</v>
      </c>
      <c r="AM24" s="49">
        <f t="shared" si="9"/>
        <v>0</v>
      </c>
      <c r="AN24" s="49">
        <f t="shared" si="9"/>
        <v>0</v>
      </c>
      <c r="AO24" s="49">
        <f t="shared" si="9"/>
        <v>0</v>
      </c>
      <c r="AP24" s="49">
        <f t="shared" si="9"/>
        <v>0</v>
      </c>
      <c r="AQ24" s="49">
        <f t="shared" si="9"/>
        <v>0</v>
      </c>
      <c r="AR24" s="49">
        <f t="shared" si="9"/>
        <v>0</v>
      </c>
      <c r="AS24" s="49">
        <f t="shared" si="9"/>
        <v>0</v>
      </c>
      <c r="AT24" s="49">
        <f t="shared" si="9"/>
        <v>0</v>
      </c>
      <c r="AU24" s="49">
        <f t="shared" si="9"/>
        <v>0</v>
      </c>
      <c r="AV24" s="49">
        <f t="shared" si="9"/>
        <v>0</v>
      </c>
      <c r="AW24" s="49">
        <f t="shared" si="9"/>
        <v>0</v>
      </c>
      <c r="AX24" s="49">
        <f t="shared" si="9"/>
        <v>0</v>
      </c>
      <c r="AY24" s="49">
        <f t="shared" si="9"/>
        <v>0</v>
      </c>
      <c r="AZ24" s="49">
        <f t="shared" si="9"/>
        <v>0</v>
      </c>
      <c r="BA24" s="49">
        <f t="shared" si="9"/>
        <v>0</v>
      </c>
      <c r="BB24" s="49">
        <f t="shared" si="9"/>
        <v>0</v>
      </c>
      <c r="BC24" s="49">
        <f t="shared" si="9"/>
        <v>0</v>
      </c>
      <c r="BD24" s="49">
        <f t="shared" si="9"/>
        <v>0</v>
      </c>
      <c r="BE24" s="49">
        <f t="shared" si="9"/>
        <v>0</v>
      </c>
      <c r="BF24" s="49">
        <f t="shared" si="9"/>
        <v>0</v>
      </c>
      <c r="BG24" s="49">
        <f t="shared" si="9"/>
        <v>0</v>
      </c>
      <c r="BH24" s="49">
        <f t="shared" si="9"/>
        <v>0</v>
      </c>
      <c r="BI24" s="49">
        <f t="shared" si="9"/>
        <v>0</v>
      </c>
      <c r="BJ24" s="49">
        <f t="shared" si="9"/>
        <v>0</v>
      </c>
      <c r="BK24" s="49">
        <f t="shared" si="9"/>
        <v>0</v>
      </c>
      <c r="BL24" s="49">
        <f t="shared" si="9"/>
        <v>0</v>
      </c>
      <c r="BM24" s="49">
        <f t="shared" si="9"/>
        <v>0</v>
      </c>
      <c r="BN24" s="49">
        <f t="shared" si="9"/>
        <v>0</v>
      </c>
      <c r="BO24" s="49">
        <f t="shared" si="9"/>
        <v>0</v>
      </c>
      <c r="BP24" s="49">
        <f t="shared" si="9"/>
        <v>0</v>
      </c>
      <c r="BQ24" s="49">
        <f t="shared" si="9"/>
        <v>0</v>
      </c>
      <c r="BR24" s="49">
        <f t="shared" si="9"/>
        <v>0</v>
      </c>
      <c r="BS24" s="49">
        <f t="shared" ref="BS24:CV24" si="10">SUM(BS18:BS23)</f>
        <v>0</v>
      </c>
      <c r="BT24" s="49">
        <f t="shared" si="10"/>
        <v>0</v>
      </c>
      <c r="BU24" s="49">
        <f t="shared" si="10"/>
        <v>0</v>
      </c>
      <c r="BV24" s="49">
        <f t="shared" si="10"/>
        <v>0</v>
      </c>
      <c r="BW24" s="49">
        <f t="shared" si="10"/>
        <v>0</v>
      </c>
      <c r="BX24" s="49">
        <f t="shared" si="10"/>
        <v>0</v>
      </c>
      <c r="BY24" s="49">
        <f t="shared" si="10"/>
        <v>0</v>
      </c>
      <c r="BZ24" s="49">
        <f t="shared" si="10"/>
        <v>0</v>
      </c>
      <c r="CA24" s="49">
        <f t="shared" si="10"/>
        <v>0</v>
      </c>
      <c r="CB24" s="49">
        <f t="shared" si="10"/>
        <v>0</v>
      </c>
      <c r="CC24" s="49">
        <f t="shared" si="10"/>
        <v>0</v>
      </c>
      <c r="CD24" s="49">
        <f t="shared" si="10"/>
        <v>0</v>
      </c>
      <c r="CE24" s="49">
        <f t="shared" si="10"/>
        <v>0</v>
      </c>
      <c r="CF24" s="49">
        <f t="shared" si="10"/>
        <v>0</v>
      </c>
      <c r="CG24" s="49">
        <f t="shared" si="10"/>
        <v>0</v>
      </c>
      <c r="CH24" s="49">
        <f t="shared" si="10"/>
        <v>0</v>
      </c>
      <c r="CI24" s="49">
        <f t="shared" si="10"/>
        <v>0</v>
      </c>
      <c r="CJ24" s="49">
        <f t="shared" si="10"/>
        <v>0</v>
      </c>
      <c r="CK24" s="49">
        <f t="shared" si="10"/>
        <v>0</v>
      </c>
      <c r="CL24" s="49">
        <f t="shared" si="10"/>
        <v>0</v>
      </c>
      <c r="CM24" s="49">
        <f t="shared" si="10"/>
        <v>0</v>
      </c>
      <c r="CN24" s="49">
        <f t="shared" si="10"/>
        <v>0</v>
      </c>
      <c r="CO24" s="49">
        <f t="shared" si="10"/>
        <v>0</v>
      </c>
      <c r="CP24" s="49">
        <f t="shared" si="10"/>
        <v>0</v>
      </c>
      <c r="CQ24" s="49">
        <f t="shared" si="10"/>
        <v>0</v>
      </c>
      <c r="CR24" s="49">
        <f t="shared" si="10"/>
        <v>0</v>
      </c>
      <c r="CS24" s="49">
        <f t="shared" si="10"/>
        <v>0</v>
      </c>
      <c r="CT24" s="49">
        <f t="shared" si="10"/>
        <v>0</v>
      </c>
      <c r="CU24" s="49">
        <f t="shared" si="10"/>
        <v>0</v>
      </c>
      <c r="CV24" s="49">
        <f t="shared" si="10"/>
        <v>0</v>
      </c>
      <c r="CW24" s="62"/>
    </row>
    <row r="25" spans="1:101" ht="21" customHeight="1">
      <c r="A25" s="843"/>
      <c r="B25" s="854" t="s">
        <v>205</v>
      </c>
      <c r="C25" s="854"/>
      <c r="D25" s="50">
        <f t="shared" ref="D25:D29" si="11">CV25</f>
        <v>-9801.673491381167</v>
      </c>
      <c r="E25" s="49">
        <f t="shared" ref="E25:E29" si="12">E24</f>
        <v>0</v>
      </c>
      <c r="F25" s="49">
        <f>F24+E25</f>
        <v>0</v>
      </c>
      <c r="G25" s="49">
        <f t="shared" ref="G25:BR25" si="13">G24+F25</f>
        <v>0</v>
      </c>
      <c r="H25" s="49">
        <f t="shared" si="13"/>
        <v>70144.262322845418</v>
      </c>
      <c r="I25" s="49">
        <f t="shared" si="13"/>
        <v>69732.686600917572</v>
      </c>
      <c r="J25" s="49">
        <f t="shared" si="13"/>
        <v>69321.110878989726</v>
      </c>
      <c r="K25" s="49">
        <f t="shared" si="13"/>
        <v>68909.53515706188</v>
      </c>
      <c r="L25" s="49">
        <f t="shared" si="13"/>
        <v>79667.86066458495</v>
      </c>
      <c r="M25" s="49">
        <f t="shared" si="13"/>
        <v>84790.156721041407</v>
      </c>
      <c r="N25" s="49">
        <f t="shared" si="13"/>
        <v>84301.962744601828</v>
      </c>
      <c r="O25" s="49">
        <f t="shared" si="13"/>
        <v>80954.817533044072</v>
      </c>
      <c r="P25" s="49">
        <f t="shared" si="13"/>
        <v>80497.859864648897</v>
      </c>
      <c r="Q25" s="49">
        <f t="shared" si="13"/>
        <v>80040.902196253723</v>
      </c>
      <c r="R25" s="49">
        <f t="shared" si="13"/>
        <v>79583.944527858548</v>
      </c>
      <c r="S25" s="49">
        <f t="shared" si="13"/>
        <v>79126.986859463374</v>
      </c>
      <c r="T25" s="49">
        <f t="shared" si="13"/>
        <v>78670.029191068199</v>
      </c>
      <c r="U25" s="49">
        <f t="shared" si="13"/>
        <v>78213.071522673024</v>
      </c>
      <c r="V25" s="49">
        <f t="shared" si="13"/>
        <v>77756.11385427785</v>
      </c>
      <c r="W25" s="49">
        <f t="shared" si="13"/>
        <v>77299.156185882675</v>
      </c>
      <c r="X25" s="49">
        <f t="shared" si="13"/>
        <v>71811.22084125808</v>
      </c>
      <c r="Y25" s="49">
        <f t="shared" si="13"/>
        <v>71377.269328430571</v>
      </c>
      <c r="Z25" s="49">
        <f t="shared" si="13"/>
        <v>70943.317815603063</v>
      </c>
      <c r="AA25" s="49">
        <f t="shared" si="13"/>
        <v>70509.366302775554</v>
      </c>
      <c r="AB25" s="49">
        <f t="shared" si="13"/>
        <v>70075.414789948045</v>
      </c>
      <c r="AC25" s="49">
        <f t="shared" si="13"/>
        <v>69641.463277120536</v>
      </c>
      <c r="AD25" s="49">
        <f t="shared" si="13"/>
        <v>-9801.673491381167</v>
      </c>
      <c r="AE25" s="49">
        <f t="shared" si="13"/>
        <v>-9801.673491381167</v>
      </c>
      <c r="AF25" s="49">
        <f t="shared" si="13"/>
        <v>-9801.673491381167</v>
      </c>
      <c r="AG25" s="49">
        <f t="shared" si="13"/>
        <v>-9801.673491381167</v>
      </c>
      <c r="AH25" s="49">
        <f t="shared" si="13"/>
        <v>-9801.673491381167</v>
      </c>
      <c r="AI25" s="49">
        <f t="shared" si="13"/>
        <v>-9801.673491381167</v>
      </c>
      <c r="AJ25" s="49">
        <f t="shared" si="13"/>
        <v>-9801.673491381167</v>
      </c>
      <c r="AK25" s="49">
        <f t="shared" si="13"/>
        <v>-9801.673491381167</v>
      </c>
      <c r="AL25" s="49">
        <f t="shared" si="13"/>
        <v>-9801.673491381167</v>
      </c>
      <c r="AM25" s="49">
        <f t="shared" si="13"/>
        <v>-9801.673491381167</v>
      </c>
      <c r="AN25" s="49">
        <f t="shared" si="13"/>
        <v>-9801.673491381167</v>
      </c>
      <c r="AO25" s="49">
        <f t="shared" si="13"/>
        <v>-9801.673491381167</v>
      </c>
      <c r="AP25" s="49">
        <f t="shared" si="13"/>
        <v>-9801.673491381167</v>
      </c>
      <c r="AQ25" s="49">
        <f t="shared" si="13"/>
        <v>-9801.673491381167</v>
      </c>
      <c r="AR25" s="49">
        <f t="shared" si="13"/>
        <v>-9801.673491381167</v>
      </c>
      <c r="AS25" s="49">
        <f t="shared" si="13"/>
        <v>-9801.673491381167</v>
      </c>
      <c r="AT25" s="49">
        <f t="shared" si="13"/>
        <v>-9801.673491381167</v>
      </c>
      <c r="AU25" s="49">
        <f t="shared" si="13"/>
        <v>-9801.673491381167</v>
      </c>
      <c r="AV25" s="49">
        <f t="shared" si="13"/>
        <v>-9801.673491381167</v>
      </c>
      <c r="AW25" s="49">
        <f t="shared" si="13"/>
        <v>-9801.673491381167</v>
      </c>
      <c r="AX25" s="49">
        <f t="shared" si="13"/>
        <v>-9801.673491381167</v>
      </c>
      <c r="AY25" s="49">
        <f t="shared" si="13"/>
        <v>-9801.673491381167</v>
      </c>
      <c r="AZ25" s="49">
        <f t="shared" si="13"/>
        <v>-9801.673491381167</v>
      </c>
      <c r="BA25" s="49">
        <f t="shared" si="13"/>
        <v>-9801.673491381167</v>
      </c>
      <c r="BB25" s="49">
        <f t="shared" si="13"/>
        <v>-9801.673491381167</v>
      </c>
      <c r="BC25" s="49">
        <f t="shared" si="13"/>
        <v>-9801.673491381167</v>
      </c>
      <c r="BD25" s="49">
        <f t="shared" si="13"/>
        <v>-9801.673491381167</v>
      </c>
      <c r="BE25" s="49">
        <f t="shared" si="13"/>
        <v>-9801.673491381167</v>
      </c>
      <c r="BF25" s="49">
        <f t="shared" si="13"/>
        <v>-9801.673491381167</v>
      </c>
      <c r="BG25" s="49">
        <f t="shared" si="13"/>
        <v>-9801.673491381167</v>
      </c>
      <c r="BH25" s="49">
        <f t="shared" si="13"/>
        <v>-9801.673491381167</v>
      </c>
      <c r="BI25" s="49">
        <f t="shared" si="13"/>
        <v>-9801.673491381167</v>
      </c>
      <c r="BJ25" s="49">
        <f t="shared" si="13"/>
        <v>-9801.673491381167</v>
      </c>
      <c r="BK25" s="49">
        <f t="shared" si="13"/>
        <v>-9801.673491381167</v>
      </c>
      <c r="BL25" s="49">
        <f t="shared" si="13"/>
        <v>-9801.673491381167</v>
      </c>
      <c r="BM25" s="49">
        <f t="shared" si="13"/>
        <v>-9801.673491381167</v>
      </c>
      <c r="BN25" s="49">
        <f t="shared" si="13"/>
        <v>-9801.673491381167</v>
      </c>
      <c r="BO25" s="49">
        <f t="shared" si="13"/>
        <v>-9801.673491381167</v>
      </c>
      <c r="BP25" s="49">
        <f t="shared" si="13"/>
        <v>-9801.673491381167</v>
      </c>
      <c r="BQ25" s="49">
        <f t="shared" si="13"/>
        <v>-9801.673491381167</v>
      </c>
      <c r="BR25" s="49">
        <f t="shared" si="13"/>
        <v>-9801.673491381167</v>
      </c>
      <c r="BS25" s="49">
        <f t="shared" ref="BS25:CV25" si="14">BS24+BR25</f>
        <v>-9801.673491381167</v>
      </c>
      <c r="BT25" s="49">
        <f t="shared" si="14"/>
        <v>-9801.673491381167</v>
      </c>
      <c r="BU25" s="49">
        <f t="shared" si="14"/>
        <v>-9801.673491381167</v>
      </c>
      <c r="BV25" s="49">
        <f t="shared" si="14"/>
        <v>-9801.673491381167</v>
      </c>
      <c r="BW25" s="49">
        <f t="shared" si="14"/>
        <v>-9801.673491381167</v>
      </c>
      <c r="BX25" s="49">
        <f t="shared" si="14"/>
        <v>-9801.673491381167</v>
      </c>
      <c r="BY25" s="49">
        <f t="shared" si="14"/>
        <v>-9801.673491381167</v>
      </c>
      <c r="BZ25" s="49">
        <f t="shared" si="14"/>
        <v>-9801.673491381167</v>
      </c>
      <c r="CA25" s="49">
        <f t="shared" si="14"/>
        <v>-9801.673491381167</v>
      </c>
      <c r="CB25" s="49">
        <f t="shared" si="14"/>
        <v>-9801.673491381167</v>
      </c>
      <c r="CC25" s="49">
        <f t="shared" si="14"/>
        <v>-9801.673491381167</v>
      </c>
      <c r="CD25" s="49">
        <f t="shared" si="14"/>
        <v>-9801.673491381167</v>
      </c>
      <c r="CE25" s="49">
        <f t="shared" si="14"/>
        <v>-9801.673491381167</v>
      </c>
      <c r="CF25" s="49">
        <f t="shared" si="14"/>
        <v>-9801.673491381167</v>
      </c>
      <c r="CG25" s="49">
        <f t="shared" si="14"/>
        <v>-9801.673491381167</v>
      </c>
      <c r="CH25" s="49">
        <f t="shared" si="14"/>
        <v>-9801.673491381167</v>
      </c>
      <c r="CI25" s="49">
        <f t="shared" si="14"/>
        <v>-9801.673491381167</v>
      </c>
      <c r="CJ25" s="49">
        <f t="shared" si="14"/>
        <v>-9801.673491381167</v>
      </c>
      <c r="CK25" s="49">
        <f t="shared" si="14"/>
        <v>-9801.673491381167</v>
      </c>
      <c r="CL25" s="49">
        <f t="shared" si="14"/>
        <v>-9801.673491381167</v>
      </c>
      <c r="CM25" s="49">
        <f t="shared" si="14"/>
        <v>-9801.673491381167</v>
      </c>
      <c r="CN25" s="49">
        <f t="shared" si="14"/>
        <v>-9801.673491381167</v>
      </c>
      <c r="CO25" s="49">
        <f t="shared" si="14"/>
        <v>-9801.673491381167</v>
      </c>
      <c r="CP25" s="49">
        <f t="shared" si="14"/>
        <v>-9801.673491381167</v>
      </c>
      <c r="CQ25" s="49">
        <f t="shared" si="14"/>
        <v>-9801.673491381167</v>
      </c>
      <c r="CR25" s="49">
        <f t="shared" si="14"/>
        <v>-9801.673491381167</v>
      </c>
      <c r="CS25" s="49">
        <f t="shared" si="14"/>
        <v>-9801.673491381167</v>
      </c>
      <c r="CT25" s="49">
        <f t="shared" si="14"/>
        <v>-9801.673491381167</v>
      </c>
      <c r="CU25" s="49">
        <f t="shared" si="14"/>
        <v>-9801.673491381167</v>
      </c>
      <c r="CV25" s="49">
        <f t="shared" si="14"/>
        <v>-9801.673491381167</v>
      </c>
      <c r="CW25" s="62"/>
    </row>
    <row r="26" spans="1:101" s="34" customFormat="1" ht="33" customHeight="1">
      <c r="A26" s="841" t="s">
        <v>260</v>
      </c>
      <c r="B26" s="847" t="s">
        <v>261</v>
      </c>
      <c r="C26" s="848"/>
      <c r="D26" s="44"/>
      <c r="E26" s="46">
        <f>-E44</f>
        <v>0</v>
      </c>
      <c r="F26" s="46">
        <f t="shared" ref="F26:AK26" si="15">-F44</f>
        <v>0</v>
      </c>
      <c r="G26" s="46">
        <f t="shared" si="15"/>
        <v>0</v>
      </c>
      <c r="H26" s="46">
        <f t="shared" si="15"/>
        <v>0</v>
      </c>
      <c r="I26" s="46">
        <f t="shared" si="15"/>
        <v>0</v>
      </c>
      <c r="J26" s="46">
        <f t="shared" si="15"/>
        <v>0</v>
      </c>
      <c r="K26" s="46">
        <f t="shared" si="15"/>
        <v>0</v>
      </c>
      <c r="L26" s="46">
        <f t="shared" si="15"/>
        <v>0</v>
      </c>
      <c r="M26" s="46">
        <f t="shared" si="15"/>
        <v>0</v>
      </c>
      <c r="N26" s="46">
        <f t="shared" si="15"/>
        <v>787.98789999999997</v>
      </c>
      <c r="O26" s="46">
        <f t="shared" si="15"/>
        <v>787.98789999999997</v>
      </c>
      <c r="P26" s="46">
        <f t="shared" si="15"/>
        <v>787.98789999999997</v>
      </c>
      <c r="Q26" s="46">
        <f t="shared" si="15"/>
        <v>787.98789999999997</v>
      </c>
      <c r="R26" s="46">
        <f t="shared" si="15"/>
        <v>787.98789999999997</v>
      </c>
      <c r="S26" s="46">
        <f t="shared" si="15"/>
        <v>787.98789999999997</v>
      </c>
      <c r="T26" s="46">
        <f t="shared" si="15"/>
        <v>787.98789999999997</v>
      </c>
      <c r="U26" s="46">
        <f t="shared" si="15"/>
        <v>787.98789999999997</v>
      </c>
      <c r="V26" s="46">
        <f t="shared" si="15"/>
        <v>-5264.2120999999997</v>
      </c>
      <c r="W26" s="46">
        <f t="shared" si="15"/>
        <v>-2742.4620999999997</v>
      </c>
      <c r="X26" s="46">
        <f t="shared" si="15"/>
        <v>-2454.7200999999986</v>
      </c>
      <c r="Y26" s="46">
        <f t="shared" si="15"/>
        <v>787.98789999999997</v>
      </c>
      <c r="Z26" s="46">
        <f t="shared" si="15"/>
        <v>787.98789999999997</v>
      </c>
      <c r="AA26" s="46">
        <f t="shared" si="15"/>
        <v>787.98789999999997</v>
      </c>
      <c r="AB26" s="46">
        <f t="shared" si="15"/>
        <v>787.98789999999997</v>
      </c>
      <c r="AC26" s="46">
        <f t="shared" si="15"/>
        <v>787.98789999999997</v>
      </c>
      <c r="AD26" s="46">
        <f t="shared" si="15"/>
        <v>787.98789999999997</v>
      </c>
      <c r="AE26" s="46">
        <f t="shared" si="15"/>
        <v>787.98789999999997</v>
      </c>
      <c r="AF26" s="46">
        <f t="shared" si="15"/>
        <v>787.98789999999997</v>
      </c>
      <c r="AG26" s="46">
        <f t="shared" si="15"/>
        <v>787.98789999999997</v>
      </c>
      <c r="AH26" s="46">
        <f t="shared" si="15"/>
        <v>0</v>
      </c>
      <c r="AI26" s="46">
        <f t="shared" si="15"/>
        <v>0</v>
      </c>
      <c r="AJ26" s="46">
        <f t="shared" si="15"/>
        <v>0</v>
      </c>
      <c r="AK26" s="46">
        <f t="shared" si="15"/>
        <v>-1934.7692307692307</v>
      </c>
      <c r="AL26" s="46">
        <f t="shared" ref="AL26:BY26" si="16">-AL44</f>
        <v>-537.43589743589746</v>
      </c>
      <c r="AM26" s="46">
        <f t="shared" si="16"/>
        <v>-462.1948717948718</v>
      </c>
      <c r="AN26" s="46">
        <f t="shared" si="16"/>
        <v>0</v>
      </c>
      <c r="AO26" s="46">
        <f t="shared" si="16"/>
        <v>0</v>
      </c>
      <c r="AP26" s="46">
        <f t="shared" si="16"/>
        <v>0</v>
      </c>
      <c r="AQ26" s="46">
        <f t="shared" si="16"/>
        <v>0</v>
      </c>
      <c r="AR26" s="46">
        <f t="shared" si="16"/>
        <v>0</v>
      </c>
      <c r="AS26" s="46">
        <f t="shared" si="16"/>
        <v>0</v>
      </c>
      <c r="AT26" s="46">
        <f t="shared" si="16"/>
        <v>0</v>
      </c>
      <c r="AU26" s="46">
        <f t="shared" si="16"/>
        <v>0</v>
      </c>
      <c r="AV26" s="46">
        <f t="shared" si="16"/>
        <v>0</v>
      </c>
      <c r="AW26" s="46">
        <f t="shared" si="16"/>
        <v>0</v>
      </c>
      <c r="AX26" s="46">
        <f t="shared" si="16"/>
        <v>0</v>
      </c>
      <c r="AY26" s="46">
        <f t="shared" si="16"/>
        <v>0</v>
      </c>
      <c r="AZ26" s="46">
        <f t="shared" si="16"/>
        <v>0</v>
      </c>
      <c r="BA26" s="46">
        <f t="shared" si="16"/>
        <v>0</v>
      </c>
      <c r="BB26" s="46">
        <f t="shared" si="16"/>
        <v>0</v>
      </c>
      <c r="BC26" s="46">
        <f t="shared" si="16"/>
        <v>0</v>
      </c>
      <c r="BD26" s="46">
        <f t="shared" si="16"/>
        <v>0</v>
      </c>
      <c r="BE26" s="46">
        <f t="shared" si="16"/>
        <v>0</v>
      </c>
      <c r="BF26" s="46">
        <f t="shared" si="16"/>
        <v>0</v>
      </c>
      <c r="BG26" s="46">
        <f t="shared" si="16"/>
        <v>0</v>
      </c>
      <c r="BH26" s="46">
        <f t="shared" si="16"/>
        <v>0</v>
      </c>
      <c r="BI26" s="46">
        <f t="shared" si="16"/>
        <v>0</v>
      </c>
      <c r="BJ26" s="46">
        <f t="shared" si="16"/>
        <v>0</v>
      </c>
      <c r="BK26" s="46">
        <f t="shared" si="16"/>
        <v>0</v>
      </c>
      <c r="BL26" s="46">
        <f t="shared" si="16"/>
        <v>0</v>
      </c>
      <c r="BM26" s="46">
        <f t="shared" si="16"/>
        <v>0</v>
      </c>
      <c r="BN26" s="46">
        <f t="shared" si="16"/>
        <v>0</v>
      </c>
      <c r="BO26" s="46">
        <f t="shared" si="16"/>
        <v>0</v>
      </c>
      <c r="BP26" s="46">
        <f t="shared" si="16"/>
        <v>0</v>
      </c>
      <c r="BQ26" s="46">
        <f t="shared" si="16"/>
        <v>0</v>
      </c>
      <c r="BR26" s="46">
        <f t="shared" si="16"/>
        <v>0</v>
      </c>
      <c r="BS26" s="46">
        <f t="shared" si="16"/>
        <v>0</v>
      </c>
      <c r="BT26" s="46">
        <f t="shared" si="16"/>
        <v>0</v>
      </c>
      <c r="BU26" s="46">
        <f t="shared" si="16"/>
        <v>0</v>
      </c>
      <c r="BV26" s="46">
        <f t="shared" si="16"/>
        <v>0</v>
      </c>
      <c r="BW26" s="46">
        <f t="shared" si="16"/>
        <v>0</v>
      </c>
      <c r="BX26" s="46">
        <f t="shared" si="16"/>
        <v>0</v>
      </c>
      <c r="BY26" s="46">
        <f t="shared" si="16"/>
        <v>0</v>
      </c>
      <c r="BZ26" s="46"/>
      <c r="CA26" s="46"/>
      <c r="CB26" s="46"/>
      <c r="CC26" s="46"/>
      <c r="CD26" s="46"/>
      <c r="CE26" s="46"/>
      <c r="CF26" s="46"/>
      <c r="CG26" s="46"/>
      <c r="CH26" s="46"/>
      <c r="CI26" s="46"/>
      <c r="CJ26" s="46"/>
      <c r="CK26" s="46"/>
      <c r="CL26" s="46"/>
      <c r="CM26" s="46"/>
      <c r="CN26" s="46"/>
      <c r="CO26" s="46"/>
      <c r="CP26" s="46"/>
      <c r="CQ26" s="46"/>
      <c r="CR26" s="46"/>
      <c r="CS26" s="46"/>
      <c r="CT26" s="46"/>
      <c r="CU26" s="46"/>
      <c r="CV26" s="46"/>
      <c r="CW26" s="62"/>
    </row>
    <row r="27" spans="1:101" s="34" customFormat="1" ht="21" customHeight="1">
      <c r="A27" s="843"/>
      <c r="B27" s="847" t="s">
        <v>206</v>
      </c>
      <c r="C27" s="848"/>
      <c r="D27" s="44">
        <f t="shared" si="11"/>
        <v>1.9326762412674725E-12</v>
      </c>
      <c r="E27" s="44">
        <f t="shared" si="12"/>
        <v>0</v>
      </c>
      <c r="F27" s="44">
        <f>F26+E27</f>
        <v>0</v>
      </c>
      <c r="G27" s="44">
        <f t="shared" ref="G27:BR27" si="17">G26+F27</f>
        <v>0</v>
      </c>
      <c r="H27" s="44">
        <f t="shared" si="17"/>
        <v>0</v>
      </c>
      <c r="I27" s="44">
        <f t="shared" si="17"/>
        <v>0</v>
      </c>
      <c r="J27" s="44">
        <f t="shared" si="17"/>
        <v>0</v>
      </c>
      <c r="K27" s="44">
        <f t="shared" si="17"/>
        <v>0</v>
      </c>
      <c r="L27" s="44">
        <f t="shared" si="17"/>
        <v>0</v>
      </c>
      <c r="M27" s="44">
        <f t="shared" si="17"/>
        <v>0</v>
      </c>
      <c r="N27" s="44">
        <f t="shared" si="17"/>
        <v>787.98789999999997</v>
      </c>
      <c r="O27" s="44">
        <f t="shared" si="17"/>
        <v>1575.9757999999999</v>
      </c>
      <c r="P27" s="44">
        <f t="shared" si="17"/>
        <v>2363.9636999999998</v>
      </c>
      <c r="Q27" s="44">
        <f t="shared" si="17"/>
        <v>3151.9515999999999</v>
      </c>
      <c r="R27" s="44">
        <f t="shared" si="17"/>
        <v>3939.9395</v>
      </c>
      <c r="S27" s="44">
        <f t="shared" si="17"/>
        <v>4727.9273999999996</v>
      </c>
      <c r="T27" s="44">
        <f t="shared" si="17"/>
        <v>5515.9152999999997</v>
      </c>
      <c r="U27" s="44">
        <f t="shared" si="17"/>
        <v>6303.9031999999997</v>
      </c>
      <c r="V27" s="44">
        <f t="shared" si="17"/>
        <v>1039.6911</v>
      </c>
      <c r="W27" s="44">
        <f t="shared" si="17"/>
        <v>-1702.7709999999997</v>
      </c>
      <c r="X27" s="44">
        <f t="shared" si="17"/>
        <v>-4157.4910999999984</v>
      </c>
      <c r="Y27" s="44">
        <f t="shared" si="17"/>
        <v>-3369.5031999999983</v>
      </c>
      <c r="Z27" s="44">
        <f t="shared" si="17"/>
        <v>-2581.5152999999982</v>
      </c>
      <c r="AA27" s="44">
        <f t="shared" si="17"/>
        <v>-1793.5273999999981</v>
      </c>
      <c r="AB27" s="44">
        <f t="shared" si="17"/>
        <v>-1005.5394999999982</v>
      </c>
      <c r="AC27" s="44">
        <f t="shared" si="17"/>
        <v>-217.55159999999819</v>
      </c>
      <c r="AD27" s="44">
        <f t="shared" si="17"/>
        <v>570.43630000000178</v>
      </c>
      <c r="AE27" s="44">
        <f t="shared" si="17"/>
        <v>1358.4242000000017</v>
      </c>
      <c r="AF27" s="44">
        <f t="shared" si="17"/>
        <v>2146.4121000000018</v>
      </c>
      <c r="AG27" s="44">
        <f t="shared" si="17"/>
        <v>2934.4000000000019</v>
      </c>
      <c r="AH27" s="44">
        <f t="shared" si="17"/>
        <v>2934.4000000000019</v>
      </c>
      <c r="AI27" s="44">
        <f t="shared" si="17"/>
        <v>2934.4000000000019</v>
      </c>
      <c r="AJ27" s="44">
        <f t="shared" si="17"/>
        <v>2934.4000000000019</v>
      </c>
      <c r="AK27" s="44">
        <f t="shared" si="17"/>
        <v>999.63076923077119</v>
      </c>
      <c r="AL27" s="44">
        <f t="shared" si="17"/>
        <v>462.19487179487373</v>
      </c>
      <c r="AM27" s="44">
        <f t="shared" si="17"/>
        <v>1.9326762412674725E-12</v>
      </c>
      <c r="AN27" s="44">
        <f t="shared" si="17"/>
        <v>1.9326762412674725E-12</v>
      </c>
      <c r="AO27" s="44">
        <f t="shared" si="17"/>
        <v>1.9326762412674725E-12</v>
      </c>
      <c r="AP27" s="44">
        <f t="shared" si="17"/>
        <v>1.9326762412674725E-12</v>
      </c>
      <c r="AQ27" s="44">
        <f t="shared" si="17"/>
        <v>1.9326762412674725E-12</v>
      </c>
      <c r="AR27" s="44">
        <f t="shared" si="17"/>
        <v>1.9326762412674725E-12</v>
      </c>
      <c r="AS27" s="44">
        <f t="shared" si="17"/>
        <v>1.9326762412674725E-12</v>
      </c>
      <c r="AT27" s="44">
        <f t="shared" si="17"/>
        <v>1.9326762412674725E-12</v>
      </c>
      <c r="AU27" s="44">
        <f t="shared" si="17"/>
        <v>1.9326762412674725E-12</v>
      </c>
      <c r="AV27" s="44">
        <f t="shared" si="17"/>
        <v>1.9326762412674725E-12</v>
      </c>
      <c r="AW27" s="44">
        <f t="shared" si="17"/>
        <v>1.9326762412674725E-12</v>
      </c>
      <c r="AX27" s="44">
        <f t="shared" si="17"/>
        <v>1.9326762412674725E-12</v>
      </c>
      <c r="AY27" s="44">
        <f t="shared" si="17"/>
        <v>1.9326762412674725E-12</v>
      </c>
      <c r="AZ27" s="44">
        <f t="shared" si="17"/>
        <v>1.9326762412674725E-12</v>
      </c>
      <c r="BA27" s="44">
        <f t="shared" si="17"/>
        <v>1.9326762412674725E-12</v>
      </c>
      <c r="BB27" s="44">
        <f t="shared" si="17"/>
        <v>1.9326762412674725E-12</v>
      </c>
      <c r="BC27" s="44">
        <f t="shared" si="17"/>
        <v>1.9326762412674725E-12</v>
      </c>
      <c r="BD27" s="44">
        <f t="shared" si="17"/>
        <v>1.9326762412674725E-12</v>
      </c>
      <c r="BE27" s="44">
        <f t="shared" si="17"/>
        <v>1.9326762412674725E-12</v>
      </c>
      <c r="BF27" s="44">
        <f t="shared" si="17"/>
        <v>1.9326762412674725E-12</v>
      </c>
      <c r="BG27" s="44">
        <f t="shared" si="17"/>
        <v>1.9326762412674725E-12</v>
      </c>
      <c r="BH27" s="44">
        <f t="shared" si="17"/>
        <v>1.9326762412674725E-12</v>
      </c>
      <c r="BI27" s="44">
        <f t="shared" si="17"/>
        <v>1.9326762412674725E-12</v>
      </c>
      <c r="BJ27" s="44">
        <f t="shared" si="17"/>
        <v>1.9326762412674725E-12</v>
      </c>
      <c r="BK27" s="44">
        <f t="shared" si="17"/>
        <v>1.9326762412674725E-12</v>
      </c>
      <c r="BL27" s="44">
        <f t="shared" si="17"/>
        <v>1.9326762412674725E-12</v>
      </c>
      <c r="BM27" s="44">
        <f t="shared" si="17"/>
        <v>1.9326762412674725E-12</v>
      </c>
      <c r="BN27" s="44">
        <f t="shared" si="17"/>
        <v>1.9326762412674725E-12</v>
      </c>
      <c r="BO27" s="44">
        <f t="shared" si="17"/>
        <v>1.9326762412674725E-12</v>
      </c>
      <c r="BP27" s="44">
        <f t="shared" si="17"/>
        <v>1.9326762412674725E-12</v>
      </c>
      <c r="BQ27" s="44">
        <f t="shared" si="17"/>
        <v>1.9326762412674725E-12</v>
      </c>
      <c r="BR27" s="44">
        <f t="shared" si="17"/>
        <v>1.9326762412674725E-12</v>
      </c>
      <c r="BS27" s="44">
        <f t="shared" ref="BS27:CV27" si="18">BS26+BR27</f>
        <v>1.9326762412674725E-12</v>
      </c>
      <c r="BT27" s="44">
        <f t="shared" si="18"/>
        <v>1.9326762412674725E-12</v>
      </c>
      <c r="BU27" s="44">
        <f t="shared" si="18"/>
        <v>1.9326762412674725E-12</v>
      </c>
      <c r="BV27" s="44">
        <f t="shared" si="18"/>
        <v>1.9326762412674725E-12</v>
      </c>
      <c r="BW27" s="44">
        <f t="shared" si="18"/>
        <v>1.9326762412674725E-12</v>
      </c>
      <c r="BX27" s="44">
        <f t="shared" si="18"/>
        <v>1.9326762412674725E-12</v>
      </c>
      <c r="BY27" s="44">
        <f t="shared" si="18"/>
        <v>1.9326762412674725E-12</v>
      </c>
      <c r="BZ27" s="44">
        <f t="shared" si="18"/>
        <v>1.9326762412674725E-12</v>
      </c>
      <c r="CA27" s="44">
        <f t="shared" si="18"/>
        <v>1.9326762412674725E-12</v>
      </c>
      <c r="CB27" s="44">
        <f t="shared" si="18"/>
        <v>1.9326762412674725E-12</v>
      </c>
      <c r="CC27" s="44">
        <f t="shared" si="18"/>
        <v>1.9326762412674725E-12</v>
      </c>
      <c r="CD27" s="44">
        <f t="shared" si="18"/>
        <v>1.9326762412674725E-12</v>
      </c>
      <c r="CE27" s="44">
        <f t="shared" si="18"/>
        <v>1.9326762412674725E-12</v>
      </c>
      <c r="CF27" s="44">
        <f t="shared" si="18"/>
        <v>1.9326762412674725E-12</v>
      </c>
      <c r="CG27" s="44">
        <f t="shared" si="18"/>
        <v>1.9326762412674725E-12</v>
      </c>
      <c r="CH27" s="44">
        <f t="shared" si="18"/>
        <v>1.9326762412674725E-12</v>
      </c>
      <c r="CI27" s="44">
        <f t="shared" si="18"/>
        <v>1.9326762412674725E-12</v>
      </c>
      <c r="CJ27" s="44">
        <f t="shared" si="18"/>
        <v>1.9326762412674725E-12</v>
      </c>
      <c r="CK27" s="44">
        <f t="shared" si="18"/>
        <v>1.9326762412674725E-12</v>
      </c>
      <c r="CL27" s="44">
        <f t="shared" si="18"/>
        <v>1.9326762412674725E-12</v>
      </c>
      <c r="CM27" s="44">
        <f t="shared" si="18"/>
        <v>1.9326762412674725E-12</v>
      </c>
      <c r="CN27" s="44">
        <f t="shared" si="18"/>
        <v>1.9326762412674725E-12</v>
      </c>
      <c r="CO27" s="44">
        <f t="shared" si="18"/>
        <v>1.9326762412674725E-12</v>
      </c>
      <c r="CP27" s="44">
        <f t="shared" si="18"/>
        <v>1.9326762412674725E-12</v>
      </c>
      <c r="CQ27" s="44">
        <f t="shared" si="18"/>
        <v>1.9326762412674725E-12</v>
      </c>
      <c r="CR27" s="44">
        <f t="shared" si="18"/>
        <v>1.9326762412674725E-12</v>
      </c>
      <c r="CS27" s="44">
        <f t="shared" si="18"/>
        <v>1.9326762412674725E-12</v>
      </c>
      <c r="CT27" s="44">
        <f t="shared" si="18"/>
        <v>1.9326762412674725E-12</v>
      </c>
      <c r="CU27" s="44">
        <f t="shared" si="18"/>
        <v>1.9326762412674725E-12</v>
      </c>
      <c r="CV27" s="44">
        <f t="shared" si="18"/>
        <v>1.9326762412674725E-12</v>
      </c>
      <c r="CW27" s="62"/>
    </row>
    <row r="28" spans="1:101" ht="21" customHeight="1">
      <c r="A28" s="870" t="s">
        <v>262</v>
      </c>
      <c r="B28" s="870"/>
      <c r="C28" s="870"/>
      <c r="D28" s="54">
        <f t="shared" ref="D28:D32" si="19">SUM(E28:CV28)</f>
        <v>40165.626046105877</v>
      </c>
      <c r="E28" s="54">
        <f>E16+E24+E26</f>
        <v>-86165.178332381111</v>
      </c>
      <c r="F28" s="54">
        <f>F16+F24+F26</f>
        <v>-132.735456</v>
      </c>
      <c r="G28" s="54">
        <f t="shared" ref="G28:BR28" si="20">G16+G24+G26</f>
        <v>-132.735456</v>
      </c>
      <c r="H28" s="54">
        <f t="shared" si="20"/>
        <v>11047.020904655379</v>
      </c>
      <c r="I28" s="54">
        <f t="shared" si="20"/>
        <v>-580.320960018542</v>
      </c>
      <c r="J28" s="54">
        <f t="shared" si="20"/>
        <v>-611.41535734265483</v>
      </c>
      <c r="K28" s="54">
        <f t="shared" si="20"/>
        <v>-1058.767560172703</v>
      </c>
      <c r="L28" s="54">
        <f t="shared" si="20"/>
        <v>10051.505863184873</v>
      </c>
      <c r="M28" s="54">
        <f t="shared" si="20"/>
        <v>3511.9593649195162</v>
      </c>
      <c r="N28" s="54">
        <f t="shared" si="20"/>
        <v>-571.07401609946362</v>
      </c>
      <c r="O28" s="54">
        <f t="shared" si="20"/>
        <v>-3501.9298804797318</v>
      </c>
      <c r="P28" s="54">
        <f t="shared" si="20"/>
        <v>-636.86846023530313</v>
      </c>
      <c r="Q28" s="54">
        <f t="shared" si="20"/>
        <v>-1077.5002620925852</v>
      </c>
      <c r="R28" s="54">
        <f t="shared" si="20"/>
        <v>-1077.5002620925852</v>
      </c>
      <c r="S28" s="54">
        <f t="shared" si="20"/>
        <v>-1091.3745671085794</v>
      </c>
      <c r="T28" s="54">
        <f t="shared" si="20"/>
        <v>-1319.8330019020768</v>
      </c>
      <c r="U28" s="54">
        <f t="shared" si="20"/>
        <v>-4232.5432958643523</v>
      </c>
      <c r="V28" s="54">
        <f t="shared" si="20"/>
        <v>25998.834759391437</v>
      </c>
      <c r="W28" s="54">
        <f t="shared" si="20"/>
        <v>36095.261919024226</v>
      </c>
      <c r="X28" s="54">
        <f t="shared" si="20"/>
        <v>44522.75712528087</v>
      </c>
      <c r="Y28" s="54">
        <f t="shared" si="20"/>
        <v>44822.252741272387</v>
      </c>
      <c r="Z28" s="54">
        <f t="shared" si="20"/>
        <v>26936.407995313624</v>
      </c>
      <c r="AA28" s="54">
        <f t="shared" si="20"/>
        <v>18590.341097297212</v>
      </c>
      <c r="AB28" s="54">
        <f t="shared" si="20"/>
        <v>3955.5107173510919</v>
      </c>
      <c r="AC28" s="54">
        <f t="shared" si="20"/>
        <v>1714.2577364320878</v>
      </c>
      <c r="AD28" s="54">
        <f t="shared" si="20"/>
        <v>-79967.281064167968</v>
      </c>
      <c r="AE28" s="54">
        <f t="shared" si="20"/>
        <v>-309.16599798790583</v>
      </c>
      <c r="AF28" s="54">
        <f t="shared" si="20"/>
        <v>-255.26625977116475</v>
      </c>
      <c r="AG28" s="54">
        <f t="shared" si="20"/>
        <v>200.2704918380557</v>
      </c>
      <c r="AH28" s="54">
        <f t="shared" si="20"/>
        <v>-155.5507539048044</v>
      </c>
      <c r="AI28" s="54">
        <f t="shared" si="20"/>
        <v>-135.11787942971037</v>
      </c>
      <c r="AJ28" s="54">
        <f t="shared" si="20"/>
        <v>-262.33545600000002</v>
      </c>
      <c r="AK28" s="54">
        <f t="shared" si="20"/>
        <v>-797.23611685515675</v>
      </c>
      <c r="AL28" s="54">
        <f t="shared" si="20"/>
        <v>-137.65838046292441</v>
      </c>
      <c r="AM28" s="54">
        <f t="shared" si="20"/>
        <v>-6321.1321775937022</v>
      </c>
      <c r="AN28" s="54">
        <f t="shared" si="20"/>
        <v>2524.4969764324323</v>
      </c>
      <c r="AO28" s="54">
        <f t="shared" si="20"/>
        <v>438.23751697297303</v>
      </c>
      <c r="AP28" s="54">
        <f t="shared" si="20"/>
        <v>462.53481427027032</v>
      </c>
      <c r="AQ28" s="54">
        <f t="shared" si="20"/>
        <v>-175.50302356756757</v>
      </c>
      <c r="AR28" s="54">
        <f t="shared" si="20"/>
        <v>0</v>
      </c>
      <c r="AS28" s="54">
        <f t="shared" si="20"/>
        <v>0</v>
      </c>
      <c r="AT28" s="54">
        <f t="shared" si="20"/>
        <v>0</v>
      </c>
      <c r="AU28" s="54">
        <f t="shared" si="20"/>
        <v>0</v>
      </c>
      <c r="AV28" s="54">
        <f t="shared" si="20"/>
        <v>0</v>
      </c>
      <c r="AW28" s="54">
        <f t="shared" si="20"/>
        <v>0</v>
      </c>
      <c r="AX28" s="54">
        <f t="shared" si="20"/>
        <v>0</v>
      </c>
      <c r="AY28" s="54">
        <f t="shared" si="20"/>
        <v>0</v>
      </c>
      <c r="AZ28" s="54">
        <f t="shared" si="20"/>
        <v>0</v>
      </c>
      <c r="BA28" s="54">
        <f t="shared" si="20"/>
        <v>0</v>
      </c>
      <c r="BB28" s="54">
        <f t="shared" si="20"/>
        <v>0</v>
      </c>
      <c r="BC28" s="54">
        <f t="shared" si="20"/>
        <v>0</v>
      </c>
      <c r="BD28" s="54">
        <f t="shared" si="20"/>
        <v>0</v>
      </c>
      <c r="BE28" s="54">
        <f t="shared" si="20"/>
        <v>0</v>
      </c>
      <c r="BF28" s="54">
        <f t="shared" si="20"/>
        <v>0</v>
      </c>
      <c r="BG28" s="54">
        <f t="shared" si="20"/>
        <v>0</v>
      </c>
      <c r="BH28" s="54">
        <f t="shared" si="20"/>
        <v>0</v>
      </c>
      <c r="BI28" s="54">
        <f t="shared" si="20"/>
        <v>0</v>
      </c>
      <c r="BJ28" s="54">
        <f t="shared" si="20"/>
        <v>0</v>
      </c>
      <c r="BK28" s="54">
        <f t="shared" si="20"/>
        <v>0</v>
      </c>
      <c r="BL28" s="54">
        <f t="shared" si="20"/>
        <v>0</v>
      </c>
      <c r="BM28" s="54">
        <f t="shared" si="20"/>
        <v>0</v>
      </c>
      <c r="BN28" s="54">
        <f t="shared" si="20"/>
        <v>0</v>
      </c>
      <c r="BO28" s="54">
        <f t="shared" si="20"/>
        <v>0</v>
      </c>
      <c r="BP28" s="54">
        <f t="shared" si="20"/>
        <v>0</v>
      </c>
      <c r="BQ28" s="54">
        <f t="shared" si="20"/>
        <v>0</v>
      </c>
      <c r="BR28" s="54">
        <f t="shared" si="20"/>
        <v>0</v>
      </c>
      <c r="BS28" s="54">
        <f t="shared" ref="BS28:CV28" si="21">BS16+BS24+BS26</f>
        <v>0</v>
      </c>
      <c r="BT28" s="54">
        <f t="shared" si="21"/>
        <v>0</v>
      </c>
      <c r="BU28" s="54">
        <f t="shared" si="21"/>
        <v>0</v>
      </c>
      <c r="BV28" s="54">
        <f t="shared" si="21"/>
        <v>0</v>
      </c>
      <c r="BW28" s="54">
        <f t="shared" si="21"/>
        <v>0</v>
      </c>
      <c r="BX28" s="54">
        <f t="shared" si="21"/>
        <v>0</v>
      </c>
      <c r="BY28" s="54">
        <f t="shared" si="21"/>
        <v>0</v>
      </c>
      <c r="BZ28" s="54">
        <f t="shared" si="21"/>
        <v>0</v>
      </c>
      <c r="CA28" s="54">
        <f t="shared" si="21"/>
        <v>0</v>
      </c>
      <c r="CB28" s="54">
        <f t="shared" si="21"/>
        <v>0</v>
      </c>
      <c r="CC28" s="54">
        <f t="shared" si="21"/>
        <v>0</v>
      </c>
      <c r="CD28" s="54">
        <f t="shared" si="21"/>
        <v>0</v>
      </c>
      <c r="CE28" s="54">
        <f t="shared" si="21"/>
        <v>0</v>
      </c>
      <c r="CF28" s="54">
        <f t="shared" si="21"/>
        <v>0</v>
      </c>
      <c r="CG28" s="54">
        <f t="shared" si="21"/>
        <v>0</v>
      </c>
      <c r="CH28" s="54">
        <f t="shared" si="21"/>
        <v>0</v>
      </c>
      <c r="CI28" s="54">
        <f t="shared" si="21"/>
        <v>0</v>
      </c>
      <c r="CJ28" s="54">
        <f t="shared" si="21"/>
        <v>0</v>
      </c>
      <c r="CK28" s="54">
        <f t="shared" si="21"/>
        <v>0</v>
      </c>
      <c r="CL28" s="54">
        <f t="shared" si="21"/>
        <v>0</v>
      </c>
      <c r="CM28" s="54">
        <f t="shared" si="21"/>
        <v>0</v>
      </c>
      <c r="CN28" s="54">
        <f t="shared" si="21"/>
        <v>0</v>
      </c>
      <c r="CO28" s="54">
        <f t="shared" si="21"/>
        <v>0</v>
      </c>
      <c r="CP28" s="54">
        <f t="shared" si="21"/>
        <v>0</v>
      </c>
      <c r="CQ28" s="54">
        <f t="shared" si="21"/>
        <v>0</v>
      </c>
      <c r="CR28" s="54">
        <f t="shared" si="21"/>
        <v>0</v>
      </c>
      <c r="CS28" s="54">
        <f t="shared" si="21"/>
        <v>0</v>
      </c>
      <c r="CT28" s="54">
        <f t="shared" si="21"/>
        <v>0</v>
      </c>
      <c r="CU28" s="54">
        <f t="shared" si="21"/>
        <v>0</v>
      </c>
      <c r="CV28" s="54">
        <f t="shared" si="21"/>
        <v>0</v>
      </c>
      <c r="CW28" s="62"/>
    </row>
    <row r="29" spans="1:101" ht="21" customHeight="1">
      <c r="A29" s="871" t="s">
        <v>207</v>
      </c>
      <c r="B29" s="872"/>
      <c r="C29" s="873"/>
      <c r="D29" s="54">
        <f t="shared" si="11"/>
        <v>40165.626046105877</v>
      </c>
      <c r="E29" s="54">
        <f t="shared" si="12"/>
        <v>-86165.178332381111</v>
      </c>
      <c r="F29" s="54">
        <f t="shared" ref="F29:AK29" si="22">E29+F28</f>
        <v>-86297.913788381105</v>
      </c>
      <c r="G29" s="54">
        <f t="shared" si="22"/>
        <v>-86430.6492443811</v>
      </c>
      <c r="H29" s="54">
        <f t="shared" si="22"/>
        <v>-75383.628339725721</v>
      </c>
      <c r="I29" s="54">
        <f t="shared" si="22"/>
        <v>-75963.949299744258</v>
      </c>
      <c r="J29" s="54">
        <f t="shared" si="22"/>
        <v>-76575.364657086917</v>
      </c>
      <c r="K29" s="54">
        <f t="shared" si="22"/>
        <v>-77634.132217259626</v>
      </c>
      <c r="L29" s="54">
        <f t="shared" si="22"/>
        <v>-67582.626354074746</v>
      </c>
      <c r="M29" s="54">
        <f t="shared" si="22"/>
        <v>-64070.66698915523</v>
      </c>
      <c r="N29" s="54">
        <f t="shared" si="22"/>
        <v>-64641.741005254691</v>
      </c>
      <c r="O29" s="54">
        <f t="shared" si="22"/>
        <v>-68143.67088573442</v>
      </c>
      <c r="P29" s="54">
        <f t="shared" si="22"/>
        <v>-68780.539345969722</v>
      </c>
      <c r="Q29" s="54">
        <f t="shared" si="22"/>
        <v>-69858.039608062303</v>
      </c>
      <c r="R29" s="54">
        <f t="shared" si="22"/>
        <v>-70935.539870154884</v>
      </c>
      <c r="S29" s="54">
        <f t="shared" si="22"/>
        <v>-72026.914437263462</v>
      </c>
      <c r="T29" s="54">
        <f t="shared" si="22"/>
        <v>-73346.747439165541</v>
      </c>
      <c r="U29" s="54">
        <f t="shared" si="22"/>
        <v>-77579.290735029892</v>
      </c>
      <c r="V29" s="54">
        <f t="shared" si="22"/>
        <v>-51580.455975638455</v>
      </c>
      <c r="W29" s="54">
        <f t="shared" si="22"/>
        <v>-15485.194056614229</v>
      </c>
      <c r="X29" s="54">
        <f t="shared" si="22"/>
        <v>29037.563068666641</v>
      </c>
      <c r="Y29" s="54">
        <f t="shared" si="22"/>
        <v>73859.815809939028</v>
      </c>
      <c r="Z29" s="54">
        <f t="shared" si="22"/>
        <v>100796.22380525265</v>
      </c>
      <c r="AA29" s="54">
        <f t="shared" si="22"/>
        <v>119386.56490254987</v>
      </c>
      <c r="AB29" s="54">
        <f t="shared" si="22"/>
        <v>123342.07561990096</v>
      </c>
      <c r="AC29" s="54">
        <f t="shared" si="22"/>
        <v>125056.33335633305</v>
      </c>
      <c r="AD29" s="54">
        <f t="shared" si="22"/>
        <v>45089.052292165085</v>
      </c>
      <c r="AE29" s="54">
        <f t="shared" si="22"/>
        <v>44779.88629417718</v>
      </c>
      <c r="AF29" s="54">
        <f t="shared" si="22"/>
        <v>44524.620034406013</v>
      </c>
      <c r="AG29" s="54">
        <f t="shared" si="22"/>
        <v>44724.890526244068</v>
      </c>
      <c r="AH29" s="54">
        <f t="shared" si="22"/>
        <v>44569.339772339263</v>
      </c>
      <c r="AI29" s="54">
        <f t="shared" si="22"/>
        <v>44434.221892909554</v>
      </c>
      <c r="AJ29" s="54">
        <f t="shared" si="22"/>
        <v>44171.886436909554</v>
      </c>
      <c r="AK29" s="54">
        <f t="shared" si="22"/>
        <v>43374.650320054396</v>
      </c>
      <c r="AL29" s="54">
        <f t="shared" ref="AL29:BQ29" si="23">AK29+AL28</f>
        <v>43236.991939591469</v>
      </c>
      <c r="AM29" s="54">
        <f t="shared" si="23"/>
        <v>36915.859761997766</v>
      </c>
      <c r="AN29" s="54">
        <f t="shared" si="23"/>
        <v>39440.3567384302</v>
      </c>
      <c r="AO29" s="54">
        <f t="shared" si="23"/>
        <v>39878.594255403172</v>
      </c>
      <c r="AP29" s="54">
        <f t="shared" si="23"/>
        <v>40341.129069673443</v>
      </c>
      <c r="AQ29" s="54">
        <f t="shared" si="23"/>
        <v>40165.626046105877</v>
      </c>
      <c r="AR29" s="54">
        <f t="shared" si="23"/>
        <v>40165.626046105877</v>
      </c>
      <c r="AS29" s="54">
        <f t="shared" si="23"/>
        <v>40165.626046105877</v>
      </c>
      <c r="AT29" s="54">
        <f t="shared" si="23"/>
        <v>40165.626046105877</v>
      </c>
      <c r="AU29" s="54">
        <f t="shared" si="23"/>
        <v>40165.626046105877</v>
      </c>
      <c r="AV29" s="54">
        <f t="shared" si="23"/>
        <v>40165.626046105877</v>
      </c>
      <c r="AW29" s="54">
        <f t="shared" si="23"/>
        <v>40165.626046105877</v>
      </c>
      <c r="AX29" s="54">
        <f t="shared" si="23"/>
        <v>40165.626046105877</v>
      </c>
      <c r="AY29" s="54">
        <f t="shared" si="23"/>
        <v>40165.626046105877</v>
      </c>
      <c r="AZ29" s="54">
        <f t="shared" si="23"/>
        <v>40165.626046105877</v>
      </c>
      <c r="BA29" s="54">
        <f t="shared" si="23"/>
        <v>40165.626046105877</v>
      </c>
      <c r="BB29" s="54">
        <f t="shared" si="23"/>
        <v>40165.626046105877</v>
      </c>
      <c r="BC29" s="54">
        <f t="shared" si="23"/>
        <v>40165.626046105877</v>
      </c>
      <c r="BD29" s="54">
        <f t="shared" si="23"/>
        <v>40165.626046105877</v>
      </c>
      <c r="BE29" s="54">
        <f t="shared" si="23"/>
        <v>40165.626046105877</v>
      </c>
      <c r="BF29" s="54">
        <f t="shared" si="23"/>
        <v>40165.626046105877</v>
      </c>
      <c r="BG29" s="54">
        <f t="shared" si="23"/>
        <v>40165.626046105877</v>
      </c>
      <c r="BH29" s="54">
        <f t="shared" si="23"/>
        <v>40165.626046105877</v>
      </c>
      <c r="BI29" s="54">
        <f t="shared" si="23"/>
        <v>40165.626046105877</v>
      </c>
      <c r="BJ29" s="54">
        <f t="shared" si="23"/>
        <v>40165.626046105877</v>
      </c>
      <c r="BK29" s="54">
        <f t="shared" si="23"/>
        <v>40165.626046105877</v>
      </c>
      <c r="BL29" s="54">
        <f t="shared" si="23"/>
        <v>40165.626046105877</v>
      </c>
      <c r="BM29" s="54">
        <f t="shared" si="23"/>
        <v>40165.626046105877</v>
      </c>
      <c r="BN29" s="54">
        <f t="shared" si="23"/>
        <v>40165.626046105877</v>
      </c>
      <c r="BO29" s="54">
        <f t="shared" si="23"/>
        <v>40165.626046105877</v>
      </c>
      <c r="BP29" s="54">
        <f t="shared" si="23"/>
        <v>40165.626046105877</v>
      </c>
      <c r="BQ29" s="54">
        <f t="shared" si="23"/>
        <v>40165.626046105877</v>
      </c>
      <c r="BR29" s="54">
        <f t="shared" ref="BR29:CV29" si="24">BQ29+BR28</f>
        <v>40165.626046105877</v>
      </c>
      <c r="BS29" s="54">
        <f t="shared" si="24"/>
        <v>40165.626046105877</v>
      </c>
      <c r="BT29" s="54">
        <f t="shared" si="24"/>
        <v>40165.626046105877</v>
      </c>
      <c r="BU29" s="54">
        <f t="shared" si="24"/>
        <v>40165.626046105877</v>
      </c>
      <c r="BV29" s="54">
        <f t="shared" si="24"/>
        <v>40165.626046105877</v>
      </c>
      <c r="BW29" s="54">
        <f t="shared" si="24"/>
        <v>40165.626046105877</v>
      </c>
      <c r="BX29" s="54">
        <f t="shared" si="24"/>
        <v>40165.626046105877</v>
      </c>
      <c r="BY29" s="54">
        <f t="shared" si="24"/>
        <v>40165.626046105877</v>
      </c>
      <c r="BZ29" s="54">
        <f t="shared" si="24"/>
        <v>40165.626046105877</v>
      </c>
      <c r="CA29" s="54">
        <f t="shared" si="24"/>
        <v>40165.626046105877</v>
      </c>
      <c r="CB29" s="54">
        <f t="shared" si="24"/>
        <v>40165.626046105877</v>
      </c>
      <c r="CC29" s="54">
        <f t="shared" si="24"/>
        <v>40165.626046105877</v>
      </c>
      <c r="CD29" s="54">
        <f t="shared" si="24"/>
        <v>40165.626046105877</v>
      </c>
      <c r="CE29" s="54">
        <f t="shared" si="24"/>
        <v>40165.626046105877</v>
      </c>
      <c r="CF29" s="54">
        <f t="shared" si="24"/>
        <v>40165.626046105877</v>
      </c>
      <c r="CG29" s="54">
        <f t="shared" si="24"/>
        <v>40165.626046105877</v>
      </c>
      <c r="CH29" s="54">
        <f t="shared" si="24"/>
        <v>40165.626046105877</v>
      </c>
      <c r="CI29" s="54">
        <f t="shared" si="24"/>
        <v>40165.626046105877</v>
      </c>
      <c r="CJ29" s="54">
        <f t="shared" si="24"/>
        <v>40165.626046105877</v>
      </c>
      <c r="CK29" s="54">
        <f t="shared" si="24"/>
        <v>40165.626046105877</v>
      </c>
      <c r="CL29" s="54">
        <f t="shared" si="24"/>
        <v>40165.626046105877</v>
      </c>
      <c r="CM29" s="54">
        <f t="shared" si="24"/>
        <v>40165.626046105877</v>
      </c>
      <c r="CN29" s="54">
        <f t="shared" si="24"/>
        <v>40165.626046105877</v>
      </c>
      <c r="CO29" s="54">
        <f t="shared" si="24"/>
        <v>40165.626046105877</v>
      </c>
      <c r="CP29" s="54">
        <f t="shared" si="24"/>
        <v>40165.626046105877</v>
      </c>
      <c r="CQ29" s="54">
        <f t="shared" si="24"/>
        <v>40165.626046105877</v>
      </c>
      <c r="CR29" s="54">
        <f t="shared" si="24"/>
        <v>40165.626046105877</v>
      </c>
      <c r="CS29" s="54">
        <f t="shared" si="24"/>
        <v>40165.626046105877</v>
      </c>
      <c r="CT29" s="54">
        <f t="shared" si="24"/>
        <v>40165.626046105877</v>
      </c>
      <c r="CU29" s="54">
        <f t="shared" si="24"/>
        <v>40165.626046105877</v>
      </c>
      <c r="CV29" s="54">
        <f t="shared" si="24"/>
        <v>40165.626046105877</v>
      </c>
      <c r="CW29" s="62">
        <f>CV29-'8、融资与资金成本'!B104-'利润表（汇总）'!AE62</f>
        <v>0</v>
      </c>
    </row>
    <row r="30" spans="1:101" s="35" customFormat="1" ht="21" customHeight="1">
      <c r="A30" s="841" t="s">
        <v>263</v>
      </c>
      <c r="B30" s="874" t="s">
        <v>264</v>
      </c>
      <c r="C30" s="874"/>
      <c r="D30" s="55">
        <f t="shared" si="19"/>
        <v>0</v>
      </c>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62"/>
    </row>
    <row r="31" spans="1:101" s="35" customFormat="1" ht="21" customHeight="1">
      <c r="A31" s="842"/>
      <c r="B31" s="874" t="s">
        <v>265</v>
      </c>
      <c r="C31" s="874"/>
      <c r="D31" s="55">
        <f t="shared" si="19"/>
        <v>0</v>
      </c>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62"/>
    </row>
    <row r="32" spans="1:101" s="35" customFormat="1" ht="21" customHeight="1">
      <c r="A32" s="842"/>
      <c r="B32" s="875" t="s">
        <v>266</v>
      </c>
      <c r="C32" s="875"/>
      <c r="D32" s="56">
        <f t="shared" si="19"/>
        <v>0</v>
      </c>
      <c r="E32" s="56">
        <f>SUM(E30:E31)</f>
        <v>0</v>
      </c>
      <c r="F32" s="56">
        <f>SUM(F30:F31)</f>
        <v>0</v>
      </c>
      <c r="G32" s="56">
        <f t="shared" ref="G32:BR32" si="25">SUM(G30:G31)</f>
        <v>0</v>
      </c>
      <c r="H32" s="56">
        <f t="shared" si="25"/>
        <v>0</v>
      </c>
      <c r="I32" s="56">
        <f t="shared" si="25"/>
        <v>0</v>
      </c>
      <c r="J32" s="56">
        <f t="shared" si="25"/>
        <v>0</v>
      </c>
      <c r="K32" s="56">
        <f t="shared" si="25"/>
        <v>0</v>
      </c>
      <c r="L32" s="56">
        <f t="shared" si="25"/>
        <v>0</v>
      </c>
      <c r="M32" s="56">
        <f t="shared" si="25"/>
        <v>0</v>
      </c>
      <c r="N32" s="56">
        <f t="shared" si="25"/>
        <v>0</v>
      </c>
      <c r="O32" s="56">
        <f t="shared" si="25"/>
        <v>0</v>
      </c>
      <c r="P32" s="56">
        <f t="shared" si="25"/>
        <v>0</v>
      </c>
      <c r="Q32" s="56">
        <f t="shared" si="25"/>
        <v>0</v>
      </c>
      <c r="R32" s="56">
        <f t="shared" si="25"/>
        <v>0</v>
      </c>
      <c r="S32" s="56">
        <f t="shared" si="25"/>
        <v>0</v>
      </c>
      <c r="T32" s="56">
        <f t="shared" si="25"/>
        <v>0</v>
      </c>
      <c r="U32" s="56">
        <f t="shared" si="25"/>
        <v>0</v>
      </c>
      <c r="V32" s="56">
        <f t="shared" si="25"/>
        <v>0</v>
      </c>
      <c r="W32" s="56">
        <f t="shared" si="25"/>
        <v>0</v>
      </c>
      <c r="X32" s="56">
        <f t="shared" si="25"/>
        <v>0</v>
      </c>
      <c r="Y32" s="56">
        <f t="shared" si="25"/>
        <v>0</v>
      </c>
      <c r="Z32" s="56">
        <f t="shared" si="25"/>
        <v>0</v>
      </c>
      <c r="AA32" s="56">
        <f t="shared" si="25"/>
        <v>0</v>
      </c>
      <c r="AB32" s="56">
        <f t="shared" si="25"/>
        <v>0</v>
      </c>
      <c r="AC32" s="56">
        <f t="shared" si="25"/>
        <v>0</v>
      </c>
      <c r="AD32" s="56">
        <f t="shared" si="25"/>
        <v>0</v>
      </c>
      <c r="AE32" s="56">
        <f t="shared" si="25"/>
        <v>0</v>
      </c>
      <c r="AF32" s="56">
        <f t="shared" si="25"/>
        <v>0</v>
      </c>
      <c r="AG32" s="56">
        <f t="shared" si="25"/>
        <v>0</v>
      </c>
      <c r="AH32" s="56">
        <f t="shared" si="25"/>
        <v>0</v>
      </c>
      <c r="AI32" s="56">
        <f t="shared" si="25"/>
        <v>0</v>
      </c>
      <c r="AJ32" s="56">
        <f t="shared" si="25"/>
        <v>0</v>
      </c>
      <c r="AK32" s="56">
        <f t="shared" si="25"/>
        <v>0</v>
      </c>
      <c r="AL32" s="56">
        <f t="shared" si="25"/>
        <v>0</v>
      </c>
      <c r="AM32" s="56">
        <f t="shared" si="25"/>
        <v>0</v>
      </c>
      <c r="AN32" s="56">
        <f t="shared" si="25"/>
        <v>0</v>
      </c>
      <c r="AO32" s="56">
        <f t="shared" si="25"/>
        <v>0</v>
      </c>
      <c r="AP32" s="56">
        <f t="shared" si="25"/>
        <v>0</v>
      </c>
      <c r="AQ32" s="56">
        <f t="shared" si="25"/>
        <v>0</v>
      </c>
      <c r="AR32" s="56">
        <f t="shared" si="25"/>
        <v>0</v>
      </c>
      <c r="AS32" s="56">
        <f t="shared" si="25"/>
        <v>0</v>
      </c>
      <c r="AT32" s="56">
        <f t="shared" si="25"/>
        <v>0</v>
      </c>
      <c r="AU32" s="56">
        <f t="shared" si="25"/>
        <v>0</v>
      </c>
      <c r="AV32" s="56">
        <f t="shared" si="25"/>
        <v>0</v>
      </c>
      <c r="AW32" s="56">
        <f t="shared" si="25"/>
        <v>0</v>
      </c>
      <c r="AX32" s="56">
        <f t="shared" si="25"/>
        <v>0</v>
      </c>
      <c r="AY32" s="56">
        <f t="shared" si="25"/>
        <v>0</v>
      </c>
      <c r="AZ32" s="56">
        <f t="shared" si="25"/>
        <v>0</v>
      </c>
      <c r="BA32" s="56">
        <f t="shared" si="25"/>
        <v>0</v>
      </c>
      <c r="BB32" s="56">
        <f t="shared" si="25"/>
        <v>0</v>
      </c>
      <c r="BC32" s="56">
        <f t="shared" si="25"/>
        <v>0</v>
      </c>
      <c r="BD32" s="56">
        <f t="shared" si="25"/>
        <v>0</v>
      </c>
      <c r="BE32" s="56">
        <f t="shared" si="25"/>
        <v>0</v>
      </c>
      <c r="BF32" s="56">
        <f t="shared" si="25"/>
        <v>0</v>
      </c>
      <c r="BG32" s="56">
        <f t="shared" si="25"/>
        <v>0</v>
      </c>
      <c r="BH32" s="56">
        <f t="shared" si="25"/>
        <v>0</v>
      </c>
      <c r="BI32" s="56">
        <f t="shared" si="25"/>
        <v>0</v>
      </c>
      <c r="BJ32" s="56">
        <f t="shared" si="25"/>
        <v>0</v>
      </c>
      <c r="BK32" s="56">
        <f t="shared" si="25"/>
        <v>0</v>
      </c>
      <c r="BL32" s="56">
        <f t="shared" si="25"/>
        <v>0</v>
      </c>
      <c r="BM32" s="56">
        <f t="shared" si="25"/>
        <v>0</v>
      </c>
      <c r="BN32" s="56">
        <f t="shared" si="25"/>
        <v>0</v>
      </c>
      <c r="BO32" s="56">
        <f t="shared" si="25"/>
        <v>0</v>
      </c>
      <c r="BP32" s="56">
        <f t="shared" si="25"/>
        <v>0</v>
      </c>
      <c r="BQ32" s="56">
        <f t="shared" si="25"/>
        <v>0</v>
      </c>
      <c r="BR32" s="56">
        <f t="shared" si="25"/>
        <v>0</v>
      </c>
      <c r="BS32" s="56">
        <f t="shared" ref="BS32:CV32" si="26">SUM(BS30:BS31)</f>
        <v>0</v>
      </c>
      <c r="BT32" s="56">
        <f t="shared" si="26"/>
        <v>0</v>
      </c>
      <c r="BU32" s="56">
        <f t="shared" si="26"/>
        <v>0</v>
      </c>
      <c r="BV32" s="56">
        <f t="shared" si="26"/>
        <v>0</v>
      </c>
      <c r="BW32" s="56">
        <f t="shared" si="26"/>
        <v>0</v>
      </c>
      <c r="BX32" s="56">
        <f t="shared" si="26"/>
        <v>0</v>
      </c>
      <c r="BY32" s="56">
        <f t="shared" si="26"/>
        <v>0</v>
      </c>
      <c r="BZ32" s="56">
        <f t="shared" si="26"/>
        <v>0</v>
      </c>
      <c r="CA32" s="56">
        <f t="shared" si="26"/>
        <v>0</v>
      </c>
      <c r="CB32" s="56">
        <f t="shared" si="26"/>
        <v>0</v>
      </c>
      <c r="CC32" s="56">
        <f t="shared" si="26"/>
        <v>0</v>
      </c>
      <c r="CD32" s="56">
        <f t="shared" si="26"/>
        <v>0</v>
      </c>
      <c r="CE32" s="56">
        <f t="shared" si="26"/>
        <v>0</v>
      </c>
      <c r="CF32" s="56">
        <f t="shared" si="26"/>
        <v>0</v>
      </c>
      <c r="CG32" s="56">
        <f t="shared" si="26"/>
        <v>0</v>
      </c>
      <c r="CH32" s="56">
        <f t="shared" si="26"/>
        <v>0</v>
      </c>
      <c r="CI32" s="56">
        <f t="shared" si="26"/>
        <v>0</v>
      </c>
      <c r="CJ32" s="56">
        <f t="shared" si="26"/>
        <v>0</v>
      </c>
      <c r="CK32" s="56">
        <f t="shared" si="26"/>
        <v>0</v>
      </c>
      <c r="CL32" s="56">
        <f t="shared" si="26"/>
        <v>0</v>
      </c>
      <c r="CM32" s="56">
        <f t="shared" si="26"/>
        <v>0</v>
      </c>
      <c r="CN32" s="56">
        <f t="shared" si="26"/>
        <v>0</v>
      </c>
      <c r="CO32" s="56">
        <f t="shared" si="26"/>
        <v>0</v>
      </c>
      <c r="CP32" s="56">
        <f t="shared" si="26"/>
        <v>0</v>
      </c>
      <c r="CQ32" s="56">
        <f t="shared" si="26"/>
        <v>0</v>
      </c>
      <c r="CR32" s="56">
        <f t="shared" si="26"/>
        <v>0</v>
      </c>
      <c r="CS32" s="56">
        <f t="shared" si="26"/>
        <v>0</v>
      </c>
      <c r="CT32" s="56">
        <f t="shared" si="26"/>
        <v>0</v>
      </c>
      <c r="CU32" s="56">
        <f t="shared" si="26"/>
        <v>0</v>
      </c>
      <c r="CV32" s="56">
        <f t="shared" si="26"/>
        <v>0</v>
      </c>
      <c r="CW32" s="65"/>
    </row>
    <row r="33" spans="1:101" s="35" customFormat="1" ht="21" customHeight="1">
      <c r="A33" s="843"/>
      <c r="B33" s="876" t="s">
        <v>208</v>
      </c>
      <c r="C33" s="877"/>
      <c r="D33" s="49">
        <f>CV33</f>
        <v>0</v>
      </c>
      <c r="E33" s="49">
        <f>E30</f>
        <v>0</v>
      </c>
      <c r="F33" s="49">
        <f>E33+F32</f>
        <v>0</v>
      </c>
      <c r="G33" s="49">
        <f t="shared" ref="G33:BR33" si="27">F33+G32</f>
        <v>0</v>
      </c>
      <c r="H33" s="49">
        <f t="shared" si="27"/>
        <v>0</v>
      </c>
      <c r="I33" s="49">
        <f t="shared" si="27"/>
        <v>0</v>
      </c>
      <c r="J33" s="49">
        <f t="shared" si="27"/>
        <v>0</v>
      </c>
      <c r="K33" s="49">
        <f t="shared" si="27"/>
        <v>0</v>
      </c>
      <c r="L33" s="49">
        <f t="shared" si="27"/>
        <v>0</v>
      </c>
      <c r="M33" s="49">
        <f t="shared" si="27"/>
        <v>0</v>
      </c>
      <c r="N33" s="49">
        <f t="shared" si="27"/>
        <v>0</v>
      </c>
      <c r="O33" s="49">
        <f t="shared" si="27"/>
        <v>0</v>
      </c>
      <c r="P33" s="49">
        <f t="shared" si="27"/>
        <v>0</v>
      </c>
      <c r="Q33" s="49">
        <f t="shared" si="27"/>
        <v>0</v>
      </c>
      <c r="R33" s="49">
        <f t="shared" si="27"/>
        <v>0</v>
      </c>
      <c r="S33" s="49">
        <f t="shared" si="27"/>
        <v>0</v>
      </c>
      <c r="T33" s="49">
        <f t="shared" si="27"/>
        <v>0</v>
      </c>
      <c r="U33" s="49">
        <f t="shared" si="27"/>
        <v>0</v>
      </c>
      <c r="V33" s="49">
        <f t="shared" si="27"/>
        <v>0</v>
      </c>
      <c r="W33" s="49">
        <f t="shared" si="27"/>
        <v>0</v>
      </c>
      <c r="X33" s="49">
        <f t="shared" si="27"/>
        <v>0</v>
      </c>
      <c r="Y33" s="49">
        <f t="shared" si="27"/>
        <v>0</v>
      </c>
      <c r="Z33" s="49">
        <f t="shared" si="27"/>
        <v>0</v>
      </c>
      <c r="AA33" s="49">
        <f t="shared" si="27"/>
        <v>0</v>
      </c>
      <c r="AB33" s="49">
        <f t="shared" si="27"/>
        <v>0</v>
      </c>
      <c r="AC33" s="49">
        <f t="shared" si="27"/>
        <v>0</v>
      </c>
      <c r="AD33" s="49">
        <f t="shared" si="27"/>
        <v>0</v>
      </c>
      <c r="AE33" s="49">
        <f t="shared" si="27"/>
        <v>0</v>
      </c>
      <c r="AF33" s="49">
        <f t="shared" si="27"/>
        <v>0</v>
      </c>
      <c r="AG33" s="49">
        <f t="shared" si="27"/>
        <v>0</v>
      </c>
      <c r="AH33" s="49">
        <f t="shared" si="27"/>
        <v>0</v>
      </c>
      <c r="AI33" s="49">
        <f t="shared" si="27"/>
        <v>0</v>
      </c>
      <c r="AJ33" s="49">
        <f t="shared" si="27"/>
        <v>0</v>
      </c>
      <c r="AK33" s="49">
        <f t="shared" si="27"/>
        <v>0</v>
      </c>
      <c r="AL33" s="49">
        <f t="shared" si="27"/>
        <v>0</v>
      </c>
      <c r="AM33" s="49">
        <f t="shared" si="27"/>
        <v>0</v>
      </c>
      <c r="AN33" s="49">
        <f t="shared" si="27"/>
        <v>0</v>
      </c>
      <c r="AO33" s="49">
        <f t="shared" si="27"/>
        <v>0</v>
      </c>
      <c r="AP33" s="49">
        <f t="shared" si="27"/>
        <v>0</v>
      </c>
      <c r="AQ33" s="49">
        <f t="shared" si="27"/>
        <v>0</v>
      </c>
      <c r="AR33" s="49">
        <f t="shared" si="27"/>
        <v>0</v>
      </c>
      <c r="AS33" s="49">
        <f t="shared" si="27"/>
        <v>0</v>
      </c>
      <c r="AT33" s="49">
        <f t="shared" si="27"/>
        <v>0</v>
      </c>
      <c r="AU33" s="49">
        <f t="shared" si="27"/>
        <v>0</v>
      </c>
      <c r="AV33" s="49">
        <f t="shared" si="27"/>
        <v>0</v>
      </c>
      <c r="AW33" s="49">
        <f t="shared" si="27"/>
        <v>0</v>
      </c>
      <c r="AX33" s="49">
        <f t="shared" si="27"/>
        <v>0</v>
      </c>
      <c r="AY33" s="49">
        <f t="shared" si="27"/>
        <v>0</v>
      </c>
      <c r="AZ33" s="49">
        <f t="shared" si="27"/>
        <v>0</v>
      </c>
      <c r="BA33" s="49">
        <f t="shared" si="27"/>
        <v>0</v>
      </c>
      <c r="BB33" s="49">
        <f t="shared" si="27"/>
        <v>0</v>
      </c>
      <c r="BC33" s="49">
        <f t="shared" si="27"/>
        <v>0</v>
      </c>
      <c r="BD33" s="49">
        <f t="shared" si="27"/>
        <v>0</v>
      </c>
      <c r="BE33" s="49">
        <f t="shared" si="27"/>
        <v>0</v>
      </c>
      <c r="BF33" s="49">
        <f t="shared" si="27"/>
        <v>0</v>
      </c>
      <c r="BG33" s="49">
        <f t="shared" si="27"/>
        <v>0</v>
      </c>
      <c r="BH33" s="49">
        <f t="shared" si="27"/>
        <v>0</v>
      </c>
      <c r="BI33" s="49">
        <f t="shared" si="27"/>
        <v>0</v>
      </c>
      <c r="BJ33" s="49">
        <f t="shared" si="27"/>
        <v>0</v>
      </c>
      <c r="BK33" s="49">
        <f t="shared" si="27"/>
        <v>0</v>
      </c>
      <c r="BL33" s="49">
        <f t="shared" si="27"/>
        <v>0</v>
      </c>
      <c r="BM33" s="49">
        <f t="shared" si="27"/>
        <v>0</v>
      </c>
      <c r="BN33" s="49">
        <f t="shared" si="27"/>
        <v>0</v>
      </c>
      <c r="BO33" s="49">
        <f t="shared" si="27"/>
        <v>0</v>
      </c>
      <c r="BP33" s="49">
        <f t="shared" si="27"/>
        <v>0</v>
      </c>
      <c r="BQ33" s="49">
        <f t="shared" si="27"/>
        <v>0</v>
      </c>
      <c r="BR33" s="49">
        <f t="shared" si="27"/>
        <v>0</v>
      </c>
      <c r="BS33" s="49">
        <f t="shared" ref="BS33:CV33" si="28">BR33+BS32</f>
        <v>0</v>
      </c>
      <c r="BT33" s="49">
        <f t="shared" si="28"/>
        <v>0</v>
      </c>
      <c r="BU33" s="49">
        <f t="shared" si="28"/>
        <v>0</v>
      </c>
      <c r="BV33" s="49">
        <f t="shared" si="28"/>
        <v>0</v>
      </c>
      <c r="BW33" s="49">
        <f t="shared" si="28"/>
        <v>0</v>
      </c>
      <c r="BX33" s="49">
        <f t="shared" si="28"/>
        <v>0</v>
      </c>
      <c r="BY33" s="49">
        <f t="shared" si="28"/>
        <v>0</v>
      </c>
      <c r="BZ33" s="49">
        <f t="shared" si="28"/>
        <v>0</v>
      </c>
      <c r="CA33" s="49">
        <f t="shared" si="28"/>
        <v>0</v>
      </c>
      <c r="CB33" s="49">
        <f t="shared" si="28"/>
        <v>0</v>
      </c>
      <c r="CC33" s="49">
        <f t="shared" si="28"/>
        <v>0</v>
      </c>
      <c r="CD33" s="49">
        <f t="shared" si="28"/>
        <v>0</v>
      </c>
      <c r="CE33" s="49">
        <f t="shared" si="28"/>
        <v>0</v>
      </c>
      <c r="CF33" s="49">
        <f t="shared" si="28"/>
        <v>0</v>
      </c>
      <c r="CG33" s="49">
        <f t="shared" si="28"/>
        <v>0</v>
      </c>
      <c r="CH33" s="49">
        <f t="shared" si="28"/>
        <v>0</v>
      </c>
      <c r="CI33" s="49">
        <f t="shared" si="28"/>
        <v>0</v>
      </c>
      <c r="CJ33" s="49">
        <f t="shared" si="28"/>
        <v>0</v>
      </c>
      <c r="CK33" s="49">
        <f t="shared" si="28"/>
        <v>0</v>
      </c>
      <c r="CL33" s="49">
        <f t="shared" si="28"/>
        <v>0</v>
      </c>
      <c r="CM33" s="49">
        <f t="shared" si="28"/>
        <v>0</v>
      </c>
      <c r="CN33" s="49">
        <f t="shared" si="28"/>
        <v>0</v>
      </c>
      <c r="CO33" s="49">
        <f t="shared" si="28"/>
        <v>0</v>
      </c>
      <c r="CP33" s="49">
        <f t="shared" si="28"/>
        <v>0</v>
      </c>
      <c r="CQ33" s="49">
        <f t="shared" si="28"/>
        <v>0</v>
      </c>
      <c r="CR33" s="49">
        <f t="shared" si="28"/>
        <v>0</v>
      </c>
      <c r="CS33" s="49">
        <f t="shared" si="28"/>
        <v>0</v>
      </c>
      <c r="CT33" s="49">
        <f t="shared" si="28"/>
        <v>0</v>
      </c>
      <c r="CU33" s="49">
        <f t="shared" si="28"/>
        <v>0</v>
      </c>
      <c r="CV33" s="49">
        <f t="shared" si="28"/>
        <v>0</v>
      </c>
      <c r="CW33" s="62"/>
    </row>
    <row r="34" spans="1:101" ht="21" customHeight="1">
      <c r="A34" s="878" t="s">
        <v>267</v>
      </c>
      <c r="B34" s="878"/>
      <c r="C34" s="878"/>
      <c r="D34" s="74">
        <f>SUM(E34:CV34)</f>
        <v>40165.626046105877</v>
      </c>
      <c r="E34" s="57">
        <f>E28+E32</f>
        <v>-86165.178332381111</v>
      </c>
      <c r="F34" s="57">
        <f>F28+F32</f>
        <v>-132.735456</v>
      </c>
      <c r="G34" s="57">
        <f t="shared" ref="G34:BR34" si="29">G28+G32</f>
        <v>-132.735456</v>
      </c>
      <c r="H34" s="57">
        <f t="shared" si="29"/>
        <v>11047.020904655379</v>
      </c>
      <c r="I34" s="57">
        <f t="shared" si="29"/>
        <v>-580.320960018542</v>
      </c>
      <c r="J34" s="57">
        <f t="shared" si="29"/>
        <v>-611.41535734265483</v>
      </c>
      <c r="K34" s="57">
        <f t="shared" si="29"/>
        <v>-1058.767560172703</v>
      </c>
      <c r="L34" s="57">
        <f t="shared" si="29"/>
        <v>10051.505863184873</v>
      </c>
      <c r="M34" s="57">
        <f t="shared" si="29"/>
        <v>3511.9593649195162</v>
      </c>
      <c r="N34" s="57">
        <f t="shared" si="29"/>
        <v>-571.07401609946362</v>
      </c>
      <c r="O34" s="57">
        <f t="shared" si="29"/>
        <v>-3501.9298804797318</v>
      </c>
      <c r="P34" s="57">
        <f t="shared" si="29"/>
        <v>-636.86846023530313</v>
      </c>
      <c r="Q34" s="57">
        <f t="shared" si="29"/>
        <v>-1077.5002620925852</v>
      </c>
      <c r="R34" s="57">
        <f t="shared" si="29"/>
        <v>-1077.5002620925852</v>
      </c>
      <c r="S34" s="57">
        <f t="shared" si="29"/>
        <v>-1091.3745671085794</v>
      </c>
      <c r="T34" s="57">
        <f t="shared" si="29"/>
        <v>-1319.8330019020768</v>
      </c>
      <c r="U34" s="57">
        <f t="shared" si="29"/>
        <v>-4232.5432958643523</v>
      </c>
      <c r="V34" s="57">
        <f t="shared" si="29"/>
        <v>25998.834759391437</v>
      </c>
      <c r="W34" s="57">
        <f t="shared" si="29"/>
        <v>36095.261919024226</v>
      </c>
      <c r="X34" s="57">
        <f t="shared" si="29"/>
        <v>44522.75712528087</v>
      </c>
      <c r="Y34" s="57">
        <f t="shared" si="29"/>
        <v>44822.252741272387</v>
      </c>
      <c r="Z34" s="57">
        <f t="shared" si="29"/>
        <v>26936.407995313624</v>
      </c>
      <c r="AA34" s="57">
        <f t="shared" si="29"/>
        <v>18590.341097297212</v>
      </c>
      <c r="AB34" s="57">
        <f t="shared" si="29"/>
        <v>3955.5107173510919</v>
      </c>
      <c r="AC34" s="57">
        <f t="shared" si="29"/>
        <v>1714.2577364320878</v>
      </c>
      <c r="AD34" s="57">
        <f t="shared" si="29"/>
        <v>-79967.281064167968</v>
      </c>
      <c r="AE34" s="57">
        <f t="shared" si="29"/>
        <v>-309.16599798790583</v>
      </c>
      <c r="AF34" s="57">
        <f t="shared" si="29"/>
        <v>-255.26625977116475</v>
      </c>
      <c r="AG34" s="57">
        <f t="shared" si="29"/>
        <v>200.2704918380557</v>
      </c>
      <c r="AH34" s="57">
        <f t="shared" si="29"/>
        <v>-155.5507539048044</v>
      </c>
      <c r="AI34" s="57">
        <f t="shared" si="29"/>
        <v>-135.11787942971037</v>
      </c>
      <c r="AJ34" s="57">
        <f t="shared" si="29"/>
        <v>-262.33545600000002</v>
      </c>
      <c r="AK34" s="57">
        <f t="shared" si="29"/>
        <v>-797.23611685515675</v>
      </c>
      <c r="AL34" s="57">
        <f t="shared" si="29"/>
        <v>-137.65838046292441</v>
      </c>
      <c r="AM34" s="57">
        <f t="shared" si="29"/>
        <v>-6321.1321775937022</v>
      </c>
      <c r="AN34" s="57">
        <f t="shared" si="29"/>
        <v>2524.4969764324323</v>
      </c>
      <c r="AO34" s="57">
        <f t="shared" si="29"/>
        <v>438.23751697297303</v>
      </c>
      <c r="AP34" s="57">
        <f t="shared" si="29"/>
        <v>462.53481427027032</v>
      </c>
      <c r="AQ34" s="57">
        <f t="shared" si="29"/>
        <v>-175.50302356756757</v>
      </c>
      <c r="AR34" s="57">
        <f t="shared" si="29"/>
        <v>0</v>
      </c>
      <c r="AS34" s="57">
        <f t="shared" si="29"/>
        <v>0</v>
      </c>
      <c r="AT34" s="57">
        <f t="shared" si="29"/>
        <v>0</v>
      </c>
      <c r="AU34" s="57">
        <f t="shared" si="29"/>
        <v>0</v>
      </c>
      <c r="AV34" s="57">
        <f t="shared" si="29"/>
        <v>0</v>
      </c>
      <c r="AW34" s="57">
        <f t="shared" si="29"/>
        <v>0</v>
      </c>
      <c r="AX34" s="57">
        <f t="shared" si="29"/>
        <v>0</v>
      </c>
      <c r="AY34" s="57">
        <f t="shared" si="29"/>
        <v>0</v>
      </c>
      <c r="AZ34" s="57">
        <f t="shared" si="29"/>
        <v>0</v>
      </c>
      <c r="BA34" s="57">
        <f t="shared" si="29"/>
        <v>0</v>
      </c>
      <c r="BB34" s="57">
        <f t="shared" si="29"/>
        <v>0</v>
      </c>
      <c r="BC34" s="57">
        <f t="shared" si="29"/>
        <v>0</v>
      </c>
      <c r="BD34" s="57">
        <f t="shared" si="29"/>
        <v>0</v>
      </c>
      <c r="BE34" s="57">
        <f t="shared" si="29"/>
        <v>0</v>
      </c>
      <c r="BF34" s="57">
        <f t="shared" si="29"/>
        <v>0</v>
      </c>
      <c r="BG34" s="57">
        <f t="shared" si="29"/>
        <v>0</v>
      </c>
      <c r="BH34" s="57">
        <f t="shared" si="29"/>
        <v>0</v>
      </c>
      <c r="BI34" s="57">
        <f t="shared" si="29"/>
        <v>0</v>
      </c>
      <c r="BJ34" s="57">
        <f t="shared" si="29"/>
        <v>0</v>
      </c>
      <c r="BK34" s="57">
        <f t="shared" si="29"/>
        <v>0</v>
      </c>
      <c r="BL34" s="57">
        <f t="shared" si="29"/>
        <v>0</v>
      </c>
      <c r="BM34" s="57">
        <f t="shared" si="29"/>
        <v>0</v>
      </c>
      <c r="BN34" s="57">
        <f t="shared" si="29"/>
        <v>0</v>
      </c>
      <c r="BO34" s="57">
        <f t="shared" si="29"/>
        <v>0</v>
      </c>
      <c r="BP34" s="57">
        <f t="shared" si="29"/>
        <v>0</v>
      </c>
      <c r="BQ34" s="57">
        <f t="shared" si="29"/>
        <v>0</v>
      </c>
      <c r="BR34" s="57">
        <f t="shared" si="29"/>
        <v>0</v>
      </c>
      <c r="BS34" s="57">
        <f t="shared" ref="BS34:CV34" si="30">BS28+BS32</f>
        <v>0</v>
      </c>
      <c r="BT34" s="57">
        <f t="shared" si="30"/>
        <v>0</v>
      </c>
      <c r="BU34" s="57">
        <f t="shared" si="30"/>
        <v>0</v>
      </c>
      <c r="BV34" s="57">
        <f t="shared" si="30"/>
        <v>0</v>
      </c>
      <c r="BW34" s="57">
        <f t="shared" si="30"/>
        <v>0</v>
      </c>
      <c r="BX34" s="57">
        <f t="shared" si="30"/>
        <v>0</v>
      </c>
      <c r="BY34" s="57">
        <f t="shared" si="30"/>
        <v>0</v>
      </c>
      <c r="BZ34" s="57">
        <f t="shared" si="30"/>
        <v>0</v>
      </c>
      <c r="CA34" s="57">
        <f t="shared" si="30"/>
        <v>0</v>
      </c>
      <c r="CB34" s="57">
        <f t="shared" si="30"/>
        <v>0</v>
      </c>
      <c r="CC34" s="57">
        <f t="shared" si="30"/>
        <v>0</v>
      </c>
      <c r="CD34" s="57">
        <f t="shared" si="30"/>
        <v>0</v>
      </c>
      <c r="CE34" s="57">
        <f t="shared" si="30"/>
        <v>0</v>
      </c>
      <c r="CF34" s="57">
        <f t="shared" si="30"/>
        <v>0</v>
      </c>
      <c r="CG34" s="57">
        <f t="shared" si="30"/>
        <v>0</v>
      </c>
      <c r="CH34" s="57">
        <f t="shared" si="30"/>
        <v>0</v>
      </c>
      <c r="CI34" s="57">
        <f t="shared" si="30"/>
        <v>0</v>
      </c>
      <c r="CJ34" s="57">
        <f t="shared" si="30"/>
        <v>0</v>
      </c>
      <c r="CK34" s="57">
        <f t="shared" si="30"/>
        <v>0</v>
      </c>
      <c r="CL34" s="57">
        <f t="shared" si="30"/>
        <v>0</v>
      </c>
      <c r="CM34" s="57">
        <f t="shared" si="30"/>
        <v>0</v>
      </c>
      <c r="CN34" s="57">
        <f t="shared" si="30"/>
        <v>0</v>
      </c>
      <c r="CO34" s="57">
        <f t="shared" si="30"/>
        <v>0</v>
      </c>
      <c r="CP34" s="57">
        <f t="shared" si="30"/>
        <v>0</v>
      </c>
      <c r="CQ34" s="57">
        <f t="shared" si="30"/>
        <v>0</v>
      </c>
      <c r="CR34" s="57">
        <f t="shared" si="30"/>
        <v>0</v>
      </c>
      <c r="CS34" s="57">
        <f t="shared" si="30"/>
        <v>0</v>
      </c>
      <c r="CT34" s="57">
        <f t="shared" si="30"/>
        <v>0</v>
      </c>
      <c r="CU34" s="57">
        <f t="shared" si="30"/>
        <v>0</v>
      </c>
      <c r="CV34" s="57">
        <f t="shared" si="30"/>
        <v>0</v>
      </c>
      <c r="CW34" s="62"/>
    </row>
    <row r="35" spans="1:101" ht="21" customHeight="1">
      <c r="A35" s="867" t="s">
        <v>268</v>
      </c>
      <c r="B35" s="868"/>
      <c r="C35" s="869"/>
      <c r="D35" s="74">
        <f>CV35</f>
        <v>40165.626046105877</v>
      </c>
      <c r="E35" s="57">
        <f>E34</f>
        <v>-86165.178332381111</v>
      </c>
      <c r="F35" s="57">
        <f t="shared" ref="F35:AK35" si="31">E35+F34</f>
        <v>-86297.913788381105</v>
      </c>
      <c r="G35" s="57">
        <f t="shared" si="31"/>
        <v>-86430.6492443811</v>
      </c>
      <c r="H35" s="57">
        <f t="shared" si="31"/>
        <v>-75383.628339725721</v>
      </c>
      <c r="I35" s="57">
        <f t="shared" si="31"/>
        <v>-75963.949299744258</v>
      </c>
      <c r="J35" s="57">
        <f t="shared" si="31"/>
        <v>-76575.364657086917</v>
      </c>
      <c r="K35" s="57">
        <f t="shared" si="31"/>
        <v>-77634.132217259626</v>
      </c>
      <c r="L35" s="57">
        <f t="shared" si="31"/>
        <v>-67582.626354074746</v>
      </c>
      <c r="M35" s="57">
        <f t="shared" si="31"/>
        <v>-64070.66698915523</v>
      </c>
      <c r="N35" s="57">
        <f t="shared" si="31"/>
        <v>-64641.741005254691</v>
      </c>
      <c r="O35" s="57">
        <f t="shared" si="31"/>
        <v>-68143.67088573442</v>
      </c>
      <c r="P35" s="57">
        <f t="shared" si="31"/>
        <v>-68780.539345969722</v>
      </c>
      <c r="Q35" s="57">
        <f t="shared" si="31"/>
        <v>-69858.039608062303</v>
      </c>
      <c r="R35" s="57">
        <f t="shared" si="31"/>
        <v>-70935.539870154884</v>
      </c>
      <c r="S35" s="57">
        <f t="shared" si="31"/>
        <v>-72026.914437263462</v>
      </c>
      <c r="T35" s="57">
        <f t="shared" si="31"/>
        <v>-73346.747439165541</v>
      </c>
      <c r="U35" s="57">
        <f t="shared" si="31"/>
        <v>-77579.290735029892</v>
      </c>
      <c r="V35" s="57">
        <f t="shared" si="31"/>
        <v>-51580.455975638455</v>
      </c>
      <c r="W35" s="57">
        <f t="shared" si="31"/>
        <v>-15485.194056614229</v>
      </c>
      <c r="X35" s="57">
        <f t="shared" si="31"/>
        <v>29037.563068666641</v>
      </c>
      <c r="Y35" s="57">
        <f t="shared" si="31"/>
        <v>73859.815809939028</v>
      </c>
      <c r="Z35" s="57">
        <f t="shared" si="31"/>
        <v>100796.22380525265</v>
      </c>
      <c r="AA35" s="57">
        <f t="shared" si="31"/>
        <v>119386.56490254987</v>
      </c>
      <c r="AB35" s="57">
        <f t="shared" si="31"/>
        <v>123342.07561990096</v>
      </c>
      <c r="AC35" s="57">
        <f t="shared" si="31"/>
        <v>125056.33335633305</v>
      </c>
      <c r="AD35" s="57">
        <f t="shared" si="31"/>
        <v>45089.052292165085</v>
      </c>
      <c r="AE35" s="57">
        <f t="shared" si="31"/>
        <v>44779.88629417718</v>
      </c>
      <c r="AF35" s="57">
        <f t="shared" si="31"/>
        <v>44524.620034406013</v>
      </c>
      <c r="AG35" s="57">
        <f t="shared" si="31"/>
        <v>44724.890526244068</v>
      </c>
      <c r="AH35" s="57">
        <f t="shared" si="31"/>
        <v>44569.339772339263</v>
      </c>
      <c r="AI35" s="57">
        <f t="shared" si="31"/>
        <v>44434.221892909554</v>
      </c>
      <c r="AJ35" s="57">
        <f t="shared" si="31"/>
        <v>44171.886436909554</v>
      </c>
      <c r="AK35" s="57">
        <f t="shared" si="31"/>
        <v>43374.650320054396</v>
      </c>
      <c r="AL35" s="57">
        <f t="shared" ref="AL35:BQ35" si="32">AK35+AL34</f>
        <v>43236.991939591469</v>
      </c>
      <c r="AM35" s="57">
        <f t="shared" si="32"/>
        <v>36915.859761997766</v>
      </c>
      <c r="AN35" s="57">
        <f t="shared" si="32"/>
        <v>39440.3567384302</v>
      </c>
      <c r="AO35" s="57">
        <f t="shared" si="32"/>
        <v>39878.594255403172</v>
      </c>
      <c r="AP35" s="57">
        <f t="shared" si="32"/>
        <v>40341.129069673443</v>
      </c>
      <c r="AQ35" s="57">
        <f t="shared" si="32"/>
        <v>40165.626046105877</v>
      </c>
      <c r="AR35" s="57">
        <f t="shared" si="32"/>
        <v>40165.626046105877</v>
      </c>
      <c r="AS35" s="57">
        <f t="shared" si="32"/>
        <v>40165.626046105877</v>
      </c>
      <c r="AT35" s="57">
        <f t="shared" si="32"/>
        <v>40165.626046105877</v>
      </c>
      <c r="AU35" s="57">
        <f t="shared" si="32"/>
        <v>40165.626046105877</v>
      </c>
      <c r="AV35" s="57">
        <f t="shared" si="32"/>
        <v>40165.626046105877</v>
      </c>
      <c r="AW35" s="57">
        <f t="shared" si="32"/>
        <v>40165.626046105877</v>
      </c>
      <c r="AX35" s="57">
        <f t="shared" si="32"/>
        <v>40165.626046105877</v>
      </c>
      <c r="AY35" s="57">
        <f t="shared" si="32"/>
        <v>40165.626046105877</v>
      </c>
      <c r="AZ35" s="57">
        <f t="shared" si="32"/>
        <v>40165.626046105877</v>
      </c>
      <c r="BA35" s="57">
        <f t="shared" si="32"/>
        <v>40165.626046105877</v>
      </c>
      <c r="BB35" s="57">
        <f t="shared" si="32"/>
        <v>40165.626046105877</v>
      </c>
      <c r="BC35" s="57">
        <f t="shared" si="32"/>
        <v>40165.626046105877</v>
      </c>
      <c r="BD35" s="57">
        <f t="shared" si="32"/>
        <v>40165.626046105877</v>
      </c>
      <c r="BE35" s="57">
        <f t="shared" si="32"/>
        <v>40165.626046105877</v>
      </c>
      <c r="BF35" s="57">
        <f t="shared" si="32"/>
        <v>40165.626046105877</v>
      </c>
      <c r="BG35" s="57">
        <f t="shared" si="32"/>
        <v>40165.626046105877</v>
      </c>
      <c r="BH35" s="57">
        <f t="shared" si="32"/>
        <v>40165.626046105877</v>
      </c>
      <c r="BI35" s="57">
        <f t="shared" si="32"/>
        <v>40165.626046105877</v>
      </c>
      <c r="BJ35" s="57">
        <f t="shared" si="32"/>
        <v>40165.626046105877</v>
      </c>
      <c r="BK35" s="57">
        <f t="shared" si="32"/>
        <v>40165.626046105877</v>
      </c>
      <c r="BL35" s="57">
        <f t="shared" si="32"/>
        <v>40165.626046105877</v>
      </c>
      <c r="BM35" s="57">
        <f t="shared" si="32"/>
        <v>40165.626046105877</v>
      </c>
      <c r="BN35" s="57">
        <f t="shared" si="32"/>
        <v>40165.626046105877</v>
      </c>
      <c r="BO35" s="57">
        <f t="shared" si="32"/>
        <v>40165.626046105877</v>
      </c>
      <c r="BP35" s="57">
        <f t="shared" si="32"/>
        <v>40165.626046105877</v>
      </c>
      <c r="BQ35" s="57">
        <f t="shared" si="32"/>
        <v>40165.626046105877</v>
      </c>
      <c r="BR35" s="57">
        <f t="shared" ref="BR35:CV35" si="33">BQ35+BR34</f>
        <v>40165.626046105877</v>
      </c>
      <c r="BS35" s="57">
        <f t="shared" si="33"/>
        <v>40165.626046105877</v>
      </c>
      <c r="BT35" s="57">
        <f t="shared" si="33"/>
        <v>40165.626046105877</v>
      </c>
      <c r="BU35" s="57">
        <f t="shared" si="33"/>
        <v>40165.626046105877</v>
      </c>
      <c r="BV35" s="57">
        <f t="shared" si="33"/>
        <v>40165.626046105877</v>
      </c>
      <c r="BW35" s="57">
        <f t="shared" si="33"/>
        <v>40165.626046105877</v>
      </c>
      <c r="BX35" s="57">
        <f t="shared" si="33"/>
        <v>40165.626046105877</v>
      </c>
      <c r="BY35" s="57">
        <f t="shared" si="33"/>
        <v>40165.626046105877</v>
      </c>
      <c r="BZ35" s="57">
        <f t="shared" si="33"/>
        <v>40165.626046105877</v>
      </c>
      <c r="CA35" s="57">
        <f t="shared" si="33"/>
        <v>40165.626046105877</v>
      </c>
      <c r="CB35" s="57">
        <f t="shared" si="33"/>
        <v>40165.626046105877</v>
      </c>
      <c r="CC35" s="57">
        <f t="shared" si="33"/>
        <v>40165.626046105877</v>
      </c>
      <c r="CD35" s="57">
        <f t="shared" si="33"/>
        <v>40165.626046105877</v>
      </c>
      <c r="CE35" s="57">
        <f t="shared" si="33"/>
        <v>40165.626046105877</v>
      </c>
      <c r="CF35" s="57">
        <f t="shared" si="33"/>
        <v>40165.626046105877</v>
      </c>
      <c r="CG35" s="57">
        <f t="shared" si="33"/>
        <v>40165.626046105877</v>
      </c>
      <c r="CH35" s="57">
        <f t="shared" si="33"/>
        <v>40165.626046105877</v>
      </c>
      <c r="CI35" s="57">
        <f t="shared" si="33"/>
        <v>40165.626046105877</v>
      </c>
      <c r="CJ35" s="57">
        <f t="shared" si="33"/>
        <v>40165.626046105877</v>
      </c>
      <c r="CK35" s="57">
        <f t="shared" si="33"/>
        <v>40165.626046105877</v>
      </c>
      <c r="CL35" s="57">
        <f t="shared" si="33"/>
        <v>40165.626046105877</v>
      </c>
      <c r="CM35" s="57">
        <f t="shared" si="33"/>
        <v>40165.626046105877</v>
      </c>
      <c r="CN35" s="57">
        <f t="shared" si="33"/>
        <v>40165.626046105877</v>
      </c>
      <c r="CO35" s="57">
        <f t="shared" si="33"/>
        <v>40165.626046105877</v>
      </c>
      <c r="CP35" s="57">
        <f t="shared" si="33"/>
        <v>40165.626046105877</v>
      </c>
      <c r="CQ35" s="57">
        <f t="shared" si="33"/>
        <v>40165.626046105877</v>
      </c>
      <c r="CR35" s="57">
        <f t="shared" si="33"/>
        <v>40165.626046105877</v>
      </c>
      <c r="CS35" s="57">
        <f t="shared" si="33"/>
        <v>40165.626046105877</v>
      </c>
      <c r="CT35" s="57">
        <f t="shared" si="33"/>
        <v>40165.626046105877</v>
      </c>
      <c r="CU35" s="57">
        <f t="shared" si="33"/>
        <v>40165.626046105877</v>
      </c>
      <c r="CV35" s="57">
        <f t="shared" si="33"/>
        <v>40165.626046105877</v>
      </c>
      <c r="CW35" s="62"/>
    </row>
    <row r="36" spans="1:101" ht="24" customHeight="1"/>
    <row r="40" spans="1:101">
      <c r="B40" s="37" t="s">
        <v>689</v>
      </c>
      <c r="C40" s="58">
        <v>0.35</v>
      </c>
      <c r="D40" s="37">
        <f t="shared" ref="D40:D42" si="34">SUM(E40:CV40)</f>
        <v>15759.757999999998</v>
      </c>
      <c r="E40" s="37">
        <f>'6、销售进度'!C132*$C40</f>
        <v>0</v>
      </c>
      <c r="F40" s="37">
        <f>'6、销售进度'!D132*$C40</f>
        <v>0</v>
      </c>
      <c r="G40" s="37">
        <f>'6、销售进度'!E132*$C40</f>
        <v>0</v>
      </c>
      <c r="H40" s="37">
        <f>'6、销售进度'!F132*$C40</f>
        <v>0</v>
      </c>
      <c r="I40" s="37">
        <f>'6、销售进度'!G132*$C40</f>
        <v>0</v>
      </c>
      <c r="J40" s="37">
        <f>'6、销售进度'!H132*$C40</f>
        <v>0</v>
      </c>
      <c r="K40" s="37">
        <f>'6、销售进度'!I132*$C40</f>
        <v>0</v>
      </c>
      <c r="L40" s="37">
        <f>'6、销售进度'!J132*$C40</f>
        <v>0</v>
      </c>
      <c r="M40" s="37">
        <f>'6、销售进度'!K132*$C40</f>
        <v>0</v>
      </c>
      <c r="N40" s="37">
        <f>'6、销售进度'!L132*$C40</f>
        <v>0</v>
      </c>
      <c r="O40" s="37">
        <f>'6、销售进度'!M132*$C40</f>
        <v>0</v>
      </c>
      <c r="P40" s="37">
        <f>'6、销售进度'!N132*$C40</f>
        <v>0</v>
      </c>
      <c r="Q40" s="37">
        <f>'6、销售进度'!O132*$C40</f>
        <v>0</v>
      </c>
      <c r="R40" s="37">
        <f>'6、销售进度'!P132*$C40</f>
        <v>0</v>
      </c>
      <c r="S40" s="37">
        <f>'6、销售进度'!Q132*$C40</f>
        <v>0</v>
      </c>
      <c r="T40" s="37">
        <f>'6、销售进度'!R132*$C40</f>
        <v>0</v>
      </c>
      <c r="U40" s="37">
        <f>'6、销售进度'!S132*$C40</f>
        <v>0</v>
      </c>
      <c r="V40" s="37">
        <f>'6、销售进度'!T132*$C40</f>
        <v>6052.2</v>
      </c>
      <c r="W40" s="37">
        <f>'6、销售进度'!U132*$C40</f>
        <v>3530.45</v>
      </c>
      <c r="X40" s="37">
        <f>'6、销售进度'!V132*$C40</f>
        <v>3242.7079999999987</v>
      </c>
      <c r="Y40" s="37">
        <f>'6、销售进度'!W132*$C40</f>
        <v>0</v>
      </c>
      <c r="Z40" s="37">
        <f>'6、销售进度'!X132*$C40</f>
        <v>0</v>
      </c>
      <c r="AA40" s="37">
        <f>'6、销售进度'!Y132*$C40</f>
        <v>0</v>
      </c>
      <c r="AB40" s="37">
        <f>'6、销售进度'!Z132*$C40</f>
        <v>0</v>
      </c>
      <c r="AC40" s="37">
        <f>'6、销售进度'!AA132*$C40</f>
        <v>0</v>
      </c>
      <c r="AD40" s="37">
        <f>'6、销售进度'!AB132*$C40</f>
        <v>0</v>
      </c>
      <c r="AE40" s="37">
        <f>'6、销售进度'!AC132*$C40</f>
        <v>0</v>
      </c>
      <c r="AF40" s="37">
        <f>'6、销售进度'!AD132*$C40</f>
        <v>0</v>
      </c>
      <c r="AG40" s="37">
        <f>'6、销售进度'!AE132*$C40</f>
        <v>0</v>
      </c>
      <c r="AH40" s="37">
        <f>'6、销售进度'!AF132*$C40</f>
        <v>0</v>
      </c>
      <c r="AI40" s="37">
        <f>'6、销售进度'!AG132*$C40</f>
        <v>0</v>
      </c>
      <c r="AJ40" s="37">
        <f>'6、销售进度'!AH132*$C40</f>
        <v>0</v>
      </c>
      <c r="AK40" s="37">
        <f>'6、销售进度'!AI132*$C40</f>
        <v>1934.7692307692307</v>
      </c>
      <c r="AL40" s="37">
        <f>'6、销售进度'!AJ132*$C40</f>
        <v>537.43589743589746</v>
      </c>
      <c r="AM40" s="37">
        <f>'6、销售进度'!AK132*$C40</f>
        <v>462.1948717948718</v>
      </c>
      <c r="AN40" s="37">
        <f>'6、销售进度'!AL132*$C40</f>
        <v>0</v>
      </c>
      <c r="AO40" s="37">
        <f>'6、销售进度'!AM132*$C40</f>
        <v>0</v>
      </c>
      <c r="AP40" s="37">
        <f>'6、销售进度'!AN132*$C40</f>
        <v>0</v>
      </c>
      <c r="AQ40" s="37">
        <f>'6、销售进度'!AO132*$C40</f>
        <v>0</v>
      </c>
      <c r="AR40" s="37">
        <f>'6、销售进度'!AP132*$C40</f>
        <v>0</v>
      </c>
      <c r="AS40" s="37">
        <f>'6、销售进度'!AQ132*$C40</f>
        <v>0</v>
      </c>
      <c r="AT40" s="37">
        <f>'6、销售进度'!AR132*$C40</f>
        <v>0</v>
      </c>
      <c r="AU40" s="37">
        <f>'6、销售进度'!AS132*$C40</f>
        <v>0</v>
      </c>
      <c r="AV40" s="37">
        <f>'6、销售进度'!AT132*$C40</f>
        <v>0</v>
      </c>
      <c r="AW40" s="37">
        <f>'6、销售进度'!AU132*$C40</f>
        <v>0</v>
      </c>
      <c r="AX40" s="37">
        <f>'6、销售进度'!AV132*$C40</f>
        <v>0</v>
      </c>
      <c r="AY40" s="37">
        <f>'6、销售进度'!AW132*$C40</f>
        <v>0</v>
      </c>
      <c r="AZ40" s="37">
        <f>'6、销售进度'!AX132*$C40</f>
        <v>0</v>
      </c>
      <c r="BA40" s="37">
        <f>'6、销售进度'!AY132*$C40</f>
        <v>0</v>
      </c>
      <c r="BB40" s="37">
        <f>'6、销售进度'!AZ132*$C40</f>
        <v>0</v>
      </c>
      <c r="BC40" s="37">
        <f>'6、销售进度'!BA132*$C40</f>
        <v>0</v>
      </c>
      <c r="BD40" s="37">
        <f>'6、销售进度'!BB132*$C40</f>
        <v>0</v>
      </c>
      <c r="BE40" s="37">
        <f>'6、销售进度'!BC132*$C40</f>
        <v>0</v>
      </c>
      <c r="BF40" s="37">
        <f>'6、销售进度'!BD132*$C40</f>
        <v>0</v>
      </c>
      <c r="BG40" s="37">
        <f>'6、销售进度'!BE132*$C40</f>
        <v>0</v>
      </c>
      <c r="BH40" s="37">
        <f>'6、销售进度'!BF132*$C40</f>
        <v>0</v>
      </c>
      <c r="BI40" s="37">
        <f>'6、销售进度'!BG132*$C40</f>
        <v>0</v>
      </c>
      <c r="BJ40" s="37">
        <f>'6、销售进度'!BH132*$C40</f>
        <v>0</v>
      </c>
      <c r="BK40" s="37">
        <f>'6、销售进度'!BI132*$C40</f>
        <v>0</v>
      </c>
      <c r="BL40" s="37">
        <f>'6、销售进度'!BJ132*$C40</f>
        <v>0</v>
      </c>
      <c r="BM40" s="37">
        <f>'6、销售进度'!BK132*$C40</f>
        <v>0</v>
      </c>
      <c r="BN40" s="37">
        <f>'6、销售进度'!BL132*$C40</f>
        <v>0</v>
      </c>
      <c r="BO40" s="37">
        <f>'6、销售进度'!BM132*$C40</f>
        <v>0</v>
      </c>
      <c r="BP40" s="37">
        <f>'6、销售进度'!BN132*$C40</f>
        <v>0</v>
      </c>
      <c r="BQ40" s="37">
        <f>'6、销售进度'!BO132*$C40</f>
        <v>0</v>
      </c>
      <c r="BR40" s="37">
        <f>'6、销售进度'!BP132*$C40</f>
        <v>0</v>
      </c>
      <c r="BS40" s="37">
        <f>'6、销售进度'!BQ132*$C40</f>
        <v>0</v>
      </c>
      <c r="BT40" s="37">
        <f>'6、销售进度'!BR132*$C40</f>
        <v>0</v>
      </c>
      <c r="BU40" s="37">
        <f>'6、销售进度'!BS132*$C40</f>
        <v>0</v>
      </c>
      <c r="BV40" s="37">
        <f>'6、销售进度'!BT131*$C40</f>
        <v>0</v>
      </c>
      <c r="BW40" s="37">
        <f>'6、销售进度'!BU131*$C40</f>
        <v>0</v>
      </c>
      <c r="BX40" s="37">
        <f>'6、销售进度'!BV131*$C40</f>
        <v>0</v>
      </c>
      <c r="BY40" s="37">
        <f>'6、销售进度'!BW131*$C40</f>
        <v>0</v>
      </c>
      <c r="BZ40" s="37">
        <f>'6、销售进度'!BX131*$C40</f>
        <v>0</v>
      </c>
      <c r="CA40" s="37">
        <f>'6、销售进度'!BY131*$C40</f>
        <v>0</v>
      </c>
      <c r="CB40" s="37">
        <f>'6、销售进度'!BZ131*$C40</f>
        <v>0</v>
      </c>
      <c r="CC40" s="37">
        <f>'6、销售进度'!CA131*$C40</f>
        <v>0</v>
      </c>
    </row>
    <row r="41" spans="1:101" s="36" customFormat="1">
      <c r="D41" s="36">
        <f t="shared" si="34"/>
        <v>1.0000000000000002</v>
      </c>
      <c r="N41" s="36">
        <v>0.05</v>
      </c>
      <c r="O41" s="36">
        <v>0.05</v>
      </c>
      <c r="P41" s="36">
        <v>0.05</v>
      </c>
      <c r="Q41" s="36">
        <v>0.05</v>
      </c>
      <c r="R41" s="36">
        <v>0.05</v>
      </c>
      <c r="S41" s="36">
        <v>0.05</v>
      </c>
      <c r="T41" s="36">
        <v>0.05</v>
      </c>
      <c r="U41" s="36">
        <v>0.05</v>
      </c>
      <c r="V41" s="36">
        <v>0.05</v>
      </c>
      <c r="W41" s="36">
        <v>0.05</v>
      </c>
      <c r="X41" s="36">
        <v>0.05</v>
      </c>
      <c r="Y41" s="36">
        <v>0.05</v>
      </c>
      <c r="Z41" s="36">
        <v>0.05</v>
      </c>
      <c r="AA41" s="36">
        <v>0.05</v>
      </c>
      <c r="AB41" s="36">
        <v>0.05</v>
      </c>
      <c r="AC41" s="36">
        <v>0.05</v>
      </c>
      <c r="AD41" s="36">
        <v>0.05</v>
      </c>
      <c r="AE41" s="36">
        <v>0.05</v>
      </c>
      <c r="AF41" s="36">
        <v>0.05</v>
      </c>
      <c r="AG41" s="36">
        <v>0.05</v>
      </c>
      <c r="CW41" s="66"/>
    </row>
    <row r="42" spans="1:101">
      <c r="B42" s="37" t="s">
        <v>690</v>
      </c>
      <c r="D42" s="37">
        <f t="shared" si="34"/>
        <v>15759.758</v>
      </c>
      <c r="E42" s="37">
        <f t="shared" ref="E42:AS42" si="35">$D$40*E41</f>
        <v>0</v>
      </c>
      <c r="F42" s="37">
        <f t="shared" si="35"/>
        <v>0</v>
      </c>
      <c r="G42" s="37">
        <f t="shared" si="35"/>
        <v>0</v>
      </c>
      <c r="H42" s="37">
        <f t="shared" si="35"/>
        <v>0</v>
      </c>
      <c r="I42" s="37">
        <f t="shared" si="35"/>
        <v>0</v>
      </c>
      <c r="J42" s="37">
        <f t="shared" si="35"/>
        <v>0</v>
      </c>
      <c r="K42" s="37">
        <f t="shared" si="35"/>
        <v>0</v>
      </c>
      <c r="L42" s="37">
        <f t="shared" si="35"/>
        <v>0</v>
      </c>
      <c r="M42" s="37">
        <f t="shared" si="35"/>
        <v>0</v>
      </c>
      <c r="N42" s="37">
        <f t="shared" si="35"/>
        <v>787.98789999999997</v>
      </c>
      <c r="O42" s="37">
        <f t="shared" si="35"/>
        <v>787.98789999999997</v>
      </c>
      <c r="P42" s="37">
        <f t="shared" si="35"/>
        <v>787.98789999999997</v>
      </c>
      <c r="Q42" s="37">
        <f t="shared" si="35"/>
        <v>787.98789999999997</v>
      </c>
      <c r="R42" s="37">
        <f t="shared" si="35"/>
        <v>787.98789999999997</v>
      </c>
      <c r="S42" s="37">
        <f t="shared" si="35"/>
        <v>787.98789999999997</v>
      </c>
      <c r="T42" s="37">
        <f t="shared" si="35"/>
        <v>787.98789999999997</v>
      </c>
      <c r="U42" s="37">
        <f t="shared" si="35"/>
        <v>787.98789999999997</v>
      </c>
      <c r="V42" s="37">
        <f t="shared" si="35"/>
        <v>787.98789999999997</v>
      </c>
      <c r="W42" s="37">
        <f t="shared" si="35"/>
        <v>787.98789999999997</v>
      </c>
      <c r="X42" s="37">
        <f t="shared" si="35"/>
        <v>787.98789999999997</v>
      </c>
      <c r="Y42" s="37">
        <f t="shared" si="35"/>
        <v>787.98789999999997</v>
      </c>
      <c r="Z42" s="37">
        <f t="shared" si="35"/>
        <v>787.98789999999997</v>
      </c>
      <c r="AA42" s="37">
        <f t="shared" si="35"/>
        <v>787.98789999999997</v>
      </c>
      <c r="AB42" s="37">
        <f t="shared" si="35"/>
        <v>787.98789999999997</v>
      </c>
      <c r="AC42" s="37">
        <f t="shared" si="35"/>
        <v>787.98789999999997</v>
      </c>
      <c r="AD42" s="37">
        <f t="shared" si="35"/>
        <v>787.98789999999997</v>
      </c>
      <c r="AE42" s="37">
        <f t="shared" si="35"/>
        <v>787.98789999999997</v>
      </c>
      <c r="AF42" s="37">
        <f t="shared" si="35"/>
        <v>787.98789999999997</v>
      </c>
      <c r="AG42" s="37">
        <f t="shared" si="35"/>
        <v>787.98789999999997</v>
      </c>
      <c r="AH42" s="37">
        <f t="shared" si="35"/>
        <v>0</v>
      </c>
      <c r="AI42" s="37">
        <f t="shared" si="35"/>
        <v>0</v>
      </c>
      <c r="AJ42" s="37">
        <f t="shared" si="35"/>
        <v>0</v>
      </c>
      <c r="AK42" s="37">
        <f t="shared" si="35"/>
        <v>0</v>
      </c>
      <c r="AL42" s="37">
        <f t="shared" si="35"/>
        <v>0</v>
      </c>
      <c r="AM42" s="37">
        <f t="shared" si="35"/>
        <v>0</v>
      </c>
      <c r="AN42" s="37">
        <f t="shared" si="35"/>
        <v>0</v>
      </c>
      <c r="AO42" s="37">
        <f t="shared" si="35"/>
        <v>0</v>
      </c>
      <c r="AP42" s="37">
        <f t="shared" si="35"/>
        <v>0</v>
      </c>
      <c r="AQ42" s="37">
        <f t="shared" si="35"/>
        <v>0</v>
      </c>
      <c r="AR42" s="37">
        <f t="shared" si="35"/>
        <v>0</v>
      </c>
      <c r="AS42" s="37">
        <f t="shared" si="35"/>
        <v>0</v>
      </c>
    </row>
    <row r="43" spans="1:101">
      <c r="B43" s="37" t="s">
        <v>691</v>
      </c>
      <c r="D43" s="37">
        <f>AM43</f>
        <v>15759.758</v>
      </c>
      <c r="F43" s="37">
        <f t="shared" ref="F43:AR43" si="36">E43+F42</f>
        <v>0</v>
      </c>
      <c r="G43" s="37">
        <f t="shared" si="36"/>
        <v>0</v>
      </c>
      <c r="H43" s="37">
        <f t="shared" si="36"/>
        <v>0</v>
      </c>
      <c r="I43" s="37">
        <f t="shared" si="36"/>
        <v>0</v>
      </c>
      <c r="J43" s="37">
        <f t="shared" si="36"/>
        <v>0</v>
      </c>
      <c r="K43" s="37">
        <f t="shared" si="36"/>
        <v>0</v>
      </c>
      <c r="L43" s="37">
        <f t="shared" si="36"/>
        <v>0</v>
      </c>
      <c r="M43" s="37">
        <f t="shared" si="36"/>
        <v>0</v>
      </c>
      <c r="N43" s="37">
        <f t="shared" si="36"/>
        <v>787.98789999999997</v>
      </c>
      <c r="O43" s="37">
        <f t="shared" si="36"/>
        <v>1575.9757999999999</v>
      </c>
      <c r="P43" s="37">
        <f t="shared" si="36"/>
        <v>2363.9636999999998</v>
      </c>
      <c r="Q43" s="37">
        <f t="shared" si="36"/>
        <v>3151.9515999999999</v>
      </c>
      <c r="R43" s="37">
        <f t="shared" si="36"/>
        <v>3939.9395</v>
      </c>
      <c r="S43" s="37">
        <f t="shared" si="36"/>
        <v>4727.9273999999996</v>
      </c>
      <c r="T43" s="37">
        <f t="shared" si="36"/>
        <v>5515.9152999999997</v>
      </c>
      <c r="U43" s="37">
        <f t="shared" si="36"/>
        <v>6303.9031999999997</v>
      </c>
      <c r="V43" s="37">
        <f t="shared" si="36"/>
        <v>7091.8910999999998</v>
      </c>
      <c r="W43" s="37">
        <f t="shared" si="36"/>
        <v>7879.8789999999999</v>
      </c>
      <c r="X43" s="37">
        <f t="shared" si="36"/>
        <v>8667.8668999999991</v>
      </c>
      <c r="Y43" s="37">
        <f t="shared" si="36"/>
        <v>9455.8547999999992</v>
      </c>
      <c r="Z43" s="37">
        <f t="shared" si="36"/>
        <v>10243.842699999999</v>
      </c>
      <c r="AA43" s="37">
        <f t="shared" si="36"/>
        <v>11031.830599999999</v>
      </c>
      <c r="AB43" s="37">
        <f t="shared" si="36"/>
        <v>11819.818499999999</v>
      </c>
      <c r="AC43" s="37">
        <f t="shared" si="36"/>
        <v>12607.806399999999</v>
      </c>
      <c r="AD43" s="37">
        <f t="shared" si="36"/>
        <v>13395.7943</v>
      </c>
      <c r="AE43" s="37">
        <f t="shared" si="36"/>
        <v>14183.7822</v>
      </c>
      <c r="AF43" s="37">
        <f t="shared" si="36"/>
        <v>14971.7701</v>
      </c>
      <c r="AG43" s="37">
        <f t="shared" si="36"/>
        <v>15759.758</v>
      </c>
      <c r="AH43" s="37">
        <f t="shared" si="36"/>
        <v>15759.758</v>
      </c>
      <c r="AI43" s="37">
        <f t="shared" si="36"/>
        <v>15759.758</v>
      </c>
      <c r="AJ43" s="37">
        <f t="shared" si="36"/>
        <v>15759.758</v>
      </c>
      <c r="AK43" s="37">
        <f t="shared" si="36"/>
        <v>15759.758</v>
      </c>
      <c r="AL43" s="37">
        <f t="shared" si="36"/>
        <v>15759.758</v>
      </c>
      <c r="AM43" s="37">
        <f t="shared" si="36"/>
        <v>15759.758</v>
      </c>
      <c r="AN43" s="37">
        <f t="shared" si="36"/>
        <v>15759.758</v>
      </c>
      <c r="AO43" s="37">
        <f t="shared" si="36"/>
        <v>15759.758</v>
      </c>
      <c r="AP43" s="37">
        <f t="shared" si="36"/>
        <v>15759.758</v>
      </c>
      <c r="AQ43" s="37">
        <f t="shared" si="36"/>
        <v>15759.758</v>
      </c>
      <c r="AR43" s="37">
        <f t="shared" si="36"/>
        <v>15759.758</v>
      </c>
      <c r="AS43" s="37">
        <v>0</v>
      </c>
      <c r="AT43" s="37">
        <f>AS43+AT42</f>
        <v>0</v>
      </c>
      <c r="AU43" s="37">
        <f>AT43+AU42</f>
        <v>0</v>
      </c>
    </row>
    <row r="44" spans="1:101">
      <c r="B44" s="37" t="s">
        <v>692</v>
      </c>
      <c r="E44" s="37">
        <f t="shared" ref="E44:AR44" si="37">E40-E42</f>
        <v>0</v>
      </c>
      <c r="F44" s="37">
        <f t="shared" si="37"/>
        <v>0</v>
      </c>
      <c r="G44" s="37">
        <f t="shared" si="37"/>
        <v>0</v>
      </c>
      <c r="H44" s="37">
        <f t="shared" si="37"/>
        <v>0</v>
      </c>
      <c r="I44" s="37">
        <f t="shared" si="37"/>
        <v>0</v>
      </c>
      <c r="J44" s="37">
        <f t="shared" si="37"/>
        <v>0</v>
      </c>
      <c r="K44" s="37">
        <f t="shared" si="37"/>
        <v>0</v>
      </c>
      <c r="L44" s="37">
        <f t="shared" si="37"/>
        <v>0</v>
      </c>
      <c r="M44" s="37">
        <f t="shared" si="37"/>
        <v>0</v>
      </c>
      <c r="N44" s="37">
        <f t="shared" si="37"/>
        <v>-787.98789999999997</v>
      </c>
      <c r="O44" s="37">
        <f t="shared" si="37"/>
        <v>-787.98789999999997</v>
      </c>
      <c r="P44" s="37">
        <f t="shared" si="37"/>
        <v>-787.98789999999997</v>
      </c>
      <c r="Q44" s="37">
        <f t="shared" si="37"/>
        <v>-787.98789999999997</v>
      </c>
      <c r="R44" s="37">
        <f t="shared" si="37"/>
        <v>-787.98789999999997</v>
      </c>
      <c r="S44" s="37">
        <f t="shared" si="37"/>
        <v>-787.98789999999997</v>
      </c>
      <c r="T44" s="37">
        <f t="shared" si="37"/>
        <v>-787.98789999999997</v>
      </c>
      <c r="U44" s="37">
        <f t="shared" si="37"/>
        <v>-787.98789999999997</v>
      </c>
      <c r="V44" s="37">
        <f t="shared" si="37"/>
        <v>5264.2120999999997</v>
      </c>
      <c r="W44" s="37">
        <f t="shared" si="37"/>
        <v>2742.4620999999997</v>
      </c>
      <c r="X44" s="37">
        <f t="shared" si="37"/>
        <v>2454.7200999999986</v>
      </c>
      <c r="Y44" s="37">
        <f t="shared" si="37"/>
        <v>-787.98789999999997</v>
      </c>
      <c r="Z44" s="37">
        <f t="shared" si="37"/>
        <v>-787.98789999999997</v>
      </c>
      <c r="AA44" s="37">
        <f t="shared" si="37"/>
        <v>-787.98789999999997</v>
      </c>
      <c r="AB44" s="37">
        <f t="shared" si="37"/>
        <v>-787.98789999999997</v>
      </c>
      <c r="AC44" s="37">
        <f t="shared" si="37"/>
        <v>-787.98789999999997</v>
      </c>
      <c r="AD44" s="37">
        <f t="shared" si="37"/>
        <v>-787.98789999999997</v>
      </c>
      <c r="AE44" s="37">
        <f t="shared" si="37"/>
        <v>-787.98789999999997</v>
      </c>
      <c r="AF44" s="37">
        <f t="shared" si="37"/>
        <v>-787.98789999999997</v>
      </c>
      <c r="AG44" s="37">
        <f t="shared" si="37"/>
        <v>-787.98789999999997</v>
      </c>
      <c r="AH44" s="37">
        <f t="shared" si="37"/>
        <v>0</v>
      </c>
      <c r="AI44" s="37">
        <f t="shared" si="37"/>
        <v>0</v>
      </c>
      <c r="AJ44" s="37">
        <f t="shared" si="37"/>
        <v>0</v>
      </c>
      <c r="AK44" s="37">
        <f t="shared" si="37"/>
        <v>1934.7692307692307</v>
      </c>
      <c r="AL44" s="37">
        <f t="shared" si="37"/>
        <v>537.43589743589746</v>
      </c>
      <c r="AM44" s="37">
        <f t="shared" si="37"/>
        <v>462.1948717948718</v>
      </c>
      <c r="AN44" s="37">
        <f t="shared" si="37"/>
        <v>0</v>
      </c>
      <c r="AO44" s="37">
        <f t="shared" si="37"/>
        <v>0</v>
      </c>
      <c r="AP44" s="37">
        <f t="shared" si="37"/>
        <v>0</v>
      </c>
      <c r="AQ44" s="37">
        <f t="shared" si="37"/>
        <v>0</v>
      </c>
      <c r="AR44" s="37">
        <f t="shared" si="37"/>
        <v>0</v>
      </c>
      <c r="AS44" s="37">
        <f t="shared" ref="AS44:AY44" si="38">AS40-AS43</f>
        <v>0</v>
      </c>
      <c r="AT44" s="37">
        <f t="shared" si="38"/>
        <v>0</v>
      </c>
      <c r="AU44" s="37">
        <f t="shared" si="38"/>
        <v>0</v>
      </c>
      <c r="AV44" s="37">
        <f t="shared" si="38"/>
        <v>0</v>
      </c>
      <c r="AW44" s="37">
        <f t="shared" si="38"/>
        <v>0</v>
      </c>
      <c r="AX44" s="37">
        <f t="shared" si="38"/>
        <v>0</v>
      </c>
      <c r="AY44" s="37">
        <f t="shared" si="38"/>
        <v>0</v>
      </c>
    </row>
  </sheetData>
  <sheetProtection password="DEF3" sheet="1" objects="1" scenarios="1" formatCells="0" formatColumns="0" formatRows="0" autoFilter="0" pivotTables="0"/>
  <mergeCells count="23">
    <mergeCell ref="D2:D3"/>
    <mergeCell ref="A2:C3"/>
    <mergeCell ref="B32:C32"/>
    <mergeCell ref="B33:C33"/>
    <mergeCell ref="A34:C34"/>
    <mergeCell ref="B25:C25"/>
    <mergeCell ref="B26:C26"/>
    <mergeCell ref="A35:C35"/>
    <mergeCell ref="A4:A17"/>
    <mergeCell ref="A18:A25"/>
    <mergeCell ref="A26:A27"/>
    <mergeCell ref="A30:A33"/>
    <mergeCell ref="B4:B15"/>
    <mergeCell ref="B18:B20"/>
    <mergeCell ref="B21:B23"/>
    <mergeCell ref="B27:C27"/>
    <mergeCell ref="A28:C28"/>
    <mergeCell ref="A29:C29"/>
    <mergeCell ref="B30:C30"/>
    <mergeCell ref="B31:C31"/>
    <mergeCell ref="B16:C16"/>
    <mergeCell ref="B17:C17"/>
    <mergeCell ref="B24:C24"/>
  </mergeCells>
  <phoneticPr fontId="1" type="noConversion"/>
  <pageMargins left="0.69930555555555596" right="0.69930555555555596" top="0.75" bottom="0.75" header="0.3" footer="0.3"/>
  <pageSetup paperSize="9" orientation="portrait" horizontalDpi="2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W44"/>
  <sheetViews>
    <sheetView showGridLines="0" workbookViewId="0">
      <pane xSplit="4" ySplit="3" topLeftCell="E4" activePane="bottomRight" state="frozen"/>
      <selection pane="topRight"/>
      <selection pane="bottomLeft"/>
      <selection pane="bottomRight" activeCell="E40" sqref="E40:BL40"/>
    </sheetView>
  </sheetViews>
  <sheetFormatPr defaultColWidth="9" defaultRowHeight="16.5"/>
  <cols>
    <col min="1" max="1" width="6.75" style="37" customWidth="1"/>
    <col min="2" max="2" width="9.75" style="37" customWidth="1"/>
    <col min="3" max="3" width="23.375" style="37" customWidth="1"/>
    <col min="4" max="100" width="11" style="37" customWidth="1"/>
    <col min="101" max="101" width="11" style="34" customWidth="1"/>
    <col min="102" max="16384" width="9" style="37"/>
  </cols>
  <sheetData>
    <row r="1" spans="1:101" ht="21" customHeight="1">
      <c r="A1" s="38" t="s">
        <v>695</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59"/>
      <c r="CW1" s="60"/>
    </row>
    <row r="2" spans="1:101" ht="21" customHeight="1">
      <c r="A2" s="857" t="s">
        <v>4</v>
      </c>
      <c r="B2" s="858"/>
      <c r="C2" s="859"/>
      <c r="D2" s="884" t="s">
        <v>239</v>
      </c>
      <c r="E2" s="2">
        <f>主要假设阐述!B5</f>
        <v>42491</v>
      </c>
      <c r="F2" s="2">
        <f>E2+31</f>
        <v>42522</v>
      </c>
      <c r="G2" s="2">
        <f t="shared" ref="G2:BR2" si="0">F2+31</f>
        <v>42553</v>
      </c>
      <c r="H2" s="2">
        <f t="shared" si="0"/>
        <v>42584</v>
      </c>
      <c r="I2" s="2">
        <f t="shared" si="0"/>
        <v>42615</v>
      </c>
      <c r="J2" s="2">
        <f t="shared" si="0"/>
        <v>42646</v>
      </c>
      <c r="K2" s="2">
        <f t="shared" si="0"/>
        <v>42677</v>
      </c>
      <c r="L2" s="2">
        <f t="shared" si="0"/>
        <v>42708</v>
      </c>
      <c r="M2" s="2">
        <f t="shared" si="0"/>
        <v>42739</v>
      </c>
      <c r="N2" s="2">
        <f t="shared" si="0"/>
        <v>42770</v>
      </c>
      <c r="O2" s="2">
        <f t="shared" si="0"/>
        <v>42801</v>
      </c>
      <c r="P2" s="2">
        <f t="shared" si="0"/>
        <v>42832</v>
      </c>
      <c r="Q2" s="2">
        <f t="shared" si="0"/>
        <v>42863</v>
      </c>
      <c r="R2" s="2">
        <f t="shared" si="0"/>
        <v>42894</v>
      </c>
      <c r="S2" s="2">
        <f t="shared" si="0"/>
        <v>42925</v>
      </c>
      <c r="T2" s="2">
        <f t="shared" si="0"/>
        <v>42956</v>
      </c>
      <c r="U2" s="2">
        <f t="shared" si="0"/>
        <v>42987</v>
      </c>
      <c r="V2" s="2">
        <f t="shared" si="0"/>
        <v>43018</v>
      </c>
      <c r="W2" s="2">
        <f t="shared" si="0"/>
        <v>43049</v>
      </c>
      <c r="X2" s="2">
        <f t="shared" si="0"/>
        <v>43080</v>
      </c>
      <c r="Y2" s="2">
        <f t="shared" si="0"/>
        <v>43111</v>
      </c>
      <c r="Z2" s="2">
        <f t="shared" si="0"/>
        <v>43142</v>
      </c>
      <c r="AA2" s="2">
        <f t="shared" si="0"/>
        <v>43173</v>
      </c>
      <c r="AB2" s="2">
        <f t="shared" si="0"/>
        <v>43204</v>
      </c>
      <c r="AC2" s="2">
        <f t="shared" si="0"/>
        <v>43235</v>
      </c>
      <c r="AD2" s="2">
        <f t="shared" si="0"/>
        <v>43266</v>
      </c>
      <c r="AE2" s="2">
        <f t="shared" si="0"/>
        <v>43297</v>
      </c>
      <c r="AF2" s="2">
        <f t="shared" si="0"/>
        <v>43328</v>
      </c>
      <c r="AG2" s="2">
        <f t="shared" si="0"/>
        <v>43359</v>
      </c>
      <c r="AH2" s="2">
        <f t="shared" si="0"/>
        <v>43390</v>
      </c>
      <c r="AI2" s="2">
        <f t="shared" si="0"/>
        <v>43421</v>
      </c>
      <c r="AJ2" s="2">
        <f t="shared" si="0"/>
        <v>43452</v>
      </c>
      <c r="AK2" s="2">
        <f t="shared" si="0"/>
        <v>43483</v>
      </c>
      <c r="AL2" s="2">
        <f t="shared" si="0"/>
        <v>43514</v>
      </c>
      <c r="AM2" s="2">
        <f t="shared" si="0"/>
        <v>43545</v>
      </c>
      <c r="AN2" s="2">
        <f t="shared" si="0"/>
        <v>43576</v>
      </c>
      <c r="AO2" s="2">
        <f t="shared" si="0"/>
        <v>43607</v>
      </c>
      <c r="AP2" s="2">
        <f t="shared" si="0"/>
        <v>43638</v>
      </c>
      <c r="AQ2" s="2">
        <f t="shared" si="0"/>
        <v>43669</v>
      </c>
      <c r="AR2" s="2">
        <f t="shared" si="0"/>
        <v>43700</v>
      </c>
      <c r="AS2" s="2">
        <f t="shared" si="0"/>
        <v>43731</v>
      </c>
      <c r="AT2" s="2">
        <f t="shared" si="0"/>
        <v>43762</v>
      </c>
      <c r="AU2" s="2">
        <f t="shared" si="0"/>
        <v>43793</v>
      </c>
      <c r="AV2" s="2">
        <f t="shared" si="0"/>
        <v>43824</v>
      </c>
      <c r="AW2" s="2">
        <f t="shared" si="0"/>
        <v>43855</v>
      </c>
      <c r="AX2" s="2">
        <f t="shared" si="0"/>
        <v>43886</v>
      </c>
      <c r="AY2" s="2">
        <f t="shared" si="0"/>
        <v>43917</v>
      </c>
      <c r="AZ2" s="2">
        <f t="shared" si="0"/>
        <v>43948</v>
      </c>
      <c r="BA2" s="2">
        <f t="shared" si="0"/>
        <v>43979</v>
      </c>
      <c r="BB2" s="2">
        <f t="shared" si="0"/>
        <v>44010</v>
      </c>
      <c r="BC2" s="2">
        <f t="shared" si="0"/>
        <v>44041</v>
      </c>
      <c r="BD2" s="2">
        <f t="shared" si="0"/>
        <v>44072</v>
      </c>
      <c r="BE2" s="2">
        <f t="shared" si="0"/>
        <v>44103</v>
      </c>
      <c r="BF2" s="2">
        <f t="shared" si="0"/>
        <v>44134</v>
      </c>
      <c r="BG2" s="2">
        <f t="shared" si="0"/>
        <v>44165</v>
      </c>
      <c r="BH2" s="2">
        <f t="shared" si="0"/>
        <v>44196</v>
      </c>
      <c r="BI2" s="2">
        <f t="shared" si="0"/>
        <v>44227</v>
      </c>
      <c r="BJ2" s="2">
        <f t="shared" si="0"/>
        <v>44258</v>
      </c>
      <c r="BK2" s="2">
        <f t="shared" si="0"/>
        <v>44289</v>
      </c>
      <c r="BL2" s="2">
        <f t="shared" si="0"/>
        <v>44320</v>
      </c>
      <c r="BM2" s="2">
        <f t="shared" si="0"/>
        <v>44351</v>
      </c>
      <c r="BN2" s="2">
        <f t="shared" si="0"/>
        <v>44382</v>
      </c>
      <c r="BO2" s="2">
        <f t="shared" si="0"/>
        <v>44413</v>
      </c>
      <c r="BP2" s="2">
        <f t="shared" si="0"/>
        <v>44444</v>
      </c>
      <c r="BQ2" s="2">
        <f t="shared" si="0"/>
        <v>44475</v>
      </c>
      <c r="BR2" s="2">
        <f t="shared" si="0"/>
        <v>44506</v>
      </c>
      <c r="BS2" s="2">
        <f t="shared" ref="BS2:CV2" si="1">BR2+31</f>
        <v>44537</v>
      </c>
      <c r="BT2" s="2">
        <f t="shared" si="1"/>
        <v>44568</v>
      </c>
      <c r="BU2" s="2">
        <f t="shared" si="1"/>
        <v>44599</v>
      </c>
      <c r="BV2" s="2">
        <f t="shared" si="1"/>
        <v>44630</v>
      </c>
      <c r="BW2" s="2">
        <f t="shared" si="1"/>
        <v>44661</v>
      </c>
      <c r="BX2" s="2">
        <f t="shared" si="1"/>
        <v>44692</v>
      </c>
      <c r="BY2" s="2">
        <f t="shared" si="1"/>
        <v>44723</v>
      </c>
      <c r="BZ2" s="2">
        <f t="shared" si="1"/>
        <v>44754</v>
      </c>
      <c r="CA2" s="2">
        <f t="shared" si="1"/>
        <v>44785</v>
      </c>
      <c r="CB2" s="2">
        <f t="shared" si="1"/>
        <v>44816</v>
      </c>
      <c r="CC2" s="2">
        <f t="shared" si="1"/>
        <v>44847</v>
      </c>
      <c r="CD2" s="2">
        <f t="shared" si="1"/>
        <v>44878</v>
      </c>
      <c r="CE2" s="2">
        <f t="shared" si="1"/>
        <v>44909</v>
      </c>
      <c r="CF2" s="2">
        <f t="shared" si="1"/>
        <v>44940</v>
      </c>
      <c r="CG2" s="2">
        <f t="shared" si="1"/>
        <v>44971</v>
      </c>
      <c r="CH2" s="2">
        <f t="shared" si="1"/>
        <v>45002</v>
      </c>
      <c r="CI2" s="2">
        <f t="shared" si="1"/>
        <v>45033</v>
      </c>
      <c r="CJ2" s="2">
        <f t="shared" si="1"/>
        <v>45064</v>
      </c>
      <c r="CK2" s="2">
        <f t="shared" si="1"/>
        <v>45095</v>
      </c>
      <c r="CL2" s="2">
        <f t="shared" si="1"/>
        <v>45126</v>
      </c>
      <c r="CM2" s="2">
        <f t="shared" si="1"/>
        <v>45157</v>
      </c>
      <c r="CN2" s="2">
        <f t="shared" si="1"/>
        <v>45188</v>
      </c>
      <c r="CO2" s="2">
        <f t="shared" si="1"/>
        <v>45219</v>
      </c>
      <c r="CP2" s="2">
        <f t="shared" si="1"/>
        <v>45250</v>
      </c>
      <c r="CQ2" s="2">
        <f t="shared" si="1"/>
        <v>45281</v>
      </c>
      <c r="CR2" s="2">
        <f t="shared" si="1"/>
        <v>45312</v>
      </c>
      <c r="CS2" s="2">
        <f t="shared" si="1"/>
        <v>45343</v>
      </c>
      <c r="CT2" s="2">
        <f t="shared" si="1"/>
        <v>45374</v>
      </c>
      <c r="CU2" s="2">
        <f t="shared" si="1"/>
        <v>45405</v>
      </c>
      <c r="CV2" s="2">
        <f t="shared" si="1"/>
        <v>45436</v>
      </c>
      <c r="CW2" s="60"/>
    </row>
    <row r="3" spans="1:101" s="33" customFormat="1" ht="21" customHeight="1">
      <c r="A3" s="860"/>
      <c r="B3" s="861"/>
      <c r="C3" s="862"/>
      <c r="D3" s="885"/>
      <c r="E3" s="67">
        <v>1</v>
      </c>
      <c r="F3" s="67">
        <v>2</v>
      </c>
      <c r="G3" s="67">
        <v>3</v>
      </c>
      <c r="H3" s="67">
        <v>4</v>
      </c>
      <c r="I3" s="67">
        <v>5</v>
      </c>
      <c r="J3" s="67">
        <v>6</v>
      </c>
      <c r="K3" s="67">
        <v>7</v>
      </c>
      <c r="L3" s="67">
        <v>8</v>
      </c>
      <c r="M3" s="67">
        <v>9</v>
      </c>
      <c r="N3" s="67">
        <v>10</v>
      </c>
      <c r="O3" s="67">
        <v>11</v>
      </c>
      <c r="P3" s="67">
        <v>12</v>
      </c>
      <c r="Q3" s="67">
        <v>13</v>
      </c>
      <c r="R3" s="67">
        <v>14</v>
      </c>
      <c r="S3" s="67">
        <v>15</v>
      </c>
      <c r="T3" s="67">
        <v>16</v>
      </c>
      <c r="U3" s="67">
        <v>17</v>
      </c>
      <c r="V3" s="67">
        <v>18</v>
      </c>
      <c r="W3" s="67">
        <v>19</v>
      </c>
      <c r="X3" s="67">
        <v>20</v>
      </c>
      <c r="Y3" s="67">
        <v>21</v>
      </c>
      <c r="Z3" s="67">
        <v>22</v>
      </c>
      <c r="AA3" s="67">
        <v>23</v>
      </c>
      <c r="AB3" s="67">
        <v>24</v>
      </c>
      <c r="AC3" s="67">
        <v>25</v>
      </c>
      <c r="AD3" s="67">
        <v>26</v>
      </c>
      <c r="AE3" s="67">
        <v>27</v>
      </c>
      <c r="AF3" s="67">
        <v>28</v>
      </c>
      <c r="AG3" s="67">
        <v>29</v>
      </c>
      <c r="AH3" s="67">
        <v>30</v>
      </c>
      <c r="AI3" s="67">
        <v>31</v>
      </c>
      <c r="AJ3" s="67">
        <v>32</v>
      </c>
      <c r="AK3" s="67">
        <v>33</v>
      </c>
      <c r="AL3" s="67">
        <v>34</v>
      </c>
      <c r="AM3" s="67">
        <v>35</v>
      </c>
      <c r="AN3" s="67">
        <v>36</v>
      </c>
      <c r="AO3" s="67">
        <v>37</v>
      </c>
      <c r="AP3" s="67">
        <v>38</v>
      </c>
      <c r="AQ3" s="67">
        <v>39</v>
      </c>
      <c r="AR3" s="67">
        <v>40</v>
      </c>
      <c r="AS3" s="67">
        <v>41</v>
      </c>
      <c r="AT3" s="67">
        <v>42</v>
      </c>
      <c r="AU3" s="67">
        <v>43</v>
      </c>
      <c r="AV3" s="67">
        <v>44</v>
      </c>
      <c r="AW3" s="67">
        <v>45</v>
      </c>
      <c r="AX3" s="67">
        <v>46</v>
      </c>
      <c r="AY3" s="67">
        <v>47</v>
      </c>
      <c r="AZ3" s="67">
        <v>48</v>
      </c>
      <c r="BA3" s="67">
        <v>49</v>
      </c>
      <c r="BB3" s="67">
        <v>50</v>
      </c>
      <c r="BC3" s="67">
        <v>51</v>
      </c>
      <c r="BD3" s="67">
        <v>52</v>
      </c>
      <c r="BE3" s="67">
        <v>53</v>
      </c>
      <c r="BF3" s="67">
        <v>54</v>
      </c>
      <c r="BG3" s="67">
        <v>55</v>
      </c>
      <c r="BH3" s="67">
        <v>56</v>
      </c>
      <c r="BI3" s="67">
        <v>57</v>
      </c>
      <c r="BJ3" s="67">
        <v>58</v>
      </c>
      <c r="BK3" s="67">
        <v>59</v>
      </c>
      <c r="BL3" s="67">
        <v>60</v>
      </c>
      <c r="BM3" s="67">
        <v>61</v>
      </c>
      <c r="BN3" s="67">
        <v>62</v>
      </c>
      <c r="BO3" s="67">
        <v>63</v>
      </c>
      <c r="BP3" s="67">
        <v>64</v>
      </c>
      <c r="BQ3" s="67">
        <v>65</v>
      </c>
      <c r="BR3" s="67">
        <v>66</v>
      </c>
      <c r="BS3" s="67">
        <v>67</v>
      </c>
      <c r="BT3" s="67">
        <v>68</v>
      </c>
      <c r="BU3" s="67">
        <v>69</v>
      </c>
      <c r="BV3" s="67">
        <v>70</v>
      </c>
      <c r="BW3" s="67">
        <v>71</v>
      </c>
      <c r="BX3" s="67">
        <v>72</v>
      </c>
      <c r="BY3" s="67">
        <v>73</v>
      </c>
      <c r="BZ3" s="67">
        <v>74</v>
      </c>
      <c r="CA3" s="67">
        <v>75</v>
      </c>
      <c r="CB3" s="67">
        <v>76</v>
      </c>
      <c r="CC3" s="67">
        <v>77</v>
      </c>
      <c r="CD3" s="67">
        <v>78</v>
      </c>
      <c r="CE3" s="67">
        <v>79</v>
      </c>
      <c r="CF3" s="67">
        <v>80</v>
      </c>
      <c r="CG3" s="67">
        <v>81</v>
      </c>
      <c r="CH3" s="67">
        <v>82</v>
      </c>
      <c r="CI3" s="67">
        <v>83</v>
      </c>
      <c r="CJ3" s="67">
        <v>84</v>
      </c>
      <c r="CK3" s="67">
        <v>85</v>
      </c>
      <c r="CL3" s="67">
        <v>86</v>
      </c>
      <c r="CM3" s="67">
        <v>87</v>
      </c>
      <c r="CN3" s="67">
        <v>88</v>
      </c>
      <c r="CO3" s="67">
        <v>89</v>
      </c>
      <c r="CP3" s="67">
        <v>90</v>
      </c>
      <c r="CQ3" s="67">
        <v>91</v>
      </c>
      <c r="CR3" s="67">
        <v>92</v>
      </c>
      <c r="CS3" s="67">
        <v>93</v>
      </c>
      <c r="CT3" s="67">
        <v>94</v>
      </c>
      <c r="CU3" s="67">
        <v>96</v>
      </c>
      <c r="CV3" s="67">
        <v>97</v>
      </c>
      <c r="CW3" s="61" t="s">
        <v>77</v>
      </c>
    </row>
    <row r="4" spans="1:101" ht="21" customHeight="1">
      <c r="A4" s="879" t="s">
        <v>242</v>
      </c>
      <c r="B4" s="874" t="s">
        <v>243</v>
      </c>
      <c r="C4" s="42" t="s">
        <v>244</v>
      </c>
      <c r="D4" s="43">
        <f t="shared" ref="D4:D16" si="2">SUM(E4:CV4)</f>
        <v>0</v>
      </c>
      <c r="E4" s="44">
        <f>'7、回款进度'!C100</f>
        <v>0</v>
      </c>
      <c r="F4" s="44">
        <f>'7、回款进度'!D100</f>
        <v>0</v>
      </c>
      <c r="G4" s="44">
        <f>'7、回款进度'!E100</f>
        <v>0</v>
      </c>
      <c r="H4" s="44">
        <f>'7、回款进度'!F100</f>
        <v>0</v>
      </c>
      <c r="I4" s="44">
        <f>'7、回款进度'!G100</f>
        <v>0</v>
      </c>
      <c r="J4" s="44">
        <f>'7、回款进度'!H100</f>
        <v>0</v>
      </c>
      <c r="K4" s="44">
        <f>'7、回款进度'!I100</f>
        <v>0</v>
      </c>
      <c r="L4" s="44">
        <f>'7、回款进度'!J100</f>
        <v>0</v>
      </c>
      <c r="M4" s="44">
        <f>'7、回款进度'!K100</f>
        <v>0</v>
      </c>
      <c r="N4" s="44">
        <f>'7、回款进度'!L100</f>
        <v>0</v>
      </c>
      <c r="O4" s="44">
        <f>'7、回款进度'!M100</f>
        <v>0</v>
      </c>
      <c r="P4" s="44">
        <f>'7、回款进度'!N100</f>
        <v>0</v>
      </c>
      <c r="Q4" s="44">
        <f>'7、回款进度'!O100</f>
        <v>0</v>
      </c>
      <c r="R4" s="44">
        <f>'7、回款进度'!P100</f>
        <v>0</v>
      </c>
      <c r="S4" s="44">
        <f>'7、回款进度'!Q100</f>
        <v>0</v>
      </c>
      <c r="T4" s="44">
        <f>'7、回款进度'!R100</f>
        <v>0</v>
      </c>
      <c r="U4" s="44">
        <f>'7、回款进度'!S100</f>
        <v>0</v>
      </c>
      <c r="V4" s="44">
        <f>'7、回款进度'!T100</f>
        <v>0</v>
      </c>
      <c r="W4" s="44">
        <f>'7、回款进度'!U100</f>
        <v>0</v>
      </c>
      <c r="X4" s="44">
        <f>'7、回款进度'!V100</f>
        <v>0</v>
      </c>
      <c r="Y4" s="44">
        <f>'7、回款进度'!W100</f>
        <v>0</v>
      </c>
      <c r="Z4" s="44">
        <f>'7、回款进度'!X100</f>
        <v>0</v>
      </c>
      <c r="AA4" s="44">
        <f>'7、回款进度'!Y100</f>
        <v>0</v>
      </c>
      <c r="AB4" s="44">
        <f>'7、回款进度'!Z100</f>
        <v>0</v>
      </c>
      <c r="AC4" s="44">
        <f>'7、回款进度'!AA100</f>
        <v>0</v>
      </c>
      <c r="AD4" s="44">
        <f>'7、回款进度'!AB100</f>
        <v>0</v>
      </c>
      <c r="AE4" s="44">
        <f>'7、回款进度'!AC100</f>
        <v>0</v>
      </c>
      <c r="AF4" s="44">
        <f>'7、回款进度'!AD100</f>
        <v>0</v>
      </c>
      <c r="AG4" s="44">
        <f>'7、回款进度'!AE100</f>
        <v>0</v>
      </c>
      <c r="AH4" s="44">
        <f>'7、回款进度'!AF100</f>
        <v>0</v>
      </c>
      <c r="AI4" s="44">
        <f>'7、回款进度'!AG100</f>
        <v>0</v>
      </c>
      <c r="AJ4" s="44">
        <f>'7、回款进度'!AH100</f>
        <v>0</v>
      </c>
      <c r="AK4" s="44">
        <f>'7、回款进度'!AI100</f>
        <v>0</v>
      </c>
      <c r="AL4" s="44">
        <f>'7、回款进度'!AJ100</f>
        <v>0</v>
      </c>
      <c r="AM4" s="44">
        <f>'7、回款进度'!AK100</f>
        <v>0</v>
      </c>
      <c r="AN4" s="44">
        <f>'7、回款进度'!AL100</f>
        <v>0</v>
      </c>
      <c r="AO4" s="44">
        <f>'7、回款进度'!AM100</f>
        <v>0</v>
      </c>
      <c r="AP4" s="44">
        <f>'7、回款进度'!AN100</f>
        <v>0</v>
      </c>
      <c r="AQ4" s="44">
        <f>'7、回款进度'!AO100</f>
        <v>0</v>
      </c>
      <c r="AR4" s="44">
        <f>'7、回款进度'!AP100</f>
        <v>0</v>
      </c>
      <c r="AS4" s="44">
        <f>'7、回款进度'!AQ100</f>
        <v>0</v>
      </c>
      <c r="AT4" s="44">
        <f>'7、回款进度'!AR100</f>
        <v>0</v>
      </c>
      <c r="AU4" s="44">
        <f>'7、回款进度'!AS100</f>
        <v>0</v>
      </c>
      <c r="AV4" s="44">
        <f>'7、回款进度'!AT100</f>
        <v>0</v>
      </c>
      <c r="AW4" s="44">
        <f>'7、回款进度'!AU100</f>
        <v>0</v>
      </c>
      <c r="AX4" s="44">
        <f>'7、回款进度'!AV100</f>
        <v>0</v>
      </c>
      <c r="AY4" s="44">
        <f>'7、回款进度'!AW100</f>
        <v>0</v>
      </c>
      <c r="AZ4" s="44">
        <f>'7、回款进度'!AX100</f>
        <v>0</v>
      </c>
      <c r="BA4" s="44">
        <f>'7、回款进度'!AY100</f>
        <v>0</v>
      </c>
      <c r="BB4" s="44">
        <f>'7、回款进度'!AZ100</f>
        <v>0</v>
      </c>
      <c r="BC4" s="44">
        <f>'7、回款进度'!BA100</f>
        <v>0</v>
      </c>
      <c r="BD4" s="44">
        <f>'7、回款进度'!BB100</f>
        <v>0</v>
      </c>
      <c r="BE4" s="44">
        <f>'7、回款进度'!BC100</f>
        <v>0</v>
      </c>
      <c r="BF4" s="44">
        <f>'7、回款进度'!BD100</f>
        <v>0</v>
      </c>
      <c r="BG4" s="44">
        <f>'7、回款进度'!BE100</f>
        <v>0</v>
      </c>
      <c r="BH4" s="44">
        <f>'7、回款进度'!BF100</f>
        <v>0</v>
      </c>
      <c r="BI4" s="44">
        <f>'7、回款进度'!BG100</f>
        <v>0</v>
      </c>
      <c r="BJ4" s="44">
        <f>'7、回款进度'!BH100</f>
        <v>0</v>
      </c>
      <c r="BK4" s="44">
        <f>'7、回款进度'!BI100</f>
        <v>0</v>
      </c>
      <c r="BL4" s="44">
        <f>'7、回款进度'!BJ100</f>
        <v>0</v>
      </c>
      <c r="BM4" s="44">
        <f>'7、回款进度'!BK100</f>
        <v>0</v>
      </c>
      <c r="BN4" s="44">
        <f>'7、回款进度'!BL100</f>
        <v>0</v>
      </c>
      <c r="BO4" s="44">
        <f>'7、回款进度'!BM100</f>
        <v>0</v>
      </c>
      <c r="BP4" s="44">
        <f>'7、回款进度'!BN100</f>
        <v>0</v>
      </c>
      <c r="BQ4" s="44">
        <f>'7、回款进度'!BO100</f>
        <v>0</v>
      </c>
      <c r="BR4" s="44">
        <f>'7、回款进度'!BP100</f>
        <v>0</v>
      </c>
      <c r="BS4" s="44">
        <f>'7、回款进度'!BQ100</f>
        <v>0</v>
      </c>
      <c r="BT4" s="44">
        <f>'7、回款进度'!BR100</f>
        <v>0</v>
      </c>
      <c r="BU4" s="44">
        <f>'7、回款进度'!BS100</f>
        <v>0</v>
      </c>
      <c r="BV4" s="44">
        <f>'7、回款进度'!BT100</f>
        <v>0</v>
      </c>
      <c r="BW4" s="44">
        <f>'7、回款进度'!BU100</f>
        <v>0</v>
      </c>
      <c r="BX4" s="44">
        <f>'7、回款进度'!BV100</f>
        <v>0</v>
      </c>
      <c r="BY4" s="44">
        <f>'7、回款进度'!BW100</f>
        <v>0</v>
      </c>
      <c r="BZ4" s="44">
        <f>'7、回款进度'!BX100</f>
        <v>0</v>
      </c>
      <c r="CA4" s="44">
        <f>'7、回款进度'!BY100</f>
        <v>0</v>
      </c>
      <c r="CB4" s="44">
        <f>'7、回款进度'!BZ100</f>
        <v>0</v>
      </c>
      <c r="CC4" s="44">
        <f>'7、回款进度'!CA100</f>
        <v>0</v>
      </c>
      <c r="CD4" s="44">
        <f>'7、回款进度'!CB100</f>
        <v>0</v>
      </c>
      <c r="CE4" s="44">
        <f>'7、回款进度'!CC100</f>
        <v>0</v>
      </c>
      <c r="CF4" s="44">
        <f>'7、回款进度'!CD100</f>
        <v>0</v>
      </c>
      <c r="CG4" s="44">
        <f>'7、回款进度'!CE100</f>
        <v>0</v>
      </c>
      <c r="CH4" s="44">
        <f>'7、回款进度'!CF100</f>
        <v>0</v>
      </c>
      <c r="CI4" s="44">
        <f>'7、回款进度'!CG100</f>
        <v>0</v>
      </c>
      <c r="CJ4" s="44">
        <f>'7、回款进度'!CH100</f>
        <v>0</v>
      </c>
      <c r="CK4" s="44">
        <f>'7、回款进度'!CI100</f>
        <v>0</v>
      </c>
      <c r="CL4" s="44">
        <f>'7、回款进度'!CJ100</f>
        <v>0</v>
      </c>
      <c r="CM4" s="44">
        <f>'7、回款进度'!CK100</f>
        <v>0</v>
      </c>
      <c r="CN4" s="44">
        <f>'7、回款进度'!CL100</f>
        <v>0</v>
      </c>
      <c r="CO4" s="44">
        <f>'7、回款进度'!CM100</f>
        <v>0</v>
      </c>
      <c r="CP4" s="44">
        <f>'7、回款进度'!CN100</f>
        <v>0</v>
      </c>
      <c r="CQ4" s="44">
        <f>'7、回款进度'!CO100</f>
        <v>0</v>
      </c>
      <c r="CR4" s="44">
        <f>'7、回款进度'!CP100</f>
        <v>0</v>
      </c>
      <c r="CS4" s="44">
        <f>'7、回款进度'!CQ100</f>
        <v>0</v>
      </c>
      <c r="CT4" s="44">
        <f>'7、回款进度'!CR100</f>
        <v>0</v>
      </c>
      <c r="CU4" s="44">
        <f>'7、回款进度'!CS100</f>
        <v>0</v>
      </c>
      <c r="CV4" s="44">
        <f>'7、回款进度'!CT100</f>
        <v>0</v>
      </c>
      <c r="CW4" s="62">
        <f>D4-'利润表（汇总）'!AE73</f>
        <v>0</v>
      </c>
    </row>
    <row r="5" spans="1:101" ht="21" customHeight="1">
      <c r="A5" s="879"/>
      <c r="B5" s="874"/>
      <c r="C5" s="45" t="s">
        <v>245</v>
      </c>
      <c r="D5" s="43">
        <f t="shared" si="2"/>
        <v>0</v>
      </c>
      <c r="E5" s="44">
        <f>-'9、税金与费用'!E51</f>
        <v>0</v>
      </c>
      <c r="F5" s="44">
        <f>-'9、税金与费用'!F51</f>
        <v>0</v>
      </c>
      <c r="G5" s="44">
        <f>-'9、税金与费用'!G51</f>
        <v>0</v>
      </c>
      <c r="H5" s="44">
        <f>-'9、税金与费用'!H51</f>
        <v>0</v>
      </c>
      <c r="I5" s="44">
        <f>-'9、税金与费用'!I51</f>
        <v>0</v>
      </c>
      <c r="J5" s="44">
        <f>-'9、税金与费用'!J51</f>
        <v>0</v>
      </c>
      <c r="K5" s="44">
        <f>-'9、税金与费用'!K51</f>
        <v>0</v>
      </c>
      <c r="L5" s="44">
        <f>-'9、税金与费用'!L51</f>
        <v>0</v>
      </c>
      <c r="M5" s="44">
        <f>-'9、税金与费用'!M51</f>
        <v>0</v>
      </c>
      <c r="N5" s="44">
        <f>-'9、税金与费用'!N51</f>
        <v>0</v>
      </c>
      <c r="O5" s="44">
        <f>-'9、税金与费用'!O51</f>
        <v>0</v>
      </c>
      <c r="P5" s="44">
        <f>-'9、税金与费用'!P51</f>
        <v>0</v>
      </c>
      <c r="Q5" s="44">
        <f>-'9、税金与费用'!Q51</f>
        <v>0</v>
      </c>
      <c r="R5" s="44">
        <f>-'9、税金与费用'!R51</f>
        <v>0</v>
      </c>
      <c r="S5" s="44">
        <f>-'9、税金与费用'!S51</f>
        <v>0</v>
      </c>
      <c r="T5" s="44">
        <f>-'9、税金与费用'!T51</f>
        <v>0</v>
      </c>
      <c r="U5" s="44">
        <f>-'9、税金与费用'!U51</f>
        <v>0</v>
      </c>
      <c r="V5" s="44">
        <f>-'9、税金与费用'!V51</f>
        <v>0</v>
      </c>
      <c r="W5" s="44">
        <f>-'9、税金与费用'!W51</f>
        <v>0</v>
      </c>
      <c r="X5" s="44">
        <f>-'9、税金与费用'!X51</f>
        <v>0</v>
      </c>
      <c r="Y5" s="44">
        <f>-'9、税金与费用'!Y51</f>
        <v>0</v>
      </c>
      <c r="Z5" s="44">
        <f>-'9、税金与费用'!Z51</f>
        <v>0</v>
      </c>
      <c r="AA5" s="44">
        <f>-'9、税金与费用'!AA51</f>
        <v>0</v>
      </c>
      <c r="AB5" s="44">
        <f>-'9、税金与费用'!AB51</f>
        <v>0</v>
      </c>
      <c r="AC5" s="44">
        <f>-'9、税金与费用'!AC51</f>
        <v>0</v>
      </c>
      <c r="AD5" s="44">
        <f>-'9、税金与费用'!AD51</f>
        <v>0</v>
      </c>
      <c r="AE5" s="44">
        <f>-'9、税金与费用'!AE51</f>
        <v>0</v>
      </c>
      <c r="AF5" s="44">
        <f>-'9、税金与费用'!AF51</f>
        <v>0</v>
      </c>
      <c r="AG5" s="44">
        <f>-'9、税金与费用'!AG51</f>
        <v>0</v>
      </c>
      <c r="AH5" s="44">
        <f>-'9、税金与费用'!AH51</f>
        <v>0</v>
      </c>
      <c r="AI5" s="44">
        <f>-'9、税金与费用'!AI51</f>
        <v>0</v>
      </c>
      <c r="AJ5" s="44">
        <f>-'9、税金与费用'!AJ51</f>
        <v>0</v>
      </c>
      <c r="AK5" s="44">
        <f>-'9、税金与费用'!AK51</f>
        <v>0</v>
      </c>
      <c r="AL5" s="44">
        <f>-'9、税金与费用'!AL51</f>
        <v>0</v>
      </c>
      <c r="AM5" s="44">
        <f>-'9、税金与费用'!AM51</f>
        <v>0</v>
      </c>
      <c r="AN5" s="44">
        <f>-'9、税金与费用'!AN51</f>
        <v>0</v>
      </c>
      <c r="AO5" s="44">
        <f>-'9、税金与费用'!AO51</f>
        <v>0</v>
      </c>
      <c r="AP5" s="44">
        <f>-'9、税金与费用'!AP51</f>
        <v>0</v>
      </c>
      <c r="AQ5" s="44">
        <f>-'9、税金与费用'!AQ51</f>
        <v>0</v>
      </c>
      <c r="AR5" s="44">
        <f>-'9、税金与费用'!AR51</f>
        <v>0</v>
      </c>
      <c r="AS5" s="44">
        <f>-'9、税金与费用'!AS51</f>
        <v>0</v>
      </c>
      <c r="AT5" s="44">
        <f>-'9、税金与费用'!AT51</f>
        <v>0</v>
      </c>
      <c r="AU5" s="44">
        <f>-'9、税金与费用'!AU51</f>
        <v>0</v>
      </c>
      <c r="AV5" s="44">
        <f>-'9、税金与费用'!AV51</f>
        <v>0</v>
      </c>
      <c r="AW5" s="44">
        <f>-'9、税金与费用'!AW51</f>
        <v>0</v>
      </c>
      <c r="AX5" s="44">
        <f>-'9、税金与费用'!AX51</f>
        <v>0</v>
      </c>
      <c r="AY5" s="44">
        <f>-'9、税金与费用'!AY51</f>
        <v>0</v>
      </c>
      <c r="AZ5" s="44">
        <f>-'9、税金与费用'!AZ51</f>
        <v>0</v>
      </c>
      <c r="BA5" s="44">
        <f>-'9、税金与费用'!BA51</f>
        <v>0</v>
      </c>
      <c r="BB5" s="44">
        <f>-'9、税金与费用'!BB51</f>
        <v>0</v>
      </c>
      <c r="BC5" s="44">
        <f>-'9、税金与费用'!BC51</f>
        <v>0</v>
      </c>
      <c r="BD5" s="44">
        <f>-'9、税金与费用'!BD51</f>
        <v>0</v>
      </c>
      <c r="BE5" s="44">
        <f>-'9、税金与费用'!BE51</f>
        <v>0</v>
      </c>
      <c r="BF5" s="44">
        <f>-'9、税金与费用'!BF51</f>
        <v>0</v>
      </c>
      <c r="BG5" s="44">
        <f>-'9、税金与费用'!BG51</f>
        <v>0</v>
      </c>
      <c r="BH5" s="44">
        <f>-'9、税金与费用'!BH51</f>
        <v>0</v>
      </c>
      <c r="BI5" s="44">
        <f>-'9、税金与费用'!BI51</f>
        <v>0</v>
      </c>
      <c r="BJ5" s="44">
        <f>-'9、税金与费用'!BJ51</f>
        <v>0</v>
      </c>
      <c r="BK5" s="44">
        <f>-'9、税金与费用'!BK51</f>
        <v>0</v>
      </c>
      <c r="BL5" s="44">
        <f>-'9、税金与费用'!BL51</f>
        <v>0</v>
      </c>
      <c r="BM5" s="44">
        <f>-'9、税金与费用'!BM51</f>
        <v>0</v>
      </c>
      <c r="BN5" s="44">
        <f>-'9、税金与费用'!BN51</f>
        <v>0</v>
      </c>
      <c r="BO5" s="44">
        <f>-'9、税金与费用'!BO51</f>
        <v>0</v>
      </c>
      <c r="BP5" s="44">
        <f>-'9、税金与费用'!BP51</f>
        <v>0</v>
      </c>
      <c r="BQ5" s="44">
        <f>-'9、税金与费用'!BQ51</f>
        <v>0</v>
      </c>
      <c r="BR5" s="44">
        <f>-'9、税金与费用'!BR51</f>
        <v>0</v>
      </c>
      <c r="BS5" s="44">
        <f>-'9、税金与费用'!BS51</f>
        <v>0</v>
      </c>
      <c r="BT5" s="44">
        <f>-'9、税金与费用'!BT51</f>
        <v>0</v>
      </c>
      <c r="BU5" s="44">
        <f>-'9、税金与费用'!BU51</f>
        <v>0</v>
      </c>
      <c r="BV5" s="44">
        <f>-'9、税金与费用'!BV51</f>
        <v>0</v>
      </c>
      <c r="BW5" s="44">
        <f>-'9、税金与费用'!BW51</f>
        <v>0</v>
      </c>
      <c r="BX5" s="44">
        <f>-'9、税金与费用'!BX51</f>
        <v>0</v>
      </c>
      <c r="BY5" s="44">
        <f>-'9、税金与费用'!BY51</f>
        <v>0</v>
      </c>
      <c r="BZ5" s="44">
        <f>-'9、税金与费用'!BZ51</f>
        <v>0</v>
      </c>
      <c r="CA5" s="44">
        <f>-'9、税金与费用'!CA51</f>
        <v>0</v>
      </c>
      <c r="CB5" s="44">
        <f>-'9、税金与费用'!CB51</f>
        <v>0</v>
      </c>
      <c r="CC5" s="44">
        <f>-'9、税金与费用'!CC51</f>
        <v>0</v>
      </c>
      <c r="CD5" s="44">
        <f>-'9、税金与费用'!CD51</f>
        <v>0</v>
      </c>
      <c r="CE5" s="44">
        <f>-'9、税金与费用'!CE51</f>
        <v>0</v>
      </c>
      <c r="CF5" s="44">
        <f>-'9、税金与费用'!CF51</f>
        <v>0</v>
      </c>
      <c r="CG5" s="44">
        <f>-'9、税金与费用'!CG51</f>
        <v>0</v>
      </c>
      <c r="CH5" s="44">
        <f>-'9、税金与费用'!CH51</f>
        <v>0</v>
      </c>
      <c r="CI5" s="44">
        <f>-'9、税金与费用'!CI51</f>
        <v>0</v>
      </c>
      <c r="CJ5" s="44">
        <f>-'9、税金与费用'!CJ51</f>
        <v>0</v>
      </c>
      <c r="CK5" s="44">
        <f>-'9、税金与费用'!CK51</f>
        <v>0</v>
      </c>
      <c r="CL5" s="44">
        <f>-'9、税金与费用'!CL51</f>
        <v>0</v>
      </c>
      <c r="CM5" s="44">
        <f>-'9、税金与费用'!CM51</f>
        <v>0</v>
      </c>
      <c r="CN5" s="44">
        <f>-'9、税金与费用'!CN51</f>
        <v>0</v>
      </c>
      <c r="CO5" s="44">
        <f>-'9、税金与费用'!CO51</f>
        <v>0</v>
      </c>
      <c r="CP5" s="44">
        <f>-'9、税金与费用'!CP51</f>
        <v>0</v>
      </c>
      <c r="CQ5" s="44">
        <f>-'9、税金与费用'!CQ51</f>
        <v>0</v>
      </c>
      <c r="CR5" s="44">
        <f>-'9、税金与费用'!CR51</f>
        <v>0</v>
      </c>
      <c r="CS5" s="44">
        <f>-'9、税金与费用'!CS51</f>
        <v>0</v>
      </c>
      <c r="CT5" s="44">
        <f>-'9、税金与费用'!CT51</f>
        <v>0</v>
      </c>
      <c r="CU5" s="44">
        <f>-'9、税金与费用'!CU51</f>
        <v>0</v>
      </c>
      <c r="CV5" s="44">
        <f>-'9、税金与费用'!CV51</f>
        <v>0</v>
      </c>
      <c r="CW5" s="63">
        <f>D5+D6-'利润表（汇总）'!AE80</f>
        <v>0</v>
      </c>
    </row>
    <row r="6" spans="1:101" ht="21" customHeight="1">
      <c r="A6" s="879"/>
      <c r="B6" s="874"/>
      <c r="C6" s="45" t="s">
        <v>696</v>
      </c>
      <c r="D6" s="43">
        <f t="shared" si="2"/>
        <v>0</v>
      </c>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63"/>
    </row>
    <row r="7" spans="1:101" ht="21" customHeight="1">
      <c r="A7" s="879"/>
      <c r="B7" s="874"/>
      <c r="C7" s="47" t="s">
        <v>247</v>
      </c>
      <c r="D7" s="43">
        <f t="shared" si="2"/>
        <v>0</v>
      </c>
      <c r="E7" s="44">
        <f>-'9、税金与费用'!E52</f>
        <v>0</v>
      </c>
      <c r="F7" s="44">
        <f>-'9、税金与费用'!F52</f>
        <v>0</v>
      </c>
      <c r="G7" s="44">
        <f>-'9、税金与费用'!G52</f>
        <v>0</v>
      </c>
      <c r="H7" s="44">
        <f>-'9、税金与费用'!H52</f>
        <v>0</v>
      </c>
      <c r="I7" s="44">
        <f>-'9、税金与费用'!I52</f>
        <v>0</v>
      </c>
      <c r="J7" s="44">
        <f>-'9、税金与费用'!J52</f>
        <v>0</v>
      </c>
      <c r="K7" s="44">
        <f>-'9、税金与费用'!K52</f>
        <v>0</v>
      </c>
      <c r="L7" s="44">
        <f>-'9、税金与费用'!L52</f>
        <v>0</v>
      </c>
      <c r="M7" s="44">
        <f>-'9、税金与费用'!M52</f>
        <v>0</v>
      </c>
      <c r="N7" s="44">
        <f>-'9、税金与费用'!N52</f>
        <v>0</v>
      </c>
      <c r="O7" s="44">
        <f>-'9、税金与费用'!O52</f>
        <v>0</v>
      </c>
      <c r="P7" s="44">
        <f>-'9、税金与费用'!P52</f>
        <v>0</v>
      </c>
      <c r="Q7" s="44">
        <f>-'9、税金与费用'!Q52</f>
        <v>0</v>
      </c>
      <c r="R7" s="44">
        <f>-'9、税金与费用'!R52</f>
        <v>0</v>
      </c>
      <c r="S7" s="44">
        <f>-'9、税金与费用'!S52</f>
        <v>0</v>
      </c>
      <c r="T7" s="44">
        <f>-'9、税金与费用'!T52</f>
        <v>0</v>
      </c>
      <c r="U7" s="44">
        <f>-'9、税金与费用'!U52</f>
        <v>0</v>
      </c>
      <c r="V7" s="44">
        <f>-'9、税金与费用'!V52</f>
        <v>0</v>
      </c>
      <c r="W7" s="44">
        <f>-'9、税金与费用'!W52</f>
        <v>0</v>
      </c>
      <c r="X7" s="44">
        <f>-'9、税金与费用'!X52</f>
        <v>0</v>
      </c>
      <c r="Y7" s="44">
        <f>-'9、税金与费用'!Y52</f>
        <v>0</v>
      </c>
      <c r="Z7" s="44">
        <f>-'9、税金与费用'!Z52</f>
        <v>0</v>
      </c>
      <c r="AA7" s="44">
        <f>-'9、税金与费用'!AA52</f>
        <v>0</v>
      </c>
      <c r="AB7" s="44">
        <f>-'9、税金与费用'!AB52</f>
        <v>0</v>
      </c>
      <c r="AC7" s="44">
        <f>-'9、税金与费用'!AC52</f>
        <v>0</v>
      </c>
      <c r="AD7" s="44">
        <f>-'9、税金与费用'!AD52</f>
        <v>0</v>
      </c>
      <c r="AE7" s="44">
        <f>-'9、税金与费用'!AE52</f>
        <v>0</v>
      </c>
      <c r="AF7" s="44">
        <f>-'9、税金与费用'!AF52</f>
        <v>0</v>
      </c>
      <c r="AG7" s="44">
        <f>-'9、税金与费用'!AG52</f>
        <v>0</v>
      </c>
      <c r="AH7" s="44">
        <f>-'9、税金与费用'!AH52</f>
        <v>0</v>
      </c>
      <c r="AI7" s="44">
        <f>-'9、税金与费用'!AI52</f>
        <v>0</v>
      </c>
      <c r="AJ7" s="44">
        <f>-'9、税金与费用'!AJ52</f>
        <v>0</v>
      </c>
      <c r="AK7" s="44">
        <f>-'9、税金与费用'!AK52</f>
        <v>0</v>
      </c>
      <c r="AL7" s="44">
        <f>-'9、税金与费用'!AL52</f>
        <v>0</v>
      </c>
      <c r="AM7" s="44">
        <f>-'9、税金与费用'!AM52</f>
        <v>0</v>
      </c>
      <c r="AN7" s="44">
        <f>-'9、税金与费用'!AN52</f>
        <v>0</v>
      </c>
      <c r="AO7" s="44">
        <f>-'9、税金与费用'!AO52</f>
        <v>0</v>
      </c>
      <c r="AP7" s="44">
        <f>-'9、税金与费用'!AP52</f>
        <v>0</v>
      </c>
      <c r="AQ7" s="44">
        <f>-'9、税金与费用'!AQ52</f>
        <v>0</v>
      </c>
      <c r="AR7" s="44">
        <f>-'9、税金与费用'!AR52</f>
        <v>0</v>
      </c>
      <c r="AS7" s="44">
        <f>-'9、税金与费用'!AS52</f>
        <v>0</v>
      </c>
      <c r="AT7" s="44">
        <f>-'9、税金与费用'!AT52</f>
        <v>0</v>
      </c>
      <c r="AU7" s="44">
        <f>-'9、税金与费用'!AU52</f>
        <v>0</v>
      </c>
      <c r="AV7" s="44">
        <f>-'9、税金与费用'!AV52</f>
        <v>0</v>
      </c>
      <c r="AW7" s="44">
        <f>-'9、税金与费用'!AW52</f>
        <v>0</v>
      </c>
      <c r="AX7" s="44">
        <f>-'9、税金与费用'!AX52</f>
        <v>0</v>
      </c>
      <c r="AY7" s="44">
        <f>-'9、税金与费用'!AY52</f>
        <v>0</v>
      </c>
      <c r="AZ7" s="44">
        <f>-'9、税金与费用'!AZ52</f>
        <v>0</v>
      </c>
      <c r="BA7" s="44">
        <f>-'9、税金与费用'!BA52</f>
        <v>0</v>
      </c>
      <c r="BB7" s="44">
        <f>-'9、税金与费用'!BB52</f>
        <v>0</v>
      </c>
      <c r="BC7" s="44">
        <f>-'9、税金与费用'!BC52</f>
        <v>0</v>
      </c>
      <c r="BD7" s="44">
        <f>-'9、税金与费用'!BD52</f>
        <v>0</v>
      </c>
      <c r="BE7" s="44">
        <f>-'9、税金与费用'!BE52</f>
        <v>0</v>
      </c>
      <c r="BF7" s="44">
        <f>-'9、税金与费用'!BF52</f>
        <v>0</v>
      </c>
      <c r="BG7" s="44">
        <f>-'9、税金与费用'!BG52</f>
        <v>0</v>
      </c>
      <c r="BH7" s="44">
        <f>-'9、税金与费用'!BH52</f>
        <v>0</v>
      </c>
      <c r="BI7" s="44">
        <f>-'9、税金与费用'!BI52</f>
        <v>0</v>
      </c>
      <c r="BJ7" s="44">
        <f>-'9、税金与费用'!BJ52</f>
        <v>0</v>
      </c>
      <c r="BK7" s="44">
        <f>-'9、税金与费用'!BK52</f>
        <v>0</v>
      </c>
      <c r="BL7" s="44">
        <f>-'9、税金与费用'!BL52</f>
        <v>0</v>
      </c>
      <c r="BM7" s="44">
        <f>-'9、税金与费用'!BM52</f>
        <v>0</v>
      </c>
      <c r="BN7" s="44">
        <f>-'9、税金与费用'!BN52</f>
        <v>0</v>
      </c>
      <c r="BO7" s="44">
        <f>-'9、税金与费用'!BO52</f>
        <v>0</v>
      </c>
      <c r="BP7" s="44">
        <f>-'9、税金与费用'!BP52</f>
        <v>0</v>
      </c>
      <c r="BQ7" s="44">
        <f>-'9、税金与费用'!BQ52</f>
        <v>0</v>
      </c>
      <c r="BR7" s="44">
        <f>-'9、税金与费用'!BR52</f>
        <v>0</v>
      </c>
      <c r="BS7" s="44">
        <f>-'9、税金与费用'!BS52</f>
        <v>0</v>
      </c>
      <c r="BT7" s="44">
        <f>-'9、税金与费用'!BT52</f>
        <v>0</v>
      </c>
      <c r="BU7" s="44">
        <f>-'9、税金与费用'!BU52</f>
        <v>0</v>
      </c>
      <c r="BV7" s="44">
        <f>-'9、税金与费用'!BV52</f>
        <v>0</v>
      </c>
      <c r="BW7" s="44">
        <f>-'9、税金与费用'!BW52</f>
        <v>0</v>
      </c>
      <c r="BX7" s="44">
        <f>-'9、税金与费用'!BX52</f>
        <v>0</v>
      </c>
      <c r="BY7" s="44">
        <f>-'9、税金与费用'!BY52</f>
        <v>0</v>
      </c>
      <c r="BZ7" s="44">
        <f>-'9、税金与费用'!BZ52</f>
        <v>0</v>
      </c>
      <c r="CA7" s="44">
        <f>-'9、税金与费用'!CA52</f>
        <v>0</v>
      </c>
      <c r="CB7" s="44">
        <f>-'9、税金与费用'!CB52</f>
        <v>0</v>
      </c>
      <c r="CC7" s="44">
        <f>-'9、税金与费用'!CC52</f>
        <v>0</v>
      </c>
      <c r="CD7" s="44">
        <f>-'9、税金与费用'!CD52</f>
        <v>0</v>
      </c>
      <c r="CE7" s="44">
        <f>-'9、税金与费用'!CE52</f>
        <v>0</v>
      </c>
      <c r="CF7" s="44">
        <f>-'9、税金与费用'!CF52</f>
        <v>0</v>
      </c>
      <c r="CG7" s="44">
        <f>-'9、税金与费用'!CG52</f>
        <v>0</v>
      </c>
      <c r="CH7" s="44">
        <f>-'9、税金与费用'!CH52</f>
        <v>0</v>
      </c>
      <c r="CI7" s="44">
        <f>-'9、税金与费用'!CI52</f>
        <v>0</v>
      </c>
      <c r="CJ7" s="44">
        <f>-'9、税金与费用'!CJ52</f>
        <v>0</v>
      </c>
      <c r="CK7" s="44">
        <f>-'9、税金与费用'!CK52</f>
        <v>0</v>
      </c>
      <c r="CL7" s="44">
        <f>-'9、税金与费用'!CL52</f>
        <v>0</v>
      </c>
      <c r="CM7" s="44">
        <f>-'9、税金与费用'!CM52</f>
        <v>0</v>
      </c>
      <c r="CN7" s="44">
        <f>-'9、税金与费用'!CN52</f>
        <v>0</v>
      </c>
      <c r="CO7" s="44">
        <f>-'9、税金与费用'!CO52</f>
        <v>0</v>
      </c>
      <c r="CP7" s="44">
        <f>-'9、税金与费用'!CP52</f>
        <v>0</v>
      </c>
      <c r="CQ7" s="44">
        <f>-'9、税金与费用'!CQ52</f>
        <v>0</v>
      </c>
      <c r="CR7" s="44">
        <f>-'9、税金与费用'!CR52</f>
        <v>0</v>
      </c>
      <c r="CS7" s="44">
        <f>-'9、税金与费用'!CS52</f>
        <v>0</v>
      </c>
      <c r="CT7" s="44">
        <f>-'9、税金与费用'!CT52</f>
        <v>0</v>
      </c>
      <c r="CU7" s="44">
        <f>-'9、税金与费用'!CU52</f>
        <v>0</v>
      </c>
      <c r="CV7" s="44">
        <f>-'9、税金与费用'!CV52</f>
        <v>0</v>
      </c>
      <c r="CW7" s="63">
        <f>D7+D8+'利润表（汇总）'!AE81</f>
        <v>0</v>
      </c>
    </row>
    <row r="8" spans="1:101" ht="21" customHeight="1">
      <c r="A8" s="879"/>
      <c r="B8" s="874"/>
      <c r="C8" s="47" t="s">
        <v>248</v>
      </c>
      <c r="D8" s="43">
        <f t="shared" si="2"/>
        <v>0</v>
      </c>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64"/>
    </row>
    <row r="9" spans="1:101" ht="21" customHeight="1">
      <c r="A9" s="879"/>
      <c r="B9" s="874"/>
      <c r="C9" s="45" t="s">
        <v>249</v>
      </c>
      <c r="D9" s="43">
        <f t="shared" si="2"/>
        <v>0</v>
      </c>
      <c r="E9" s="44">
        <f>-'9、税金与费用'!E53</f>
        <v>0</v>
      </c>
      <c r="F9" s="44">
        <f>-'9、税金与费用'!F53</f>
        <v>0</v>
      </c>
      <c r="G9" s="44">
        <f>-'9、税金与费用'!G53</f>
        <v>0</v>
      </c>
      <c r="H9" s="44">
        <f>-'9、税金与费用'!H53</f>
        <v>0</v>
      </c>
      <c r="I9" s="44">
        <f>-'9、税金与费用'!I53</f>
        <v>0</v>
      </c>
      <c r="J9" s="44">
        <f>-'9、税金与费用'!J53</f>
        <v>0</v>
      </c>
      <c r="K9" s="44">
        <f>-'9、税金与费用'!K53</f>
        <v>0</v>
      </c>
      <c r="L9" s="44">
        <f>-'9、税金与费用'!L53</f>
        <v>0</v>
      </c>
      <c r="M9" s="44">
        <f>-'9、税金与费用'!M53</f>
        <v>0</v>
      </c>
      <c r="N9" s="44">
        <f>-'9、税金与费用'!N53</f>
        <v>0</v>
      </c>
      <c r="O9" s="44">
        <f>-'9、税金与费用'!O53</f>
        <v>0</v>
      </c>
      <c r="P9" s="44">
        <f>-'9、税金与费用'!P53</f>
        <v>0</v>
      </c>
      <c r="Q9" s="44">
        <f>-'9、税金与费用'!Q53</f>
        <v>0</v>
      </c>
      <c r="R9" s="44">
        <f>-'9、税金与费用'!R53</f>
        <v>0</v>
      </c>
      <c r="S9" s="44">
        <f>-'9、税金与费用'!S53</f>
        <v>0</v>
      </c>
      <c r="T9" s="44">
        <f>-'9、税金与费用'!T53</f>
        <v>0</v>
      </c>
      <c r="U9" s="44">
        <f>-'9、税金与费用'!U53</f>
        <v>0</v>
      </c>
      <c r="V9" s="44">
        <f>-'9、税金与费用'!V53</f>
        <v>0</v>
      </c>
      <c r="W9" s="44">
        <f>-'9、税金与费用'!W53</f>
        <v>0</v>
      </c>
      <c r="X9" s="44">
        <f>-'9、税金与费用'!X53</f>
        <v>0</v>
      </c>
      <c r="Y9" s="44">
        <f>-'9、税金与费用'!Y53</f>
        <v>0</v>
      </c>
      <c r="Z9" s="44">
        <f>-'9、税金与费用'!Z53</f>
        <v>0</v>
      </c>
      <c r="AA9" s="44">
        <f>-'9、税金与费用'!AA53</f>
        <v>0</v>
      </c>
      <c r="AB9" s="44">
        <f>-'9、税金与费用'!AB53</f>
        <v>0</v>
      </c>
      <c r="AC9" s="44">
        <f>-'9、税金与费用'!AC53</f>
        <v>0</v>
      </c>
      <c r="AD9" s="44">
        <f>-'9、税金与费用'!AD53</f>
        <v>0</v>
      </c>
      <c r="AE9" s="44">
        <f>-'9、税金与费用'!AE53</f>
        <v>0</v>
      </c>
      <c r="AF9" s="44">
        <f>-'9、税金与费用'!AF53</f>
        <v>0</v>
      </c>
      <c r="AG9" s="44">
        <f>-'9、税金与费用'!AG53</f>
        <v>0</v>
      </c>
      <c r="AH9" s="44">
        <f>-'9、税金与费用'!AH53</f>
        <v>0</v>
      </c>
      <c r="AI9" s="44">
        <f>-'9、税金与费用'!AI53</f>
        <v>0</v>
      </c>
      <c r="AJ9" s="44">
        <f>-'9、税金与费用'!AJ53</f>
        <v>0</v>
      </c>
      <c r="AK9" s="44">
        <f>-'9、税金与费用'!AK53</f>
        <v>0</v>
      </c>
      <c r="AL9" s="44">
        <f>-'9、税金与费用'!AL53</f>
        <v>0</v>
      </c>
      <c r="AM9" s="44">
        <f>-'9、税金与费用'!AM53</f>
        <v>0</v>
      </c>
      <c r="AN9" s="44">
        <f>-'9、税金与费用'!AN53</f>
        <v>0</v>
      </c>
      <c r="AO9" s="44">
        <f>-'9、税金与费用'!AO53</f>
        <v>0</v>
      </c>
      <c r="AP9" s="44">
        <f>-'9、税金与费用'!AP53</f>
        <v>0</v>
      </c>
      <c r="AQ9" s="44">
        <f>-'9、税金与费用'!AQ53</f>
        <v>0</v>
      </c>
      <c r="AR9" s="44">
        <f>-'9、税金与费用'!AR53</f>
        <v>0</v>
      </c>
      <c r="AS9" s="44">
        <f>-'9、税金与费用'!AS53</f>
        <v>0</v>
      </c>
      <c r="AT9" s="44">
        <f>-'9、税金与费用'!AT53</f>
        <v>0</v>
      </c>
      <c r="AU9" s="44">
        <f>-'9、税金与费用'!AU53</f>
        <v>0</v>
      </c>
      <c r="AV9" s="44">
        <f>-'9、税金与费用'!AV53</f>
        <v>0</v>
      </c>
      <c r="AW9" s="44">
        <f>-'9、税金与费用'!AW53</f>
        <v>0</v>
      </c>
      <c r="AX9" s="44">
        <f>-'9、税金与费用'!AX53</f>
        <v>0</v>
      </c>
      <c r="AY9" s="44">
        <f>-'9、税金与费用'!AY53</f>
        <v>0</v>
      </c>
      <c r="AZ9" s="44">
        <f>-'9、税金与费用'!AZ53</f>
        <v>0</v>
      </c>
      <c r="BA9" s="44">
        <f>-'9、税金与费用'!BA53</f>
        <v>0</v>
      </c>
      <c r="BB9" s="44">
        <f>-'9、税金与费用'!BB53</f>
        <v>0</v>
      </c>
      <c r="BC9" s="44">
        <f>-'9、税金与费用'!BC53</f>
        <v>0</v>
      </c>
      <c r="BD9" s="44">
        <f>-'9、税金与费用'!BD53</f>
        <v>0</v>
      </c>
      <c r="BE9" s="44">
        <f>-'9、税金与费用'!BE53</f>
        <v>0</v>
      </c>
      <c r="BF9" s="44">
        <f>-'9、税金与费用'!BF53</f>
        <v>0</v>
      </c>
      <c r="BG9" s="44">
        <f>-'9、税金与费用'!BG53</f>
        <v>0</v>
      </c>
      <c r="BH9" s="44">
        <f>-'9、税金与费用'!BH53</f>
        <v>0</v>
      </c>
      <c r="BI9" s="44">
        <f>-'9、税金与费用'!BI53</f>
        <v>0</v>
      </c>
      <c r="BJ9" s="44">
        <f>-'9、税金与费用'!BJ53</f>
        <v>0</v>
      </c>
      <c r="BK9" s="44">
        <f>-'9、税金与费用'!BK53</f>
        <v>0</v>
      </c>
      <c r="BL9" s="44">
        <f>-'9、税金与费用'!BL53</f>
        <v>0</v>
      </c>
      <c r="BM9" s="44">
        <f>-'9、税金与费用'!BM53</f>
        <v>0</v>
      </c>
      <c r="BN9" s="44">
        <f>-'9、税金与费用'!BN53</f>
        <v>0</v>
      </c>
      <c r="BO9" s="44">
        <f>-'9、税金与费用'!BO53</f>
        <v>0</v>
      </c>
      <c r="BP9" s="44">
        <f>-'9、税金与费用'!BP53</f>
        <v>0</v>
      </c>
      <c r="BQ9" s="44">
        <f>-'9、税金与费用'!BQ53</f>
        <v>0</v>
      </c>
      <c r="BR9" s="44">
        <f>-'9、税金与费用'!BR53</f>
        <v>0</v>
      </c>
      <c r="BS9" s="44">
        <f>-'9、税金与费用'!BS53</f>
        <v>0</v>
      </c>
      <c r="BT9" s="44">
        <f>-'9、税金与费用'!BT53</f>
        <v>0</v>
      </c>
      <c r="BU9" s="44">
        <f>-'9、税金与费用'!BU53</f>
        <v>0</v>
      </c>
      <c r="BV9" s="44">
        <f>-'9、税金与费用'!BV53</f>
        <v>0</v>
      </c>
      <c r="BW9" s="44">
        <f>-'9、税金与费用'!BW53</f>
        <v>0</v>
      </c>
      <c r="BX9" s="44">
        <f>-'9、税金与费用'!BX53</f>
        <v>0</v>
      </c>
      <c r="BY9" s="44">
        <f>-'9、税金与费用'!BY53</f>
        <v>0</v>
      </c>
      <c r="BZ9" s="44">
        <f>-'9、税金与费用'!BZ53</f>
        <v>0</v>
      </c>
      <c r="CA9" s="44">
        <f>-'9、税金与费用'!CA53</f>
        <v>0</v>
      </c>
      <c r="CB9" s="44">
        <f>-'9、税金与费用'!CB53</f>
        <v>0</v>
      </c>
      <c r="CC9" s="44">
        <f>-'9、税金与费用'!CC53</f>
        <v>0</v>
      </c>
      <c r="CD9" s="44">
        <f>-'9、税金与费用'!CD53</f>
        <v>0</v>
      </c>
      <c r="CE9" s="44">
        <f>-'9、税金与费用'!CE53</f>
        <v>0</v>
      </c>
      <c r="CF9" s="44">
        <f>-'9、税金与费用'!CF53</f>
        <v>0</v>
      </c>
      <c r="CG9" s="44">
        <f>-'9、税金与费用'!CG53</f>
        <v>0</v>
      </c>
      <c r="CH9" s="44">
        <f>-'9、税金与费用'!CH53</f>
        <v>0</v>
      </c>
      <c r="CI9" s="44">
        <f>-'9、税金与费用'!CI53</f>
        <v>0</v>
      </c>
      <c r="CJ9" s="44">
        <f>-'9、税金与费用'!CJ53</f>
        <v>0</v>
      </c>
      <c r="CK9" s="44">
        <f>-'9、税金与费用'!CK53</f>
        <v>0</v>
      </c>
      <c r="CL9" s="44">
        <f>-'9、税金与费用'!CL53</f>
        <v>0</v>
      </c>
      <c r="CM9" s="44">
        <f>-'9、税金与费用'!CM53</f>
        <v>0</v>
      </c>
      <c r="CN9" s="44">
        <f>-'9、税金与费用'!CN53</f>
        <v>0</v>
      </c>
      <c r="CO9" s="44">
        <f>-'9、税金与费用'!CO53</f>
        <v>0</v>
      </c>
      <c r="CP9" s="44">
        <f>-'9、税金与费用'!CP53</f>
        <v>0</v>
      </c>
      <c r="CQ9" s="44">
        <f>-'9、税金与费用'!CQ53</f>
        <v>0</v>
      </c>
      <c r="CR9" s="44">
        <f>-'9、税金与费用'!CR53</f>
        <v>0</v>
      </c>
      <c r="CS9" s="44">
        <f>-'9、税金与费用'!CS53</f>
        <v>0</v>
      </c>
      <c r="CT9" s="44">
        <f>-'9、税金与费用'!CT53</f>
        <v>0</v>
      </c>
      <c r="CU9" s="44">
        <f>-'9、税金与费用'!CU53</f>
        <v>0</v>
      </c>
      <c r="CV9" s="44">
        <f>-'9、税金与费用'!CV53</f>
        <v>0</v>
      </c>
      <c r="CW9" s="62">
        <f>D9+D10+'利润表（汇总）'!AE82</f>
        <v>0</v>
      </c>
    </row>
    <row r="10" spans="1:101" ht="21" customHeight="1">
      <c r="A10" s="879"/>
      <c r="B10" s="874"/>
      <c r="C10" s="45" t="s">
        <v>250</v>
      </c>
      <c r="D10" s="43">
        <f t="shared" si="2"/>
        <v>0</v>
      </c>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62"/>
    </row>
    <row r="11" spans="1:101" ht="21" customHeight="1">
      <c r="A11" s="879"/>
      <c r="B11" s="874"/>
      <c r="C11" s="42" t="s">
        <v>209</v>
      </c>
      <c r="D11" s="43">
        <f t="shared" si="2"/>
        <v>0</v>
      </c>
      <c r="E11" s="44">
        <f>-'2、土地成本'!E60</f>
        <v>0</v>
      </c>
      <c r="F11" s="44">
        <f>-'2、土地成本'!F60</f>
        <v>0</v>
      </c>
      <c r="G11" s="44">
        <f>-'2、土地成本'!G60</f>
        <v>0</v>
      </c>
      <c r="H11" s="44">
        <f>-'2、土地成本'!H60</f>
        <v>0</v>
      </c>
      <c r="I11" s="44">
        <f>-'2、土地成本'!I60</f>
        <v>0</v>
      </c>
      <c r="J11" s="44">
        <f>-'2、土地成本'!J60</f>
        <v>0</v>
      </c>
      <c r="K11" s="44">
        <f>-'2、土地成本'!K60</f>
        <v>0</v>
      </c>
      <c r="L11" s="44">
        <f>-'2、土地成本'!L60</f>
        <v>0</v>
      </c>
      <c r="M11" s="44">
        <f>-'2、土地成本'!M60</f>
        <v>0</v>
      </c>
      <c r="N11" s="44">
        <f>-'2、土地成本'!N60</f>
        <v>0</v>
      </c>
      <c r="O11" s="44">
        <f>-'2、土地成本'!O60</f>
        <v>0</v>
      </c>
      <c r="P11" s="44">
        <f>-'2、土地成本'!P60</f>
        <v>0</v>
      </c>
      <c r="Q11" s="44">
        <f>-'2、土地成本'!Q60</f>
        <v>0</v>
      </c>
      <c r="R11" s="44">
        <f>-'2、土地成本'!R60</f>
        <v>0</v>
      </c>
      <c r="S11" s="44">
        <f>-'2、土地成本'!S60</f>
        <v>0</v>
      </c>
      <c r="T11" s="44">
        <f>-'2、土地成本'!T60</f>
        <v>0</v>
      </c>
      <c r="U11" s="44">
        <f>-'2、土地成本'!U60</f>
        <v>0</v>
      </c>
      <c r="V11" s="44">
        <f>-'2、土地成本'!V60</f>
        <v>0</v>
      </c>
      <c r="W11" s="44">
        <f>-'2、土地成本'!W60</f>
        <v>0</v>
      </c>
      <c r="X11" s="44">
        <f>-'2、土地成本'!X60</f>
        <v>0</v>
      </c>
      <c r="Y11" s="44">
        <f>-'2、土地成本'!Y60</f>
        <v>0</v>
      </c>
      <c r="Z11" s="44">
        <f>-'2、土地成本'!Z60</f>
        <v>0</v>
      </c>
      <c r="AA11" s="44">
        <f>-'2、土地成本'!AA60</f>
        <v>0</v>
      </c>
      <c r="AB11" s="44">
        <f>-'2、土地成本'!AB60</f>
        <v>0</v>
      </c>
      <c r="AC11" s="44">
        <f>-'2、土地成本'!AC60</f>
        <v>0</v>
      </c>
      <c r="AD11" s="44">
        <f>-'2、土地成本'!AD60</f>
        <v>0</v>
      </c>
      <c r="AE11" s="44">
        <f>-'2、土地成本'!AE60</f>
        <v>0</v>
      </c>
      <c r="AF11" s="44">
        <f>-'2、土地成本'!AF60</f>
        <v>0</v>
      </c>
      <c r="AG11" s="44">
        <f>-'2、土地成本'!AG60</f>
        <v>0</v>
      </c>
      <c r="AH11" s="44">
        <f>-'2、土地成本'!AH60</f>
        <v>0</v>
      </c>
      <c r="AI11" s="44">
        <f>-'2、土地成本'!AI60</f>
        <v>0</v>
      </c>
      <c r="AJ11" s="44">
        <f>-'2、土地成本'!AJ60</f>
        <v>0</v>
      </c>
      <c r="AK11" s="44">
        <f>-'2、土地成本'!AK60</f>
        <v>0</v>
      </c>
      <c r="AL11" s="44">
        <f>-'2、土地成本'!AL60</f>
        <v>0</v>
      </c>
      <c r="AM11" s="44">
        <f>-'2、土地成本'!AM60</f>
        <v>0</v>
      </c>
      <c r="AN11" s="44">
        <f>-'2、土地成本'!AN60</f>
        <v>0</v>
      </c>
      <c r="AO11" s="44">
        <f>-'2、土地成本'!AO60</f>
        <v>0</v>
      </c>
      <c r="AP11" s="44">
        <f>-'2、土地成本'!AP60</f>
        <v>0</v>
      </c>
      <c r="AQ11" s="44">
        <f>-'2、土地成本'!AQ60</f>
        <v>0</v>
      </c>
      <c r="AR11" s="44">
        <f>-'2、土地成本'!AR60</f>
        <v>0</v>
      </c>
      <c r="AS11" s="44">
        <f>-'2、土地成本'!AS60</f>
        <v>0</v>
      </c>
      <c r="AT11" s="44">
        <f>-'2、土地成本'!AT60</f>
        <v>0</v>
      </c>
      <c r="AU11" s="44">
        <f>-'2、土地成本'!AU60</f>
        <v>0</v>
      </c>
      <c r="AV11" s="44">
        <f>-'2、土地成本'!AV60</f>
        <v>0</v>
      </c>
      <c r="AW11" s="44">
        <f>-'2、土地成本'!AW60</f>
        <v>0</v>
      </c>
      <c r="AX11" s="44">
        <f>-'2、土地成本'!AX60</f>
        <v>0</v>
      </c>
      <c r="AY11" s="44">
        <f>-'2、土地成本'!AY60</f>
        <v>0</v>
      </c>
      <c r="AZ11" s="44">
        <f>-'2、土地成本'!AZ60</f>
        <v>0</v>
      </c>
      <c r="BA11" s="44">
        <f>-'2、土地成本'!BA60</f>
        <v>0</v>
      </c>
      <c r="BB11" s="44">
        <f>-'2、土地成本'!BB60</f>
        <v>0</v>
      </c>
      <c r="BC11" s="44">
        <f>-'2、土地成本'!BC60</f>
        <v>0</v>
      </c>
      <c r="BD11" s="44">
        <f>-'2、土地成本'!BD60</f>
        <v>0</v>
      </c>
      <c r="BE11" s="44">
        <f>-'2、土地成本'!BE60</f>
        <v>0</v>
      </c>
      <c r="BF11" s="44">
        <f>-'2、土地成本'!BF60</f>
        <v>0</v>
      </c>
      <c r="BG11" s="44">
        <f>-'2、土地成本'!BG60</f>
        <v>0</v>
      </c>
      <c r="BH11" s="44">
        <f>-'2、土地成本'!BH60</f>
        <v>0</v>
      </c>
      <c r="BI11" s="44">
        <f>-'2、土地成本'!BI60</f>
        <v>0</v>
      </c>
      <c r="BJ11" s="44">
        <f>-'2、土地成本'!BJ60</f>
        <v>0</v>
      </c>
      <c r="BK11" s="44">
        <f>-'2、土地成本'!BK60</f>
        <v>0</v>
      </c>
      <c r="BL11" s="44">
        <f>-'2、土地成本'!BL60</f>
        <v>0</v>
      </c>
      <c r="BM11" s="44">
        <f>-'2、土地成本'!BM60</f>
        <v>0</v>
      </c>
      <c r="BN11" s="44">
        <f>-'2、土地成本'!BN60</f>
        <v>0</v>
      </c>
      <c r="BO11" s="44">
        <f>-'2、土地成本'!BO60</f>
        <v>0</v>
      </c>
      <c r="BP11" s="44">
        <f>-'2、土地成本'!BP60</f>
        <v>0</v>
      </c>
      <c r="BQ11" s="44">
        <f>-'2、土地成本'!BQ60</f>
        <v>0</v>
      </c>
      <c r="BR11" s="44">
        <f>-'2、土地成本'!BR60</f>
        <v>0</v>
      </c>
      <c r="BS11" s="44">
        <f>-'2、土地成本'!BS60</f>
        <v>0</v>
      </c>
      <c r="BT11" s="44">
        <f>-'2、土地成本'!BT60</f>
        <v>0</v>
      </c>
      <c r="BU11" s="44">
        <f>-'2、土地成本'!BU60</f>
        <v>0</v>
      </c>
      <c r="BV11" s="44">
        <f>-'2、土地成本'!BV60</f>
        <v>0</v>
      </c>
      <c r="BW11" s="44">
        <f>-'2、土地成本'!BW60</f>
        <v>0</v>
      </c>
      <c r="BX11" s="44">
        <f>-'2、土地成本'!BX60</f>
        <v>0</v>
      </c>
      <c r="BY11" s="44">
        <f>-'2、土地成本'!BY60</f>
        <v>0</v>
      </c>
      <c r="BZ11" s="44">
        <f>-'2、土地成本'!BZ60</f>
        <v>0</v>
      </c>
      <c r="CA11" s="44">
        <f>-'2、土地成本'!CA60</f>
        <v>0</v>
      </c>
      <c r="CB11" s="44">
        <f>-'2、土地成本'!CB60</f>
        <v>0</v>
      </c>
      <c r="CC11" s="44">
        <f>-'2、土地成本'!CC60</f>
        <v>0</v>
      </c>
      <c r="CD11" s="44">
        <f>-'2、土地成本'!CD60</f>
        <v>0</v>
      </c>
      <c r="CE11" s="44">
        <f>-'2、土地成本'!CE60</f>
        <v>0</v>
      </c>
      <c r="CF11" s="44">
        <f>-'2、土地成本'!CF60</f>
        <v>0</v>
      </c>
      <c r="CG11" s="44">
        <f>-'2、土地成本'!CG60</f>
        <v>0</v>
      </c>
      <c r="CH11" s="44">
        <f>-'2、土地成本'!CH60</f>
        <v>0</v>
      </c>
      <c r="CI11" s="44">
        <f>-'2、土地成本'!CI60</f>
        <v>0</v>
      </c>
      <c r="CJ11" s="44">
        <f>-'2、土地成本'!CJ60</f>
        <v>0</v>
      </c>
      <c r="CK11" s="44">
        <f>-'2、土地成本'!CK60</f>
        <v>0</v>
      </c>
      <c r="CL11" s="44">
        <f>-'2、土地成本'!CL60</f>
        <v>0</v>
      </c>
      <c r="CM11" s="44">
        <f>-'2、土地成本'!CM60</f>
        <v>0</v>
      </c>
      <c r="CN11" s="44">
        <f>-'2、土地成本'!CN60</f>
        <v>0</v>
      </c>
      <c r="CO11" s="44">
        <f>-'2、土地成本'!CO60</f>
        <v>0</v>
      </c>
      <c r="CP11" s="44">
        <f>-'2、土地成本'!CP60</f>
        <v>0</v>
      </c>
      <c r="CQ11" s="44">
        <f>-'2、土地成本'!CQ60</f>
        <v>0</v>
      </c>
      <c r="CR11" s="44">
        <f>-'2、土地成本'!CR60</f>
        <v>0</v>
      </c>
      <c r="CS11" s="44">
        <f>-'2、土地成本'!CS60</f>
        <v>0</v>
      </c>
      <c r="CT11" s="44">
        <f>-'2、土地成本'!CT60</f>
        <v>0</v>
      </c>
      <c r="CU11" s="44">
        <f>-'2、土地成本'!CU60</f>
        <v>0</v>
      </c>
      <c r="CV11" s="44">
        <f>-'2、土地成本'!CV60</f>
        <v>0</v>
      </c>
      <c r="CW11" s="62">
        <f>D11+'利润表（汇总）'!AE74</f>
        <v>0</v>
      </c>
    </row>
    <row r="12" spans="1:101" ht="21" customHeight="1">
      <c r="A12" s="879"/>
      <c r="B12" s="874"/>
      <c r="C12" s="48" t="s">
        <v>688</v>
      </c>
      <c r="D12" s="43">
        <f t="shared" si="2"/>
        <v>0</v>
      </c>
      <c r="E12" s="44">
        <f>-'4、付款进度'!D114</f>
        <v>0</v>
      </c>
      <c r="F12" s="44">
        <f>-'4、付款进度'!E114</f>
        <v>0</v>
      </c>
      <c r="G12" s="44">
        <f>-'4、付款进度'!F114</f>
        <v>0</v>
      </c>
      <c r="H12" s="44">
        <f>-'4、付款进度'!G114</f>
        <v>0</v>
      </c>
      <c r="I12" s="44">
        <f>-'4、付款进度'!H114</f>
        <v>0</v>
      </c>
      <c r="J12" s="44">
        <f>-'4、付款进度'!I114</f>
        <v>0</v>
      </c>
      <c r="K12" s="44">
        <f>-'4、付款进度'!J114</f>
        <v>0</v>
      </c>
      <c r="L12" s="44">
        <f>-'4、付款进度'!K114</f>
        <v>0</v>
      </c>
      <c r="M12" s="44">
        <f>-'4、付款进度'!L114</f>
        <v>0</v>
      </c>
      <c r="N12" s="44">
        <f>-'4、付款进度'!M114</f>
        <v>0</v>
      </c>
      <c r="O12" s="44">
        <f>-'4、付款进度'!N114</f>
        <v>0</v>
      </c>
      <c r="P12" s="44">
        <f>-'4、付款进度'!O114</f>
        <v>0</v>
      </c>
      <c r="Q12" s="44">
        <f>-'4、付款进度'!P114</f>
        <v>0</v>
      </c>
      <c r="R12" s="44">
        <f>-'4、付款进度'!Q114</f>
        <v>0</v>
      </c>
      <c r="S12" s="44">
        <f>-'4、付款进度'!R114</f>
        <v>0</v>
      </c>
      <c r="T12" s="44">
        <f>-'4、付款进度'!S114</f>
        <v>0</v>
      </c>
      <c r="U12" s="44">
        <f>-'4、付款进度'!T114</f>
        <v>0</v>
      </c>
      <c r="V12" s="44">
        <f>-'4、付款进度'!U114</f>
        <v>0</v>
      </c>
      <c r="W12" s="44">
        <f>-'4、付款进度'!V114</f>
        <v>0</v>
      </c>
      <c r="X12" s="44">
        <f>-'4、付款进度'!W114</f>
        <v>0</v>
      </c>
      <c r="Y12" s="44">
        <f>-'4、付款进度'!X114</f>
        <v>0</v>
      </c>
      <c r="Z12" s="44">
        <f>-'4、付款进度'!Y114</f>
        <v>0</v>
      </c>
      <c r="AA12" s="44">
        <f>-'4、付款进度'!Z114</f>
        <v>0</v>
      </c>
      <c r="AB12" s="44">
        <f>-'4、付款进度'!AA114</f>
        <v>0</v>
      </c>
      <c r="AC12" s="44">
        <f>-'4、付款进度'!AB114</f>
        <v>0</v>
      </c>
      <c r="AD12" s="44">
        <f>-'4、付款进度'!AC114</f>
        <v>0</v>
      </c>
      <c r="AE12" s="44">
        <f>-'4、付款进度'!AD114</f>
        <v>0</v>
      </c>
      <c r="AF12" s="44">
        <f>-'4、付款进度'!AE114</f>
        <v>0</v>
      </c>
      <c r="AG12" s="44">
        <f>-'4、付款进度'!AF114</f>
        <v>0</v>
      </c>
      <c r="AH12" s="44">
        <f>-'4、付款进度'!AG114</f>
        <v>0</v>
      </c>
      <c r="AI12" s="44">
        <f>-'4、付款进度'!AH114</f>
        <v>0</v>
      </c>
      <c r="AJ12" s="44">
        <f>-'4、付款进度'!AI114</f>
        <v>0</v>
      </c>
      <c r="AK12" s="44">
        <f>-'4、付款进度'!AJ114</f>
        <v>0</v>
      </c>
      <c r="AL12" s="44">
        <f>-'4、付款进度'!AK114</f>
        <v>0</v>
      </c>
      <c r="AM12" s="44">
        <f>-'4、付款进度'!AL114</f>
        <v>0</v>
      </c>
      <c r="AN12" s="44">
        <f>-'4、付款进度'!AM114</f>
        <v>0</v>
      </c>
      <c r="AO12" s="44">
        <f>-'4、付款进度'!AN114</f>
        <v>0</v>
      </c>
      <c r="AP12" s="44">
        <f>-'4、付款进度'!AO114</f>
        <v>0</v>
      </c>
      <c r="AQ12" s="44">
        <f>-'4、付款进度'!AP114</f>
        <v>0</v>
      </c>
      <c r="AR12" s="44">
        <f>-'4、付款进度'!AQ114</f>
        <v>0</v>
      </c>
      <c r="AS12" s="44">
        <f>-'4、付款进度'!AR114</f>
        <v>0</v>
      </c>
      <c r="AT12" s="44">
        <f>-'4、付款进度'!AS114</f>
        <v>0</v>
      </c>
      <c r="AU12" s="44">
        <f>-'4、付款进度'!AT114</f>
        <v>0</v>
      </c>
      <c r="AV12" s="44">
        <f>-'4、付款进度'!AU114</f>
        <v>0</v>
      </c>
      <c r="AW12" s="44">
        <f>-'4、付款进度'!AV114</f>
        <v>0</v>
      </c>
      <c r="AX12" s="44">
        <f>-'4、付款进度'!AW114</f>
        <v>0</v>
      </c>
      <c r="AY12" s="44">
        <f>-'4、付款进度'!AX114</f>
        <v>0</v>
      </c>
      <c r="AZ12" s="44">
        <f>-'4、付款进度'!AY114</f>
        <v>0</v>
      </c>
      <c r="BA12" s="44">
        <f>-'4、付款进度'!AZ114</f>
        <v>0</v>
      </c>
      <c r="BB12" s="44">
        <f>-'4、付款进度'!BA114</f>
        <v>0</v>
      </c>
      <c r="BC12" s="44">
        <f>-'4、付款进度'!BB114</f>
        <v>0</v>
      </c>
      <c r="BD12" s="44">
        <f>-'4、付款进度'!BC114</f>
        <v>0</v>
      </c>
      <c r="BE12" s="44">
        <f>-'4、付款进度'!BD114</f>
        <v>0</v>
      </c>
      <c r="BF12" s="44">
        <f>-'4、付款进度'!BE114</f>
        <v>0</v>
      </c>
      <c r="BG12" s="44">
        <f>-'4、付款进度'!BF114</f>
        <v>0</v>
      </c>
      <c r="BH12" s="44">
        <f>-'4、付款进度'!BG114</f>
        <v>0</v>
      </c>
      <c r="BI12" s="44">
        <f>-'4、付款进度'!BH114</f>
        <v>0</v>
      </c>
      <c r="BJ12" s="44">
        <f>-'4、付款进度'!BI114</f>
        <v>0</v>
      </c>
      <c r="BK12" s="44">
        <f>-'4、付款进度'!BJ114</f>
        <v>0</v>
      </c>
      <c r="BL12" s="44">
        <f>-'4、付款进度'!BK114</f>
        <v>0</v>
      </c>
      <c r="BM12" s="44">
        <f>-'4、付款进度'!BL114</f>
        <v>0</v>
      </c>
      <c r="BN12" s="44">
        <f>-'4、付款进度'!BM114</f>
        <v>0</v>
      </c>
      <c r="BO12" s="44">
        <f>-'4、付款进度'!BN114</f>
        <v>0</v>
      </c>
      <c r="BP12" s="44">
        <f>-'4、付款进度'!BO114</f>
        <v>0</v>
      </c>
      <c r="BQ12" s="44">
        <f>-'4、付款进度'!BP114</f>
        <v>0</v>
      </c>
      <c r="BR12" s="44">
        <f>-'4、付款进度'!BQ114</f>
        <v>0</v>
      </c>
      <c r="BS12" s="44">
        <f>-'4、付款进度'!BR114</f>
        <v>0</v>
      </c>
      <c r="BT12" s="44">
        <f>-'4、付款进度'!BS114</f>
        <v>0</v>
      </c>
      <c r="BU12" s="44">
        <f>-'4、付款进度'!BT114</f>
        <v>0</v>
      </c>
      <c r="BV12" s="44">
        <f>-'4、付款进度'!BU114</f>
        <v>0</v>
      </c>
      <c r="BW12" s="44">
        <f>-'4、付款进度'!BV114</f>
        <v>0</v>
      </c>
      <c r="BX12" s="44">
        <f>-'4、付款进度'!BW114</f>
        <v>0</v>
      </c>
      <c r="BY12" s="44">
        <f>-'4、付款进度'!BX114</f>
        <v>0</v>
      </c>
      <c r="BZ12" s="44">
        <f>-'4、付款进度'!BY114</f>
        <v>0</v>
      </c>
      <c r="CA12" s="44">
        <f>-'4、付款进度'!BZ114</f>
        <v>0</v>
      </c>
      <c r="CB12" s="44">
        <f>-'4、付款进度'!CA114</f>
        <v>0</v>
      </c>
      <c r="CC12" s="44">
        <f>-'4、付款进度'!CB114</f>
        <v>0</v>
      </c>
      <c r="CD12" s="44">
        <f>-'4、付款进度'!CC114</f>
        <v>0</v>
      </c>
      <c r="CE12" s="44">
        <f>-'4、付款进度'!CD114</f>
        <v>0</v>
      </c>
      <c r="CF12" s="44">
        <f>-'4、付款进度'!CE114</f>
        <v>0</v>
      </c>
      <c r="CG12" s="44">
        <f>-'4、付款进度'!CF114</f>
        <v>0</v>
      </c>
      <c r="CH12" s="44">
        <f>-'4、付款进度'!CG114</f>
        <v>0</v>
      </c>
      <c r="CI12" s="44">
        <f>-'4、付款进度'!CH114</f>
        <v>0</v>
      </c>
      <c r="CJ12" s="44">
        <f>-'4、付款进度'!CI114</f>
        <v>0</v>
      </c>
      <c r="CK12" s="44">
        <f>-'4、付款进度'!CJ114</f>
        <v>0</v>
      </c>
      <c r="CL12" s="44">
        <f>-'4、付款进度'!CK114</f>
        <v>0</v>
      </c>
      <c r="CM12" s="44">
        <f>-'4、付款进度'!CL114</f>
        <v>0</v>
      </c>
      <c r="CN12" s="44">
        <f>-'4、付款进度'!CM114</f>
        <v>0</v>
      </c>
      <c r="CO12" s="44">
        <f>-'4、付款进度'!CN114</f>
        <v>0</v>
      </c>
      <c r="CP12" s="44">
        <f>-'4、付款进度'!CO114</f>
        <v>0</v>
      </c>
      <c r="CQ12" s="44">
        <f>-'4、付款进度'!CP114</f>
        <v>0</v>
      </c>
      <c r="CR12" s="44">
        <f>-'4、付款进度'!CQ114</f>
        <v>0</v>
      </c>
      <c r="CS12" s="44">
        <f>-'4、付款进度'!CR114</f>
        <v>0</v>
      </c>
      <c r="CT12" s="44">
        <f>-'4、付款进度'!CS114</f>
        <v>0</v>
      </c>
      <c r="CU12" s="44">
        <f>-'4、付款进度'!CT114</f>
        <v>0</v>
      </c>
      <c r="CV12" s="44">
        <f>-'4、付款进度'!CU114</f>
        <v>0</v>
      </c>
      <c r="CW12" s="62">
        <f>D12+'利润表（汇总）'!AE75</f>
        <v>0</v>
      </c>
    </row>
    <row r="13" spans="1:101" ht="21" customHeight="1">
      <c r="A13" s="879"/>
      <c r="B13" s="874"/>
      <c r="C13" s="42" t="s">
        <v>225</v>
      </c>
      <c r="D13" s="43">
        <f t="shared" si="2"/>
        <v>0</v>
      </c>
      <c r="E13" s="44">
        <f>-'9、税金与费用'!E50</f>
        <v>0</v>
      </c>
      <c r="F13" s="44">
        <f>-'9、税金与费用'!F50</f>
        <v>0</v>
      </c>
      <c r="G13" s="44">
        <f>-'9、税金与费用'!G50</f>
        <v>0</v>
      </c>
      <c r="H13" s="44">
        <f>-'9、税金与费用'!H50</f>
        <v>0</v>
      </c>
      <c r="I13" s="44">
        <f>-'9、税金与费用'!I50</f>
        <v>0</v>
      </c>
      <c r="J13" s="44">
        <f>-'9、税金与费用'!J50</f>
        <v>0</v>
      </c>
      <c r="K13" s="44">
        <f>-'9、税金与费用'!K50</f>
        <v>0</v>
      </c>
      <c r="L13" s="44">
        <f>-'9、税金与费用'!L50</f>
        <v>0</v>
      </c>
      <c r="M13" s="44">
        <f>-'9、税金与费用'!M50</f>
        <v>0</v>
      </c>
      <c r="N13" s="44">
        <f>-'9、税金与费用'!N50</f>
        <v>0</v>
      </c>
      <c r="O13" s="44">
        <f>-'9、税金与费用'!O50</f>
        <v>0</v>
      </c>
      <c r="P13" s="44">
        <f>-'9、税金与费用'!P50</f>
        <v>0</v>
      </c>
      <c r="Q13" s="44">
        <f>-'9、税金与费用'!Q50</f>
        <v>0</v>
      </c>
      <c r="R13" s="44">
        <f>-'9、税金与费用'!R50</f>
        <v>0</v>
      </c>
      <c r="S13" s="44">
        <f>-'9、税金与费用'!S50</f>
        <v>0</v>
      </c>
      <c r="T13" s="44">
        <f>-'9、税金与费用'!T50</f>
        <v>0</v>
      </c>
      <c r="U13" s="44">
        <f>-'9、税金与费用'!U50</f>
        <v>0</v>
      </c>
      <c r="V13" s="44">
        <f>-'9、税金与费用'!V50</f>
        <v>0</v>
      </c>
      <c r="W13" s="44">
        <f>-'9、税金与费用'!W50</f>
        <v>0</v>
      </c>
      <c r="X13" s="44">
        <f>-'9、税金与费用'!X50</f>
        <v>0</v>
      </c>
      <c r="Y13" s="44">
        <f>-'9、税金与费用'!Y50</f>
        <v>0</v>
      </c>
      <c r="Z13" s="44">
        <f>-'9、税金与费用'!Z50</f>
        <v>0</v>
      </c>
      <c r="AA13" s="44">
        <f>-'9、税金与费用'!AA50</f>
        <v>0</v>
      </c>
      <c r="AB13" s="44">
        <f>-'9、税金与费用'!AB50</f>
        <v>0</v>
      </c>
      <c r="AC13" s="44">
        <f>-'9、税金与费用'!AC50</f>
        <v>0</v>
      </c>
      <c r="AD13" s="44">
        <f>-'9、税金与费用'!AD50</f>
        <v>0</v>
      </c>
      <c r="AE13" s="44">
        <f>-'9、税金与费用'!AE50</f>
        <v>0</v>
      </c>
      <c r="AF13" s="44">
        <f>-'9、税金与费用'!AF50</f>
        <v>0</v>
      </c>
      <c r="AG13" s="44">
        <f>-'9、税金与费用'!AG50</f>
        <v>0</v>
      </c>
      <c r="AH13" s="44">
        <f>-'9、税金与费用'!AH50</f>
        <v>0</v>
      </c>
      <c r="AI13" s="44">
        <f>-'9、税金与费用'!AI50</f>
        <v>0</v>
      </c>
      <c r="AJ13" s="44">
        <f>-'9、税金与费用'!AJ50</f>
        <v>0</v>
      </c>
      <c r="AK13" s="44">
        <f>-'9、税金与费用'!AK50</f>
        <v>0</v>
      </c>
      <c r="AL13" s="44">
        <f>-'9、税金与费用'!AL50</f>
        <v>0</v>
      </c>
      <c r="AM13" s="44">
        <f>-'9、税金与费用'!AM50</f>
        <v>0</v>
      </c>
      <c r="AN13" s="44">
        <f>-'9、税金与费用'!AN50</f>
        <v>0</v>
      </c>
      <c r="AO13" s="44">
        <f>-'9、税金与费用'!AO50</f>
        <v>0</v>
      </c>
      <c r="AP13" s="44">
        <f>-'9、税金与费用'!AP50</f>
        <v>0</v>
      </c>
      <c r="AQ13" s="44">
        <f>-'9、税金与费用'!AQ50</f>
        <v>0</v>
      </c>
      <c r="AR13" s="44">
        <f>-'9、税金与费用'!AR50</f>
        <v>0</v>
      </c>
      <c r="AS13" s="44">
        <f>-'9、税金与费用'!AS50</f>
        <v>0</v>
      </c>
      <c r="AT13" s="44">
        <f>-'9、税金与费用'!AT50</f>
        <v>0</v>
      </c>
      <c r="AU13" s="44">
        <f>-'9、税金与费用'!AU50</f>
        <v>0</v>
      </c>
      <c r="AV13" s="44">
        <f>-'9、税金与费用'!AV50</f>
        <v>0</v>
      </c>
      <c r="AW13" s="44">
        <f>-'9、税金与费用'!AW50</f>
        <v>0</v>
      </c>
      <c r="AX13" s="44">
        <f>-'9、税金与费用'!AX50</f>
        <v>0</v>
      </c>
      <c r="AY13" s="44">
        <f>-'9、税金与费用'!AY50</f>
        <v>0</v>
      </c>
      <c r="AZ13" s="44">
        <f>-'9、税金与费用'!AZ50</f>
        <v>0</v>
      </c>
      <c r="BA13" s="44">
        <f>-'9、税金与费用'!BA50</f>
        <v>0</v>
      </c>
      <c r="BB13" s="44">
        <f>-'9、税金与费用'!BB50</f>
        <v>0</v>
      </c>
      <c r="BC13" s="44">
        <f>-'9、税金与费用'!BC50</f>
        <v>0</v>
      </c>
      <c r="BD13" s="44">
        <f>-'9、税金与费用'!BD50</f>
        <v>0</v>
      </c>
      <c r="BE13" s="44">
        <f>-'9、税金与费用'!BE50</f>
        <v>0</v>
      </c>
      <c r="BF13" s="44">
        <f>-'9、税金与费用'!BF50</f>
        <v>0</v>
      </c>
      <c r="BG13" s="44">
        <f>-'9、税金与费用'!BG50</f>
        <v>0</v>
      </c>
      <c r="BH13" s="44">
        <f>-'9、税金与费用'!BH50</f>
        <v>0</v>
      </c>
      <c r="BI13" s="44">
        <f>-'9、税金与费用'!BI50</f>
        <v>0</v>
      </c>
      <c r="BJ13" s="44">
        <f>-'9、税金与费用'!BJ50</f>
        <v>0</v>
      </c>
      <c r="BK13" s="44">
        <f>-'9、税金与费用'!BK50</f>
        <v>0</v>
      </c>
      <c r="BL13" s="44">
        <f>-'9、税金与费用'!BL50</f>
        <v>0</v>
      </c>
      <c r="BM13" s="44">
        <f>-'9、税金与费用'!BM50</f>
        <v>0</v>
      </c>
      <c r="BN13" s="44">
        <f>-'9、税金与费用'!BN50</f>
        <v>0</v>
      </c>
      <c r="BO13" s="44">
        <f>-'9、税金与费用'!BO50</f>
        <v>0</v>
      </c>
      <c r="BP13" s="44">
        <f>-'9、税金与费用'!BP50</f>
        <v>0</v>
      </c>
      <c r="BQ13" s="44">
        <f>-'9、税金与费用'!BQ50</f>
        <v>0</v>
      </c>
      <c r="BR13" s="44">
        <f>-'9、税金与费用'!BR50</f>
        <v>0</v>
      </c>
      <c r="BS13" s="44">
        <f>-'9、税金与费用'!BS50</f>
        <v>0</v>
      </c>
      <c r="BT13" s="44">
        <f>-'9、税金与费用'!BT50</f>
        <v>0</v>
      </c>
      <c r="BU13" s="44">
        <f>-'9、税金与费用'!BU50</f>
        <v>0</v>
      </c>
      <c r="BV13" s="44">
        <f>-'9、税金与费用'!BV50</f>
        <v>0</v>
      </c>
      <c r="BW13" s="44">
        <f>-'9、税金与费用'!BW50</f>
        <v>0</v>
      </c>
      <c r="BX13" s="44">
        <f>-'9、税金与费用'!BX50</f>
        <v>0</v>
      </c>
      <c r="BY13" s="44">
        <f>-'9、税金与费用'!BY50</f>
        <v>0</v>
      </c>
      <c r="BZ13" s="44">
        <f>-'9、税金与费用'!BZ50</f>
        <v>0</v>
      </c>
      <c r="CA13" s="44">
        <f>-'9、税金与费用'!CA50</f>
        <v>0</v>
      </c>
      <c r="CB13" s="44">
        <f>-'9、税金与费用'!CB50</f>
        <v>0</v>
      </c>
      <c r="CC13" s="44">
        <f>-'9、税金与费用'!CC50</f>
        <v>0</v>
      </c>
      <c r="CD13" s="44">
        <f>-'9、税金与费用'!CD50</f>
        <v>0</v>
      </c>
      <c r="CE13" s="44">
        <f>-'9、税金与费用'!CE50</f>
        <v>0</v>
      </c>
      <c r="CF13" s="44">
        <f>-'9、税金与费用'!CF50</f>
        <v>0</v>
      </c>
      <c r="CG13" s="44">
        <f>-'9、税金与费用'!CG50</f>
        <v>0</v>
      </c>
      <c r="CH13" s="44">
        <f>-'9、税金与费用'!CH50</f>
        <v>0</v>
      </c>
      <c r="CI13" s="44">
        <f>-'9、税金与费用'!CI50</f>
        <v>0</v>
      </c>
      <c r="CJ13" s="44">
        <f>-'9、税金与费用'!CJ50</f>
        <v>0</v>
      </c>
      <c r="CK13" s="44">
        <f>-'9、税金与费用'!CK50</f>
        <v>0</v>
      </c>
      <c r="CL13" s="44">
        <f>-'9、税金与费用'!CL50</f>
        <v>0</v>
      </c>
      <c r="CM13" s="44">
        <f>-'9、税金与费用'!CM50</f>
        <v>0</v>
      </c>
      <c r="CN13" s="44">
        <f>-'9、税金与费用'!CN50</f>
        <v>0</v>
      </c>
      <c r="CO13" s="44">
        <f>-'9、税金与费用'!CO50</f>
        <v>0</v>
      </c>
      <c r="CP13" s="44">
        <f>-'9、税金与费用'!CP50</f>
        <v>0</v>
      </c>
      <c r="CQ13" s="44">
        <f>-'9、税金与费用'!CQ50</f>
        <v>0</v>
      </c>
      <c r="CR13" s="44">
        <f>-'9、税金与费用'!CR50</f>
        <v>0</v>
      </c>
      <c r="CS13" s="44">
        <f>-'9、税金与费用'!CS50</f>
        <v>0</v>
      </c>
      <c r="CT13" s="44">
        <f>-'9、税金与费用'!CT50</f>
        <v>0</v>
      </c>
      <c r="CU13" s="44">
        <f>-'9、税金与费用'!CU50</f>
        <v>0</v>
      </c>
      <c r="CV13" s="44">
        <f>-'9、税金与费用'!CV50</f>
        <v>0</v>
      </c>
      <c r="CW13" s="62">
        <f>D13+'利润表（汇总）'!AE77</f>
        <v>0</v>
      </c>
    </row>
    <row r="14" spans="1:101" ht="21" customHeight="1">
      <c r="A14" s="879"/>
      <c r="B14" s="874"/>
      <c r="C14" s="42" t="s">
        <v>226</v>
      </c>
      <c r="D14" s="43">
        <f t="shared" si="2"/>
        <v>0</v>
      </c>
      <c r="E14" s="44">
        <f>-'6、销售进度'!C228*0.5%</f>
        <v>0</v>
      </c>
      <c r="F14" s="44">
        <f>-'6、销售进度'!D228*0.5%</f>
        <v>0</v>
      </c>
      <c r="G14" s="44">
        <f>-'6、销售进度'!E228*0.5%</f>
        <v>0</v>
      </c>
      <c r="H14" s="44">
        <f>-'6、销售进度'!F228*0.5%</f>
        <v>0</v>
      </c>
      <c r="I14" s="44">
        <f>-'6、销售进度'!G228*0.5%</f>
        <v>0</v>
      </c>
      <c r="J14" s="44">
        <f>-'6、销售进度'!H228*0.5%</f>
        <v>0</v>
      </c>
      <c r="K14" s="44">
        <f>-'6、销售进度'!I228*0.5%</f>
        <v>0</v>
      </c>
      <c r="L14" s="44">
        <f>-'6、销售进度'!J228*0.5%</f>
        <v>0</v>
      </c>
      <c r="M14" s="44">
        <f>-'6、销售进度'!K228*0.5%</f>
        <v>0</v>
      </c>
      <c r="N14" s="44">
        <f>-'6、销售进度'!L228*0.5%</f>
        <v>0</v>
      </c>
      <c r="O14" s="44">
        <f>-'6、销售进度'!M228*0.5%</f>
        <v>0</v>
      </c>
      <c r="P14" s="44">
        <f>-'6、销售进度'!N228*0.5%</f>
        <v>0</v>
      </c>
      <c r="Q14" s="44">
        <f>-'6、销售进度'!O228*0.5%</f>
        <v>0</v>
      </c>
      <c r="R14" s="44">
        <f>-'6、销售进度'!P228*0.5%</f>
        <v>0</v>
      </c>
      <c r="S14" s="44">
        <f>-'6、销售进度'!Q228*0.5%</f>
        <v>0</v>
      </c>
      <c r="T14" s="44">
        <f>-'6、销售进度'!R228*0.5%</f>
        <v>0</v>
      </c>
      <c r="U14" s="44">
        <f>-'6、销售进度'!S228*0.5%</f>
        <v>0</v>
      </c>
      <c r="V14" s="44">
        <f>-'6、销售进度'!T228*0.5%</f>
        <v>0</v>
      </c>
      <c r="W14" s="44">
        <f>-'6、销售进度'!U228*0.5%</f>
        <v>0</v>
      </c>
      <c r="X14" s="44">
        <f>-'6、销售进度'!V228*0.5%</f>
        <v>0</v>
      </c>
      <c r="Y14" s="44">
        <f>-'6、销售进度'!W228*0.5%</f>
        <v>0</v>
      </c>
      <c r="Z14" s="44">
        <f>-'6、销售进度'!X228*0.5%</f>
        <v>0</v>
      </c>
      <c r="AA14" s="44">
        <f>-'6、销售进度'!Y228*0.5%</f>
        <v>0</v>
      </c>
      <c r="AB14" s="44">
        <f>-'6、销售进度'!Z228*0.5%</f>
        <v>0</v>
      </c>
      <c r="AC14" s="44">
        <f>-'6、销售进度'!AA228*0.5%</f>
        <v>0</v>
      </c>
      <c r="AD14" s="44">
        <f>-'6、销售进度'!AB228*0.5%</f>
        <v>0</v>
      </c>
      <c r="AE14" s="44">
        <f>-'6、销售进度'!AC228*0.5%</f>
        <v>0</v>
      </c>
      <c r="AF14" s="44">
        <f>-'6、销售进度'!AD228*0.5%</f>
        <v>0</v>
      </c>
      <c r="AG14" s="44">
        <f>-'6、销售进度'!AE228*0.5%</f>
        <v>0</v>
      </c>
      <c r="AH14" s="44">
        <f>-'6、销售进度'!AF228*0.5%</f>
        <v>0</v>
      </c>
      <c r="AI14" s="44">
        <f>-'6、销售进度'!AG228*0.5%</f>
        <v>0</v>
      </c>
      <c r="AJ14" s="44">
        <f>-'6、销售进度'!AH228*0.5%</f>
        <v>0</v>
      </c>
      <c r="AK14" s="44">
        <f>-'6、销售进度'!AI228*0.5%</f>
        <v>0</v>
      </c>
      <c r="AL14" s="44">
        <f>-'6、销售进度'!AJ228*0.5%</f>
        <v>0</v>
      </c>
      <c r="AM14" s="44">
        <f>-'6、销售进度'!AK228*0.5%</f>
        <v>0</v>
      </c>
      <c r="AN14" s="44">
        <f>-'6、销售进度'!AL228*0.5%</f>
        <v>0</v>
      </c>
      <c r="AO14" s="44">
        <f>-'6、销售进度'!AM228*0.5%</f>
        <v>0</v>
      </c>
      <c r="AP14" s="44">
        <f>-'6、销售进度'!AN228*0.5%</f>
        <v>0</v>
      </c>
      <c r="AQ14" s="44">
        <f>-'6、销售进度'!AO228*0.5%</f>
        <v>0</v>
      </c>
      <c r="AR14" s="44">
        <f>-'6、销售进度'!AP228*0.5%</f>
        <v>0</v>
      </c>
      <c r="AS14" s="44">
        <f>-'6、销售进度'!AQ228*0.5%</f>
        <v>0</v>
      </c>
      <c r="AT14" s="44">
        <f>-'6、销售进度'!AR228*0.5%</f>
        <v>0</v>
      </c>
      <c r="AU14" s="44">
        <f>-'6、销售进度'!AS228*0.5%</f>
        <v>0</v>
      </c>
      <c r="AV14" s="44">
        <f>-'6、销售进度'!AT228*0.5%</f>
        <v>0</v>
      </c>
      <c r="AW14" s="44">
        <f>-'6、销售进度'!AU228*0.5%</f>
        <v>0</v>
      </c>
      <c r="AX14" s="44">
        <f>-'6、销售进度'!AV228*0.5%</f>
        <v>0</v>
      </c>
      <c r="AY14" s="44">
        <f>-'6、销售进度'!AW228*0.5%</f>
        <v>0</v>
      </c>
      <c r="AZ14" s="44">
        <f>-'6、销售进度'!AX228*0.5%</f>
        <v>0</v>
      </c>
      <c r="BA14" s="44">
        <f>-'6、销售进度'!AY228*0.5%</f>
        <v>0</v>
      </c>
      <c r="BB14" s="44">
        <f>-'6、销售进度'!AZ228*0.5%</f>
        <v>0</v>
      </c>
      <c r="BC14" s="44">
        <f>-'6、销售进度'!BA228*0.5%</f>
        <v>0</v>
      </c>
      <c r="BD14" s="44">
        <f>-'6、销售进度'!BB228*0.5%</f>
        <v>0</v>
      </c>
      <c r="BE14" s="44">
        <f>-'6、销售进度'!BC228*0.5%</f>
        <v>0</v>
      </c>
      <c r="BF14" s="44">
        <f>-'6、销售进度'!BD228*0.5%</f>
        <v>0</v>
      </c>
      <c r="BG14" s="44">
        <f>-'6、销售进度'!BE228*0.5%</f>
        <v>0</v>
      </c>
      <c r="BH14" s="44">
        <f>-'6、销售进度'!BF228*0.5%</f>
        <v>0</v>
      </c>
      <c r="BI14" s="44">
        <f>-'6、销售进度'!BG228*0.5%</f>
        <v>0</v>
      </c>
      <c r="BJ14" s="44">
        <f>-'6、销售进度'!BH228*0.5%</f>
        <v>0</v>
      </c>
      <c r="BK14" s="44">
        <f>-'6、销售进度'!BI228*0.5%</f>
        <v>0</v>
      </c>
      <c r="BL14" s="44">
        <f>-'6、销售进度'!BJ228*0.5%</f>
        <v>0</v>
      </c>
      <c r="BM14" s="44">
        <f>-'6、销售进度'!BK228*0.5%</f>
        <v>0</v>
      </c>
      <c r="BN14" s="44">
        <f>-'6、销售进度'!BL228*0.5%</f>
        <v>0</v>
      </c>
      <c r="BO14" s="44">
        <f>-'6、销售进度'!BM228*0.5%</f>
        <v>0</v>
      </c>
      <c r="BP14" s="44">
        <f>-'6、销售进度'!BN228*0.5%</f>
        <v>0</v>
      </c>
      <c r="BQ14" s="44">
        <f>-'6、销售进度'!BO228*0.5%</f>
        <v>0</v>
      </c>
      <c r="BR14" s="44">
        <f>-'6、销售进度'!BP228*0.5%</f>
        <v>0</v>
      </c>
      <c r="BS14" s="44">
        <f>-'6、销售进度'!BQ228*0.5%</f>
        <v>0</v>
      </c>
      <c r="BT14" s="44">
        <f>-'6、销售进度'!BR228*0.5%</f>
        <v>0</v>
      </c>
      <c r="BU14" s="44">
        <f>-'6、销售进度'!BS228*0.5%</f>
        <v>0</v>
      </c>
      <c r="BV14" s="44">
        <f>-'6、销售进度'!BT228*0.5%</f>
        <v>0</v>
      </c>
      <c r="BW14" s="44">
        <f>-'6、销售进度'!BU228*0.5%</f>
        <v>0</v>
      </c>
      <c r="BX14" s="44">
        <f>-'6、销售进度'!BV228*0.5%</f>
        <v>0</v>
      </c>
      <c r="BY14" s="44">
        <f>-'6、销售进度'!BW228*0.5%</f>
        <v>0</v>
      </c>
      <c r="BZ14" s="44">
        <f>-'6、销售进度'!BX228*0.5%</f>
        <v>0</v>
      </c>
      <c r="CA14" s="44">
        <f>-'6、销售进度'!BY228*0.5%</f>
        <v>0</v>
      </c>
      <c r="CB14" s="44">
        <f>-'6、销售进度'!BZ228*0.5%</f>
        <v>0</v>
      </c>
      <c r="CC14" s="44">
        <f>-'6、销售进度'!CA228*0.5%</f>
        <v>0</v>
      </c>
      <c r="CD14" s="44">
        <f>-'6、销售进度'!CB228*0.5%</f>
        <v>0</v>
      </c>
      <c r="CE14" s="44">
        <f>-'6、销售进度'!CC228*0.5%</f>
        <v>0</v>
      </c>
      <c r="CF14" s="44">
        <f>-'6、销售进度'!CD228*0.5%</f>
        <v>0</v>
      </c>
      <c r="CG14" s="44">
        <f>-'6、销售进度'!CE228*0.5%</f>
        <v>0</v>
      </c>
      <c r="CH14" s="44">
        <f>-'6、销售进度'!CF228*0.5%</f>
        <v>0</v>
      </c>
      <c r="CI14" s="44">
        <f>-'6、销售进度'!CG228*0.5%</f>
        <v>0</v>
      </c>
      <c r="CJ14" s="44">
        <f>-'6、销售进度'!CH228*0.5%</f>
        <v>0</v>
      </c>
      <c r="CK14" s="44">
        <f>-'6、销售进度'!CI228*0.5%</f>
        <v>0</v>
      </c>
      <c r="CL14" s="44">
        <f>-'6、销售进度'!CJ228*0.5%</f>
        <v>0</v>
      </c>
      <c r="CM14" s="44">
        <f>-'6、销售进度'!CK228*0.5%</f>
        <v>0</v>
      </c>
      <c r="CN14" s="44">
        <f>-'6、销售进度'!CL228*0.5%</f>
        <v>0</v>
      </c>
      <c r="CO14" s="44">
        <f>-'6、销售进度'!CM228*0.5%</f>
        <v>0</v>
      </c>
      <c r="CP14" s="44">
        <f>-'6、销售进度'!CN228*0.5%</f>
        <v>0</v>
      </c>
      <c r="CQ14" s="44">
        <f>-'6、销售进度'!CO228*0.5%</f>
        <v>0</v>
      </c>
      <c r="CR14" s="44">
        <f>-'6、销售进度'!CP228*0.5%</f>
        <v>0</v>
      </c>
      <c r="CS14" s="44">
        <f>-'6、销售进度'!CQ228*0.5%</f>
        <v>0</v>
      </c>
      <c r="CT14" s="44">
        <f>-'6、销售进度'!CR228*0.5%</f>
        <v>0</v>
      </c>
      <c r="CU14" s="44">
        <f>-'6、销售进度'!CS228*0.5%</f>
        <v>0</v>
      </c>
      <c r="CV14" s="44">
        <f>-'6、销售进度'!CT228*0.5%</f>
        <v>0</v>
      </c>
      <c r="CW14" s="62"/>
    </row>
    <row r="15" spans="1:101" ht="21" customHeight="1">
      <c r="A15" s="879"/>
      <c r="B15" s="874"/>
      <c r="C15" s="42" t="s">
        <v>224</v>
      </c>
      <c r="D15" s="43">
        <f t="shared" si="2"/>
        <v>0</v>
      </c>
      <c r="E15" s="44">
        <f>-'9、税金与费用'!E49</f>
        <v>0</v>
      </c>
      <c r="F15" s="44">
        <f>-'9、税金与费用'!F49</f>
        <v>0</v>
      </c>
      <c r="G15" s="44">
        <f>-'9、税金与费用'!G49</f>
        <v>0</v>
      </c>
      <c r="H15" s="44">
        <f>-'9、税金与费用'!H49</f>
        <v>0</v>
      </c>
      <c r="I15" s="44">
        <f>-'9、税金与费用'!I49</f>
        <v>0</v>
      </c>
      <c r="J15" s="44">
        <f>-'9、税金与费用'!J49</f>
        <v>0</v>
      </c>
      <c r="K15" s="44">
        <f>-'9、税金与费用'!K49</f>
        <v>0</v>
      </c>
      <c r="L15" s="44">
        <f>-'9、税金与费用'!L49</f>
        <v>0</v>
      </c>
      <c r="M15" s="44">
        <f>-'9、税金与费用'!M49</f>
        <v>0</v>
      </c>
      <c r="N15" s="44">
        <f>-'9、税金与费用'!N49</f>
        <v>0</v>
      </c>
      <c r="O15" s="44">
        <f>-'9、税金与费用'!O49</f>
        <v>0</v>
      </c>
      <c r="P15" s="44">
        <f>-'9、税金与费用'!P49</f>
        <v>0</v>
      </c>
      <c r="Q15" s="44">
        <f>-'9、税金与费用'!Q49</f>
        <v>0</v>
      </c>
      <c r="R15" s="44">
        <f>-'9、税金与费用'!R49</f>
        <v>0</v>
      </c>
      <c r="S15" s="44">
        <f>-'9、税金与费用'!S49</f>
        <v>0</v>
      </c>
      <c r="T15" s="44">
        <f>-'9、税金与费用'!T49</f>
        <v>0</v>
      </c>
      <c r="U15" s="44">
        <f>-'9、税金与费用'!U49</f>
        <v>0</v>
      </c>
      <c r="V15" s="44">
        <f>-'9、税金与费用'!V49</f>
        <v>0</v>
      </c>
      <c r="W15" s="44">
        <f>-'9、税金与费用'!W49</f>
        <v>0</v>
      </c>
      <c r="X15" s="44">
        <f>-'9、税金与费用'!X49</f>
        <v>0</v>
      </c>
      <c r="Y15" s="44">
        <f>-'9、税金与费用'!Y49</f>
        <v>0</v>
      </c>
      <c r="Z15" s="44">
        <f>-'9、税金与费用'!Z49</f>
        <v>0</v>
      </c>
      <c r="AA15" s="44">
        <f>-'9、税金与费用'!AA49</f>
        <v>0</v>
      </c>
      <c r="AB15" s="44">
        <f>-'9、税金与费用'!AB49</f>
        <v>0</v>
      </c>
      <c r="AC15" s="44">
        <f>-'9、税金与费用'!AC49</f>
        <v>0</v>
      </c>
      <c r="AD15" s="44">
        <f>-'9、税金与费用'!AD49</f>
        <v>0</v>
      </c>
      <c r="AE15" s="44">
        <f>-'9、税金与费用'!AE49</f>
        <v>0</v>
      </c>
      <c r="AF15" s="44">
        <f>-'9、税金与费用'!AF49</f>
        <v>0</v>
      </c>
      <c r="AG15" s="44">
        <f>-'9、税金与费用'!AG49</f>
        <v>0</v>
      </c>
      <c r="AH15" s="44">
        <f>-'9、税金与费用'!AH49</f>
        <v>0</v>
      </c>
      <c r="AI15" s="44">
        <f>-'9、税金与费用'!AI49</f>
        <v>0</v>
      </c>
      <c r="AJ15" s="44">
        <f>-'9、税金与费用'!AJ49</f>
        <v>0</v>
      </c>
      <c r="AK15" s="44">
        <f>-'9、税金与费用'!AK49</f>
        <v>0</v>
      </c>
      <c r="AL15" s="44">
        <f>-'9、税金与费用'!AL49</f>
        <v>0</v>
      </c>
      <c r="AM15" s="44">
        <f>-'9、税金与费用'!AM49</f>
        <v>0</v>
      </c>
      <c r="AN15" s="44">
        <f>-'9、税金与费用'!AN49</f>
        <v>0</v>
      </c>
      <c r="AO15" s="44">
        <f>-'9、税金与费用'!AO49</f>
        <v>0</v>
      </c>
      <c r="AP15" s="44">
        <f>-'9、税金与费用'!AP49</f>
        <v>0</v>
      </c>
      <c r="AQ15" s="44">
        <f>-'9、税金与费用'!AQ49</f>
        <v>0</v>
      </c>
      <c r="AR15" s="44">
        <f>-'9、税金与费用'!AR49</f>
        <v>0</v>
      </c>
      <c r="AS15" s="44">
        <f>-'9、税金与费用'!AS49</f>
        <v>0</v>
      </c>
      <c r="AT15" s="44">
        <f>-'9、税金与费用'!AT49</f>
        <v>0</v>
      </c>
      <c r="AU15" s="44">
        <f>-'9、税金与费用'!AU49</f>
        <v>0</v>
      </c>
      <c r="AV15" s="44">
        <f>-'9、税金与费用'!AV49</f>
        <v>0</v>
      </c>
      <c r="AW15" s="44">
        <f>-'9、税金与费用'!AW49</f>
        <v>0</v>
      </c>
      <c r="AX15" s="44">
        <f>-'9、税金与费用'!AX49</f>
        <v>0</v>
      </c>
      <c r="AY15" s="44">
        <f>-'9、税金与费用'!AY49</f>
        <v>0</v>
      </c>
      <c r="AZ15" s="44">
        <f>-'9、税金与费用'!AZ49</f>
        <v>0</v>
      </c>
      <c r="BA15" s="44">
        <f>-'9、税金与费用'!BA49</f>
        <v>0</v>
      </c>
      <c r="BB15" s="44">
        <f>-'9、税金与费用'!BB49</f>
        <v>0</v>
      </c>
      <c r="BC15" s="44">
        <f>-'9、税金与费用'!BC49</f>
        <v>0</v>
      </c>
      <c r="BD15" s="44">
        <f>-'9、税金与费用'!BD49</f>
        <v>0</v>
      </c>
      <c r="BE15" s="44">
        <f>-'9、税金与费用'!BE49</f>
        <v>0</v>
      </c>
      <c r="BF15" s="44">
        <f>-'9、税金与费用'!BF49</f>
        <v>0</v>
      </c>
      <c r="BG15" s="44">
        <f>-'9、税金与费用'!BG49</f>
        <v>0</v>
      </c>
      <c r="BH15" s="44">
        <f>-'9、税金与费用'!BH49</f>
        <v>0</v>
      </c>
      <c r="BI15" s="44">
        <f>-'9、税金与费用'!BI49</f>
        <v>0</v>
      </c>
      <c r="BJ15" s="44">
        <f>-'9、税金与费用'!BJ49</f>
        <v>0</v>
      </c>
      <c r="BK15" s="44">
        <f>-'9、税金与费用'!BK49</f>
        <v>0</v>
      </c>
      <c r="BL15" s="44">
        <f>-'9、税金与费用'!BL49</f>
        <v>0</v>
      </c>
      <c r="BM15" s="44">
        <f>-'9、税金与费用'!BM49</f>
        <v>0</v>
      </c>
      <c r="BN15" s="44">
        <f>-'9、税金与费用'!BN49</f>
        <v>0</v>
      </c>
      <c r="BO15" s="44">
        <f>-'9、税金与费用'!BO49</f>
        <v>0</v>
      </c>
      <c r="BP15" s="44">
        <f>-'9、税金与费用'!BP49</f>
        <v>0</v>
      </c>
      <c r="BQ15" s="44">
        <f>-'9、税金与费用'!BQ49</f>
        <v>0</v>
      </c>
      <c r="BR15" s="44">
        <f>-'9、税金与费用'!BR49</f>
        <v>0</v>
      </c>
      <c r="BS15" s="44">
        <f>-'9、税金与费用'!BS49</f>
        <v>0</v>
      </c>
      <c r="BT15" s="44">
        <f>-'9、税金与费用'!BT49</f>
        <v>0</v>
      </c>
      <c r="BU15" s="44">
        <f>-'9、税金与费用'!BU49</f>
        <v>0</v>
      </c>
      <c r="BV15" s="44">
        <f>-'9、税金与费用'!BV49</f>
        <v>0</v>
      </c>
      <c r="BW15" s="44">
        <f>-'9、税金与费用'!BW49</f>
        <v>0</v>
      </c>
      <c r="BX15" s="44">
        <f>-'9、税金与费用'!BX49</f>
        <v>0</v>
      </c>
      <c r="BY15" s="44">
        <f>-'9、税金与费用'!BY49</f>
        <v>0</v>
      </c>
      <c r="BZ15" s="44">
        <f>-'9、税金与费用'!BZ49</f>
        <v>0</v>
      </c>
      <c r="CA15" s="44">
        <f>-'9、税金与费用'!CA49</f>
        <v>0</v>
      </c>
      <c r="CB15" s="44">
        <f>-'9、税金与费用'!CB49</f>
        <v>0</v>
      </c>
      <c r="CC15" s="44">
        <f>-'9、税金与费用'!CC49</f>
        <v>0</v>
      </c>
      <c r="CD15" s="44">
        <f>-'9、税金与费用'!CD49</f>
        <v>0</v>
      </c>
      <c r="CE15" s="44">
        <f>-'9、税金与费用'!CE49</f>
        <v>0</v>
      </c>
      <c r="CF15" s="44">
        <f>-'9、税金与费用'!CF49</f>
        <v>0</v>
      </c>
      <c r="CG15" s="44">
        <f>-'9、税金与费用'!CG49</f>
        <v>0</v>
      </c>
      <c r="CH15" s="44">
        <f>-'9、税金与费用'!CH49</f>
        <v>0</v>
      </c>
      <c r="CI15" s="44">
        <f>-'9、税金与费用'!CI49</f>
        <v>0</v>
      </c>
      <c r="CJ15" s="44">
        <f>-'9、税金与费用'!CJ49</f>
        <v>0</v>
      </c>
      <c r="CK15" s="44">
        <f>-'9、税金与费用'!CK49</f>
        <v>0</v>
      </c>
      <c r="CL15" s="44">
        <f>-'9、税金与费用'!CL49</f>
        <v>0</v>
      </c>
      <c r="CM15" s="44">
        <f>-'9、税金与费用'!CM49</f>
        <v>0</v>
      </c>
      <c r="CN15" s="44">
        <f>-'9、税金与费用'!CN49</f>
        <v>0</v>
      </c>
      <c r="CO15" s="44">
        <f>-'9、税金与费用'!CO49</f>
        <v>0</v>
      </c>
      <c r="CP15" s="44">
        <f>-'9、税金与费用'!CP49</f>
        <v>0</v>
      </c>
      <c r="CQ15" s="44">
        <f>-'9、税金与费用'!CQ49</f>
        <v>0</v>
      </c>
      <c r="CR15" s="44">
        <f>-'9、税金与费用'!CR49</f>
        <v>0</v>
      </c>
      <c r="CS15" s="44">
        <f>-'9、税金与费用'!CS49</f>
        <v>0</v>
      </c>
      <c r="CT15" s="44">
        <f>-'9、税金与费用'!CT49</f>
        <v>0</v>
      </c>
      <c r="CU15" s="44">
        <f>-'9、税金与费用'!CU49</f>
        <v>0</v>
      </c>
      <c r="CV15" s="44">
        <f>-'9、税金与费用'!CV49</f>
        <v>0</v>
      </c>
      <c r="CW15" s="62">
        <f>D15+'利润表（汇总）'!AE76</f>
        <v>0</v>
      </c>
    </row>
    <row r="16" spans="1:101" ht="21" customHeight="1">
      <c r="A16" s="879"/>
      <c r="B16" s="882" t="s">
        <v>251</v>
      </c>
      <c r="C16" s="882"/>
      <c r="D16" s="50">
        <f t="shared" si="2"/>
        <v>0</v>
      </c>
      <c r="E16" s="49">
        <f>SUM(E4:E15)</f>
        <v>0</v>
      </c>
      <c r="F16" s="49">
        <f t="shared" ref="F16:BQ16" si="3">SUM(F4:F15)</f>
        <v>0</v>
      </c>
      <c r="G16" s="49">
        <f t="shared" si="3"/>
        <v>0</v>
      </c>
      <c r="H16" s="49">
        <f t="shared" si="3"/>
        <v>0</v>
      </c>
      <c r="I16" s="49">
        <f t="shared" si="3"/>
        <v>0</v>
      </c>
      <c r="J16" s="49">
        <f t="shared" si="3"/>
        <v>0</v>
      </c>
      <c r="K16" s="49">
        <f t="shared" si="3"/>
        <v>0</v>
      </c>
      <c r="L16" s="49">
        <f t="shared" si="3"/>
        <v>0</v>
      </c>
      <c r="M16" s="49">
        <f t="shared" si="3"/>
        <v>0</v>
      </c>
      <c r="N16" s="49">
        <f t="shared" si="3"/>
        <v>0</v>
      </c>
      <c r="O16" s="49">
        <f t="shared" si="3"/>
        <v>0</v>
      </c>
      <c r="P16" s="49">
        <f t="shared" si="3"/>
        <v>0</v>
      </c>
      <c r="Q16" s="49">
        <f t="shared" si="3"/>
        <v>0</v>
      </c>
      <c r="R16" s="49">
        <f t="shared" si="3"/>
        <v>0</v>
      </c>
      <c r="S16" s="49">
        <f t="shared" si="3"/>
        <v>0</v>
      </c>
      <c r="T16" s="49">
        <f t="shared" si="3"/>
        <v>0</v>
      </c>
      <c r="U16" s="49">
        <f t="shared" si="3"/>
        <v>0</v>
      </c>
      <c r="V16" s="49">
        <f t="shared" si="3"/>
        <v>0</v>
      </c>
      <c r="W16" s="49">
        <f t="shared" si="3"/>
        <v>0</v>
      </c>
      <c r="X16" s="49">
        <f t="shared" si="3"/>
        <v>0</v>
      </c>
      <c r="Y16" s="49">
        <f t="shared" si="3"/>
        <v>0</v>
      </c>
      <c r="Z16" s="49">
        <f t="shared" si="3"/>
        <v>0</v>
      </c>
      <c r="AA16" s="49">
        <f t="shared" si="3"/>
        <v>0</v>
      </c>
      <c r="AB16" s="49">
        <f t="shared" si="3"/>
        <v>0</v>
      </c>
      <c r="AC16" s="49">
        <f t="shared" si="3"/>
        <v>0</v>
      </c>
      <c r="AD16" s="49">
        <f t="shared" si="3"/>
        <v>0</v>
      </c>
      <c r="AE16" s="49">
        <f t="shared" si="3"/>
        <v>0</v>
      </c>
      <c r="AF16" s="49">
        <f t="shared" si="3"/>
        <v>0</v>
      </c>
      <c r="AG16" s="49">
        <f t="shared" si="3"/>
        <v>0</v>
      </c>
      <c r="AH16" s="49">
        <f t="shared" si="3"/>
        <v>0</v>
      </c>
      <c r="AI16" s="49">
        <f t="shared" si="3"/>
        <v>0</v>
      </c>
      <c r="AJ16" s="49">
        <f t="shared" si="3"/>
        <v>0</v>
      </c>
      <c r="AK16" s="49">
        <f t="shared" si="3"/>
        <v>0</v>
      </c>
      <c r="AL16" s="49">
        <f t="shared" si="3"/>
        <v>0</v>
      </c>
      <c r="AM16" s="49">
        <f t="shared" si="3"/>
        <v>0</v>
      </c>
      <c r="AN16" s="49">
        <f t="shared" si="3"/>
        <v>0</v>
      </c>
      <c r="AO16" s="49">
        <f t="shared" si="3"/>
        <v>0</v>
      </c>
      <c r="AP16" s="49">
        <f t="shared" si="3"/>
        <v>0</v>
      </c>
      <c r="AQ16" s="49">
        <f t="shared" si="3"/>
        <v>0</v>
      </c>
      <c r="AR16" s="49">
        <f t="shared" si="3"/>
        <v>0</v>
      </c>
      <c r="AS16" s="49">
        <f t="shared" si="3"/>
        <v>0</v>
      </c>
      <c r="AT16" s="49">
        <f t="shared" si="3"/>
        <v>0</v>
      </c>
      <c r="AU16" s="49">
        <f t="shared" si="3"/>
        <v>0</v>
      </c>
      <c r="AV16" s="49">
        <f t="shared" si="3"/>
        <v>0</v>
      </c>
      <c r="AW16" s="49">
        <f t="shared" si="3"/>
        <v>0</v>
      </c>
      <c r="AX16" s="49">
        <f t="shared" si="3"/>
        <v>0</v>
      </c>
      <c r="AY16" s="49">
        <f t="shared" si="3"/>
        <v>0</v>
      </c>
      <c r="AZ16" s="49">
        <f t="shared" si="3"/>
        <v>0</v>
      </c>
      <c r="BA16" s="49">
        <f t="shared" si="3"/>
        <v>0</v>
      </c>
      <c r="BB16" s="49">
        <f t="shared" si="3"/>
        <v>0</v>
      </c>
      <c r="BC16" s="49">
        <f t="shared" si="3"/>
        <v>0</v>
      </c>
      <c r="BD16" s="49">
        <f t="shared" si="3"/>
        <v>0</v>
      </c>
      <c r="BE16" s="49">
        <f t="shared" si="3"/>
        <v>0</v>
      </c>
      <c r="BF16" s="49">
        <f t="shared" si="3"/>
        <v>0</v>
      </c>
      <c r="BG16" s="49">
        <f t="shared" si="3"/>
        <v>0</v>
      </c>
      <c r="BH16" s="49">
        <f t="shared" si="3"/>
        <v>0</v>
      </c>
      <c r="BI16" s="49">
        <f t="shared" si="3"/>
        <v>0</v>
      </c>
      <c r="BJ16" s="49">
        <f t="shared" si="3"/>
        <v>0</v>
      </c>
      <c r="BK16" s="49">
        <f t="shared" si="3"/>
        <v>0</v>
      </c>
      <c r="BL16" s="49">
        <f t="shared" si="3"/>
        <v>0</v>
      </c>
      <c r="BM16" s="49">
        <f t="shared" si="3"/>
        <v>0</v>
      </c>
      <c r="BN16" s="49">
        <f t="shared" si="3"/>
        <v>0</v>
      </c>
      <c r="BO16" s="49">
        <f t="shared" si="3"/>
        <v>0</v>
      </c>
      <c r="BP16" s="49">
        <f t="shared" si="3"/>
        <v>0</v>
      </c>
      <c r="BQ16" s="49">
        <f t="shared" si="3"/>
        <v>0</v>
      </c>
      <c r="BR16" s="49">
        <f t="shared" ref="BR16:CV16" si="4">SUM(BR4:BR15)</f>
        <v>0</v>
      </c>
      <c r="BS16" s="49">
        <f t="shared" si="4"/>
        <v>0</v>
      </c>
      <c r="BT16" s="49">
        <f t="shared" si="4"/>
        <v>0</v>
      </c>
      <c r="BU16" s="49">
        <f t="shared" si="4"/>
        <v>0</v>
      </c>
      <c r="BV16" s="49">
        <f t="shared" si="4"/>
        <v>0</v>
      </c>
      <c r="BW16" s="49">
        <f t="shared" si="4"/>
        <v>0</v>
      </c>
      <c r="BX16" s="49">
        <f t="shared" si="4"/>
        <v>0</v>
      </c>
      <c r="BY16" s="49">
        <f t="shared" si="4"/>
        <v>0</v>
      </c>
      <c r="BZ16" s="49">
        <f t="shared" si="4"/>
        <v>0</v>
      </c>
      <c r="CA16" s="49">
        <f t="shared" si="4"/>
        <v>0</v>
      </c>
      <c r="CB16" s="49">
        <f t="shared" si="4"/>
        <v>0</v>
      </c>
      <c r="CC16" s="49">
        <f t="shared" si="4"/>
        <v>0</v>
      </c>
      <c r="CD16" s="49">
        <f t="shared" si="4"/>
        <v>0</v>
      </c>
      <c r="CE16" s="49">
        <f t="shared" si="4"/>
        <v>0</v>
      </c>
      <c r="CF16" s="49">
        <f t="shared" si="4"/>
        <v>0</v>
      </c>
      <c r="CG16" s="49">
        <f t="shared" si="4"/>
        <v>0</v>
      </c>
      <c r="CH16" s="49">
        <f t="shared" si="4"/>
        <v>0</v>
      </c>
      <c r="CI16" s="49">
        <f t="shared" si="4"/>
        <v>0</v>
      </c>
      <c r="CJ16" s="49">
        <f t="shared" si="4"/>
        <v>0</v>
      </c>
      <c r="CK16" s="49">
        <f t="shared" si="4"/>
        <v>0</v>
      </c>
      <c r="CL16" s="49">
        <f t="shared" si="4"/>
        <v>0</v>
      </c>
      <c r="CM16" s="49">
        <f t="shared" si="4"/>
        <v>0</v>
      </c>
      <c r="CN16" s="49">
        <f t="shared" si="4"/>
        <v>0</v>
      </c>
      <c r="CO16" s="49">
        <f t="shared" si="4"/>
        <v>0</v>
      </c>
      <c r="CP16" s="49">
        <f t="shared" si="4"/>
        <v>0</v>
      </c>
      <c r="CQ16" s="49">
        <f t="shared" si="4"/>
        <v>0</v>
      </c>
      <c r="CR16" s="49">
        <f t="shared" si="4"/>
        <v>0</v>
      </c>
      <c r="CS16" s="49">
        <f t="shared" si="4"/>
        <v>0</v>
      </c>
      <c r="CT16" s="49">
        <f t="shared" si="4"/>
        <v>0</v>
      </c>
      <c r="CU16" s="49">
        <f t="shared" si="4"/>
        <v>0</v>
      </c>
      <c r="CV16" s="49">
        <f t="shared" si="4"/>
        <v>0</v>
      </c>
      <c r="CW16" s="62"/>
    </row>
    <row r="17" spans="1:101" ht="21" customHeight="1">
      <c r="A17" s="879"/>
      <c r="B17" s="882" t="s">
        <v>204</v>
      </c>
      <c r="C17" s="882"/>
      <c r="D17" s="50">
        <f>CV17</f>
        <v>0</v>
      </c>
      <c r="E17" s="49">
        <f>E16</f>
        <v>0</v>
      </c>
      <c r="F17" s="49">
        <f>E17+F16</f>
        <v>0</v>
      </c>
      <c r="G17" s="49">
        <f t="shared" ref="G17:BR17" si="5">F17+G16</f>
        <v>0</v>
      </c>
      <c r="H17" s="49">
        <f t="shared" si="5"/>
        <v>0</v>
      </c>
      <c r="I17" s="49">
        <f t="shared" si="5"/>
        <v>0</v>
      </c>
      <c r="J17" s="49">
        <f t="shared" si="5"/>
        <v>0</v>
      </c>
      <c r="K17" s="49">
        <f t="shared" si="5"/>
        <v>0</v>
      </c>
      <c r="L17" s="49">
        <f t="shared" si="5"/>
        <v>0</v>
      </c>
      <c r="M17" s="49">
        <f t="shared" si="5"/>
        <v>0</v>
      </c>
      <c r="N17" s="49">
        <f t="shared" si="5"/>
        <v>0</v>
      </c>
      <c r="O17" s="49">
        <f t="shared" si="5"/>
        <v>0</v>
      </c>
      <c r="P17" s="49">
        <f t="shared" si="5"/>
        <v>0</v>
      </c>
      <c r="Q17" s="49">
        <f t="shared" si="5"/>
        <v>0</v>
      </c>
      <c r="R17" s="49">
        <f t="shared" si="5"/>
        <v>0</v>
      </c>
      <c r="S17" s="49">
        <f t="shared" si="5"/>
        <v>0</v>
      </c>
      <c r="T17" s="49">
        <f t="shared" si="5"/>
        <v>0</v>
      </c>
      <c r="U17" s="49">
        <f t="shared" si="5"/>
        <v>0</v>
      </c>
      <c r="V17" s="49">
        <f t="shared" si="5"/>
        <v>0</v>
      </c>
      <c r="W17" s="49">
        <f t="shared" si="5"/>
        <v>0</v>
      </c>
      <c r="X17" s="49">
        <f t="shared" si="5"/>
        <v>0</v>
      </c>
      <c r="Y17" s="49">
        <f t="shared" si="5"/>
        <v>0</v>
      </c>
      <c r="Z17" s="49">
        <f t="shared" si="5"/>
        <v>0</v>
      </c>
      <c r="AA17" s="49">
        <f t="shared" si="5"/>
        <v>0</v>
      </c>
      <c r="AB17" s="49">
        <f t="shared" si="5"/>
        <v>0</v>
      </c>
      <c r="AC17" s="49">
        <f t="shared" si="5"/>
        <v>0</v>
      </c>
      <c r="AD17" s="49">
        <f t="shared" si="5"/>
        <v>0</v>
      </c>
      <c r="AE17" s="49">
        <f t="shared" si="5"/>
        <v>0</v>
      </c>
      <c r="AF17" s="49">
        <f t="shared" si="5"/>
        <v>0</v>
      </c>
      <c r="AG17" s="49">
        <f t="shared" si="5"/>
        <v>0</v>
      </c>
      <c r="AH17" s="49">
        <f t="shared" si="5"/>
        <v>0</v>
      </c>
      <c r="AI17" s="49">
        <f t="shared" si="5"/>
        <v>0</v>
      </c>
      <c r="AJ17" s="49">
        <f t="shared" si="5"/>
        <v>0</v>
      </c>
      <c r="AK17" s="49">
        <f t="shared" si="5"/>
        <v>0</v>
      </c>
      <c r="AL17" s="49">
        <f t="shared" si="5"/>
        <v>0</v>
      </c>
      <c r="AM17" s="49">
        <f t="shared" si="5"/>
        <v>0</v>
      </c>
      <c r="AN17" s="49">
        <f t="shared" si="5"/>
        <v>0</v>
      </c>
      <c r="AO17" s="49">
        <f t="shared" si="5"/>
        <v>0</v>
      </c>
      <c r="AP17" s="49">
        <f t="shared" si="5"/>
        <v>0</v>
      </c>
      <c r="AQ17" s="49">
        <f t="shared" si="5"/>
        <v>0</v>
      </c>
      <c r="AR17" s="49">
        <f t="shared" si="5"/>
        <v>0</v>
      </c>
      <c r="AS17" s="49">
        <f t="shared" si="5"/>
        <v>0</v>
      </c>
      <c r="AT17" s="49">
        <f t="shared" si="5"/>
        <v>0</v>
      </c>
      <c r="AU17" s="49">
        <f t="shared" si="5"/>
        <v>0</v>
      </c>
      <c r="AV17" s="49">
        <f t="shared" si="5"/>
        <v>0</v>
      </c>
      <c r="AW17" s="49">
        <f t="shared" si="5"/>
        <v>0</v>
      </c>
      <c r="AX17" s="49">
        <f t="shared" si="5"/>
        <v>0</v>
      </c>
      <c r="AY17" s="49">
        <f t="shared" si="5"/>
        <v>0</v>
      </c>
      <c r="AZ17" s="49">
        <f t="shared" si="5"/>
        <v>0</v>
      </c>
      <c r="BA17" s="49">
        <f t="shared" si="5"/>
        <v>0</v>
      </c>
      <c r="BB17" s="49">
        <f t="shared" si="5"/>
        <v>0</v>
      </c>
      <c r="BC17" s="49">
        <f t="shared" si="5"/>
        <v>0</v>
      </c>
      <c r="BD17" s="49">
        <f t="shared" si="5"/>
        <v>0</v>
      </c>
      <c r="BE17" s="49">
        <f t="shared" si="5"/>
        <v>0</v>
      </c>
      <c r="BF17" s="49">
        <f t="shared" si="5"/>
        <v>0</v>
      </c>
      <c r="BG17" s="49">
        <f t="shared" si="5"/>
        <v>0</v>
      </c>
      <c r="BH17" s="49">
        <f t="shared" si="5"/>
        <v>0</v>
      </c>
      <c r="BI17" s="49">
        <f t="shared" si="5"/>
        <v>0</v>
      </c>
      <c r="BJ17" s="49">
        <f t="shared" si="5"/>
        <v>0</v>
      </c>
      <c r="BK17" s="49">
        <f t="shared" si="5"/>
        <v>0</v>
      </c>
      <c r="BL17" s="49">
        <f t="shared" si="5"/>
        <v>0</v>
      </c>
      <c r="BM17" s="49">
        <f t="shared" si="5"/>
        <v>0</v>
      </c>
      <c r="BN17" s="49">
        <f t="shared" si="5"/>
        <v>0</v>
      </c>
      <c r="BO17" s="49">
        <f t="shared" si="5"/>
        <v>0</v>
      </c>
      <c r="BP17" s="49">
        <f t="shared" si="5"/>
        <v>0</v>
      </c>
      <c r="BQ17" s="49">
        <f t="shared" si="5"/>
        <v>0</v>
      </c>
      <c r="BR17" s="49">
        <f t="shared" si="5"/>
        <v>0</v>
      </c>
      <c r="BS17" s="49">
        <f t="shared" ref="BS17:CV17" si="6">BR17+BS16</f>
        <v>0</v>
      </c>
      <c r="BT17" s="49">
        <f t="shared" si="6"/>
        <v>0</v>
      </c>
      <c r="BU17" s="49">
        <f t="shared" si="6"/>
        <v>0</v>
      </c>
      <c r="BV17" s="49">
        <f t="shared" si="6"/>
        <v>0</v>
      </c>
      <c r="BW17" s="49">
        <f t="shared" si="6"/>
        <v>0</v>
      </c>
      <c r="BX17" s="49">
        <f t="shared" si="6"/>
        <v>0</v>
      </c>
      <c r="BY17" s="49">
        <f t="shared" si="6"/>
        <v>0</v>
      </c>
      <c r="BZ17" s="49">
        <f t="shared" si="6"/>
        <v>0</v>
      </c>
      <c r="CA17" s="49">
        <f t="shared" si="6"/>
        <v>0</v>
      </c>
      <c r="CB17" s="49">
        <f t="shared" si="6"/>
        <v>0</v>
      </c>
      <c r="CC17" s="49">
        <f t="shared" si="6"/>
        <v>0</v>
      </c>
      <c r="CD17" s="49">
        <f t="shared" si="6"/>
        <v>0</v>
      </c>
      <c r="CE17" s="49">
        <f t="shared" si="6"/>
        <v>0</v>
      </c>
      <c r="CF17" s="49">
        <f t="shared" si="6"/>
        <v>0</v>
      </c>
      <c r="CG17" s="49">
        <f t="shared" si="6"/>
        <v>0</v>
      </c>
      <c r="CH17" s="49">
        <f t="shared" si="6"/>
        <v>0</v>
      </c>
      <c r="CI17" s="49">
        <f t="shared" si="6"/>
        <v>0</v>
      </c>
      <c r="CJ17" s="49">
        <f t="shared" si="6"/>
        <v>0</v>
      </c>
      <c r="CK17" s="49">
        <f t="shared" si="6"/>
        <v>0</v>
      </c>
      <c r="CL17" s="49">
        <f t="shared" si="6"/>
        <v>0</v>
      </c>
      <c r="CM17" s="49">
        <f t="shared" si="6"/>
        <v>0</v>
      </c>
      <c r="CN17" s="49">
        <f t="shared" si="6"/>
        <v>0</v>
      </c>
      <c r="CO17" s="49">
        <f t="shared" si="6"/>
        <v>0</v>
      </c>
      <c r="CP17" s="49">
        <f t="shared" si="6"/>
        <v>0</v>
      </c>
      <c r="CQ17" s="49">
        <f t="shared" si="6"/>
        <v>0</v>
      </c>
      <c r="CR17" s="49">
        <f t="shared" si="6"/>
        <v>0</v>
      </c>
      <c r="CS17" s="49">
        <f t="shared" si="6"/>
        <v>0</v>
      </c>
      <c r="CT17" s="49">
        <f t="shared" si="6"/>
        <v>0</v>
      </c>
      <c r="CU17" s="49">
        <f t="shared" si="6"/>
        <v>0</v>
      </c>
      <c r="CV17" s="49">
        <f t="shared" si="6"/>
        <v>0</v>
      </c>
      <c r="CW17" s="62"/>
    </row>
    <row r="18" spans="1:101" ht="21" customHeight="1">
      <c r="A18" s="841" t="s">
        <v>252</v>
      </c>
      <c r="B18" s="880" t="s">
        <v>253</v>
      </c>
      <c r="C18" s="42" t="s">
        <v>254</v>
      </c>
      <c r="D18" s="43">
        <f t="shared" ref="D18:D24" si="7">SUM(E18:CV18)</f>
        <v>0</v>
      </c>
      <c r="E18" s="44">
        <f>'8、融资与资金成本'!C111</f>
        <v>0</v>
      </c>
      <c r="F18" s="44">
        <f>'8、融资与资金成本'!D111</f>
        <v>0</v>
      </c>
      <c r="G18" s="44">
        <f>'8、融资与资金成本'!E111</f>
        <v>0</v>
      </c>
      <c r="H18" s="44">
        <f>'8、融资与资金成本'!F111</f>
        <v>0</v>
      </c>
      <c r="I18" s="44">
        <f>'8、融资与资金成本'!G111</f>
        <v>0</v>
      </c>
      <c r="J18" s="44">
        <f>'8、融资与资金成本'!H111</f>
        <v>0</v>
      </c>
      <c r="K18" s="44">
        <f>'8、融资与资金成本'!I111</f>
        <v>0</v>
      </c>
      <c r="L18" s="44">
        <f>'8、融资与资金成本'!J111</f>
        <v>0</v>
      </c>
      <c r="M18" s="44">
        <f>'8、融资与资金成本'!K111</f>
        <v>0</v>
      </c>
      <c r="N18" s="44">
        <f>'8、融资与资金成本'!L111</f>
        <v>0</v>
      </c>
      <c r="O18" s="44">
        <f>'8、融资与资金成本'!M111</f>
        <v>0</v>
      </c>
      <c r="P18" s="44">
        <f>'8、融资与资金成本'!N111</f>
        <v>0</v>
      </c>
      <c r="Q18" s="44">
        <f>'8、融资与资金成本'!O111</f>
        <v>0</v>
      </c>
      <c r="R18" s="44">
        <f>'8、融资与资金成本'!P111</f>
        <v>0</v>
      </c>
      <c r="S18" s="44">
        <f>'8、融资与资金成本'!Q111</f>
        <v>0</v>
      </c>
      <c r="T18" s="44">
        <f>'8、融资与资金成本'!R111</f>
        <v>0</v>
      </c>
      <c r="U18" s="44">
        <f>'8、融资与资金成本'!S111</f>
        <v>0</v>
      </c>
      <c r="V18" s="44">
        <f>'8、融资与资金成本'!T111</f>
        <v>0</v>
      </c>
      <c r="W18" s="44">
        <f>'8、融资与资金成本'!U111</f>
        <v>0</v>
      </c>
      <c r="X18" s="44">
        <f>'8、融资与资金成本'!V111</f>
        <v>0</v>
      </c>
      <c r="Y18" s="44">
        <f>'8、融资与资金成本'!W111</f>
        <v>0</v>
      </c>
      <c r="Z18" s="44">
        <f>'8、融资与资金成本'!X111</f>
        <v>0</v>
      </c>
      <c r="AA18" s="44">
        <f>'8、融资与资金成本'!Y111</f>
        <v>0</v>
      </c>
      <c r="AB18" s="44">
        <f>'8、融资与资金成本'!Z111</f>
        <v>0</v>
      </c>
      <c r="AC18" s="44">
        <f>'8、融资与资金成本'!AA111</f>
        <v>0</v>
      </c>
      <c r="AD18" s="44">
        <f>'8、融资与资金成本'!AB111</f>
        <v>0</v>
      </c>
      <c r="AE18" s="44">
        <f>'8、融资与资金成本'!AC111</f>
        <v>0</v>
      </c>
      <c r="AF18" s="44">
        <f>'8、融资与资金成本'!AD111</f>
        <v>0</v>
      </c>
      <c r="AG18" s="44">
        <f>'8、融资与资金成本'!AE111</f>
        <v>0</v>
      </c>
      <c r="AH18" s="44">
        <f>'8、融资与资金成本'!AF111</f>
        <v>0</v>
      </c>
      <c r="AI18" s="44">
        <f>'8、融资与资金成本'!AG111</f>
        <v>0</v>
      </c>
      <c r="AJ18" s="44">
        <f>'8、融资与资金成本'!AH111</f>
        <v>0</v>
      </c>
      <c r="AK18" s="44">
        <f>'8、融资与资金成本'!AI111</f>
        <v>0</v>
      </c>
      <c r="AL18" s="44">
        <f>'8、融资与资金成本'!AJ111</f>
        <v>0</v>
      </c>
      <c r="AM18" s="44">
        <f>'8、融资与资金成本'!AK111</f>
        <v>0</v>
      </c>
      <c r="AN18" s="44">
        <f>'8、融资与资金成本'!AL111</f>
        <v>0</v>
      </c>
      <c r="AO18" s="44">
        <f>'8、融资与资金成本'!AM111</f>
        <v>0</v>
      </c>
      <c r="AP18" s="44">
        <f>'8、融资与资金成本'!AN111</f>
        <v>0</v>
      </c>
      <c r="AQ18" s="44">
        <f>'8、融资与资金成本'!AO111</f>
        <v>0</v>
      </c>
      <c r="AR18" s="44">
        <f>'8、融资与资金成本'!AP111</f>
        <v>0</v>
      </c>
      <c r="AS18" s="44">
        <f>'8、融资与资金成本'!AQ111</f>
        <v>0</v>
      </c>
      <c r="AT18" s="44">
        <f>'8、融资与资金成本'!AR111</f>
        <v>0</v>
      </c>
      <c r="AU18" s="44">
        <f>'8、融资与资金成本'!AS111</f>
        <v>0</v>
      </c>
      <c r="AV18" s="44">
        <f>'8、融资与资金成本'!AT111</f>
        <v>0</v>
      </c>
      <c r="AW18" s="44">
        <f>'8、融资与资金成本'!AU111</f>
        <v>0</v>
      </c>
      <c r="AX18" s="44">
        <f>'8、融资与资金成本'!AV111</f>
        <v>0</v>
      </c>
      <c r="AY18" s="44">
        <f>'8、融资与资金成本'!AW111</f>
        <v>0</v>
      </c>
      <c r="AZ18" s="44">
        <f>'8、融资与资金成本'!AX111</f>
        <v>0</v>
      </c>
      <c r="BA18" s="44">
        <f>'8、融资与资金成本'!AY111</f>
        <v>0</v>
      </c>
      <c r="BB18" s="44">
        <f>'8、融资与资金成本'!AZ111</f>
        <v>0</v>
      </c>
      <c r="BC18" s="44">
        <f>'8、融资与资金成本'!BA111</f>
        <v>0</v>
      </c>
      <c r="BD18" s="44">
        <f>'8、融资与资金成本'!BB111</f>
        <v>0</v>
      </c>
      <c r="BE18" s="44">
        <f>'8、融资与资金成本'!BC111</f>
        <v>0</v>
      </c>
      <c r="BF18" s="44">
        <f>'8、融资与资金成本'!BD111</f>
        <v>0</v>
      </c>
      <c r="BG18" s="44">
        <f>'8、融资与资金成本'!BE111</f>
        <v>0</v>
      </c>
      <c r="BH18" s="44">
        <f>'8、融资与资金成本'!BF111</f>
        <v>0</v>
      </c>
      <c r="BI18" s="44">
        <f>'8、融资与资金成本'!BG111</f>
        <v>0</v>
      </c>
      <c r="BJ18" s="44">
        <f>'8、融资与资金成本'!BH111</f>
        <v>0</v>
      </c>
      <c r="BK18" s="44">
        <f>'8、融资与资金成本'!BI111</f>
        <v>0</v>
      </c>
      <c r="BL18" s="44">
        <f>'8、融资与资金成本'!BJ111</f>
        <v>0</v>
      </c>
      <c r="BM18" s="44">
        <f>'8、融资与资金成本'!BK111</f>
        <v>0</v>
      </c>
      <c r="BN18" s="44">
        <f>'8、融资与资金成本'!BL111</f>
        <v>0</v>
      </c>
      <c r="BO18" s="44">
        <f>'8、融资与资金成本'!BM111</f>
        <v>0</v>
      </c>
      <c r="BP18" s="44">
        <f>'8、融资与资金成本'!BN111</f>
        <v>0</v>
      </c>
      <c r="BQ18" s="44">
        <f>'8、融资与资金成本'!BO111</f>
        <v>0</v>
      </c>
      <c r="BR18" s="44">
        <f>'8、融资与资金成本'!BP111</f>
        <v>0</v>
      </c>
      <c r="BS18" s="44">
        <f>'8、融资与资金成本'!BQ111</f>
        <v>0</v>
      </c>
      <c r="BT18" s="44">
        <f>'8、融资与资金成本'!BR111</f>
        <v>0</v>
      </c>
      <c r="BU18" s="44">
        <f>'8、融资与资金成本'!BS111</f>
        <v>0</v>
      </c>
      <c r="BV18" s="44">
        <f>'8、融资与资金成本'!BT111</f>
        <v>0</v>
      </c>
      <c r="BW18" s="44">
        <f>'8、融资与资金成本'!BU111</f>
        <v>0</v>
      </c>
      <c r="BX18" s="44">
        <f>'8、融资与资金成本'!BV111</f>
        <v>0</v>
      </c>
      <c r="BY18" s="44">
        <f>'8、融资与资金成本'!BW111</f>
        <v>0</v>
      </c>
      <c r="BZ18" s="44">
        <f>'8、融资与资金成本'!BX111</f>
        <v>0</v>
      </c>
      <c r="CA18" s="44">
        <f>'8、融资与资金成本'!BY111</f>
        <v>0</v>
      </c>
      <c r="CB18" s="44">
        <f>'8、融资与资金成本'!BZ111</f>
        <v>0</v>
      </c>
      <c r="CC18" s="44">
        <f>'8、融资与资金成本'!CA111</f>
        <v>0</v>
      </c>
      <c r="CD18" s="44">
        <f>'8、融资与资金成本'!CB111</f>
        <v>0</v>
      </c>
      <c r="CE18" s="44">
        <f>'8、融资与资金成本'!CC111</f>
        <v>0</v>
      </c>
      <c r="CF18" s="44">
        <f>'8、融资与资金成本'!CD111</f>
        <v>0</v>
      </c>
      <c r="CG18" s="44">
        <f>'8、融资与资金成本'!CE111</f>
        <v>0</v>
      </c>
      <c r="CH18" s="44">
        <f>'8、融资与资金成本'!CF111</f>
        <v>0</v>
      </c>
      <c r="CI18" s="44">
        <f>'8、融资与资金成本'!CG111</f>
        <v>0</v>
      </c>
      <c r="CJ18" s="44">
        <f>'8、融资与资金成本'!CH111</f>
        <v>0</v>
      </c>
      <c r="CK18" s="44">
        <f>'8、融资与资金成本'!CI111</f>
        <v>0</v>
      </c>
      <c r="CL18" s="44">
        <f>'8、融资与资金成本'!CJ111</f>
        <v>0</v>
      </c>
      <c r="CM18" s="44">
        <f>'8、融资与资金成本'!CK111</f>
        <v>0</v>
      </c>
      <c r="CN18" s="44">
        <f>'8、融资与资金成本'!CL111</f>
        <v>0</v>
      </c>
      <c r="CO18" s="44">
        <f>'8、融资与资金成本'!CM111</f>
        <v>0</v>
      </c>
      <c r="CP18" s="44">
        <f>'8、融资与资金成本'!CN111</f>
        <v>0</v>
      </c>
      <c r="CQ18" s="44">
        <f>'8、融资与资金成本'!CO111</f>
        <v>0</v>
      </c>
      <c r="CR18" s="44">
        <f>'8、融资与资金成本'!CP111</f>
        <v>0</v>
      </c>
      <c r="CS18" s="44">
        <f>'8、融资与资金成本'!CQ111</f>
        <v>0</v>
      </c>
      <c r="CT18" s="44">
        <f>'8、融资与资金成本'!CR111</f>
        <v>0</v>
      </c>
      <c r="CU18" s="44">
        <f>'8、融资与资金成本'!CS111</f>
        <v>0</v>
      </c>
      <c r="CV18" s="44">
        <f>'8、融资与资金成本'!CT111</f>
        <v>0</v>
      </c>
      <c r="CW18" s="62"/>
    </row>
    <row r="19" spans="1:101" ht="21" customHeight="1">
      <c r="A19" s="842"/>
      <c r="B19" s="880"/>
      <c r="C19" s="42" t="s">
        <v>255</v>
      </c>
      <c r="D19" s="43">
        <f t="shared" si="7"/>
        <v>0</v>
      </c>
      <c r="E19" s="44">
        <f>'8、融资与资金成本'!C112</f>
        <v>0</v>
      </c>
      <c r="F19" s="44">
        <f>'8、融资与资金成本'!D112</f>
        <v>0</v>
      </c>
      <c r="G19" s="44">
        <f>'8、融资与资金成本'!E112</f>
        <v>0</v>
      </c>
      <c r="H19" s="44">
        <f>'8、融资与资金成本'!F112</f>
        <v>0</v>
      </c>
      <c r="I19" s="44">
        <f>'8、融资与资金成本'!G112</f>
        <v>0</v>
      </c>
      <c r="J19" s="44">
        <f>'8、融资与资金成本'!H112</f>
        <v>0</v>
      </c>
      <c r="K19" s="44">
        <f>'8、融资与资金成本'!I112</f>
        <v>0</v>
      </c>
      <c r="L19" s="44">
        <f>'8、融资与资金成本'!J112</f>
        <v>0</v>
      </c>
      <c r="M19" s="44">
        <f>'8、融资与资金成本'!K112</f>
        <v>0</v>
      </c>
      <c r="N19" s="44">
        <f>'8、融资与资金成本'!L112</f>
        <v>0</v>
      </c>
      <c r="O19" s="44">
        <f>'8、融资与资金成本'!M112</f>
        <v>0</v>
      </c>
      <c r="P19" s="44">
        <f>'8、融资与资金成本'!N112</f>
        <v>0</v>
      </c>
      <c r="Q19" s="44">
        <f>'8、融资与资金成本'!O112</f>
        <v>0</v>
      </c>
      <c r="R19" s="44">
        <f>'8、融资与资金成本'!P112</f>
        <v>0</v>
      </c>
      <c r="S19" s="44">
        <f>'8、融资与资金成本'!Q112</f>
        <v>0</v>
      </c>
      <c r="T19" s="44">
        <f>'8、融资与资金成本'!R112</f>
        <v>0</v>
      </c>
      <c r="U19" s="44">
        <f>'8、融资与资金成本'!S112</f>
        <v>0</v>
      </c>
      <c r="V19" s="44">
        <f>'8、融资与资金成本'!T112</f>
        <v>0</v>
      </c>
      <c r="W19" s="44">
        <f>'8、融资与资金成本'!U112</f>
        <v>0</v>
      </c>
      <c r="X19" s="44">
        <f>'8、融资与资金成本'!V112</f>
        <v>0</v>
      </c>
      <c r="Y19" s="44">
        <f>'8、融资与资金成本'!W112</f>
        <v>0</v>
      </c>
      <c r="Z19" s="44">
        <f>'8、融资与资金成本'!X112</f>
        <v>0</v>
      </c>
      <c r="AA19" s="44">
        <f>'8、融资与资金成本'!Y112</f>
        <v>0</v>
      </c>
      <c r="AB19" s="44">
        <f>'8、融资与资金成本'!Z112</f>
        <v>0</v>
      </c>
      <c r="AC19" s="44">
        <f>'8、融资与资金成本'!AA112</f>
        <v>0</v>
      </c>
      <c r="AD19" s="44">
        <f>'8、融资与资金成本'!AB112</f>
        <v>0</v>
      </c>
      <c r="AE19" s="44">
        <f>'8、融资与资金成本'!AC112</f>
        <v>0</v>
      </c>
      <c r="AF19" s="44">
        <f>'8、融资与资金成本'!AD112</f>
        <v>0</v>
      </c>
      <c r="AG19" s="44">
        <f>'8、融资与资金成本'!AE112</f>
        <v>0</v>
      </c>
      <c r="AH19" s="44">
        <f>'8、融资与资金成本'!AF112</f>
        <v>0</v>
      </c>
      <c r="AI19" s="44">
        <f>'8、融资与资金成本'!AG112</f>
        <v>0</v>
      </c>
      <c r="AJ19" s="44">
        <f>'8、融资与资金成本'!AH112</f>
        <v>0</v>
      </c>
      <c r="AK19" s="44">
        <f>'8、融资与资金成本'!AI112</f>
        <v>0</v>
      </c>
      <c r="AL19" s="44">
        <f>'8、融资与资金成本'!AJ112</f>
        <v>0</v>
      </c>
      <c r="AM19" s="44">
        <f>'8、融资与资金成本'!AK112</f>
        <v>0</v>
      </c>
      <c r="AN19" s="44">
        <f>'8、融资与资金成本'!AL112</f>
        <v>0</v>
      </c>
      <c r="AO19" s="44">
        <f>'8、融资与资金成本'!AM112</f>
        <v>0</v>
      </c>
      <c r="AP19" s="44">
        <f>'8、融资与资金成本'!AN112</f>
        <v>0</v>
      </c>
      <c r="AQ19" s="44">
        <f>'8、融资与资金成本'!AO112</f>
        <v>0</v>
      </c>
      <c r="AR19" s="44">
        <f>'8、融资与资金成本'!AP112</f>
        <v>0</v>
      </c>
      <c r="AS19" s="44">
        <f>'8、融资与资金成本'!AQ112</f>
        <v>0</v>
      </c>
      <c r="AT19" s="44">
        <f>'8、融资与资金成本'!AR112</f>
        <v>0</v>
      </c>
      <c r="AU19" s="44">
        <f>'8、融资与资金成本'!AS112</f>
        <v>0</v>
      </c>
      <c r="AV19" s="44">
        <f>'8、融资与资金成本'!AT112</f>
        <v>0</v>
      </c>
      <c r="AW19" s="44">
        <f>'8、融资与资金成本'!AU112</f>
        <v>0</v>
      </c>
      <c r="AX19" s="44">
        <f>'8、融资与资金成本'!AV112</f>
        <v>0</v>
      </c>
      <c r="AY19" s="44">
        <f>'8、融资与资金成本'!AW112</f>
        <v>0</v>
      </c>
      <c r="AZ19" s="44">
        <f>'8、融资与资金成本'!AX112</f>
        <v>0</v>
      </c>
      <c r="BA19" s="44">
        <f>'8、融资与资金成本'!AY112</f>
        <v>0</v>
      </c>
      <c r="BB19" s="44">
        <f>'8、融资与资金成本'!AZ112</f>
        <v>0</v>
      </c>
      <c r="BC19" s="44">
        <f>'8、融资与资金成本'!BA112</f>
        <v>0</v>
      </c>
      <c r="BD19" s="44">
        <f>'8、融资与资金成本'!BB112</f>
        <v>0</v>
      </c>
      <c r="BE19" s="44">
        <f>'8、融资与资金成本'!BC112</f>
        <v>0</v>
      </c>
      <c r="BF19" s="44">
        <f>'8、融资与资金成本'!BD112</f>
        <v>0</v>
      </c>
      <c r="BG19" s="44">
        <f>'8、融资与资金成本'!BE112</f>
        <v>0</v>
      </c>
      <c r="BH19" s="44">
        <f>'8、融资与资金成本'!BF112</f>
        <v>0</v>
      </c>
      <c r="BI19" s="44">
        <f>'8、融资与资金成本'!BG112</f>
        <v>0</v>
      </c>
      <c r="BJ19" s="44">
        <f>'8、融资与资金成本'!BH112</f>
        <v>0</v>
      </c>
      <c r="BK19" s="44">
        <f>'8、融资与资金成本'!BI112</f>
        <v>0</v>
      </c>
      <c r="BL19" s="44">
        <f>'8、融资与资金成本'!BJ112</f>
        <v>0</v>
      </c>
      <c r="BM19" s="44">
        <f>'8、融资与资金成本'!BK112</f>
        <v>0</v>
      </c>
      <c r="BN19" s="44">
        <f>'8、融资与资金成本'!BL112</f>
        <v>0</v>
      </c>
      <c r="BO19" s="44">
        <f>'8、融资与资金成本'!BM112</f>
        <v>0</v>
      </c>
      <c r="BP19" s="44">
        <f>'8、融资与资金成本'!BN112</f>
        <v>0</v>
      </c>
      <c r="BQ19" s="44">
        <f>'8、融资与资金成本'!BO112</f>
        <v>0</v>
      </c>
      <c r="BR19" s="44">
        <f>'8、融资与资金成本'!BP112</f>
        <v>0</v>
      </c>
      <c r="BS19" s="44">
        <f>'8、融资与资金成本'!BQ112</f>
        <v>0</v>
      </c>
      <c r="BT19" s="44">
        <f>'8、融资与资金成本'!BR112</f>
        <v>0</v>
      </c>
      <c r="BU19" s="44">
        <f>'8、融资与资金成本'!BS112</f>
        <v>0</v>
      </c>
      <c r="BV19" s="44">
        <f>'8、融资与资金成本'!BT112</f>
        <v>0</v>
      </c>
      <c r="BW19" s="44">
        <f>'8、融资与资金成本'!BU112</f>
        <v>0</v>
      </c>
      <c r="BX19" s="44">
        <f>'8、融资与资金成本'!BV112</f>
        <v>0</v>
      </c>
      <c r="BY19" s="44">
        <f>'8、融资与资金成本'!BW112</f>
        <v>0</v>
      </c>
      <c r="BZ19" s="44">
        <f>'8、融资与资金成本'!BX112</f>
        <v>0</v>
      </c>
      <c r="CA19" s="44">
        <f>'8、融资与资金成本'!BY112</f>
        <v>0</v>
      </c>
      <c r="CB19" s="44">
        <f>'8、融资与资金成本'!BZ112</f>
        <v>0</v>
      </c>
      <c r="CC19" s="44">
        <f>'8、融资与资金成本'!CA112</f>
        <v>0</v>
      </c>
      <c r="CD19" s="44">
        <f>'8、融资与资金成本'!CB112</f>
        <v>0</v>
      </c>
      <c r="CE19" s="44">
        <f>'8、融资与资金成本'!CC112</f>
        <v>0</v>
      </c>
      <c r="CF19" s="44">
        <f>'8、融资与资金成本'!CD112</f>
        <v>0</v>
      </c>
      <c r="CG19" s="44">
        <f>'8、融资与资金成本'!CE112</f>
        <v>0</v>
      </c>
      <c r="CH19" s="44">
        <f>'8、融资与资金成本'!CF112</f>
        <v>0</v>
      </c>
      <c r="CI19" s="44">
        <f>'8、融资与资金成本'!CG112</f>
        <v>0</v>
      </c>
      <c r="CJ19" s="44">
        <f>'8、融资与资金成本'!CH112</f>
        <v>0</v>
      </c>
      <c r="CK19" s="44">
        <f>'8、融资与资金成本'!CI112</f>
        <v>0</v>
      </c>
      <c r="CL19" s="44">
        <f>'8、融资与资金成本'!CJ112</f>
        <v>0</v>
      </c>
      <c r="CM19" s="44">
        <f>'8、融资与资金成本'!CK112</f>
        <v>0</v>
      </c>
      <c r="CN19" s="44">
        <f>'8、融资与资金成本'!CL112</f>
        <v>0</v>
      </c>
      <c r="CO19" s="44">
        <f>'8、融资与资金成本'!CM112</f>
        <v>0</v>
      </c>
      <c r="CP19" s="44">
        <f>'8、融资与资金成本'!CN112</f>
        <v>0</v>
      </c>
      <c r="CQ19" s="44">
        <f>'8、融资与资金成本'!CO112</f>
        <v>0</v>
      </c>
      <c r="CR19" s="44">
        <f>'8、融资与资金成本'!CP112</f>
        <v>0</v>
      </c>
      <c r="CS19" s="44">
        <f>'8、融资与资金成本'!CQ112</f>
        <v>0</v>
      </c>
      <c r="CT19" s="44">
        <f>'8、融资与资金成本'!CR112</f>
        <v>0</v>
      </c>
      <c r="CU19" s="44">
        <f>'8、融资与资金成本'!CS112</f>
        <v>0</v>
      </c>
      <c r="CV19" s="44">
        <f>'8、融资与资金成本'!CT112</f>
        <v>0</v>
      </c>
      <c r="CW19" s="62"/>
    </row>
    <row r="20" spans="1:101" ht="21" customHeight="1">
      <c r="A20" s="842"/>
      <c r="B20" s="880"/>
      <c r="C20" s="42" t="s">
        <v>256</v>
      </c>
      <c r="D20" s="43">
        <f t="shared" si="7"/>
        <v>0</v>
      </c>
      <c r="E20" s="44">
        <f>-'8、融资与资金成本'!C126</f>
        <v>0</v>
      </c>
      <c r="F20" s="44">
        <f>-'8、融资与资金成本'!D126</f>
        <v>0</v>
      </c>
      <c r="G20" s="44">
        <f>-'8、融资与资金成本'!E126</f>
        <v>0</v>
      </c>
      <c r="H20" s="44">
        <f>-'8、融资与资金成本'!F126</f>
        <v>0</v>
      </c>
      <c r="I20" s="44">
        <f>-'8、融资与资金成本'!G126</f>
        <v>0</v>
      </c>
      <c r="J20" s="44">
        <f>-'8、融资与资金成本'!H126</f>
        <v>0</v>
      </c>
      <c r="K20" s="44">
        <f>-'8、融资与资金成本'!I126</f>
        <v>0</v>
      </c>
      <c r="L20" s="44">
        <f>-'8、融资与资金成本'!J126</f>
        <v>0</v>
      </c>
      <c r="M20" s="44">
        <f>-'8、融资与资金成本'!K126</f>
        <v>0</v>
      </c>
      <c r="N20" s="44">
        <f>-'8、融资与资金成本'!L126</f>
        <v>0</v>
      </c>
      <c r="O20" s="44">
        <f>-'8、融资与资金成本'!M126</f>
        <v>0</v>
      </c>
      <c r="P20" s="44">
        <f>-'8、融资与资金成本'!N126</f>
        <v>0</v>
      </c>
      <c r="Q20" s="44">
        <f>-'8、融资与资金成本'!O126</f>
        <v>0</v>
      </c>
      <c r="R20" s="44">
        <f>-'8、融资与资金成本'!P126</f>
        <v>0</v>
      </c>
      <c r="S20" s="44">
        <f>-'8、融资与资金成本'!Q126</f>
        <v>0</v>
      </c>
      <c r="T20" s="44">
        <f>-'8、融资与资金成本'!R126</f>
        <v>0</v>
      </c>
      <c r="U20" s="44">
        <f>-'8、融资与资金成本'!S126</f>
        <v>0</v>
      </c>
      <c r="V20" s="44">
        <f>-'8、融资与资金成本'!T126</f>
        <v>0</v>
      </c>
      <c r="W20" s="44">
        <f>-'8、融资与资金成本'!U126</f>
        <v>0</v>
      </c>
      <c r="X20" s="44">
        <f>-'8、融资与资金成本'!V126</f>
        <v>0</v>
      </c>
      <c r="Y20" s="44">
        <f>-'8、融资与资金成本'!W126</f>
        <v>0</v>
      </c>
      <c r="Z20" s="44">
        <f>-'8、融资与资金成本'!X126</f>
        <v>0</v>
      </c>
      <c r="AA20" s="44">
        <f>-'8、融资与资金成本'!Y126</f>
        <v>0</v>
      </c>
      <c r="AB20" s="44">
        <f>-'8、融资与资金成本'!Z126</f>
        <v>0</v>
      </c>
      <c r="AC20" s="44">
        <f>-'8、融资与资金成本'!AA126</f>
        <v>0</v>
      </c>
      <c r="AD20" s="44">
        <f>-'8、融资与资金成本'!AB126</f>
        <v>0</v>
      </c>
      <c r="AE20" s="44">
        <f>-'8、融资与资金成本'!AC126</f>
        <v>0</v>
      </c>
      <c r="AF20" s="44">
        <f>-'8、融资与资金成本'!AD126</f>
        <v>0</v>
      </c>
      <c r="AG20" s="44">
        <f>-'8、融资与资金成本'!AE126</f>
        <v>0</v>
      </c>
      <c r="AH20" s="44">
        <f>-'8、融资与资金成本'!AF126</f>
        <v>0</v>
      </c>
      <c r="AI20" s="44">
        <f>-'8、融资与资金成本'!AG126</f>
        <v>0</v>
      </c>
      <c r="AJ20" s="44">
        <f>-'8、融资与资金成本'!AH126</f>
        <v>0</v>
      </c>
      <c r="AK20" s="44">
        <f>-'8、融资与资金成本'!AI126</f>
        <v>0</v>
      </c>
      <c r="AL20" s="44">
        <f>-'8、融资与资金成本'!AJ126</f>
        <v>0</v>
      </c>
      <c r="AM20" s="44">
        <f>-'8、融资与资金成本'!AK126</f>
        <v>0</v>
      </c>
      <c r="AN20" s="44">
        <f>-'8、融资与资金成本'!AL126</f>
        <v>0</v>
      </c>
      <c r="AO20" s="44">
        <f>-'8、融资与资金成本'!AM126</f>
        <v>0</v>
      </c>
      <c r="AP20" s="44">
        <f>-'8、融资与资金成本'!AN126</f>
        <v>0</v>
      </c>
      <c r="AQ20" s="44">
        <f>-'8、融资与资金成本'!AO126</f>
        <v>0</v>
      </c>
      <c r="AR20" s="44">
        <f>-'8、融资与资金成本'!AP126</f>
        <v>0</v>
      </c>
      <c r="AS20" s="44">
        <f>-'8、融资与资金成本'!AQ126</f>
        <v>0</v>
      </c>
      <c r="AT20" s="44">
        <f>-'8、融资与资金成本'!AR126</f>
        <v>0</v>
      </c>
      <c r="AU20" s="44">
        <f>-'8、融资与资金成本'!AS126</f>
        <v>0</v>
      </c>
      <c r="AV20" s="44">
        <f>-'8、融资与资金成本'!AT126</f>
        <v>0</v>
      </c>
      <c r="AW20" s="44">
        <f>-'8、融资与资金成本'!AU126</f>
        <v>0</v>
      </c>
      <c r="AX20" s="44">
        <f>-'8、融资与资金成本'!AV126</f>
        <v>0</v>
      </c>
      <c r="AY20" s="44">
        <f>-'8、融资与资金成本'!AW126</f>
        <v>0</v>
      </c>
      <c r="AZ20" s="44">
        <f>-'8、融资与资金成本'!AX126</f>
        <v>0</v>
      </c>
      <c r="BA20" s="44">
        <f>-'8、融资与资金成本'!AY126</f>
        <v>0</v>
      </c>
      <c r="BB20" s="44">
        <f>-'8、融资与资金成本'!AZ126</f>
        <v>0</v>
      </c>
      <c r="BC20" s="44">
        <f>-'8、融资与资金成本'!BA126</f>
        <v>0</v>
      </c>
      <c r="BD20" s="44">
        <f>-'8、融资与资金成本'!BB126</f>
        <v>0</v>
      </c>
      <c r="BE20" s="44">
        <f>-'8、融资与资金成本'!BC126</f>
        <v>0</v>
      </c>
      <c r="BF20" s="44">
        <f>-'8、融资与资金成本'!BD126</f>
        <v>0</v>
      </c>
      <c r="BG20" s="44">
        <f>-'8、融资与资金成本'!BE126</f>
        <v>0</v>
      </c>
      <c r="BH20" s="44">
        <f>-'8、融资与资金成本'!BF126</f>
        <v>0</v>
      </c>
      <c r="BI20" s="44">
        <f>-'8、融资与资金成本'!BG126</f>
        <v>0</v>
      </c>
      <c r="BJ20" s="44">
        <f>-'8、融资与资金成本'!BH126</f>
        <v>0</v>
      </c>
      <c r="BK20" s="44">
        <f>-'8、融资与资金成本'!BI126</f>
        <v>0</v>
      </c>
      <c r="BL20" s="44">
        <f>-'8、融资与资金成本'!BJ126</f>
        <v>0</v>
      </c>
      <c r="BM20" s="44">
        <f>-'8、融资与资金成本'!BK126</f>
        <v>0</v>
      </c>
      <c r="BN20" s="44">
        <f>-'8、融资与资金成本'!BL126</f>
        <v>0</v>
      </c>
      <c r="BO20" s="44">
        <f>-'8、融资与资金成本'!BM126</f>
        <v>0</v>
      </c>
      <c r="BP20" s="44">
        <f>-'8、融资与资金成本'!BN126</f>
        <v>0</v>
      </c>
      <c r="BQ20" s="44">
        <f>-'8、融资与资金成本'!BO126</f>
        <v>0</v>
      </c>
      <c r="BR20" s="44">
        <f>-'8、融资与资金成本'!BP126</f>
        <v>0</v>
      </c>
      <c r="BS20" s="44">
        <f>-'8、融资与资金成本'!BQ126</f>
        <v>0</v>
      </c>
      <c r="BT20" s="44">
        <f>-'8、融资与资金成本'!BR126</f>
        <v>0</v>
      </c>
      <c r="BU20" s="44">
        <f>-'8、融资与资金成本'!BS126</f>
        <v>0</v>
      </c>
      <c r="BV20" s="44">
        <f>-'8、融资与资金成本'!BT126</f>
        <v>0</v>
      </c>
      <c r="BW20" s="44">
        <f>-'8、融资与资金成本'!BU126</f>
        <v>0</v>
      </c>
      <c r="BX20" s="44">
        <f>-'8、融资与资金成本'!BV126</f>
        <v>0</v>
      </c>
      <c r="BY20" s="44">
        <f>-'8、融资与资金成本'!BW126</f>
        <v>0</v>
      </c>
      <c r="BZ20" s="44">
        <f>-'8、融资与资金成本'!BX126</f>
        <v>0</v>
      </c>
      <c r="CA20" s="44">
        <f>-'8、融资与资金成本'!BY126</f>
        <v>0</v>
      </c>
      <c r="CB20" s="44">
        <f>-'8、融资与资金成本'!BZ126</f>
        <v>0</v>
      </c>
      <c r="CC20" s="44">
        <f>-'8、融资与资金成本'!CA126</f>
        <v>0</v>
      </c>
      <c r="CD20" s="44">
        <f>-'8、融资与资金成本'!CB126</f>
        <v>0</v>
      </c>
      <c r="CE20" s="44">
        <f>-'8、融资与资金成本'!CC126</f>
        <v>0</v>
      </c>
      <c r="CF20" s="44">
        <f>-'8、融资与资金成本'!CD126</f>
        <v>0</v>
      </c>
      <c r="CG20" s="44">
        <f>-'8、融资与资金成本'!CE126</f>
        <v>0</v>
      </c>
      <c r="CH20" s="44">
        <f>-'8、融资与资金成本'!CF126</f>
        <v>0</v>
      </c>
      <c r="CI20" s="44">
        <f>-'8、融资与资金成本'!CG126</f>
        <v>0</v>
      </c>
      <c r="CJ20" s="44">
        <f>-'8、融资与资金成本'!CH126</f>
        <v>0</v>
      </c>
      <c r="CK20" s="44">
        <f>-'8、融资与资金成本'!CI126</f>
        <v>0</v>
      </c>
      <c r="CL20" s="44">
        <f>-'8、融资与资金成本'!CJ126</f>
        <v>0</v>
      </c>
      <c r="CM20" s="44">
        <f>-'8、融资与资金成本'!CK126</f>
        <v>0</v>
      </c>
      <c r="CN20" s="44">
        <f>-'8、融资与资金成本'!CL126</f>
        <v>0</v>
      </c>
      <c r="CO20" s="44">
        <f>-'8、融资与资金成本'!CM126</f>
        <v>0</v>
      </c>
      <c r="CP20" s="44">
        <f>-'8、融资与资金成本'!CN126</f>
        <v>0</v>
      </c>
      <c r="CQ20" s="44">
        <f>-'8、融资与资金成本'!CO126</f>
        <v>0</v>
      </c>
      <c r="CR20" s="44">
        <f>-'8、融资与资金成本'!CP126</f>
        <v>0</v>
      </c>
      <c r="CS20" s="44">
        <f>-'8、融资与资金成本'!CQ126</f>
        <v>0</v>
      </c>
      <c r="CT20" s="44">
        <f>-'8、融资与资金成本'!CR126</f>
        <v>0</v>
      </c>
      <c r="CU20" s="44">
        <f>-'8、融资与资金成本'!CS126</f>
        <v>0</v>
      </c>
      <c r="CV20" s="44">
        <f>-'8、融资与资金成本'!CT126</f>
        <v>0</v>
      </c>
      <c r="CW20" s="62"/>
    </row>
    <row r="21" spans="1:101" ht="21" customHeight="1">
      <c r="A21" s="842"/>
      <c r="B21" s="881" t="s">
        <v>257</v>
      </c>
      <c r="C21" s="51" t="s">
        <v>258</v>
      </c>
      <c r="D21" s="52">
        <f t="shared" si="7"/>
        <v>0</v>
      </c>
      <c r="E21" s="53">
        <f>'8、融资与资金成本'!C117</f>
        <v>0</v>
      </c>
      <c r="F21" s="53">
        <f>'8、融资与资金成本'!D117</f>
        <v>0</v>
      </c>
      <c r="G21" s="53">
        <f>'8、融资与资金成本'!E117</f>
        <v>0</v>
      </c>
      <c r="H21" s="53">
        <f>'8、融资与资金成本'!F117</f>
        <v>0</v>
      </c>
      <c r="I21" s="53">
        <f>'8、融资与资金成本'!G117</f>
        <v>0</v>
      </c>
      <c r="J21" s="53">
        <f>'8、融资与资金成本'!H117</f>
        <v>0</v>
      </c>
      <c r="K21" s="53">
        <f>'8、融资与资金成本'!I117</f>
        <v>0</v>
      </c>
      <c r="L21" s="53">
        <f>'8、融资与资金成本'!J117</f>
        <v>0</v>
      </c>
      <c r="M21" s="53">
        <f>'8、融资与资金成本'!K117</f>
        <v>0</v>
      </c>
      <c r="N21" s="53">
        <f>'8、融资与资金成本'!L117</f>
        <v>0</v>
      </c>
      <c r="O21" s="53">
        <f>'8、融资与资金成本'!M117</f>
        <v>0</v>
      </c>
      <c r="P21" s="53">
        <f>'8、融资与资金成本'!N117</f>
        <v>0</v>
      </c>
      <c r="Q21" s="53">
        <f>'8、融资与资金成本'!O117</f>
        <v>0</v>
      </c>
      <c r="R21" s="53">
        <f>'8、融资与资金成本'!P117</f>
        <v>0</v>
      </c>
      <c r="S21" s="53">
        <f>'8、融资与资金成本'!Q117</f>
        <v>0</v>
      </c>
      <c r="T21" s="53">
        <f>'8、融资与资金成本'!R117</f>
        <v>0</v>
      </c>
      <c r="U21" s="53">
        <f>'8、融资与资金成本'!S117</f>
        <v>0</v>
      </c>
      <c r="V21" s="53">
        <f>'8、融资与资金成本'!T117</f>
        <v>0</v>
      </c>
      <c r="W21" s="53">
        <f>'8、融资与资金成本'!U117</f>
        <v>0</v>
      </c>
      <c r="X21" s="53">
        <f>'8、融资与资金成本'!V117</f>
        <v>0</v>
      </c>
      <c r="Y21" s="53">
        <f>'8、融资与资金成本'!W117</f>
        <v>0</v>
      </c>
      <c r="Z21" s="53">
        <f>'8、融资与资金成本'!X117</f>
        <v>0</v>
      </c>
      <c r="AA21" s="53">
        <f>'8、融资与资金成本'!Y117</f>
        <v>0</v>
      </c>
      <c r="AB21" s="53">
        <f>'8、融资与资金成本'!Z117</f>
        <v>0</v>
      </c>
      <c r="AC21" s="53">
        <f>'8、融资与资金成本'!AA117</f>
        <v>0</v>
      </c>
      <c r="AD21" s="53">
        <f>'8、融资与资金成本'!AB117</f>
        <v>0</v>
      </c>
      <c r="AE21" s="53">
        <f>'8、融资与资金成本'!AC117</f>
        <v>0</v>
      </c>
      <c r="AF21" s="53">
        <f>'8、融资与资金成本'!AD117</f>
        <v>0</v>
      </c>
      <c r="AG21" s="53">
        <f>'8、融资与资金成本'!AE117</f>
        <v>0</v>
      </c>
      <c r="AH21" s="53">
        <f>'8、融资与资金成本'!AF117</f>
        <v>0</v>
      </c>
      <c r="AI21" s="53">
        <f>'8、融资与资金成本'!AG117</f>
        <v>0</v>
      </c>
      <c r="AJ21" s="53">
        <f>'8、融资与资金成本'!AH117</f>
        <v>0</v>
      </c>
      <c r="AK21" s="53">
        <f>'8、融资与资金成本'!AI117</f>
        <v>0</v>
      </c>
      <c r="AL21" s="53">
        <f>'8、融资与资金成本'!AJ117</f>
        <v>0</v>
      </c>
      <c r="AM21" s="53">
        <f>'8、融资与资金成本'!AK117</f>
        <v>0</v>
      </c>
      <c r="AN21" s="53">
        <f>'8、融资与资金成本'!AL117</f>
        <v>0</v>
      </c>
      <c r="AO21" s="53">
        <f>'8、融资与资金成本'!AM117</f>
        <v>0</v>
      </c>
      <c r="AP21" s="53">
        <f>'8、融资与资金成本'!AN117</f>
        <v>0</v>
      </c>
      <c r="AQ21" s="53">
        <f>'8、融资与资金成本'!AO117</f>
        <v>0</v>
      </c>
      <c r="AR21" s="53">
        <f>'8、融资与资金成本'!AP117</f>
        <v>0</v>
      </c>
      <c r="AS21" s="53">
        <f>'8、融资与资金成本'!AQ117</f>
        <v>0</v>
      </c>
      <c r="AT21" s="53">
        <f>'8、融资与资金成本'!AR117</f>
        <v>0</v>
      </c>
      <c r="AU21" s="53">
        <f>'8、融资与资金成本'!AS117</f>
        <v>0</v>
      </c>
      <c r="AV21" s="53">
        <f>'8、融资与资金成本'!AT117</f>
        <v>0</v>
      </c>
      <c r="AW21" s="53">
        <f>'8、融资与资金成本'!AU117</f>
        <v>0</v>
      </c>
      <c r="AX21" s="53">
        <f>'8、融资与资金成本'!AV117</f>
        <v>0</v>
      </c>
      <c r="AY21" s="53">
        <f>'8、融资与资金成本'!AW117</f>
        <v>0</v>
      </c>
      <c r="AZ21" s="53">
        <f>'8、融资与资金成本'!AX117</f>
        <v>0</v>
      </c>
      <c r="BA21" s="53">
        <f>'8、融资与资金成本'!AY117</f>
        <v>0</v>
      </c>
      <c r="BB21" s="53">
        <f>'8、融资与资金成本'!AZ117</f>
        <v>0</v>
      </c>
      <c r="BC21" s="53">
        <f>'8、融资与资金成本'!BA117</f>
        <v>0</v>
      </c>
      <c r="BD21" s="53">
        <f>'8、融资与资金成本'!BB117</f>
        <v>0</v>
      </c>
      <c r="BE21" s="53">
        <f>'8、融资与资金成本'!BC117</f>
        <v>0</v>
      </c>
      <c r="BF21" s="53">
        <f>'8、融资与资金成本'!BD117</f>
        <v>0</v>
      </c>
      <c r="BG21" s="53">
        <f>'8、融资与资金成本'!BE117</f>
        <v>0</v>
      </c>
      <c r="BH21" s="53">
        <f>'8、融资与资金成本'!BF117</f>
        <v>0</v>
      </c>
      <c r="BI21" s="53">
        <f>'8、融资与资金成本'!BG117</f>
        <v>0</v>
      </c>
      <c r="BJ21" s="53">
        <f>'8、融资与资金成本'!BH117</f>
        <v>0</v>
      </c>
      <c r="BK21" s="53">
        <f>'8、融资与资金成本'!BI117</f>
        <v>0</v>
      </c>
      <c r="BL21" s="53">
        <f>'8、融资与资金成本'!BJ117</f>
        <v>0</v>
      </c>
      <c r="BM21" s="53">
        <f>'8、融资与资金成本'!BK117</f>
        <v>0</v>
      </c>
      <c r="BN21" s="53">
        <f>'8、融资与资金成本'!BL117</f>
        <v>0</v>
      </c>
      <c r="BO21" s="53">
        <f>'8、融资与资金成本'!BM117</f>
        <v>0</v>
      </c>
      <c r="BP21" s="53">
        <f>'8、融资与资金成本'!BN117</f>
        <v>0</v>
      </c>
      <c r="BQ21" s="53">
        <f>'8、融资与资金成本'!BO117</f>
        <v>0</v>
      </c>
      <c r="BR21" s="53">
        <f>'8、融资与资金成本'!BP117</f>
        <v>0</v>
      </c>
      <c r="BS21" s="53">
        <f>'8、融资与资金成本'!BQ117</f>
        <v>0</v>
      </c>
      <c r="BT21" s="53">
        <f>'8、融资与资金成本'!BR117</f>
        <v>0</v>
      </c>
      <c r="BU21" s="53">
        <f>'8、融资与资金成本'!BS117</f>
        <v>0</v>
      </c>
      <c r="BV21" s="53">
        <f>'8、融资与资金成本'!BT117</f>
        <v>0</v>
      </c>
      <c r="BW21" s="53">
        <f>'8、融资与资金成本'!BU117</f>
        <v>0</v>
      </c>
      <c r="BX21" s="53">
        <f>'8、融资与资金成本'!BV117</f>
        <v>0</v>
      </c>
      <c r="BY21" s="53">
        <f>'8、融资与资金成本'!BW117</f>
        <v>0</v>
      </c>
      <c r="BZ21" s="53">
        <f>'8、融资与资金成本'!BX117</f>
        <v>0</v>
      </c>
      <c r="CA21" s="53">
        <f>'8、融资与资金成本'!BY117</f>
        <v>0</v>
      </c>
      <c r="CB21" s="53">
        <f>'8、融资与资金成本'!BZ117</f>
        <v>0</v>
      </c>
      <c r="CC21" s="53">
        <f>'8、融资与资金成本'!CA117</f>
        <v>0</v>
      </c>
      <c r="CD21" s="53">
        <f>'8、融资与资金成本'!CB117</f>
        <v>0</v>
      </c>
      <c r="CE21" s="53">
        <f>'8、融资与资金成本'!CC117</f>
        <v>0</v>
      </c>
      <c r="CF21" s="53">
        <f>'8、融资与资金成本'!CD117</f>
        <v>0</v>
      </c>
      <c r="CG21" s="53">
        <f>'8、融资与资金成本'!CE117</f>
        <v>0</v>
      </c>
      <c r="CH21" s="53">
        <f>'8、融资与资金成本'!CF117</f>
        <v>0</v>
      </c>
      <c r="CI21" s="53">
        <f>'8、融资与资金成本'!CG117</f>
        <v>0</v>
      </c>
      <c r="CJ21" s="53">
        <f>'8、融资与资金成本'!CH117</f>
        <v>0</v>
      </c>
      <c r="CK21" s="53">
        <f>'8、融资与资金成本'!CI117</f>
        <v>0</v>
      </c>
      <c r="CL21" s="53">
        <f>'8、融资与资金成本'!CJ117</f>
        <v>0</v>
      </c>
      <c r="CM21" s="53">
        <f>'8、融资与资金成本'!CK117</f>
        <v>0</v>
      </c>
      <c r="CN21" s="53">
        <f>'8、融资与资金成本'!CL117</f>
        <v>0</v>
      </c>
      <c r="CO21" s="53">
        <f>'8、融资与资金成本'!CM117</f>
        <v>0</v>
      </c>
      <c r="CP21" s="53">
        <f>'8、融资与资金成本'!CN117</f>
        <v>0</v>
      </c>
      <c r="CQ21" s="53">
        <f>'8、融资与资金成本'!CO117</f>
        <v>0</v>
      </c>
      <c r="CR21" s="53">
        <f>'8、融资与资金成本'!CP117</f>
        <v>0</v>
      </c>
      <c r="CS21" s="53">
        <f>'8、融资与资金成本'!CQ117</f>
        <v>0</v>
      </c>
      <c r="CT21" s="53">
        <f>'8、融资与资金成本'!CR117</f>
        <v>0</v>
      </c>
      <c r="CU21" s="53">
        <f>'8、融资与资金成本'!CS117</f>
        <v>0</v>
      </c>
      <c r="CV21" s="53">
        <f>'8、融资与资金成本'!CT117</f>
        <v>0</v>
      </c>
      <c r="CW21" s="65"/>
    </row>
    <row r="22" spans="1:101" ht="21" customHeight="1">
      <c r="A22" s="842"/>
      <c r="B22" s="881"/>
      <c r="C22" s="51" t="s">
        <v>255</v>
      </c>
      <c r="D22" s="52">
        <f t="shared" si="7"/>
        <v>0</v>
      </c>
      <c r="E22" s="53">
        <f>'8、融资与资金成本'!C118</f>
        <v>0</v>
      </c>
      <c r="F22" s="53">
        <f>'8、融资与资金成本'!D118</f>
        <v>0</v>
      </c>
      <c r="G22" s="53">
        <f>'8、融资与资金成本'!E118</f>
        <v>0</v>
      </c>
      <c r="H22" s="53">
        <f>'8、融资与资金成本'!F118</f>
        <v>0</v>
      </c>
      <c r="I22" s="53">
        <f>'8、融资与资金成本'!G118</f>
        <v>0</v>
      </c>
      <c r="J22" s="53">
        <f>'8、融资与资金成本'!H118</f>
        <v>0</v>
      </c>
      <c r="K22" s="53">
        <f>'8、融资与资金成本'!I118</f>
        <v>0</v>
      </c>
      <c r="L22" s="53">
        <f>'8、融资与资金成本'!J118</f>
        <v>0</v>
      </c>
      <c r="M22" s="53">
        <f>'8、融资与资金成本'!K118</f>
        <v>0</v>
      </c>
      <c r="N22" s="53">
        <f>'8、融资与资金成本'!L118</f>
        <v>0</v>
      </c>
      <c r="O22" s="53">
        <f>'8、融资与资金成本'!M118</f>
        <v>0</v>
      </c>
      <c r="P22" s="53">
        <f>'8、融资与资金成本'!N118</f>
        <v>0</v>
      </c>
      <c r="Q22" s="53">
        <f>'8、融资与资金成本'!O118</f>
        <v>0</v>
      </c>
      <c r="R22" s="53">
        <f>'8、融资与资金成本'!P118</f>
        <v>0</v>
      </c>
      <c r="S22" s="53">
        <f>'8、融资与资金成本'!Q118</f>
        <v>0</v>
      </c>
      <c r="T22" s="53">
        <f>'8、融资与资金成本'!R118</f>
        <v>0</v>
      </c>
      <c r="U22" s="53">
        <f>'8、融资与资金成本'!S118</f>
        <v>0</v>
      </c>
      <c r="V22" s="53">
        <f>'8、融资与资金成本'!T118</f>
        <v>0</v>
      </c>
      <c r="W22" s="53">
        <f>'8、融资与资金成本'!U118</f>
        <v>0</v>
      </c>
      <c r="X22" s="53">
        <f>'8、融资与资金成本'!V118</f>
        <v>0</v>
      </c>
      <c r="Y22" s="53">
        <f>'8、融资与资金成本'!W118</f>
        <v>0</v>
      </c>
      <c r="Z22" s="53">
        <f>'8、融资与资金成本'!X118</f>
        <v>0</v>
      </c>
      <c r="AA22" s="53">
        <f>'8、融资与资金成本'!Y118</f>
        <v>0</v>
      </c>
      <c r="AB22" s="53">
        <f>'8、融资与资金成本'!Z118</f>
        <v>0</v>
      </c>
      <c r="AC22" s="53">
        <f>'8、融资与资金成本'!AA118</f>
        <v>0</v>
      </c>
      <c r="AD22" s="53">
        <f>'8、融资与资金成本'!AB118</f>
        <v>0</v>
      </c>
      <c r="AE22" s="53">
        <f>'8、融资与资金成本'!AC118</f>
        <v>0</v>
      </c>
      <c r="AF22" s="53">
        <f>'8、融资与资金成本'!AD118</f>
        <v>0</v>
      </c>
      <c r="AG22" s="53">
        <f>'8、融资与资金成本'!AE118</f>
        <v>0</v>
      </c>
      <c r="AH22" s="53">
        <f>'8、融资与资金成本'!AF118</f>
        <v>0</v>
      </c>
      <c r="AI22" s="53">
        <f>'8、融资与资金成本'!AG118</f>
        <v>0</v>
      </c>
      <c r="AJ22" s="53">
        <f>'8、融资与资金成本'!AH118</f>
        <v>0</v>
      </c>
      <c r="AK22" s="53">
        <f>'8、融资与资金成本'!AI118</f>
        <v>0</v>
      </c>
      <c r="AL22" s="53">
        <f>'8、融资与资金成本'!AJ118</f>
        <v>0</v>
      </c>
      <c r="AM22" s="53">
        <f>'8、融资与资金成本'!AK118</f>
        <v>0</v>
      </c>
      <c r="AN22" s="53">
        <f>'8、融资与资金成本'!AL118</f>
        <v>0</v>
      </c>
      <c r="AO22" s="53">
        <f>'8、融资与资金成本'!AM118</f>
        <v>0</v>
      </c>
      <c r="AP22" s="53">
        <f>'8、融资与资金成本'!AN118</f>
        <v>0</v>
      </c>
      <c r="AQ22" s="53">
        <f>'8、融资与资金成本'!AO118</f>
        <v>0</v>
      </c>
      <c r="AR22" s="53">
        <f>'8、融资与资金成本'!AP118</f>
        <v>0</v>
      </c>
      <c r="AS22" s="53">
        <f>'8、融资与资金成本'!AQ118</f>
        <v>0</v>
      </c>
      <c r="AT22" s="53">
        <f>'8、融资与资金成本'!AR118</f>
        <v>0</v>
      </c>
      <c r="AU22" s="53">
        <f>'8、融资与资金成本'!AS118</f>
        <v>0</v>
      </c>
      <c r="AV22" s="53">
        <f>'8、融资与资金成本'!AT118</f>
        <v>0</v>
      </c>
      <c r="AW22" s="53">
        <f>'8、融资与资金成本'!AU118</f>
        <v>0</v>
      </c>
      <c r="AX22" s="53">
        <f>'8、融资与资金成本'!AV118</f>
        <v>0</v>
      </c>
      <c r="AY22" s="53">
        <f>'8、融资与资金成本'!AW118</f>
        <v>0</v>
      </c>
      <c r="AZ22" s="53">
        <f>'8、融资与资金成本'!AX118</f>
        <v>0</v>
      </c>
      <c r="BA22" s="53">
        <f>'8、融资与资金成本'!AY118</f>
        <v>0</v>
      </c>
      <c r="BB22" s="53">
        <f>'8、融资与资金成本'!AZ118</f>
        <v>0</v>
      </c>
      <c r="BC22" s="53">
        <f>'8、融资与资金成本'!BA118</f>
        <v>0</v>
      </c>
      <c r="BD22" s="53">
        <f>'8、融资与资金成本'!BB118</f>
        <v>0</v>
      </c>
      <c r="BE22" s="53">
        <f>'8、融资与资金成本'!BC118</f>
        <v>0</v>
      </c>
      <c r="BF22" s="53">
        <f>'8、融资与资金成本'!BD118</f>
        <v>0</v>
      </c>
      <c r="BG22" s="53">
        <f>'8、融资与资金成本'!BE118</f>
        <v>0</v>
      </c>
      <c r="BH22" s="53">
        <f>'8、融资与资金成本'!BF118</f>
        <v>0</v>
      </c>
      <c r="BI22" s="53">
        <f>'8、融资与资金成本'!BG118</f>
        <v>0</v>
      </c>
      <c r="BJ22" s="53">
        <f>'8、融资与资金成本'!BH118</f>
        <v>0</v>
      </c>
      <c r="BK22" s="53">
        <f>'8、融资与资金成本'!BI118</f>
        <v>0</v>
      </c>
      <c r="BL22" s="53">
        <f>'8、融资与资金成本'!BJ118</f>
        <v>0</v>
      </c>
      <c r="BM22" s="53">
        <f>'8、融资与资金成本'!BK118</f>
        <v>0</v>
      </c>
      <c r="BN22" s="53">
        <f>'8、融资与资金成本'!BL118</f>
        <v>0</v>
      </c>
      <c r="BO22" s="53">
        <f>'8、融资与资金成本'!BM118</f>
        <v>0</v>
      </c>
      <c r="BP22" s="53">
        <f>'8、融资与资金成本'!BN118</f>
        <v>0</v>
      </c>
      <c r="BQ22" s="53">
        <f>'8、融资与资金成本'!BO118</f>
        <v>0</v>
      </c>
      <c r="BR22" s="53">
        <f>'8、融资与资金成本'!BP118</f>
        <v>0</v>
      </c>
      <c r="BS22" s="53">
        <f>'8、融资与资金成本'!BQ118</f>
        <v>0</v>
      </c>
      <c r="BT22" s="53">
        <f>'8、融资与资金成本'!BR118</f>
        <v>0</v>
      </c>
      <c r="BU22" s="53">
        <f>'8、融资与资金成本'!BS118</f>
        <v>0</v>
      </c>
      <c r="BV22" s="53">
        <f>'8、融资与资金成本'!BT118</f>
        <v>0</v>
      </c>
      <c r="BW22" s="53">
        <f>'8、融资与资金成本'!BU118</f>
        <v>0</v>
      </c>
      <c r="BX22" s="53">
        <f>'8、融资与资金成本'!BV118</f>
        <v>0</v>
      </c>
      <c r="BY22" s="53">
        <f>'8、融资与资金成本'!BW118</f>
        <v>0</v>
      </c>
      <c r="BZ22" s="53">
        <f>'8、融资与资金成本'!BX118</f>
        <v>0</v>
      </c>
      <c r="CA22" s="53">
        <f>'8、融资与资金成本'!BY118</f>
        <v>0</v>
      </c>
      <c r="CB22" s="53">
        <f>'8、融资与资金成本'!BZ118</f>
        <v>0</v>
      </c>
      <c r="CC22" s="53">
        <f>'8、融资与资金成本'!CA118</f>
        <v>0</v>
      </c>
      <c r="CD22" s="53">
        <f>'8、融资与资金成本'!CB118</f>
        <v>0</v>
      </c>
      <c r="CE22" s="53">
        <f>'8、融资与资金成本'!CC118</f>
        <v>0</v>
      </c>
      <c r="CF22" s="53">
        <f>'8、融资与资金成本'!CD118</f>
        <v>0</v>
      </c>
      <c r="CG22" s="53">
        <f>'8、融资与资金成本'!CE118</f>
        <v>0</v>
      </c>
      <c r="CH22" s="53">
        <f>'8、融资与资金成本'!CF118</f>
        <v>0</v>
      </c>
      <c r="CI22" s="53">
        <f>'8、融资与资金成本'!CG118</f>
        <v>0</v>
      </c>
      <c r="CJ22" s="53">
        <f>'8、融资与资金成本'!CH118</f>
        <v>0</v>
      </c>
      <c r="CK22" s="53">
        <f>'8、融资与资金成本'!CI118</f>
        <v>0</v>
      </c>
      <c r="CL22" s="53">
        <f>'8、融资与资金成本'!CJ118</f>
        <v>0</v>
      </c>
      <c r="CM22" s="53">
        <f>'8、融资与资金成本'!CK118</f>
        <v>0</v>
      </c>
      <c r="CN22" s="53">
        <f>'8、融资与资金成本'!CL118</f>
        <v>0</v>
      </c>
      <c r="CO22" s="53">
        <f>'8、融资与资金成本'!CM118</f>
        <v>0</v>
      </c>
      <c r="CP22" s="53">
        <f>'8、融资与资金成本'!CN118</f>
        <v>0</v>
      </c>
      <c r="CQ22" s="53">
        <f>'8、融资与资金成本'!CO118</f>
        <v>0</v>
      </c>
      <c r="CR22" s="53">
        <f>'8、融资与资金成本'!CP118</f>
        <v>0</v>
      </c>
      <c r="CS22" s="53">
        <f>'8、融资与资金成本'!CQ118</f>
        <v>0</v>
      </c>
      <c r="CT22" s="53">
        <f>'8、融资与资金成本'!CR118</f>
        <v>0</v>
      </c>
      <c r="CU22" s="53">
        <f>'8、融资与资金成本'!CS118</f>
        <v>0</v>
      </c>
      <c r="CV22" s="53">
        <f>'8、融资与资金成本'!CT118</f>
        <v>0</v>
      </c>
      <c r="CW22" s="65"/>
    </row>
    <row r="23" spans="1:101" ht="21" customHeight="1">
      <c r="A23" s="842"/>
      <c r="B23" s="881"/>
      <c r="C23" s="51" t="s">
        <v>256</v>
      </c>
      <c r="D23" s="52">
        <f t="shared" si="7"/>
        <v>0</v>
      </c>
      <c r="E23" s="53">
        <f>-'8、融资与资金成本'!C127</f>
        <v>0</v>
      </c>
      <c r="F23" s="53">
        <f>-'8、融资与资金成本'!D127</f>
        <v>0</v>
      </c>
      <c r="G23" s="53">
        <f>-'8、融资与资金成本'!E127</f>
        <v>0</v>
      </c>
      <c r="H23" s="53">
        <f>-'8、融资与资金成本'!F127</f>
        <v>0</v>
      </c>
      <c r="I23" s="53">
        <f>-'8、融资与资金成本'!G127</f>
        <v>0</v>
      </c>
      <c r="J23" s="53">
        <f>-'8、融资与资金成本'!H127</f>
        <v>0</v>
      </c>
      <c r="K23" s="53">
        <f>-'8、融资与资金成本'!I127</f>
        <v>0</v>
      </c>
      <c r="L23" s="53">
        <f>-'8、融资与资金成本'!J127</f>
        <v>0</v>
      </c>
      <c r="M23" s="53">
        <f>-'8、融资与资金成本'!K127</f>
        <v>0</v>
      </c>
      <c r="N23" s="53">
        <f>-'8、融资与资金成本'!L127</f>
        <v>0</v>
      </c>
      <c r="O23" s="53">
        <f>-'8、融资与资金成本'!M127</f>
        <v>0</v>
      </c>
      <c r="P23" s="53">
        <f>-'8、融资与资金成本'!N127</f>
        <v>0</v>
      </c>
      <c r="Q23" s="53">
        <f>-'8、融资与资金成本'!O127</f>
        <v>0</v>
      </c>
      <c r="R23" s="53">
        <f>-'8、融资与资金成本'!P127</f>
        <v>0</v>
      </c>
      <c r="S23" s="53">
        <f>-'8、融资与资金成本'!Q127</f>
        <v>0</v>
      </c>
      <c r="T23" s="53">
        <f>-'8、融资与资金成本'!R127</f>
        <v>0</v>
      </c>
      <c r="U23" s="53">
        <f>-'8、融资与资金成本'!S127</f>
        <v>0</v>
      </c>
      <c r="V23" s="53">
        <f>-'8、融资与资金成本'!T127</f>
        <v>0</v>
      </c>
      <c r="W23" s="53">
        <f>-'8、融资与资金成本'!U127</f>
        <v>0</v>
      </c>
      <c r="X23" s="53">
        <f>-'8、融资与资金成本'!V127</f>
        <v>0</v>
      </c>
      <c r="Y23" s="53">
        <f>-'8、融资与资金成本'!W127</f>
        <v>0</v>
      </c>
      <c r="Z23" s="53">
        <f>-'8、融资与资金成本'!X127</f>
        <v>0</v>
      </c>
      <c r="AA23" s="53">
        <f>-'8、融资与资金成本'!Y127</f>
        <v>0</v>
      </c>
      <c r="AB23" s="53">
        <f>-'8、融资与资金成本'!Z127</f>
        <v>0</v>
      </c>
      <c r="AC23" s="53">
        <f>-'8、融资与资金成本'!AA127</f>
        <v>0</v>
      </c>
      <c r="AD23" s="53">
        <f>-'8、融资与资金成本'!AB127</f>
        <v>0</v>
      </c>
      <c r="AE23" s="53">
        <f>-'8、融资与资金成本'!AC127</f>
        <v>0</v>
      </c>
      <c r="AF23" s="53">
        <f>-'8、融资与资金成本'!AD127</f>
        <v>0</v>
      </c>
      <c r="AG23" s="53">
        <f>-'8、融资与资金成本'!AE127</f>
        <v>0</v>
      </c>
      <c r="AH23" s="53">
        <f>-'8、融资与资金成本'!AF127</f>
        <v>0</v>
      </c>
      <c r="AI23" s="53">
        <f>-'8、融资与资金成本'!AG127</f>
        <v>0</v>
      </c>
      <c r="AJ23" s="53">
        <f>-'8、融资与资金成本'!AH127</f>
        <v>0</v>
      </c>
      <c r="AK23" s="53">
        <f>-'8、融资与资金成本'!AI127</f>
        <v>0</v>
      </c>
      <c r="AL23" s="53">
        <f>-'8、融资与资金成本'!AJ127</f>
        <v>0</v>
      </c>
      <c r="AM23" s="53">
        <f>-'8、融资与资金成本'!AK127</f>
        <v>0</v>
      </c>
      <c r="AN23" s="53">
        <f>-'8、融资与资金成本'!AL127</f>
        <v>0</v>
      </c>
      <c r="AO23" s="53">
        <f>-'8、融资与资金成本'!AM127</f>
        <v>0</v>
      </c>
      <c r="AP23" s="53">
        <f>-'8、融资与资金成本'!AN127</f>
        <v>0</v>
      </c>
      <c r="AQ23" s="53">
        <f>-'8、融资与资金成本'!AO127</f>
        <v>0</v>
      </c>
      <c r="AR23" s="53">
        <f>-'8、融资与资金成本'!AP127</f>
        <v>0</v>
      </c>
      <c r="AS23" s="53">
        <f>-'8、融资与资金成本'!AQ127</f>
        <v>0</v>
      </c>
      <c r="AT23" s="53">
        <f>-'8、融资与资金成本'!AR127</f>
        <v>0</v>
      </c>
      <c r="AU23" s="53">
        <f>-'8、融资与资金成本'!AS127</f>
        <v>0</v>
      </c>
      <c r="AV23" s="53">
        <f>-'8、融资与资金成本'!AT127</f>
        <v>0</v>
      </c>
      <c r="AW23" s="53">
        <f>-'8、融资与资金成本'!AU127</f>
        <v>0</v>
      </c>
      <c r="AX23" s="53">
        <f>-'8、融资与资金成本'!AV127</f>
        <v>0</v>
      </c>
      <c r="AY23" s="53">
        <f>-'8、融资与资金成本'!AW127</f>
        <v>0</v>
      </c>
      <c r="AZ23" s="53">
        <f>-'8、融资与资金成本'!AX127</f>
        <v>0</v>
      </c>
      <c r="BA23" s="53">
        <f>-'8、融资与资金成本'!AY127</f>
        <v>0</v>
      </c>
      <c r="BB23" s="53">
        <f>-'8、融资与资金成本'!AZ127</f>
        <v>0</v>
      </c>
      <c r="BC23" s="53">
        <f>-'8、融资与资金成本'!BA127</f>
        <v>0</v>
      </c>
      <c r="BD23" s="53">
        <f>-'8、融资与资金成本'!BB127</f>
        <v>0</v>
      </c>
      <c r="BE23" s="53">
        <f>-'8、融资与资金成本'!BC127</f>
        <v>0</v>
      </c>
      <c r="BF23" s="53">
        <f>-'8、融资与资金成本'!BD127</f>
        <v>0</v>
      </c>
      <c r="BG23" s="53">
        <f>-'8、融资与资金成本'!BE127</f>
        <v>0</v>
      </c>
      <c r="BH23" s="53">
        <f>-'8、融资与资金成本'!BF127</f>
        <v>0</v>
      </c>
      <c r="BI23" s="53">
        <f>-'8、融资与资金成本'!BG127</f>
        <v>0</v>
      </c>
      <c r="BJ23" s="53">
        <f>-'8、融资与资金成本'!BH127</f>
        <v>0</v>
      </c>
      <c r="BK23" s="53">
        <f>-'8、融资与资金成本'!BI127</f>
        <v>0</v>
      </c>
      <c r="BL23" s="53">
        <f>-'8、融资与资金成本'!BJ127</f>
        <v>0</v>
      </c>
      <c r="BM23" s="53">
        <f>-'8、融资与资金成本'!BK127</f>
        <v>0</v>
      </c>
      <c r="BN23" s="53">
        <f>-'8、融资与资金成本'!BL127</f>
        <v>0</v>
      </c>
      <c r="BO23" s="53">
        <f>-'8、融资与资金成本'!BM127</f>
        <v>0</v>
      </c>
      <c r="BP23" s="53">
        <f>-'8、融资与资金成本'!BN127</f>
        <v>0</v>
      </c>
      <c r="BQ23" s="53">
        <f>-'8、融资与资金成本'!BO127</f>
        <v>0</v>
      </c>
      <c r="BR23" s="53">
        <f>-'8、融资与资金成本'!BP127</f>
        <v>0</v>
      </c>
      <c r="BS23" s="53">
        <f>-'8、融资与资金成本'!BQ127</f>
        <v>0</v>
      </c>
      <c r="BT23" s="53">
        <f>-'8、融资与资金成本'!BR127</f>
        <v>0</v>
      </c>
      <c r="BU23" s="53">
        <f>-'8、融资与资金成本'!BS127</f>
        <v>0</v>
      </c>
      <c r="BV23" s="53">
        <f>-'8、融资与资金成本'!BT127</f>
        <v>0</v>
      </c>
      <c r="BW23" s="53">
        <f>-'8、融资与资金成本'!BU127</f>
        <v>0</v>
      </c>
      <c r="BX23" s="53">
        <f>-'8、融资与资金成本'!BV127</f>
        <v>0</v>
      </c>
      <c r="BY23" s="53">
        <f>-'8、融资与资金成本'!BW127</f>
        <v>0</v>
      </c>
      <c r="BZ23" s="53">
        <f>-'8、融资与资金成本'!BX127</f>
        <v>0</v>
      </c>
      <c r="CA23" s="53">
        <f>-'8、融资与资金成本'!BY127</f>
        <v>0</v>
      </c>
      <c r="CB23" s="53">
        <f>-'8、融资与资金成本'!BZ127</f>
        <v>0</v>
      </c>
      <c r="CC23" s="53">
        <f>-'8、融资与资金成本'!CA127</f>
        <v>0</v>
      </c>
      <c r="CD23" s="53">
        <f>-'8、融资与资金成本'!CB127</f>
        <v>0</v>
      </c>
      <c r="CE23" s="53">
        <f>-'8、融资与资金成本'!CC127</f>
        <v>0</v>
      </c>
      <c r="CF23" s="53">
        <f>-'8、融资与资金成本'!CD127</f>
        <v>0</v>
      </c>
      <c r="CG23" s="53">
        <f>-'8、融资与资金成本'!CE127</f>
        <v>0</v>
      </c>
      <c r="CH23" s="53">
        <f>-'8、融资与资金成本'!CF127</f>
        <v>0</v>
      </c>
      <c r="CI23" s="53">
        <f>-'8、融资与资金成本'!CG127</f>
        <v>0</v>
      </c>
      <c r="CJ23" s="53">
        <f>-'8、融资与资金成本'!CH127</f>
        <v>0</v>
      </c>
      <c r="CK23" s="53">
        <f>-'8、融资与资金成本'!CI127</f>
        <v>0</v>
      </c>
      <c r="CL23" s="53">
        <f>-'8、融资与资金成本'!CJ127</f>
        <v>0</v>
      </c>
      <c r="CM23" s="53">
        <f>-'8、融资与资金成本'!CK127</f>
        <v>0</v>
      </c>
      <c r="CN23" s="53">
        <f>-'8、融资与资金成本'!CL127</f>
        <v>0</v>
      </c>
      <c r="CO23" s="53">
        <f>-'8、融资与资金成本'!CM127</f>
        <v>0</v>
      </c>
      <c r="CP23" s="53">
        <f>-'8、融资与资金成本'!CN127</f>
        <v>0</v>
      </c>
      <c r="CQ23" s="53">
        <f>-'8、融资与资金成本'!CO127</f>
        <v>0</v>
      </c>
      <c r="CR23" s="53">
        <f>-'8、融资与资金成本'!CP127</f>
        <v>0</v>
      </c>
      <c r="CS23" s="53">
        <f>-'8、融资与资金成本'!CQ127</f>
        <v>0</v>
      </c>
      <c r="CT23" s="53">
        <f>-'8、融资与资金成本'!CR127</f>
        <v>0</v>
      </c>
      <c r="CU23" s="53">
        <f>-'8、融资与资金成本'!CS127</f>
        <v>0</v>
      </c>
      <c r="CV23" s="53">
        <f>-'8、融资与资金成本'!CT127</f>
        <v>0</v>
      </c>
      <c r="CW23" s="65"/>
    </row>
    <row r="24" spans="1:101" ht="21" customHeight="1">
      <c r="A24" s="842"/>
      <c r="B24" s="883" t="s">
        <v>259</v>
      </c>
      <c r="C24" s="883"/>
      <c r="D24" s="49">
        <f t="shared" si="7"/>
        <v>0</v>
      </c>
      <c r="E24" s="49">
        <f>SUM(E18:E23)</f>
        <v>0</v>
      </c>
      <c r="F24" s="49">
        <f>SUM(F18:F23)</f>
        <v>0</v>
      </c>
      <c r="G24" s="49">
        <f t="shared" ref="G24:BR24" si="8">SUM(G18:G23)</f>
        <v>0</v>
      </c>
      <c r="H24" s="49">
        <f t="shared" si="8"/>
        <v>0</v>
      </c>
      <c r="I24" s="49">
        <f t="shared" si="8"/>
        <v>0</v>
      </c>
      <c r="J24" s="49">
        <f t="shared" si="8"/>
        <v>0</v>
      </c>
      <c r="K24" s="49">
        <f t="shared" si="8"/>
        <v>0</v>
      </c>
      <c r="L24" s="49">
        <f t="shared" si="8"/>
        <v>0</v>
      </c>
      <c r="M24" s="49">
        <f t="shared" si="8"/>
        <v>0</v>
      </c>
      <c r="N24" s="49">
        <f t="shared" si="8"/>
        <v>0</v>
      </c>
      <c r="O24" s="49">
        <f t="shared" si="8"/>
        <v>0</v>
      </c>
      <c r="P24" s="49">
        <f t="shared" si="8"/>
        <v>0</v>
      </c>
      <c r="Q24" s="49">
        <f t="shared" si="8"/>
        <v>0</v>
      </c>
      <c r="R24" s="49">
        <f t="shared" si="8"/>
        <v>0</v>
      </c>
      <c r="S24" s="49">
        <f t="shared" si="8"/>
        <v>0</v>
      </c>
      <c r="T24" s="49">
        <f t="shared" si="8"/>
        <v>0</v>
      </c>
      <c r="U24" s="49">
        <f t="shared" si="8"/>
        <v>0</v>
      </c>
      <c r="V24" s="49">
        <f t="shared" si="8"/>
        <v>0</v>
      </c>
      <c r="W24" s="49">
        <f t="shared" si="8"/>
        <v>0</v>
      </c>
      <c r="X24" s="49">
        <f t="shared" si="8"/>
        <v>0</v>
      </c>
      <c r="Y24" s="49">
        <f t="shared" si="8"/>
        <v>0</v>
      </c>
      <c r="Z24" s="49">
        <f t="shared" si="8"/>
        <v>0</v>
      </c>
      <c r="AA24" s="49">
        <f t="shared" si="8"/>
        <v>0</v>
      </c>
      <c r="AB24" s="49">
        <f t="shared" si="8"/>
        <v>0</v>
      </c>
      <c r="AC24" s="49">
        <f t="shared" si="8"/>
        <v>0</v>
      </c>
      <c r="AD24" s="49">
        <f t="shared" si="8"/>
        <v>0</v>
      </c>
      <c r="AE24" s="49">
        <f t="shared" si="8"/>
        <v>0</v>
      </c>
      <c r="AF24" s="49">
        <f t="shared" si="8"/>
        <v>0</v>
      </c>
      <c r="AG24" s="49">
        <f t="shared" si="8"/>
        <v>0</v>
      </c>
      <c r="AH24" s="49">
        <f t="shared" si="8"/>
        <v>0</v>
      </c>
      <c r="AI24" s="49">
        <f t="shared" si="8"/>
        <v>0</v>
      </c>
      <c r="AJ24" s="49">
        <f t="shared" si="8"/>
        <v>0</v>
      </c>
      <c r="AK24" s="49">
        <f t="shared" si="8"/>
        <v>0</v>
      </c>
      <c r="AL24" s="49">
        <f t="shared" si="8"/>
        <v>0</v>
      </c>
      <c r="AM24" s="49">
        <f t="shared" si="8"/>
        <v>0</v>
      </c>
      <c r="AN24" s="49">
        <f t="shared" si="8"/>
        <v>0</v>
      </c>
      <c r="AO24" s="49">
        <f t="shared" si="8"/>
        <v>0</v>
      </c>
      <c r="AP24" s="49">
        <f t="shared" si="8"/>
        <v>0</v>
      </c>
      <c r="AQ24" s="49">
        <f t="shared" si="8"/>
        <v>0</v>
      </c>
      <c r="AR24" s="49">
        <f t="shared" si="8"/>
        <v>0</v>
      </c>
      <c r="AS24" s="49">
        <f t="shared" si="8"/>
        <v>0</v>
      </c>
      <c r="AT24" s="49">
        <f t="shared" si="8"/>
        <v>0</v>
      </c>
      <c r="AU24" s="49">
        <f t="shared" si="8"/>
        <v>0</v>
      </c>
      <c r="AV24" s="49">
        <f t="shared" si="8"/>
        <v>0</v>
      </c>
      <c r="AW24" s="49">
        <f t="shared" si="8"/>
        <v>0</v>
      </c>
      <c r="AX24" s="49">
        <f t="shared" si="8"/>
        <v>0</v>
      </c>
      <c r="AY24" s="49">
        <f t="shared" si="8"/>
        <v>0</v>
      </c>
      <c r="AZ24" s="49">
        <f t="shared" si="8"/>
        <v>0</v>
      </c>
      <c r="BA24" s="49">
        <f t="shared" si="8"/>
        <v>0</v>
      </c>
      <c r="BB24" s="49">
        <f t="shared" si="8"/>
        <v>0</v>
      </c>
      <c r="BC24" s="49">
        <f t="shared" si="8"/>
        <v>0</v>
      </c>
      <c r="BD24" s="49">
        <f t="shared" si="8"/>
        <v>0</v>
      </c>
      <c r="BE24" s="49">
        <f t="shared" si="8"/>
        <v>0</v>
      </c>
      <c r="BF24" s="49">
        <f t="shared" si="8"/>
        <v>0</v>
      </c>
      <c r="BG24" s="49">
        <f t="shared" si="8"/>
        <v>0</v>
      </c>
      <c r="BH24" s="49">
        <f t="shared" si="8"/>
        <v>0</v>
      </c>
      <c r="BI24" s="49">
        <f t="shared" si="8"/>
        <v>0</v>
      </c>
      <c r="BJ24" s="49">
        <f t="shared" si="8"/>
        <v>0</v>
      </c>
      <c r="BK24" s="49">
        <f t="shared" si="8"/>
        <v>0</v>
      </c>
      <c r="BL24" s="49">
        <f t="shared" si="8"/>
        <v>0</v>
      </c>
      <c r="BM24" s="49">
        <f t="shared" si="8"/>
        <v>0</v>
      </c>
      <c r="BN24" s="49">
        <f t="shared" si="8"/>
        <v>0</v>
      </c>
      <c r="BO24" s="49">
        <f t="shared" si="8"/>
        <v>0</v>
      </c>
      <c r="BP24" s="49">
        <f t="shared" si="8"/>
        <v>0</v>
      </c>
      <c r="BQ24" s="49">
        <f t="shared" si="8"/>
        <v>0</v>
      </c>
      <c r="BR24" s="49">
        <f t="shared" si="8"/>
        <v>0</v>
      </c>
      <c r="BS24" s="49">
        <f t="shared" ref="BS24:CV24" si="9">SUM(BS18:BS23)</f>
        <v>0</v>
      </c>
      <c r="BT24" s="49">
        <f t="shared" si="9"/>
        <v>0</v>
      </c>
      <c r="BU24" s="49">
        <f t="shared" si="9"/>
        <v>0</v>
      </c>
      <c r="BV24" s="49">
        <f t="shared" si="9"/>
        <v>0</v>
      </c>
      <c r="BW24" s="49">
        <f t="shared" si="9"/>
        <v>0</v>
      </c>
      <c r="BX24" s="49">
        <f t="shared" si="9"/>
        <v>0</v>
      </c>
      <c r="BY24" s="49">
        <f t="shared" si="9"/>
        <v>0</v>
      </c>
      <c r="BZ24" s="49">
        <f t="shared" si="9"/>
        <v>0</v>
      </c>
      <c r="CA24" s="49">
        <f t="shared" si="9"/>
        <v>0</v>
      </c>
      <c r="CB24" s="49">
        <f t="shared" si="9"/>
        <v>0</v>
      </c>
      <c r="CC24" s="49">
        <f t="shared" si="9"/>
        <v>0</v>
      </c>
      <c r="CD24" s="49">
        <f t="shared" si="9"/>
        <v>0</v>
      </c>
      <c r="CE24" s="49">
        <f t="shared" si="9"/>
        <v>0</v>
      </c>
      <c r="CF24" s="49">
        <f t="shared" si="9"/>
        <v>0</v>
      </c>
      <c r="CG24" s="49">
        <f t="shared" si="9"/>
        <v>0</v>
      </c>
      <c r="CH24" s="49">
        <f t="shared" si="9"/>
        <v>0</v>
      </c>
      <c r="CI24" s="49">
        <f t="shared" si="9"/>
        <v>0</v>
      </c>
      <c r="CJ24" s="49">
        <f t="shared" si="9"/>
        <v>0</v>
      </c>
      <c r="CK24" s="49">
        <f t="shared" si="9"/>
        <v>0</v>
      </c>
      <c r="CL24" s="49">
        <f t="shared" si="9"/>
        <v>0</v>
      </c>
      <c r="CM24" s="49">
        <f t="shared" si="9"/>
        <v>0</v>
      </c>
      <c r="CN24" s="49">
        <f t="shared" si="9"/>
        <v>0</v>
      </c>
      <c r="CO24" s="49">
        <f t="shared" si="9"/>
        <v>0</v>
      </c>
      <c r="CP24" s="49">
        <f t="shared" si="9"/>
        <v>0</v>
      </c>
      <c r="CQ24" s="49">
        <f t="shared" si="9"/>
        <v>0</v>
      </c>
      <c r="CR24" s="49">
        <f t="shared" si="9"/>
        <v>0</v>
      </c>
      <c r="CS24" s="49">
        <f t="shared" si="9"/>
        <v>0</v>
      </c>
      <c r="CT24" s="49">
        <f t="shared" si="9"/>
        <v>0</v>
      </c>
      <c r="CU24" s="49">
        <f t="shared" si="9"/>
        <v>0</v>
      </c>
      <c r="CV24" s="49">
        <f t="shared" si="9"/>
        <v>0</v>
      </c>
      <c r="CW24" s="62"/>
    </row>
    <row r="25" spans="1:101" ht="21" customHeight="1">
      <c r="A25" s="843"/>
      <c r="B25" s="883" t="s">
        <v>205</v>
      </c>
      <c r="C25" s="883"/>
      <c r="D25" s="49">
        <f t="shared" ref="D25:D29" si="10">CV25</f>
        <v>0</v>
      </c>
      <c r="E25" s="49">
        <f t="shared" ref="E25:E29" si="11">E24</f>
        <v>0</v>
      </c>
      <c r="F25" s="49">
        <f>F24+E25</f>
        <v>0</v>
      </c>
      <c r="G25" s="49">
        <f t="shared" ref="G25:BR25" si="12">G24+F25</f>
        <v>0</v>
      </c>
      <c r="H25" s="49">
        <f t="shared" si="12"/>
        <v>0</v>
      </c>
      <c r="I25" s="49">
        <f t="shared" si="12"/>
        <v>0</v>
      </c>
      <c r="J25" s="49">
        <f t="shared" si="12"/>
        <v>0</v>
      </c>
      <c r="K25" s="49">
        <f t="shared" si="12"/>
        <v>0</v>
      </c>
      <c r="L25" s="49">
        <f t="shared" si="12"/>
        <v>0</v>
      </c>
      <c r="M25" s="49">
        <f t="shared" si="12"/>
        <v>0</v>
      </c>
      <c r="N25" s="49">
        <f t="shared" si="12"/>
        <v>0</v>
      </c>
      <c r="O25" s="49">
        <f t="shared" si="12"/>
        <v>0</v>
      </c>
      <c r="P25" s="49">
        <f t="shared" si="12"/>
        <v>0</v>
      </c>
      <c r="Q25" s="49">
        <f t="shared" si="12"/>
        <v>0</v>
      </c>
      <c r="R25" s="49">
        <f t="shared" si="12"/>
        <v>0</v>
      </c>
      <c r="S25" s="49">
        <f t="shared" si="12"/>
        <v>0</v>
      </c>
      <c r="T25" s="49">
        <f t="shared" si="12"/>
        <v>0</v>
      </c>
      <c r="U25" s="49">
        <f t="shared" si="12"/>
        <v>0</v>
      </c>
      <c r="V25" s="49">
        <f t="shared" si="12"/>
        <v>0</v>
      </c>
      <c r="W25" s="49">
        <f t="shared" si="12"/>
        <v>0</v>
      </c>
      <c r="X25" s="49">
        <f t="shared" si="12"/>
        <v>0</v>
      </c>
      <c r="Y25" s="49">
        <f t="shared" si="12"/>
        <v>0</v>
      </c>
      <c r="Z25" s="49">
        <f t="shared" si="12"/>
        <v>0</v>
      </c>
      <c r="AA25" s="49">
        <f t="shared" si="12"/>
        <v>0</v>
      </c>
      <c r="AB25" s="49">
        <f t="shared" si="12"/>
        <v>0</v>
      </c>
      <c r="AC25" s="49">
        <f t="shared" si="12"/>
        <v>0</v>
      </c>
      <c r="AD25" s="49">
        <f t="shared" si="12"/>
        <v>0</v>
      </c>
      <c r="AE25" s="49">
        <f t="shared" si="12"/>
        <v>0</v>
      </c>
      <c r="AF25" s="49">
        <f t="shared" si="12"/>
        <v>0</v>
      </c>
      <c r="AG25" s="49">
        <f t="shared" si="12"/>
        <v>0</v>
      </c>
      <c r="AH25" s="49">
        <f t="shared" si="12"/>
        <v>0</v>
      </c>
      <c r="AI25" s="49">
        <f t="shared" si="12"/>
        <v>0</v>
      </c>
      <c r="AJ25" s="49">
        <f t="shared" si="12"/>
        <v>0</v>
      </c>
      <c r="AK25" s="49">
        <f t="shared" si="12"/>
        <v>0</v>
      </c>
      <c r="AL25" s="49">
        <f t="shared" si="12"/>
        <v>0</v>
      </c>
      <c r="AM25" s="49">
        <f t="shared" si="12"/>
        <v>0</v>
      </c>
      <c r="AN25" s="49">
        <f t="shared" si="12"/>
        <v>0</v>
      </c>
      <c r="AO25" s="49">
        <f t="shared" si="12"/>
        <v>0</v>
      </c>
      <c r="AP25" s="49">
        <f t="shared" si="12"/>
        <v>0</v>
      </c>
      <c r="AQ25" s="49">
        <f t="shared" si="12"/>
        <v>0</v>
      </c>
      <c r="AR25" s="49">
        <f t="shared" si="12"/>
        <v>0</v>
      </c>
      <c r="AS25" s="49">
        <f t="shared" si="12"/>
        <v>0</v>
      </c>
      <c r="AT25" s="49">
        <f t="shared" si="12"/>
        <v>0</v>
      </c>
      <c r="AU25" s="49">
        <f t="shared" si="12"/>
        <v>0</v>
      </c>
      <c r="AV25" s="49">
        <f t="shared" si="12"/>
        <v>0</v>
      </c>
      <c r="AW25" s="49">
        <f t="shared" si="12"/>
        <v>0</v>
      </c>
      <c r="AX25" s="49">
        <f t="shared" si="12"/>
        <v>0</v>
      </c>
      <c r="AY25" s="49">
        <f t="shared" si="12"/>
        <v>0</v>
      </c>
      <c r="AZ25" s="49">
        <f t="shared" si="12"/>
        <v>0</v>
      </c>
      <c r="BA25" s="49">
        <f t="shared" si="12"/>
        <v>0</v>
      </c>
      <c r="BB25" s="49">
        <f t="shared" si="12"/>
        <v>0</v>
      </c>
      <c r="BC25" s="49">
        <f t="shared" si="12"/>
        <v>0</v>
      </c>
      <c r="BD25" s="49">
        <f t="shared" si="12"/>
        <v>0</v>
      </c>
      <c r="BE25" s="49">
        <f t="shared" si="12"/>
        <v>0</v>
      </c>
      <c r="BF25" s="49">
        <f t="shared" si="12"/>
        <v>0</v>
      </c>
      <c r="BG25" s="49">
        <f t="shared" si="12"/>
        <v>0</v>
      </c>
      <c r="BH25" s="49">
        <f t="shared" si="12"/>
        <v>0</v>
      </c>
      <c r="BI25" s="49">
        <f t="shared" si="12"/>
        <v>0</v>
      </c>
      <c r="BJ25" s="49">
        <f t="shared" si="12"/>
        <v>0</v>
      </c>
      <c r="BK25" s="49">
        <f t="shared" si="12"/>
        <v>0</v>
      </c>
      <c r="BL25" s="49">
        <f t="shared" si="12"/>
        <v>0</v>
      </c>
      <c r="BM25" s="49">
        <f t="shared" si="12"/>
        <v>0</v>
      </c>
      <c r="BN25" s="49">
        <f t="shared" si="12"/>
        <v>0</v>
      </c>
      <c r="BO25" s="49">
        <f t="shared" si="12"/>
        <v>0</v>
      </c>
      <c r="BP25" s="49">
        <f t="shared" si="12"/>
        <v>0</v>
      </c>
      <c r="BQ25" s="49">
        <f t="shared" si="12"/>
        <v>0</v>
      </c>
      <c r="BR25" s="49">
        <f t="shared" si="12"/>
        <v>0</v>
      </c>
      <c r="BS25" s="49">
        <f t="shared" ref="BS25:CV25" si="13">BS24+BR25</f>
        <v>0</v>
      </c>
      <c r="BT25" s="49">
        <f t="shared" si="13"/>
        <v>0</v>
      </c>
      <c r="BU25" s="49">
        <f t="shared" si="13"/>
        <v>0</v>
      </c>
      <c r="BV25" s="49">
        <f t="shared" si="13"/>
        <v>0</v>
      </c>
      <c r="BW25" s="49">
        <f t="shared" si="13"/>
        <v>0</v>
      </c>
      <c r="BX25" s="49">
        <f t="shared" si="13"/>
        <v>0</v>
      </c>
      <c r="BY25" s="49">
        <f t="shared" si="13"/>
        <v>0</v>
      </c>
      <c r="BZ25" s="49">
        <f t="shared" si="13"/>
        <v>0</v>
      </c>
      <c r="CA25" s="49">
        <f t="shared" si="13"/>
        <v>0</v>
      </c>
      <c r="CB25" s="49">
        <f t="shared" si="13"/>
        <v>0</v>
      </c>
      <c r="CC25" s="49">
        <f t="shared" si="13"/>
        <v>0</v>
      </c>
      <c r="CD25" s="49">
        <f t="shared" si="13"/>
        <v>0</v>
      </c>
      <c r="CE25" s="49">
        <f t="shared" si="13"/>
        <v>0</v>
      </c>
      <c r="CF25" s="49">
        <f t="shared" si="13"/>
        <v>0</v>
      </c>
      <c r="CG25" s="49">
        <f t="shared" si="13"/>
        <v>0</v>
      </c>
      <c r="CH25" s="49">
        <f t="shared" si="13"/>
        <v>0</v>
      </c>
      <c r="CI25" s="49">
        <f t="shared" si="13"/>
        <v>0</v>
      </c>
      <c r="CJ25" s="49">
        <f t="shared" si="13"/>
        <v>0</v>
      </c>
      <c r="CK25" s="49">
        <f t="shared" si="13"/>
        <v>0</v>
      </c>
      <c r="CL25" s="49">
        <f t="shared" si="13"/>
        <v>0</v>
      </c>
      <c r="CM25" s="49">
        <f t="shared" si="13"/>
        <v>0</v>
      </c>
      <c r="CN25" s="49">
        <f t="shared" si="13"/>
        <v>0</v>
      </c>
      <c r="CO25" s="49">
        <f t="shared" si="13"/>
        <v>0</v>
      </c>
      <c r="CP25" s="49">
        <f t="shared" si="13"/>
        <v>0</v>
      </c>
      <c r="CQ25" s="49">
        <f t="shared" si="13"/>
        <v>0</v>
      </c>
      <c r="CR25" s="49">
        <f t="shared" si="13"/>
        <v>0</v>
      </c>
      <c r="CS25" s="49">
        <f t="shared" si="13"/>
        <v>0</v>
      </c>
      <c r="CT25" s="49">
        <f t="shared" si="13"/>
        <v>0</v>
      </c>
      <c r="CU25" s="49">
        <f t="shared" si="13"/>
        <v>0</v>
      </c>
      <c r="CV25" s="49">
        <f t="shared" si="13"/>
        <v>0</v>
      </c>
      <c r="CW25" s="62"/>
    </row>
    <row r="26" spans="1:101" s="34" customFormat="1" ht="33" customHeight="1">
      <c r="A26" s="841" t="s">
        <v>260</v>
      </c>
      <c r="B26" s="847" t="s">
        <v>261</v>
      </c>
      <c r="C26" s="848"/>
      <c r="D26" s="44"/>
      <c r="E26" s="46"/>
      <c r="F26" s="46"/>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c r="BR26" s="46"/>
      <c r="BS26" s="46"/>
      <c r="BT26" s="46"/>
      <c r="BU26" s="46"/>
      <c r="BV26" s="46"/>
      <c r="BW26" s="46"/>
      <c r="BX26" s="46"/>
      <c r="BY26" s="46"/>
      <c r="BZ26" s="46"/>
      <c r="CA26" s="46"/>
      <c r="CB26" s="46"/>
      <c r="CC26" s="46"/>
      <c r="CD26" s="46"/>
      <c r="CE26" s="46"/>
      <c r="CF26" s="46"/>
      <c r="CG26" s="46"/>
      <c r="CH26" s="46"/>
      <c r="CI26" s="46"/>
      <c r="CJ26" s="46"/>
      <c r="CK26" s="46"/>
      <c r="CL26" s="46"/>
      <c r="CM26" s="46"/>
      <c r="CN26" s="46"/>
      <c r="CO26" s="46"/>
      <c r="CP26" s="46"/>
      <c r="CQ26" s="46"/>
      <c r="CR26" s="46"/>
      <c r="CS26" s="46"/>
      <c r="CT26" s="46"/>
      <c r="CU26" s="46"/>
      <c r="CV26" s="46"/>
      <c r="CW26" s="62"/>
    </row>
    <row r="27" spans="1:101" s="34" customFormat="1" ht="21" customHeight="1">
      <c r="A27" s="843"/>
      <c r="B27" s="847" t="s">
        <v>206</v>
      </c>
      <c r="C27" s="848"/>
      <c r="D27" s="44">
        <f t="shared" si="10"/>
        <v>0</v>
      </c>
      <c r="E27" s="44">
        <f t="shared" si="11"/>
        <v>0</v>
      </c>
      <c r="F27" s="44">
        <f>F26+E27</f>
        <v>0</v>
      </c>
      <c r="G27" s="44">
        <f t="shared" ref="G27:BR27" si="14">G26+F27</f>
        <v>0</v>
      </c>
      <c r="H27" s="44">
        <f t="shared" si="14"/>
        <v>0</v>
      </c>
      <c r="I27" s="44">
        <f t="shared" si="14"/>
        <v>0</v>
      </c>
      <c r="J27" s="44">
        <f t="shared" si="14"/>
        <v>0</v>
      </c>
      <c r="K27" s="44">
        <f t="shared" si="14"/>
        <v>0</v>
      </c>
      <c r="L27" s="44">
        <f t="shared" si="14"/>
        <v>0</v>
      </c>
      <c r="M27" s="44">
        <f t="shared" si="14"/>
        <v>0</v>
      </c>
      <c r="N27" s="44">
        <f t="shared" si="14"/>
        <v>0</v>
      </c>
      <c r="O27" s="44">
        <f t="shared" si="14"/>
        <v>0</v>
      </c>
      <c r="P27" s="44">
        <f t="shared" si="14"/>
        <v>0</v>
      </c>
      <c r="Q27" s="44">
        <f t="shared" si="14"/>
        <v>0</v>
      </c>
      <c r="R27" s="44">
        <f t="shared" si="14"/>
        <v>0</v>
      </c>
      <c r="S27" s="44">
        <f t="shared" si="14"/>
        <v>0</v>
      </c>
      <c r="T27" s="44">
        <f t="shared" si="14"/>
        <v>0</v>
      </c>
      <c r="U27" s="44">
        <f t="shared" si="14"/>
        <v>0</v>
      </c>
      <c r="V27" s="44">
        <f t="shared" si="14"/>
        <v>0</v>
      </c>
      <c r="W27" s="44">
        <f t="shared" si="14"/>
        <v>0</v>
      </c>
      <c r="X27" s="44">
        <f t="shared" si="14"/>
        <v>0</v>
      </c>
      <c r="Y27" s="44">
        <f t="shared" si="14"/>
        <v>0</v>
      </c>
      <c r="Z27" s="44">
        <f t="shared" si="14"/>
        <v>0</v>
      </c>
      <c r="AA27" s="44">
        <f t="shared" si="14"/>
        <v>0</v>
      </c>
      <c r="AB27" s="44">
        <f t="shared" si="14"/>
        <v>0</v>
      </c>
      <c r="AC27" s="44">
        <f t="shared" si="14"/>
        <v>0</v>
      </c>
      <c r="AD27" s="44">
        <f t="shared" si="14"/>
        <v>0</v>
      </c>
      <c r="AE27" s="44">
        <f t="shared" si="14"/>
        <v>0</v>
      </c>
      <c r="AF27" s="44">
        <f t="shared" si="14"/>
        <v>0</v>
      </c>
      <c r="AG27" s="44">
        <f t="shared" si="14"/>
        <v>0</v>
      </c>
      <c r="AH27" s="44">
        <f t="shared" si="14"/>
        <v>0</v>
      </c>
      <c r="AI27" s="44">
        <f t="shared" si="14"/>
        <v>0</v>
      </c>
      <c r="AJ27" s="44">
        <f t="shared" si="14"/>
        <v>0</v>
      </c>
      <c r="AK27" s="44">
        <f t="shared" si="14"/>
        <v>0</v>
      </c>
      <c r="AL27" s="44">
        <f t="shared" si="14"/>
        <v>0</v>
      </c>
      <c r="AM27" s="44">
        <f t="shared" si="14"/>
        <v>0</v>
      </c>
      <c r="AN27" s="44">
        <f t="shared" si="14"/>
        <v>0</v>
      </c>
      <c r="AO27" s="44">
        <f t="shared" si="14"/>
        <v>0</v>
      </c>
      <c r="AP27" s="44">
        <f t="shared" si="14"/>
        <v>0</v>
      </c>
      <c r="AQ27" s="44">
        <f t="shared" si="14"/>
        <v>0</v>
      </c>
      <c r="AR27" s="44">
        <f t="shared" si="14"/>
        <v>0</v>
      </c>
      <c r="AS27" s="44">
        <f t="shared" si="14"/>
        <v>0</v>
      </c>
      <c r="AT27" s="44">
        <f t="shared" si="14"/>
        <v>0</v>
      </c>
      <c r="AU27" s="44">
        <f t="shared" si="14"/>
        <v>0</v>
      </c>
      <c r="AV27" s="44">
        <f t="shared" si="14"/>
        <v>0</v>
      </c>
      <c r="AW27" s="44">
        <f t="shared" si="14"/>
        <v>0</v>
      </c>
      <c r="AX27" s="44">
        <f t="shared" si="14"/>
        <v>0</v>
      </c>
      <c r="AY27" s="44">
        <f t="shared" si="14"/>
        <v>0</v>
      </c>
      <c r="AZ27" s="44">
        <f t="shared" si="14"/>
        <v>0</v>
      </c>
      <c r="BA27" s="44">
        <f t="shared" si="14"/>
        <v>0</v>
      </c>
      <c r="BB27" s="44">
        <f t="shared" si="14"/>
        <v>0</v>
      </c>
      <c r="BC27" s="44">
        <f t="shared" si="14"/>
        <v>0</v>
      </c>
      <c r="BD27" s="44">
        <f t="shared" si="14"/>
        <v>0</v>
      </c>
      <c r="BE27" s="44">
        <f t="shared" si="14"/>
        <v>0</v>
      </c>
      <c r="BF27" s="44">
        <f t="shared" si="14"/>
        <v>0</v>
      </c>
      <c r="BG27" s="44">
        <f t="shared" si="14"/>
        <v>0</v>
      </c>
      <c r="BH27" s="44">
        <f t="shared" si="14"/>
        <v>0</v>
      </c>
      <c r="BI27" s="44">
        <f t="shared" si="14"/>
        <v>0</v>
      </c>
      <c r="BJ27" s="44">
        <f t="shared" si="14"/>
        <v>0</v>
      </c>
      <c r="BK27" s="44">
        <f t="shared" si="14"/>
        <v>0</v>
      </c>
      <c r="BL27" s="44">
        <f t="shared" si="14"/>
        <v>0</v>
      </c>
      <c r="BM27" s="44">
        <f t="shared" si="14"/>
        <v>0</v>
      </c>
      <c r="BN27" s="44">
        <f t="shared" si="14"/>
        <v>0</v>
      </c>
      <c r="BO27" s="44">
        <f t="shared" si="14"/>
        <v>0</v>
      </c>
      <c r="BP27" s="44">
        <f t="shared" si="14"/>
        <v>0</v>
      </c>
      <c r="BQ27" s="44">
        <f t="shared" si="14"/>
        <v>0</v>
      </c>
      <c r="BR27" s="44">
        <f t="shared" si="14"/>
        <v>0</v>
      </c>
      <c r="BS27" s="44">
        <f t="shared" ref="BS27:CV27" si="15">BS26+BR27</f>
        <v>0</v>
      </c>
      <c r="BT27" s="44">
        <f t="shared" si="15"/>
        <v>0</v>
      </c>
      <c r="BU27" s="44">
        <f t="shared" si="15"/>
        <v>0</v>
      </c>
      <c r="BV27" s="44">
        <f t="shared" si="15"/>
        <v>0</v>
      </c>
      <c r="BW27" s="44">
        <f t="shared" si="15"/>
        <v>0</v>
      </c>
      <c r="BX27" s="44">
        <f t="shared" si="15"/>
        <v>0</v>
      </c>
      <c r="BY27" s="44">
        <f t="shared" si="15"/>
        <v>0</v>
      </c>
      <c r="BZ27" s="44">
        <f t="shared" si="15"/>
        <v>0</v>
      </c>
      <c r="CA27" s="44">
        <f t="shared" si="15"/>
        <v>0</v>
      </c>
      <c r="CB27" s="44">
        <f t="shared" si="15"/>
        <v>0</v>
      </c>
      <c r="CC27" s="44">
        <f t="shared" si="15"/>
        <v>0</v>
      </c>
      <c r="CD27" s="44">
        <f t="shared" si="15"/>
        <v>0</v>
      </c>
      <c r="CE27" s="44">
        <f t="shared" si="15"/>
        <v>0</v>
      </c>
      <c r="CF27" s="44">
        <f t="shared" si="15"/>
        <v>0</v>
      </c>
      <c r="CG27" s="44">
        <f t="shared" si="15"/>
        <v>0</v>
      </c>
      <c r="CH27" s="44">
        <f t="shared" si="15"/>
        <v>0</v>
      </c>
      <c r="CI27" s="44">
        <f t="shared" si="15"/>
        <v>0</v>
      </c>
      <c r="CJ27" s="44">
        <f t="shared" si="15"/>
        <v>0</v>
      </c>
      <c r="CK27" s="44">
        <f t="shared" si="15"/>
        <v>0</v>
      </c>
      <c r="CL27" s="44">
        <f t="shared" si="15"/>
        <v>0</v>
      </c>
      <c r="CM27" s="44">
        <f t="shared" si="15"/>
        <v>0</v>
      </c>
      <c r="CN27" s="44">
        <f t="shared" si="15"/>
        <v>0</v>
      </c>
      <c r="CO27" s="44">
        <f t="shared" si="15"/>
        <v>0</v>
      </c>
      <c r="CP27" s="44">
        <f t="shared" si="15"/>
        <v>0</v>
      </c>
      <c r="CQ27" s="44">
        <f t="shared" si="15"/>
        <v>0</v>
      </c>
      <c r="CR27" s="44">
        <f t="shared" si="15"/>
        <v>0</v>
      </c>
      <c r="CS27" s="44">
        <f t="shared" si="15"/>
        <v>0</v>
      </c>
      <c r="CT27" s="44">
        <f t="shared" si="15"/>
        <v>0</v>
      </c>
      <c r="CU27" s="44">
        <f t="shared" si="15"/>
        <v>0</v>
      </c>
      <c r="CV27" s="44">
        <f t="shared" si="15"/>
        <v>0</v>
      </c>
      <c r="CW27" s="62"/>
    </row>
    <row r="28" spans="1:101" ht="21" customHeight="1">
      <c r="A28" s="870" t="s">
        <v>262</v>
      </c>
      <c r="B28" s="870"/>
      <c r="C28" s="870"/>
      <c r="D28" s="54">
        <f t="shared" ref="D28:D32" si="16">SUM(E28:CV28)</f>
        <v>0</v>
      </c>
      <c r="E28" s="54">
        <f>E16+E24+E26</f>
        <v>0</v>
      </c>
      <c r="F28" s="54">
        <f>F16+F24+F26</f>
        <v>0</v>
      </c>
      <c r="G28" s="54">
        <f t="shared" ref="G28:BR28" si="17">G16+G24+G26</f>
        <v>0</v>
      </c>
      <c r="H28" s="54">
        <f t="shared" si="17"/>
        <v>0</v>
      </c>
      <c r="I28" s="54">
        <f t="shared" si="17"/>
        <v>0</v>
      </c>
      <c r="J28" s="54">
        <f t="shared" si="17"/>
        <v>0</v>
      </c>
      <c r="K28" s="54">
        <f t="shared" si="17"/>
        <v>0</v>
      </c>
      <c r="L28" s="54">
        <f t="shared" si="17"/>
        <v>0</v>
      </c>
      <c r="M28" s="54">
        <f t="shared" si="17"/>
        <v>0</v>
      </c>
      <c r="N28" s="54">
        <f t="shared" si="17"/>
        <v>0</v>
      </c>
      <c r="O28" s="54">
        <f t="shared" si="17"/>
        <v>0</v>
      </c>
      <c r="P28" s="54">
        <f t="shared" si="17"/>
        <v>0</v>
      </c>
      <c r="Q28" s="54">
        <f t="shared" si="17"/>
        <v>0</v>
      </c>
      <c r="R28" s="54">
        <f t="shared" si="17"/>
        <v>0</v>
      </c>
      <c r="S28" s="54">
        <f t="shared" si="17"/>
        <v>0</v>
      </c>
      <c r="T28" s="54">
        <f t="shared" si="17"/>
        <v>0</v>
      </c>
      <c r="U28" s="54">
        <f t="shared" si="17"/>
        <v>0</v>
      </c>
      <c r="V28" s="54">
        <f t="shared" si="17"/>
        <v>0</v>
      </c>
      <c r="W28" s="54">
        <f t="shared" si="17"/>
        <v>0</v>
      </c>
      <c r="X28" s="54">
        <f t="shared" si="17"/>
        <v>0</v>
      </c>
      <c r="Y28" s="54">
        <f t="shared" si="17"/>
        <v>0</v>
      </c>
      <c r="Z28" s="54">
        <f t="shared" si="17"/>
        <v>0</v>
      </c>
      <c r="AA28" s="54">
        <f t="shared" si="17"/>
        <v>0</v>
      </c>
      <c r="AB28" s="54">
        <f t="shared" si="17"/>
        <v>0</v>
      </c>
      <c r="AC28" s="54">
        <f t="shared" si="17"/>
        <v>0</v>
      </c>
      <c r="AD28" s="54">
        <f t="shared" si="17"/>
        <v>0</v>
      </c>
      <c r="AE28" s="54">
        <f t="shared" si="17"/>
        <v>0</v>
      </c>
      <c r="AF28" s="54">
        <f t="shared" si="17"/>
        <v>0</v>
      </c>
      <c r="AG28" s="54">
        <f t="shared" si="17"/>
        <v>0</v>
      </c>
      <c r="AH28" s="54">
        <f t="shared" si="17"/>
        <v>0</v>
      </c>
      <c r="AI28" s="54">
        <f t="shared" si="17"/>
        <v>0</v>
      </c>
      <c r="AJ28" s="54">
        <f t="shared" si="17"/>
        <v>0</v>
      </c>
      <c r="AK28" s="54">
        <f t="shared" si="17"/>
        <v>0</v>
      </c>
      <c r="AL28" s="54">
        <f t="shared" si="17"/>
        <v>0</v>
      </c>
      <c r="AM28" s="54">
        <f t="shared" si="17"/>
        <v>0</v>
      </c>
      <c r="AN28" s="54">
        <f t="shared" si="17"/>
        <v>0</v>
      </c>
      <c r="AO28" s="54">
        <f t="shared" si="17"/>
        <v>0</v>
      </c>
      <c r="AP28" s="54">
        <f t="shared" si="17"/>
        <v>0</v>
      </c>
      <c r="AQ28" s="54">
        <f t="shared" si="17"/>
        <v>0</v>
      </c>
      <c r="AR28" s="54">
        <f t="shared" si="17"/>
        <v>0</v>
      </c>
      <c r="AS28" s="54">
        <f t="shared" si="17"/>
        <v>0</v>
      </c>
      <c r="AT28" s="54">
        <f t="shared" si="17"/>
        <v>0</v>
      </c>
      <c r="AU28" s="54">
        <f t="shared" si="17"/>
        <v>0</v>
      </c>
      <c r="AV28" s="54">
        <f t="shared" si="17"/>
        <v>0</v>
      </c>
      <c r="AW28" s="54">
        <f t="shared" si="17"/>
        <v>0</v>
      </c>
      <c r="AX28" s="54">
        <f t="shared" si="17"/>
        <v>0</v>
      </c>
      <c r="AY28" s="54">
        <f t="shared" si="17"/>
        <v>0</v>
      </c>
      <c r="AZ28" s="54">
        <f t="shared" si="17"/>
        <v>0</v>
      </c>
      <c r="BA28" s="54">
        <f t="shared" si="17"/>
        <v>0</v>
      </c>
      <c r="BB28" s="54">
        <f t="shared" si="17"/>
        <v>0</v>
      </c>
      <c r="BC28" s="54">
        <f t="shared" si="17"/>
        <v>0</v>
      </c>
      <c r="BD28" s="54">
        <f t="shared" si="17"/>
        <v>0</v>
      </c>
      <c r="BE28" s="54">
        <f t="shared" si="17"/>
        <v>0</v>
      </c>
      <c r="BF28" s="54">
        <f t="shared" si="17"/>
        <v>0</v>
      </c>
      <c r="BG28" s="54">
        <f t="shared" si="17"/>
        <v>0</v>
      </c>
      <c r="BH28" s="54">
        <f t="shared" si="17"/>
        <v>0</v>
      </c>
      <c r="BI28" s="54">
        <f t="shared" si="17"/>
        <v>0</v>
      </c>
      <c r="BJ28" s="54">
        <f t="shared" si="17"/>
        <v>0</v>
      </c>
      <c r="BK28" s="54">
        <f t="shared" si="17"/>
        <v>0</v>
      </c>
      <c r="BL28" s="54">
        <f t="shared" si="17"/>
        <v>0</v>
      </c>
      <c r="BM28" s="54">
        <f t="shared" si="17"/>
        <v>0</v>
      </c>
      <c r="BN28" s="54">
        <f t="shared" si="17"/>
        <v>0</v>
      </c>
      <c r="BO28" s="54">
        <f t="shared" si="17"/>
        <v>0</v>
      </c>
      <c r="BP28" s="54">
        <f t="shared" si="17"/>
        <v>0</v>
      </c>
      <c r="BQ28" s="54">
        <f t="shared" si="17"/>
        <v>0</v>
      </c>
      <c r="BR28" s="54">
        <f t="shared" si="17"/>
        <v>0</v>
      </c>
      <c r="BS28" s="54">
        <f t="shared" ref="BS28:CV28" si="18">BS16+BS24+BS26</f>
        <v>0</v>
      </c>
      <c r="BT28" s="54">
        <f t="shared" si="18"/>
        <v>0</v>
      </c>
      <c r="BU28" s="54">
        <f t="shared" si="18"/>
        <v>0</v>
      </c>
      <c r="BV28" s="54">
        <f t="shared" si="18"/>
        <v>0</v>
      </c>
      <c r="BW28" s="54">
        <f t="shared" si="18"/>
        <v>0</v>
      </c>
      <c r="BX28" s="54">
        <f t="shared" si="18"/>
        <v>0</v>
      </c>
      <c r="BY28" s="54">
        <f t="shared" si="18"/>
        <v>0</v>
      </c>
      <c r="BZ28" s="54">
        <f t="shared" si="18"/>
        <v>0</v>
      </c>
      <c r="CA28" s="54">
        <f t="shared" si="18"/>
        <v>0</v>
      </c>
      <c r="CB28" s="54">
        <f t="shared" si="18"/>
        <v>0</v>
      </c>
      <c r="CC28" s="54">
        <f t="shared" si="18"/>
        <v>0</v>
      </c>
      <c r="CD28" s="54">
        <f t="shared" si="18"/>
        <v>0</v>
      </c>
      <c r="CE28" s="54">
        <f t="shared" si="18"/>
        <v>0</v>
      </c>
      <c r="CF28" s="54">
        <f t="shared" si="18"/>
        <v>0</v>
      </c>
      <c r="CG28" s="54">
        <f t="shared" si="18"/>
        <v>0</v>
      </c>
      <c r="CH28" s="54">
        <f t="shared" si="18"/>
        <v>0</v>
      </c>
      <c r="CI28" s="54">
        <f t="shared" si="18"/>
        <v>0</v>
      </c>
      <c r="CJ28" s="54">
        <f t="shared" si="18"/>
        <v>0</v>
      </c>
      <c r="CK28" s="54">
        <f t="shared" si="18"/>
        <v>0</v>
      </c>
      <c r="CL28" s="54">
        <f t="shared" si="18"/>
        <v>0</v>
      </c>
      <c r="CM28" s="54">
        <f t="shared" si="18"/>
        <v>0</v>
      </c>
      <c r="CN28" s="54">
        <f t="shared" si="18"/>
        <v>0</v>
      </c>
      <c r="CO28" s="54">
        <f t="shared" si="18"/>
        <v>0</v>
      </c>
      <c r="CP28" s="54">
        <f t="shared" si="18"/>
        <v>0</v>
      </c>
      <c r="CQ28" s="54">
        <f t="shared" si="18"/>
        <v>0</v>
      </c>
      <c r="CR28" s="54">
        <f t="shared" si="18"/>
        <v>0</v>
      </c>
      <c r="CS28" s="54">
        <f t="shared" si="18"/>
        <v>0</v>
      </c>
      <c r="CT28" s="54">
        <f t="shared" si="18"/>
        <v>0</v>
      </c>
      <c r="CU28" s="54">
        <f t="shared" si="18"/>
        <v>0</v>
      </c>
      <c r="CV28" s="54">
        <f t="shared" si="18"/>
        <v>0</v>
      </c>
      <c r="CW28" s="62"/>
    </row>
    <row r="29" spans="1:101" ht="21" customHeight="1">
      <c r="A29" s="871" t="s">
        <v>207</v>
      </c>
      <c r="B29" s="872"/>
      <c r="C29" s="873"/>
      <c r="D29" s="54">
        <f t="shared" si="10"/>
        <v>0</v>
      </c>
      <c r="E29" s="54">
        <f t="shared" si="11"/>
        <v>0</v>
      </c>
      <c r="F29" s="54">
        <f t="shared" ref="F29:AK29" si="19">E29+F28</f>
        <v>0</v>
      </c>
      <c r="G29" s="54">
        <f t="shared" si="19"/>
        <v>0</v>
      </c>
      <c r="H29" s="54">
        <f t="shared" si="19"/>
        <v>0</v>
      </c>
      <c r="I29" s="54">
        <f t="shared" si="19"/>
        <v>0</v>
      </c>
      <c r="J29" s="54">
        <f t="shared" si="19"/>
        <v>0</v>
      </c>
      <c r="K29" s="54">
        <f t="shared" si="19"/>
        <v>0</v>
      </c>
      <c r="L29" s="54">
        <f t="shared" si="19"/>
        <v>0</v>
      </c>
      <c r="M29" s="54">
        <f t="shared" si="19"/>
        <v>0</v>
      </c>
      <c r="N29" s="54">
        <f t="shared" si="19"/>
        <v>0</v>
      </c>
      <c r="O29" s="54">
        <f t="shared" si="19"/>
        <v>0</v>
      </c>
      <c r="P29" s="54">
        <f t="shared" si="19"/>
        <v>0</v>
      </c>
      <c r="Q29" s="54">
        <f t="shared" si="19"/>
        <v>0</v>
      </c>
      <c r="R29" s="54">
        <f t="shared" si="19"/>
        <v>0</v>
      </c>
      <c r="S29" s="54">
        <f t="shared" si="19"/>
        <v>0</v>
      </c>
      <c r="T29" s="54">
        <f t="shared" si="19"/>
        <v>0</v>
      </c>
      <c r="U29" s="54">
        <f t="shared" si="19"/>
        <v>0</v>
      </c>
      <c r="V29" s="54">
        <f t="shared" si="19"/>
        <v>0</v>
      </c>
      <c r="W29" s="54">
        <f t="shared" si="19"/>
        <v>0</v>
      </c>
      <c r="X29" s="54">
        <f t="shared" si="19"/>
        <v>0</v>
      </c>
      <c r="Y29" s="54">
        <f t="shared" si="19"/>
        <v>0</v>
      </c>
      <c r="Z29" s="54">
        <f t="shared" si="19"/>
        <v>0</v>
      </c>
      <c r="AA29" s="54">
        <f t="shared" si="19"/>
        <v>0</v>
      </c>
      <c r="AB29" s="54">
        <f t="shared" si="19"/>
        <v>0</v>
      </c>
      <c r="AC29" s="54">
        <f t="shared" si="19"/>
        <v>0</v>
      </c>
      <c r="AD29" s="54">
        <f t="shared" si="19"/>
        <v>0</v>
      </c>
      <c r="AE29" s="54">
        <f t="shared" si="19"/>
        <v>0</v>
      </c>
      <c r="AF29" s="54">
        <f t="shared" si="19"/>
        <v>0</v>
      </c>
      <c r="AG29" s="54">
        <f t="shared" si="19"/>
        <v>0</v>
      </c>
      <c r="AH29" s="54">
        <f t="shared" si="19"/>
        <v>0</v>
      </c>
      <c r="AI29" s="54">
        <f t="shared" si="19"/>
        <v>0</v>
      </c>
      <c r="AJ29" s="54">
        <f t="shared" si="19"/>
        <v>0</v>
      </c>
      <c r="AK29" s="54">
        <f t="shared" si="19"/>
        <v>0</v>
      </c>
      <c r="AL29" s="54">
        <f t="shared" ref="AL29:BQ29" si="20">AK29+AL28</f>
        <v>0</v>
      </c>
      <c r="AM29" s="54">
        <f t="shared" si="20"/>
        <v>0</v>
      </c>
      <c r="AN29" s="54">
        <f t="shared" si="20"/>
        <v>0</v>
      </c>
      <c r="AO29" s="54">
        <f t="shared" si="20"/>
        <v>0</v>
      </c>
      <c r="AP29" s="54">
        <f t="shared" si="20"/>
        <v>0</v>
      </c>
      <c r="AQ29" s="54">
        <f t="shared" si="20"/>
        <v>0</v>
      </c>
      <c r="AR29" s="54">
        <f t="shared" si="20"/>
        <v>0</v>
      </c>
      <c r="AS29" s="54">
        <f t="shared" si="20"/>
        <v>0</v>
      </c>
      <c r="AT29" s="54">
        <f t="shared" si="20"/>
        <v>0</v>
      </c>
      <c r="AU29" s="54">
        <f t="shared" si="20"/>
        <v>0</v>
      </c>
      <c r="AV29" s="54">
        <f t="shared" si="20"/>
        <v>0</v>
      </c>
      <c r="AW29" s="54">
        <f t="shared" si="20"/>
        <v>0</v>
      </c>
      <c r="AX29" s="54">
        <f t="shared" si="20"/>
        <v>0</v>
      </c>
      <c r="AY29" s="54">
        <f t="shared" si="20"/>
        <v>0</v>
      </c>
      <c r="AZ29" s="54">
        <f t="shared" si="20"/>
        <v>0</v>
      </c>
      <c r="BA29" s="54">
        <f t="shared" si="20"/>
        <v>0</v>
      </c>
      <c r="BB29" s="54">
        <f t="shared" si="20"/>
        <v>0</v>
      </c>
      <c r="BC29" s="54">
        <f t="shared" si="20"/>
        <v>0</v>
      </c>
      <c r="BD29" s="54">
        <f t="shared" si="20"/>
        <v>0</v>
      </c>
      <c r="BE29" s="54">
        <f t="shared" si="20"/>
        <v>0</v>
      </c>
      <c r="BF29" s="54">
        <f t="shared" si="20"/>
        <v>0</v>
      </c>
      <c r="BG29" s="54">
        <f t="shared" si="20"/>
        <v>0</v>
      </c>
      <c r="BH29" s="54">
        <f t="shared" si="20"/>
        <v>0</v>
      </c>
      <c r="BI29" s="54">
        <f t="shared" si="20"/>
        <v>0</v>
      </c>
      <c r="BJ29" s="54">
        <f t="shared" si="20"/>
        <v>0</v>
      </c>
      <c r="BK29" s="54">
        <f t="shared" si="20"/>
        <v>0</v>
      </c>
      <c r="BL29" s="54">
        <f t="shared" si="20"/>
        <v>0</v>
      </c>
      <c r="BM29" s="54">
        <f t="shared" si="20"/>
        <v>0</v>
      </c>
      <c r="BN29" s="54">
        <f t="shared" si="20"/>
        <v>0</v>
      </c>
      <c r="BO29" s="54">
        <f t="shared" si="20"/>
        <v>0</v>
      </c>
      <c r="BP29" s="54">
        <f t="shared" si="20"/>
        <v>0</v>
      </c>
      <c r="BQ29" s="54">
        <f t="shared" si="20"/>
        <v>0</v>
      </c>
      <c r="BR29" s="54">
        <f t="shared" ref="BR29:CV29" si="21">BQ29+BR28</f>
        <v>0</v>
      </c>
      <c r="BS29" s="54">
        <f t="shared" si="21"/>
        <v>0</v>
      </c>
      <c r="BT29" s="54">
        <f t="shared" si="21"/>
        <v>0</v>
      </c>
      <c r="BU29" s="54">
        <f t="shared" si="21"/>
        <v>0</v>
      </c>
      <c r="BV29" s="54">
        <f t="shared" si="21"/>
        <v>0</v>
      </c>
      <c r="BW29" s="54">
        <f t="shared" si="21"/>
        <v>0</v>
      </c>
      <c r="BX29" s="54">
        <f t="shared" si="21"/>
        <v>0</v>
      </c>
      <c r="BY29" s="54">
        <f t="shared" si="21"/>
        <v>0</v>
      </c>
      <c r="BZ29" s="54">
        <f t="shared" si="21"/>
        <v>0</v>
      </c>
      <c r="CA29" s="54">
        <f t="shared" si="21"/>
        <v>0</v>
      </c>
      <c r="CB29" s="54">
        <f t="shared" si="21"/>
        <v>0</v>
      </c>
      <c r="CC29" s="54">
        <f t="shared" si="21"/>
        <v>0</v>
      </c>
      <c r="CD29" s="54">
        <f t="shared" si="21"/>
        <v>0</v>
      </c>
      <c r="CE29" s="54">
        <f t="shared" si="21"/>
        <v>0</v>
      </c>
      <c r="CF29" s="54">
        <f t="shared" si="21"/>
        <v>0</v>
      </c>
      <c r="CG29" s="54">
        <f t="shared" si="21"/>
        <v>0</v>
      </c>
      <c r="CH29" s="54">
        <f t="shared" si="21"/>
        <v>0</v>
      </c>
      <c r="CI29" s="54">
        <f t="shared" si="21"/>
        <v>0</v>
      </c>
      <c r="CJ29" s="54">
        <f t="shared" si="21"/>
        <v>0</v>
      </c>
      <c r="CK29" s="54">
        <f t="shared" si="21"/>
        <v>0</v>
      </c>
      <c r="CL29" s="54">
        <f t="shared" si="21"/>
        <v>0</v>
      </c>
      <c r="CM29" s="54">
        <f t="shared" si="21"/>
        <v>0</v>
      </c>
      <c r="CN29" s="54">
        <f t="shared" si="21"/>
        <v>0</v>
      </c>
      <c r="CO29" s="54">
        <f t="shared" si="21"/>
        <v>0</v>
      </c>
      <c r="CP29" s="54">
        <f t="shared" si="21"/>
        <v>0</v>
      </c>
      <c r="CQ29" s="54">
        <f t="shared" si="21"/>
        <v>0</v>
      </c>
      <c r="CR29" s="54">
        <f t="shared" si="21"/>
        <v>0</v>
      </c>
      <c r="CS29" s="54">
        <f t="shared" si="21"/>
        <v>0</v>
      </c>
      <c r="CT29" s="54">
        <f t="shared" si="21"/>
        <v>0</v>
      </c>
      <c r="CU29" s="54">
        <f t="shared" si="21"/>
        <v>0</v>
      </c>
      <c r="CV29" s="54">
        <f t="shared" si="21"/>
        <v>0</v>
      </c>
      <c r="CW29" s="62">
        <f>CV29-'8、融资与资金成本'!B128-'利润表（汇总）'!AE83</f>
        <v>0</v>
      </c>
    </row>
    <row r="30" spans="1:101" s="35" customFormat="1" ht="21" customHeight="1">
      <c r="A30" s="841" t="s">
        <v>263</v>
      </c>
      <c r="B30" s="874" t="s">
        <v>264</v>
      </c>
      <c r="C30" s="874"/>
      <c r="D30" s="55">
        <f t="shared" si="16"/>
        <v>0</v>
      </c>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62"/>
    </row>
    <row r="31" spans="1:101" s="35" customFormat="1" ht="21" customHeight="1">
      <c r="A31" s="842"/>
      <c r="B31" s="874" t="s">
        <v>265</v>
      </c>
      <c r="C31" s="874"/>
      <c r="D31" s="55">
        <f t="shared" si="16"/>
        <v>0</v>
      </c>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62"/>
    </row>
    <row r="32" spans="1:101" s="35" customFormat="1" ht="21" customHeight="1">
      <c r="A32" s="842"/>
      <c r="B32" s="875" t="s">
        <v>266</v>
      </c>
      <c r="C32" s="875"/>
      <c r="D32" s="56">
        <f t="shared" si="16"/>
        <v>0</v>
      </c>
      <c r="E32" s="56">
        <f>SUM(E30:E31)</f>
        <v>0</v>
      </c>
      <c r="F32" s="56">
        <f>SUM(F30:F31)</f>
        <v>0</v>
      </c>
      <c r="G32" s="56">
        <f t="shared" ref="G32:BR32" si="22">SUM(G30:G31)</f>
        <v>0</v>
      </c>
      <c r="H32" s="56">
        <f t="shared" si="22"/>
        <v>0</v>
      </c>
      <c r="I32" s="56">
        <f t="shared" si="22"/>
        <v>0</v>
      </c>
      <c r="J32" s="56">
        <f t="shared" si="22"/>
        <v>0</v>
      </c>
      <c r="K32" s="56">
        <f t="shared" si="22"/>
        <v>0</v>
      </c>
      <c r="L32" s="56">
        <f t="shared" si="22"/>
        <v>0</v>
      </c>
      <c r="M32" s="56">
        <f t="shared" si="22"/>
        <v>0</v>
      </c>
      <c r="N32" s="56">
        <f t="shared" si="22"/>
        <v>0</v>
      </c>
      <c r="O32" s="56">
        <f t="shared" si="22"/>
        <v>0</v>
      </c>
      <c r="P32" s="56">
        <f t="shared" si="22"/>
        <v>0</v>
      </c>
      <c r="Q32" s="56">
        <f t="shared" si="22"/>
        <v>0</v>
      </c>
      <c r="R32" s="56">
        <f t="shared" si="22"/>
        <v>0</v>
      </c>
      <c r="S32" s="56">
        <f t="shared" si="22"/>
        <v>0</v>
      </c>
      <c r="T32" s="56">
        <f t="shared" si="22"/>
        <v>0</v>
      </c>
      <c r="U32" s="56">
        <f t="shared" si="22"/>
        <v>0</v>
      </c>
      <c r="V32" s="56">
        <f t="shared" si="22"/>
        <v>0</v>
      </c>
      <c r="W32" s="56">
        <f t="shared" si="22"/>
        <v>0</v>
      </c>
      <c r="X32" s="56">
        <f t="shared" si="22"/>
        <v>0</v>
      </c>
      <c r="Y32" s="56">
        <f t="shared" si="22"/>
        <v>0</v>
      </c>
      <c r="Z32" s="56">
        <f t="shared" si="22"/>
        <v>0</v>
      </c>
      <c r="AA32" s="56">
        <f t="shared" si="22"/>
        <v>0</v>
      </c>
      <c r="AB32" s="56">
        <f t="shared" si="22"/>
        <v>0</v>
      </c>
      <c r="AC32" s="56">
        <f t="shared" si="22"/>
        <v>0</v>
      </c>
      <c r="AD32" s="56">
        <f t="shared" si="22"/>
        <v>0</v>
      </c>
      <c r="AE32" s="56">
        <f t="shared" si="22"/>
        <v>0</v>
      </c>
      <c r="AF32" s="56">
        <f t="shared" si="22"/>
        <v>0</v>
      </c>
      <c r="AG32" s="56">
        <f t="shared" si="22"/>
        <v>0</v>
      </c>
      <c r="AH32" s="56">
        <f t="shared" si="22"/>
        <v>0</v>
      </c>
      <c r="AI32" s="56">
        <f t="shared" si="22"/>
        <v>0</v>
      </c>
      <c r="AJ32" s="56">
        <f t="shared" si="22"/>
        <v>0</v>
      </c>
      <c r="AK32" s="56">
        <f t="shared" si="22"/>
        <v>0</v>
      </c>
      <c r="AL32" s="56">
        <f t="shared" si="22"/>
        <v>0</v>
      </c>
      <c r="AM32" s="56">
        <f t="shared" si="22"/>
        <v>0</v>
      </c>
      <c r="AN32" s="56">
        <f t="shared" si="22"/>
        <v>0</v>
      </c>
      <c r="AO32" s="56">
        <f t="shared" si="22"/>
        <v>0</v>
      </c>
      <c r="AP32" s="56">
        <f t="shared" si="22"/>
        <v>0</v>
      </c>
      <c r="AQ32" s="56">
        <f t="shared" si="22"/>
        <v>0</v>
      </c>
      <c r="AR32" s="56">
        <f t="shared" si="22"/>
        <v>0</v>
      </c>
      <c r="AS32" s="56">
        <f t="shared" si="22"/>
        <v>0</v>
      </c>
      <c r="AT32" s="56">
        <f t="shared" si="22"/>
        <v>0</v>
      </c>
      <c r="AU32" s="56">
        <f t="shared" si="22"/>
        <v>0</v>
      </c>
      <c r="AV32" s="56">
        <f t="shared" si="22"/>
        <v>0</v>
      </c>
      <c r="AW32" s="56">
        <f t="shared" si="22"/>
        <v>0</v>
      </c>
      <c r="AX32" s="56">
        <f t="shared" si="22"/>
        <v>0</v>
      </c>
      <c r="AY32" s="56">
        <f t="shared" si="22"/>
        <v>0</v>
      </c>
      <c r="AZ32" s="56">
        <f t="shared" si="22"/>
        <v>0</v>
      </c>
      <c r="BA32" s="56">
        <f t="shared" si="22"/>
        <v>0</v>
      </c>
      <c r="BB32" s="56">
        <f t="shared" si="22"/>
        <v>0</v>
      </c>
      <c r="BC32" s="56">
        <f t="shared" si="22"/>
        <v>0</v>
      </c>
      <c r="BD32" s="56">
        <f t="shared" si="22"/>
        <v>0</v>
      </c>
      <c r="BE32" s="56">
        <f t="shared" si="22"/>
        <v>0</v>
      </c>
      <c r="BF32" s="56">
        <f t="shared" si="22"/>
        <v>0</v>
      </c>
      <c r="BG32" s="56">
        <f t="shared" si="22"/>
        <v>0</v>
      </c>
      <c r="BH32" s="56">
        <f t="shared" si="22"/>
        <v>0</v>
      </c>
      <c r="BI32" s="56">
        <f t="shared" si="22"/>
        <v>0</v>
      </c>
      <c r="BJ32" s="56">
        <f t="shared" si="22"/>
        <v>0</v>
      </c>
      <c r="BK32" s="56">
        <f t="shared" si="22"/>
        <v>0</v>
      </c>
      <c r="BL32" s="56">
        <f t="shared" si="22"/>
        <v>0</v>
      </c>
      <c r="BM32" s="56">
        <f t="shared" si="22"/>
        <v>0</v>
      </c>
      <c r="BN32" s="56">
        <f t="shared" si="22"/>
        <v>0</v>
      </c>
      <c r="BO32" s="56">
        <f t="shared" si="22"/>
        <v>0</v>
      </c>
      <c r="BP32" s="56">
        <f t="shared" si="22"/>
        <v>0</v>
      </c>
      <c r="BQ32" s="56">
        <f t="shared" si="22"/>
        <v>0</v>
      </c>
      <c r="BR32" s="56">
        <f t="shared" si="22"/>
        <v>0</v>
      </c>
      <c r="BS32" s="56">
        <f t="shared" ref="BS32:CV32" si="23">SUM(BS30:BS31)</f>
        <v>0</v>
      </c>
      <c r="BT32" s="56">
        <f t="shared" si="23"/>
        <v>0</v>
      </c>
      <c r="BU32" s="56">
        <f t="shared" si="23"/>
        <v>0</v>
      </c>
      <c r="BV32" s="56">
        <f t="shared" si="23"/>
        <v>0</v>
      </c>
      <c r="BW32" s="56">
        <f t="shared" si="23"/>
        <v>0</v>
      </c>
      <c r="BX32" s="56">
        <f t="shared" si="23"/>
        <v>0</v>
      </c>
      <c r="BY32" s="56">
        <f t="shared" si="23"/>
        <v>0</v>
      </c>
      <c r="BZ32" s="56">
        <f t="shared" si="23"/>
        <v>0</v>
      </c>
      <c r="CA32" s="56">
        <f t="shared" si="23"/>
        <v>0</v>
      </c>
      <c r="CB32" s="56">
        <f t="shared" si="23"/>
        <v>0</v>
      </c>
      <c r="CC32" s="56">
        <f t="shared" si="23"/>
        <v>0</v>
      </c>
      <c r="CD32" s="56">
        <f t="shared" si="23"/>
        <v>0</v>
      </c>
      <c r="CE32" s="56">
        <f t="shared" si="23"/>
        <v>0</v>
      </c>
      <c r="CF32" s="56">
        <f t="shared" si="23"/>
        <v>0</v>
      </c>
      <c r="CG32" s="56">
        <f t="shared" si="23"/>
        <v>0</v>
      </c>
      <c r="CH32" s="56">
        <f t="shared" si="23"/>
        <v>0</v>
      </c>
      <c r="CI32" s="56">
        <f t="shared" si="23"/>
        <v>0</v>
      </c>
      <c r="CJ32" s="56">
        <f t="shared" si="23"/>
        <v>0</v>
      </c>
      <c r="CK32" s="56">
        <f t="shared" si="23"/>
        <v>0</v>
      </c>
      <c r="CL32" s="56">
        <f t="shared" si="23"/>
        <v>0</v>
      </c>
      <c r="CM32" s="56">
        <f t="shared" si="23"/>
        <v>0</v>
      </c>
      <c r="CN32" s="56">
        <f t="shared" si="23"/>
        <v>0</v>
      </c>
      <c r="CO32" s="56">
        <f t="shared" si="23"/>
        <v>0</v>
      </c>
      <c r="CP32" s="56">
        <f t="shared" si="23"/>
        <v>0</v>
      </c>
      <c r="CQ32" s="56">
        <f t="shared" si="23"/>
        <v>0</v>
      </c>
      <c r="CR32" s="56">
        <f t="shared" si="23"/>
        <v>0</v>
      </c>
      <c r="CS32" s="56">
        <f t="shared" si="23"/>
        <v>0</v>
      </c>
      <c r="CT32" s="56">
        <f t="shared" si="23"/>
        <v>0</v>
      </c>
      <c r="CU32" s="56">
        <f t="shared" si="23"/>
        <v>0</v>
      </c>
      <c r="CV32" s="56">
        <f t="shared" si="23"/>
        <v>0</v>
      </c>
      <c r="CW32" s="65"/>
    </row>
    <row r="33" spans="1:101" s="35" customFormat="1" ht="21" customHeight="1">
      <c r="A33" s="843"/>
      <c r="B33" s="876" t="s">
        <v>208</v>
      </c>
      <c r="C33" s="877"/>
      <c r="D33" s="49">
        <f>CV33</f>
        <v>0</v>
      </c>
      <c r="E33" s="49">
        <f>E30</f>
        <v>0</v>
      </c>
      <c r="F33" s="49">
        <f>E33+F32</f>
        <v>0</v>
      </c>
      <c r="G33" s="49">
        <f t="shared" ref="G33:BR33" si="24">F33+G32</f>
        <v>0</v>
      </c>
      <c r="H33" s="49">
        <f t="shared" si="24"/>
        <v>0</v>
      </c>
      <c r="I33" s="49">
        <f t="shared" si="24"/>
        <v>0</v>
      </c>
      <c r="J33" s="49">
        <f t="shared" si="24"/>
        <v>0</v>
      </c>
      <c r="K33" s="49">
        <f t="shared" si="24"/>
        <v>0</v>
      </c>
      <c r="L33" s="49">
        <f t="shared" si="24"/>
        <v>0</v>
      </c>
      <c r="M33" s="49">
        <f t="shared" si="24"/>
        <v>0</v>
      </c>
      <c r="N33" s="49">
        <f t="shared" si="24"/>
        <v>0</v>
      </c>
      <c r="O33" s="49">
        <f t="shared" si="24"/>
        <v>0</v>
      </c>
      <c r="P33" s="49">
        <f t="shared" si="24"/>
        <v>0</v>
      </c>
      <c r="Q33" s="49">
        <f t="shared" si="24"/>
        <v>0</v>
      </c>
      <c r="R33" s="49">
        <f t="shared" si="24"/>
        <v>0</v>
      </c>
      <c r="S33" s="49">
        <f t="shared" si="24"/>
        <v>0</v>
      </c>
      <c r="T33" s="49">
        <f t="shared" si="24"/>
        <v>0</v>
      </c>
      <c r="U33" s="49">
        <f t="shared" si="24"/>
        <v>0</v>
      </c>
      <c r="V33" s="49">
        <f t="shared" si="24"/>
        <v>0</v>
      </c>
      <c r="W33" s="49">
        <f t="shared" si="24"/>
        <v>0</v>
      </c>
      <c r="X33" s="49">
        <f t="shared" si="24"/>
        <v>0</v>
      </c>
      <c r="Y33" s="49">
        <f t="shared" si="24"/>
        <v>0</v>
      </c>
      <c r="Z33" s="49">
        <f t="shared" si="24"/>
        <v>0</v>
      </c>
      <c r="AA33" s="49">
        <f t="shared" si="24"/>
        <v>0</v>
      </c>
      <c r="AB33" s="49">
        <f t="shared" si="24"/>
        <v>0</v>
      </c>
      <c r="AC33" s="49">
        <f t="shared" si="24"/>
        <v>0</v>
      </c>
      <c r="AD33" s="49">
        <f t="shared" si="24"/>
        <v>0</v>
      </c>
      <c r="AE33" s="49">
        <f t="shared" si="24"/>
        <v>0</v>
      </c>
      <c r="AF33" s="49">
        <f t="shared" si="24"/>
        <v>0</v>
      </c>
      <c r="AG33" s="49">
        <f t="shared" si="24"/>
        <v>0</v>
      </c>
      <c r="AH33" s="49">
        <f t="shared" si="24"/>
        <v>0</v>
      </c>
      <c r="AI33" s="49">
        <f t="shared" si="24"/>
        <v>0</v>
      </c>
      <c r="AJ33" s="49">
        <f t="shared" si="24"/>
        <v>0</v>
      </c>
      <c r="AK33" s="49">
        <f t="shared" si="24"/>
        <v>0</v>
      </c>
      <c r="AL33" s="49">
        <f t="shared" si="24"/>
        <v>0</v>
      </c>
      <c r="AM33" s="49">
        <f t="shared" si="24"/>
        <v>0</v>
      </c>
      <c r="AN33" s="49">
        <f t="shared" si="24"/>
        <v>0</v>
      </c>
      <c r="AO33" s="49">
        <f t="shared" si="24"/>
        <v>0</v>
      </c>
      <c r="AP33" s="49">
        <f t="shared" si="24"/>
        <v>0</v>
      </c>
      <c r="AQ33" s="49">
        <f t="shared" si="24"/>
        <v>0</v>
      </c>
      <c r="AR33" s="49">
        <f t="shared" si="24"/>
        <v>0</v>
      </c>
      <c r="AS33" s="49">
        <f t="shared" si="24"/>
        <v>0</v>
      </c>
      <c r="AT33" s="49">
        <f t="shared" si="24"/>
        <v>0</v>
      </c>
      <c r="AU33" s="49">
        <f t="shared" si="24"/>
        <v>0</v>
      </c>
      <c r="AV33" s="49">
        <f t="shared" si="24"/>
        <v>0</v>
      </c>
      <c r="AW33" s="49">
        <f t="shared" si="24"/>
        <v>0</v>
      </c>
      <c r="AX33" s="49">
        <f t="shared" si="24"/>
        <v>0</v>
      </c>
      <c r="AY33" s="49">
        <f t="shared" si="24"/>
        <v>0</v>
      </c>
      <c r="AZ33" s="49">
        <f t="shared" si="24"/>
        <v>0</v>
      </c>
      <c r="BA33" s="49">
        <f t="shared" si="24"/>
        <v>0</v>
      </c>
      <c r="BB33" s="49">
        <f t="shared" si="24"/>
        <v>0</v>
      </c>
      <c r="BC33" s="49">
        <f t="shared" si="24"/>
        <v>0</v>
      </c>
      <c r="BD33" s="49">
        <f t="shared" si="24"/>
        <v>0</v>
      </c>
      <c r="BE33" s="49">
        <f t="shared" si="24"/>
        <v>0</v>
      </c>
      <c r="BF33" s="49">
        <f t="shared" si="24"/>
        <v>0</v>
      </c>
      <c r="BG33" s="49">
        <f t="shared" si="24"/>
        <v>0</v>
      </c>
      <c r="BH33" s="49">
        <f t="shared" si="24"/>
        <v>0</v>
      </c>
      <c r="BI33" s="49">
        <f t="shared" si="24"/>
        <v>0</v>
      </c>
      <c r="BJ33" s="49">
        <f t="shared" si="24"/>
        <v>0</v>
      </c>
      <c r="BK33" s="49">
        <f t="shared" si="24"/>
        <v>0</v>
      </c>
      <c r="BL33" s="49">
        <f t="shared" si="24"/>
        <v>0</v>
      </c>
      <c r="BM33" s="49">
        <f t="shared" si="24"/>
        <v>0</v>
      </c>
      <c r="BN33" s="49">
        <f t="shared" si="24"/>
        <v>0</v>
      </c>
      <c r="BO33" s="49">
        <f t="shared" si="24"/>
        <v>0</v>
      </c>
      <c r="BP33" s="49">
        <f t="shared" si="24"/>
        <v>0</v>
      </c>
      <c r="BQ33" s="49">
        <f t="shared" si="24"/>
        <v>0</v>
      </c>
      <c r="BR33" s="49">
        <f t="shared" si="24"/>
        <v>0</v>
      </c>
      <c r="BS33" s="49">
        <f t="shared" ref="BS33:CV33" si="25">BR33+BS32</f>
        <v>0</v>
      </c>
      <c r="BT33" s="49">
        <f t="shared" si="25"/>
        <v>0</v>
      </c>
      <c r="BU33" s="49">
        <f t="shared" si="25"/>
        <v>0</v>
      </c>
      <c r="BV33" s="49">
        <f t="shared" si="25"/>
        <v>0</v>
      </c>
      <c r="BW33" s="49">
        <f t="shared" si="25"/>
        <v>0</v>
      </c>
      <c r="BX33" s="49">
        <f t="shared" si="25"/>
        <v>0</v>
      </c>
      <c r="BY33" s="49">
        <f t="shared" si="25"/>
        <v>0</v>
      </c>
      <c r="BZ33" s="49">
        <f t="shared" si="25"/>
        <v>0</v>
      </c>
      <c r="CA33" s="49">
        <f t="shared" si="25"/>
        <v>0</v>
      </c>
      <c r="CB33" s="49">
        <f t="shared" si="25"/>
        <v>0</v>
      </c>
      <c r="CC33" s="49">
        <f t="shared" si="25"/>
        <v>0</v>
      </c>
      <c r="CD33" s="49">
        <f t="shared" si="25"/>
        <v>0</v>
      </c>
      <c r="CE33" s="49">
        <f t="shared" si="25"/>
        <v>0</v>
      </c>
      <c r="CF33" s="49">
        <f t="shared" si="25"/>
        <v>0</v>
      </c>
      <c r="CG33" s="49">
        <f t="shared" si="25"/>
        <v>0</v>
      </c>
      <c r="CH33" s="49">
        <f t="shared" si="25"/>
        <v>0</v>
      </c>
      <c r="CI33" s="49">
        <f t="shared" si="25"/>
        <v>0</v>
      </c>
      <c r="CJ33" s="49">
        <f t="shared" si="25"/>
        <v>0</v>
      </c>
      <c r="CK33" s="49">
        <f t="shared" si="25"/>
        <v>0</v>
      </c>
      <c r="CL33" s="49">
        <f t="shared" si="25"/>
        <v>0</v>
      </c>
      <c r="CM33" s="49">
        <f t="shared" si="25"/>
        <v>0</v>
      </c>
      <c r="CN33" s="49">
        <f t="shared" si="25"/>
        <v>0</v>
      </c>
      <c r="CO33" s="49">
        <f t="shared" si="25"/>
        <v>0</v>
      </c>
      <c r="CP33" s="49">
        <f t="shared" si="25"/>
        <v>0</v>
      </c>
      <c r="CQ33" s="49">
        <f t="shared" si="25"/>
        <v>0</v>
      </c>
      <c r="CR33" s="49">
        <f t="shared" si="25"/>
        <v>0</v>
      </c>
      <c r="CS33" s="49">
        <f t="shared" si="25"/>
        <v>0</v>
      </c>
      <c r="CT33" s="49">
        <f t="shared" si="25"/>
        <v>0</v>
      </c>
      <c r="CU33" s="49">
        <f t="shared" si="25"/>
        <v>0</v>
      </c>
      <c r="CV33" s="49">
        <f t="shared" si="25"/>
        <v>0</v>
      </c>
      <c r="CW33" s="62"/>
    </row>
    <row r="34" spans="1:101" ht="21" customHeight="1">
      <c r="A34" s="878" t="s">
        <v>267</v>
      </c>
      <c r="B34" s="878"/>
      <c r="C34" s="878"/>
      <c r="D34" s="57">
        <f>SUM(E34:CV34)</f>
        <v>0</v>
      </c>
      <c r="E34" s="57">
        <f>E28+E32</f>
        <v>0</v>
      </c>
      <c r="F34" s="57">
        <f>F28+F32</f>
        <v>0</v>
      </c>
      <c r="G34" s="57">
        <f t="shared" ref="G34:BR34" si="26">G28+G32</f>
        <v>0</v>
      </c>
      <c r="H34" s="57">
        <f t="shared" si="26"/>
        <v>0</v>
      </c>
      <c r="I34" s="57">
        <f t="shared" si="26"/>
        <v>0</v>
      </c>
      <c r="J34" s="57">
        <f t="shared" si="26"/>
        <v>0</v>
      </c>
      <c r="K34" s="57">
        <f t="shared" si="26"/>
        <v>0</v>
      </c>
      <c r="L34" s="57">
        <f t="shared" si="26"/>
        <v>0</v>
      </c>
      <c r="M34" s="57">
        <f t="shared" si="26"/>
        <v>0</v>
      </c>
      <c r="N34" s="57">
        <f t="shared" si="26"/>
        <v>0</v>
      </c>
      <c r="O34" s="57">
        <f t="shared" si="26"/>
        <v>0</v>
      </c>
      <c r="P34" s="57">
        <f t="shared" si="26"/>
        <v>0</v>
      </c>
      <c r="Q34" s="57">
        <f t="shared" si="26"/>
        <v>0</v>
      </c>
      <c r="R34" s="57">
        <f t="shared" si="26"/>
        <v>0</v>
      </c>
      <c r="S34" s="57">
        <f t="shared" si="26"/>
        <v>0</v>
      </c>
      <c r="T34" s="57">
        <f t="shared" si="26"/>
        <v>0</v>
      </c>
      <c r="U34" s="57">
        <f t="shared" si="26"/>
        <v>0</v>
      </c>
      <c r="V34" s="57">
        <f t="shared" si="26"/>
        <v>0</v>
      </c>
      <c r="W34" s="57">
        <f t="shared" si="26"/>
        <v>0</v>
      </c>
      <c r="X34" s="57">
        <f t="shared" si="26"/>
        <v>0</v>
      </c>
      <c r="Y34" s="57">
        <f t="shared" si="26"/>
        <v>0</v>
      </c>
      <c r="Z34" s="57">
        <f t="shared" si="26"/>
        <v>0</v>
      </c>
      <c r="AA34" s="57">
        <f t="shared" si="26"/>
        <v>0</v>
      </c>
      <c r="AB34" s="57">
        <f t="shared" si="26"/>
        <v>0</v>
      </c>
      <c r="AC34" s="57">
        <f t="shared" si="26"/>
        <v>0</v>
      </c>
      <c r="AD34" s="57">
        <f t="shared" si="26"/>
        <v>0</v>
      </c>
      <c r="AE34" s="57">
        <f t="shared" si="26"/>
        <v>0</v>
      </c>
      <c r="AF34" s="57">
        <f t="shared" si="26"/>
        <v>0</v>
      </c>
      <c r="AG34" s="57">
        <f t="shared" si="26"/>
        <v>0</v>
      </c>
      <c r="AH34" s="57">
        <f t="shared" si="26"/>
        <v>0</v>
      </c>
      <c r="AI34" s="57">
        <f t="shared" si="26"/>
        <v>0</v>
      </c>
      <c r="AJ34" s="57">
        <f t="shared" si="26"/>
        <v>0</v>
      </c>
      <c r="AK34" s="57">
        <f t="shared" si="26"/>
        <v>0</v>
      </c>
      <c r="AL34" s="57">
        <f t="shared" si="26"/>
        <v>0</v>
      </c>
      <c r="AM34" s="57">
        <f t="shared" si="26"/>
        <v>0</v>
      </c>
      <c r="AN34" s="57">
        <f t="shared" si="26"/>
        <v>0</v>
      </c>
      <c r="AO34" s="57">
        <f t="shared" si="26"/>
        <v>0</v>
      </c>
      <c r="AP34" s="57">
        <f t="shared" si="26"/>
        <v>0</v>
      </c>
      <c r="AQ34" s="57">
        <f t="shared" si="26"/>
        <v>0</v>
      </c>
      <c r="AR34" s="57">
        <f t="shared" si="26"/>
        <v>0</v>
      </c>
      <c r="AS34" s="57">
        <f t="shared" si="26"/>
        <v>0</v>
      </c>
      <c r="AT34" s="57">
        <f t="shared" si="26"/>
        <v>0</v>
      </c>
      <c r="AU34" s="57">
        <f t="shared" si="26"/>
        <v>0</v>
      </c>
      <c r="AV34" s="57">
        <f t="shared" si="26"/>
        <v>0</v>
      </c>
      <c r="AW34" s="57">
        <f t="shared" si="26"/>
        <v>0</v>
      </c>
      <c r="AX34" s="57">
        <f t="shared" si="26"/>
        <v>0</v>
      </c>
      <c r="AY34" s="57">
        <f t="shared" si="26"/>
        <v>0</v>
      </c>
      <c r="AZ34" s="57">
        <f t="shared" si="26"/>
        <v>0</v>
      </c>
      <c r="BA34" s="57">
        <f t="shared" si="26"/>
        <v>0</v>
      </c>
      <c r="BB34" s="57">
        <f t="shared" si="26"/>
        <v>0</v>
      </c>
      <c r="BC34" s="57">
        <f t="shared" si="26"/>
        <v>0</v>
      </c>
      <c r="BD34" s="57">
        <f t="shared" si="26"/>
        <v>0</v>
      </c>
      <c r="BE34" s="57">
        <f t="shared" si="26"/>
        <v>0</v>
      </c>
      <c r="BF34" s="57">
        <f t="shared" si="26"/>
        <v>0</v>
      </c>
      <c r="BG34" s="57">
        <f t="shared" si="26"/>
        <v>0</v>
      </c>
      <c r="BH34" s="57">
        <f t="shared" si="26"/>
        <v>0</v>
      </c>
      <c r="BI34" s="57">
        <f t="shared" si="26"/>
        <v>0</v>
      </c>
      <c r="BJ34" s="57">
        <f t="shared" si="26"/>
        <v>0</v>
      </c>
      <c r="BK34" s="57">
        <f t="shared" si="26"/>
        <v>0</v>
      </c>
      <c r="BL34" s="57">
        <f t="shared" si="26"/>
        <v>0</v>
      </c>
      <c r="BM34" s="57">
        <f t="shared" si="26"/>
        <v>0</v>
      </c>
      <c r="BN34" s="57">
        <f t="shared" si="26"/>
        <v>0</v>
      </c>
      <c r="BO34" s="57">
        <f t="shared" si="26"/>
        <v>0</v>
      </c>
      <c r="BP34" s="57">
        <f t="shared" si="26"/>
        <v>0</v>
      </c>
      <c r="BQ34" s="57">
        <f t="shared" si="26"/>
        <v>0</v>
      </c>
      <c r="BR34" s="57">
        <f t="shared" si="26"/>
        <v>0</v>
      </c>
      <c r="BS34" s="57">
        <f t="shared" ref="BS34:CV34" si="27">BS28+BS32</f>
        <v>0</v>
      </c>
      <c r="BT34" s="57">
        <f t="shared" si="27"/>
        <v>0</v>
      </c>
      <c r="BU34" s="57">
        <f t="shared" si="27"/>
        <v>0</v>
      </c>
      <c r="BV34" s="57">
        <f t="shared" si="27"/>
        <v>0</v>
      </c>
      <c r="BW34" s="57">
        <f t="shared" si="27"/>
        <v>0</v>
      </c>
      <c r="BX34" s="57">
        <f t="shared" si="27"/>
        <v>0</v>
      </c>
      <c r="BY34" s="57">
        <f t="shared" si="27"/>
        <v>0</v>
      </c>
      <c r="BZ34" s="57">
        <f t="shared" si="27"/>
        <v>0</v>
      </c>
      <c r="CA34" s="57">
        <f t="shared" si="27"/>
        <v>0</v>
      </c>
      <c r="CB34" s="57">
        <f t="shared" si="27"/>
        <v>0</v>
      </c>
      <c r="CC34" s="57">
        <f t="shared" si="27"/>
        <v>0</v>
      </c>
      <c r="CD34" s="57">
        <f t="shared" si="27"/>
        <v>0</v>
      </c>
      <c r="CE34" s="57">
        <f t="shared" si="27"/>
        <v>0</v>
      </c>
      <c r="CF34" s="57">
        <f t="shared" si="27"/>
        <v>0</v>
      </c>
      <c r="CG34" s="57">
        <f t="shared" si="27"/>
        <v>0</v>
      </c>
      <c r="CH34" s="57">
        <f t="shared" si="27"/>
        <v>0</v>
      </c>
      <c r="CI34" s="57">
        <f t="shared" si="27"/>
        <v>0</v>
      </c>
      <c r="CJ34" s="57">
        <f t="shared" si="27"/>
        <v>0</v>
      </c>
      <c r="CK34" s="57">
        <f t="shared" si="27"/>
        <v>0</v>
      </c>
      <c r="CL34" s="57">
        <f t="shared" si="27"/>
        <v>0</v>
      </c>
      <c r="CM34" s="57">
        <f t="shared" si="27"/>
        <v>0</v>
      </c>
      <c r="CN34" s="57">
        <f t="shared" si="27"/>
        <v>0</v>
      </c>
      <c r="CO34" s="57">
        <f t="shared" si="27"/>
        <v>0</v>
      </c>
      <c r="CP34" s="57">
        <f t="shared" si="27"/>
        <v>0</v>
      </c>
      <c r="CQ34" s="57">
        <f t="shared" si="27"/>
        <v>0</v>
      </c>
      <c r="CR34" s="57">
        <f t="shared" si="27"/>
        <v>0</v>
      </c>
      <c r="CS34" s="57">
        <f t="shared" si="27"/>
        <v>0</v>
      </c>
      <c r="CT34" s="57">
        <f t="shared" si="27"/>
        <v>0</v>
      </c>
      <c r="CU34" s="57">
        <f t="shared" si="27"/>
        <v>0</v>
      </c>
      <c r="CV34" s="57">
        <f t="shared" si="27"/>
        <v>0</v>
      </c>
      <c r="CW34" s="62"/>
    </row>
    <row r="35" spans="1:101" ht="21" customHeight="1">
      <c r="A35" s="867" t="s">
        <v>268</v>
      </c>
      <c r="B35" s="868"/>
      <c r="C35" s="869"/>
      <c r="D35" s="57">
        <f>CV35</f>
        <v>0</v>
      </c>
      <c r="E35" s="57">
        <f>E34</f>
        <v>0</v>
      </c>
      <c r="F35" s="57">
        <f t="shared" ref="F35:AK35" si="28">E35+F34</f>
        <v>0</v>
      </c>
      <c r="G35" s="57">
        <f t="shared" si="28"/>
        <v>0</v>
      </c>
      <c r="H35" s="57">
        <f t="shared" si="28"/>
        <v>0</v>
      </c>
      <c r="I35" s="57">
        <f t="shared" si="28"/>
        <v>0</v>
      </c>
      <c r="J35" s="57">
        <f t="shared" si="28"/>
        <v>0</v>
      </c>
      <c r="K35" s="57">
        <f t="shared" si="28"/>
        <v>0</v>
      </c>
      <c r="L35" s="57">
        <f t="shared" si="28"/>
        <v>0</v>
      </c>
      <c r="M35" s="57">
        <f t="shared" si="28"/>
        <v>0</v>
      </c>
      <c r="N35" s="57">
        <f t="shared" si="28"/>
        <v>0</v>
      </c>
      <c r="O35" s="57">
        <f t="shared" si="28"/>
        <v>0</v>
      </c>
      <c r="P35" s="57">
        <f t="shared" si="28"/>
        <v>0</v>
      </c>
      <c r="Q35" s="57">
        <f t="shared" si="28"/>
        <v>0</v>
      </c>
      <c r="R35" s="57">
        <f t="shared" si="28"/>
        <v>0</v>
      </c>
      <c r="S35" s="57">
        <f t="shared" si="28"/>
        <v>0</v>
      </c>
      <c r="T35" s="57">
        <f t="shared" si="28"/>
        <v>0</v>
      </c>
      <c r="U35" s="57">
        <f t="shared" si="28"/>
        <v>0</v>
      </c>
      <c r="V35" s="57">
        <f t="shared" si="28"/>
        <v>0</v>
      </c>
      <c r="W35" s="57">
        <f t="shared" si="28"/>
        <v>0</v>
      </c>
      <c r="X35" s="57">
        <f t="shared" si="28"/>
        <v>0</v>
      </c>
      <c r="Y35" s="57">
        <f t="shared" si="28"/>
        <v>0</v>
      </c>
      <c r="Z35" s="57">
        <f t="shared" si="28"/>
        <v>0</v>
      </c>
      <c r="AA35" s="57">
        <f t="shared" si="28"/>
        <v>0</v>
      </c>
      <c r="AB35" s="57">
        <f t="shared" si="28"/>
        <v>0</v>
      </c>
      <c r="AC35" s="57">
        <f t="shared" si="28"/>
        <v>0</v>
      </c>
      <c r="AD35" s="57">
        <f t="shared" si="28"/>
        <v>0</v>
      </c>
      <c r="AE35" s="57">
        <f t="shared" si="28"/>
        <v>0</v>
      </c>
      <c r="AF35" s="57">
        <f t="shared" si="28"/>
        <v>0</v>
      </c>
      <c r="AG35" s="57">
        <f t="shared" si="28"/>
        <v>0</v>
      </c>
      <c r="AH35" s="57">
        <f t="shared" si="28"/>
        <v>0</v>
      </c>
      <c r="AI35" s="57">
        <f t="shared" si="28"/>
        <v>0</v>
      </c>
      <c r="AJ35" s="57">
        <f t="shared" si="28"/>
        <v>0</v>
      </c>
      <c r="AK35" s="57">
        <f t="shared" si="28"/>
        <v>0</v>
      </c>
      <c r="AL35" s="57">
        <f t="shared" ref="AL35:BQ35" si="29">AK35+AL34</f>
        <v>0</v>
      </c>
      <c r="AM35" s="57">
        <f t="shared" si="29"/>
        <v>0</v>
      </c>
      <c r="AN35" s="57">
        <f t="shared" si="29"/>
        <v>0</v>
      </c>
      <c r="AO35" s="57">
        <f t="shared" si="29"/>
        <v>0</v>
      </c>
      <c r="AP35" s="57">
        <f t="shared" si="29"/>
        <v>0</v>
      </c>
      <c r="AQ35" s="57">
        <f t="shared" si="29"/>
        <v>0</v>
      </c>
      <c r="AR35" s="57">
        <f t="shared" si="29"/>
        <v>0</v>
      </c>
      <c r="AS35" s="57">
        <f t="shared" si="29"/>
        <v>0</v>
      </c>
      <c r="AT35" s="57">
        <f t="shared" si="29"/>
        <v>0</v>
      </c>
      <c r="AU35" s="57">
        <f t="shared" si="29"/>
        <v>0</v>
      </c>
      <c r="AV35" s="57">
        <f t="shared" si="29"/>
        <v>0</v>
      </c>
      <c r="AW35" s="57">
        <f t="shared" si="29"/>
        <v>0</v>
      </c>
      <c r="AX35" s="57">
        <f t="shared" si="29"/>
        <v>0</v>
      </c>
      <c r="AY35" s="57">
        <f t="shared" si="29"/>
        <v>0</v>
      </c>
      <c r="AZ35" s="57">
        <f t="shared" si="29"/>
        <v>0</v>
      </c>
      <c r="BA35" s="57">
        <f t="shared" si="29"/>
        <v>0</v>
      </c>
      <c r="BB35" s="57">
        <f t="shared" si="29"/>
        <v>0</v>
      </c>
      <c r="BC35" s="57">
        <f t="shared" si="29"/>
        <v>0</v>
      </c>
      <c r="BD35" s="57">
        <f t="shared" si="29"/>
        <v>0</v>
      </c>
      <c r="BE35" s="57">
        <f t="shared" si="29"/>
        <v>0</v>
      </c>
      <c r="BF35" s="57">
        <f t="shared" si="29"/>
        <v>0</v>
      </c>
      <c r="BG35" s="57">
        <f t="shared" si="29"/>
        <v>0</v>
      </c>
      <c r="BH35" s="57">
        <f t="shared" si="29"/>
        <v>0</v>
      </c>
      <c r="BI35" s="57">
        <f t="shared" si="29"/>
        <v>0</v>
      </c>
      <c r="BJ35" s="57">
        <f t="shared" si="29"/>
        <v>0</v>
      </c>
      <c r="BK35" s="57">
        <f t="shared" si="29"/>
        <v>0</v>
      </c>
      <c r="BL35" s="57">
        <f t="shared" si="29"/>
        <v>0</v>
      </c>
      <c r="BM35" s="57">
        <f t="shared" si="29"/>
        <v>0</v>
      </c>
      <c r="BN35" s="57">
        <f t="shared" si="29"/>
        <v>0</v>
      </c>
      <c r="BO35" s="57">
        <f t="shared" si="29"/>
        <v>0</v>
      </c>
      <c r="BP35" s="57">
        <f t="shared" si="29"/>
        <v>0</v>
      </c>
      <c r="BQ35" s="57">
        <f t="shared" si="29"/>
        <v>0</v>
      </c>
      <c r="BR35" s="57">
        <f t="shared" ref="BR35:CV35" si="30">BQ35+BR34</f>
        <v>0</v>
      </c>
      <c r="BS35" s="57">
        <f t="shared" si="30"/>
        <v>0</v>
      </c>
      <c r="BT35" s="57">
        <f t="shared" si="30"/>
        <v>0</v>
      </c>
      <c r="BU35" s="57">
        <f t="shared" si="30"/>
        <v>0</v>
      </c>
      <c r="BV35" s="57">
        <f t="shared" si="30"/>
        <v>0</v>
      </c>
      <c r="BW35" s="57">
        <f t="shared" si="30"/>
        <v>0</v>
      </c>
      <c r="BX35" s="57">
        <f t="shared" si="30"/>
        <v>0</v>
      </c>
      <c r="BY35" s="57">
        <f t="shared" si="30"/>
        <v>0</v>
      </c>
      <c r="BZ35" s="57">
        <f t="shared" si="30"/>
        <v>0</v>
      </c>
      <c r="CA35" s="57">
        <f t="shared" si="30"/>
        <v>0</v>
      </c>
      <c r="CB35" s="57">
        <f t="shared" si="30"/>
        <v>0</v>
      </c>
      <c r="CC35" s="57">
        <f t="shared" si="30"/>
        <v>0</v>
      </c>
      <c r="CD35" s="57">
        <f t="shared" si="30"/>
        <v>0</v>
      </c>
      <c r="CE35" s="57">
        <f t="shared" si="30"/>
        <v>0</v>
      </c>
      <c r="CF35" s="57">
        <f t="shared" si="30"/>
        <v>0</v>
      </c>
      <c r="CG35" s="57">
        <f t="shared" si="30"/>
        <v>0</v>
      </c>
      <c r="CH35" s="57">
        <f t="shared" si="30"/>
        <v>0</v>
      </c>
      <c r="CI35" s="57">
        <f t="shared" si="30"/>
        <v>0</v>
      </c>
      <c r="CJ35" s="57">
        <f t="shared" si="30"/>
        <v>0</v>
      </c>
      <c r="CK35" s="57">
        <f t="shared" si="30"/>
        <v>0</v>
      </c>
      <c r="CL35" s="57">
        <f t="shared" si="30"/>
        <v>0</v>
      </c>
      <c r="CM35" s="57">
        <f t="shared" si="30"/>
        <v>0</v>
      </c>
      <c r="CN35" s="57">
        <f t="shared" si="30"/>
        <v>0</v>
      </c>
      <c r="CO35" s="57">
        <f t="shared" si="30"/>
        <v>0</v>
      </c>
      <c r="CP35" s="57">
        <f t="shared" si="30"/>
        <v>0</v>
      </c>
      <c r="CQ35" s="57">
        <f t="shared" si="30"/>
        <v>0</v>
      </c>
      <c r="CR35" s="57">
        <f t="shared" si="30"/>
        <v>0</v>
      </c>
      <c r="CS35" s="57">
        <f t="shared" si="30"/>
        <v>0</v>
      </c>
      <c r="CT35" s="57">
        <f t="shared" si="30"/>
        <v>0</v>
      </c>
      <c r="CU35" s="57">
        <f t="shared" si="30"/>
        <v>0</v>
      </c>
      <c r="CV35" s="57">
        <f t="shared" si="30"/>
        <v>0</v>
      </c>
      <c r="CW35" s="62"/>
    </row>
    <row r="36" spans="1:101" ht="24" customHeight="1"/>
    <row r="40" spans="1:101">
      <c r="B40" s="37" t="s">
        <v>689</v>
      </c>
      <c r="C40" s="58">
        <v>0.35</v>
      </c>
      <c r="D40" s="37">
        <f t="shared" ref="D40:D42" si="31">SUM(E40:CV40)</f>
        <v>0</v>
      </c>
      <c r="E40" s="37">
        <f>'6、销售进度'!C53*$C40</f>
        <v>0</v>
      </c>
      <c r="F40" s="37">
        <f>'6、销售进度'!D53*$C40</f>
        <v>0</v>
      </c>
      <c r="G40" s="37">
        <f>'6、销售进度'!E53*$C40</f>
        <v>0</v>
      </c>
      <c r="H40" s="37">
        <f>'6、销售进度'!F53*$C40</f>
        <v>0</v>
      </c>
      <c r="I40" s="37">
        <f>'6、销售进度'!G53*$C40</f>
        <v>0</v>
      </c>
      <c r="J40" s="37">
        <f>'6、销售进度'!H53*$C40</f>
        <v>0</v>
      </c>
      <c r="K40" s="37">
        <f>'6、销售进度'!I53*$C40</f>
        <v>0</v>
      </c>
      <c r="L40" s="37">
        <f>'6、销售进度'!J53*$C40</f>
        <v>0</v>
      </c>
      <c r="M40" s="37">
        <f>'6、销售进度'!K53*$C40</f>
        <v>0</v>
      </c>
      <c r="N40" s="37">
        <f>'6、销售进度'!L53*$C40</f>
        <v>0</v>
      </c>
      <c r="O40" s="37">
        <f>'6、销售进度'!M53*$C40</f>
        <v>0</v>
      </c>
      <c r="P40" s="37">
        <f>'6、销售进度'!N53*$C40</f>
        <v>0</v>
      </c>
      <c r="Q40" s="37">
        <f>'6、销售进度'!O53*$C40</f>
        <v>0</v>
      </c>
      <c r="R40" s="37">
        <f>'6、销售进度'!P53*$C40</f>
        <v>0</v>
      </c>
      <c r="S40" s="37">
        <f>'6、销售进度'!Q53*$C40</f>
        <v>0</v>
      </c>
      <c r="T40" s="37">
        <f>'6、销售进度'!R53*$C40</f>
        <v>0</v>
      </c>
      <c r="U40" s="37">
        <f>'6、销售进度'!S53*$C40</f>
        <v>0</v>
      </c>
      <c r="V40" s="37">
        <f>'6、销售进度'!T53*$C40</f>
        <v>0</v>
      </c>
      <c r="W40" s="37">
        <f>'6、销售进度'!U53*$C40</f>
        <v>0</v>
      </c>
      <c r="X40" s="37">
        <f>'6、销售进度'!V53*$C40</f>
        <v>0</v>
      </c>
      <c r="Y40" s="37">
        <f>'6、销售进度'!W53*$C40</f>
        <v>0</v>
      </c>
      <c r="Z40" s="37">
        <f>'6、销售进度'!X53*$C40</f>
        <v>0</v>
      </c>
      <c r="AA40" s="37">
        <f>'6、销售进度'!Y53*$C40</f>
        <v>0</v>
      </c>
      <c r="AB40" s="37">
        <f>'6、销售进度'!Z53*$C40</f>
        <v>0</v>
      </c>
      <c r="AC40" s="37">
        <f>'6、销售进度'!AA53*$C40</f>
        <v>0</v>
      </c>
      <c r="AD40" s="37">
        <f>'6、销售进度'!AB53*$C40</f>
        <v>0</v>
      </c>
      <c r="AE40" s="37">
        <f>'6、销售进度'!AC53*$C40</f>
        <v>0</v>
      </c>
      <c r="AF40" s="37">
        <f>'6、销售进度'!AD53*$C40</f>
        <v>0</v>
      </c>
      <c r="AG40" s="37">
        <f>'6、销售进度'!AE53*$C40</f>
        <v>0</v>
      </c>
      <c r="AH40" s="37">
        <f>'6、销售进度'!AF53*$C40</f>
        <v>0</v>
      </c>
      <c r="AI40" s="37">
        <f>'6、销售进度'!AG53*$C40</f>
        <v>0</v>
      </c>
      <c r="AJ40" s="37">
        <f>'6、销售进度'!AH53*$C40</f>
        <v>0</v>
      </c>
      <c r="AK40" s="37">
        <f>'6、销售进度'!AI53*$C40</f>
        <v>0</v>
      </c>
      <c r="AL40" s="37">
        <f>'6、销售进度'!AJ53*$C40</f>
        <v>0</v>
      </c>
      <c r="AM40" s="37">
        <f>'6、销售进度'!AK53*$C40</f>
        <v>0</v>
      </c>
      <c r="AN40" s="37">
        <f>'6、销售进度'!AL53*$C40</f>
        <v>0</v>
      </c>
      <c r="AO40" s="37">
        <f>'6、销售进度'!AM53*$C40</f>
        <v>0</v>
      </c>
      <c r="AP40" s="37">
        <f>'6、销售进度'!AN53*$C40</f>
        <v>0</v>
      </c>
      <c r="AQ40" s="37">
        <f>'6、销售进度'!AO53*$C40</f>
        <v>0</v>
      </c>
      <c r="AR40" s="37">
        <f>'6、销售进度'!AP53*$C40</f>
        <v>0</v>
      </c>
      <c r="AS40" s="37">
        <f>'6、销售进度'!AQ53*$C40</f>
        <v>0</v>
      </c>
      <c r="AT40" s="37">
        <f>'6、销售进度'!AR53*$C40</f>
        <v>0</v>
      </c>
      <c r="AU40" s="37">
        <f>'6、销售进度'!AS53*$C40</f>
        <v>0</v>
      </c>
      <c r="AV40" s="37">
        <f>'6、销售进度'!AT53*$C40</f>
        <v>0</v>
      </c>
      <c r="AW40" s="37">
        <f>'6、销售进度'!AU53*$C40</f>
        <v>0</v>
      </c>
      <c r="AX40" s="37">
        <f>'6、销售进度'!AV53*$C40</f>
        <v>0</v>
      </c>
      <c r="AY40" s="37">
        <f>'6、销售进度'!AW53*$C40</f>
        <v>0</v>
      </c>
      <c r="AZ40" s="37">
        <f>'6、销售进度'!AX53*$C40</f>
        <v>0</v>
      </c>
      <c r="BA40" s="37">
        <f>'6、销售进度'!AY53*$C40</f>
        <v>0</v>
      </c>
      <c r="BB40" s="37">
        <f>'6、销售进度'!AZ53*$C40</f>
        <v>0</v>
      </c>
      <c r="BC40" s="37">
        <f>'6、销售进度'!BA53*$C40</f>
        <v>0</v>
      </c>
      <c r="BD40" s="37">
        <f>'6、销售进度'!BB53*$C40</f>
        <v>0</v>
      </c>
      <c r="BE40" s="37">
        <f>'6、销售进度'!BC53*$C40</f>
        <v>0</v>
      </c>
      <c r="BF40" s="37">
        <f>'6、销售进度'!BD53*$C40</f>
        <v>0</v>
      </c>
      <c r="BG40" s="37">
        <f>'6、销售进度'!BE53*$C40</f>
        <v>0</v>
      </c>
      <c r="BH40" s="37">
        <f>'6、销售进度'!BF53*$C40</f>
        <v>0</v>
      </c>
      <c r="BI40" s="37">
        <f>'6、销售进度'!BG53*$C40</f>
        <v>0</v>
      </c>
      <c r="BJ40" s="37">
        <f>'6、销售进度'!BH53*$C40</f>
        <v>0</v>
      </c>
      <c r="BK40" s="37">
        <f>'6、销售进度'!BI53*$C40</f>
        <v>0</v>
      </c>
      <c r="BL40" s="37">
        <f>'6、销售进度'!BJ53*$C40</f>
        <v>0</v>
      </c>
    </row>
    <row r="41" spans="1:101" s="36" customFormat="1">
      <c r="D41" s="36">
        <f t="shared" si="31"/>
        <v>1.0000000000000002</v>
      </c>
      <c r="N41" s="36">
        <v>0.05</v>
      </c>
      <c r="O41" s="36">
        <v>0.05</v>
      </c>
      <c r="P41" s="36">
        <v>0.05</v>
      </c>
      <c r="Q41" s="36">
        <v>0.05</v>
      </c>
      <c r="R41" s="36">
        <v>0.05</v>
      </c>
      <c r="S41" s="36">
        <v>0.05</v>
      </c>
      <c r="T41" s="36">
        <v>0.05</v>
      </c>
      <c r="U41" s="36">
        <v>0.05</v>
      </c>
      <c r="V41" s="36">
        <v>0.05</v>
      </c>
      <c r="W41" s="36">
        <v>0.05</v>
      </c>
      <c r="X41" s="36">
        <v>0.05</v>
      </c>
      <c r="Y41" s="36">
        <v>0.05</v>
      </c>
      <c r="Z41" s="36">
        <v>0.05</v>
      </c>
      <c r="AA41" s="36">
        <v>0.05</v>
      </c>
      <c r="AB41" s="36">
        <v>0.05</v>
      </c>
      <c r="AC41" s="36">
        <v>0.05</v>
      </c>
      <c r="AD41" s="36">
        <v>0.05</v>
      </c>
      <c r="AE41" s="36">
        <v>0.05</v>
      </c>
      <c r="AF41" s="36">
        <v>0.05</v>
      </c>
      <c r="AG41" s="36">
        <v>0.05</v>
      </c>
      <c r="CW41" s="66"/>
    </row>
    <row r="42" spans="1:101">
      <c r="B42" s="37" t="s">
        <v>690</v>
      </c>
      <c r="D42" s="37">
        <f t="shared" si="31"/>
        <v>0</v>
      </c>
      <c r="E42" s="37">
        <f t="shared" ref="E42:AS42" si="32">$D$40*E41</f>
        <v>0</v>
      </c>
      <c r="F42" s="37">
        <f t="shared" si="32"/>
        <v>0</v>
      </c>
      <c r="G42" s="37">
        <f t="shared" si="32"/>
        <v>0</v>
      </c>
      <c r="H42" s="37">
        <f t="shared" si="32"/>
        <v>0</v>
      </c>
      <c r="I42" s="37">
        <f t="shared" si="32"/>
        <v>0</v>
      </c>
      <c r="J42" s="37">
        <f t="shared" si="32"/>
        <v>0</v>
      </c>
      <c r="K42" s="37">
        <f t="shared" si="32"/>
        <v>0</v>
      </c>
      <c r="L42" s="37">
        <f t="shared" si="32"/>
        <v>0</v>
      </c>
      <c r="M42" s="37">
        <f t="shared" si="32"/>
        <v>0</v>
      </c>
      <c r="N42" s="37">
        <f t="shared" si="32"/>
        <v>0</v>
      </c>
      <c r="O42" s="37">
        <f t="shared" si="32"/>
        <v>0</v>
      </c>
      <c r="P42" s="37">
        <f t="shared" si="32"/>
        <v>0</v>
      </c>
      <c r="Q42" s="37">
        <f t="shared" si="32"/>
        <v>0</v>
      </c>
      <c r="R42" s="37">
        <f t="shared" si="32"/>
        <v>0</v>
      </c>
      <c r="S42" s="37">
        <f t="shared" si="32"/>
        <v>0</v>
      </c>
      <c r="T42" s="37">
        <f t="shared" si="32"/>
        <v>0</v>
      </c>
      <c r="U42" s="37">
        <f t="shared" si="32"/>
        <v>0</v>
      </c>
      <c r="V42" s="37">
        <f t="shared" si="32"/>
        <v>0</v>
      </c>
      <c r="W42" s="37">
        <f t="shared" si="32"/>
        <v>0</v>
      </c>
      <c r="X42" s="37">
        <f t="shared" si="32"/>
        <v>0</v>
      </c>
      <c r="Y42" s="37">
        <f t="shared" si="32"/>
        <v>0</v>
      </c>
      <c r="Z42" s="37">
        <f t="shared" si="32"/>
        <v>0</v>
      </c>
      <c r="AA42" s="37">
        <f t="shared" si="32"/>
        <v>0</v>
      </c>
      <c r="AB42" s="37">
        <f t="shared" si="32"/>
        <v>0</v>
      </c>
      <c r="AC42" s="37">
        <f t="shared" si="32"/>
        <v>0</v>
      </c>
      <c r="AD42" s="37">
        <f t="shared" si="32"/>
        <v>0</v>
      </c>
      <c r="AE42" s="37">
        <f t="shared" si="32"/>
        <v>0</v>
      </c>
      <c r="AF42" s="37">
        <f t="shared" si="32"/>
        <v>0</v>
      </c>
      <c r="AG42" s="37">
        <f t="shared" si="32"/>
        <v>0</v>
      </c>
      <c r="AH42" s="37">
        <f t="shared" si="32"/>
        <v>0</v>
      </c>
      <c r="AI42" s="37">
        <f t="shared" si="32"/>
        <v>0</v>
      </c>
      <c r="AJ42" s="37">
        <f t="shared" si="32"/>
        <v>0</v>
      </c>
      <c r="AK42" s="37">
        <f t="shared" si="32"/>
        <v>0</v>
      </c>
      <c r="AL42" s="37">
        <f t="shared" si="32"/>
        <v>0</v>
      </c>
      <c r="AM42" s="37">
        <f t="shared" si="32"/>
        <v>0</v>
      </c>
      <c r="AN42" s="37">
        <f t="shared" si="32"/>
        <v>0</v>
      </c>
      <c r="AO42" s="37">
        <f t="shared" si="32"/>
        <v>0</v>
      </c>
      <c r="AP42" s="37">
        <f t="shared" si="32"/>
        <v>0</v>
      </c>
      <c r="AQ42" s="37">
        <f t="shared" si="32"/>
        <v>0</v>
      </c>
      <c r="AR42" s="37">
        <f t="shared" si="32"/>
        <v>0</v>
      </c>
      <c r="AS42" s="37">
        <f t="shared" si="32"/>
        <v>0</v>
      </c>
    </row>
    <row r="43" spans="1:101">
      <c r="B43" s="37" t="s">
        <v>691</v>
      </c>
      <c r="D43" s="37">
        <f>AM43</f>
        <v>0</v>
      </c>
      <c r="F43" s="37">
        <f t="shared" ref="F43:AR43" si="33">E43+F42</f>
        <v>0</v>
      </c>
      <c r="G43" s="37">
        <f t="shared" si="33"/>
        <v>0</v>
      </c>
      <c r="H43" s="37">
        <f t="shared" si="33"/>
        <v>0</v>
      </c>
      <c r="I43" s="37">
        <f t="shared" si="33"/>
        <v>0</v>
      </c>
      <c r="J43" s="37">
        <f t="shared" si="33"/>
        <v>0</v>
      </c>
      <c r="K43" s="37">
        <f t="shared" si="33"/>
        <v>0</v>
      </c>
      <c r="L43" s="37">
        <f t="shared" si="33"/>
        <v>0</v>
      </c>
      <c r="M43" s="37">
        <f t="shared" si="33"/>
        <v>0</v>
      </c>
      <c r="N43" s="37">
        <f t="shared" si="33"/>
        <v>0</v>
      </c>
      <c r="O43" s="37">
        <f t="shared" si="33"/>
        <v>0</v>
      </c>
      <c r="P43" s="37">
        <f t="shared" si="33"/>
        <v>0</v>
      </c>
      <c r="Q43" s="37">
        <f t="shared" si="33"/>
        <v>0</v>
      </c>
      <c r="R43" s="37">
        <f t="shared" si="33"/>
        <v>0</v>
      </c>
      <c r="S43" s="37">
        <f t="shared" si="33"/>
        <v>0</v>
      </c>
      <c r="T43" s="37">
        <f t="shared" si="33"/>
        <v>0</v>
      </c>
      <c r="U43" s="37">
        <f t="shared" si="33"/>
        <v>0</v>
      </c>
      <c r="V43" s="37">
        <f t="shared" si="33"/>
        <v>0</v>
      </c>
      <c r="W43" s="37">
        <f t="shared" si="33"/>
        <v>0</v>
      </c>
      <c r="X43" s="37">
        <f t="shared" si="33"/>
        <v>0</v>
      </c>
      <c r="Y43" s="37">
        <f t="shared" si="33"/>
        <v>0</v>
      </c>
      <c r="Z43" s="37">
        <f t="shared" si="33"/>
        <v>0</v>
      </c>
      <c r="AA43" s="37">
        <f t="shared" si="33"/>
        <v>0</v>
      </c>
      <c r="AB43" s="37">
        <f t="shared" si="33"/>
        <v>0</v>
      </c>
      <c r="AC43" s="37">
        <f t="shared" si="33"/>
        <v>0</v>
      </c>
      <c r="AD43" s="37">
        <f t="shared" si="33"/>
        <v>0</v>
      </c>
      <c r="AE43" s="37">
        <f t="shared" si="33"/>
        <v>0</v>
      </c>
      <c r="AF43" s="37">
        <f t="shared" si="33"/>
        <v>0</v>
      </c>
      <c r="AG43" s="37">
        <f t="shared" si="33"/>
        <v>0</v>
      </c>
      <c r="AH43" s="37">
        <f t="shared" si="33"/>
        <v>0</v>
      </c>
      <c r="AI43" s="37">
        <f t="shared" si="33"/>
        <v>0</v>
      </c>
      <c r="AJ43" s="37">
        <f t="shared" si="33"/>
        <v>0</v>
      </c>
      <c r="AK43" s="37">
        <f t="shared" si="33"/>
        <v>0</v>
      </c>
      <c r="AL43" s="37">
        <f t="shared" si="33"/>
        <v>0</v>
      </c>
      <c r="AM43" s="37">
        <f t="shared" si="33"/>
        <v>0</v>
      </c>
      <c r="AN43" s="37">
        <f t="shared" si="33"/>
        <v>0</v>
      </c>
      <c r="AO43" s="37">
        <f t="shared" si="33"/>
        <v>0</v>
      </c>
      <c r="AP43" s="37">
        <f t="shared" si="33"/>
        <v>0</v>
      </c>
      <c r="AQ43" s="37">
        <f t="shared" si="33"/>
        <v>0</v>
      </c>
      <c r="AR43" s="37">
        <f t="shared" si="33"/>
        <v>0</v>
      </c>
      <c r="AS43" s="37">
        <v>0</v>
      </c>
      <c r="AT43" s="37">
        <f>AS43+AT42</f>
        <v>0</v>
      </c>
      <c r="AU43" s="37">
        <f>AT43+AU42</f>
        <v>0</v>
      </c>
    </row>
    <row r="44" spans="1:101">
      <c r="B44" s="37" t="s">
        <v>692</v>
      </c>
      <c r="E44" s="37">
        <f t="shared" ref="E44:AR44" si="34">E40-E42</f>
        <v>0</v>
      </c>
      <c r="F44" s="37">
        <f t="shared" si="34"/>
        <v>0</v>
      </c>
      <c r="G44" s="37">
        <f t="shared" si="34"/>
        <v>0</v>
      </c>
      <c r="H44" s="37">
        <f t="shared" si="34"/>
        <v>0</v>
      </c>
      <c r="I44" s="37">
        <f t="shared" si="34"/>
        <v>0</v>
      </c>
      <c r="J44" s="37">
        <f t="shared" si="34"/>
        <v>0</v>
      </c>
      <c r="K44" s="37">
        <f t="shared" si="34"/>
        <v>0</v>
      </c>
      <c r="L44" s="37">
        <f t="shared" si="34"/>
        <v>0</v>
      </c>
      <c r="M44" s="37">
        <f t="shared" si="34"/>
        <v>0</v>
      </c>
      <c r="N44" s="37">
        <f t="shared" si="34"/>
        <v>0</v>
      </c>
      <c r="O44" s="37">
        <f t="shared" si="34"/>
        <v>0</v>
      </c>
      <c r="P44" s="37">
        <f t="shared" si="34"/>
        <v>0</v>
      </c>
      <c r="Q44" s="37">
        <f t="shared" si="34"/>
        <v>0</v>
      </c>
      <c r="R44" s="37">
        <f t="shared" si="34"/>
        <v>0</v>
      </c>
      <c r="S44" s="37">
        <f t="shared" si="34"/>
        <v>0</v>
      </c>
      <c r="T44" s="37">
        <f t="shared" si="34"/>
        <v>0</v>
      </c>
      <c r="U44" s="37">
        <f t="shared" si="34"/>
        <v>0</v>
      </c>
      <c r="V44" s="37">
        <f t="shared" si="34"/>
        <v>0</v>
      </c>
      <c r="W44" s="37">
        <f t="shared" si="34"/>
        <v>0</v>
      </c>
      <c r="X44" s="37">
        <f t="shared" si="34"/>
        <v>0</v>
      </c>
      <c r="Y44" s="37">
        <f t="shared" si="34"/>
        <v>0</v>
      </c>
      <c r="Z44" s="37">
        <f t="shared" si="34"/>
        <v>0</v>
      </c>
      <c r="AA44" s="37">
        <f t="shared" si="34"/>
        <v>0</v>
      </c>
      <c r="AB44" s="37">
        <f t="shared" si="34"/>
        <v>0</v>
      </c>
      <c r="AC44" s="37">
        <f t="shared" si="34"/>
        <v>0</v>
      </c>
      <c r="AD44" s="37">
        <f t="shared" si="34"/>
        <v>0</v>
      </c>
      <c r="AE44" s="37">
        <f t="shared" si="34"/>
        <v>0</v>
      </c>
      <c r="AF44" s="37">
        <f t="shared" si="34"/>
        <v>0</v>
      </c>
      <c r="AG44" s="37">
        <f t="shared" si="34"/>
        <v>0</v>
      </c>
      <c r="AH44" s="37">
        <f t="shared" si="34"/>
        <v>0</v>
      </c>
      <c r="AI44" s="37">
        <f t="shared" si="34"/>
        <v>0</v>
      </c>
      <c r="AJ44" s="37">
        <f t="shared" si="34"/>
        <v>0</v>
      </c>
      <c r="AK44" s="37">
        <f t="shared" si="34"/>
        <v>0</v>
      </c>
      <c r="AL44" s="37">
        <f t="shared" si="34"/>
        <v>0</v>
      </c>
      <c r="AM44" s="37">
        <f t="shared" si="34"/>
        <v>0</v>
      </c>
      <c r="AN44" s="37">
        <f t="shared" si="34"/>
        <v>0</v>
      </c>
      <c r="AO44" s="37">
        <f t="shared" si="34"/>
        <v>0</v>
      </c>
      <c r="AP44" s="37">
        <f t="shared" si="34"/>
        <v>0</v>
      </c>
      <c r="AQ44" s="37">
        <f t="shared" si="34"/>
        <v>0</v>
      </c>
      <c r="AR44" s="37">
        <f t="shared" si="34"/>
        <v>0</v>
      </c>
      <c r="AS44" s="37">
        <f t="shared" ref="AS44:AY44" si="35">AS40-AS43</f>
        <v>0</v>
      </c>
      <c r="AT44" s="37">
        <f t="shared" si="35"/>
        <v>0</v>
      </c>
      <c r="AU44" s="37">
        <f t="shared" si="35"/>
        <v>0</v>
      </c>
      <c r="AV44" s="37">
        <f t="shared" si="35"/>
        <v>0</v>
      </c>
      <c r="AW44" s="37">
        <f t="shared" si="35"/>
        <v>0</v>
      </c>
      <c r="AX44" s="37">
        <f t="shared" si="35"/>
        <v>0</v>
      </c>
      <c r="AY44" s="37">
        <f t="shared" si="35"/>
        <v>0</v>
      </c>
    </row>
  </sheetData>
  <sheetProtection password="DEF3" sheet="1" objects="1" scenarios="1" formatCells="0" formatColumns="0" formatRows="0" autoFilter="0" pivotTables="0"/>
  <mergeCells count="23">
    <mergeCell ref="D2:D3"/>
    <mergeCell ref="A2:C3"/>
    <mergeCell ref="B32:C32"/>
    <mergeCell ref="B33:C33"/>
    <mergeCell ref="A34:C34"/>
    <mergeCell ref="B25:C25"/>
    <mergeCell ref="B26:C26"/>
    <mergeCell ref="A35:C35"/>
    <mergeCell ref="A4:A17"/>
    <mergeCell ref="A18:A25"/>
    <mergeCell ref="A26:A27"/>
    <mergeCell ref="A30:A33"/>
    <mergeCell ref="B4:B15"/>
    <mergeCell ref="B18:B20"/>
    <mergeCell ref="B21:B23"/>
    <mergeCell ref="B27:C27"/>
    <mergeCell ref="A28:C28"/>
    <mergeCell ref="A29:C29"/>
    <mergeCell ref="B30:C30"/>
    <mergeCell ref="B31:C31"/>
    <mergeCell ref="B16:C16"/>
    <mergeCell ref="B17:C17"/>
    <mergeCell ref="B24:C24"/>
  </mergeCells>
  <phoneticPr fontId="1" type="noConversion"/>
  <pageMargins left="0.69930555555555596" right="0.69930555555555596" top="0.75" bottom="0.75" header="0.3" footer="0.3"/>
  <pageSetup paperSize="9" orientation="portrait" horizontalDpi="2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W44"/>
  <sheetViews>
    <sheetView showGridLines="0" workbookViewId="0">
      <pane xSplit="4" ySplit="3" topLeftCell="E32" activePane="bottomRight" state="frozen"/>
      <selection pane="topRight"/>
      <selection pane="bottomLeft"/>
      <selection pane="bottomRight" activeCell="E40" sqref="E40:BM40"/>
    </sheetView>
  </sheetViews>
  <sheetFormatPr defaultColWidth="9" defaultRowHeight="16.5"/>
  <cols>
    <col min="1" max="1" width="6.75" style="37" customWidth="1"/>
    <col min="2" max="2" width="9.75" style="37" customWidth="1"/>
    <col min="3" max="3" width="23.375" style="37" customWidth="1"/>
    <col min="4" max="100" width="11" style="37" customWidth="1"/>
    <col min="101" max="101" width="11" style="34" customWidth="1"/>
    <col min="102" max="16384" width="9" style="37"/>
  </cols>
  <sheetData>
    <row r="1" spans="1:101" ht="21" customHeight="1">
      <c r="A1" s="38" t="s">
        <v>697</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59"/>
      <c r="CW1" s="60"/>
    </row>
    <row r="2" spans="1:101" ht="21" customHeight="1">
      <c r="A2" s="888" t="s">
        <v>4</v>
      </c>
      <c r="B2" s="889"/>
      <c r="C2" s="890"/>
      <c r="D2" s="855" t="s">
        <v>239</v>
      </c>
      <c r="E2" s="39">
        <f>主要假设阐述!B5</f>
        <v>42491</v>
      </c>
      <c r="F2" s="39">
        <f>E2+31</f>
        <v>42522</v>
      </c>
      <c r="G2" s="39">
        <f t="shared" ref="G2:BR2" si="0">F2+31</f>
        <v>42553</v>
      </c>
      <c r="H2" s="39">
        <f t="shared" si="0"/>
        <v>42584</v>
      </c>
      <c r="I2" s="39">
        <f t="shared" si="0"/>
        <v>42615</v>
      </c>
      <c r="J2" s="39">
        <f t="shared" si="0"/>
        <v>42646</v>
      </c>
      <c r="K2" s="39">
        <f t="shared" si="0"/>
        <v>42677</v>
      </c>
      <c r="L2" s="39">
        <f t="shared" si="0"/>
        <v>42708</v>
      </c>
      <c r="M2" s="39">
        <f t="shared" si="0"/>
        <v>42739</v>
      </c>
      <c r="N2" s="39">
        <f t="shared" si="0"/>
        <v>42770</v>
      </c>
      <c r="O2" s="39">
        <f t="shared" si="0"/>
        <v>42801</v>
      </c>
      <c r="P2" s="39">
        <f t="shared" si="0"/>
        <v>42832</v>
      </c>
      <c r="Q2" s="39">
        <f t="shared" si="0"/>
        <v>42863</v>
      </c>
      <c r="R2" s="39">
        <f t="shared" si="0"/>
        <v>42894</v>
      </c>
      <c r="S2" s="39">
        <f t="shared" si="0"/>
        <v>42925</v>
      </c>
      <c r="T2" s="39">
        <f t="shared" si="0"/>
        <v>42956</v>
      </c>
      <c r="U2" s="39">
        <f t="shared" si="0"/>
        <v>42987</v>
      </c>
      <c r="V2" s="39">
        <f t="shared" si="0"/>
        <v>43018</v>
      </c>
      <c r="W2" s="39">
        <f t="shared" si="0"/>
        <v>43049</v>
      </c>
      <c r="X2" s="39">
        <f t="shared" si="0"/>
        <v>43080</v>
      </c>
      <c r="Y2" s="39">
        <f t="shared" si="0"/>
        <v>43111</v>
      </c>
      <c r="Z2" s="39">
        <f t="shared" si="0"/>
        <v>43142</v>
      </c>
      <c r="AA2" s="39">
        <f t="shared" si="0"/>
        <v>43173</v>
      </c>
      <c r="AB2" s="39">
        <f t="shared" si="0"/>
        <v>43204</v>
      </c>
      <c r="AC2" s="39">
        <f t="shared" si="0"/>
        <v>43235</v>
      </c>
      <c r="AD2" s="39">
        <f t="shared" si="0"/>
        <v>43266</v>
      </c>
      <c r="AE2" s="39">
        <f t="shared" si="0"/>
        <v>43297</v>
      </c>
      <c r="AF2" s="39">
        <f t="shared" si="0"/>
        <v>43328</v>
      </c>
      <c r="AG2" s="39">
        <f t="shared" si="0"/>
        <v>43359</v>
      </c>
      <c r="AH2" s="39">
        <f t="shared" si="0"/>
        <v>43390</v>
      </c>
      <c r="AI2" s="39">
        <f t="shared" si="0"/>
        <v>43421</v>
      </c>
      <c r="AJ2" s="39">
        <f t="shared" si="0"/>
        <v>43452</v>
      </c>
      <c r="AK2" s="39">
        <f t="shared" si="0"/>
        <v>43483</v>
      </c>
      <c r="AL2" s="39">
        <f t="shared" si="0"/>
        <v>43514</v>
      </c>
      <c r="AM2" s="39">
        <f t="shared" si="0"/>
        <v>43545</v>
      </c>
      <c r="AN2" s="39">
        <f t="shared" si="0"/>
        <v>43576</v>
      </c>
      <c r="AO2" s="39">
        <f t="shared" si="0"/>
        <v>43607</v>
      </c>
      <c r="AP2" s="39">
        <f t="shared" si="0"/>
        <v>43638</v>
      </c>
      <c r="AQ2" s="39">
        <f t="shared" si="0"/>
        <v>43669</v>
      </c>
      <c r="AR2" s="39">
        <f t="shared" si="0"/>
        <v>43700</v>
      </c>
      <c r="AS2" s="39">
        <f t="shared" si="0"/>
        <v>43731</v>
      </c>
      <c r="AT2" s="39">
        <f t="shared" si="0"/>
        <v>43762</v>
      </c>
      <c r="AU2" s="39">
        <f t="shared" si="0"/>
        <v>43793</v>
      </c>
      <c r="AV2" s="39">
        <f t="shared" si="0"/>
        <v>43824</v>
      </c>
      <c r="AW2" s="39">
        <f t="shared" si="0"/>
        <v>43855</v>
      </c>
      <c r="AX2" s="39">
        <f t="shared" si="0"/>
        <v>43886</v>
      </c>
      <c r="AY2" s="39">
        <f t="shared" si="0"/>
        <v>43917</v>
      </c>
      <c r="AZ2" s="39">
        <f t="shared" si="0"/>
        <v>43948</v>
      </c>
      <c r="BA2" s="39">
        <f t="shared" si="0"/>
        <v>43979</v>
      </c>
      <c r="BB2" s="39">
        <f t="shared" si="0"/>
        <v>44010</v>
      </c>
      <c r="BC2" s="39">
        <f t="shared" si="0"/>
        <v>44041</v>
      </c>
      <c r="BD2" s="39">
        <f t="shared" si="0"/>
        <v>44072</v>
      </c>
      <c r="BE2" s="39">
        <f t="shared" si="0"/>
        <v>44103</v>
      </c>
      <c r="BF2" s="39">
        <f t="shared" si="0"/>
        <v>44134</v>
      </c>
      <c r="BG2" s="39">
        <f t="shared" si="0"/>
        <v>44165</v>
      </c>
      <c r="BH2" s="39">
        <f t="shared" si="0"/>
        <v>44196</v>
      </c>
      <c r="BI2" s="39">
        <f t="shared" si="0"/>
        <v>44227</v>
      </c>
      <c r="BJ2" s="39">
        <f t="shared" si="0"/>
        <v>44258</v>
      </c>
      <c r="BK2" s="39">
        <f t="shared" si="0"/>
        <v>44289</v>
      </c>
      <c r="BL2" s="39">
        <f t="shared" si="0"/>
        <v>44320</v>
      </c>
      <c r="BM2" s="39">
        <f t="shared" si="0"/>
        <v>44351</v>
      </c>
      <c r="BN2" s="39">
        <f t="shared" si="0"/>
        <v>44382</v>
      </c>
      <c r="BO2" s="39">
        <f t="shared" si="0"/>
        <v>44413</v>
      </c>
      <c r="BP2" s="39">
        <f t="shared" si="0"/>
        <v>44444</v>
      </c>
      <c r="BQ2" s="39">
        <f t="shared" si="0"/>
        <v>44475</v>
      </c>
      <c r="BR2" s="39">
        <f t="shared" si="0"/>
        <v>44506</v>
      </c>
      <c r="BS2" s="39">
        <f t="shared" ref="BS2:CV2" si="1">BR2+31</f>
        <v>44537</v>
      </c>
      <c r="BT2" s="39">
        <f t="shared" si="1"/>
        <v>44568</v>
      </c>
      <c r="BU2" s="39">
        <f t="shared" si="1"/>
        <v>44599</v>
      </c>
      <c r="BV2" s="39">
        <f t="shared" si="1"/>
        <v>44630</v>
      </c>
      <c r="BW2" s="39">
        <f t="shared" si="1"/>
        <v>44661</v>
      </c>
      <c r="BX2" s="39">
        <f t="shared" si="1"/>
        <v>44692</v>
      </c>
      <c r="BY2" s="39">
        <f t="shared" si="1"/>
        <v>44723</v>
      </c>
      <c r="BZ2" s="39">
        <f t="shared" si="1"/>
        <v>44754</v>
      </c>
      <c r="CA2" s="39">
        <f t="shared" si="1"/>
        <v>44785</v>
      </c>
      <c r="CB2" s="39">
        <f t="shared" si="1"/>
        <v>44816</v>
      </c>
      <c r="CC2" s="39">
        <f t="shared" si="1"/>
        <v>44847</v>
      </c>
      <c r="CD2" s="39">
        <f t="shared" si="1"/>
        <v>44878</v>
      </c>
      <c r="CE2" s="39">
        <f t="shared" si="1"/>
        <v>44909</v>
      </c>
      <c r="CF2" s="39">
        <f t="shared" si="1"/>
        <v>44940</v>
      </c>
      <c r="CG2" s="39">
        <f t="shared" si="1"/>
        <v>44971</v>
      </c>
      <c r="CH2" s="39">
        <f t="shared" si="1"/>
        <v>45002</v>
      </c>
      <c r="CI2" s="39">
        <f t="shared" si="1"/>
        <v>45033</v>
      </c>
      <c r="CJ2" s="39">
        <f t="shared" si="1"/>
        <v>45064</v>
      </c>
      <c r="CK2" s="39">
        <f t="shared" si="1"/>
        <v>45095</v>
      </c>
      <c r="CL2" s="39">
        <f t="shared" si="1"/>
        <v>45126</v>
      </c>
      <c r="CM2" s="39">
        <f t="shared" si="1"/>
        <v>45157</v>
      </c>
      <c r="CN2" s="39">
        <f t="shared" si="1"/>
        <v>45188</v>
      </c>
      <c r="CO2" s="39">
        <f t="shared" si="1"/>
        <v>45219</v>
      </c>
      <c r="CP2" s="39">
        <f t="shared" si="1"/>
        <v>45250</v>
      </c>
      <c r="CQ2" s="39">
        <f t="shared" si="1"/>
        <v>45281</v>
      </c>
      <c r="CR2" s="39">
        <f t="shared" si="1"/>
        <v>45312</v>
      </c>
      <c r="CS2" s="39">
        <f t="shared" si="1"/>
        <v>45343</v>
      </c>
      <c r="CT2" s="39">
        <f t="shared" si="1"/>
        <v>45374</v>
      </c>
      <c r="CU2" s="39">
        <f t="shared" si="1"/>
        <v>45405</v>
      </c>
      <c r="CV2" s="39">
        <f t="shared" si="1"/>
        <v>45436</v>
      </c>
      <c r="CW2" s="60"/>
    </row>
    <row r="3" spans="1:101" s="33" customFormat="1" ht="21" customHeight="1">
      <c r="A3" s="891"/>
      <c r="B3" s="892"/>
      <c r="C3" s="893"/>
      <c r="D3" s="856"/>
      <c r="E3" s="40">
        <v>1</v>
      </c>
      <c r="F3" s="40">
        <v>2</v>
      </c>
      <c r="G3" s="40">
        <v>3</v>
      </c>
      <c r="H3" s="40">
        <v>4</v>
      </c>
      <c r="I3" s="40">
        <v>5</v>
      </c>
      <c r="J3" s="40">
        <v>6</v>
      </c>
      <c r="K3" s="40">
        <v>7</v>
      </c>
      <c r="L3" s="40">
        <v>8</v>
      </c>
      <c r="M3" s="40">
        <v>9</v>
      </c>
      <c r="N3" s="40">
        <v>10</v>
      </c>
      <c r="O3" s="40">
        <v>11</v>
      </c>
      <c r="P3" s="40">
        <v>12</v>
      </c>
      <c r="Q3" s="40">
        <v>13</v>
      </c>
      <c r="R3" s="40">
        <v>14</v>
      </c>
      <c r="S3" s="40">
        <v>15</v>
      </c>
      <c r="T3" s="40">
        <v>16</v>
      </c>
      <c r="U3" s="40">
        <v>17</v>
      </c>
      <c r="V3" s="40">
        <v>18</v>
      </c>
      <c r="W3" s="40">
        <v>19</v>
      </c>
      <c r="X3" s="40">
        <v>20</v>
      </c>
      <c r="Y3" s="40">
        <v>21</v>
      </c>
      <c r="Z3" s="40">
        <v>22</v>
      </c>
      <c r="AA3" s="40">
        <v>23</v>
      </c>
      <c r="AB3" s="40">
        <v>24</v>
      </c>
      <c r="AC3" s="40">
        <v>25</v>
      </c>
      <c r="AD3" s="40">
        <v>26</v>
      </c>
      <c r="AE3" s="40">
        <v>27</v>
      </c>
      <c r="AF3" s="40">
        <v>28</v>
      </c>
      <c r="AG3" s="40">
        <v>29</v>
      </c>
      <c r="AH3" s="40">
        <v>30</v>
      </c>
      <c r="AI3" s="40">
        <v>31</v>
      </c>
      <c r="AJ3" s="40">
        <v>32</v>
      </c>
      <c r="AK3" s="40">
        <v>33</v>
      </c>
      <c r="AL3" s="40">
        <v>34</v>
      </c>
      <c r="AM3" s="40">
        <v>35</v>
      </c>
      <c r="AN3" s="40">
        <v>36</v>
      </c>
      <c r="AO3" s="40">
        <v>37</v>
      </c>
      <c r="AP3" s="40">
        <v>38</v>
      </c>
      <c r="AQ3" s="40">
        <v>39</v>
      </c>
      <c r="AR3" s="40">
        <v>40</v>
      </c>
      <c r="AS3" s="40">
        <v>41</v>
      </c>
      <c r="AT3" s="40">
        <v>42</v>
      </c>
      <c r="AU3" s="40">
        <v>43</v>
      </c>
      <c r="AV3" s="40">
        <v>44</v>
      </c>
      <c r="AW3" s="40">
        <v>45</v>
      </c>
      <c r="AX3" s="40">
        <v>46</v>
      </c>
      <c r="AY3" s="40">
        <v>47</v>
      </c>
      <c r="AZ3" s="40">
        <v>48</v>
      </c>
      <c r="BA3" s="40">
        <v>49</v>
      </c>
      <c r="BB3" s="40">
        <v>50</v>
      </c>
      <c r="BC3" s="40">
        <v>51</v>
      </c>
      <c r="BD3" s="40">
        <v>52</v>
      </c>
      <c r="BE3" s="40">
        <v>53</v>
      </c>
      <c r="BF3" s="40">
        <v>54</v>
      </c>
      <c r="BG3" s="40">
        <v>55</v>
      </c>
      <c r="BH3" s="40">
        <v>56</v>
      </c>
      <c r="BI3" s="40">
        <v>57</v>
      </c>
      <c r="BJ3" s="40">
        <v>58</v>
      </c>
      <c r="BK3" s="40">
        <v>59</v>
      </c>
      <c r="BL3" s="40">
        <v>60</v>
      </c>
      <c r="BM3" s="40">
        <v>61</v>
      </c>
      <c r="BN3" s="40">
        <v>62</v>
      </c>
      <c r="BO3" s="40">
        <v>63</v>
      </c>
      <c r="BP3" s="40">
        <v>64</v>
      </c>
      <c r="BQ3" s="40">
        <v>65</v>
      </c>
      <c r="BR3" s="40">
        <v>66</v>
      </c>
      <c r="BS3" s="40">
        <v>67</v>
      </c>
      <c r="BT3" s="40">
        <v>68</v>
      </c>
      <c r="BU3" s="40">
        <v>69</v>
      </c>
      <c r="BV3" s="40">
        <v>70</v>
      </c>
      <c r="BW3" s="40">
        <v>71</v>
      </c>
      <c r="BX3" s="40">
        <v>72</v>
      </c>
      <c r="BY3" s="40">
        <v>73</v>
      </c>
      <c r="BZ3" s="40">
        <v>74</v>
      </c>
      <c r="CA3" s="40">
        <v>75</v>
      </c>
      <c r="CB3" s="40">
        <v>76</v>
      </c>
      <c r="CC3" s="40">
        <v>77</v>
      </c>
      <c r="CD3" s="40">
        <v>78</v>
      </c>
      <c r="CE3" s="40">
        <v>79</v>
      </c>
      <c r="CF3" s="40">
        <v>80</v>
      </c>
      <c r="CG3" s="40">
        <v>81</v>
      </c>
      <c r="CH3" s="40">
        <v>82</v>
      </c>
      <c r="CI3" s="40">
        <v>83</v>
      </c>
      <c r="CJ3" s="40">
        <v>84</v>
      </c>
      <c r="CK3" s="40">
        <v>85</v>
      </c>
      <c r="CL3" s="40">
        <v>86</v>
      </c>
      <c r="CM3" s="40">
        <v>87</v>
      </c>
      <c r="CN3" s="40">
        <v>88</v>
      </c>
      <c r="CO3" s="40">
        <v>89</v>
      </c>
      <c r="CP3" s="40">
        <v>90</v>
      </c>
      <c r="CQ3" s="40">
        <v>91</v>
      </c>
      <c r="CR3" s="40">
        <v>92</v>
      </c>
      <c r="CS3" s="40">
        <v>93</v>
      </c>
      <c r="CT3" s="40">
        <v>94</v>
      </c>
      <c r="CU3" s="40">
        <v>95</v>
      </c>
      <c r="CV3" s="40">
        <v>96</v>
      </c>
      <c r="CW3" s="61" t="s">
        <v>77</v>
      </c>
    </row>
    <row r="4" spans="1:101" ht="21" customHeight="1">
      <c r="A4" s="879" t="s">
        <v>242</v>
      </c>
      <c r="B4" s="844" t="s">
        <v>243</v>
      </c>
      <c r="C4" s="42" t="s">
        <v>244</v>
      </c>
      <c r="D4" s="43">
        <f>SUM(E4:CV4)</f>
        <v>0</v>
      </c>
      <c r="E4" s="44">
        <f>'7、回款进度'!C121</f>
        <v>0</v>
      </c>
      <c r="F4" s="44">
        <f>'7、回款进度'!D121</f>
        <v>0</v>
      </c>
      <c r="G4" s="44">
        <f>'7、回款进度'!E121</f>
        <v>0</v>
      </c>
      <c r="H4" s="44">
        <f>'7、回款进度'!F121</f>
        <v>0</v>
      </c>
      <c r="I4" s="44">
        <f>'7、回款进度'!G121</f>
        <v>0</v>
      </c>
      <c r="J4" s="44">
        <f>'7、回款进度'!H121</f>
        <v>0</v>
      </c>
      <c r="K4" s="44">
        <f>'7、回款进度'!I121</f>
        <v>0</v>
      </c>
      <c r="L4" s="44">
        <f>'7、回款进度'!J121</f>
        <v>0</v>
      </c>
      <c r="M4" s="44">
        <f>'7、回款进度'!K121</f>
        <v>0</v>
      </c>
      <c r="N4" s="44">
        <f>'7、回款进度'!L121</f>
        <v>0</v>
      </c>
      <c r="O4" s="44">
        <f>'7、回款进度'!M121</f>
        <v>0</v>
      </c>
      <c r="P4" s="44">
        <f>'7、回款进度'!N121</f>
        <v>0</v>
      </c>
      <c r="Q4" s="44">
        <f>'7、回款进度'!O121</f>
        <v>0</v>
      </c>
      <c r="R4" s="44">
        <f>'7、回款进度'!P121</f>
        <v>0</v>
      </c>
      <c r="S4" s="44">
        <f>'7、回款进度'!Q121</f>
        <v>0</v>
      </c>
      <c r="T4" s="44">
        <f>'7、回款进度'!R121</f>
        <v>0</v>
      </c>
      <c r="U4" s="44">
        <f>'7、回款进度'!S121</f>
        <v>0</v>
      </c>
      <c r="V4" s="44">
        <f>'7、回款进度'!T121</f>
        <v>0</v>
      </c>
      <c r="W4" s="44">
        <f>'7、回款进度'!U121</f>
        <v>0</v>
      </c>
      <c r="X4" s="44">
        <f>'7、回款进度'!V121</f>
        <v>0</v>
      </c>
      <c r="Y4" s="44">
        <f>'7、回款进度'!W121</f>
        <v>0</v>
      </c>
      <c r="Z4" s="44">
        <f>'7、回款进度'!X121</f>
        <v>0</v>
      </c>
      <c r="AA4" s="44">
        <f>'7、回款进度'!Y121</f>
        <v>0</v>
      </c>
      <c r="AB4" s="44">
        <f>'7、回款进度'!Z121</f>
        <v>0</v>
      </c>
      <c r="AC4" s="44">
        <f>'7、回款进度'!AA121</f>
        <v>0</v>
      </c>
      <c r="AD4" s="44">
        <f>'7、回款进度'!AB121</f>
        <v>0</v>
      </c>
      <c r="AE4" s="44">
        <f>'7、回款进度'!AC121</f>
        <v>0</v>
      </c>
      <c r="AF4" s="44">
        <f>'7、回款进度'!AD121</f>
        <v>0</v>
      </c>
      <c r="AG4" s="44">
        <f>'7、回款进度'!AE121</f>
        <v>0</v>
      </c>
      <c r="AH4" s="44">
        <f>'7、回款进度'!AF121</f>
        <v>0</v>
      </c>
      <c r="AI4" s="44">
        <f>'7、回款进度'!AG121</f>
        <v>0</v>
      </c>
      <c r="AJ4" s="44">
        <f>'7、回款进度'!AH121</f>
        <v>0</v>
      </c>
      <c r="AK4" s="44">
        <f>'7、回款进度'!AI121</f>
        <v>0</v>
      </c>
      <c r="AL4" s="44">
        <f>'7、回款进度'!AJ121</f>
        <v>0</v>
      </c>
      <c r="AM4" s="44">
        <f>'7、回款进度'!AK121</f>
        <v>0</v>
      </c>
      <c r="AN4" s="44">
        <f>'7、回款进度'!AL121</f>
        <v>0</v>
      </c>
      <c r="AO4" s="44">
        <f>'7、回款进度'!AM121</f>
        <v>0</v>
      </c>
      <c r="AP4" s="44">
        <f>'7、回款进度'!AN121</f>
        <v>0</v>
      </c>
      <c r="AQ4" s="44">
        <f>'7、回款进度'!AO121</f>
        <v>0</v>
      </c>
      <c r="AR4" s="44">
        <f>'7、回款进度'!AP121</f>
        <v>0</v>
      </c>
      <c r="AS4" s="44">
        <f>'7、回款进度'!AQ121</f>
        <v>0</v>
      </c>
      <c r="AT4" s="44">
        <f>'7、回款进度'!AR121</f>
        <v>0</v>
      </c>
      <c r="AU4" s="44">
        <f>'7、回款进度'!AS121</f>
        <v>0</v>
      </c>
      <c r="AV4" s="44">
        <f>'7、回款进度'!AT121</f>
        <v>0</v>
      </c>
      <c r="AW4" s="44">
        <f>'7、回款进度'!AU121</f>
        <v>0</v>
      </c>
      <c r="AX4" s="44">
        <f>'7、回款进度'!AV121</f>
        <v>0</v>
      </c>
      <c r="AY4" s="44">
        <f>'7、回款进度'!AW121</f>
        <v>0</v>
      </c>
      <c r="AZ4" s="44">
        <f>'7、回款进度'!AX121</f>
        <v>0</v>
      </c>
      <c r="BA4" s="44">
        <f>'7、回款进度'!AY121</f>
        <v>0</v>
      </c>
      <c r="BB4" s="44">
        <f>'7、回款进度'!AZ121</f>
        <v>0</v>
      </c>
      <c r="BC4" s="44">
        <f>'7、回款进度'!BA121</f>
        <v>0</v>
      </c>
      <c r="BD4" s="44">
        <f>'7、回款进度'!BB121</f>
        <v>0</v>
      </c>
      <c r="BE4" s="44">
        <f>'7、回款进度'!BC121</f>
        <v>0</v>
      </c>
      <c r="BF4" s="44">
        <f>'7、回款进度'!BD121</f>
        <v>0</v>
      </c>
      <c r="BG4" s="44">
        <f>'7、回款进度'!BE121</f>
        <v>0</v>
      </c>
      <c r="BH4" s="44">
        <f>'7、回款进度'!BF121</f>
        <v>0</v>
      </c>
      <c r="BI4" s="44">
        <f>'7、回款进度'!BG121</f>
        <v>0</v>
      </c>
      <c r="BJ4" s="44">
        <f>'7、回款进度'!BH121</f>
        <v>0</v>
      </c>
      <c r="BK4" s="44">
        <f>'7、回款进度'!BI121</f>
        <v>0</v>
      </c>
      <c r="BL4" s="44">
        <f>'7、回款进度'!BJ121</f>
        <v>0</v>
      </c>
      <c r="BM4" s="44">
        <f>'7、回款进度'!BK121</f>
        <v>0</v>
      </c>
      <c r="BN4" s="44">
        <f>'7、回款进度'!BL121</f>
        <v>0</v>
      </c>
      <c r="BO4" s="44">
        <f>'7、回款进度'!BM121</f>
        <v>0</v>
      </c>
      <c r="BP4" s="44">
        <f>'7、回款进度'!BN121</f>
        <v>0</v>
      </c>
      <c r="BQ4" s="44">
        <f>'7、回款进度'!BO121</f>
        <v>0</v>
      </c>
      <c r="BR4" s="44">
        <f>'7、回款进度'!BP121</f>
        <v>0</v>
      </c>
      <c r="BS4" s="44">
        <f>'7、回款进度'!BQ121</f>
        <v>0</v>
      </c>
      <c r="BT4" s="44">
        <f>'7、回款进度'!BR121</f>
        <v>0</v>
      </c>
      <c r="BU4" s="44">
        <f>'7、回款进度'!BS121</f>
        <v>0</v>
      </c>
      <c r="BV4" s="44">
        <f>'7、回款进度'!BT121</f>
        <v>0</v>
      </c>
      <c r="BW4" s="44">
        <f>'7、回款进度'!BU121</f>
        <v>0</v>
      </c>
      <c r="BX4" s="44">
        <f>'7、回款进度'!BV121</f>
        <v>0</v>
      </c>
      <c r="BY4" s="44">
        <f>'7、回款进度'!BW121</f>
        <v>0</v>
      </c>
      <c r="BZ4" s="44">
        <f>'7、回款进度'!BX121</f>
        <v>0</v>
      </c>
      <c r="CA4" s="44">
        <f>'7、回款进度'!BY121</f>
        <v>0</v>
      </c>
      <c r="CB4" s="44">
        <f>'7、回款进度'!BZ121</f>
        <v>0</v>
      </c>
      <c r="CC4" s="44">
        <f>'7、回款进度'!CA121</f>
        <v>0</v>
      </c>
      <c r="CD4" s="44">
        <f>'7、回款进度'!CB121</f>
        <v>0</v>
      </c>
      <c r="CE4" s="44">
        <f>'7、回款进度'!CC121</f>
        <v>0</v>
      </c>
      <c r="CF4" s="44">
        <f>'7、回款进度'!CD121</f>
        <v>0</v>
      </c>
      <c r="CG4" s="44">
        <f>'7、回款进度'!CE121</f>
        <v>0</v>
      </c>
      <c r="CH4" s="44">
        <f>'7、回款进度'!CF121</f>
        <v>0</v>
      </c>
      <c r="CI4" s="44">
        <f>'7、回款进度'!CG121</f>
        <v>0</v>
      </c>
      <c r="CJ4" s="44">
        <f>'7、回款进度'!CH121</f>
        <v>0</v>
      </c>
      <c r="CK4" s="44">
        <f>'7、回款进度'!CI121</f>
        <v>0</v>
      </c>
      <c r="CL4" s="44">
        <f>'7、回款进度'!CJ121</f>
        <v>0</v>
      </c>
      <c r="CM4" s="44">
        <f>'7、回款进度'!CK121</f>
        <v>0</v>
      </c>
      <c r="CN4" s="44">
        <f>'7、回款进度'!CL121</f>
        <v>0</v>
      </c>
      <c r="CO4" s="44">
        <f>'7、回款进度'!CM121</f>
        <v>0</v>
      </c>
      <c r="CP4" s="44">
        <f>'7、回款进度'!CN121</f>
        <v>0</v>
      </c>
      <c r="CQ4" s="44">
        <f>'7、回款进度'!CO121</f>
        <v>0</v>
      </c>
      <c r="CR4" s="44">
        <f>'7、回款进度'!CP121</f>
        <v>0</v>
      </c>
      <c r="CS4" s="44">
        <f>'7、回款进度'!CQ121</f>
        <v>0</v>
      </c>
      <c r="CT4" s="44">
        <f>'7、回款进度'!CR121</f>
        <v>0</v>
      </c>
      <c r="CU4" s="44">
        <f>'7、回款进度'!CS121</f>
        <v>0</v>
      </c>
      <c r="CV4" s="44">
        <f>'7、回款进度'!CT121</f>
        <v>0</v>
      </c>
      <c r="CW4" s="62">
        <f>D4-'利润表（汇总）'!AE94</f>
        <v>0</v>
      </c>
    </row>
    <row r="5" spans="1:101" ht="21" customHeight="1">
      <c r="A5" s="879"/>
      <c r="B5" s="844"/>
      <c r="C5" s="45" t="s">
        <v>698</v>
      </c>
      <c r="D5" s="43">
        <f t="shared" ref="D5:D16" si="2">SUM(E5:CV5)</f>
        <v>0</v>
      </c>
      <c r="E5" s="44">
        <f>-'9、税金与费用'!E67</f>
        <v>0</v>
      </c>
      <c r="F5" s="44">
        <f>-'9、税金与费用'!F67</f>
        <v>0</v>
      </c>
      <c r="G5" s="44">
        <f>-'9、税金与费用'!G67</f>
        <v>0</v>
      </c>
      <c r="H5" s="44">
        <f>-'9、税金与费用'!H67</f>
        <v>0</v>
      </c>
      <c r="I5" s="44">
        <f>-'9、税金与费用'!I67</f>
        <v>0</v>
      </c>
      <c r="J5" s="44">
        <f>-'9、税金与费用'!J67</f>
        <v>0</v>
      </c>
      <c r="K5" s="44">
        <f>-'9、税金与费用'!K67</f>
        <v>0</v>
      </c>
      <c r="L5" s="44">
        <f>-'9、税金与费用'!L67</f>
        <v>0</v>
      </c>
      <c r="M5" s="44">
        <f>-'9、税金与费用'!M67</f>
        <v>0</v>
      </c>
      <c r="N5" s="44">
        <f>-'9、税金与费用'!N67</f>
        <v>0</v>
      </c>
      <c r="O5" s="44">
        <f>-'9、税金与费用'!O67</f>
        <v>0</v>
      </c>
      <c r="P5" s="44">
        <f>-'9、税金与费用'!P67</f>
        <v>0</v>
      </c>
      <c r="Q5" s="44">
        <f>-'9、税金与费用'!Q67</f>
        <v>0</v>
      </c>
      <c r="R5" s="44">
        <f>-'9、税金与费用'!R67</f>
        <v>0</v>
      </c>
      <c r="S5" s="44">
        <f>-'9、税金与费用'!S67</f>
        <v>0</v>
      </c>
      <c r="T5" s="44">
        <f>-'9、税金与费用'!T67</f>
        <v>0</v>
      </c>
      <c r="U5" s="44">
        <f>-'9、税金与费用'!U67</f>
        <v>0</v>
      </c>
      <c r="V5" s="44">
        <f>-'9、税金与费用'!V67</f>
        <v>0</v>
      </c>
      <c r="W5" s="44">
        <f>-'9、税金与费用'!W67</f>
        <v>0</v>
      </c>
      <c r="X5" s="44">
        <f>-'9、税金与费用'!X67</f>
        <v>0</v>
      </c>
      <c r="Y5" s="44">
        <f>-'9、税金与费用'!Y67</f>
        <v>0</v>
      </c>
      <c r="Z5" s="44">
        <f>-'9、税金与费用'!Z67</f>
        <v>0</v>
      </c>
      <c r="AA5" s="44">
        <f>-'9、税金与费用'!AA67</f>
        <v>0</v>
      </c>
      <c r="AB5" s="44">
        <f>-'9、税金与费用'!AB67</f>
        <v>0</v>
      </c>
      <c r="AC5" s="44">
        <f>-'9、税金与费用'!AC67</f>
        <v>0</v>
      </c>
      <c r="AD5" s="44">
        <f>-'9、税金与费用'!AD67</f>
        <v>0</v>
      </c>
      <c r="AE5" s="44">
        <f>-'9、税金与费用'!AE67</f>
        <v>0</v>
      </c>
      <c r="AF5" s="44">
        <f>-'9、税金与费用'!AF67</f>
        <v>0</v>
      </c>
      <c r="AG5" s="44">
        <f>-'9、税金与费用'!AG67</f>
        <v>0</v>
      </c>
      <c r="AH5" s="44">
        <f>-'9、税金与费用'!AH67</f>
        <v>0</v>
      </c>
      <c r="AI5" s="44">
        <f>-'9、税金与费用'!AI67</f>
        <v>0</v>
      </c>
      <c r="AJ5" s="44">
        <f>-'9、税金与费用'!AJ67</f>
        <v>0</v>
      </c>
      <c r="AK5" s="44">
        <f>-'9、税金与费用'!AK67</f>
        <v>0</v>
      </c>
      <c r="AL5" s="44">
        <f>-'9、税金与费用'!AL67</f>
        <v>0</v>
      </c>
      <c r="AM5" s="44">
        <f>-'9、税金与费用'!AM67</f>
        <v>0</v>
      </c>
      <c r="AN5" s="44">
        <f>-'9、税金与费用'!AN67</f>
        <v>0</v>
      </c>
      <c r="AO5" s="44">
        <f>-'9、税金与费用'!AO67</f>
        <v>0</v>
      </c>
      <c r="AP5" s="44">
        <f>-'9、税金与费用'!AP67</f>
        <v>0</v>
      </c>
      <c r="AQ5" s="44">
        <f>-'9、税金与费用'!AQ67</f>
        <v>0</v>
      </c>
      <c r="AR5" s="44">
        <f>-'9、税金与费用'!AR67</f>
        <v>0</v>
      </c>
      <c r="AS5" s="44">
        <f>-'9、税金与费用'!AS67</f>
        <v>0</v>
      </c>
      <c r="AT5" s="44">
        <f>-'9、税金与费用'!AT67</f>
        <v>0</v>
      </c>
      <c r="AU5" s="44">
        <f>-'9、税金与费用'!AU67</f>
        <v>0</v>
      </c>
      <c r="AV5" s="44">
        <f>-'9、税金与费用'!AV67</f>
        <v>0</v>
      </c>
      <c r="AW5" s="44">
        <f>-'9、税金与费用'!AW67</f>
        <v>0</v>
      </c>
      <c r="AX5" s="44">
        <f>-'9、税金与费用'!AX67</f>
        <v>0</v>
      </c>
      <c r="AY5" s="44">
        <f>-'9、税金与费用'!AY67</f>
        <v>0</v>
      </c>
      <c r="AZ5" s="44">
        <f>-'9、税金与费用'!AZ67</f>
        <v>0</v>
      </c>
      <c r="BA5" s="44">
        <f>-'9、税金与费用'!BA67</f>
        <v>0</v>
      </c>
      <c r="BB5" s="44">
        <f>-'9、税金与费用'!BB67</f>
        <v>0</v>
      </c>
      <c r="BC5" s="44">
        <f>-'9、税金与费用'!BC67</f>
        <v>0</v>
      </c>
      <c r="BD5" s="44">
        <f>-'9、税金与费用'!BD67</f>
        <v>0</v>
      </c>
      <c r="BE5" s="44">
        <f>-'9、税金与费用'!BE67</f>
        <v>0</v>
      </c>
      <c r="BF5" s="44">
        <f>-'9、税金与费用'!BF67</f>
        <v>0</v>
      </c>
      <c r="BG5" s="44">
        <f>-'9、税金与费用'!BG67</f>
        <v>0</v>
      </c>
      <c r="BH5" s="44">
        <f>-'9、税金与费用'!BH67</f>
        <v>0</v>
      </c>
      <c r="BI5" s="44">
        <f>-'9、税金与费用'!BI67</f>
        <v>0</v>
      </c>
      <c r="BJ5" s="44">
        <f>-'9、税金与费用'!BJ67</f>
        <v>0</v>
      </c>
      <c r="BK5" s="44">
        <f>-'9、税金与费用'!BK67</f>
        <v>0</v>
      </c>
      <c r="BL5" s="44">
        <f>-'9、税金与费用'!BL67</f>
        <v>0</v>
      </c>
      <c r="BM5" s="44">
        <f>-'9、税金与费用'!BM67</f>
        <v>0</v>
      </c>
      <c r="BN5" s="44">
        <f>-'9、税金与费用'!BN67</f>
        <v>0</v>
      </c>
      <c r="BO5" s="44">
        <f>-'9、税金与费用'!BO67</f>
        <v>0</v>
      </c>
      <c r="BP5" s="44">
        <f>-'9、税金与费用'!BP67</f>
        <v>0</v>
      </c>
      <c r="BQ5" s="44">
        <f>-'9、税金与费用'!BQ67</f>
        <v>0</v>
      </c>
      <c r="BR5" s="44">
        <f>-'9、税金与费用'!BR67</f>
        <v>0</v>
      </c>
      <c r="BS5" s="44">
        <f>-'9、税金与费用'!BS67</f>
        <v>0</v>
      </c>
      <c r="BT5" s="44">
        <f>-'9、税金与费用'!BT67</f>
        <v>0</v>
      </c>
      <c r="BU5" s="44">
        <f>-'9、税金与费用'!BU67</f>
        <v>0</v>
      </c>
      <c r="BV5" s="44">
        <f>-'9、税金与费用'!BV67</f>
        <v>0</v>
      </c>
      <c r="BW5" s="44">
        <f>-'9、税金与费用'!BW67</f>
        <v>0</v>
      </c>
      <c r="BX5" s="44">
        <f>-'9、税金与费用'!BX67</f>
        <v>0</v>
      </c>
      <c r="BY5" s="44">
        <f>-'9、税金与费用'!BY67</f>
        <v>0</v>
      </c>
      <c r="BZ5" s="44">
        <f>-'9、税金与费用'!BZ67</f>
        <v>0</v>
      </c>
      <c r="CA5" s="44">
        <f>-'9、税金与费用'!CA67</f>
        <v>0</v>
      </c>
      <c r="CB5" s="44">
        <f>-'9、税金与费用'!CB67</f>
        <v>0</v>
      </c>
      <c r="CC5" s="44">
        <f>-'9、税金与费用'!CC67</f>
        <v>0</v>
      </c>
      <c r="CD5" s="44">
        <f>-'9、税金与费用'!CD67</f>
        <v>0</v>
      </c>
      <c r="CE5" s="44">
        <f>-'9、税金与费用'!CE67</f>
        <v>0</v>
      </c>
      <c r="CF5" s="44">
        <f>-'9、税金与费用'!CF67</f>
        <v>0</v>
      </c>
      <c r="CG5" s="44">
        <f>-'9、税金与费用'!CG67</f>
        <v>0</v>
      </c>
      <c r="CH5" s="44">
        <f>-'9、税金与费用'!CH67</f>
        <v>0</v>
      </c>
      <c r="CI5" s="44">
        <f>-'9、税金与费用'!CI67</f>
        <v>0</v>
      </c>
      <c r="CJ5" s="44">
        <f>-'9、税金与费用'!CJ67</f>
        <v>0</v>
      </c>
      <c r="CK5" s="44">
        <f>-'9、税金与费用'!CK67</f>
        <v>0</v>
      </c>
      <c r="CL5" s="44">
        <f>-'9、税金与费用'!CL67</f>
        <v>0</v>
      </c>
      <c r="CM5" s="44">
        <f>-'9、税金与费用'!CM67</f>
        <v>0</v>
      </c>
      <c r="CN5" s="44">
        <f>-'9、税金与费用'!CN67</f>
        <v>0</v>
      </c>
      <c r="CO5" s="44">
        <f>-'9、税金与费用'!CO67</f>
        <v>0</v>
      </c>
      <c r="CP5" s="44">
        <f>-'9、税金与费用'!CP67</f>
        <v>0</v>
      </c>
      <c r="CQ5" s="44">
        <f>-'9、税金与费用'!CQ67</f>
        <v>0</v>
      </c>
      <c r="CR5" s="44">
        <f>-'9、税金与费用'!CR67</f>
        <v>0</v>
      </c>
      <c r="CS5" s="44">
        <f>-'9、税金与费用'!CS67</f>
        <v>0</v>
      </c>
      <c r="CT5" s="44">
        <f>-'9、税金与费用'!CT67</f>
        <v>0</v>
      </c>
      <c r="CU5" s="44">
        <f>-'9、税金与费用'!CU67</f>
        <v>0</v>
      </c>
      <c r="CV5" s="44">
        <f>-'9、税金与费用'!CV67</f>
        <v>0</v>
      </c>
      <c r="CW5" s="63">
        <f>D5+D6-'利润表（汇总）'!AE101</f>
        <v>0</v>
      </c>
    </row>
    <row r="6" spans="1:101" ht="21" customHeight="1">
      <c r="A6" s="879"/>
      <c r="B6" s="844"/>
      <c r="C6" s="41" t="s">
        <v>699</v>
      </c>
      <c r="D6" s="43">
        <f t="shared" si="2"/>
        <v>0</v>
      </c>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63"/>
    </row>
    <row r="7" spans="1:101" ht="21" customHeight="1">
      <c r="A7" s="879"/>
      <c r="B7" s="844"/>
      <c r="C7" s="47" t="s">
        <v>247</v>
      </c>
      <c r="D7" s="43">
        <f t="shared" si="2"/>
        <v>0</v>
      </c>
      <c r="E7" s="44">
        <f>-'9、税金与费用'!E68</f>
        <v>0</v>
      </c>
      <c r="F7" s="44">
        <f>-'9、税金与费用'!F68</f>
        <v>0</v>
      </c>
      <c r="G7" s="44">
        <f>-'9、税金与费用'!G68</f>
        <v>0</v>
      </c>
      <c r="H7" s="44">
        <f>-'9、税金与费用'!H68</f>
        <v>0</v>
      </c>
      <c r="I7" s="44">
        <f>-'9、税金与费用'!I68</f>
        <v>0</v>
      </c>
      <c r="J7" s="44">
        <f>-'9、税金与费用'!J68</f>
        <v>0</v>
      </c>
      <c r="K7" s="44">
        <f>-'9、税金与费用'!K68</f>
        <v>0</v>
      </c>
      <c r="L7" s="44">
        <f>-'9、税金与费用'!L68</f>
        <v>0</v>
      </c>
      <c r="M7" s="44">
        <f>-'9、税金与费用'!M68</f>
        <v>0</v>
      </c>
      <c r="N7" s="44">
        <f>-'9、税金与费用'!N68</f>
        <v>0</v>
      </c>
      <c r="O7" s="44">
        <f>-'9、税金与费用'!O68</f>
        <v>0</v>
      </c>
      <c r="P7" s="44">
        <f>-'9、税金与费用'!P68</f>
        <v>0</v>
      </c>
      <c r="Q7" s="44">
        <f>-'9、税金与费用'!Q68</f>
        <v>0</v>
      </c>
      <c r="R7" s="44">
        <f>-'9、税金与费用'!R68</f>
        <v>0</v>
      </c>
      <c r="S7" s="44">
        <f>-'9、税金与费用'!S68</f>
        <v>0</v>
      </c>
      <c r="T7" s="44">
        <f>-'9、税金与费用'!T68</f>
        <v>0</v>
      </c>
      <c r="U7" s="44">
        <f>-'9、税金与费用'!U68</f>
        <v>0</v>
      </c>
      <c r="V7" s="44">
        <f>-'9、税金与费用'!V68</f>
        <v>0</v>
      </c>
      <c r="W7" s="44">
        <f>-'9、税金与费用'!W68</f>
        <v>0</v>
      </c>
      <c r="X7" s="44">
        <f>-'9、税金与费用'!X68</f>
        <v>0</v>
      </c>
      <c r="Y7" s="44">
        <f>-'9、税金与费用'!Y68</f>
        <v>0</v>
      </c>
      <c r="Z7" s="44">
        <f>-'9、税金与费用'!Z68</f>
        <v>0</v>
      </c>
      <c r="AA7" s="44">
        <f>-'9、税金与费用'!AA68</f>
        <v>0</v>
      </c>
      <c r="AB7" s="44">
        <f>-'9、税金与费用'!AB68</f>
        <v>0</v>
      </c>
      <c r="AC7" s="44">
        <f>-'9、税金与费用'!AC68</f>
        <v>0</v>
      </c>
      <c r="AD7" s="44">
        <f>-'9、税金与费用'!AD68</f>
        <v>0</v>
      </c>
      <c r="AE7" s="44">
        <f>-'9、税金与费用'!AE68</f>
        <v>0</v>
      </c>
      <c r="AF7" s="44">
        <f>-'9、税金与费用'!AF68</f>
        <v>0</v>
      </c>
      <c r="AG7" s="44">
        <f>-'9、税金与费用'!AG68</f>
        <v>0</v>
      </c>
      <c r="AH7" s="44">
        <f>-'9、税金与费用'!AH68</f>
        <v>0</v>
      </c>
      <c r="AI7" s="44">
        <f>-'9、税金与费用'!AI68</f>
        <v>0</v>
      </c>
      <c r="AJ7" s="44">
        <f>-'9、税金与费用'!AJ68</f>
        <v>0</v>
      </c>
      <c r="AK7" s="44">
        <f>-'9、税金与费用'!AK68</f>
        <v>0</v>
      </c>
      <c r="AL7" s="44">
        <f>-'9、税金与费用'!AL68</f>
        <v>0</v>
      </c>
      <c r="AM7" s="44">
        <f>-'9、税金与费用'!AM68</f>
        <v>0</v>
      </c>
      <c r="AN7" s="44">
        <f>-'9、税金与费用'!AN68</f>
        <v>0</v>
      </c>
      <c r="AO7" s="44">
        <f>-'9、税金与费用'!AO68</f>
        <v>0</v>
      </c>
      <c r="AP7" s="44">
        <f>-'9、税金与费用'!AP68</f>
        <v>0</v>
      </c>
      <c r="AQ7" s="44">
        <f>-'9、税金与费用'!AQ68</f>
        <v>0</v>
      </c>
      <c r="AR7" s="44">
        <f>-'9、税金与费用'!AR68</f>
        <v>0</v>
      </c>
      <c r="AS7" s="44">
        <f>-'9、税金与费用'!AS68</f>
        <v>0</v>
      </c>
      <c r="AT7" s="44">
        <f>-'9、税金与费用'!AT68</f>
        <v>0</v>
      </c>
      <c r="AU7" s="44">
        <f>-'9、税金与费用'!AU68</f>
        <v>0</v>
      </c>
      <c r="AV7" s="44">
        <f>-'9、税金与费用'!AV68</f>
        <v>0</v>
      </c>
      <c r="AW7" s="44">
        <f>-'9、税金与费用'!AW68</f>
        <v>0</v>
      </c>
      <c r="AX7" s="44">
        <f>-'9、税金与费用'!AX68</f>
        <v>0</v>
      </c>
      <c r="AY7" s="44">
        <f>-'9、税金与费用'!AY68</f>
        <v>0</v>
      </c>
      <c r="AZ7" s="44">
        <f>-'9、税金与费用'!AZ68</f>
        <v>0</v>
      </c>
      <c r="BA7" s="44">
        <f>-'9、税金与费用'!BA68</f>
        <v>0</v>
      </c>
      <c r="BB7" s="44">
        <f>-'9、税金与费用'!BB68</f>
        <v>0</v>
      </c>
      <c r="BC7" s="44">
        <f>-'9、税金与费用'!BC68</f>
        <v>0</v>
      </c>
      <c r="BD7" s="44">
        <f>-'9、税金与费用'!BD68</f>
        <v>0</v>
      </c>
      <c r="BE7" s="44">
        <f>-'9、税金与费用'!BE68</f>
        <v>0</v>
      </c>
      <c r="BF7" s="44">
        <f>-'9、税金与费用'!BF68</f>
        <v>0</v>
      </c>
      <c r="BG7" s="44">
        <f>-'9、税金与费用'!BG68</f>
        <v>0</v>
      </c>
      <c r="BH7" s="44">
        <f>-'9、税金与费用'!BH68</f>
        <v>0</v>
      </c>
      <c r="BI7" s="44">
        <f>-'9、税金与费用'!BI68</f>
        <v>0</v>
      </c>
      <c r="BJ7" s="44">
        <f>-'9、税金与费用'!BJ68</f>
        <v>0</v>
      </c>
      <c r="BK7" s="44">
        <f>-'9、税金与费用'!BK68</f>
        <v>0</v>
      </c>
      <c r="BL7" s="44">
        <f>-'9、税金与费用'!BL68</f>
        <v>0</v>
      </c>
      <c r="BM7" s="44">
        <f>-'9、税金与费用'!BM68</f>
        <v>0</v>
      </c>
      <c r="BN7" s="44">
        <f>-'9、税金与费用'!BN68</f>
        <v>0</v>
      </c>
      <c r="BO7" s="44">
        <f>-'9、税金与费用'!BO68</f>
        <v>0</v>
      </c>
      <c r="BP7" s="44">
        <f>-'9、税金与费用'!BP68</f>
        <v>0</v>
      </c>
      <c r="BQ7" s="44">
        <f>-'9、税金与费用'!BQ68</f>
        <v>0</v>
      </c>
      <c r="BR7" s="44">
        <f>-'9、税金与费用'!BR68</f>
        <v>0</v>
      </c>
      <c r="BS7" s="44">
        <f>-'9、税金与费用'!BS68</f>
        <v>0</v>
      </c>
      <c r="BT7" s="44">
        <f>-'9、税金与费用'!BT68</f>
        <v>0</v>
      </c>
      <c r="BU7" s="44">
        <f>-'9、税金与费用'!BU68</f>
        <v>0</v>
      </c>
      <c r="BV7" s="44">
        <f>-'9、税金与费用'!BV68</f>
        <v>0</v>
      </c>
      <c r="BW7" s="44">
        <f>-'9、税金与费用'!BW68</f>
        <v>0</v>
      </c>
      <c r="BX7" s="44">
        <f>-'9、税金与费用'!BX68</f>
        <v>0</v>
      </c>
      <c r="BY7" s="44">
        <f>-'9、税金与费用'!BY68</f>
        <v>0</v>
      </c>
      <c r="BZ7" s="44">
        <f>-'9、税金与费用'!BZ68</f>
        <v>0</v>
      </c>
      <c r="CA7" s="44">
        <f>-'9、税金与费用'!CA68</f>
        <v>0</v>
      </c>
      <c r="CB7" s="44">
        <f>-'9、税金与费用'!CB68</f>
        <v>0</v>
      </c>
      <c r="CC7" s="44">
        <f>-'9、税金与费用'!CC68</f>
        <v>0</v>
      </c>
      <c r="CD7" s="44">
        <f>-'9、税金与费用'!CD68</f>
        <v>0</v>
      </c>
      <c r="CE7" s="44">
        <f>-'9、税金与费用'!CE68</f>
        <v>0</v>
      </c>
      <c r="CF7" s="44">
        <f>-'9、税金与费用'!CF68</f>
        <v>0</v>
      </c>
      <c r="CG7" s="44">
        <f>-'9、税金与费用'!CG68</f>
        <v>0</v>
      </c>
      <c r="CH7" s="44">
        <f>-'9、税金与费用'!CH68</f>
        <v>0</v>
      </c>
      <c r="CI7" s="44">
        <f>-'9、税金与费用'!CI68</f>
        <v>0</v>
      </c>
      <c r="CJ7" s="44">
        <f>-'9、税金与费用'!CJ68</f>
        <v>0</v>
      </c>
      <c r="CK7" s="44">
        <f>-'9、税金与费用'!CK68</f>
        <v>0</v>
      </c>
      <c r="CL7" s="44">
        <f>-'9、税金与费用'!CL68</f>
        <v>0</v>
      </c>
      <c r="CM7" s="44">
        <f>-'9、税金与费用'!CM68</f>
        <v>0</v>
      </c>
      <c r="CN7" s="44">
        <f>-'9、税金与费用'!CN68</f>
        <v>0</v>
      </c>
      <c r="CO7" s="44">
        <f>-'9、税金与费用'!CO68</f>
        <v>0</v>
      </c>
      <c r="CP7" s="44">
        <f>-'9、税金与费用'!CP68</f>
        <v>0</v>
      </c>
      <c r="CQ7" s="44">
        <f>-'9、税金与费用'!CQ68</f>
        <v>0</v>
      </c>
      <c r="CR7" s="44">
        <f>-'9、税金与费用'!CR68</f>
        <v>0</v>
      </c>
      <c r="CS7" s="44">
        <f>-'9、税金与费用'!CS68</f>
        <v>0</v>
      </c>
      <c r="CT7" s="44">
        <f>-'9、税金与费用'!CT68</f>
        <v>0</v>
      </c>
      <c r="CU7" s="44">
        <f>-'9、税金与费用'!CU68</f>
        <v>0</v>
      </c>
      <c r="CV7" s="44">
        <f>-'9、税金与费用'!CV68</f>
        <v>0</v>
      </c>
      <c r="CW7" s="63">
        <f>D7+D8+'利润表（汇总）'!AE102</f>
        <v>0</v>
      </c>
    </row>
    <row r="8" spans="1:101" ht="21" customHeight="1">
      <c r="A8" s="879"/>
      <c r="B8" s="844"/>
      <c r="C8" s="47" t="s">
        <v>248</v>
      </c>
      <c r="D8" s="43">
        <f t="shared" si="2"/>
        <v>0</v>
      </c>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64"/>
    </row>
    <row r="9" spans="1:101" ht="21" customHeight="1">
      <c r="A9" s="879"/>
      <c r="B9" s="844"/>
      <c r="C9" s="45" t="s">
        <v>249</v>
      </c>
      <c r="D9" s="43">
        <f t="shared" si="2"/>
        <v>0</v>
      </c>
      <c r="E9" s="44">
        <f>-'9、税金与费用'!E69</f>
        <v>0</v>
      </c>
      <c r="F9" s="44">
        <f>-'9、税金与费用'!F69</f>
        <v>0</v>
      </c>
      <c r="G9" s="44">
        <f>-'9、税金与费用'!G69</f>
        <v>0</v>
      </c>
      <c r="H9" s="44">
        <f>-'9、税金与费用'!H69</f>
        <v>0</v>
      </c>
      <c r="I9" s="44">
        <f>-'9、税金与费用'!I69</f>
        <v>0</v>
      </c>
      <c r="J9" s="44">
        <f>-'9、税金与费用'!J69</f>
        <v>0</v>
      </c>
      <c r="K9" s="44">
        <f>-'9、税金与费用'!K69</f>
        <v>0</v>
      </c>
      <c r="L9" s="44">
        <f>-'9、税金与费用'!L69</f>
        <v>0</v>
      </c>
      <c r="M9" s="44">
        <f>-'9、税金与费用'!M69</f>
        <v>0</v>
      </c>
      <c r="N9" s="44">
        <f>-'9、税金与费用'!N69</f>
        <v>0</v>
      </c>
      <c r="O9" s="44">
        <f>-'9、税金与费用'!O69</f>
        <v>0</v>
      </c>
      <c r="P9" s="44">
        <f>-'9、税金与费用'!P69</f>
        <v>0</v>
      </c>
      <c r="Q9" s="44">
        <f>-'9、税金与费用'!Q69</f>
        <v>0</v>
      </c>
      <c r="R9" s="44">
        <f>-'9、税金与费用'!R69</f>
        <v>0</v>
      </c>
      <c r="S9" s="44">
        <f>-'9、税金与费用'!S69</f>
        <v>0</v>
      </c>
      <c r="T9" s="44">
        <f>-'9、税金与费用'!T69</f>
        <v>0</v>
      </c>
      <c r="U9" s="44">
        <f>-'9、税金与费用'!U69</f>
        <v>0</v>
      </c>
      <c r="V9" s="44">
        <f>-'9、税金与费用'!V69</f>
        <v>0</v>
      </c>
      <c r="W9" s="44">
        <f>-'9、税金与费用'!W69</f>
        <v>0</v>
      </c>
      <c r="X9" s="44">
        <f>-'9、税金与费用'!X69</f>
        <v>0</v>
      </c>
      <c r="Y9" s="44">
        <f>-'9、税金与费用'!Y69</f>
        <v>0</v>
      </c>
      <c r="Z9" s="44">
        <f>-'9、税金与费用'!Z69</f>
        <v>0</v>
      </c>
      <c r="AA9" s="44">
        <f>-'9、税金与费用'!AA69</f>
        <v>0</v>
      </c>
      <c r="AB9" s="44">
        <f>-'9、税金与费用'!AB69</f>
        <v>0</v>
      </c>
      <c r="AC9" s="44">
        <f>-'9、税金与费用'!AC69</f>
        <v>0</v>
      </c>
      <c r="AD9" s="44">
        <f>-'9、税金与费用'!AD69</f>
        <v>0</v>
      </c>
      <c r="AE9" s="44">
        <f>-'9、税金与费用'!AE69</f>
        <v>0</v>
      </c>
      <c r="AF9" s="44">
        <f>-'9、税金与费用'!AF69</f>
        <v>0</v>
      </c>
      <c r="AG9" s="44">
        <f>-'9、税金与费用'!AG69</f>
        <v>0</v>
      </c>
      <c r="AH9" s="44">
        <f>-'9、税金与费用'!AH69</f>
        <v>0</v>
      </c>
      <c r="AI9" s="44">
        <f>-'9、税金与费用'!AI69</f>
        <v>0</v>
      </c>
      <c r="AJ9" s="44">
        <f>-'9、税金与费用'!AJ69</f>
        <v>0</v>
      </c>
      <c r="AK9" s="44">
        <f>-'9、税金与费用'!AK69</f>
        <v>0</v>
      </c>
      <c r="AL9" s="44">
        <f>-'9、税金与费用'!AL69</f>
        <v>0</v>
      </c>
      <c r="AM9" s="44">
        <f>-'9、税金与费用'!AM69</f>
        <v>0</v>
      </c>
      <c r="AN9" s="44">
        <f>-'9、税金与费用'!AN69</f>
        <v>0</v>
      </c>
      <c r="AO9" s="44">
        <f>-'9、税金与费用'!AO69</f>
        <v>0</v>
      </c>
      <c r="AP9" s="44">
        <f>-'9、税金与费用'!AP69</f>
        <v>0</v>
      </c>
      <c r="AQ9" s="44">
        <f>-'9、税金与费用'!AQ69</f>
        <v>0</v>
      </c>
      <c r="AR9" s="44">
        <f>-'9、税金与费用'!AR69</f>
        <v>0</v>
      </c>
      <c r="AS9" s="44">
        <f>-'9、税金与费用'!AS69</f>
        <v>0</v>
      </c>
      <c r="AT9" s="44">
        <f>-'9、税金与费用'!AT69</f>
        <v>0</v>
      </c>
      <c r="AU9" s="44">
        <f>-'9、税金与费用'!AU69</f>
        <v>0</v>
      </c>
      <c r="AV9" s="44">
        <f>-'9、税金与费用'!AV69</f>
        <v>0</v>
      </c>
      <c r="AW9" s="44">
        <f>-'9、税金与费用'!AW69</f>
        <v>0</v>
      </c>
      <c r="AX9" s="44">
        <f>-'9、税金与费用'!AX69</f>
        <v>0</v>
      </c>
      <c r="AY9" s="44">
        <f>-'9、税金与费用'!AY69</f>
        <v>0</v>
      </c>
      <c r="AZ9" s="44">
        <f>-'9、税金与费用'!AZ69</f>
        <v>0</v>
      </c>
      <c r="BA9" s="44">
        <f>-'9、税金与费用'!BA69</f>
        <v>0</v>
      </c>
      <c r="BB9" s="44">
        <f>-'9、税金与费用'!BB69</f>
        <v>0</v>
      </c>
      <c r="BC9" s="44">
        <f>-'9、税金与费用'!BC69</f>
        <v>0</v>
      </c>
      <c r="BD9" s="44">
        <f>-'9、税金与费用'!BD69</f>
        <v>0</v>
      </c>
      <c r="BE9" s="44">
        <f>-'9、税金与费用'!BE69</f>
        <v>0</v>
      </c>
      <c r="BF9" s="44">
        <f>-'9、税金与费用'!BF69</f>
        <v>0</v>
      </c>
      <c r="BG9" s="44">
        <f>-'9、税金与费用'!BG69</f>
        <v>0</v>
      </c>
      <c r="BH9" s="44">
        <f>-'9、税金与费用'!BH69</f>
        <v>0</v>
      </c>
      <c r="BI9" s="44">
        <f>-'9、税金与费用'!BI69</f>
        <v>0</v>
      </c>
      <c r="BJ9" s="44">
        <f>-'9、税金与费用'!BJ69</f>
        <v>0</v>
      </c>
      <c r="BK9" s="44">
        <f>-'9、税金与费用'!BK69</f>
        <v>0</v>
      </c>
      <c r="BL9" s="44">
        <f>-'9、税金与费用'!BL69</f>
        <v>0</v>
      </c>
      <c r="BM9" s="44">
        <f>-'9、税金与费用'!BM69</f>
        <v>0</v>
      </c>
      <c r="BN9" s="44">
        <f>-'9、税金与费用'!BN69</f>
        <v>0</v>
      </c>
      <c r="BO9" s="44">
        <f>-'9、税金与费用'!BO69</f>
        <v>0</v>
      </c>
      <c r="BP9" s="44">
        <f>-'9、税金与费用'!BP69</f>
        <v>0</v>
      </c>
      <c r="BQ9" s="44">
        <f>-'9、税金与费用'!BQ69</f>
        <v>0</v>
      </c>
      <c r="BR9" s="44">
        <f>-'9、税金与费用'!BR69</f>
        <v>0</v>
      </c>
      <c r="BS9" s="44">
        <f>-'9、税金与费用'!BS69</f>
        <v>0</v>
      </c>
      <c r="BT9" s="44">
        <f>-'9、税金与费用'!BT69</f>
        <v>0</v>
      </c>
      <c r="BU9" s="44">
        <f>-'9、税金与费用'!BU69</f>
        <v>0</v>
      </c>
      <c r="BV9" s="44">
        <f>-'9、税金与费用'!BV69</f>
        <v>0</v>
      </c>
      <c r="BW9" s="44">
        <f>-'9、税金与费用'!BW69</f>
        <v>0</v>
      </c>
      <c r="BX9" s="44">
        <f>-'9、税金与费用'!BX69</f>
        <v>0</v>
      </c>
      <c r="BY9" s="44">
        <f>-'9、税金与费用'!BY69</f>
        <v>0</v>
      </c>
      <c r="BZ9" s="44">
        <f>-'9、税金与费用'!BZ69</f>
        <v>0</v>
      </c>
      <c r="CA9" s="44">
        <f>-'9、税金与费用'!CA69</f>
        <v>0</v>
      </c>
      <c r="CB9" s="44">
        <f>-'9、税金与费用'!CB69</f>
        <v>0</v>
      </c>
      <c r="CC9" s="44">
        <f>-'9、税金与费用'!CC69</f>
        <v>0</v>
      </c>
      <c r="CD9" s="44">
        <f>-'9、税金与费用'!CD69</f>
        <v>0</v>
      </c>
      <c r="CE9" s="44">
        <f>-'9、税金与费用'!CE69</f>
        <v>0</v>
      </c>
      <c r="CF9" s="44">
        <f>-'9、税金与费用'!CF69</f>
        <v>0</v>
      </c>
      <c r="CG9" s="44">
        <f>-'9、税金与费用'!CG69</f>
        <v>0</v>
      </c>
      <c r="CH9" s="44">
        <f>-'9、税金与费用'!CH69</f>
        <v>0</v>
      </c>
      <c r="CI9" s="44">
        <f>-'9、税金与费用'!CI69</f>
        <v>0</v>
      </c>
      <c r="CJ9" s="44">
        <f>-'9、税金与费用'!CJ69</f>
        <v>0</v>
      </c>
      <c r="CK9" s="44">
        <f>-'9、税金与费用'!CK69</f>
        <v>0</v>
      </c>
      <c r="CL9" s="44">
        <f>-'9、税金与费用'!CL69</f>
        <v>0</v>
      </c>
      <c r="CM9" s="44">
        <f>-'9、税金与费用'!CM69</f>
        <v>0</v>
      </c>
      <c r="CN9" s="44">
        <f>-'9、税金与费用'!CN69</f>
        <v>0</v>
      </c>
      <c r="CO9" s="44">
        <f>-'9、税金与费用'!CO69</f>
        <v>0</v>
      </c>
      <c r="CP9" s="44">
        <f>-'9、税金与费用'!CP69</f>
        <v>0</v>
      </c>
      <c r="CQ9" s="44">
        <f>-'9、税金与费用'!CQ69</f>
        <v>0</v>
      </c>
      <c r="CR9" s="44">
        <f>-'9、税金与费用'!CR69</f>
        <v>0</v>
      </c>
      <c r="CS9" s="44">
        <f>-'9、税金与费用'!CS69</f>
        <v>0</v>
      </c>
      <c r="CT9" s="44">
        <f>-'9、税金与费用'!CT69</f>
        <v>0</v>
      </c>
      <c r="CU9" s="44">
        <f>-'9、税金与费用'!CU69</f>
        <v>0</v>
      </c>
      <c r="CV9" s="44">
        <f>-'9、税金与费用'!CV69</f>
        <v>0</v>
      </c>
      <c r="CW9" s="62">
        <f>D9+D10+'利润表（汇总）'!AE103</f>
        <v>0</v>
      </c>
    </row>
    <row r="10" spans="1:101" ht="21" customHeight="1">
      <c r="A10" s="879"/>
      <c r="B10" s="844"/>
      <c r="C10" s="45" t="s">
        <v>250</v>
      </c>
      <c r="D10" s="43">
        <f t="shared" si="2"/>
        <v>0</v>
      </c>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62"/>
    </row>
    <row r="11" spans="1:101" ht="21" customHeight="1">
      <c r="A11" s="879"/>
      <c r="B11" s="844"/>
      <c r="C11" s="42" t="s">
        <v>209</v>
      </c>
      <c r="D11" s="43">
        <f t="shared" si="2"/>
        <v>0</v>
      </c>
      <c r="E11" s="44">
        <f>-'2、土地成本'!E78</f>
        <v>0</v>
      </c>
      <c r="F11" s="44">
        <f>-'2、土地成本'!F78</f>
        <v>0</v>
      </c>
      <c r="G11" s="44">
        <f>-'2、土地成本'!G78</f>
        <v>0</v>
      </c>
      <c r="H11" s="44">
        <f>-'2、土地成本'!H78</f>
        <v>0</v>
      </c>
      <c r="I11" s="44">
        <f>-'2、土地成本'!I78</f>
        <v>0</v>
      </c>
      <c r="J11" s="44">
        <f>-'2、土地成本'!J78</f>
        <v>0</v>
      </c>
      <c r="K11" s="44">
        <f>-'2、土地成本'!K78</f>
        <v>0</v>
      </c>
      <c r="L11" s="44">
        <f>-'2、土地成本'!L78</f>
        <v>0</v>
      </c>
      <c r="M11" s="44">
        <f>-'2、土地成本'!M78</f>
        <v>0</v>
      </c>
      <c r="N11" s="44">
        <f>-'2、土地成本'!N78</f>
        <v>0</v>
      </c>
      <c r="O11" s="44">
        <f>-'2、土地成本'!O78</f>
        <v>0</v>
      </c>
      <c r="P11" s="44">
        <f>-'2、土地成本'!P78</f>
        <v>0</v>
      </c>
      <c r="Q11" s="44">
        <f>-'2、土地成本'!Q78</f>
        <v>0</v>
      </c>
      <c r="R11" s="44">
        <f>-'2、土地成本'!R78</f>
        <v>0</v>
      </c>
      <c r="S11" s="44">
        <f>-'2、土地成本'!S78</f>
        <v>0</v>
      </c>
      <c r="T11" s="44">
        <f>-'2、土地成本'!T78</f>
        <v>0</v>
      </c>
      <c r="U11" s="44">
        <f>-'2、土地成本'!U78</f>
        <v>0</v>
      </c>
      <c r="V11" s="44">
        <f>-'2、土地成本'!V78</f>
        <v>0</v>
      </c>
      <c r="W11" s="44">
        <f>-'2、土地成本'!W78</f>
        <v>0</v>
      </c>
      <c r="X11" s="44">
        <f>-'2、土地成本'!X78</f>
        <v>0</v>
      </c>
      <c r="Y11" s="44">
        <f>-'2、土地成本'!Y78</f>
        <v>0</v>
      </c>
      <c r="Z11" s="44">
        <f>-'2、土地成本'!Z78</f>
        <v>0</v>
      </c>
      <c r="AA11" s="44">
        <f>-'2、土地成本'!AA78</f>
        <v>0</v>
      </c>
      <c r="AB11" s="44">
        <f>-'2、土地成本'!AB78</f>
        <v>0</v>
      </c>
      <c r="AC11" s="44">
        <f>-'2、土地成本'!AC78</f>
        <v>0</v>
      </c>
      <c r="AD11" s="44">
        <f>-'2、土地成本'!AD78</f>
        <v>0</v>
      </c>
      <c r="AE11" s="44">
        <f>-'2、土地成本'!AE78</f>
        <v>0</v>
      </c>
      <c r="AF11" s="44">
        <f>-'2、土地成本'!AF78</f>
        <v>0</v>
      </c>
      <c r="AG11" s="44">
        <f>-'2、土地成本'!AG78</f>
        <v>0</v>
      </c>
      <c r="AH11" s="44">
        <f>-'2、土地成本'!AH78</f>
        <v>0</v>
      </c>
      <c r="AI11" s="44">
        <f>-'2、土地成本'!AI78</f>
        <v>0</v>
      </c>
      <c r="AJ11" s="44">
        <f>-'2、土地成本'!AJ78</f>
        <v>0</v>
      </c>
      <c r="AK11" s="44">
        <f>-'2、土地成本'!AK78</f>
        <v>0</v>
      </c>
      <c r="AL11" s="44">
        <f>-'2、土地成本'!AL78</f>
        <v>0</v>
      </c>
      <c r="AM11" s="44">
        <f>-'2、土地成本'!AM78</f>
        <v>0</v>
      </c>
      <c r="AN11" s="44">
        <f>-'2、土地成本'!AN78</f>
        <v>0</v>
      </c>
      <c r="AO11" s="44">
        <f>-'2、土地成本'!AO78</f>
        <v>0</v>
      </c>
      <c r="AP11" s="44">
        <f>-'2、土地成本'!AP78</f>
        <v>0</v>
      </c>
      <c r="AQ11" s="44">
        <f>-'2、土地成本'!AQ78</f>
        <v>0</v>
      </c>
      <c r="AR11" s="44">
        <f>-'2、土地成本'!AR78</f>
        <v>0</v>
      </c>
      <c r="AS11" s="44">
        <f>-'2、土地成本'!AS78</f>
        <v>0</v>
      </c>
      <c r="AT11" s="44">
        <f>-'2、土地成本'!AT78</f>
        <v>0</v>
      </c>
      <c r="AU11" s="44">
        <f>-'2、土地成本'!AU78</f>
        <v>0</v>
      </c>
      <c r="AV11" s="44">
        <f>-'2、土地成本'!AV78</f>
        <v>0</v>
      </c>
      <c r="AW11" s="44">
        <f>-'2、土地成本'!AW78</f>
        <v>0</v>
      </c>
      <c r="AX11" s="44">
        <f>-'2、土地成本'!AX78</f>
        <v>0</v>
      </c>
      <c r="AY11" s="44">
        <f>-'2、土地成本'!AY78</f>
        <v>0</v>
      </c>
      <c r="AZ11" s="44">
        <f>-'2、土地成本'!AZ78</f>
        <v>0</v>
      </c>
      <c r="BA11" s="44">
        <f>-'2、土地成本'!BA78</f>
        <v>0</v>
      </c>
      <c r="BB11" s="44">
        <f>-'2、土地成本'!BB78</f>
        <v>0</v>
      </c>
      <c r="BC11" s="44">
        <f>-'2、土地成本'!BC78</f>
        <v>0</v>
      </c>
      <c r="BD11" s="44">
        <f>-'2、土地成本'!BD78</f>
        <v>0</v>
      </c>
      <c r="BE11" s="44">
        <f>-'2、土地成本'!BE78</f>
        <v>0</v>
      </c>
      <c r="BF11" s="44">
        <f>-'2、土地成本'!BF78</f>
        <v>0</v>
      </c>
      <c r="BG11" s="44">
        <f>-'2、土地成本'!BG78</f>
        <v>0</v>
      </c>
      <c r="BH11" s="44">
        <f>-'2、土地成本'!BH78</f>
        <v>0</v>
      </c>
      <c r="BI11" s="44">
        <f>-'2、土地成本'!BI78</f>
        <v>0</v>
      </c>
      <c r="BJ11" s="44">
        <f>-'2、土地成本'!BJ78</f>
        <v>0</v>
      </c>
      <c r="BK11" s="44">
        <f>-'2、土地成本'!BK78</f>
        <v>0</v>
      </c>
      <c r="BL11" s="44">
        <f>-'2、土地成本'!BL78</f>
        <v>0</v>
      </c>
      <c r="BM11" s="44">
        <f>-'2、土地成本'!BM78</f>
        <v>0</v>
      </c>
      <c r="BN11" s="44">
        <f>-'2、土地成本'!BN78</f>
        <v>0</v>
      </c>
      <c r="BO11" s="44">
        <f>-'2、土地成本'!BO78</f>
        <v>0</v>
      </c>
      <c r="BP11" s="44">
        <f>-'2、土地成本'!BP78</f>
        <v>0</v>
      </c>
      <c r="BQ11" s="44">
        <f>-'2、土地成本'!BQ78</f>
        <v>0</v>
      </c>
      <c r="BR11" s="44">
        <f>-'2、土地成本'!BR78</f>
        <v>0</v>
      </c>
      <c r="BS11" s="44">
        <f>-'2、土地成本'!BS78</f>
        <v>0</v>
      </c>
      <c r="BT11" s="44">
        <f>-'2、土地成本'!BT78</f>
        <v>0</v>
      </c>
      <c r="BU11" s="44">
        <f>-'2、土地成本'!BU78</f>
        <v>0</v>
      </c>
      <c r="BV11" s="44">
        <f>-'2、土地成本'!BV78</f>
        <v>0</v>
      </c>
      <c r="BW11" s="44">
        <f>-'2、土地成本'!BW78</f>
        <v>0</v>
      </c>
      <c r="BX11" s="44">
        <f>-'2、土地成本'!BX78</f>
        <v>0</v>
      </c>
      <c r="BY11" s="44">
        <f>-'2、土地成本'!BY78</f>
        <v>0</v>
      </c>
      <c r="BZ11" s="44">
        <f>-'2、土地成本'!BZ78</f>
        <v>0</v>
      </c>
      <c r="CA11" s="44">
        <f>-'2、土地成本'!CA78</f>
        <v>0</v>
      </c>
      <c r="CB11" s="44">
        <f>-'2、土地成本'!CB78</f>
        <v>0</v>
      </c>
      <c r="CC11" s="44">
        <f>-'2、土地成本'!CC78</f>
        <v>0</v>
      </c>
      <c r="CD11" s="44">
        <f>-'2、土地成本'!CD78</f>
        <v>0</v>
      </c>
      <c r="CE11" s="44">
        <f>-'2、土地成本'!CE78</f>
        <v>0</v>
      </c>
      <c r="CF11" s="44">
        <f>-'2、土地成本'!CF78</f>
        <v>0</v>
      </c>
      <c r="CG11" s="44">
        <f>-'2、土地成本'!CG78</f>
        <v>0</v>
      </c>
      <c r="CH11" s="44">
        <f>-'2、土地成本'!CH78</f>
        <v>0</v>
      </c>
      <c r="CI11" s="44">
        <f>-'2、土地成本'!CI78</f>
        <v>0</v>
      </c>
      <c r="CJ11" s="44">
        <f>-'2、土地成本'!CJ78</f>
        <v>0</v>
      </c>
      <c r="CK11" s="44">
        <f>-'2、土地成本'!CK78</f>
        <v>0</v>
      </c>
      <c r="CL11" s="44">
        <f>-'2、土地成本'!CL78</f>
        <v>0</v>
      </c>
      <c r="CM11" s="44">
        <f>-'2、土地成本'!CM78</f>
        <v>0</v>
      </c>
      <c r="CN11" s="44">
        <f>-'2、土地成本'!CN78</f>
        <v>0</v>
      </c>
      <c r="CO11" s="44">
        <f>-'2、土地成本'!CO78</f>
        <v>0</v>
      </c>
      <c r="CP11" s="44">
        <f>-'2、土地成本'!CP78</f>
        <v>0</v>
      </c>
      <c r="CQ11" s="44">
        <f>-'2、土地成本'!CQ78</f>
        <v>0</v>
      </c>
      <c r="CR11" s="44">
        <f>-'2、土地成本'!CR78</f>
        <v>0</v>
      </c>
      <c r="CS11" s="44">
        <f>-'2、土地成本'!CS78</f>
        <v>0</v>
      </c>
      <c r="CT11" s="44">
        <f>-'2、土地成本'!CT78</f>
        <v>0</v>
      </c>
      <c r="CU11" s="44">
        <f>-'2、土地成本'!CU78</f>
        <v>0</v>
      </c>
      <c r="CV11" s="44">
        <f>-'2、土地成本'!CV78</f>
        <v>0</v>
      </c>
      <c r="CW11" s="62">
        <f>D11+'利润表（汇总）'!AE95</f>
        <v>0</v>
      </c>
    </row>
    <row r="12" spans="1:101" ht="21" customHeight="1">
      <c r="A12" s="879"/>
      <c r="B12" s="844"/>
      <c r="C12" s="48" t="s">
        <v>688</v>
      </c>
      <c r="D12" s="43">
        <f t="shared" si="2"/>
        <v>0</v>
      </c>
      <c r="E12" s="44">
        <f>-'4、付款进度'!D115</f>
        <v>0</v>
      </c>
      <c r="F12" s="44">
        <f>-'4、付款进度'!E115</f>
        <v>0</v>
      </c>
      <c r="G12" s="44">
        <f>-'4、付款进度'!F115</f>
        <v>0</v>
      </c>
      <c r="H12" s="44">
        <f>-'4、付款进度'!G115</f>
        <v>0</v>
      </c>
      <c r="I12" s="44">
        <f>-'4、付款进度'!H115</f>
        <v>0</v>
      </c>
      <c r="J12" s="44">
        <f>-'4、付款进度'!I115</f>
        <v>0</v>
      </c>
      <c r="K12" s="44">
        <f>-'4、付款进度'!J115</f>
        <v>0</v>
      </c>
      <c r="L12" s="44">
        <f>-'4、付款进度'!K115</f>
        <v>0</v>
      </c>
      <c r="M12" s="44">
        <f>-'4、付款进度'!L115</f>
        <v>0</v>
      </c>
      <c r="N12" s="44">
        <f>-'4、付款进度'!M115</f>
        <v>0</v>
      </c>
      <c r="O12" s="44">
        <f>-'4、付款进度'!N115</f>
        <v>0</v>
      </c>
      <c r="P12" s="44">
        <f>-'4、付款进度'!O115</f>
        <v>0</v>
      </c>
      <c r="Q12" s="44">
        <f>-'4、付款进度'!P115</f>
        <v>0</v>
      </c>
      <c r="R12" s="44">
        <f>-'4、付款进度'!Q115</f>
        <v>0</v>
      </c>
      <c r="S12" s="44">
        <f>-'4、付款进度'!R115</f>
        <v>0</v>
      </c>
      <c r="T12" s="44">
        <f>-'4、付款进度'!S115</f>
        <v>0</v>
      </c>
      <c r="U12" s="44">
        <f>-'4、付款进度'!T115</f>
        <v>0</v>
      </c>
      <c r="V12" s="44">
        <f>-'4、付款进度'!U115</f>
        <v>0</v>
      </c>
      <c r="W12" s="44">
        <f>-'4、付款进度'!V115</f>
        <v>0</v>
      </c>
      <c r="X12" s="44">
        <f>-'4、付款进度'!W115</f>
        <v>0</v>
      </c>
      <c r="Y12" s="44">
        <f>-'4、付款进度'!X115</f>
        <v>0</v>
      </c>
      <c r="Z12" s="44">
        <f>-'4、付款进度'!Y115</f>
        <v>0</v>
      </c>
      <c r="AA12" s="44">
        <f>-'4、付款进度'!Z115</f>
        <v>0</v>
      </c>
      <c r="AB12" s="44">
        <f>-'4、付款进度'!AA115</f>
        <v>0</v>
      </c>
      <c r="AC12" s="44">
        <f>-'4、付款进度'!AB115</f>
        <v>0</v>
      </c>
      <c r="AD12" s="44">
        <f>-'4、付款进度'!AC115</f>
        <v>0</v>
      </c>
      <c r="AE12" s="44">
        <f>-'4、付款进度'!AD115</f>
        <v>0</v>
      </c>
      <c r="AF12" s="44">
        <f>-'4、付款进度'!AE115</f>
        <v>0</v>
      </c>
      <c r="AG12" s="44">
        <f>-'4、付款进度'!AF115</f>
        <v>0</v>
      </c>
      <c r="AH12" s="44">
        <f>-'4、付款进度'!AG115</f>
        <v>0</v>
      </c>
      <c r="AI12" s="44">
        <f>-'4、付款进度'!AH115</f>
        <v>0</v>
      </c>
      <c r="AJ12" s="44">
        <f>-'4、付款进度'!AI115</f>
        <v>0</v>
      </c>
      <c r="AK12" s="44">
        <f>-'4、付款进度'!AJ115</f>
        <v>0</v>
      </c>
      <c r="AL12" s="44">
        <f>-'4、付款进度'!AK115</f>
        <v>0</v>
      </c>
      <c r="AM12" s="44">
        <f>-'4、付款进度'!AL115</f>
        <v>0</v>
      </c>
      <c r="AN12" s="44">
        <f>-'4、付款进度'!AM115</f>
        <v>0</v>
      </c>
      <c r="AO12" s="44">
        <f>-'4、付款进度'!AN115</f>
        <v>0</v>
      </c>
      <c r="AP12" s="44">
        <f>-'4、付款进度'!AO115</f>
        <v>0</v>
      </c>
      <c r="AQ12" s="44">
        <f>-'4、付款进度'!AP115</f>
        <v>0</v>
      </c>
      <c r="AR12" s="44">
        <f>-'4、付款进度'!AQ115</f>
        <v>0</v>
      </c>
      <c r="AS12" s="44">
        <f>-'4、付款进度'!AR115</f>
        <v>0</v>
      </c>
      <c r="AT12" s="44">
        <f>-'4、付款进度'!AS115</f>
        <v>0</v>
      </c>
      <c r="AU12" s="44">
        <f>-'4、付款进度'!AT115</f>
        <v>0</v>
      </c>
      <c r="AV12" s="44">
        <f>-'4、付款进度'!AU115</f>
        <v>0</v>
      </c>
      <c r="AW12" s="44">
        <f>-'4、付款进度'!AV115</f>
        <v>0</v>
      </c>
      <c r="AX12" s="44">
        <f>-'4、付款进度'!AW115</f>
        <v>0</v>
      </c>
      <c r="AY12" s="44">
        <f>-'4、付款进度'!AX115</f>
        <v>0</v>
      </c>
      <c r="AZ12" s="44">
        <f>-'4、付款进度'!AY115</f>
        <v>0</v>
      </c>
      <c r="BA12" s="44">
        <f>-'4、付款进度'!AZ115</f>
        <v>0</v>
      </c>
      <c r="BB12" s="44">
        <f>-'4、付款进度'!BA115</f>
        <v>0</v>
      </c>
      <c r="BC12" s="44">
        <f>-'4、付款进度'!BB115</f>
        <v>0</v>
      </c>
      <c r="BD12" s="44">
        <f>-'4、付款进度'!BC115</f>
        <v>0</v>
      </c>
      <c r="BE12" s="44">
        <f>-'4、付款进度'!BD115</f>
        <v>0</v>
      </c>
      <c r="BF12" s="44">
        <f>-'4、付款进度'!BE115</f>
        <v>0</v>
      </c>
      <c r="BG12" s="44">
        <f>-'4、付款进度'!BF115</f>
        <v>0</v>
      </c>
      <c r="BH12" s="44">
        <f>-'4、付款进度'!BG115</f>
        <v>0</v>
      </c>
      <c r="BI12" s="44">
        <f>-'4、付款进度'!BH115</f>
        <v>0</v>
      </c>
      <c r="BJ12" s="44">
        <f>-'4、付款进度'!BI115</f>
        <v>0</v>
      </c>
      <c r="BK12" s="44">
        <f>-'4、付款进度'!BJ115</f>
        <v>0</v>
      </c>
      <c r="BL12" s="44">
        <f>-'4、付款进度'!BK115</f>
        <v>0</v>
      </c>
      <c r="BM12" s="44">
        <f>-'4、付款进度'!BL115</f>
        <v>0</v>
      </c>
      <c r="BN12" s="44">
        <f>-'4、付款进度'!BM115</f>
        <v>0</v>
      </c>
      <c r="BO12" s="44">
        <f>-'4、付款进度'!BN115</f>
        <v>0</v>
      </c>
      <c r="BP12" s="44">
        <f>-'4、付款进度'!BO115</f>
        <v>0</v>
      </c>
      <c r="BQ12" s="44">
        <f>-'4、付款进度'!BP115</f>
        <v>0</v>
      </c>
      <c r="BR12" s="44">
        <f>-'4、付款进度'!BQ115</f>
        <v>0</v>
      </c>
      <c r="BS12" s="44">
        <f>-'4、付款进度'!BR115</f>
        <v>0</v>
      </c>
      <c r="BT12" s="44">
        <f>-'4、付款进度'!BS115</f>
        <v>0</v>
      </c>
      <c r="BU12" s="44">
        <f>-'4、付款进度'!BT115</f>
        <v>0</v>
      </c>
      <c r="BV12" s="44">
        <f>-'4、付款进度'!BU115</f>
        <v>0</v>
      </c>
      <c r="BW12" s="44">
        <f>-'4、付款进度'!BV115</f>
        <v>0</v>
      </c>
      <c r="BX12" s="44">
        <f>-'4、付款进度'!BW115</f>
        <v>0</v>
      </c>
      <c r="BY12" s="44">
        <f>-'4、付款进度'!BX115</f>
        <v>0</v>
      </c>
      <c r="BZ12" s="44">
        <f>-'4、付款进度'!BY115</f>
        <v>0</v>
      </c>
      <c r="CA12" s="44">
        <f>-'4、付款进度'!BZ115</f>
        <v>0</v>
      </c>
      <c r="CB12" s="44">
        <f>-'4、付款进度'!CA115</f>
        <v>0</v>
      </c>
      <c r="CC12" s="44">
        <f>-'4、付款进度'!CB115</f>
        <v>0</v>
      </c>
      <c r="CD12" s="44">
        <f>-'4、付款进度'!CC115</f>
        <v>0</v>
      </c>
      <c r="CE12" s="44">
        <f>-'4、付款进度'!CD115</f>
        <v>0</v>
      </c>
      <c r="CF12" s="44">
        <f>-'4、付款进度'!CE115</f>
        <v>0</v>
      </c>
      <c r="CG12" s="44">
        <f>-'4、付款进度'!CF115</f>
        <v>0</v>
      </c>
      <c r="CH12" s="44">
        <f>-'4、付款进度'!CG115</f>
        <v>0</v>
      </c>
      <c r="CI12" s="44">
        <f>-'4、付款进度'!CH115</f>
        <v>0</v>
      </c>
      <c r="CJ12" s="44">
        <f>-'4、付款进度'!CI115</f>
        <v>0</v>
      </c>
      <c r="CK12" s="44">
        <f>-'4、付款进度'!CJ115</f>
        <v>0</v>
      </c>
      <c r="CL12" s="44">
        <f>-'4、付款进度'!CK115</f>
        <v>0</v>
      </c>
      <c r="CM12" s="44">
        <f>-'4、付款进度'!CL115</f>
        <v>0</v>
      </c>
      <c r="CN12" s="44">
        <f>-'4、付款进度'!CM115</f>
        <v>0</v>
      </c>
      <c r="CO12" s="44">
        <f>-'4、付款进度'!CN115</f>
        <v>0</v>
      </c>
      <c r="CP12" s="44">
        <f>-'4、付款进度'!CO115</f>
        <v>0</v>
      </c>
      <c r="CQ12" s="44">
        <f>-'4、付款进度'!CP115</f>
        <v>0</v>
      </c>
      <c r="CR12" s="44">
        <f>-'4、付款进度'!CQ115</f>
        <v>0</v>
      </c>
      <c r="CS12" s="44">
        <f>-'4、付款进度'!CR115</f>
        <v>0</v>
      </c>
      <c r="CT12" s="44">
        <f>-'4、付款进度'!CS115</f>
        <v>0</v>
      </c>
      <c r="CU12" s="44">
        <f>-'4、付款进度'!CT115</f>
        <v>0</v>
      </c>
      <c r="CV12" s="44">
        <f>-'4、付款进度'!CU115</f>
        <v>0</v>
      </c>
      <c r="CW12" s="62">
        <f>D12+'利润表（汇总）'!AE96</f>
        <v>0</v>
      </c>
    </row>
    <row r="13" spans="1:101" ht="21" customHeight="1">
      <c r="A13" s="879"/>
      <c r="B13" s="844"/>
      <c r="C13" s="42" t="s">
        <v>225</v>
      </c>
      <c r="D13" s="43">
        <f t="shared" si="2"/>
        <v>0</v>
      </c>
      <c r="E13" s="44">
        <f>-'9、税金与费用'!E66</f>
        <v>0</v>
      </c>
      <c r="F13" s="44">
        <f>-'9、税金与费用'!F66</f>
        <v>0</v>
      </c>
      <c r="G13" s="44">
        <f>-'9、税金与费用'!G66</f>
        <v>0</v>
      </c>
      <c r="H13" s="44">
        <f>-'9、税金与费用'!H66</f>
        <v>0</v>
      </c>
      <c r="I13" s="44">
        <f>-'9、税金与费用'!I66</f>
        <v>0</v>
      </c>
      <c r="J13" s="44">
        <f>-'9、税金与费用'!J66</f>
        <v>0</v>
      </c>
      <c r="K13" s="44">
        <f>-'9、税金与费用'!K66</f>
        <v>0</v>
      </c>
      <c r="L13" s="44">
        <f>-'9、税金与费用'!L66</f>
        <v>0</v>
      </c>
      <c r="M13" s="44">
        <f>-'9、税金与费用'!M66</f>
        <v>0</v>
      </c>
      <c r="N13" s="44">
        <f>-'9、税金与费用'!N66</f>
        <v>0</v>
      </c>
      <c r="O13" s="44">
        <f>-'9、税金与费用'!O66</f>
        <v>0</v>
      </c>
      <c r="P13" s="44">
        <f>-'9、税金与费用'!P66</f>
        <v>0</v>
      </c>
      <c r="Q13" s="44">
        <f>-'9、税金与费用'!Q66</f>
        <v>0</v>
      </c>
      <c r="R13" s="44">
        <f>-'9、税金与费用'!R66</f>
        <v>0</v>
      </c>
      <c r="S13" s="44">
        <f>-'9、税金与费用'!S66</f>
        <v>0</v>
      </c>
      <c r="T13" s="44">
        <f>-'9、税金与费用'!T66</f>
        <v>0</v>
      </c>
      <c r="U13" s="44">
        <f>-'9、税金与费用'!U66</f>
        <v>0</v>
      </c>
      <c r="V13" s="44">
        <f>-'9、税金与费用'!V66</f>
        <v>0</v>
      </c>
      <c r="W13" s="44">
        <f>-'9、税金与费用'!W66</f>
        <v>0</v>
      </c>
      <c r="X13" s="44">
        <f>-'9、税金与费用'!X66</f>
        <v>0</v>
      </c>
      <c r="Y13" s="44">
        <f>-'9、税金与费用'!Y66</f>
        <v>0</v>
      </c>
      <c r="Z13" s="44">
        <f>-'9、税金与费用'!Z66</f>
        <v>0</v>
      </c>
      <c r="AA13" s="44">
        <f>-'9、税金与费用'!AA66</f>
        <v>0</v>
      </c>
      <c r="AB13" s="44">
        <f>-'9、税金与费用'!AB66</f>
        <v>0</v>
      </c>
      <c r="AC13" s="44">
        <f>-'9、税金与费用'!AC66</f>
        <v>0</v>
      </c>
      <c r="AD13" s="44">
        <f>-'9、税金与费用'!AD66</f>
        <v>0</v>
      </c>
      <c r="AE13" s="44">
        <f>-'9、税金与费用'!AE66</f>
        <v>0</v>
      </c>
      <c r="AF13" s="44">
        <f>-'9、税金与费用'!AF66</f>
        <v>0</v>
      </c>
      <c r="AG13" s="44">
        <f>-'9、税金与费用'!AG66</f>
        <v>0</v>
      </c>
      <c r="AH13" s="44">
        <f>-'9、税金与费用'!AH66</f>
        <v>0</v>
      </c>
      <c r="AI13" s="44">
        <f>-'9、税金与费用'!AI66</f>
        <v>0</v>
      </c>
      <c r="AJ13" s="44">
        <f>-'9、税金与费用'!AJ66</f>
        <v>0</v>
      </c>
      <c r="AK13" s="44">
        <f>-'9、税金与费用'!AK66</f>
        <v>0</v>
      </c>
      <c r="AL13" s="44">
        <f>-'9、税金与费用'!AL66</f>
        <v>0</v>
      </c>
      <c r="AM13" s="44">
        <f>-'9、税金与费用'!AM66</f>
        <v>0</v>
      </c>
      <c r="AN13" s="44">
        <f>-'9、税金与费用'!AN66</f>
        <v>0</v>
      </c>
      <c r="AO13" s="44">
        <f>-'9、税金与费用'!AO66</f>
        <v>0</v>
      </c>
      <c r="AP13" s="44">
        <f>-'9、税金与费用'!AP66</f>
        <v>0</v>
      </c>
      <c r="AQ13" s="44">
        <f>-'9、税金与费用'!AQ66</f>
        <v>0</v>
      </c>
      <c r="AR13" s="44">
        <f>-'9、税金与费用'!AR66</f>
        <v>0</v>
      </c>
      <c r="AS13" s="44">
        <f>-'9、税金与费用'!AS66</f>
        <v>0</v>
      </c>
      <c r="AT13" s="44">
        <f>-'9、税金与费用'!AT66</f>
        <v>0</v>
      </c>
      <c r="AU13" s="44">
        <f>-'9、税金与费用'!AU66</f>
        <v>0</v>
      </c>
      <c r="AV13" s="44">
        <f>-'9、税金与费用'!AV66</f>
        <v>0</v>
      </c>
      <c r="AW13" s="44">
        <f>-'9、税金与费用'!AW66</f>
        <v>0</v>
      </c>
      <c r="AX13" s="44">
        <f>-'9、税金与费用'!AX66</f>
        <v>0</v>
      </c>
      <c r="AY13" s="44">
        <f>-'9、税金与费用'!AY66</f>
        <v>0</v>
      </c>
      <c r="AZ13" s="44">
        <f>-'9、税金与费用'!AZ66</f>
        <v>0</v>
      </c>
      <c r="BA13" s="44">
        <f>-'9、税金与费用'!BA66</f>
        <v>0</v>
      </c>
      <c r="BB13" s="44">
        <f>-'9、税金与费用'!BB66</f>
        <v>0</v>
      </c>
      <c r="BC13" s="44">
        <f>-'9、税金与费用'!BC66</f>
        <v>0</v>
      </c>
      <c r="BD13" s="44">
        <f>-'9、税金与费用'!BD66</f>
        <v>0</v>
      </c>
      <c r="BE13" s="44">
        <f>-'9、税金与费用'!BE66</f>
        <v>0</v>
      </c>
      <c r="BF13" s="44">
        <f>-'9、税金与费用'!BF66</f>
        <v>0</v>
      </c>
      <c r="BG13" s="44">
        <f>-'9、税金与费用'!BG66</f>
        <v>0</v>
      </c>
      <c r="BH13" s="44">
        <f>-'9、税金与费用'!BH66</f>
        <v>0</v>
      </c>
      <c r="BI13" s="44">
        <f>-'9、税金与费用'!BI66</f>
        <v>0</v>
      </c>
      <c r="BJ13" s="44">
        <f>-'9、税金与费用'!BJ66</f>
        <v>0</v>
      </c>
      <c r="BK13" s="44">
        <f>-'9、税金与费用'!BK66</f>
        <v>0</v>
      </c>
      <c r="BL13" s="44">
        <f>-'9、税金与费用'!BL66</f>
        <v>0</v>
      </c>
      <c r="BM13" s="44">
        <f>-'9、税金与费用'!BM66</f>
        <v>0</v>
      </c>
      <c r="BN13" s="44">
        <f>-'9、税金与费用'!BN66</f>
        <v>0</v>
      </c>
      <c r="BO13" s="44">
        <f>-'9、税金与费用'!BO66</f>
        <v>0</v>
      </c>
      <c r="BP13" s="44">
        <f>-'9、税金与费用'!BP66</f>
        <v>0</v>
      </c>
      <c r="BQ13" s="44">
        <f>-'9、税金与费用'!BQ66</f>
        <v>0</v>
      </c>
      <c r="BR13" s="44">
        <f>-'9、税金与费用'!BR66</f>
        <v>0</v>
      </c>
      <c r="BS13" s="44">
        <f>-'9、税金与费用'!BS66</f>
        <v>0</v>
      </c>
      <c r="BT13" s="44">
        <f>-'9、税金与费用'!BT66</f>
        <v>0</v>
      </c>
      <c r="BU13" s="44">
        <f>-'9、税金与费用'!BU66</f>
        <v>0</v>
      </c>
      <c r="BV13" s="44">
        <f>-'9、税金与费用'!BV66</f>
        <v>0</v>
      </c>
      <c r="BW13" s="44">
        <f>-'9、税金与费用'!BW66</f>
        <v>0</v>
      </c>
      <c r="BX13" s="44">
        <f>-'9、税金与费用'!BX66</f>
        <v>0</v>
      </c>
      <c r="BY13" s="44">
        <f>-'9、税金与费用'!BY66</f>
        <v>0</v>
      </c>
      <c r="BZ13" s="44">
        <f>-'9、税金与费用'!BZ66</f>
        <v>0</v>
      </c>
      <c r="CA13" s="44">
        <f>-'9、税金与费用'!CA66</f>
        <v>0</v>
      </c>
      <c r="CB13" s="44">
        <f>-'9、税金与费用'!CB66</f>
        <v>0</v>
      </c>
      <c r="CC13" s="44">
        <f>-'9、税金与费用'!CC66</f>
        <v>0</v>
      </c>
      <c r="CD13" s="44">
        <f>-'9、税金与费用'!CD66</f>
        <v>0</v>
      </c>
      <c r="CE13" s="44">
        <f>-'9、税金与费用'!CE66</f>
        <v>0</v>
      </c>
      <c r="CF13" s="44">
        <f>-'9、税金与费用'!CF66</f>
        <v>0</v>
      </c>
      <c r="CG13" s="44">
        <f>-'9、税金与费用'!CG66</f>
        <v>0</v>
      </c>
      <c r="CH13" s="44">
        <f>-'9、税金与费用'!CH66</f>
        <v>0</v>
      </c>
      <c r="CI13" s="44">
        <f>-'9、税金与费用'!CI66</f>
        <v>0</v>
      </c>
      <c r="CJ13" s="44">
        <f>-'9、税金与费用'!CJ66</f>
        <v>0</v>
      </c>
      <c r="CK13" s="44">
        <f>-'9、税金与费用'!CK66</f>
        <v>0</v>
      </c>
      <c r="CL13" s="44">
        <f>-'9、税金与费用'!CL66</f>
        <v>0</v>
      </c>
      <c r="CM13" s="44">
        <f>-'9、税金与费用'!CM66</f>
        <v>0</v>
      </c>
      <c r="CN13" s="44">
        <f>-'9、税金与费用'!CN66</f>
        <v>0</v>
      </c>
      <c r="CO13" s="44">
        <f>-'9、税金与费用'!CO66</f>
        <v>0</v>
      </c>
      <c r="CP13" s="44">
        <f>-'9、税金与费用'!CP66</f>
        <v>0</v>
      </c>
      <c r="CQ13" s="44">
        <f>-'9、税金与费用'!CQ66</f>
        <v>0</v>
      </c>
      <c r="CR13" s="44">
        <f>-'9、税金与费用'!CR66</f>
        <v>0</v>
      </c>
      <c r="CS13" s="44">
        <f>-'9、税金与费用'!CS66</f>
        <v>0</v>
      </c>
      <c r="CT13" s="44">
        <f>-'9、税金与费用'!CT66</f>
        <v>0</v>
      </c>
      <c r="CU13" s="44">
        <f>-'9、税金与费用'!CU66</f>
        <v>0</v>
      </c>
      <c r="CV13" s="44">
        <f>-'9、税金与费用'!CV66</f>
        <v>0</v>
      </c>
      <c r="CW13" s="62">
        <f>D13+'利润表（汇总）'!AE98</f>
        <v>0</v>
      </c>
    </row>
    <row r="14" spans="1:101" ht="21" customHeight="1">
      <c r="A14" s="879"/>
      <c r="B14" s="844"/>
      <c r="C14" s="42" t="s">
        <v>226</v>
      </c>
      <c r="D14" s="43">
        <f t="shared" si="2"/>
        <v>0</v>
      </c>
      <c r="E14" s="44">
        <f>-'6、销售进度'!C305*0.5%</f>
        <v>0</v>
      </c>
      <c r="F14" s="44">
        <f>-'6、销售进度'!D305*0.5%</f>
        <v>0</v>
      </c>
      <c r="G14" s="44">
        <f>-'6、销售进度'!E305*0.5%</f>
        <v>0</v>
      </c>
      <c r="H14" s="44">
        <f>-'6、销售进度'!F305*0.5%</f>
        <v>0</v>
      </c>
      <c r="I14" s="44">
        <f>-'6、销售进度'!G305*0.5%</f>
        <v>0</v>
      </c>
      <c r="J14" s="44">
        <f>-'6、销售进度'!H305*0.5%</f>
        <v>0</v>
      </c>
      <c r="K14" s="44">
        <f>-'6、销售进度'!I305*0.5%</f>
        <v>0</v>
      </c>
      <c r="L14" s="44">
        <f>-'6、销售进度'!J305*0.5%</f>
        <v>0</v>
      </c>
      <c r="M14" s="44">
        <f>-'6、销售进度'!K305*0.5%</f>
        <v>0</v>
      </c>
      <c r="N14" s="44">
        <f>-'6、销售进度'!L305*0.5%</f>
        <v>0</v>
      </c>
      <c r="O14" s="44">
        <f>-'6、销售进度'!M305*0.5%</f>
        <v>0</v>
      </c>
      <c r="P14" s="44">
        <f>-'6、销售进度'!N305*0.5%</f>
        <v>0</v>
      </c>
      <c r="Q14" s="44">
        <f>-'6、销售进度'!O305*0.5%</f>
        <v>0</v>
      </c>
      <c r="R14" s="44">
        <f>-'6、销售进度'!P305*0.5%</f>
        <v>0</v>
      </c>
      <c r="S14" s="44">
        <f>-'6、销售进度'!Q305*0.5%</f>
        <v>0</v>
      </c>
      <c r="T14" s="44">
        <f>-'6、销售进度'!R305*0.5%</f>
        <v>0</v>
      </c>
      <c r="U14" s="44">
        <f>-'6、销售进度'!S305*0.5%</f>
        <v>0</v>
      </c>
      <c r="V14" s="44">
        <f>-'6、销售进度'!T305*0.5%</f>
        <v>0</v>
      </c>
      <c r="W14" s="44">
        <f>-'6、销售进度'!U305*0.5%</f>
        <v>0</v>
      </c>
      <c r="X14" s="44">
        <f>-'6、销售进度'!V305*0.5%</f>
        <v>0</v>
      </c>
      <c r="Y14" s="44">
        <f>-'6、销售进度'!W305*0.5%</f>
        <v>0</v>
      </c>
      <c r="Z14" s="44">
        <f>-'6、销售进度'!X305*0.5%</f>
        <v>0</v>
      </c>
      <c r="AA14" s="44">
        <f>-'6、销售进度'!Y305*0.5%</f>
        <v>0</v>
      </c>
      <c r="AB14" s="44">
        <f>-'6、销售进度'!Z305*0.5%</f>
        <v>0</v>
      </c>
      <c r="AC14" s="44">
        <f>-'6、销售进度'!AA305*0.5%</f>
        <v>0</v>
      </c>
      <c r="AD14" s="44">
        <f>-'6、销售进度'!AB305*0.5%</f>
        <v>0</v>
      </c>
      <c r="AE14" s="44">
        <f>-'6、销售进度'!AC305*0.5%</f>
        <v>0</v>
      </c>
      <c r="AF14" s="44">
        <f>-'6、销售进度'!AD305*0.5%</f>
        <v>0</v>
      </c>
      <c r="AG14" s="44">
        <f>-'6、销售进度'!AE305*0.5%</f>
        <v>0</v>
      </c>
      <c r="AH14" s="44">
        <f>-'6、销售进度'!AF305*0.5%</f>
        <v>0</v>
      </c>
      <c r="AI14" s="44">
        <f>-'6、销售进度'!AG305*0.5%</f>
        <v>0</v>
      </c>
      <c r="AJ14" s="44">
        <f>-'6、销售进度'!AH305*0.5%</f>
        <v>0</v>
      </c>
      <c r="AK14" s="44">
        <f>-'6、销售进度'!AI305*0.5%</f>
        <v>0</v>
      </c>
      <c r="AL14" s="44">
        <f>-'6、销售进度'!AJ305*0.5%</f>
        <v>0</v>
      </c>
      <c r="AM14" s="44">
        <f>-'6、销售进度'!AK305*0.5%</f>
        <v>0</v>
      </c>
      <c r="AN14" s="44">
        <f>-'6、销售进度'!AL305*0.5%</f>
        <v>0</v>
      </c>
      <c r="AO14" s="44">
        <f>-'6、销售进度'!AM305*0.5%</f>
        <v>0</v>
      </c>
      <c r="AP14" s="44">
        <f>-'6、销售进度'!AN305*0.5%</f>
        <v>0</v>
      </c>
      <c r="AQ14" s="44">
        <f>-'6、销售进度'!AO305*0.5%</f>
        <v>0</v>
      </c>
      <c r="AR14" s="44">
        <f>-'6、销售进度'!AP305*0.5%</f>
        <v>0</v>
      </c>
      <c r="AS14" s="44">
        <f>-'6、销售进度'!AQ305*0.5%</f>
        <v>0</v>
      </c>
      <c r="AT14" s="44">
        <f>-'6、销售进度'!AR305*0.5%</f>
        <v>0</v>
      </c>
      <c r="AU14" s="44">
        <f>-'6、销售进度'!AS305*0.5%</f>
        <v>0</v>
      </c>
      <c r="AV14" s="44">
        <f>-'6、销售进度'!AT305*0.5%</f>
        <v>0</v>
      </c>
      <c r="AW14" s="44">
        <f>-'6、销售进度'!AU305*0.5%</f>
        <v>0</v>
      </c>
      <c r="AX14" s="44">
        <f>-'6、销售进度'!AV305*0.5%</f>
        <v>0</v>
      </c>
      <c r="AY14" s="44">
        <f>-'6、销售进度'!AW305*0.5%</f>
        <v>0</v>
      </c>
      <c r="AZ14" s="44">
        <f>-'6、销售进度'!AX305*0.5%</f>
        <v>0</v>
      </c>
      <c r="BA14" s="44">
        <f>-'6、销售进度'!AY305*0.5%</f>
        <v>0</v>
      </c>
      <c r="BB14" s="44">
        <f>-'6、销售进度'!AZ305*0.5%</f>
        <v>0</v>
      </c>
      <c r="BC14" s="44">
        <f>-'6、销售进度'!BA305*0.5%</f>
        <v>0</v>
      </c>
      <c r="BD14" s="44">
        <f>-'6、销售进度'!BB305*0.5%</f>
        <v>0</v>
      </c>
      <c r="BE14" s="44">
        <f>-'6、销售进度'!BC305*0.5%</f>
        <v>0</v>
      </c>
      <c r="BF14" s="44">
        <f>-'6、销售进度'!BD305*0.5%</f>
        <v>0</v>
      </c>
      <c r="BG14" s="44">
        <f>-'6、销售进度'!BE305*0.5%</f>
        <v>0</v>
      </c>
      <c r="BH14" s="44">
        <f>-'6、销售进度'!BF305*0.5%</f>
        <v>0</v>
      </c>
      <c r="BI14" s="44">
        <f>-'6、销售进度'!BG305*0.5%</f>
        <v>0</v>
      </c>
      <c r="BJ14" s="44">
        <f>-'6、销售进度'!BH305*0.5%</f>
        <v>0</v>
      </c>
      <c r="BK14" s="44">
        <f>-'6、销售进度'!BI305*0.5%</f>
        <v>0</v>
      </c>
      <c r="BL14" s="44">
        <f>-'6、销售进度'!BJ305*0.5%</f>
        <v>0</v>
      </c>
      <c r="BM14" s="44">
        <f>-'6、销售进度'!BK305*0.5%</f>
        <v>0</v>
      </c>
      <c r="BN14" s="44">
        <f>-'6、销售进度'!BL305*0.5%</f>
        <v>0</v>
      </c>
      <c r="BO14" s="44">
        <f>-'6、销售进度'!BM305*0.5%</f>
        <v>0</v>
      </c>
      <c r="BP14" s="44">
        <f>-'6、销售进度'!BN305*0.5%</f>
        <v>0</v>
      </c>
      <c r="BQ14" s="44">
        <f>-'6、销售进度'!BO305*0.5%</f>
        <v>0</v>
      </c>
      <c r="BR14" s="44">
        <f>-'6、销售进度'!BP305*0.5%</f>
        <v>0</v>
      </c>
      <c r="BS14" s="44">
        <f>-'6、销售进度'!BQ305*0.5%</f>
        <v>0</v>
      </c>
      <c r="BT14" s="44">
        <f>-'6、销售进度'!BR305*0.5%</f>
        <v>0</v>
      </c>
      <c r="BU14" s="44">
        <f>-'6、销售进度'!BS305*0.5%</f>
        <v>0</v>
      </c>
      <c r="BV14" s="44">
        <f>-'6、销售进度'!BT305*0.5%</f>
        <v>0</v>
      </c>
      <c r="BW14" s="44">
        <f>-'6、销售进度'!BU305*0.5%</f>
        <v>0</v>
      </c>
      <c r="BX14" s="44">
        <f>-'6、销售进度'!BV305*0.5%</f>
        <v>0</v>
      </c>
      <c r="BY14" s="44">
        <f>-'6、销售进度'!BW305*0.5%</f>
        <v>0</v>
      </c>
      <c r="BZ14" s="44">
        <f>-'6、销售进度'!BX305*0.5%</f>
        <v>0</v>
      </c>
      <c r="CA14" s="44">
        <f>-'6、销售进度'!BY305*0.5%</f>
        <v>0</v>
      </c>
      <c r="CB14" s="44">
        <f>-'6、销售进度'!BZ305*0.5%</f>
        <v>0</v>
      </c>
      <c r="CC14" s="44">
        <f>-'6、销售进度'!CA305*0.5%</f>
        <v>0</v>
      </c>
      <c r="CD14" s="44">
        <f>-'6、销售进度'!CB305*0.5%</f>
        <v>0</v>
      </c>
      <c r="CE14" s="44">
        <f>-'6、销售进度'!CC305*0.5%</f>
        <v>0</v>
      </c>
      <c r="CF14" s="44">
        <f>-'6、销售进度'!CD305*0.5%</f>
        <v>0</v>
      </c>
      <c r="CG14" s="44">
        <f>-'6、销售进度'!CE305*0.5%</f>
        <v>0</v>
      </c>
      <c r="CH14" s="44">
        <f>-'6、销售进度'!CF305*0.5%</f>
        <v>0</v>
      </c>
      <c r="CI14" s="44">
        <f>-'6、销售进度'!CG305*0.5%</f>
        <v>0</v>
      </c>
      <c r="CJ14" s="44">
        <f>-'6、销售进度'!CH305*0.5%</f>
        <v>0</v>
      </c>
      <c r="CK14" s="44">
        <f>-'6、销售进度'!CI305*0.5%</f>
        <v>0</v>
      </c>
      <c r="CL14" s="44">
        <f>-'6、销售进度'!CJ305*0.5%</f>
        <v>0</v>
      </c>
      <c r="CM14" s="44">
        <f>-'6、销售进度'!CK305*0.5%</f>
        <v>0</v>
      </c>
      <c r="CN14" s="44">
        <f>-'6、销售进度'!CL305*0.5%</f>
        <v>0</v>
      </c>
      <c r="CO14" s="44">
        <f>-'6、销售进度'!CM305*0.5%</f>
        <v>0</v>
      </c>
      <c r="CP14" s="44">
        <f>-'6、销售进度'!CN305*0.5%</f>
        <v>0</v>
      </c>
      <c r="CQ14" s="44">
        <f>-'6、销售进度'!CO305*0.5%</f>
        <v>0</v>
      </c>
      <c r="CR14" s="44">
        <f>-'6、销售进度'!CP305*0.5%</f>
        <v>0</v>
      </c>
      <c r="CS14" s="44">
        <f>-'6、销售进度'!CQ305*0.5%</f>
        <v>0</v>
      </c>
      <c r="CT14" s="44">
        <f>-'6、销售进度'!CR305*0.5%</f>
        <v>0</v>
      </c>
      <c r="CU14" s="44">
        <f>-'6、销售进度'!CS305*0.5%</f>
        <v>0</v>
      </c>
      <c r="CV14" s="44">
        <f>-'6、销售进度'!CT305*0.5%</f>
        <v>0</v>
      </c>
      <c r="CW14" s="62"/>
    </row>
    <row r="15" spans="1:101" ht="21" customHeight="1">
      <c r="A15" s="879"/>
      <c r="B15" s="844"/>
      <c r="C15" s="42" t="s">
        <v>224</v>
      </c>
      <c r="D15" s="43">
        <f t="shared" si="2"/>
        <v>0</v>
      </c>
      <c r="E15" s="44">
        <f>-'9、税金与费用'!E65</f>
        <v>0</v>
      </c>
      <c r="F15" s="44">
        <f>-'9、税金与费用'!F65</f>
        <v>0</v>
      </c>
      <c r="G15" s="44">
        <f>-'9、税金与费用'!G65</f>
        <v>0</v>
      </c>
      <c r="H15" s="44">
        <f>-'9、税金与费用'!H65</f>
        <v>0</v>
      </c>
      <c r="I15" s="44">
        <f>-'9、税金与费用'!I65</f>
        <v>0</v>
      </c>
      <c r="J15" s="44">
        <f>-'9、税金与费用'!J65</f>
        <v>0</v>
      </c>
      <c r="K15" s="44">
        <f>-'9、税金与费用'!K65</f>
        <v>0</v>
      </c>
      <c r="L15" s="44">
        <f>-'9、税金与费用'!L65</f>
        <v>0</v>
      </c>
      <c r="M15" s="44">
        <f>-'9、税金与费用'!M65</f>
        <v>0</v>
      </c>
      <c r="N15" s="44">
        <f>-'9、税金与费用'!N65</f>
        <v>0</v>
      </c>
      <c r="O15" s="44">
        <f>-'9、税金与费用'!O65</f>
        <v>0</v>
      </c>
      <c r="P15" s="44">
        <f>-'9、税金与费用'!P65</f>
        <v>0</v>
      </c>
      <c r="Q15" s="44">
        <f>-'9、税金与费用'!Q65</f>
        <v>0</v>
      </c>
      <c r="R15" s="44">
        <f>-'9、税金与费用'!R65</f>
        <v>0</v>
      </c>
      <c r="S15" s="44">
        <f>-'9、税金与费用'!S65</f>
        <v>0</v>
      </c>
      <c r="T15" s="44">
        <f>-'9、税金与费用'!T65</f>
        <v>0</v>
      </c>
      <c r="U15" s="44">
        <f>-'9、税金与费用'!U65</f>
        <v>0</v>
      </c>
      <c r="V15" s="44">
        <f>-'9、税金与费用'!V65</f>
        <v>0</v>
      </c>
      <c r="W15" s="44">
        <f>-'9、税金与费用'!W65</f>
        <v>0</v>
      </c>
      <c r="X15" s="44">
        <f>-'9、税金与费用'!X65</f>
        <v>0</v>
      </c>
      <c r="Y15" s="44">
        <f>-'9、税金与费用'!Y65</f>
        <v>0</v>
      </c>
      <c r="Z15" s="44">
        <f>-'9、税金与费用'!Z65</f>
        <v>0</v>
      </c>
      <c r="AA15" s="44">
        <f>-'9、税金与费用'!AA65</f>
        <v>0</v>
      </c>
      <c r="AB15" s="44">
        <f>-'9、税金与费用'!AB65</f>
        <v>0</v>
      </c>
      <c r="AC15" s="44">
        <f>-'9、税金与费用'!AC65</f>
        <v>0</v>
      </c>
      <c r="AD15" s="44">
        <f>-'9、税金与费用'!AD65</f>
        <v>0</v>
      </c>
      <c r="AE15" s="44">
        <f>-'9、税金与费用'!AE65</f>
        <v>0</v>
      </c>
      <c r="AF15" s="44">
        <f>-'9、税金与费用'!AF65</f>
        <v>0</v>
      </c>
      <c r="AG15" s="44">
        <f>-'9、税金与费用'!AG65</f>
        <v>0</v>
      </c>
      <c r="AH15" s="44">
        <f>-'9、税金与费用'!AH65</f>
        <v>0</v>
      </c>
      <c r="AI15" s="44">
        <f>-'9、税金与费用'!AI65</f>
        <v>0</v>
      </c>
      <c r="AJ15" s="44">
        <f>-'9、税金与费用'!AJ65</f>
        <v>0</v>
      </c>
      <c r="AK15" s="44">
        <f>-'9、税金与费用'!AK65</f>
        <v>0</v>
      </c>
      <c r="AL15" s="44">
        <f>-'9、税金与费用'!AL65</f>
        <v>0</v>
      </c>
      <c r="AM15" s="44">
        <f>-'9、税金与费用'!AM65</f>
        <v>0</v>
      </c>
      <c r="AN15" s="44">
        <f>-'9、税金与费用'!AN65</f>
        <v>0</v>
      </c>
      <c r="AO15" s="44">
        <f>-'9、税金与费用'!AO65</f>
        <v>0</v>
      </c>
      <c r="AP15" s="44">
        <f>-'9、税金与费用'!AP65</f>
        <v>0</v>
      </c>
      <c r="AQ15" s="44">
        <f>-'9、税金与费用'!AQ65</f>
        <v>0</v>
      </c>
      <c r="AR15" s="44">
        <f>-'9、税金与费用'!AR65</f>
        <v>0</v>
      </c>
      <c r="AS15" s="44">
        <f>-'9、税金与费用'!AS65</f>
        <v>0</v>
      </c>
      <c r="AT15" s="44">
        <f>-'9、税金与费用'!AT65</f>
        <v>0</v>
      </c>
      <c r="AU15" s="44">
        <f>-'9、税金与费用'!AU65</f>
        <v>0</v>
      </c>
      <c r="AV15" s="44">
        <f>-'9、税金与费用'!AV65</f>
        <v>0</v>
      </c>
      <c r="AW15" s="44">
        <f>-'9、税金与费用'!AW65</f>
        <v>0</v>
      </c>
      <c r="AX15" s="44">
        <f>-'9、税金与费用'!AX65</f>
        <v>0</v>
      </c>
      <c r="AY15" s="44">
        <f>-'9、税金与费用'!AY65</f>
        <v>0</v>
      </c>
      <c r="AZ15" s="44">
        <f>-'9、税金与费用'!AZ65</f>
        <v>0</v>
      </c>
      <c r="BA15" s="44">
        <f>-'9、税金与费用'!BA65</f>
        <v>0</v>
      </c>
      <c r="BB15" s="44">
        <f>-'9、税金与费用'!BB65</f>
        <v>0</v>
      </c>
      <c r="BC15" s="44">
        <f>-'9、税金与费用'!BC65</f>
        <v>0</v>
      </c>
      <c r="BD15" s="44">
        <f>-'9、税金与费用'!BD65</f>
        <v>0</v>
      </c>
      <c r="BE15" s="44">
        <f>-'9、税金与费用'!BE65</f>
        <v>0</v>
      </c>
      <c r="BF15" s="44">
        <f>-'9、税金与费用'!BF65</f>
        <v>0</v>
      </c>
      <c r="BG15" s="44">
        <f>-'9、税金与费用'!BG65</f>
        <v>0</v>
      </c>
      <c r="BH15" s="44">
        <f>-'9、税金与费用'!BH65</f>
        <v>0</v>
      </c>
      <c r="BI15" s="44">
        <f>-'9、税金与费用'!BI65</f>
        <v>0</v>
      </c>
      <c r="BJ15" s="44">
        <f>-'9、税金与费用'!BJ65</f>
        <v>0</v>
      </c>
      <c r="BK15" s="44">
        <f>-'9、税金与费用'!BK65</f>
        <v>0</v>
      </c>
      <c r="BL15" s="44">
        <f>-'9、税金与费用'!BL65</f>
        <v>0</v>
      </c>
      <c r="BM15" s="44">
        <f>-'9、税金与费用'!BM65</f>
        <v>0</v>
      </c>
      <c r="BN15" s="44">
        <f>-'9、税金与费用'!BN65</f>
        <v>0</v>
      </c>
      <c r="BO15" s="44">
        <f>-'9、税金与费用'!BO65</f>
        <v>0</v>
      </c>
      <c r="BP15" s="44">
        <f>-'9、税金与费用'!BP65</f>
        <v>0</v>
      </c>
      <c r="BQ15" s="44">
        <f>-'9、税金与费用'!BQ65</f>
        <v>0</v>
      </c>
      <c r="BR15" s="44">
        <f>-'9、税金与费用'!BR65</f>
        <v>0</v>
      </c>
      <c r="BS15" s="44">
        <f>-'9、税金与费用'!BS65</f>
        <v>0</v>
      </c>
      <c r="BT15" s="44">
        <f>-'9、税金与费用'!BT65</f>
        <v>0</v>
      </c>
      <c r="BU15" s="44">
        <f>-'9、税金与费用'!BU65</f>
        <v>0</v>
      </c>
      <c r="BV15" s="44">
        <f>-'9、税金与费用'!BV65</f>
        <v>0</v>
      </c>
      <c r="BW15" s="44">
        <f>-'9、税金与费用'!BW65</f>
        <v>0</v>
      </c>
      <c r="BX15" s="44">
        <f>-'9、税金与费用'!BX65</f>
        <v>0</v>
      </c>
      <c r="BY15" s="44">
        <f>-'9、税金与费用'!BY65</f>
        <v>0</v>
      </c>
      <c r="BZ15" s="44">
        <f>-'9、税金与费用'!BZ65</f>
        <v>0</v>
      </c>
      <c r="CA15" s="44">
        <f>-'9、税金与费用'!CA65</f>
        <v>0</v>
      </c>
      <c r="CB15" s="44">
        <f>-'9、税金与费用'!CB65</f>
        <v>0</v>
      </c>
      <c r="CC15" s="44">
        <f>-'9、税金与费用'!CC65</f>
        <v>0</v>
      </c>
      <c r="CD15" s="44">
        <f>-'9、税金与费用'!CD65</f>
        <v>0</v>
      </c>
      <c r="CE15" s="44">
        <f>-'9、税金与费用'!CE65</f>
        <v>0</v>
      </c>
      <c r="CF15" s="44">
        <f>-'9、税金与费用'!CF65</f>
        <v>0</v>
      </c>
      <c r="CG15" s="44">
        <f>-'9、税金与费用'!CG65</f>
        <v>0</v>
      </c>
      <c r="CH15" s="44">
        <f>-'9、税金与费用'!CH65</f>
        <v>0</v>
      </c>
      <c r="CI15" s="44">
        <f>-'9、税金与费用'!CI65</f>
        <v>0</v>
      </c>
      <c r="CJ15" s="44">
        <f>-'9、税金与费用'!CJ65</f>
        <v>0</v>
      </c>
      <c r="CK15" s="44">
        <f>-'9、税金与费用'!CK65</f>
        <v>0</v>
      </c>
      <c r="CL15" s="44">
        <f>-'9、税金与费用'!CL65</f>
        <v>0</v>
      </c>
      <c r="CM15" s="44">
        <f>-'9、税金与费用'!CM65</f>
        <v>0</v>
      </c>
      <c r="CN15" s="44">
        <f>-'9、税金与费用'!CN65</f>
        <v>0</v>
      </c>
      <c r="CO15" s="44">
        <f>-'9、税金与费用'!CO65</f>
        <v>0</v>
      </c>
      <c r="CP15" s="44">
        <f>-'9、税金与费用'!CP65</f>
        <v>0</v>
      </c>
      <c r="CQ15" s="44">
        <f>-'9、税金与费用'!CQ65</f>
        <v>0</v>
      </c>
      <c r="CR15" s="44">
        <f>-'9、税金与费用'!CR65</f>
        <v>0</v>
      </c>
      <c r="CS15" s="44">
        <f>-'9、税金与费用'!CS65</f>
        <v>0</v>
      </c>
      <c r="CT15" s="44">
        <f>-'9、税金与费用'!CT65</f>
        <v>0</v>
      </c>
      <c r="CU15" s="44">
        <f>-'9、税金与费用'!CU65</f>
        <v>0</v>
      </c>
      <c r="CV15" s="44">
        <f>-'9、税金与费用'!CV65</f>
        <v>0</v>
      </c>
      <c r="CW15" s="62">
        <f>D15+'利润表（汇总）'!AE97</f>
        <v>0</v>
      </c>
    </row>
    <row r="16" spans="1:101" ht="21" customHeight="1">
      <c r="A16" s="879"/>
      <c r="B16" s="853" t="s">
        <v>251</v>
      </c>
      <c r="C16" s="853"/>
      <c r="D16" s="49">
        <f t="shared" si="2"/>
        <v>0</v>
      </c>
      <c r="E16" s="49">
        <f>SUM(E4:E15)</f>
        <v>0</v>
      </c>
      <c r="F16" s="49">
        <f>SUM(F4:F15)</f>
        <v>0</v>
      </c>
      <c r="G16" s="49">
        <f t="shared" ref="G16:BR16" si="3">SUM(G4:G15)</f>
        <v>0</v>
      </c>
      <c r="H16" s="49">
        <f t="shared" si="3"/>
        <v>0</v>
      </c>
      <c r="I16" s="49">
        <f t="shared" si="3"/>
        <v>0</v>
      </c>
      <c r="J16" s="49">
        <f t="shared" si="3"/>
        <v>0</v>
      </c>
      <c r="K16" s="49">
        <f t="shared" si="3"/>
        <v>0</v>
      </c>
      <c r="L16" s="49">
        <f t="shared" si="3"/>
        <v>0</v>
      </c>
      <c r="M16" s="49">
        <f t="shared" si="3"/>
        <v>0</v>
      </c>
      <c r="N16" s="49">
        <f t="shared" si="3"/>
        <v>0</v>
      </c>
      <c r="O16" s="49">
        <f t="shared" si="3"/>
        <v>0</v>
      </c>
      <c r="P16" s="49">
        <f t="shared" si="3"/>
        <v>0</v>
      </c>
      <c r="Q16" s="49">
        <f t="shared" si="3"/>
        <v>0</v>
      </c>
      <c r="R16" s="49">
        <f t="shared" si="3"/>
        <v>0</v>
      </c>
      <c r="S16" s="49">
        <f t="shared" si="3"/>
        <v>0</v>
      </c>
      <c r="T16" s="49">
        <f t="shared" si="3"/>
        <v>0</v>
      </c>
      <c r="U16" s="49">
        <f t="shared" si="3"/>
        <v>0</v>
      </c>
      <c r="V16" s="49">
        <f t="shared" si="3"/>
        <v>0</v>
      </c>
      <c r="W16" s="49">
        <f t="shared" si="3"/>
        <v>0</v>
      </c>
      <c r="X16" s="49">
        <f t="shared" si="3"/>
        <v>0</v>
      </c>
      <c r="Y16" s="49">
        <f t="shared" si="3"/>
        <v>0</v>
      </c>
      <c r="Z16" s="49">
        <f t="shared" si="3"/>
        <v>0</v>
      </c>
      <c r="AA16" s="49">
        <f t="shared" si="3"/>
        <v>0</v>
      </c>
      <c r="AB16" s="49">
        <f t="shared" si="3"/>
        <v>0</v>
      </c>
      <c r="AC16" s="49">
        <f t="shared" si="3"/>
        <v>0</v>
      </c>
      <c r="AD16" s="49">
        <f t="shared" si="3"/>
        <v>0</v>
      </c>
      <c r="AE16" s="49">
        <f t="shared" si="3"/>
        <v>0</v>
      </c>
      <c r="AF16" s="49">
        <f t="shared" si="3"/>
        <v>0</v>
      </c>
      <c r="AG16" s="49">
        <f t="shared" si="3"/>
        <v>0</v>
      </c>
      <c r="AH16" s="49">
        <f t="shared" si="3"/>
        <v>0</v>
      </c>
      <c r="AI16" s="49">
        <f t="shared" si="3"/>
        <v>0</v>
      </c>
      <c r="AJ16" s="49">
        <f t="shared" si="3"/>
        <v>0</v>
      </c>
      <c r="AK16" s="49">
        <f t="shared" si="3"/>
        <v>0</v>
      </c>
      <c r="AL16" s="49">
        <f t="shared" si="3"/>
        <v>0</v>
      </c>
      <c r="AM16" s="49">
        <f t="shared" si="3"/>
        <v>0</v>
      </c>
      <c r="AN16" s="49">
        <f t="shared" si="3"/>
        <v>0</v>
      </c>
      <c r="AO16" s="49">
        <f t="shared" si="3"/>
        <v>0</v>
      </c>
      <c r="AP16" s="49">
        <f t="shared" si="3"/>
        <v>0</v>
      </c>
      <c r="AQ16" s="49">
        <f t="shared" si="3"/>
        <v>0</v>
      </c>
      <c r="AR16" s="49">
        <f t="shared" si="3"/>
        <v>0</v>
      </c>
      <c r="AS16" s="49">
        <f t="shared" si="3"/>
        <v>0</v>
      </c>
      <c r="AT16" s="49">
        <f t="shared" si="3"/>
        <v>0</v>
      </c>
      <c r="AU16" s="49">
        <f t="shared" si="3"/>
        <v>0</v>
      </c>
      <c r="AV16" s="49">
        <f t="shared" si="3"/>
        <v>0</v>
      </c>
      <c r="AW16" s="49">
        <f t="shared" si="3"/>
        <v>0</v>
      </c>
      <c r="AX16" s="49">
        <f t="shared" si="3"/>
        <v>0</v>
      </c>
      <c r="AY16" s="49">
        <f t="shared" si="3"/>
        <v>0</v>
      </c>
      <c r="AZ16" s="49">
        <f t="shared" si="3"/>
        <v>0</v>
      </c>
      <c r="BA16" s="49">
        <f t="shared" si="3"/>
        <v>0</v>
      </c>
      <c r="BB16" s="49">
        <f t="shared" si="3"/>
        <v>0</v>
      </c>
      <c r="BC16" s="49">
        <f t="shared" si="3"/>
        <v>0</v>
      </c>
      <c r="BD16" s="49">
        <f t="shared" si="3"/>
        <v>0</v>
      </c>
      <c r="BE16" s="49">
        <f t="shared" si="3"/>
        <v>0</v>
      </c>
      <c r="BF16" s="49">
        <f t="shared" si="3"/>
        <v>0</v>
      </c>
      <c r="BG16" s="49">
        <f t="shared" si="3"/>
        <v>0</v>
      </c>
      <c r="BH16" s="49">
        <f t="shared" si="3"/>
        <v>0</v>
      </c>
      <c r="BI16" s="49">
        <f t="shared" si="3"/>
        <v>0</v>
      </c>
      <c r="BJ16" s="49">
        <f t="shared" si="3"/>
        <v>0</v>
      </c>
      <c r="BK16" s="49">
        <f t="shared" si="3"/>
        <v>0</v>
      </c>
      <c r="BL16" s="49">
        <f t="shared" si="3"/>
        <v>0</v>
      </c>
      <c r="BM16" s="49">
        <f t="shared" si="3"/>
        <v>0</v>
      </c>
      <c r="BN16" s="49">
        <f t="shared" si="3"/>
        <v>0</v>
      </c>
      <c r="BO16" s="49">
        <f t="shared" si="3"/>
        <v>0</v>
      </c>
      <c r="BP16" s="49">
        <f t="shared" si="3"/>
        <v>0</v>
      </c>
      <c r="BQ16" s="49">
        <f t="shared" si="3"/>
        <v>0</v>
      </c>
      <c r="BR16" s="49">
        <f t="shared" si="3"/>
        <v>0</v>
      </c>
      <c r="BS16" s="49">
        <f t="shared" ref="BS16:CV16" si="4">SUM(BS4:BS15)</f>
        <v>0</v>
      </c>
      <c r="BT16" s="49">
        <f t="shared" si="4"/>
        <v>0</v>
      </c>
      <c r="BU16" s="49">
        <f t="shared" si="4"/>
        <v>0</v>
      </c>
      <c r="BV16" s="49">
        <f t="shared" si="4"/>
        <v>0</v>
      </c>
      <c r="BW16" s="49">
        <f t="shared" si="4"/>
        <v>0</v>
      </c>
      <c r="BX16" s="49">
        <f t="shared" si="4"/>
        <v>0</v>
      </c>
      <c r="BY16" s="49">
        <f t="shared" si="4"/>
        <v>0</v>
      </c>
      <c r="BZ16" s="49">
        <f t="shared" si="4"/>
        <v>0</v>
      </c>
      <c r="CA16" s="49">
        <f t="shared" si="4"/>
        <v>0</v>
      </c>
      <c r="CB16" s="49">
        <f t="shared" si="4"/>
        <v>0</v>
      </c>
      <c r="CC16" s="49">
        <f t="shared" si="4"/>
        <v>0</v>
      </c>
      <c r="CD16" s="49">
        <f t="shared" si="4"/>
        <v>0</v>
      </c>
      <c r="CE16" s="49">
        <f t="shared" si="4"/>
        <v>0</v>
      </c>
      <c r="CF16" s="49">
        <f t="shared" si="4"/>
        <v>0</v>
      </c>
      <c r="CG16" s="49">
        <f t="shared" si="4"/>
        <v>0</v>
      </c>
      <c r="CH16" s="49">
        <f t="shared" si="4"/>
        <v>0</v>
      </c>
      <c r="CI16" s="49">
        <f t="shared" si="4"/>
        <v>0</v>
      </c>
      <c r="CJ16" s="49">
        <f t="shared" si="4"/>
        <v>0</v>
      </c>
      <c r="CK16" s="49">
        <f t="shared" si="4"/>
        <v>0</v>
      </c>
      <c r="CL16" s="49">
        <f t="shared" si="4"/>
        <v>0</v>
      </c>
      <c r="CM16" s="49">
        <f t="shared" si="4"/>
        <v>0</v>
      </c>
      <c r="CN16" s="49">
        <f t="shared" si="4"/>
        <v>0</v>
      </c>
      <c r="CO16" s="49">
        <f t="shared" si="4"/>
        <v>0</v>
      </c>
      <c r="CP16" s="49">
        <f t="shared" si="4"/>
        <v>0</v>
      </c>
      <c r="CQ16" s="49">
        <f t="shared" si="4"/>
        <v>0</v>
      </c>
      <c r="CR16" s="49">
        <f t="shared" si="4"/>
        <v>0</v>
      </c>
      <c r="CS16" s="49">
        <f t="shared" si="4"/>
        <v>0</v>
      </c>
      <c r="CT16" s="49">
        <f t="shared" si="4"/>
        <v>0</v>
      </c>
      <c r="CU16" s="49">
        <f t="shared" si="4"/>
        <v>0</v>
      </c>
      <c r="CV16" s="49">
        <f t="shared" si="4"/>
        <v>0</v>
      </c>
      <c r="CW16" s="62"/>
    </row>
    <row r="17" spans="1:101" ht="21" customHeight="1">
      <c r="A17" s="879"/>
      <c r="B17" s="853" t="s">
        <v>204</v>
      </c>
      <c r="C17" s="853"/>
      <c r="D17" s="49">
        <f>CV17</f>
        <v>0</v>
      </c>
      <c r="E17" s="50">
        <f>E16</f>
        <v>0</v>
      </c>
      <c r="F17" s="50">
        <f>E17+F16</f>
        <v>0</v>
      </c>
      <c r="G17" s="50">
        <f t="shared" ref="G17:BR17" si="5">F17+G16</f>
        <v>0</v>
      </c>
      <c r="H17" s="50">
        <f t="shared" si="5"/>
        <v>0</v>
      </c>
      <c r="I17" s="50">
        <f t="shared" si="5"/>
        <v>0</v>
      </c>
      <c r="J17" s="50">
        <f t="shared" si="5"/>
        <v>0</v>
      </c>
      <c r="K17" s="50">
        <f t="shared" si="5"/>
        <v>0</v>
      </c>
      <c r="L17" s="50">
        <f t="shared" si="5"/>
        <v>0</v>
      </c>
      <c r="M17" s="50">
        <f t="shared" si="5"/>
        <v>0</v>
      </c>
      <c r="N17" s="50">
        <f t="shared" si="5"/>
        <v>0</v>
      </c>
      <c r="O17" s="50">
        <f t="shared" si="5"/>
        <v>0</v>
      </c>
      <c r="P17" s="50">
        <f t="shared" si="5"/>
        <v>0</v>
      </c>
      <c r="Q17" s="50">
        <f t="shared" si="5"/>
        <v>0</v>
      </c>
      <c r="R17" s="50">
        <f t="shared" si="5"/>
        <v>0</v>
      </c>
      <c r="S17" s="50">
        <f t="shared" si="5"/>
        <v>0</v>
      </c>
      <c r="T17" s="50">
        <f t="shared" si="5"/>
        <v>0</v>
      </c>
      <c r="U17" s="50">
        <f t="shared" si="5"/>
        <v>0</v>
      </c>
      <c r="V17" s="50">
        <f t="shared" si="5"/>
        <v>0</v>
      </c>
      <c r="W17" s="50">
        <f t="shared" si="5"/>
        <v>0</v>
      </c>
      <c r="X17" s="50">
        <f t="shared" si="5"/>
        <v>0</v>
      </c>
      <c r="Y17" s="50">
        <f t="shared" si="5"/>
        <v>0</v>
      </c>
      <c r="Z17" s="50">
        <f t="shared" si="5"/>
        <v>0</v>
      </c>
      <c r="AA17" s="50">
        <f t="shared" si="5"/>
        <v>0</v>
      </c>
      <c r="AB17" s="50">
        <f t="shared" si="5"/>
        <v>0</v>
      </c>
      <c r="AC17" s="50">
        <f t="shared" si="5"/>
        <v>0</v>
      </c>
      <c r="AD17" s="50">
        <f t="shared" si="5"/>
        <v>0</v>
      </c>
      <c r="AE17" s="50">
        <f t="shared" si="5"/>
        <v>0</v>
      </c>
      <c r="AF17" s="50">
        <f t="shared" si="5"/>
        <v>0</v>
      </c>
      <c r="AG17" s="50">
        <f t="shared" si="5"/>
        <v>0</v>
      </c>
      <c r="AH17" s="50">
        <f t="shared" si="5"/>
        <v>0</v>
      </c>
      <c r="AI17" s="50">
        <f t="shared" si="5"/>
        <v>0</v>
      </c>
      <c r="AJ17" s="50">
        <f t="shared" si="5"/>
        <v>0</v>
      </c>
      <c r="AK17" s="50">
        <f t="shared" si="5"/>
        <v>0</v>
      </c>
      <c r="AL17" s="50">
        <f t="shared" si="5"/>
        <v>0</v>
      </c>
      <c r="AM17" s="50">
        <f t="shared" si="5"/>
        <v>0</v>
      </c>
      <c r="AN17" s="50">
        <f t="shared" si="5"/>
        <v>0</v>
      </c>
      <c r="AO17" s="50">
        <f t="shared" si="5"/>
        <v>0</v>
      </c>
      <c r="AP17" s="50">
        <f t="shared" si="5"/>
        <v>0</v>
      </c>
      <c r="AQ17" s="50">
        <f t="shared" si="5"/>
        <v>0</v>
      </c>
      <c r="AR17" s="50">
        <f t="shared" si="5"/>
        <v>0</v>
      </c>
      <c r="AS17" s="50">
        <f t="shared" si="5"/>
        <v>0</v>
      </c>
      <c r="AT17" s="50">
        <f t="shared" si="5"/>
        <v>0</v>
      </c>
      <c r="AU17" s="50">
        <f t="shared" si="5"/>
        <v>0</v>
      </c>
      <c r="AV17" s="50">
        <f t="shared" si="5"/>
        <v>0</v>
      </c>
      <c r="AW17" s="50">
        <f t="shared" si="5"/>
        <v>0</v>
      </c>
      <c r="AX17" s="50">
        <f t="shared" si="5"/>
        <v>0</v>
      </c>
      <c r="AY17" s="50">
        <f t="shared" si="5"/>
        <v>0</v>
      </c>
      <c r="AZ17" s="50">
        <f t="shared" si="5"/>
        <v>0</v>
      </c>
      <c r="BA17" s="50">
        <f t="shared" si="5"/>
        <v>0</v>
      </c>
      <c r="BB17" s="50">
        <f t="shared" si="5"/>
        <v>0</v>
      </c>
      <c r="BC17" s="50">
        <f t="shared" si="5"/>
        <v>0</v>
      </c>
      <c r="BD17" s="50">
        <f t="shared" si="5"/>
        <v>0</v>
      </c>
      <c r="BE17" s="50">
        <f t="shared" si="5"/>
        <v>0</v>
      </c>
      <c r="BF17" s="50">
        <f t="shared" si="5"/>
        <v>0</v>
      </c>
      <c r="BG17" s="50">
        <f t="shared" si="5"/>
        <v>0</v>
      </c>
      <c r="BH17" s="50">
        <f t="shared" si="5"/>
        <v>0</v>
      </c>
      <c r="BI17" s="50">
        <f t="shared" si="5"/>
        <v>0</v>
      </c>
      <c r="BJ17" s="50">
        <f t="shared" si="5"/>
        <v>0</v>
      </c>
      <c r="BK17" s="50">
        <f t="shared" si="5"/>
        <v>0</v>
      </c>
      <c r="BL17" s="50">
        <f t="shared" si="5"/>
        <v>0</v>
      </c>
      <c r="BM17" s="50">
        <f t="shared" si="5"/>
        <v>0</v>
      </c>
      <c r="BN17" s="50">
        <f t="shared" si="5"/>
        <v>0</v>
      </c>
      <c r="BO17" s="50">
        <f t="shared" si="5"/>
        <v>0</v>
      </c>
      <c r="BP17" s="50">
        <f t="shared" si="5"/>
        <v>0</v>
      </c>
      <c r="BQ17" s="50">
        <f t="shared" si="5"/>
        <v>0</v>
      </c>
      <c r="BR17" s="50">
        <f t="shared" si="5"/>
        <v>0</v>
      </c>
      <c r="BS17" s="50">
        <f t="shared" ref="BS17:CV17" si="6">BR17+BS16</f>
        <v>0</v>
      </c>
      <c r="BT17" s="50">
        <f t="shared" si="6"/>
        <v>0</v>
      </c>
      <c r="BU17" s="50">
        <f t="shared" si="6"/>
        <v>0</v>
      </c>
      <c r="BV17" s="50">
        <f t="shared" si="6"/>
        <v>0</v>
      </c>
      <c r="BW17" s="50">
        <f t="shared" si="6"/>
        <v>0</v>
      </c>
      <c r="BX17" s="50">
        <f t="shared" si="6"/>
        <v>0</v>
      </c>
      <c r="BY17" s="50">
        <f t="shared" si="6"/>
        <v>0</v>
      </c>
      <c r="BZ17" s="50">
        <f t="shared" si="6"/>
        <v>0</v>
      </c>
      <c r="CA17" s="50">
        <f t="shared" si="6"/>
        <v>0</v>
      </c>
      <c r="CB17" s="50">
        <f t="shared" si="6"/>
        <v>0</v>
      </c>
      <c r="CC17" s="50">
        <f t="shared" si="6"/>
        <v>0</v>
      </c>
      <c r="CD17" s="50">
        <f t="shared" si="6"/>
        <v>0</v>
      </c>
      <c r="CE17" s="50">
        <f t="shared" si="6"/>
        <v>0</v>
      </c>
      <c r="CF17" s="50">
        <f t="shared" si="6"/>
        <v>0</v>
      </c>
      <c r="CG17" s="50">
        <f t="shared" si="6"/>
        <v>0</v>
      </c>
      <c r="CH17" s="50">
        <f t="shared" si="6"/>
        <v>0</v>
      </c>
      <c r="CI17" s="50">
        <f t="shared" si="6"/>
        <v>0</v>
      </c>
      <c r="CJ17" s="50">
        <f t="shared" si="6"/>
        <v>0</v>
      </c>
      <c r="CK17" s="50">
        <f t="shared" si="6"/>
        <v>0</v>
      </c>
      <c r="CL17" s="50">
        <f t="shared" si="6"/>
        <v>0</v>
      </c>
      <c r="CM17" s="50">
        <f t="shared" si="6"/>
        <v>0</v>
      </c>
      <c r="CN17" s="49">
        <f t="shared" si="6"/>
        <v>0</v>
      </c>
      <c r="CO17" s="49">
        <f t="shared" si="6"/>
        <v>0</v>
      </c>
      <c r="CP17" s="49">
        <f t="shared" si="6"/>
        <v>0</v>
      </c>
      <c r="CQ17" s="49">
        <f t="shared" si="6"/>
        <v>0</v>
      </c>
      <c r="CR17" s="49">
        <f t="shared" si="6"/>
        <v>0</v>
      </c>
      <c r="CS17" s="49">
        <f t="shared" si="6"/>
        <v>0</v>
      </c>
      <c r="CT17" s="49">
        <f t="shared" si="6"/>
        <v>0</v>
      </c>
      <c r="CU17" s="49">
        <f t="shared" si="6"/>
        <v>0</v>
      </c>
      <c r="CV17" s="49">
        <f t="shared" si="6"/>
        <v>0</v>
      </c>
      <c r="CW17" s="62"/>
    </row>
    <row r="18" spans="1:101" ht="21" customHeight="1">
      <c r="A18" s="841" t="s">
        <v>252</v>
      </c>
      <c r="B18" s="845" t="s">
        <v>253</v>
      </c>
      <c r="C18" s="42" t="s">
        <v>254</v>
      </c>
      <c r="D18" s="43">
        <f t="shared" ref="D18:D24" si="7">SUM(E18:CV18)</f>
        <v>0</v>
      </c>
      <c r="E18" s="44">
        <f>'8、融资与资金成本'!C135</f>
        <v>0</v>
      </c>
      <c r="F18" s="44">
        <f>'8、融资与资金成本'!D135</f>
        <v>0</v>
      </c>
      <c r="G18" s="44">
        <f>'8、融资与资金成本'!E135</f>
        <v>0</v>
      </c>
      <c r="H18" s="44">
        <f>'8、融资与资金成本'!F135</f>
        <v>0</v>
      </c>
      <c r="I18" s="44">
        <f>'8、融资与资金成本'!G135</f>
        <v>0</v>
      </c>
      <c r="J18" s="44">
        <f>'8、融资与资金成本'!H135</f>
        <v>0</v>
      </c>
      <c r="K18" s="44">
        <f>'8、融资与资金成本'!I135</f>
        <v>0</v>
      </c>
      <c r="L18" s="44">
        <f>'8、融资与资金成本'!J135</f>
        <v>0</v>
      </c>
      <c r="M18" s="44">
        <f>'8、融资与资金成本'!K135</f>
        <v>0</v>
      </c>
      <c r="N18" s="44">
        <f>'8、融资与资金成本'!L135</f>
        <v>0</v>
      </c>
      <c r="O18" s="44">
        <f>'8、融资与资金成本'!M135</f>
        <v>0</v>
      </c>
      <c r="P18" s="44">
        <f>'8、融资与资金成本'!N135</f>
        <v>0</v>
      </c>
      <c r="Q18" s="44">
        <f>'8、融资与资金成本'!O135</f>
        <v>0</v>
      </c>
      <c r="R18" s="44">
        <f>'8、融资与资金成本'!P135</f>
        <v>0</v>
      </c>
      <c r="S18" s="44">
        <f>'8、融资与资金成本'!Q135</f>
        <v>0</v>
      </c>
      <c r="T18" s="44">
        <f>'8、融资与资金成本'!R135</f>
        <v>0</v>
      </c>
      <c r="U18" s="44">
        <f>'8、融资与资金成本'!S135</f>
        <v>0</v>
      </c>
      <c r="V18" s="44">
        <f>'8、融资与资金成本'!T135</f>
        <v>0</v>
      </c>
      <c r="W18" s="44">
        <f>'8、融资与资金成本'!U135</f>
        <v>0</v>
      </c>
      <c r="X18" s="44">
        <f>'8、融资与资金成本'!V135</f>
        <v>0</v>
      </c>
      <c r="Y18" s="44">
        <f>'8、融资与资金成本'!W135</f>
        <v>0</v>
      </c>
      <c r="Z18" s="44">
        <f>'8、融资与资金成本'!X135</f>
        <v>0</v>
      </c>
      <c r="AA18" s="44">
        <f>'8、融资与资金成本'!Y135</f>
        <v>0</v>
      </c>
      <c r="AB18" s="44">
        <f>'8、融资与资金成本'!Z135</f>
        <v>0</v>
      </c>
      <c r="AC18" s="44">
        <f>'8、融资与资金成本'!AA135</f>
        <v>0</v>
      </c>
      <c r="AD18" s="44">
        <f>'8、融资与资金成本'!AB135</f>
        <v>0</v>
      </c>
      <c r="AE18" s="44">
        <f>'8、融资与资金成本'!AC135</f>
        <v>0</v>
      </c>
      <c r="AF18" s="44">
        <f>'8、融资与资金成本'!AD135</f>
        <v>0</v>
      </c>
      <c r="AG18" s="44">
        <f>'8、融资与资金成本'!AE135</f>
        <v>0</v>
      </c>
      <c r="AH18" s="44">
        <f>'8、融资与资金成本'!AF135</f>
        <v>0</v>
      </c>
      <c r="AI18" s="44">
        <f>'8、融资与资金成本'!AG135</f>
        <v>0</v>
      </c>
      <c r="AJ18" s="44">
        <f>'8、融资与资金成本'!AH135</f>
        <v>0</v>
      </c>
      <c r="AK18" s="44">
        <f>'8、融资与资金成本'!AI135</f>
        <v>0</v>
      </c>
      <c r="AL18" s="44">
        <f>'8、融资与资金成本'!AJ135</f>
        <v>0</v>
      </c>
      <c r="AM18" s="44">
        <f>'8、融资与资金成本'!AK135</f>
        <v>0</v>
      </c>
      <c r="AN18" s="44">
        <f>'8、融资与资金成本'!AL135</f>
        <v>0</v>
      </c>
      <c r="AO18" s="44">
        <f>'8、融资与资金成本'!AM135</f>
        <v>0</v>
      </c>
      <c r="AP18" s="44">
        <f>'8、融资与资金成本'!AN135</f>
        <v>0</v>
      </c>
      <c r="AQ18" s="44">
        <f>'8、融资与资金成本'!AO135</f>
        <v>0</v>
      </c>
      <c r="AR18" s="44">
        <f>'8、融资与资金成本'!AP135</f>
        <v>0</v>
      </c>
      <c r="AS18" s="44">
        <f>'8、融资与资金成本'!AQ135</f>
        <v>0</v>
      </c>
      <c r="AT18" s="44">
        <f>'8、融资与资金成本'!AR135</f>
        <v>0</v>
      </c>
      <c r="AU18" s="44">
        <f>'8、融资与资金成本'!AS135</f>
        <v>0</v>
      </c>
      <c r="AV18" s="44">
        <f>'8、融资与资金成本'!AT135</f>
        <v>0</v>
      </c>
      <c r="AW18" s="44">
        <f>'8、融资与资金成本'!AU135</f>
        <v>0</v>
      </c>
      <c r="AX18" s="44">
        <f>'8、融资与资金成本'!AV135</f>
        <v>0</v>
      </c>
      <c r="AY18" s="44">
        <f>'8、融资与资金成本'!AW135</f>
        <v>0</v>
      </c>
      <c r="AZ18" s="44">
        <f>'8、融资与资金成本'!AX135</f>
        <v>0</v>
      </c>
      <c r="BA18" s="44">
        <f>'8、融资与资金成本'!AY135</f>
        <v>0</v>
      </c>
      <c r="BB18" s="44">
        <f>'8、融资与资金成本'!AZ135</f>
        <v>0</v>
      </c>
      <c r="BC18" s="44">
        <f>'8、融资与资金成本'!BA135</f>
        <v>0</v>
      </c>
      <c r="BD18" s="44">
        <f>'8、融资与资金成本'!BB135</f>
        <v>0</v>
      </c>
      <c r="BE18" s="44">
        <f>'8、融资与资金成本'!BC135</f>
        <v>0</v>
      </c>
      <c r="BF18" s="44">
        <f>'8、融资与资金成本'!BD135</f>
        <v>0</v>
      </c>
      <c r="BG18" s="44">
        <f>'8、融资与资金成本'!BE135</f>
        <v>0</v>
      </c>
      <c r="BH18" s="44">
        <f>'8、融资与资金成本'!BF135</f>
        <v>0</v>
      </c>
      <c r="BI18" s="44">
        <f>'8、融资与资金成本'!BG135</f>
        <v>0</v>
      </c>
      <c r="BJ18" s="44">
        <f>'8、融资与资金成本'!BH135</f>
        <v>0</v>
      </c>
      <c r="BK18" s="44">
        <f>'8、融资与资金成本'!BI135</f>
        <v>0</v>
      </c>
      <c r="BL18" s="44">
        <f>'8、融资与资金成本'!BJ135</f>
        <v>0</v>
      </c>
      <c r="BM18" s="44">
        <f>'8、融资与资金成本'!BK135</f>
        <v>0</v>
      </c>
      <c r="BN18" s="44">
        <f>'8、融资与资金成本'!BL135</f>
        <v>0</v>
      </c>
      <c r="BO18" s="44">
        <f>'8、融资与资金成本'!BM135</f>
        <v>0</v>
      </c>
      <c r="BP18" s="44">
        <f>'8、融资与资金成本'!BN135</f>
        <v>0</v>
      </c>
      <c r="BQ18" s="44">
        <f>'8、融资与资金成本'!BO135</f>
        <v>0</v>
      </c>
      <c r="BR18" s="44">
        <f>'8、融资与资金成本'!BP135</f>
        <v>0</v>
      </c>
      <c r="BS18" s="44">
        <f>'8、融资与资金成本'!BQ135</f>
        <v>0</v>
      </c>
      <c r="BT18" s="44">
        <f>'8、融资与资金成本'!BR135</f>
        <v>0</v>
      </c>
      <c r="BU18" s="44">
        <f>'8、融资与资金成本'!BS135</f>
        <v>0</v>
      </c>
      <c r="BV18" s="44">
        <f>'8、融资与资金成本'!BT135</f>
        <v>0</v>
      </c>
      <c r="BW18" s="44">
        <f>'8、融资与资金成本'!BU135</f>
        <v>0</v>
      </c>
      <c r="BX18" s="44">
        <f>'8、融资与资金成本'!BV135</f>
        <v>0</v>
      </c>
      <c r="BY18" s="44">
        <f>'8、融资与资金成本'!BW135</f>
        <v>0</v>
      </c>
      <c r="BZ18" s="44">
        <f>'8、融资与资金成本'!BX135</f>
        <v>0</v>
      </c>
      <c r="CA18" s="44">
        <f>'8、融资与资金成本'!BY135</f>
        <v>0</v>
      </c>
      <c r="CB18" s="44">
        <f>'8、融资与资金成本'!BZ135</f>
        <v>0</v>
      </c>
      <c r="CC18" s="44">
        <f>'8、融资与资金成本'!CA135</f>
        <v>0</v>
      </c>
      <c r="CD18" s="44">
        <f>'8、融资与资金成本'!CB135</f>
        <v>0</v>
      </c>
      <c r="CE18" s="44">
        <f>'8、融资与资金成本'!CC135</f>
        <v>0</v>
      </c>
      <c r="CF18" s="44">
        <f>'8、融资与资金成本'!CD135</f>
        <v>0</v>
      </c>
      <c r="CG18" s="44">
        <f>'8、融资与资金成本'!CE135</f>
        <v>0</v>
      </c>
      <c r="CH18" s="44">
        <f>'8、融资与资金成本'!CF135</f>
        <v>0</v>
      </c>
      <c r="CI18" s="44">
        <f>'8、融资与资金成本'!CG135</f>
        <v>0</v>
      </c>
      <c r="CJ18" s="44">
        <f>'8、融资与资金成本'!CH135</f>
        <v>0</v>
      </c>
      <c r="CK18" s="44">
        <f>'8、融资与资金成本'!CI135</f>
        <v>0</v>
      </c>
      <c r="CL18" s="44">
        <f>'8、融资与资金成本'!CJ135</f>
        <v>0</v>
      </c>
      <c r="CM18" s="44">
        <f>'8、融资与资金成本'!CK135</f>
        <v>0</v>
      </c>
      <c r="CN18" s="44">
        <f>'8、融资与资金成本'!CL135</f>
        <v>0</v>
      </c>
      <c r="CO18" s="44">
        <f>'8、融资与资金成本'!CM135</f>
        <v>0</v>
      </c>
      <c r="CP18" s="44">
        <f>'8、融资与资金成本'!CN135</f>
        <v>0</v>
      </c>
      <c r="CQ18" s="44">
        <f>'8、融资与资金成本'!CO135</f>
        <v>0</v>
      </c>
      <c r="CR18" s="44">
        <f>'8、融资与资金成本'!CP135</f>
        <v>0</v>
      </c>
      <c r="CS18" s="44">
        <f>'8、融资与资金成本'!CQ135</f>
        <v>0</v>
      </c>
      <c r="CT18" s="44">
        <f>'8、融资与资金成本'!CR135</f>
        <v>0</v>
      </c>
      <c r="CU18" s="44">
        <f>'8、融资与资金成本'!CS135</f>
        <v>0</v>
      </c>
      <c r="CV18" s="44">
        <f>'8、融资与资金成本'!CT135</f>
        <v>0</v>
      </c>
      <c r="CW18" s="62"/>
    </row>
    <row r="19" spans="1:101" ht="21" customHeight="1">
      <c r="A19" s="842"/>
      <c r="B19" s="845"/>
      <c r="C19" s="42" t="s">
        <v>255</v>
      </c>
      <c r="D19" s="43">
        <f t="shared" si="7"/>
        <v>0</v>
      </c>
      <c r="E19" s="44">
        <f>'8、融资与资金成本'!C136</f>
        <v>0</v>
      </c>
      <c r="F19" s="44">
        <f>'8、融资与资金成本'!D136</f>
        <v>0</v>
      </c>
      <c r="G19" s="44">
        <f>'8、融资与资金成本'!E136</f>
        <v>0</v>
      </c>
      <c r="H19" s="44">
        <f>'8、融资与资金成本'!F136</f>
        <v>0</v>
      </c>
      <c r="I19" s="44">
        <f>'8、融资与资金成本'!G136</f>
        <v>0</v>
      </c>
      <c r="J19" s="44">
        <f>'8、融资与资金成本'!H136</f>
        <v>0</v>
      </c>
      <c r="K19" s="44">
        <f>'8、融资与资金成本'!I136</f>
        <v>0</v>
      </c>
      <c r="L19" s="44">
        <f>'8、融资与资金成本'!J136</f>
        <v>0</v>
      </c>
      <c r="M19" s="44">
        <f>'8、融资与资金成本'!K136</f>
        <v>0</v>
      </c>
      <c r="N19" s="44">
        <f>'8、融资与资金成本'!L136</f>
        <v>0</v>
      </c>
      <c r="O19" s="44">
        <f>'8、融资与资金成本'!M136</f>
        <v>0</v>
      </c>
      <c r="P19" s="44">
        <f>'8、融资与资金成本'!N136</f>
        <v>0</v>
      </c>
      <c r="Q19" s="44">
        <f>'8、融资与资金成本'!O136</f>
        <v>0</v>
      </c>
      <c r="R19" s="44">
        <f>'8、融资与资金成本'!P136</f>
        <v>0</v>
      </c>
      <c r="S19" s="44">
        <f>'8、融资与资金成本'!Q136</f>
        <v>0</v>
      </c>
      <c r="T19" s="44">
        <f>'8、融资与资金成本'!R136</f>
        <v>0</v>
      </c>
      <c r="U19" s="44">
        <f>'8、融资与资金成本'!S136</f>
        <v>0</v>
      </c>
      <c r="V19" s="44">
        <f>'8、融资与资金成本'!T136</f>
        <v>0</v>
      </c>
      <c r="W19" s="44">
        <f>'8、融资与资金成本'!U136</f>
        <v>0</v>
      </c>
      <c r="X19" s="44">
        <f>'8、融资与资金成本'!V136</f>
        <v>0</v>
      </c>
      <c r="Y19" s="44">
        <f>'8、融资与资金成本'!W136</f>
        <v>0</v>
      </c>
      <c r="Z19" s="44">
        <f>'8、融资与资金成本'!X136</f>
        <v>0</v>
      </c>
      <c r="AA19" s="44">
        <f>'8、融资与资金成本'!Y136</f>
        <v>0</v>
      </c>
      <c r="AB19" s="44">
        <f>'8、融资与资金成本'!Z136</f>
        <v>0</v>
      </c>
      <c r="AC19" s="44">
        <f>'8、融资与资金成本'!AA136</f>
        <v>0</v>
      </c>
      <c r="AD19" s="44">
        <f>'8、融资与资金成本'!AB136</f>
        <v>0</v>
      </c>
      <c r="AE19" s="44">
        <f>'8、融资与资金成本'!AC136</f>
        <v>0</v>
      </c>
      <c r="AF19" s="44">
        <f>'8、融资与资金成本'!AD136</f>
        <v>0</v>
      </c>
      <c r="AG19" s="44">
        <f>'8、融资与资金成本'!AE136</f>
        <v>0</v>
      </c>
      <c r="AH19" s="44">
        <f>'8、融资与资金成本'!AF136</f>
        <v>0</v>
      </c>
      <c r="AI19" s="44">
        <f>'8、融资与资金成本'!AG136</f>
        <v>0</v>
      </c>
      <c r="AJ19" s="44">
        <f>'8、融资与资金成本'!AH136</f>
        <v>0</v>
      </c>
      <c r="AK19" s="44">
        <f>'8、融资与资金成本'!AI136</f>
        <v>0</v>
      </c>
      <c r="AL19" s="44">
        <f>'8、融资与资金成本'!AJ136</f>
        <v>0</v>
      </c>
      <c r="AM19" s="44">
        <f>'8、融资与资金成本'!AK136</f>
        <v>0</v>
      </c>
      <c r="AN19" s="44">
        <f>'8、融资与资金成本'!AL136</f>
        <v>0</v>
      </c>
      <c r="AO19" s="44">
        <f>'8、融资与资金成本'!AM136</f>
        <v>0</v>
      </c>
      <c r="AP19" s="44">
        <f>'8、融资与资金成本'!AN136</f>
        <v>0</v>
      </c>
      <c r="AQ19" s="44">
        <f>'8、融资与资金成本'!AO136</f>
        <v>0</v>
      </c>
      <c r="AR19" s="44">
        <f>'8、融资与资金成本'!AP136</f>
        <v>0</v>
      </c>
      <c r="AS19" s="44">
        <f>'8、融资与资金成本'!AQ136</f>
        <v>0</v>
      </c>
      <c r="AT19" s="44">
        <f>'8、融资与资金成本'!AR136</f>
        <v>0</v>
      </c>
      <c r="AU19" s="44">
        <f>'8、融资与资金成本'!AS136</f>
        <v>0</v>
      </c>
      <c r="AV19" s="44">
        <f>'8、融资与资金成本'!AT136</f>
        <v>0</v>
      </c>
      <c r="AW19" s="44">
        <f>'8、融资与资金成本'!AU136</f>
        <v>0</v>
      </c>
      <c r="AX19" s="44">
        <f>'8、融资与资金成本'!AV136</f>
        <v>0</v>
      </c>
      <c r="AY19" s="44">
        <f>'8、融资与资金成本'!AW136</f>
        <v>0</v>
      </c>
      <c r="AZ19" s="44">
        <f>'8、融资与资金成本'!AX136</f>
        <v>0</v>
      </c>
      <c r="BA19" s="44">
        <f>'8、融资与资金成本'!AY136</f>
        <v>0</v>
      </c>
      <c r="BB19" s="44">
        <f>'8、融资与资金成本'!AZ136</f>
        <v>0</v>
      </c>
      <c r="BC19" s="44">
        <f>'8、融资与资金成本'!BA136</f>
        <v>0</v>
      </c>
      <c r="BD19" s="44">
        <f>'8、融资与资金成本'!BB136</f>
        <v>0</v>
      </c>
      <c r="BE19" s="44">
        <f>'8、融资与资金成本'!BC136</f>
        <v>0</v>
      </c>
      <c r="BF19" s="44">
        <f>'8、融资与资金成本'!BD136</f>
        <v>0</v>
      </c>
      <c r="BG19" s="44">
        <f>'8、融资与资金成本'!BE136</f>
        <v>0</v>
      </c>
      <c r="BH19" s="44">
        <f>'8、融资与资金成本'!BF136</f>
        <v>0</v>
      </c>
      <c r="BI19" s="44">
        <f>'8、融资与资金成本'!BG136</f>
        <v>0</v>
      </c>
      <c r="BJ19" s="44">
        <f>'8、融资与资金成本'!BH136</f>
        <v>0</v>
      </c>
      <c r="BK19" s="44">
        <f>'8、融资与资金成本'!BI136</f>
        <v>0</v>
      </c>
      <c r="BL19" s="44">
        <f>'8、融资与资金成本'!BJ136</f>
        <v>0</v>
      </c>
      <c r="BM19" s="44">
        <f>'8、融资与资金成本'!BK136</f>
        <v>0</v>
      </c>
      <c r="BN19" s="44">
        <f>'8、融资与资金成本'!BL136</f>
        <v>0</v>
      </c>
      <c r="BO19" s="44">
        <f>'8、融资与资金成本'!BM136</f>
        <v>0</v>
      </c>
      <c r="BP19" s="44">
        <f>'8、融资与资金成本'!BN136</f>
        <v>0</v>
      </c>
      <c r="BQ19" s="44">
        <f>'8、融资与资金成本'!BO136</f>
        <v>0</v>
      </c>
      <c r="BR19" s="44">
        <f>'8、融资与资金成本'!BP136</f>
        <v>0</v>
      </c>
      <c r="BS19" s="44">
        <f>'8、融资与资金成本'!BQ136</f>
        <v>0</v>
      </c>
      <c r="BT19" s="44">
        <f>'8、融资与资金成本'!BR136</f>
        <v>0</v>
      </c>
      <c r="BU19" s="44">
        <f>'8、融资与资金成本'!BS136</f>
        <v>0</v>
      </c>
      <c r="BV19" s="44">
        <f>'8、融资与资金成本'!BT136</f>
        <v>0</v>
      </c>
      <c r="BW19" s="44">
        <f>'8、融资与资金成本'!BU136</f>
        <v>0</v>
      </c>
      <c r="BX19" s="44">
        <f>'8、融资与资金成本'!BV136</f>
        <v>0</v>
      </c>
      <c r="BY19" s="44">
        <f>'8、融资与资金成本'!BW136</f>
        <v>0</v>
      </c>
      <c r="BZ19" s="44">
        <f>'8、融资与资金成本'!BX136</f>
        <v>0</v>
      </c>
      <c r="CA19" s="44">
        <f>'8、融资与资金成本'!BY136</f>
        <v>0</v>
      </c>
      <c r="CB19" s="44">
        <f>'8、融资与资金成本'!BZ136</f>
        <v>0</v>
      </c>
      <c r="CC19" s="44">
        <f>'8、融资与资金成本'!CA136</f>
        <v>0</v>
      </c>
      <c r="CD19" s="44">
        <f>'8、融资与资金成本'!CB136</f>
        <v>0</v>
      </c>
      <c r="CE19" s="44">
        <f>'8、融资与资金成本'!CC136</f>
        <v>0</v>
      </c>
      <c r="CF19" s="44">
        <f>'8、融资与资金成本'!CD136</f>
        <v>0</v>
      </c>
      <c r="CG19" s="44">
        <f>'8、融资与资金成本'!CE136</f>
        <v>0</v>
      </c>
      <c r="CH19" s="44">
        <f>'8、融资与资金成本'!CF136</f>
        <v>0</v>
      </c>
      <c r="CI19" s="44">
        <f>'8、融资与资金成本'!CG136</f>
        <v>0</v>
      </c>
      <c r="CJ19" s="44">
        <f>'8、融资与资金成本'!CH136</f>
        <v>0</v>
      </c>
      <c r="CK19" s="44">
        <f>'8、融资与资金成本'!CI136</f>
        <v>0</v>
      </c>
      <c r="CL19" s="44">
        <f>'8、融资与资金成本'!CJ136</f>
        <v>0</v>
      </c>
      <c r="CM19" s="44">
        <f>'8、融资与资金成本'!CK136</f>
        <v>0</v>
      </c>
      <c r="CN19" s="44">
        <f>'8、融资与资金成本'!CL136</f>
        <v>0</v>
      </c>
      <c r="CO19" s="44">
        <f>'8、融资与资金成本'!CM136</f>
        <v>0</v>
      </c>
      <c r="CP19" s="44">
        <f>'8、融资与资金成本'!CN136</f>
        <v>0</v>
      </c>
      <c r="CQ19" s="44">
        <f>'8、融资与资金成本'!CO136</f>
        <v>0</v>
      </c>
      <c r="CR19" s="44">
        <f>'8、融资与资金成本'!CP136</f>
        <v>0</v>
      </c>
      <c r="CS19" s="44">
        <f>'8、融资与资金成本'!CQ136</f>
        <v>0</v>
      </c>
      <c r="CT19" s="44">
        <f>'8、融资与资金成本'!CR136</f>
        <v>0</v>
      </c>
      <c r="CU19" s="44">
        <f>'8、融资与资金成本'!CS136</f>
        <v>0</v>
      </c>
      <c r="CV19" s="44">
        <f>'8、融资与资金成本'!CT136</f>
        <v>0</v>
      </c>
      <c r="CW19" s="62"/>
    </row>
    <row r="20" spans="1:101" ht="21" customHeight="1">
      <c r="A20" s="842"/>
      <c r="B20" s="845"/>
      <c r="C20" s="42" t="s">
        <v>256</v>
      </c>
      <c r="D20" s="43">
        <f t="shared" si="7"/>
        <v>0</v>
      </c>
      <c r="E20" s="44">
        <f>-'8、融资与资金成本'!C150</f>
        <v>0</v>
      </c>
      <c r="F20" s="44">
        <f>-'8、融资与资金成本'!D150</f>
        <v>0</v>
      </c>
      <c r="G20" s="44">
        <f>-'8、融资与资金成本'!E150</f>
        <v>0</v>
      </c>
      <c r="H20" s="44">
        <f>-'8、融资与资金成本'!F150</f>
        <v>0</v>
      </c>
      <c r="I20" s="44">
        <f>-'8、融资与资金成本'!G150</f>
        <v>0</v>
      </c>
      <c r="J20" s="44">
        <f>-'8、融资与资金成本'!H150</f>
        <v>0</v>
      </c>
      <c r="K20" s="44">
        <f>-'8、融资与资金成本'!I150</f>
        <v>0</v>
      </c>
      <c r="L20" s="44">
        <f>-'8、融资与资金成本'!J150</f>
        <v>0</v>
      </c>
      <c r="M20" s="44">
        <f>-'8、融资与资金成本'!K150</f>
        <v>0</v>
      </c>
      <c r="N20" s="44">
        <f>-'8、融资与资金成本'!L150</f>
        <v>0</v>
      </c>
      <c r="O20" s="44">
        <f>-'8、融资与资金成本'!M150</f>
        <v>0</v>
      </c>
      <c r="P20" s="44">
        <f>-'8、融资与资金成本'!N150</f>
        <v>0</v>
      </c>
      <c r="Q20" s="44">
        <f>-'8、融资与资金成本'!O150</f>
        <v>0</v>
      </c>
      <c r="R20" s="44">
        <f>-'8、融资与资金成本'!P150</f>
        <v>0</v>
      </c>
      <c r="S20" s="44">
        <f>-'8、融资与资金成本'!Q150</f>
        <v>0</v>
      </c>
      <c r="T20" s="44">
        <f>-'8、融资与资金成本'!R150</f>
        <v>0</v>
      </c>
      <c r="U20" s="44">
        <f>-'8、融资与资金成本'!S150</f>
        <v>0</v>
      </c>
      <c r="V20" s="44">
        <f>-'8、融资与资金成本'!T150</f>
        <v>0</v>
      </c>
      <c r="W20" s="44">
        <f>-'8、融资与资金成本'!U150</f>
        <v>0</v>
      </c>
      <c r="X20" s="44">
        <f>-'8、融资与资金成本'!V150</f>
        <v>0</v>
      </c>
      <c r="Y20" s="44">
        <f>-'8、融资与资金成本'!W150</f>
        <v>0</v>
      </c>
      <c r="Z20" s="44">
        <f>-'8、融资与资金成本'!X150</f>
        <v>0</v>
      </c>
      <c r="AA20" s="44">
        <f>-'8、融资与资金成本'!Y150</f>
        <v>0</v>
      </c>
      <c r="AB20" s="44">
        <f>-'8、融资与资金成本'!Z150</f>
        <v>0</v>
      </c>
      <c r="AC20" s="44">
        <f>-'8、融资与资金成本'!AA150</f>
        <v>0</v>
      </c>
      <c r="AD20" s="44">
        <f>-'8、融资与资金成本'!AB150</f>
        <v>0</v>
      </c>
      <c r="AE20" s="44">
        <f>-'8、融资与资金成本'!AC150</f>
        <v>0</v>
      </c>
      <c r="AF20" s="44">
        <f>-'8、融资与资金成本'!AD150</f>
        <v>0</v>
      </c>
      <c r="AG20" s="44">
        <f>-'8、融资与资金成本'!AE150</f>
        <v>0</v>
      </c>
      <c r="AH20" s="44">
        <f>-'8、融资与资金成本'!AF150</f>
        <v>0</v>
      </c>
      <c r="AI20" s="44">
        <f>-'8、融资与资金成本'!AG150</f>
        <v>0</v>
      </c>
      <c r="AJ20" s="44">
        <f>-'8、融资与资金成本'!AH150</f>
        <v>0</v>
      </c>
      <c r="AK20" s="44">
        <f>-'8、融资与资金成本'!AI150</f>
        <v>0</v>
      </c>
      <c r="AL20" s="44">
        <f>-'8、融资与资金成本'!AJ150</f>
        <v>0</v>
      </c>
      <c r="AM20" s="44">
        <f>-'8、融资与资金成本'!AK150</f>
        <v>0</v>
      </c>
      <c r="AN20" s="44">
        <f>-'8、融资与资金成本'!AL150</f>
        <v>0</v>
      </c>
      <c r="AO20" s="44">
        <f>-'8、融资与资金成本'!AM150</f>
        <v>0</v>
      </c>
      <c r="AP20" s="44">
        <f>-'8、融资与资金成本'!AN150</f>
        <v>0</v>
      </c>
      <c r="AQ20" s="44">
        <f>-'8、融资与资金成本'!AO150</f>
        <v>0</v>
      </c>
      <c r="AR20" s="44">
        <f>-'8、融资与资金成本'!AP150</f>
        <v>0</v>
      </c>
      <c r="AS20" s="44">
        <f>-'8、融资与资金成本'!AQ150</f>
        <v>0</v>
      </c>
      <c r="AT20" s="44">
        <f>-'8、融资与资金成本'!AR150</f>
        <v>0</v>
      </c>
      <c r="AU20" s="44">
        <f>-'8、融资与资金成本'!AS150</f>
        <v>0</v>
      </c>
      <c r="AV20" s="44">
        <f>-'8、融资与资金成本'!AT150</f>
        <v>0</v>
      </c>
      <c r="AW20" s="44">
        <f>-'8、融资与资金成本'!AU150</f>
        <v>0</v>
      </c>
      <c r="AX20" s="44">
        <f>-'8、融资与资金成本'!AV150</f>
        <v>0</v>
      </c>
      <c r="AY20" s="44">
        <f>-'8、融资与资金成本'!AW150</f>
        <v>0</v>
      </c>
      <c r="AZ20" s="44">
        <f>-'8、融资与资金成本'!AX150</f>
        <v>0</v>
      </c>
      <c r="BA20" s="44">
        <f>-'8、融资与资金成本'!AY150</f>
        <v>0</v>
      </c>
      <c r="BB20" s="44">
        <f>-'8、融资与资金成本'!AZ150</f>
        <v>0</v>
      </c>
      <c r="BC20" s="44">
        <f>-'8、融资与资金成本'!BA150</f>
        <v>0</v>
      </c>
      <c r="BD20" s="44">
        <f>-'8、融资与资金成本'!BB150</f>
        <v>0</v>
      </c>
      <c r="BE20" s="44">
        <f>-'8、融资与资金成本'!BC150</f>
        <v>0</v>
      </c>
      <c r="BF20" s="44">
        <f>-'8、融资与资金成本'!BD150</f>
        <v>0</v>
      </c>
      <c r="BG20" s="44">
        <f>-'8、融资与资金成本'!BE150</f>
        <v>0</v>
      </c>
      <c r="BH20" s="44">
        <f>-'8、融资与资金成本'!BF150</f>
        <v>0</v>
      </c>
      <c r="BI20" s="44">
        <f>-'8、融资与资金成本'!BG150</f>
        <v>0</v>
      </c>
      <c r="BJ20" s="44">
        <f>-'8、融资与资金成本'!BH150</f>
        <v>0</v>
      </c>
      <c r="BK20" s="44">
        <f>-'8、融资与资金成本'!BI150</f>
        <v>0</v>
      </c>
      <c r="BL20" s="44">
        <f>-'8、融资与资金成本'!BJ150</f>
        <v>0</v>
      </c>
      <c r="BM20" s="44">
        <f>-'8、融资与资金成本'!BK150</f>
        <v>0</v>
      </c>
      <c r="BN20" s="44">
        <f>-'8、融资与资金成本'!BL150</f>
        <v>0</v>
      </c>
      <c r="BO20" s="44">
        <f>-'8、融资与资金成本'!BM150</f>
        <v>0</v>
      </c>
      <c r="BP20" s="44">
        <f>-'8、融资与资金成本'!BN150</f>
        <v>0</v>
      </c>
      <c r="BQ20" s="44">
        <f>-'8、融资与资金成本'!BO150</f>
        <v>0</v>
      </c>
      <c r="BR20" s="44">
        <f>-'8、融资与资金成本'!BP150</f>
        <v>0</v>
      </c>
      <c r="BS20" s="44">
        <f>-'8、融资与资金成本'!BQ150</f>
        <v>0</v>
      </c>
      <c r="BT20" s="44">
        <f>-'8、融资与资金成本'!BR150</f>
        <v>0</v>
      </c>
      <c r="BU20" s="44">
        <f>-'8、融资与资金成本'!BS150</f>
        <v>0</v>
      </c>
      <c r="BV20" s="44">
        <f>-'8、融资与资金成本'!BT150</f>
        <v>0</v>
      </c>
      <c r="BW20" s="44">
        <f>-'8、融资与资金成本'!BU150</f>
        <v>0</v>
      </c>
      <c r="BX20" s="44">
        <f>-'8、融资与资金成本'!BV150</f>
        <v>0</v>
      </c>
      <c r="BY20" s="44">
        <f>-'8、融资与资金成本'!BW150</f>
        <v>0</v>
      </c>
      <c r="BZ20" s="44">
        <f>-'8、融资与资金成本'!BX150</f>
        <v>0</v>
      </c>
      <c r="CA20" s="44">
        <f>-'8、融资与资金成本'!BY150</f>
        <v>0</v>
      </c>
      <c r="CB20" s="44">
        <f>-'8、融资与资金成本'!BZ150</f>
        <v>0</v>
      </c>
      <c r="CC20" s="44">
        <f>-'8、融资与资金成本'!CA150</f>
        <v>0</v>
      </c>
      <c r="CD20" s="44">
        <f>-'8、融资与资金成本'!CB150</f>
        <v>0</v>
      </c>
      <c r="CE20" s="44">
        <f>-'8、融资与资金成本'!CC150</f>
        <v>0</v>
      </c>
      <c r="CF20" s="44">
        <f>-'8、融资与资金成本'!CD150</f>
        <v>0</v>
      </c>
      <c r="CG20" s="44">
        <f>-'8、融资与资金成本'!CE150</f>
        <v>0</v>
      </c>
      <c r="CH20" s="44">
        <f>-'8、融资与资金成本'!CF150</f>
        <v>0</v>
      </c>
      <c r="CI20" s="44">
        <f>-'8、融资与资金成本'!CG150</f>
        <v>0</v>
      </c>
      <c r="CJ20" s="44">
        <f>-'8、融资与资金成本'!CH150</f>
        <v>0</v>
      </c>
      <c r="CK20" s="44">
        <f>-'8、融资与资金成本'!CI150</f>
        <v>0</v>
      </c>
      <c r="CL20" s="44">
        <f>-'8、融资与资金成本'!CJ150</f>
        <v>0</v>
      </c>
      <c r="CM20" s="44">
        <f>-'8、融资与资金成本'!CK150</f>
        <v>0</v>
      </c>
      <c r="CN20" s="44">
        <f>-'8、融资与资金成本'!CL150</f>
        <v>0</v>
      </c>
      <c r="CO20" s="44">
        <f>-'8、融资与资金成本'!CM150</f>
        <v>0</v>
      </c>
      <c r="CP20" s="44">
        <f>-'8、融资与资金成本'!CN150</f>
        <v>0</v>
      </c>
      <c r="CQ20" s="44">
        <f>-'8、融资与资金成本'!CO150</f>
        <v>0</v>
      </c>
      <c r="CR20" s="44">
        <f>-'8、融资与资金成本'!CP150</f>
        <v>0</v>
      </c>
      <c r="CS20" s="44">
        <f>-'8、融资与资金成本'!CQ150</f>
        <v>0</v>
      </c>
      <c r="CT20" s="44">
        <f>-'8、融资与资金成本'!CR150</f>
        <v>0</v>
      </c>
      <c r="CU20" s="44">
        <f>-'8、融资与资金成本'!CS150</f>
        <v>0</v>
      </c>
      <c r="CV20" s="44">
        <f>-'8、融资与资金成本'!CT150</f>
        <v>0</v>
      </c>
      <c r="CW20" s="62"/>
    </row>
    <row r="21" spans="1:101" ht="21" customHeight="1">
      <c r="A21" s="842"/>
      <c r="B21" s="846" t="s">
        <v>257</v>
      </c>
      <c r="C21" s="51" t="s">
        <v>258</v>
      </c>
      <c r="D21" s="52">
        <f t="shared" si="7"/>
        <v>0</v>
      </c>
      <c r="E21" s="53">
        <f>'8、融资与资金成本'!C141</f>
        <v>0</v>
      </c>
      <c r="F21" s="53">
        <f>'8、融资与资金成本'!D141</f>
        <v>0</v>
      </c>
      <c r="G21" s="53">
        <f>'8、融资与资金成本'!E141</f>
        <v>0</v>
      </c>
      <c r="H21" s="53">
        <f>'8、融资与资金成本'!F141</f>
        <v>0</v>
      </c>
      <c r="I21" s="53">
        <f>'8、融资与资金成本'!G141</f>
        <v>0</v>
      </c>
      <c r="J21" s="53">
        <f>'8、融资与资金成本'!H141</f>
        <v>0</v>
      </c>
      <c r="K21" s="53">
        <f>'8、融资与资金成本'!I141</f>
        <v>0</v>
      </c>
      <c r="L21" s="53">
        <f>'8、融资与资金成本'!J141</f>
        <v>0</v>
      </c>
      <c r="M21" s="53">
        <f>'8、融资与资金成本'!K141</f>
        <v>0</v>
      </c>
      <c r="N21" s="53">
        <f>'8、融资与资金成本'!L141</f>
        <v>0</v>
      </c>
      <c r="O21" s="53">
        <f>'8、融资与资金成本'!M141</f>
        <v>0</v>
      </c>
      <c r="P21" s="53">
        <f>'8、融资与资金成本'!N141</f>
        <v>0</v>
      </c>
      <c r="Q21" s="53">
        <f>'8、融资与资金成本'!O141</f>
        <v>0</v>
      </c>
      <c r="R21" s="53">
        <f>'8、融资与资金成本'!P141</f>
        <v>0</v>
      </c>
      <c r="S21" s="53">
        <f>'8、融资与资金成本'!Q141</f>
        <v>0</v>
      </c>
      <c r="T21" s="53">
        <f>'8、融资与资金成本'!R141</f>
        <v>0</v>
      </c>
      <c r="U21" s="53">
        <f>'8、融资与资金成本'!S141</f>
        <v>0</v>
      </c>
      <c r="V21" s="53">
        <f>'8、融资与资金成本'!T141</f>
        <v>0</v>
      </c>
      <c r="W21" s="53">
        <f>'8、融资与资金成本'!U141</f>
        <v>0</v>
      </c>
      <c r="X21" s="53">
        <f>'8、融资与资金成本'!V141</f>
        <v>0</v>
      </c>
      <c r="Y21" s="53">
        <f>'8、融资与资金成本'!W141</f>
        <v>0</v>
      </c>
      <c r="Z21" s="53">
        <f>'8、融资与资金成本'!X141</f>
        <v>0</v>
      </c>
      <c r="AA21" s="53">
        <f>'8、融资与资金成本'!Y141</f>
        <v>0</v>
      </c>
      <c r="AB21" s="53">
        <f>'8、融资与资金成本'!Z141</f>
        <v>0</v>
      </c>
      <c r="AC21" s="53">
        <f>'8、融资与资金成本'!AA141</f>
        <v>0</v>
      </c>
      <c r="AD21" s="53">
        <f>'8、融资与资金成本'!AB141</f>
        <v>0</v>
      </c>
      <c r="AE21" s="53">
        <f>'8、融资与资金成本'!AC141</f>
        <v>0</v>
      </c>
      <c r="AF21" s="53">
        <f>'8、融资与资金成本'!AD141</f>
        <v>0</v>
      </c>
      <c r="AG21" s="53">
        <f>'8、融资与资金成本'!AE141</f>
        <v>0</v>
      </c>
      <c r="AH21" s="53">
        <f>'8、融资与资金成本'!AF141</f>
        <v>0</v>
      </c>
      <c r="AI21" s="53">
        <f>'8、融资与资金成本'!AG141</f>
        <v>0</v>
      </c>
      <c r="AJ21" s="53">
        <f>'8、融资与资金成本'!AH141</f>
        <v>0</v>
      </c>
      <c r="AK21" s="53">
        <f>'8、融资与资金成本'!AI141</f>
        <v>0</v>
      </c>
      <c r="AL21" s="53">
        <f>'8、融资与资金成本'!AJ141</f>
        <v>0</v>
      </c>
      <c r="AM21" s="53">
        <f>'8、融资与资金成本'!AK141</f>
        <v>0</v>
      </c>
      <c r="AN21" s="53">
        <f>'8、融资与资金成本'!AL141</f>
        <v>0</v>
      </c>
      <c r="AO21" s="53">
        <f>'8、融资与资金成本'!AM141</f>
        <v>0</v>
      </c>
      <c r="AP21" s="53">
        <f>'8、融资与资金成本'!AN141</f>
        <v>0</v>
      </c>
      <c r="AQ21" s="53">
        <f>'8、融资与资金成本'!AO141</f>
        <v>0</v>
      </c>
      <c r="AR21" s="53">
        <f>'8、融资与资金成本'!AP141</f>
        <v>0</v>
      </c>
      <c r="AS21" s="53">
        <f>'8、融资与资金成本'!AQ141</f>
        <v>0</v>
      </c>
      <c r="AT21" s="53">
        <f>'8、融资与资金成本'!AR141</f>
        <v>0</v>
      </c>
      <c r="AU21" s="53">
        <f>'8、融资与资金成本'!AS141</f>
        <v>0</v>
      </c>
      <c r="AV21" s="53">
        <f>'8、融资与资金成本'!AT141</f>
        <v>0</v>
      </c>
      <c r="AW21" s="53">
        <f>'8、融资与资金成本'!AU141</f>
        <v>0</v>
      </c>
      <c r="AX21" s="53">
        <f>'8、融资与资金成本'!AV141</f>
        <v>0</v>
      </c>
      <c r="AY21" s="53">
        <f>'8、融资与资金成本'!AW141</f>
        <v>0</v>
      </c>
      <c r="AZ21" s="53">
        <f>'8、融资与资金成本'!AX141</f>
        <v>0</v>
      </c>
      <c r="BA21" s="53">
        <f>'8、融资与资金成本'!AY141</f>
        <v>0</v>
      </c>
      <c r="BB21" s="53">
        <f>'8、融资与资金成本'!AZ141</f>
        <v>0</v>
      </c>
      <c r="BC21" s="53">
        <f>'8、融资与资金成本'!BA141</f>
        <v>0</v>
      </c>
      <c r="BD21" s="53">
        <f>'8、融资与资金成本'!BB141</f>
        <v>0</v>
      </c>
      <c r="BE21" s="53">
        <f>'8、融资与资金成本'!BC141</f>
        <v>0</v>
      </c>
      <c r="BF21" s="53">
        <f>'8、融资与资金成本'!BD141</f>
        <v>0</v>
      </c>
      <c r="BG21" s="53">
        <f>'8、融资与资金成本'!BE141</f>
        <v>0</v>
      </c>
      <c r="BH21" s="53">
        <f>'8、融资与资金成本'!BF141</f>
        <v>0</v>
      </c>
      <c r="BI21" s="53">
        <f>'8、融资与资金成本'!BG141</f>
        <v>0</v>
      </c>
      <c r="BJ21" s="53">
        <f>'8、融资与资金成本'!BH141</f>
        <v>0</v>
      </c>
      <c r="BK21" s="53">
        <f>'8、融资与资金成本'!BI141</f>
        <v>0</v>
      </c>
      <c r="BL21" s="53">
        <f>'8、融资与资金成本'!BJ141</f>
        <v>0</v>
      </c>
      <c r="BM21" s="53">
        <f>'8、融资与资金成本'!BK141</f>
        <v>0</v>
      </c>
      <c r="BN21" s="53">
        <f>'8、融资与资金成本'!BL141</f>
        <v>0</v>
      </c>
      <c r="BO21" s="53">
        <f>'8、融资与资金成本'!BM141</f>
        <v>0</v>
      </c>
      <c r="BP21" s="53">
        <f>'8、融资与资金成本'!BN141</f>
        <v>0</v>
      </c>
      <c r="BQ21" s="53">
        <f>'8、融资与资金成本'!BO141</f>
        <v>0</v>
      </c>
      <c r="BR21" s="53">
        <f>'8、融资与资金成本'!BP141</f>
        <v>0</v>
      </c>
      <c r="BS21" s="53">
        <f>'8、融资与资金成本'!BQ141</f>
        <v>0</v>
      </c>
      <c r="BT21" s="53">
        <f>'8、融资与资金成本'!BR141</f>
        <v>0</v>
      </c>
      <c r="BU21" s="53">
        <f>'8、融资与资金成本'!BS141</f>
        <v>0</v>
      </c>
      <c r="BV21" s="53">
        <f>'8、融资与资金成本'!BT141</f>
        <v>0</v>
      </c>
      <c r="BW21" s="53">
        <f>'8、融资与资金成本'!BU141</f>
        <v>0</v>
      </c>
      <c r="BX21" s="53">
        <f>'8、融资与资金成本'!BV141</f>
        <v>0</v>
      </c>
      <c r="BY21" s="53">
        <f>'8、融资与资金成本'!BW141</f>
        <v>0</v>
      </c>
      <c r="BZ21" s="53">
        <f>'8、融资与资金成本'!BX141</f>
        <v>0</v>
      </c>
      <c r="CA21" s="53">
        <f>'8、融资与资金成本'!BY141</f>
        <v>0</v>
      </c>
      <c r="CB21" s="53">
        <f>'8、融资与资金成本'!BZ141</f>
        <v>0</v>
      </c>
      <c r="CC21" s="53">
        <f>'8、融资与资金成本'!CA141</f>
        <v>0</v>
      </c>
      <c r="CD21" s="53">
        <f>'8、融资与资金成本'!CB141</f>
        <v>0</v>
      </c>
      <c r="CE21" s="53">
        <f>'8、融资与资金成本'!CC141</f>
        <v>0</v>
      </c>
      <c r="CF21" s="53">
        <f>'8、融资与资金成本'!CD141</f>
        <v>0</v>
      </c>
      <c r="CG21" s="53">
        <f>'8、融资与资金成本'!CE141</f>
        <v>0</v>
      </c>
      <c r="CH21" s="53">
        <f>'8、融资与资金成本'!CF141</f>
        <v>0</v>
      </c>
      <c r="CI21" s="53">
        <f>'8、融资与资金成本'!CG141</f>
        <v>0</v>
      </c>
      <c r="CJ21" s="53">
        <f>'8、融资与资金成本'!CH141</f>
        <v>0</v>
      </c>
      <c r="CK21" s="53">
        <f>'8、融资与资金成本'!CI141</f>
        <v>0</v>
      </c>
      <c r="CL21" s="53">
        <f>'8、融资与资金成本'!CJ141</f>
        <v>0</v>
      </c>
      <c r="CM21" s="53">
        <f>'8、融资与资金成本'!CK141</f>
        <v>0</v>
      </c>
      <c r="CN21" s="53">
        <f>'8、融资与资金成本'!CL141</f>
        <v>0</v>
      </c>
      <c r="CO21" s="53">
        <f>'8、融资与资金成本'!CM141</f>
        <v>0</v>
      </c>
      <c r="CP21" s="53">
        <f>'8、融资与资金成本'!CN141</f>
        <v>0</v>
      </c>
      <c r="CQ21" s="53">
        <f>'8、融资与资金成本'!CO141</f>
        <v>0</v>
      </c>
      <c r="CR21" s="53">
        <f>'8、融资与资金成本'!CP141</f>
        <v>0</v>
      </c>
      <c r="CS21" s="53">
        <f>'8、融资与资金成本'!CQ141</f>
        <v>0</v>
      </c>
      <c r="CT21" s="53">
        <f>'8、融资与资金成本'!CR141</f>
        <v>0</v>
      </c>
      <c r="CU21" s="53">
        <f>'8、融资与资金成本'!CS141</f>
        <v>0</v>
      </c>
      <c r="CV21" s="53">
        <f>'8、融资与资金成本'!CT141</f>
        <v>0</v>
      </c>
      <c r="CW21" s="65"/>
    </row>
    <row r="22" spans="1:101" ht="21" customHeight="1">
      <c r="A22" s="842"/>
      <c r="B22" s="846"/>
      <c r="C22" s="51" t="s">
        <v>255</v>
      </c>
      <c r="D22" s="52">
        <f t="shared" si="7"/>
        <v>0</v>
      </c>
      <c r="E22" s="53">
        <f>'8、融资与资金成本'!C142</f>
        <v>0</v>
      </c>
      <c r="F22" s="53">
        <f>'8、融资与资金成本'!D142</f>
        <v>0</v>
      </c>
      <c r="G22" s="53">
        <f>'8、融资与资金成本'!E142</f>
        <v>0</v>
      </c>
      <c r="H22" s="53">
        <f>'8、融资与资金成本'!F142</f>
        <v>0</v>
      </c>
      <c r="I22" s="53">
        <f>'8、融资与资金成本'!G142</f>
        <v>0</v>
      </c>
      <c r="J22" s="53">
        <f>'8、融资与资金成本'!H142</f>
        <v>0</v>
      </c>
      <c r="K22" s="53">
        <f>'8、融资与资金成本'!I142</f>
        <v>0</v>
      </c>
      <c r="L22" s="53">
        <f>'8、融资与资金成本'!J142</f>
        <v>0</v>
      </c>
      <c r="M22" s="53">
        <f>'8、融资与资金成本'!K142</f>
        <v>0</v>
      </c>
      <c r="N22" s="53">
        <f>'8、融资与资金成本'!L142</f>
        <v>0</v>
      </c>
      <c r="O22" s="53">
        <f>'8、融资与资金成本'!M142</f>
        <v>0</v>
      </c>
      <c r="P22" s="53">
        <f>'8、融资与资金成本'!N142</f>
        <v>0</v>
      </c>
      <c r="Q22" s="53">
        <f>'8、融资与资金成本'!O142</f>
        <v>0</v>
      </c>
      <c r="R22" s="53">
        <f>'8、融资与资金成本'!P142</f>
        <v>0</v>
      </c>
      <c r="S22" s="53">
        <f>'8、融资与资金成本'!Q142</f>
        <v>0</v>
      </c>
      <c r="T22" s="53">
        <f>'8、融资与资金成本'!R142</f>
        <v>0</v>
      </c>
      <c r="U22" s="53">
        <f>'8、融资与资金成本'!S142</f>
        <v>0</v>
      </c>
      <c r="V22" s="53">
        <f>'8、融资与资金成本'!T142</f>
        <v>0</v>
      </c>
      <c r="W22" s="53">
        <f>'8、融资与资金成本'!U142</f>
        <v>0</v>
      </c>
      <c r="X22" s="53">
        <f>'8、融资与资金成本'!V142</f>
        <v>0</v>
      </c>
      <c r="Y22" s="53">
        <f>'8、融资与资金成本'!W142</f>
        <v>0</v>
      </c>
      <c r="Z22" s="53">
        <f>'8、融资与资金成本'!X142</f>
        <v>0</v>
      </c>
      <c r="AA22" s="53">
        <f>'8、融资与资金成本'!Y142</f>
        <v>0</v>
      </c>
      <c r="AB22" s="53">
        <f>'8、融资与资金成本'!Z142</f>
        <v>0</v>
      </c>
      <c r="AC22" s="53">
        <f>'8、融资与资金成本'!AA142</f>
        <v>0</v>
      </c>
      <c r="AD22" s="53">
        <f>'8、融资与资金成本'!AB142</f>
        <v>0</v>
      </c>
      <c r="AE22" s="53">
        <f>'8、融资与资金成本'!AC142</f>
        <v>0</v>
      </c>
      <c r="AF22" s="53">
        <f>'8、融资与资金成本'!AD142</f>
        <v>0</v>
      </c>
      <c r="AG22" s="53">
        <f>'8、融资与资金成本'!AE142</f>
        <v>0</v>
      </c>
      <c r="AH22" s="53">
        <f>'8、融资与资金成本'!AF142</f>
        <v>0</v>
      </c>
      <c r="AI22" s="53">
        <f>'8、融资与资金成本'!AG142</f>
        <v>0</v>
      </c>
      <c r="AJ22" s="53">
        <f>'8、融资与资金成本'!AH142</f>
        <v>0</v>
      </c>
      <c r="AK22" s="53">
        <f>'8、融资与资金成本'!AI142</f>
        <v>0</v>
      </c>
      <c r="AL22" s="53">
        <f>'8、融资与资金成本'!AJ142</f>
        <v>0</v>
      </c>
      <c r="AM22" s="53">
        <f>'8、融资与资金成本'!AK142</f>
        <v>0</v>
      </c>
      <c r="AN22" s="53">
        <f>'8、融资与资金成本'!AL142</f>
        <v>0</v>
      </c>
      <c r="AO22" s="53">
        <f>'8、融资与资金成本'!AM142</f>
        <v>0</v>
      </c>
      <c r="AP22" s="53">
        <f>'8、融资与资金成本'!AN142</f>
        <v>0</v>
      </c>
      <c r="AQ22" s="53">
        <f>'8、融资与资金成本'!AO142</f>
        <v>0</v>
      </c>
      <c r="AR22" s="53">
        <f>'8、融资与资金成本'!AP142</f>
        <v>0</v>
      </c>
      <c r="AS22" s="53">
        <f>'8、融资与资金成本'!AQ142</f>
        <v>0</v>
      </c>
      <c r="AT22" s="53">
        <f>'8、融资与资金成本'!AR142</f>
        <v>0</v>
      </c>
      <c r="AU22" s="53">
        <f>'8、融资与资金成本'!AS142</f>
        <v>0</v>
      </c>
      <c r="AV22" s="53">
        <f>'8、融资与资金成本'!AT142</f>
        <v>0</v>
      </c>
      <c r="AW22" s="53">
        <f>'8、融资与资金成本'!AU142</f>
        <v>0</v>
      </c>
      <c r="AX22" s="53">
        <f>'8、融资与资金成本'!AV142</f>
        <v>0</v>
      </c>
      <c r="AY22" s="53">
        <f>'8、融资与资金成本'!AW142</f>
        <v>0</v>
      </c>
      <c r="AZ22" s="53">
        <f>'8、融资与资金成本'!AX142</f>
        <v>0</v>
      </c>
      <c r="BA22" s="53">
        <f>'8、融资与资金成本'!AY142</f>
        <v>0</v>
      </c>
      <c r="BB22" s="53">
        <f>'8、融资与资金成本'!AZ142</f>
        <v>0</v>
      </c>
      <c r="BC22" s="53">
        <f>'8、融资与资金成本'!BA142</f>
        <v>0</v>
      </c>
      <c r="BD22" s="53">
        <f>'8、融资与资金成本'!BB142</f>
        <v>0</v>
      </c>
      <c r="BE22" s="53">
        <f>'8、融资与资金成本'!BC142</f>
        <v>0</v>
      </c>
      <c r="BF22" s="53">
        <f>'8、融资与资金成本'!BD142</f>
        <v>0</v>
      </c>
      <c r="BG22" s="53">
        <f>'8、融资与资金成本'!BE142</f>
        <v>0</v>
      </c>
      <c r="BH22" s="53">
        <f>'8、融资与资金成本'!BF142</f>
        <v>0</v>
      </c>
      <c r="BI22" s="53">
        <f>'8、融资与资金成本'!BG142</f>
        <v>0</v>
      </c>
      <c r="BJ22" s="53">
        <f>'8、融资与资金成本'!BH142</f>
        <v>0</v>
      </c>
      <c r="BK22" s="53">
        <f>'8、融资与资金成本'!BI142</f>
        <v>0</v>
      </c>
      <c r="BL22" s="53">
        <f>'8、融资与资金成本'!BJ142</f>
        <v>0</v>
      </c>
      <c r="BM22" s="53">
        <f>'8、融资与资金成本'!BK142</f>
        <v>0</v>
      </c>
      <c r="BN22" s="53">
        <f>'8、融资与资金成本'!BL142</f>
        <v>0</v>
      </c>
      <c r="BO22" s="53">
        <f>'8、融资与资金成本'!BM142</f>
        <v>0</v>
      </c>
      <c r="BP22" s="53">
        <f>'8、融资与资金成本'!BN142</f>
        <v>0</v>
      </c>
      <c r="BQ22" s="53">
        <f>'8、融资与资金成本'!BO142</f>
        <v>0</v>
      </c>
      <c r="BR22" s="53">
        <f>'8、融资与资金成本'!BP142</f>
        <v>0</v>
      </c>
      <c r="BS22" s="53">
        <f>'8、融资与资金成本'!BQ142</f>
        <v>0</v>
      </c>
      <c r="BT22" s="53">
        <f>'8、融资与资金成本'!BR142</f>
        <v>0</v>
      </c>
      <c r="BU22" s="53">
        <f>'8、融资与资金成本'!BS142</f>
        <v>0</v>
      </c>
      <c r="BV22" s="53">
        <f>'8、融资与资金成本'!BT142</f>
        <v>0</v>
      </c>
      <c r="BW22" s="53">
        <f>'8、融资与资金成本'!BU142</f>
        <v>0</v>
      </c>
      <c r="BX22" s="53">
        <f>'8、融资与资金成本'!BV142</f>
        <v>0</v>
      </c>
      <c r="BY22" s="53">
        <f>'8、融资与资金成本'!BW142</f>
        <v>0</v>
      </c>
      <c r="BZ22" s="53">
        <f>'8、融资与资金成本'!BX142</f>
        <v>0</v>
      </c>
      <c r="CA22" s="53">
        <f>'8、融资与资金成本'!BY142</f>
        <v>0</v>
      </c>
      <c r="CB22" s="53">
        <f>'8、融资与资金成本'!BZ142</f>
        <v>0</v>
      </c>
      <c r="CC22" s="53">
        <f>'8、融资与资金成本'!CA142</f>
        <v>0</v>
      </c>
      <c r="CD22" s="53">
        <f>'8、融资与资金成本'!CB142</f>
        <v>0</v>
      </c>
      <c r="CE22" s="53">
        <f>'8、融资与资金成本'!CC142</f>
        <v>0</v>
      </c>
      <c r="CF22" s="53">
        <f>'8、融资与资金成本'!CD142</f>
        <v>0</v>
      </c>
      <c r="CG22" s="53">
        <f>'8、融资与资金成本'!CE142</f>
        <v>0</v>
      </c>
      <c r="CH22" s="53">
        <f>'8、融资与资金成本'!CF142</f>
        <v>0</v>
      </c>
      <c r="CI22" s="53">
        <f>'8、融资与资金成本'!CG142</f>
        <v>0</v>
      </c>
      <c r="CJ22" s="53">
        <f>'8、融资与资金成本'!CH142</f>
        <v>0</v>
      </c>
      <c r="CK22" s="53">
        <f>'8、融资与资金成本'!CI142</f>
        <v>0</v>
      </c>
      <c r="CL22" s="53">
        <f>'8、融资与资金成本'!CJ142</f>
        <v>0</v>
      </c>
      <c r="CM22" s="53">
        <f>'8、融资与资金成本'!CK142</f>
        <v>0</v>
      </c>
      <c r="CN22" s="53">
        <f>'8、融资与资金成本'!CL142</f>
        <v>0</v>
      </c>
      <c r="CO22" s="53">
        <f>'8、融资与资金成本'!CM142</f>
        <v>0</v>
      </c>
      <c r="CP22" s="53">
        <f>'8、融资与资金成本'!CN142</f>
        <v>0</v>
      </c>
      <c r="CQ22" s="53">
        <f>'8、融资与资金成本'!CO142</f>
        <v>0</v>
      </c>
      <c r="CR22" s="53">
        <f>'8、融资与资金成本'!CP142</f>
        <v>0</v>
      </c>
      <c r="CS22" s="53">
        <f>'8、融资与资金成本'!CQ142</f>
        <v>0</v>
      </c>
      <c r="CT22" s="53">
        <f>'8、融资与资金成本'!CR142</f>
        <v>0</v>
      </c>
      <c r="CU22" s="53">
        <f>'8、融资与资金成本'!CS142</f>
        <v>0</v>
      </c>
      <c r="CV22" s="53">
        <f>'8、融资与资金成本'!CT142</f>
        <v>0</v>
      </c>
      <c r="CW22" s="65"/>
    </row>
    <row r="23" spans="1:101" ht="21" customHeight="1">
      <c r="A23" s="842"/>
      <c r="B23" s="846"/>
      <c r="C23" s="51" t="s">
        <v>256</v>
      </c>
      <c r="D23" s="52">
        <f t="shared" si="7"/>
        <v>0</v>
      </c>
      <c r="E23" s="53">
        <f>-'8、融资与资金成本'!C151</f>
        <v>0</v>
      </c>
      <c r="F23" s="53">
        <f>-'8、融资与资金成本'!D151</f>
        <v>0</v>
      </c>
      <c r="G23" s="53">
        <f>-'8、融资与资金成本'!E151</f>
        <v>0</v>
      </c>
      <c r="H23" s="53">
        <f>-'8、融资与资金成本'!F151</f>
        <v>0</v>
      </c>
      <c r="I23" s="53">
        <f>-'8、融资与资金成本'!G151</f>
        <v>0</v>
      </c>
      <c r="J23" s="53">
        <f>-'8、融资与资金成本'!H151</f>
        <v>0</v>
      </c>
      <c r="K23" s="53">
        <f>-'8、融资与资金成本'!I151</f>
        <v>0</v>
      </c>
      <c r="L23" s="53">
        <f>-'8、融资与资金成本'!J151</f>
        <v>0</v>
      </c>
      <c r="M23" s="53">
        <f>-'8、融资与资金成本'!K151</f>
        <v>0</v>
      </c>
      <c r="N23" s="53">
        <f>-'8、融资与资金成本'!L151</f>
        <v>0</v>
      </c>
      <c r="O23" s="53">
        <f>-'8、融资与资金成本'!M151</f>
        <v>0</v>
      </c>
      <c r="P23" s="53">
        <f>-'8、融资与资金成本'!N151</f>
        <v>0</v>
      </c>
      <c r="Q23" s="53">
        <f>-'8、融资与资金成本'!O151</f>
        <v>0</v>
      </c>
      <c r="R23" s="53">
        <f>-'8、融资与资金成本'!P151</f>
        <v>0</v>
      </c>
      <c r="S23" s="53">
        <f>-'8、融资与资金成本'!Q151</f>
        <v>0</v>
      </c>
      <c r="T23" s="53">
        <f>-'8、融资与资金成本'!R151</f>
        <v>0</v>
      </c>
      <c r="U23" s="53">
        <f>-'8、融资与资金成本'!S151</f>
        <v>0</v>
      </c>
      <c r="V23" s="53">
        <f>-'8、融资与资金成本'!T151</f>
        <v>0</v>
      </c>
      <c r="W23" s="53">
        <f>-'8、融资与资金成本'!U151</f>
        <v>0</v>
      </c>
      <c r="X23" s="53">
        <f>-'8、融资与资金成本'!V151</f>
        <v>0</v>
      </c>
      <c r="Y23" s="53">
        <f>-'8、融资与资金成本'!W151</f>
        <v>0</v>
      </c>
      <c r="Z23" s="53">
        <f>-'8、融资与资金成本'!X151</f>
        <v>0</v>
      </c>
      <c r="AA23" s="53">
        <f>-'8、融资与资金成本'!Y151</f>
        <v>0</v>
      </c>
      <c r="AB23" s="53">
        <f>-'8、融资与资金成本'!Z151</f>
        <v>0</v>
      </c>
      <c r="AC23" s="53">
        <f>-'8、融资与资金成本'!AA151</f>
        <v>0</v>
      </c>
      <c r="AD23" s="53">
        <f>-'8、融资与资金成本'!AB151</f>
        <v>0</v>
      </c>
      <c r="AE23" s="53">
        <f>-'8、融资与资金成本'!AC151</f>
        <v>0</v>
      </c>
      <c r="AF23" s="53">
        <f>-'8、融资与资金成本'!AD151</f>
        <v>0</v>
      </c>
      <c r="AG23" s="53">
        <f>-'8、融资与资金成本'!AE151</f>
        <v>0</v>
      </c>
      <c r="AH23" s="53">
        <f>-'8、融资与资金成本'!AF151</f>
        <v>0</v>
      </c>
      <c r="AI23" s="53">
        <f>-'8、融资与资金成本'!AG151</f>
        <v>0</v>
      </c>
      <c r="AJ23" s="53">
        <f>-'8、融资与资金成本'!AH151</f>
        <v>0</v>
      </c>
      <c r="AK23" s="53">
        <f>-'8、融资与资金成本'!AI151</f>
        <v>0</v>
      </c>
      <c r="AL23" s="53">
        <f>-'8、融资与资金成本'!AJ151</f>
        <v>0</v>
      </c>
      <c r="AM23" s="53">
        <f>-'8、融资与资金成本'!AK151</f>
        <v>0</v>
      </c>
      <c r="AN23" s="53">
        <f>-'8、融资与资金成本'!AL151</f>
        <v>0</v>
      </c>
      <c r="AO23" s="53">
        <f>-'8、融资与资金成本'!AM151</f>
        <v>0</v>
      </c>
      <c r="AP23" s="53">
        <f>-'8、融资与资金成本'!AN151</f>
        <v>0</v>
      </c>
      <c r="AQ23" s="53">
        <f>-'8、融资与资金成本'!AO151</f>
        <v>0</v>
      </c>
      <c r="AR23" s="53">
        <f>-'8、融资与资金成本'!AP151</f>
        <v>0</v>
      </c>
      <c r="AS23" s="53">
        <f>-'8、融资与资金成本'!AQ151</f>
        <v>0</v>
      </c>
      <c r="AT23" s="53">
        <f>-'8、融资与资金成本'!AR151</f>
        <v>0</v>
      </c>
      <c r="AU23" s="53">
        <f>-'8、融资与资金成本'!AS151</f>
        <v>0</v>
      </c>
      <c r="AV23" s="53">
        <f>-'8、融资与资金成本'!AT151</f>
        <v>0</v>
      </c>
      <c r="AW23" s="53">
        <f>-'8、融资与资金成本'!AU151</f>
        <v>0</v>
      </c>
      <c r="AX23" s="53">
        <f>-'8、融资与资金成本'!AV151</f>
        <v>0</v>
      </c>
      <c r="AY23" s="53">
        <f>-'8、融资与资金成本'!AW151</f>
        <v>0</v>
      </c>
      <c r="AZ23" s="53">
        <f>-'8、融资与资金成本'!AX151</f>
        <v>0</v>
      </c>
      <c r="BA23" s="53">
        <f>-'8、融资与资金成本'!AY151</f>
        <v>0</v>
      </c>
      <c r="BB23" s="53">
        <f>-'8、融资与资金成本'!AZ151</f>
        <v>0</v>
      </c>
      <c r="BC23" s="53">
        <f>-'8、融资与资金成本'!BA151</f>
        <v>0</v>
      </c>
      <c r="BD23" s="53">
        <f>-'8、融资与资金成本'!BB151</f>
        <v>0</v>
      </c>
      <c r="BE23" s="53">
        <f>-'8、融资与资金成本'!BC151</f>
        <v>0</v>
      </c>
      <c r="BF23" s="53">
        <f>-'8、融资与资金成本'!BD151</f>
        <v>0</v>
      </c>
      <c r="BG23" s="53">
        <f>-'8、融资与资金成本'!BE151</f>
        <v>0</v>
      </c>
      <c r="BH23" s="53">
        <f>-'8、融资与资金成本'!BF151</f>
        <v>0</v>
      </c>
      <c r="BI23" s="53">
        <f>-'8、融资与资金成本'!BG151</f>
        <v>0</v>
      </c>
      <c r="BJ23" s="53">
        <f>-'8、融资与资金成本'!BH151</f>
        <v>0</v>
      </c>
      <c r="BK23" s="53">
        <f>-'8、融资与资金成本'!BI151</f>
        <v>0</v>
      </c>
      <c r="BL23" s="53">
        <f>-'8、融资与资金成本'!BJ151</f>
        <v>0</v>
      </c>
      <c r="BM23" s="53">
        <f>-'8、融资与资金成本'!BK151</f>
        <v>0</v>
      </c>
      <c r="BN23" s="53">
        <f>-'8、融资与资金成本'!BL151</f>
        <v>0</v>
      </c>
      <c r="BO23" s="53">
        <f>-'8、融资与资金成本'!BM151</f>
        <v>0</v>
      </c>
      <c r="BP23" s="53">
        <f>-'8、融资与资金成本'!BN151</f>
        <v>0</v>
      </c>
      <c r="BQ23" s="53">
        <f>-'8、融资与资金成本'!BO151</f>
        <v>0</v>
      </c>
      <c r="BR23" s="53">
        <f>-'8、融资与资金成本'!BP151</f>
        <v>0</v>
      </c>
      <c r="BS23" s="53">
        <f>-'8、融资与资金成本'!BQ151</f>
        <v>0</v>
      </c>
      <c r="BT23" s="53">
        <f>-'8、融资与资金成本'!BR151</f>
        <v>0</v>
      </c>
      <c r="BU23" s="53">
        <f>-'8、融资与资金成本'!BS151</f>
        <v>0</v>
      </c>
      <c r="BV23" s="53">
        <f>-'8、融资与资金成本'!BT151</f>
        <v>0</v>
      </c>
      <c r="BW23" s="53">
        <f>-'8、融资与资金成本'!BU151</f>
        <v>0</v>
      </c>
      <c r="BX23" s="53">
        <f>-'8、融资与资金成本'!BV151</f>
        <v>0</v>
      </c>
      <c r="BY23" s="53">
        <f>-'8、融资与资金成本'!BW151</f>
        <v>0</v>
      </c>
      <c r="BZ23" s="53">
        <f>-'8、融资与资金成本'!BX151</f>
        <v>0</v>
      </c>
      <c r="CA23" s="53">
        <f>-'8、融资与资金成本'!BY151</f>
        <v>0</v>
      </c>
      <c r="CB23" s="53">
        <f>-'8、融资与资金成本'!BZ151</f>
        <v>0</v>
      </c>
      <c r="CC23" s="53">
        <f>-'8、融资与资金成本'!CA151</f>
        <v>0</v>
      </c>
      <c r="CD23" s="53">
        <f>-'8、融资与资金成本'!CB151</f>
        <v>0</v>
      </c>
      <c r="CE23" s="53">
        <f>-'8、融资与资金成本'!CC151</f>
        <v>0</v>
      </c>
      <c r="CF23" s="53">
        <f>-'8、融资与资金成本'!CD151</f>
        <v>0</v>
      </c>
      <c r="CG23" s="53">
        <f>-'8、融资与资金成本'!CE151</f>
        <v>0</v>
      </c>
      <c r="CH23" s="53">
        <f>-'8、融资与资金成本'!CF151</f>
        <v>0</v>
      </c>
      <c r="CI23" s="53">
        <f>-'8、融资与资金成本'!CG151</f>
        <v>0</v>
      </c>
      <c r="CJ23" s="53">
        <f>-'8、融资与资金成本'!CH151</f>
        <v>0</v>
      </c>
      <c r="CK23" s="53">
        <f>-'8、融资与资金成本'!CI151</f>
        <v>0</v>
      </c>
      <c r="CL23" s="53">
        <f>-'8、融资与资金成本'!CJ151</f>
        <v>0</v>
      </c>
      <c r="CM23" s="53">
        <f>-'8、融资与资金成本'!CK151</f>
        <v>0</v>
      </c>
      <c r="CN23" s="53">
        <f>-'8、融资与资金成本'!CL151</f>
        <v>0</v>
      </c>
      <c r="CO23" s="53">
        <f>-'8、融资与资金成本'!CM151</f>
        <v>0</v>
      </c>
      <c r="CP23" s="53">
        <f>-'8、融资与资金成本'!CN151</f>
        <v>0</v>
      </c>
      <c r="CQ23" s="53">
        <f>-'8、融资与资金成本'!CO151</f>
        <v>0</v>
      </c>
      <c r="CR23" s="53">
        <f>-'8、融资与资金成本'!CP151</f>
        <v>0</v>
      </c>
      <c r="CS23" s="53">
        <f>-'8、融资与资金成本'!CQ151</f>
        <v>0</v>
      </c>
      <c r="CT23" s="53">
        <f>-'8、融资与资金成本'!CR151</f>
        <v>0</v>
      </c>
      <c r="CU23" s="53">
        <f>-'8、融资与资金成本'!CS151</f>
        <v>0</v>
      </c>
      <c r="CV23" s="53">
        <f>-'8、融资与资金成本'!CT151</f>
        <v>0</v>
      </c>
      <c r="CW23" s="65"/>
    </row>
    <row r="24" spans="1:101" ht="21" customHeight="1">
      <c r="A24" s="842"/>
      <c r="B24" s="883" t="s">
        <v>259</v>
      </c>
      <c r="C24" s="883"/>
      <c r="D24" s="49">
        <f t="shared" si="7"/>
        <v>0</v>
      </c>
      <c r="E24" s="49">
        <f>SUM(E18:E23)</f>
        <v>0</v>
      </c>
      <c r="F24" s="49">
        <f>SUM(F18:F23)</f>
        <v>0</v>
      </c>
      <c r="G24" s="49">
        <f t="shared" ref="G24:BR24" si="8">SUM(G18:G23)</f>
        <v>0</v>
      </c>
      <c r="H24" s="49">
        <f t="shared" si="8"/>
        <v>0</v>
      </c>
      <c r="I24" s="49">
        <f t="shared" si="8"/>
        <v>0</v>
      </c>
      <c r="J24" s="49">
        <f t="shared" si="8"/>
        <v>0</v>
      </c>
      <c r="K24" s="49">
        <f t="shared" si="8"/>
        <v>0</v>
      </c>
      <c r="L24" s="49">
        <f t="shared" si="8"/>
        <v>0</v>
      </c>
      <c r="M24" s="49">
        <f t="shared" si="8"/>
        <v>0</v>
      </c>
      <c r="N24" s="49">
        <f t="shared" si="8"/>
        <v>0</v>
      </c>
      <c r="O24" s="49">
        <f t="shared" si="8"/>
        <v>0</v>
      </c>
      <c r="P24" s="49">
        <f t="shared" si="8"/>
        <v>0</v>
      </c>
      <c r="Q24" s="49">
        <f t="shared" si="8"/>
        <v>0</v>
      </c>
      <c r="R24" s="49">
        <f t="shared" si="8"/>
        <v>0</v>
      </c>
      <c r="S24" s="49">
        <f t="shared" si="8"/>
        <v>0</v>
      </c>
      <c r="T24" s="49">
        <f t="shared" si="8"/>
        <v>0</v>
      </c>
      <c r="U24" s="49">
        <f t="shared" si="8"/>
        <v>0</v>
      </c>
      <c r="V24" s="49">
        <f t="shared" si="8"/>
        <v>0</v>
      </c>
      <c r="W24" s="49">
        <f t="shared" si="8"/>
        <v>0</v>
      </c>
      <c r="X24" s="49">
        <f t="shared" si="8"/>
        <v>0</v>
      </c>
      <c r="Y24" s="49">
        <f t="shared" si="8"/>
        <v>0</v>
      </c>
      <c r="Z24" s="49">
        <f t="shared" si="8"/>
        <v>0</v>
      </c>
      <c r="AA24" s="49">
        <f t="shared" si="8"/>
        <v>0</v>
      </c>
      <c r="AB24" s="49">
        <f t="shared" si="8"/>
        <v>0</v>
      </c>
      <c r="AC24" s="49">
        <f t="shared" si="8"/>
        <v>0</v>
      </c>
      <c r="AD24" s="49">
        <f t="shared" si="8"/>
        <v>0</v>
      </c>
      <c r="AE24" s="49">
        <f t="shared" si="8"/>
        <v>0</v>
      </c>
      <c r="AF24" s="49">
        <f t="shared" si="8"/>
        <v>0</v>
      </c>
      <c r="AG24" s="49">
        <f t="shared" si="8"/>
        <v>0</v>
      </c>
      <c r="AH24" s="49">
        <f t="shared" si="8"/>
        <v>0</v>
      </c>
      <c r="AI24" s="49">
        <f t="shared" si="8"/>
        <v>0</v>
      </c>
      <c r="AJ24" s="49">
        <f t="shared" si="8"/>
        <v>0</v>
      </c>
      <c r="AK24" s="49">
        <f t="shared" si="8"/>
        <v>0</v>
      </c>
      <c r="AL24" s="49">
        <f t="shared" si="8"/>
        <v>0</v>
      </c>
      <c r="AM24" s="49">
        <f t="shared" si="8"/>
        <v>0</v>
      </c>
      <c r="AN24" s="49">
        <f t="shared" si="8"/>
        <v>0</v>
      </c>
      <c r="AO24" s="49">
        <f t="shared" si="8"/>
        <v>0</v>
      </c>
      <c r="AP24" s="49">
        <f t="shared" si="8"/>
        <v>0</v>
      </c>
      <c r="AQ24" s="49">
        <f t="shared" si="8"/>
        <v>0</v>
      </c>
      <c r="AR24" s="49">
        <f t="shared" si="8"/>
        <v>0</v>
      </c>
      <c r="AS24" s="49">
        <f t="shared" si="8"/>
        <v>0</v>
      </c>
      <c r="AT24" s="49">
        <f t="shared" si="8"/>
        <v>0</v>
      </c>
      <c r="AU24" s="49">
        <f t="shared" si="8"/>
        <v>0</v>
      </c>
      <c r="AV24" s="49">
        <f t="shared" si="8"/>
        <v>0</v>
      </c>
      <c r="AW24" s="49">
        <f t="shared" si="8"/>
        <v>0</v>
      </c>
      <c r="AX24" s="49">
        <f t="shared" si="8"/>
        <v>0</v>
      </c>
      <c r="AY24" s="49">
        <f t="shared" si="8"/>
        <v>0</v>
      </c>
      <c r="AZ24" s="49">
        <f t="shared" si="8"/>
        <v>0</v>
      </c>
      <c r="BA24" s="49">
        <f t="shared" si="8"/>
        <v>0</v>
      </c>
      <c r="BB24" s="49">
        <f t="shared" si="8"/>
        <v>0</v>
      </c>
      <c r="BC24" s="49">
        <f t="shared" si="8"/>
        <v>0</v>
      </c>
      <c r="BD24" s="49">
        <f t="shared" si="8"/>
        <v>0</v>
      </c>
      <c r="BE24" s="49">
        <f t="shared" si="8"/>
        <v>0</v>
      </c>
      <c r="BF24" s="49">
        <f t="shared" si="8"/>
        <v>0</v>
      </c>
      <c r="BG24" s="49">
        <f t="shared" si="8"/>
        <v>0</v>
      </c>
      <c r="BH24" s="49">
        <f t="shared" si="8"/>
        <v>0</v>
      </c>
      <c r="BI24" s="49">
        <f t="shared" si="8"/>
        <v>0</v>
      </c>
      <c r="BJ24" s="49">
        <f t="shared" si="8"/>
        <v>0</v>
      </c>
      <c r="BK24" s="49">
        <f t="shared" si="8"/>
        <v>0</v>
      </c>
      <c r="BL24" s="49">
        <f t="shared" si="8"/>
        <v>0</v>
      </c>
      <c r="BM24" s="49">
        <f t="shared" si="8"/>
        <v>0</v>
      </c>
      <c r="BN24" s="49">
        <f t="shared" si="8"/>
        <v>0</v>
      </c>
      <c r="BO24" s="49">
        <f t="shared" si="8"/>
        <v>0</v>
      </c>
      <c r="BP24" s="49">
        <f t="shared" si="8"/>
        <v>0</v>
      </c>
      <c r="BQ24" s="49">
        <f t="shared" si="8"/>
        <v>0</v>
      </c>
      <c r="BR24" s="49">
        <f t="shared" si="8"/>
        <v>0</v>
      </c>
      <c r="BS24" s="49">
        <f t="shared" ref="BS24:CV24" si="9">SUM(BS18:BS23)</f>
        <v>0</v>
      </c>
      <c r="BT24" s="49">
        <f t="shared" si="9"/>
        <v>0</v>
      </c>
      <c r="BU24" s="49">
        <f t="shared" si="9"/>
        <v>0</v>
      </c>
      <c r="BV24" s="49">
        <f t="shared" si="9"/>
        <v>0</v>
      </c>
      <c r="BW24" s="49">
        <f t="shared" si="9"/>
        <v>0</v>
      </c>
      <c r="BX24" s="49">
        <f t="shared" si="9"/>
        <v>0</v>
      </c>
      <c r="BY24" s="49">
        <f t="shared" si="9"/>
        <v>0</v>
      </c>
      <c r="BZ24" s="49">
        <f t="shared" si="9"/>
        <v>0</v>
      </c>
      <c r="CA24" s="49">
        <f t="shared" si="9"/>
        <v>0</v>
      </c>
      <c r="CB24" s="49">
        <f t="shared" si="9"/>
        <v>0</v>
      </c>
      <c r="CC24" s="49">
        <f t="shared" si="9"/>
        <v>0</v>
      </c>
      <c r="CD24" s="49">
        <f t="shared" si="9"/>
        <v>0</v>
      </c>
      <c r="CE24" s="49">
        <f t="shared" si="9"/>
        <v>0</v>
      </c>
      <c r="CF24" s="49">
        <f t="shared" si="9"/>
        <v>0</v>
      </c>
      <c r="CG24" s="49">
        <f t="shared" si="9"/>
        <v>0</v>
      </c>
      <c r="CH24" s="49">
        <f t="shared" si="9"/>
        <v>0</v>
      </c>
      <c r="CI24" s="49">
        <f t="shared" si="9"/>
        <v>0</v>
      </c>
      <c r="CJ24" s="49">
        <f t="shared" si="9"/>
        <v>0</v>
      </c>
      <c r="CK24" s="49">
        <f t="shared" si="9"/>
        <v>0</v>
      </c>
      <c r="CL24" s="49">
        <f t="shared" si="9"/>
        <v>0</v>
      </c>
      <c r="CM24" s="49">
        <f t="shared" si="9"/>
        <v>0</v>
      </c>
      <c r="CN24" s="49">
        <f t="shared" si="9"/>
        <v>0</v>
      </c>
      <c r="CO24" s="49">
        <f t="shared" si="9"/>
        <v>0</v>
      </c>
      <c r="CP24" s="49">
        <f t="shared" si="9"/>
        <v>0</v>
      </c>
      <c r="CQ24" s="49">
        <f t="shared" si="9"/>
        <v>0</v>
      </c>
      <c r="CR24" s="49">
        <f t="shared" si="9"/>
        <v>0</v>
      </c>
      <c r="CS24" s="49">
        <f t="shared" si="9"/>
        <v>0</v>
      </c>
      <c r="CT24" s="49">
        <f t="shared" si="9"/>
        <v>0</v>
      </c>
      <c r="CU24" s="49">
        <f t="shared" si="9"/>
        <v>0</v>
      </c>
      <c r="CV24" s="49">
        <f t="shared" si="9"/>
        <v>0</v>
      </c>
      <c r="CW24" s="62"/>
    </row>
    <row r="25" spans="1:101" ht="21" customHeight="1">
      <c r="A25" s="843"/>
      <c r="B25" s="883" t="s">
        <v>205</v>
      </c>
      <c r="C25" s="883"/>
      <c r="D25" s="49">
        <f t="shared" ref="D25:D29" si="10">CV25</f>
        <v>0</v>
      </c>
      <c r="E25" s="49">
        <f t="shared" ref="E25:E29" si="11">E24</f>
        <v>0</v>
      </c>
      <c r="F25" s="49">
        <f>F24+E25</f>
        <v>0</v>
      </c>
      <c r="G25" s="49">
        <f t="shared" ref="G25:BR25" si="12">G24+F25</f>
        <v>0</v>
      </c>
      <c r="H25" s="49">
        <f t="shared" si="12"/>
        <v>0</v>
      </c>
      <c r="I25" s="49">
        <f t="shared" si="12"/>
        <v>0</v>
      </c>
      <c r="J25" s="49">
        <f t="shared" si="12"/>
        <v>0</v>
      </c>
      <c r="K25" s="49">
        <f t="shared" si="12"/>
        <v>0</v>
      </c>
      <c r="L25" s="49">
        <f t="shared" si="12"/>
        <v>0</v>
      </c>
      <c r="M25" s="49">
        <f t="shared" si="12"/>
        <v>0</v>
      </c>
      <c r="N25" s="49">
        <f t="shared" si="12"/>
        <v>0</v>
      </c>
      <c r="O25" s="49">
        <f t="shared" si="12"/>
        <v>0</v>
      </c>
      <c r="P25" s="49">
        <f t="shared" si="12"/>
        <v>0</v>
      </c>
      <c r="Q25" s="49">
        <f t="shared" si="12"/>
        <v>0</v>
      </c>
      <c r="R25" s="49">
        <f t="shared" si="12"/>
        <v>0</v>
      </c>
      <c r="S25" s="49">
        <f t="shared" si="12"/>
        <v>0</v>
      </c>
      <c r="T25" s="49">
        <f t="shared" si="12"/>
        <v>0</v>
      </c>
      <c r="U25" s="49">
        <f t="shared" si="12"/>
        <v>0</v>
      </c>
      <c r="V25" s="49">
        <f t="shared" si="12"/>
        <v>0</v>
      </c>
      <c r="W25" s="49">
        <f t="shared" si="12"/>
        <v>0</v>
      </c>
      <c r="X25" s="49">
        <f t="shared" si="12"/>
        <v>0</v>
      </c>
      <c r="Y25" s="49">
        <f t="shared" si="12"/>
        <v>0</v>
      </c>
      <c r="Z25" s="49">
        <f t="shared" si="12"/>
        <v>0</v>
      </c>
      <c r="AA25" s="49">
        <f t="shared" si="12"/>
        <v>0</v>
      </c>
      <c r="AB25" s="49">
        <f t="shared" si="12"/>
        <v>0</v>
      </c>
      <c r="AC25" s="49">
        <f t="shared" si="12"/>
        <v>0</v>
      </c>
      <c r="AD25" s="49">
        <f t="shared" si="12"/>
        <v>0</v>
      </c>
      <c r="AE25" s="49">
        <f t="shared" si="12"/>
        <v>0</v>
      </c>
      <c r="AF25" s="49">
        <f t="shared" si="12"/>
        <v>0</v>
      </c>
      <c r="AG25" s="49">
        <f t="shared" si="12"/>
        <v>0</v>
      </c>
      <c r="AH25" s="49">
        <f t="shared" si="12"/>
        <v>0</v>
      </c>
      <c r="AI25" s="49">
        <f t="shared" si="12"/>
        <v>0</v>
      </c>
      <c r="AJ25" s="49">
        <f t="shared" si="12"/>
        <v>0</v>
      </c>
      <c r="AK25" s="49">
        <f t="shared" si="12"/>
        <v>0</v>
      </c>
      <c r="AL25" s="49">
        <f t="shared" si="12"/>
        <v>0</v>
      </c>
      <c r="AM25" s="49">
        <f t="shared" si="12"/>
        <v>0</v>
      </c>
      <c r="AN25" s="49">
        <f t="shared" si="12"/>
        <v>0</v>
      </c>
      <c r="AO25" s="49">
        <f t="shared" si="12"/>
        <v>0</v>
      </c>
      <c r="AP25" s="49">
        <f t="shared" si="12"/>
        <v>0</v>
      </c>
      <c r="AQ25" s="49">
        <f t="shared" si="12"/>
        <v>0</v>
      </c>
      <c r="AR25" s="49">
        <f t="shared" si="12"/>
        <v>0</v>
      </c>
      <c r="AS25" s="49">
        <f t="shared" si="12"/>
        <v>0</v>
      </c>
      <c r="AT25" s="49">
        <f t="shared" si="12"/>
        <v>0</v>
      </c>
      <c r="AU25" s="49">
        <f t="shared" si="12"/>
        <v>0</v>
      </c>
      <c r="AV25" s="49">
        <f t="shared" si="12"/>
        <v>0</v>
      </c>
      <c r="AW25" s="49">
        <f t="shared" si="12"/>
        <v>0</v>
      </c>
      <c r="AX25" s="49">
        <f t="shared" si="12"/>
        <v>0</v>
      </c>
      <c r="AY25" s="49">
        <f t="shared" si="12"/>
        <v>0</v>
      </c>
      <c r="AZ25" s="49">
        <f t="shared" si="12"/>
        <v>0</v>
      </c>
      <c r="BA25" s="49">
        <f t="shared" si="12"/>
        <v>0</v>
      </c>
      <c r="BB25" s="49">
        <f t="shared" si="12"/>
        <v>0</v>
      </c>
      <c r="BC25" s="49">
        <f t="shared" si="12"/>
        <v>0</v>
      </c>
      <c r="BD25" s="49">
        <f t="shared" si="12"/>
        <v>0</v>
      </c>
      <c r="BE25" s="49">
        <f t="shared" si="12"/>
        <v>0</v>
      </c>
      <c r="BF25" s="49">
        <f t="shared" si="12"/>
        <v>0</v>
      </c>
      <c r="BG25" s="49">
        <f t="shared" si="12"/>
        <v>0</v>
      </c>
      <c r="BH25" s="49">
        <f t="shared" si="12"/>
        <v>0</v>
      </c>
      <c r="BI25" s="49">
        <f t="shared" si="12"/>
        <v>0</v>
      </c>
      <c r="BJ25" s="49">
        <f t="shared" si="12"/>
        <v>0</v>
      </c>
      <c r="BK25" s="49">
        <f t="shared" si="12"/>
        <v>0</v>
      </c>
      <c r="BL25" s="49">
        <f t="shared" si="12"/>
        <v>0</v>
      </c>
      <c r="BM25" s="49">
        <f t="shared" si="12"/>
        <v>0</v>
      </c>
      <c r="BN25" s="49">
        <f t="shared" si="12"/>
        <v>0</v>
      </c>
      <c r="BO25" s="49">
        <f t="shared" si="12"/>
        <v>0</v>
      </c>
      <c r="BP25" s="49">
        <f t="shared" si="12"/>
        <v>0</v>
      </c>
      <c r="BQ25" s="49">
        <f t="shared" si="12"/>
        <v>0</v>
      </c>
      <c r="BR25" s="49">
        <f t="shared" si="12"/>
        <v>0</v>
      </c>
      <c r="BS25" s="49">
        <f t="shared" ref="BS25:CV25" si="13">BS24+BR25</f>
        <v>0</v>
      </c>
      <c r="BT25" s="49">
        <f t="shared" si="13"/>
        <v>0</v>
      </c>
      <c r="BU25" s="49">
        <f t="shared" si="13"/>
        <v>0</v>
      </c>
      <c r="BV25" s="49">
        <f t="shared" si="13"/>
        <v>0</v>
      </c>
      <c r="BW25" s="49">
        <f t="shared" si="13"/>
        <v>0</v>
      </c>
      <c r="BX25" s="49">
        <f t="shared" si="13"/>
        <v>0</v>
      </c>
      <c r="BY25" s="49">
        <f t="shared" si="13"/>
        <v>0</v>
      </c>
      <c r="BZ25" s="49">
        <f t="shared" si="13"/>
        <v>0</v>
      </c>
      <c r="CA25" s="49">
        <f t="shared" si="13"/>
        <v>0</v>
      </c>
      <c r="CB25" s="49">
        <f t="shared" si="13"/>
        <v>0</v>
      </c>
      <c r="CC25" s="49">
        <f t="shared" si="13"/>
        <v>0</v>
      </c>
      <c r="CD25" s="49">
        <f t="shared" si="13"/>
        <v>0</v>
      </c>
      <c r="CE25" s="49">
        <f t="shared" si="13"/>
        <v>0</v>
      </c>
      <c r="CF25" s="49">
        <f t="shared" si="13"/>
        <v>0</v>
      </c>
      <c r="CG25" s="49">
        <f t="shared" si="13"/>
        <v>0</v>
      </c>
      <c r="CH25" s="49">
        <f t="shared" si="13"/>
        <v>0</v>
      </c>
      <c r="CI25" s="49">
        <f t="shared" si="13"/>
        <v>0</v>
      </c>
      <c r="CJ25" s="49">
        <f t="shared" si="13"/>
        <v>0</v>
      </c>
      <c r="CK25" s="49">
        <f t="shared" si="13"/>
        <v>0</v>
      </c>
      <c r="CL25" s="49">
        <f t="shared" si="13"/>
        <v>0</v>
      </c>
      <c r="CM25" s="49">
        <f t="shared" si="13"/>
        <v>0</v>
      </c>
      <c r="CN25" s="49">
        <f t="shared" si="13"/>
        <v>0</v>
      </c>
      <c r="CO25" s="49">
        <f t="shared" si="13"/>
        <v>0</v>
      </c>
      <c r="CP25" s="49">
        <f t="shared" si="13"/>
        <v>0</v>
      </c>
      <c r="CQ25" s="49">
        <f t="shared" si="13"/>
        <v>0</v>
      </c>
      <c r="CR25" s="49">
        <f t="shared" si="13"/>
        <v>0</v>
      </c>
      <c r="CS25" s="49">
        <f t="shared" si="13"/>
        <v>0</v>
      </c>
      <c r="CT25" s="49">
        <f t="shared" si="13"/>
        <v>0</v>
      </c>
      <c r="CU25" s="49">
        <f t="shared" si="13"/>
        <v>0</v>
      </c>
      <c r="CV25" s="49">
        <f t="shared" si="13"/>
        <v>0</v>
      </c>
      <c r="CW25" s="62"/>
    </row>
    <row r="26" spans="1:101" s="34" customFormat="1" ht="33" customHeight="1">
      <c r="A26" s="841" t="s">
        <v>260</v>
      </c>
      <c r="B26" s="886" t="s">
        <v>261</v>
      </c>
      <c r="C26" s="887"/>
      <c r="D26" s="44"/>
      <c r="E26" s="46"/>
      <c r="F26" s="46"/>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c r="BR26" s="46"/>
      <c r="BS26" s="46"/>
      <c r="BT26" s="46"/>
      <c r="BU26" s="46"/>
      <c r="BV26" s="46"/>
      <c r="BW26" s="46"/>
      <c r="BX26" s="46"/>
      <c r="BY26" s="46"/>
      <c r="BZ26" s="46"/>
      <c r="CA26" s="46"/>
      <c r="CB26" s="46"/>
      <c r="CC26" s="46"/>
      <c r="CD26" s="46"/>
      <c r="CE26" s="46"/>
      <c r="CF26" s="46"/>
      <c r="CG26" s="46"/>
      <c r="CH26" s="46"/>
      <c r="CI26" s="46"/>
      <c r="CJ26" s="46"/>
      <c r="CK26" s="46"/>
      <c r="CL26" s="46"/>
      <c r="CM26" s="46"/>
      <c r="CN26" s="46"/>
      <c r="CO26" s="46"/>
      <c r="CP26" s="46"/>
      <c r="CQ26" s="46"/>
      <c r="CR26" s="46"/>
      <c r="CS26" s="46"/>
      <c r="CT26" s="46"/>
      <c r="CU26" s="46"/>
      <c r="CV26" s="46"/>
      <c r="CW26" s="62"/>
    </row>
    <row r="27" spans="1:101" s="34" customFormat="1" ht="21" customHeight="1">
      <c r="A27" s="843"/>
      <c r="B27" s="886" t="s">
        <v>206</v>
      </c>
      <c r="C27" s="887"/>
      <c r="D27" s="44">
        <f t="shared" si="10"/>
        <v>0</v>
      </c>
      <c r="E27" s="44">
        <f t="shared" si="11"/>
        <v>0</v>
      </c>
      <c r="F27" s="44">
        <f>F26+E27</f>
        <v>0</v>
      </c>
      <c r="G27" s="44">
        <f t="shared" ref="G27:BR27" si="14">G26+F27</f>
        <v>0</v>
      </c>
      <c r="H27" s="44">
        <f t="shared" si="14"/>
        <v>0</v>
      </c>
      <c r="I27" s="44">
        <f t="shared" si="14"/>
        <v>0</v>
      </c>
      <c r="J27" s="44">
        <f t="shared" si="14"/>
        <v>0</v>
      </c>
      <c r="K27" s="44">
        <f t="shared" si="14"/>
        <v>0</v>
      </c>
      <c r="L27" s="44">
        <f t="shared" si="14"/>
        <v>0</v>
      </c>
      <c r="M27" s="44">
        <f t="shared" si="14"/>
        <v>0</v>
      </c>
      <c r="N27" s="44">
        <f t="shared" si="14"/>
        <v>0</v>
      </c>
      <c r="O27" s="44">
        <f t="shared" si="14"/>
        <v>0</v>
      </c>
      <c r="P27" s="44">
        <f t="shared" si="14"/>
        <v>0</v>
      </c>
      <c r="Q27" s="44">
        <f t="shared" si="14"/>
        <v>0</v>
      </c>
      <c r="R27" s="44">
        <f t="shared" si="14"/>
        <v>0</v>
      </c>
      <c r="S27" s="44">
        <f t="shared" si="14"/>
        <v>0</v>
      </c>
      <c r="T27" s="44">
        <f t="shared" si="14"/>
        <v>0</v>
      </c>
      <c r="U27" s="44">
        <f t="shared" si="14"/>
        <v>0</v>
      </c>
      <c r="V27" s="44">
        <f t="shared" si="14"/>
        <v>0</v>
      </c>
      <c r="W27" s="44">
        <f t="shared" si="14"/>
        <v>0</v>
      </c>
      <c r="X27" s="44">
        <f t="shared" si="14"/>
        <v>0</v>
      </c>
      <c r="Y27" s="44">
        <f t="shared" si="14"/>
        <v>0</v>
      </c>
      <c r="Z27" s="44">
        <f t="shared" si="14"/>
        <v>0</v>
      </c>
      <c r="AA27" s="44">
        <f t="shared" si="14"/>
        <v>0</v>
      </c>
      <c r="AB27" s="44">
        <f t="shared" si="14"/>
        <v>0</v>
      </c>
      <c r="AC27" s="44">
        <f t="shared" si="14"/>
        <v>0</v>
      </c>
      <c r="AD27" s="44">
        <f t="shared" si="14"/>
        <v>0</v>
      </c>
      <c r="AE27" s="44">
        <f t="shared" si="14"/>
        <v>0</v>
      </c>
      <c r="AF27" s="44">
        <f t="shared" si="14"/>
        <v>0</v>
      </c>
      <c r="AG27" s="44">
        <f t="shared" si="14"/>
        <v>0</v>
      </c>
      <c r="AH27" s="44">
        <f t="shared" si="14"/>
        <v>0</v>
      </c>
      <c r="AI27" s="44">
        <f t="shared" si="14"/>
        <v>0</v>
      </c>
      <c r="AJ27" s="44">
        <f t="shared" si="14"/>
        <v>0</v>
      </c>
      <c r="AK27" s="44">
        <f t="shared" si="14"/>
        <v>0</v>
      </c>
      <c r="AL27" s="44">
        <f t="shared" si="14"/>
        <v>0</v>
      </c>
      <c r="AM27" s="44">
        <f t="shared" si="14"/>
        <v>0</v>
      </c>
      <c r="AN27" s="44">
        <f t="shared" si="14"/>
        <v>0</v>
      </c>
      <c r="AO27" s="44">
        <f t="shared" si="14"/>
        <v>0</v>
      </c>
      <c r="AP27" s="44">
        <f t="shared" si="14"/>
        <v>0</v>
      </c>
      <c r="AQ27" s="44">
        <f t="shared" si="14"/>
        <v>0</v>
      </c>
      <c r="AR27" s="44">
        <f t="shared" si="14"/>
        <v>0</v>
      </c>
      <c r="AS27" s="44">
        <f t="shared" si="14"/>
        <v>0</v>
      </c>
      <c r="AT27" s="44">
        <f t="shared" si="14"/>
        <v>0</v>
      </c>
      <c r="AU27" s="44">
        <f t="shared" si="14"/>
        <v>0</v>
      </c>
      <c r="AV27" s="44">
        <f t="shared" si="14"/>
        <v>0</v>
      </c>
      <c r="AW27" s="44">
        <f t="shared" si="14"/>
        <v>0</v>
      </c>
      <c r="AX27" s="44">
        <f t="shared" si="14"/>
        <v>0</v>
      </c>
      <c r="AY27" s="44">
        <f t="shared" si="14"/>
        <v>0</v>
      </c>
      <c r="AZ27" s="44">
        <f t="shared" si="14"/>
        <v>0</v>
      </c>
      <c r="BA27" s="44">
        <f t="shared" si="14"/>
        <v>0</v>
      </c>
      <c r="BB27" s="44">
        <f t="shared" si="14"/>
        <v>0</v>
      </c>
      <c r="BC27" s="44">
        <f t="shared" si="14"/>
        <v>0</v>
      </c>
      <c r="BD27" s="44">
        <f t="shared" si="14"/>
        <v>0</v>
      </c>
      <c r="BE27" s="44">
        <f t="shared" si="14"/>
        <v>0</v>
      </c>
      <c r="BF27" s="44">
        <f t="shared" si="14"/>
        <v>0</v>
      </c>
      <c r="BG27" s="44">
        <f t="shared" si="14"/>
        <v>0</v>
      </c>
      <c r="BH27" s="44">
        <f t="shared" si="14"/>
        <v>0</v>
      </c>
      <c r="BI27" s="44">
        <f t="shared" si="14"/>
        <v>0</v>
      </c>
      <c r="BJ27" s="44">
        <f t="shared" si="14"/>
        <v>0</v>
      </c>
      <c r="BK27" s="44">
        <f t="shared" si="14"/>
        <v>0</v>
      </c>
      <c r="BL27" s="44">
        <f t="shared" si="14"/>
        <v>0</v>
      </c>
      <c r="BM27" s="44">
        <f t="shared" si="14"/>
        <v>0</v>
      </c>
      <c r="BN27" s="44">
        <f t="shared" si="14"/>
        <v>0</v>
      </c>
      <c r="BO27" s="44">
        <f t="shared" si="14"/>
        <v>0</v>
      </c>
      <c r="BP27" s="44">
        <f t="shared" si="14"/>
        <v>0</v>
      </c>
      <c r="BQ27" s="44">
        <f t="shared" si="14"/>
        <v>0</v>
      </c>
      <c r="BR27" s="44">
        <f t="shared" si="14"/>
        <v>0</v>
      </c>
      <c r="BS27" s="44">
        <f t="shared" ref="BS27:CV27" si="15">BS26+BR27</f>
        <v>0</v>
      </c>
      <c r="BT27" s="44">
        <f t="shared" si="15"/>
        <v>0</v>
      </c>
      <c r="BU27" s="44">
        <f t="shared" si="15"/>
        <v>0</v>
      </c>
      <c r="BV27" s="44">
        <f t="shared" si="15"/>
        <v>0</v>
      </c>
      <c r="BW27" s="44">
        <f t="shared" si="15"/>
        <v>0</v>
      </c>
      <c r="BX27" s="44">
        <f t="shared" si="15"/>
        <v>0</v>
      </c>
      <c r="BY27" s="44">
        <f t="shared" si="15"/>
        <v>0</v>
      </c>
      <c r="BZ27" s="44">
        <f t="shared" si="15"/>
        <v>0</v>
      </c>
      <c r="CA27" s="44">
        <f t="shared" si="15"/>
        <v>0</v>
      </c>
      <c r="CB27" s="44">
        <f t="shared" si="15"/>
        <v>0</v>
      </c>
      <c r="CC27" s="44">
        <f t="shared" si="15"/>
        <v>0</v>
      </c>
      <c r="CD27" s="44">
        <f t="shared" si="15"/>
        <v>0</v>
      </c>
      <c r="CE27" s="44">
        <f t="shared" si="15"/>
        <v>0</v>
      </c>
      <c r="CF27" s="44">
        <f t="shared" si="15"/>
        <v>0</v>
      </c>
      <c r="CG27" s="44">
        <f t="shared" si="15"/>
        <v>0</v>
      </c>
      <c r="CH27" s="44">
        <f t="shared" si="15"/>
        <v>0</v>
      </c>
      <c r="CI27" s="44">
        <f t="shared" si="15"/>
        <v>0</v>
      </c>
      <c r="CJ27" s="44">
        <f t="shared" si="15"/>
        <v>0</v>
      </c>
      <c r="CK27" s="44">
        <f t="shared" si="15"/>
        <v>0</v>
      </c>
      <c r="CL27" s="44">
        <f t="shared" si="15"/>
        <v>0</v>
      </c>
      <c r="CM27" s="44">
        <f t="shared" si="15"/>
        <v>0</v>
      </c>
      <c r="CN27" s="44">
        <f t="shared" si="15"/>
        <v>0</v>
      </c>
      <c r="CO27" s="44">
        <f t="shared" si="15"/>
        <v>0</v>
      </c>
      <c r="CP27" s="44">
        <f t="shared" si="15"/>
        <v>0</v>
      </c>
      <c r="CQ27" s="44">
        <f t="shared" si="15"/>
        <v>0</v>
      </c>
      <c r="CR27" s="44">
        <f t="shared" si="15"/>
        <v>0</v>
      </c>
      <c r="CS27" s="44">
        <f t="shared" si="15"/>
        <v>0</v>
      </c>
      <c r="CT27" s="44">
        <f t="shared" si="15"/>
        <v>0</v>
      </c>
      <c r="CU27" s="44">
        <f t="shared" si="15"/>
        <v>0</v>
      </c>
      <c r="CV27" s="44">
        <f t="shared" si="15"/>
        <v>0</v>
      </c>
      <c r="CW27" s="62"/>
    </row>
    <row r="28" spans="1:101" ht="21" customHeight="1">
      <c r="A28" s="870" t="s">
        <v>262</v>
      </c>
      <c r="B28" s="870"/>
      <c r="C28" s="870"/>
      <c r="D28" s="54">
        <f t="shared" ref="D28:D32" si="16">SUM(E28:CV28)</f>
        <v>0</v>
      </c>
      <c r="E28" s="54">
        <f>E16+E24+E26</f>
        <v>0</v>
      </c>
      <c r="F28" s="54">
        <f>F16+F24+F26</f>
        <v>0</v>
      </c>
      <c r="G28" s="54">
        <f t="shared" ref="G28:BR28" si="17">G16+G24+G26</f>
        <v>0</v>
      </c>
      <c r="H28" s="54">
        <f t="shared" si="17"/>
        <v>0</v>
      </c>
      <c r="I28" s="54">
        <f t="shared" si="17"/>
        <v>0</v>
      </c>
      <c r="J28" s="54">
        <f t="shared" si="17"/>
        <v>0</v>
      </c>
      <c r="K28" s="54">
        <f t="shared" si="17"/>
        <v>0</v>
      </c>
      <c r="L28" s="54">
        <f t="shared" si="17"/>
        <v>0</v>
      </c>
      <c r="M28" s="54">
        <f t="shared" si="17"/>
        <v>0</v>
      </c>
      <c r="N28" s="54">
        <f t="shared" si="17"/>
        <v>0</v>
      </c>
      <c r="O28" s="54">
        <f t="shared" si="17"/>
        <v>0</v>
      </c>
      <c r="P28" s="54">
        <f t="shared" si="17"/>
        <v>0</v>
      </c>
      <c r="Q28" s="54">
        <f t="shared" si="17"/>
        <v>0</v>
      </c>
      <c r="R28" s="54">
        <f t="shared" si="17"/>
        <v>0</v>
      </c>
      <c r="S28" s="54">
        <f t="shared" si="17"/>
        <v>0</v>
      </c>
      <c r="T28" s="54">
        <f t="shared" si="17"/>
        <v>0</v>
      </c>
      <c r="U28" s="54">
        <f t="shared" si="17"/>
        <v>0</v>
      </c>
      <c r="V28" s="54">
        <f t="shared" si="17"/>
        <v>0</v>
      </c>
      <c r="W28" s="54">
        <f t="shared" si="17"/>
        <v>0</v>
      </c>
      <c r="X28" s="54">
        <f t="shared" si="17"/>
        <v>0</v>
      </c>
      <c r="Y28" s="54">
        <f t="shared" si="17"/>
        <v>0</v>
      </c>
      <c r="Z28" s="54">
        <f t="shared" si="17"/>
        <v>0</v>
      </c>
      <c r="AA28" s="54">
        <f t="shared" si="17"/>
        <v>0</v>
      </c>
      <c r="AB28" s="54">
        <f t="shared" si="17"/>
        <v>0</v>
      </c>
      <c r="AC28" s="54">
        <f t="shared" si="17"/>
        <v>0</v>
      </c>
      <c r="AD28" s="54">
        <f t="shared" si="17"/>
        <v>0</v>
      </c>
      <c r="AE28" s="54">
        <f t="shared" si="17"/>
        <v>0</v>
      </c>
      <c r="AF28" s="54">
        <f t="shared" si="17"/>
        <v>0</v>
      </c>
      <c r="AG28" s="54">
        <f t="shared" si="17"/>
        <v>0</v>
      </c>
      <c r="AH28" s="54">
        <f t="shared" si="17"/>
        <v>0</v>
      </c>
      <c r="AI28" s="54">
        <f t="shared" si="17"/>
        <v>0</v>
      </c>
      <c r="AJ28" s="54">
        <f t="shared" si="17"/>
        <v>0</v>
      </c>
      <c r="AK28" s="54">
        <f t="shared" si="17"/>
        <v>0</v>
      </c>
      <c r="AL28" s="54">
        <f t="shared" si="17"/>
        <v>0</v>
      </c>
      <c r="AM28" s="54">
        <f t="shared" si="17"/>
        <v>0</v>
      </c>
      <c r="AN28" s="54">
        <f t="shared" si="17"/>
        <v>0</v>
      </c>
      <c r="AO28" s="54">
        <f t="shared" si="17"/>
        <v>0</v>
      </c>
      <c r="AP28" s="54">
        <f t="shared" si="17"/>
        <v>0</v>
      </c>
      <c r="AQ28" s="54">
        <f t="shared" si="17"/>
        <v>0</v>
      </c>
      <c r="AR28" s="54">
        <f t="shared" si="17"/>
        <v>0</v>
      </c>
      <c r="AS28" s="54">
        <f t="shared" si="17"/>
        <v>0</v>
      </c>
      <c r="AT28" s="54">
        <f t="shared" si="17"/>
        <v>0</v>
      </c>
      <c r="AU28" s="54">
        <f t="shared" si="17"/>
        <v>0</v>
      </c>
      <c r="AV28" s="54">
        <f t="shared" si="17"/>
        <v>0</v>
      </c>
      <c r="AW28" s="54">
        <f t="shared" si="17"/>
        <v>0</v>
      </c>
      <c r="AX28" s="54">
        <f t="shared" si="17"/>
        <v>0</v>
      </c>
      <c r="AY28" s="54">
        <f t="shared" si="17"/>
        <v>0</v>
      </c>
      <c r="AZ28" s="54">
        <f t="shared" si="17"/>
        <v>0</v>
      </c>
      <c r="BA28" s="54">
        <f t="shared" si="17"/>
        <v>0</v>
      </c>
      <c r="BB28" s="54">
        <f t="shared" si="17"/>
        <v>0</v>
      </c>
      <c r="BC28" s="54">
        <f t="shared" si="17"/>
        <v>0</v>
      </c>
      <c r="BD28" s="54">
        <f t="shared" si="17"/>
        <v>0</v>
      </c>
      <c r="BE28" s="54">
        <f t="shared" si="17"/>
        <v>0</v>
      </c>
      <c r="BF28" s="54">
        <f t="shared" si="17"/>
        <v>0</v>
      </c>
      <c r="BG28" s="54">
        <f t="shared" si="17"/>
        <v>0</v>
      </c>
      <c r="BH28" s="54">
        <f t="shared" si="17"/>
        <v>0</v>
      </c>
      <c r="BI28" s="54">
        <f t="shared" si="17"/>
        <v>0</v>
      </c>
      <c r="BJ28" s="54">
        <f t="shared" si="17"/>
        <v>0</v>
      </c>
      <c r="BK28" s="54">
        <f t="shared" si="17"/>
        <v>0</v>
      </c>
      <c r="BL28" s="54">
        <f t="shared" si="17"/>
        <v>0</v>
      </c>
      <c r="BM28" s="54">
        <f t="shared" si="17"/>
        <v>0</v>
      </c>
      <c r="BN28" s="54">
        <f t="shared" si="17"/>
        <v>0</v>
      </c>
      <c r="BO28" s="54">
        <f t="shared" si="17"/>
        <v>0</v>
      </c>
      <c r="BP28" s="54">
        <f t="shared" si="17"/>
        <v>0</v>
      </c>
      <c r="BQ28" s="54">
        <f t="shared" si="17"/>
        <v>0</v>
      </c>
      <c r="BR28" s="54">
        <f t="shared" si="17"/>
        <v>0</v>
      </c>
      <c r="BS28" s="54">
        <f t="shared" ref="BS28:CV28" si="18">BS16+BS24+BS26</f>
        <v>0</v>
      </c>
      <c r="BT28" s="54">
        <f t="shared" si="18"/>
        <v>0</v>
      </c>
      <c r="BU28" s="54">
        <f t="shared" si="18"/>
        <v>0</v>
      </c>
      <c r="BV28" s="54">
        <f t="shared" si="18"/>
        <v>0</v>
      </c>
      <c r="BW28" s="54">
        <f t="shared" si="18"/>
        <v>0</v>
      </c>
      <c r="BX28" s="54">
        <f t="shared" si="18"/>
        <v>0</v>
      </c>
      <c r="BY28" s="54">
        <f t="shared" si="18"/>
        <v>0</v>
      </c>
      <c r="BZ28" s="54">
        <f t="shared" si="18"/>
        <v>0</v>
      </c>
      <c r="CA28" s="54">
        <f t="shared" si="18"/>
        <v>0</v>
      </c>
      <c r="CB28" s="54">
        <f t="shared" si="18"/>
        <v>0</v>
      </c>
      <c r="CC28" s="54">
        <f t="shared" si="18"/>
        <v>0</v>
      </c>
      <c r="CD28" s="54">
        <f t="shared" si="18"/>
        <v>0</v>
      </c>
      <c r="CE28" s="54">
        <f t="shared" si="18"/>
        <v>0</v>
      </c>
      <c r="CF28" s="54">
        <f t="shared" si="18"/>
        <v>0</v>
      </c>
      <c r="CG28" s="54">
        <f t="shared" si="18"/>
        <v>0</v>
      </c>
      <c r="CH28" s="54">
        <f t="shared" si="18"/>
        <v>0</v>
      </c>
      <c r="CI28" s="54">
        <f t="shared" si="18"/>
        <v>0</v>
      </c>
      <c r="CJ28" s="54">
        <f t="shared" si="18"/>
        <v>0</v>
      </c>
      <c r="CK28" s="54">
        <f t="shared" si="18"/>
        <v>0</v>
      </c>
      <c r="CL28" s="54">
        <f t="shared" si="18"/>
        <v>0</v>
      </c>
      <c r="CM28" s="54">
        <f t="shared" si="18"/>
        <v>0</v>
      </c>
      <c r="CN28" s="54">
        <f t="shared" si="18"/>
        <v>0</v>
      </c>
      <c r="CO28" s="54">
        <f t="shared" si="18"/>
        <v>0</v>
      </c>
      <c r="CP28" s="54">
        <f t="shared" si="18"/>
        <v>0</v>
      </c>
      <c r="CQ28" s="54">
        <f t="shared" si="18"/>
        <v>0</v>
      </c>
      <c r="CR28" s="54">
        <f t="shared" si="18"/>
        <v>0</v>
      </c>
      <c r="CS28" s="54">
        <f t="shared" si="18"/>
        <v>0</v>
      </c>
      <c r="CT28" s="54">
        <f t="shared" si="18"/>
        <v>0</v>
      </c>
      <c r="CU28" s="54">
        <f t="shared" si="18"/>
        <v>0</v>
      </c>
      <c r="CV28" s="54">
        <f t="shared" si="18"/>
        <v>0</v>
      </c>
      <c r="CW28" s="62"/>
    </row>
    <row r="29" spans="1:101" ht="21" customHeight="1">
      <c r="A29" s="871" t="s">
        <v>207</v>
      </c>
      <c r="B29" s="872"/>
      <c r="C29" s="873"/>
      <c r="D29" s="54">
        <f t="shared" si="10"/>
        <v>0</v>
      </c>
      <c r="E29" s="54">
        <f t="shared" si="11"/>
        <v>0</v>
      </c>
      <c r="F29" s="54">
        <f t="shared" ref="F29:AK29" si="19">E29+F28</f>
        <v>0</v>
      </c>
      <c r="G29" s="54">
        <f t="shared" si="19"/>
        <v>0</v>
      </c>
      <c r="H29" s="54">
        <f t="shared" si="19"/>
        <v>0</v>
      </c>
      <c r="I29" s="54">
        <f t="shared" si="19"/>
        <v>0</v>
      </c>
      <c r="J29" s="54">
        <f t="shared" si="19"/>
        <v>0</v>
      </c>
      <c r="K29" s="54">
        <f t="shared" si="19"/>
        <v>0</v>
      </c>
      <c r="L29" s="54">
        <f t="shared" si="19"/>
        <v>0</v>
      </c>
      <c r="M29" s="54">
        <f t="shared" si="19"/>
        <v>0</v>
      </c>
      <c r="N29" s="54">
        <f t="shared" si="19"/>
        <v>0</v>
      </c>
      <c r="O29" s="54">
        <f t="shared" si="19"/>
        <v>0</v>
      </c>
      <c r="P29" s="54">
        <f t="shared" si="19"/>
        <v>0</v>
      </c>
      <c r="Q29" s="54">
        <f t="shared" si="19"/>
        <v>0</v>
      </c>
      <c r="R29" s="54">
        <f t="shared" si="19"/>
        <v>0</v>
      </c>
      <c r="S29" s="54">
        <f t="shared" si="19"/>
        <v>0</v>
      </c>
      <c r="T29" s="54">
        <f t="shared" si="19"/>
        <v>0</v>
      </c>
      <c r="U29" s="54">
        <f t="shared" si="19"/>
        <v>0</v>
      </c>
      <c r="V29" s="54">
        <f t="shared" si="19"/>
        <v>0</v>
      </c>
      <c r="W29" s="54">
        <f t="shared" si="19"/>
        <v>0</v>
      </c>
      <c r="X29" s="54">
        <f t="shared" si="19"/>
        <v>0</v>
      </c>
      <c r="Y29" s="54">
        <f t="shared" si="19"/>
        <v>0</v>
      </c>
      <c r="Z29" s="54">
        <f t="shared" si="19"/>
        <v>0</v>
      </c>
      <c r="AA29" s="54">
        <f t="shared" si="19"/>
        <v>0</v>
      </c>
      <c r="AB29" s="54">
        <f t="shared" si="19"/>
        <v>0</v>
      </c>
      <c r="AC29" s="54">
        <f t="shared" si="19"/>
        <v>0</v>
      </c>
      <c r="AD29" s="54">
        <f t="shared" si="19"/>
        <v>0</v>
      </c>
      <c r="AE29" s="54">
        <f t="shared" si="19"/>
        <v>0</v>
      </c>
      <c r="AF29" s="54">
        <f t="shared" si="19"/>
        <v>0</v>
      </c>
      <c r="AG29" s="54">
        <f t="shared" si="19"/>
        <v>0</v>
      </c>
      <c r="AH29" s="54">
        <f t="shared" si="19"/>
        <v>0</v>
      </c>
      <c r="AI29" s="54">
        <f t="shared" si="19"/>
        <v>0</v>
      </c>
      <c r="AJ29" s="54">
        <f t="shared" si="19"/>
        <v>0</v>
      </c>
      <c r="AK29" s="54">
        <f t="shared" si="19"/>
        <v>0</v>
      </c>
      <c r="AL29" s="54">
        <f t="shared" ref="AL29:BQ29" si="20">AK29+AL28</f>
        <v>0</v>
      </c>
      <c r="AM29" s="54">
        <f t="shared" si="20"/>
        <v>0</v>
      </c>
      <c r="AN29" s="54">
        <f t="shared" si="20"/>
        <v>0</v>
      </c>
      <c r="AO29" s="54">
        <f t="shared" si="20"/>
        <v>0</v>
      </c>
      <c r="AP29" s="54">
        <f t="shared" si="20"/>
        <v>0</v>
      </c>
      <c r="AQ29" s="54">
        <f t="shared" si="20"/>
        <v>0</v>
      </c>
      <c r="AR29" s="54">
        <f t="shared" si="20"/>
        <v>0</v>
      </c>
      <c r="AS29" s="54">
        <f t="shared" si="20"/>
        <v>0</v>
      </c>
      <c r="AT29" s="54">
        <f t="shared" si="20"/>
        <v>0</v>
      </c>
      <c r="AU29" s="54">
        <f t="shared" si="20"/>
        <v>0</v>
      </c>
      <c r="AV29" s="54">
        <f t="shared" si="20"/>
        <v>0</v>
      </c>
      <c r="AW29" s="54">
        <f t="shared" si="20"/>
        <v>0</v>
      </c>
      <c r="AX29" s="54">
        <f t="shared" si="20"/>
        <v>0</v>
      </c>
      <c r="AY29" s="54">
        <f t="shared" si="20"/>
        <v>0</v>
      </c>
      <c r="AZ29" s="54">
        <f t="shared" si="20"/>
        <v>0</v>
      </c>
      <c r="BA29" s="54">
        <f t="shared" si="20"/>
        <v>0</v>
      </c>
      <c r="BB29" s="54">
        <f t="shared" si="20"/>
        <v>0</v>
      </c>
      <c r="BC29" s="54">
        <f t="shared" si="20"/>
        <v>0</v>
      </c>
      <c r="BD29" s="54">
        <f t="shared" si="20"/>
        <v>0</v>
      </c>
      <c r="BE29" s="54">
        <f t="shared" si="20"/>
        <v>0</v>
      </c>
      <c r="BF29" s="54">
        <f t="shared" si="20"/>
        <v>0</v>
      </c>
      <c r="BG29" s="54">
        <f t="shared" si="20"/>
        <v>0</v>
      </c>
      <c r="BH29" s="54">
        <f t="shared" si="20"/>
        <v>0</v>
      </c>
      <c r="BI29" s="54">
        <f t="shared" si="20"/>
        <v>0</v>
      </c>
      <c r="BJ29" s="54">
        <f t="shared" si="20"/>
        <v>0</v>
      </c>
      <c r="BK29" s="54">
        <f t="shared" si="20"/>
        <v>0</v>
      </c>
      <c r="BL29" s="54">
        <f t="shared" si="20"/>
        <v>0</v>
      </c>
      <c r="BM29" s="54">
        <f t="shared" si="20"/>
        <v>0</v>
      </c>
      <c r="BN29" s="54">
        <f t="shared" si="20"/>
        <v>0</v>
      </c>
      <c r="BO29" s="54">
        <f t="shared" si="20"/>
        <v>0</v>
      </c>
      <c r="BP29" s="54">
        <f t="shared" si="20"/>
        <v>0</v>
      </c>
      <c r="BQ29" s="54">
        <f t="shared" si="20"/>
        <v>0</v>
      </c>
      <c r="BR29" s="54">
        <f t="shared" ref="BR29:CV29" si="21">BQ29+BR28</f>
        <v>0</v>
      </c>
      <c r="BS29" s="54">
        <f t="shared" si="21"/>
        <v>0</v>
      </c>
      <c r="BT29" s="54">
        <f t="shared" si="21"/>
        <v>0</v>
      </c>
      <c r="BU29" s="54">
        <f t="shared" si="21"/>
        <v>0</v>
      </c>
      <c r="BV29" s="54">
        <f t="shared" si="21"/>
        <v>0</v>
      </c>
      <c r="BW29" s="54">
        <f t="shared" si="21"/>
        <v>0</v>
      </c>
      <c r="BX29" s="54">
        <f t="shared" si="21"/>
        <v>0</v>
      </c>
      <c r="BY29" s="54">
        <f t="shared" si="21"/>
        <v>0</v>
      </c>
      <c r="BZ29" s="54">
        <f t="shared" si="21"/>
        <v>0</v>
      </c>
      <c r="CA29" s="54">
        <f t="shared" si="21"/>
        <v>0</v>
      </c>
      <c r="CB29" s="54">
        <f t="shared" si="21"/>
        <v>0</v>
      </c>
      <c r="CC29" s="54">
        <f t="shared" si="21"/>
        <v>0</v>
      </c>
      <c r="CD29" s="54">
        <f t="shared" si="21"/>
        <v>0</v>
      </c>
      <c r="CE29" s="54">
        <f t="shared" si="21"/>
        <v>0</v>
      </c>
      <c r="CF29" s="54">
        <f t="shared" si="21"/>
        <v>0</v>
      </c>
      <c r="CG29" s="54">
        <f t="shared" si="21"/>
        <v>0</v>
      </c>
      <c r="CH29" s="54">
        <f t="shared" si="21"/>
        <v>0</v>
      </c>
      <c r="CI29" s="54">
        <f t="shared" si="21"/>
        <v>0</v>
      </c>
      <c r="CJ29" s="54">
        <f t="shared" si="21"/>
        <v>0</v>
      </c>
      <c r="CK29" s="54">
        <f t="shared" si="21"/>
        <v>0</v>
      </c>
      <c r="CL29" s="54">
        <f t="shared" si="21"/>
        <v>0</v>
      </c>
      <c r="CM29" s="54">
        <f t="shared" si="21"/>
        <v>0</v>
      </c>
      <c r="CN29" s="54">
        <f t="shared" si="21"/>
        <v>0</v>
      </c>
      <c r="CO29" s="54">
        <f t="shared" si="21"/>
        <v>0</v>
      </c>
      <c r="CP29" s="54">
        <f t="shared" si="21"/>
        <v>0</v>
      </c>
      <c r="CQ29" s="54">
        <f t="shared" si="21"/>
        <v>0</v>
      </c>
      <c r="CR29" s="54">
        <f t="shared" si="21"/>
        <v>0</v>
      </c>
      <c r="CS29" s="54">
        <f t="shared" si="21"/>
        <v>0</v>
      </c>
      <c r="CT29" s="54">
        <f t="shared" si="21"/>
        <v>0</v>
      </c>
      <c r="CU29" s="54">
        <f t="shared" si="21"/>
        <v>0</v>
      </c>
      <c r="CV29" s="54">
        <f t="shared" si="21"/>
        <v>0</v>
      </c>
      <c r="CW29" s="62">
        <f>D29-'8、融资与资金成本'!B152-'利润表（汇总）'!AE104</f>
        <v>0</v>
      </c>
    </row>
    <row r="30" spans="1:101" s="35" customFormat="1" ht="21" customHeight="1">
      <c r="A30" s="841" t="s">
        <v>263</v>
      </c>
      <c r="B30" s="874" t="s">
        <v>264</v>
      </c>
      <c r="C30" s="874"/>
      <c r="D30" s="55">
        <f t="shared" si="16"/>
        <v>0</v>
      </c>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62"/>
    </row>
    <row r="31" spans="1:101" s="35" customFormat="1" ht="21" customHeight="1">
      <c r="A31" s="842"/>
      <c r="B31" s="874" t="s">
        <v>265</v>
      </c>
      <c r="C31" s="874"/>
      <c r="D31" s="55">
        <f t="shared" si="16"/>
        <v>0</v>
      </c>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62"/>
    </row>
    <row r="32" spans="1:101" s="35" customFormat="1" ht="21" customHeight="1">
      <c r="A32" s="842"/>
      <c r="B32" s="863" t="s">
        <v>266</v>
      </c>
      <c r="C32" s="863"/>
      <c r="D32" s="56">
        <f t="shared" si="16"/>
        <v>0</v>
      </c>
      <c r="E32" s="56">
        <f>SUM(E30:E31)</f>
        <v>0</v>
      </c>
      <c r="F32" s="56">
        <f>SUM(F30:F31)</f>
        <v>0</v>
      </c>
      <c r="G32" s="56">
        <f t="shared" ref="G32:BR32" si="22">SUM(G30:G31)</f>
        <v>0</v>
      </c>
      <c r="H32" s="56">
        <f t="shared" si="22"/>
        <v>0</v>
      </c>
      <c r="I32" s="56">
        <f t="shared" si="22"/>
        <v>0</v>
      </c>
      <c r="J32" s="56">
        <f t="shared" si="22"/>
        <v>0</v>
      </c>
      <c r="K32" s="56">
        <f t="shared" si="22"/>
        <v>0</v>
      </c>
      <c r="L32" s="56">
        <f t="shared" si="22"/>
        <v>0</v>
      </c>
      <c r="M32" s="56">
        <f t="shared" si="22"/>
        <v>0</v>
      </c>
      <c r="N32" s="56">
        <f t="shared" si="22"/>
        <v>0</v>
      </c>
      <c r="O32" s="56">
        <f t="shared" si="22"/>
        <v>0</v>
      </c>
      <c r="P32" s="56">
        <f t="shared" si="22"/>
        <v>0</v>
      </c>
      <c r="Q32" s="56">
        <f t="shared" si="22"/>
        <v>0</v>
      </c>
      <c r="R32" s="56">
        <f t="shared" si="22"/>
        <v>0</v>
      </c>
      <c r="S32" s="56">
        <f t="shared" si="22"/>
        <v>0</v>
      </c>
      <c r="T32" s="56">
        <f t="shared" si="22"/>
        <v>0</v>
      </c>
      <c r="U32" s="56">
        <f t="shared" si="22"/>
        <v>0</v>
      </c>
      <c r="V32" s="56">
        <f t="shared" si="22"/>
        <v>0</v>
      </c>
      <c r="W32" s="56">
        <f t="shared" si="22"/>
        <v>0</v>
      </c>
      <c r="X32" s="56">
        <f t="shared" si="22"/>
        <v>0</v>
      </c>
      <c r="Y32" s="56">
        <f t="shared" si="22"/>
        <v>0</v>
      </c>
      <c r="Z32" s="56">
        <f t="shared" si="22"/>
        <v>0</v>
      </c>
      <c r="AA32" s="56">
        <f t="shared" si="22"/>
        <v>0</v>
      </c>
      <c r="AB32" s="56">
        <f t="shared" si="22"/>
        <v>0</v>
      </c>
      <c r="AC32" s="56">
        <f t="shared" si="22"/>
        <v>0</v>
      </c>
      <c r="AD32" s="56">
        <f t="shared" si="22"/>
        <v>0</v>
      </c>
      <c r="AE32" s="56">
        <f t="shared" si="22"/>
        <v>0</v>
      </c>
      <c r="AF32" s="56">
        <f t="shared" si="22"/>
        <v>0</v>
      </c>
      <c r="AG32" s="56">
        <f t="shared" si="22"/>
        <v>0</v>
      </c>
      <c r="AH32" s="56">
        <f t="shared" si="22"/>
        <v>0</v>
      </c>
      <c r="AI32" s="56">
        <f t="shared" si="22"/>
        <v>0</v>
      </c>
      <c r="AJ32" s="56">
        <f t="shared" si="22"/>
        <v>0</v>
      </c>
      <c r="AK32" s="56">
        <f t="shared" si="22"/>
        <v>0</v>
      </c>
      <c r="AL32" s="56">
        <f t="shared" si="22"/>
        <v>0</v>
      </c>
      <c r="AM32" s="56">
        <f t="shared" si="22"/>
        <v>0</v>
      </c>
      <c r="AN32" s="56">
        <f t="shared" si="22"/>
        <v>0</v>
      </c>
      <c r="AO32" s="56">
        <f t="shared" si="22"/>
        <v>0</v>
      </c>
      <c r="AP32" s="56">
        <f t="shared" si="22"/>
        <v>0</v>
      </c>
      <c r="AQ32" s="56">
        <f t="shared" si="22"/>
        <v>0</v>
      </c>
      <c r="AR32" s="56">
        <f t="shared" si="22"/>
        <v>0</v>
      </c>
      <c r="AS32" s="56">
        <f t="shared" si="22"/>
        <v>0</v>
      </c>
      <c r="AT32" s="56">
        <f t="shared" si="22"/>
        <v>0</v>
      </c>
      <c r="AU32" s="56">
        <f t="shared" si="22"/>
        <v>0</v>
      </c>
      <c r="AV32" s="56">
        <f t="shared" si="22"/>
        <v>0</v>
      </c>
      <c r="AW32" s="56">
        <f t="shared" si="22"/>
        <v>0</v>
      </c>
      <c r="AX32" s="56">
        <f t="shared" si="22"/>
        <v>0</v>
      </c>
      <c r="AY32" s="56">
        <f t="shared" si="22"/>
        <v>0</v>
      </c>
      <c r="AZ32" s="56">
        <f t="shared" si="22"/>
        <v>0</v>
      </c>
      <c r="BA32" s="56">
        <f t="shared" si="22"/>
        <v>0</v>
      </c>
      <c r="BB32" s="56">
        <f t="shared" si="22"/>
        <v>0</v>
      </c>
      <c r="BC32" s="56">
        <f t="shared" si="22"/>
        <v>0</v>
      </c>
      <c r="BD32" s="56">
        <f t="shared" si="22"/>
        <v>0</v>
      </c>
      <c r="BE32" s="56">
        <f t="shared" si="22"/>
        <v>0</v>
      </c>
      <c r="BF32" s="56">
        <f t="shared" si="22"/>
        <v>0</v>
      </c>
      <c r="BG32" s="56">
        <f t="shared" si="22"/>
        <v>0</v>
      </c>
      <c r="BH32" s="56">
        <f t="shared" si="22"/>
        <v>0</v>
      </c>
      <c r="BI32" s="56">
        <f t="shared" si="22"/>
        <v>0</v>
      </c>
      <c r="BJ32" s="56">
        <f t="shared" si="22"/>
        <v>0</v>
      </c>
      <c r="BK32" s="56">
        <f t="shared" si="22"/>
        <v>0</v>
      </c>
      <c r="BL32" s="56">
        <f t="shared" si="22"/>
        <v>0</v>
      </c>
      <c r="BM32" s="56">
        <f t="shared" si="22"/>
        <v>0</v>
      </c>
      <c r="BN32" s="56">
        <f t="shared" si="22"/>
        <v>0</v>
      </c>
      <c r="BO32" s="56">
        <f t="shared" si="22"/>
        <v>0</v>
      </c>
      <c r="BP32" s="56">
        <f t="shared" si="22"/>
        <v>0</v>
      </c>
      <c r="BQ32" s="56">
        <f t="shared" si="22"/>
        <v>0</v>
      </c>
      <c r="BR32" s="56">
        <f t="shared" si="22"/>
        <v>0</v>
      </c>
      <c r="BS32" s="56">
        <f t="shared" ref="BS32:CV32" si="23">SUM(BS30:BS31)</f>
        <v>0</v>
      </c>
      <c r="BT32" s="56">
        <f t="shared" si="23"/>
        <v>0</v>
      </c>
      <c r="BU32" s="56">
        <f t="shared" si="23"/>
        <v>0</v>
      </c>
      <c r="BV32" s="56">
        <f t="shared" si="23"/>
        <v>0</v>
      </c>
      <c r="BW32" s="56">
        <f t="shared" si="23"/>
        <v>0</v>
      </c>
      <c r="BX32" s="56">
        <f t="shared" si="23"/>
        <v>0</v>
      </c>
      <c r="BY32" s="56">
        <f t="shared" si="23"/>
        <v>0</v>
      </c>
      <c r="BZ32" s="56">
        <f t="shared" si="23"/>
        <v>0</v>
      </c>
      <c r="CA32" s="56">
        <f t="shared" si="23"/>
        <v>0</v>
      </c>
      <c r="CB32" s="56">
        <f t="shared" si="23"/>
        <v>0</v>
      </c>
      <c r="CC32" s="56">
        <f t="shared" si="23"/>
        <v>0</v>
      </c>
      <c r="CD32" s="56">
        <f t="shared" si="23"/>
        <v>0</v>
      </c>
      <c r="CE32" s="56">
        <f t="shared" si="23"/>
        <v>0</v>
      </c>
      <c r="CF32" s="56">
        <f t="shared" si="23"/>
        <v>0</v>
      </c>
      <c r="CG32" s="56">
        <f t="shared" si="23"/>
        <v>0</v>
      </c>
      <c r="CH32" s="56">
        <f t="shared" si="23"/>
        <v>0</v>
      </c>
      <c r="CI32" s="56">
        <f t="shared" si="23"/>
        <v>0</v>
      </c>
      <c r="CJ32" s="56">
        <f t="shared" si="23"/>
        <v>0</v>
      </c>
      <c r="CK32" s="56">
        <f t="shared" si="23"/>
        <v>0</v>
      </c>
      <c r="CL32" s="56">
        <f t="shared" si="23"/>
        <v>0</v>
      </c>
      <c r="CM32" s="56">
        <f t="shared" si="23"/>
        <v>0</v>
      </c>
      <c r="CN32" s="56">
        <f t="shared" si="23"/>
        <v>0</v>
      </c>
      <c r="CO32" s="56">
        <f t="shared" si="23"/>
        <v>0</v>
      </c>
      <c r="CP32" s="56">
        <f t="shared" si="23"/>
        <v>0</v>
      </c>
      <c r="CQ32" s="56">
        <f t="shared" si="23"/>
        <v>0</v>
      </c>
      <c r="CR32" s="56">
        <f t="shared" si="23"/>
        <v>0</v>
      </c>
      <c r="CS32" s="56">
        <f t="shared" si="23"/>
        <v>0</v>
      </c>
      <c r="CT32" s="56">
        <f t="shared" si="23"/>
        <v>0</v>
      </c>
      <c r="CU32" s="56">
        <f t="shared" si="23"/>
        <v>0</v>
      </c>
      <c r="CV32" s="56">
        <f t="shared" si="23"/>
        <v>0</v>
      </c>
      <c r="CW32" s="65"/>
    </row>
    <row r="33" spans="1:101" s="35" customFormat="1" ht="21" customHeight="1">
      <c r="A33" s="843"/>
      <c r="B33" s="864" t="s">
        <v>208</v>
      </c>
      <c r="C33" s="865"/>
      <c r="D33" s="49">
        <f>CV33</f>
        <v>0</v>
      </c>
      <c r="E33" s="49">
        <f>E32</f>
        <v>0</v>
      </c>
      <c r="F33" s="49">
        <f>E33+F32</f>
        <v>0</v>
      </c>
      <c r="G33" s="49">
        <f t="shared" ref="G33:BR33" si="24">F33+G32</f>
        <v>0</v>
      </c>
      <c r="H33" s="49">
        <f t="shared" si="24"/>
        <v>0</v>
      </c>
      <c r="I33" s="49">
        <f t="shared" si="24"/>
        <v>0</v>
      </c>
      <c r="J33" s="49">
        <f t="shared" si="24"/>
        <v>0</v>
      </c>
      <c r="K33" s="49">
        <f t="shared" si="24"/>
        <v>0</v>
      </c>
      <c r="L33" s="49">
        <f t="shared" si="24"/>
        <v>0</v>
      </c>
      <c r="M33" s="49">
        <f t="shared" si="24"/>
        <v>0</v>
      </c>
      <c r="N33" s="49">
        <f t="shared" si="24"/>
        <v>0</v>
      </c>
      <c r="O33" s="49">
        <f t="shared" si="24"/>
        <v>0</v>
      </c>
      <c r="P33" s="49">
        <f t="shared" si="24"/>
        <v>0</v>
      </c>
      <c r="Q33" s="49">
        <f t="shared" si="24"/>
        <v>0</v>
      </c>
      <c r="R33" s="49">
        <f t="shared" si="24"/>
        <v>0</v>
      </c>
      <c r="S33" s="49">
        <f t="shared" si="24"/>
        <v>0</v>
      </c>
      <c r="T33" s="49">
        <f t="shared" si="24"/>
        <v>0</v>
      </c>
      <c r="U33" s="49">
        <f t="shared" si="24"/>
        <v>0</v>
      </c>
      <c r="V33" s="49">
        <f t="shared" si="24"/>
        <v>0</v>
      </c>
      <c r="W33" s="49">
        <f t="shared" si="24"/>
        <v>0</v>
      </c>
      <c r="X33" s="49">
        <f t="shared" si="24"/>
        <v>0</v>
      </c>
      <c r="Y33" s="49">
        <f t="shared" si="24"/>
        <v>0</v>
      </c>
      <c r="Z33" s="49">
        <f t="shared" si="24"/>
        <v>0</v>
      </c>
      <c r="AA33" s="49">
        <f t="shared" si="24"/>
        <v>0</v>
      </c>
      <c r="AB33" s="49">
        <f t="shared" si="24"/>
        <v>0</v>
      </c>
      <c r="AC33" s="49">
        <f t="shared" si="24"/>
        <v>0</v>
      </c>
      <c r="AD33" s="49">
        <f t="shared" si="24"/>
        <v>0</v>
      </c>
      <c r="AE33" s="49">
        <f t="shared" si="24"/>
        <v>0</v>
      </c>
      <c r="AF33" s="49">
        <f t="shared" si="24"/>
        <v>0</v>
      </c>
      <c r="AG33" s="49">
        <f t="shared" si="24"/>
        <v>0</v>
      </c>
      <c r="AH33" s="49">
        <f t="shared" si="24"/>
        <v>0</v>
      </c>
      <c r="AI33" s="49">
        <f t="shared" si="24"/>
        <v>0</v>
      </c>
      <c r="AJ33" s="49">
        <f t="shared" si="24"/>
        <v>0</v>
      </c>
      <c r="AK33" s="49">
        <f t="shared" si="24"/>
        <v>0</v>
      </c>
      <c r="AL33" s="49">
        <f t="shared" si="24"/>
        <v>0</v>
      </c>
      <c r="AM33" s="49">
        <f t="shared" si="24"/>
        <v>0</v>
      </c>
      <c r="AN33" s="49">
        <f t="shared" si="24"/>
        <v>0</v>
      </c>
      <c r="AO33" s="49">
        <f t="shared" si="24"/>
        <v>0</v>
      </c>
      <c r="AP33" s="49">
        <f t="shared" si="24"/>
        <v>0</v>
      </c>
      <c r="AQ33" s="49">
        <f t="shared" si="24"/>
        <v>0</v>
      </c>
      <c r="AR33" s="49">
        <f t="shared" si="24"/>
        <v>0</v>
      </c>
      <c r="AS33" s="49">
        <f t="shared" si="24"/>
        <v>0</v>
      </c>
      <c r="AT33" s="49">
        <f t="shared" si="24"/>
        <v>0</v>
      </c>
      <c r="AU33" s="49">
        <f t="shared" si="24"/>
        <v>0</v>
      </c>
      <c r="AV33" s="49">
        <f t="shared" si="24"/>
        <v>0</v>
      </c>
      <c r="AW33" s="49">
        <f t="shared" si="24"/>
        <v>0</v>
      </c>
      <c r="AX33" s="49">
        <f t="shared" si="24"/>
        <v>0</v>
      </c>
      <c r="AY33" s="49">
        <f t="shared" si="24"/>
        <v>0</v>
      </c>
      <c r="AZ33" s="49">
        <f t="shared" si="24"/>
        <v>0</v>
      </c>
      <c r="BA33" s="49">
        <f t="shared" si="24"/>
        <v>0</v>
      </c>
      <c r="BB33" s="49">
        <f t="shared" si="24"/>
        <v>0</v>
      </c>
      <c r="BC33" s="49">
        <f t="shared" si="24"/>
        <v>0</v>
      </c>
      <c r="BD33" s="49">
        <f t="shared" si="24"/>
        <v>0</v>
      </c>
      <c r="BE33" s="49">
        <f t="shared" si="24"/>
        <v>0</v>
      </c>
      <c r="BF33" s="49">
        <f t="shared" si="24"/>
        <v>0</v>
      </c>
      <c r="BG33" s="49">
        <f t="shared" si="24"/>
        <v>0</v>
      </c>
      <c r="BH33" s="49">
        <f t="shared" si="24"/>
        <v>0</v>
      </c>
      <c r="BI33" s="49">
        <f t="shared" si="24"/>
        <v>0</v>
      </c>
      <c r="BJ33" s="49">
        <f t="shared" si="24"/>
        <v>0</v>
      </c>
      <c r="BK33" s="49">
        <f t="shared" si="24"/>
        <v>0</v>
      </c>
      <c r="BL33" s="49">
        <f t="shared" si="24"/>
        <v>0</v>
      </c>
      <c r="BM33" s="49">
        <f t="shared" si="24"/>
        <v>0</v>
      </c>
      <c r="BN33" s="49">
        <f t="shared" si="24"/>
        <v>0</v>
      </c>
      <c r="BO33" s="49">
        <f t="shared" si="24"/>
        <v>0</v>
      </c>
      <c r="BP33" s="49">
        <f t="shared" si="24"/>
        <v>0</v>
      </c>
      <c r="BQ33" s="49">
        <f t="shared" si="24"/>
        <v>0</v>
      </c>
      <c r="BR33" s="49">
        <f t="shared" si="24"/>
        <v>0</v>
      </c>
      <c r="BS33" s="49">
        <f t="shared" ref="BS33:CV33" si="25">BR33+BS32</f>
        <v>0</v>
      </c>
      <c r="BT33" s="49">
        <f t="shared" si="25"/>
        <v>0</v>
      </c>
      <c r="BU33" s="49">
        <f t="shared" si="25"/>
        <v>0</v>
      </c>
      <c r="BV33" s="49">
        <f t="shared" si="25"/>
        <v>0</v>
      </c>
      <c r="BW33" s="49">
        <f t="shared" si="25"/>
        <v>0</v>
      </c>
      <c r="BX33" s="49">
        <f t="shared" si="25"/>
        <v>0</v>
      </c>
      <c r="BY33" s="49">
        <f t="shared" si="25"/>
        <v>0</v>
      </c>
      <c r="BZ33" s="49">
        <f t="shared" si="25"/>
        <v>0</v>
      </c>
      <c r="CA33" s="49">
        <f t="shared" si="25"/>
        <v>0</v>
      </c>
      <c r="CB33" s="49">
        <f t="shared" si="25"/>
        <v>0</v>
      </c>
      <c r="CC33" s="49">
        <f t="shared" si="25"/>
        <v>0</v>
      </c>
      <c r="CD33" s="49">
        <f t="shared" si="25"/>
        <v>0</v>
      </c>
      <c r="CE33" s="49">
        <f t="shared" si="25"/>
        <v>0</v>
      </c>
      <c r="CF33" s="49">
        <f t="shared" si="25"/>
        <v>0</v>
      </c>
      <c r="CG33" s="49">
        <f t="shared" si="25"/>
        <v>0</v>
      </c>
      <c r="CH33" s="49">
        <f t="shared" si="25"/>
        <v>0</v>
      </c>
      <c r="CI33" s="49">
        <f t="shared" si="25"/>
        <v>0</v>
      </c>
      <c r="CJ33" s="49">
        <f t="shared" si="25"/>
        <v>0</v>
      </c>
      <c r="CK33" s="49">
        <f t="shared" si="25"/>
        <v>0</v>
      </c>
      <c r="CL33" s="49">
        <f t="shared" si="25"/>
        <v>0</v>
      </c>
      <c r="CM33" s="49">
        <f t="shared" si="25"/>
        <v>0</v>
      </c>
      <c r="CN33" s="49">
        <f t="shared" si="25"/>
        <v>0</v>
      </c>
      <c r="CO33" s="49">
        <f t="shared" si="25"/>
        <v>0</v>
      </c>
      <c r="CP33" s="49">
        <f t="shared" si="25"/>
        <v>0</v>
      </c>
      <c r="CQ33" s="49">
        <f t="shared" si="25"/>
        <v>0</v>
      </c>
      <c r="CR33" s="49">
        <f t="shared" si="25"/>
        <v>0</v>
      </c>
      <c r="CS33" s="49">
        <f t="shared" si="25"/>
        <v>0</v>
      </c>
      <c r="CT33" s="49">
        <f t="shared" si="25"/>
        <v>0</v>
      </c>
      <c r="CU33" s="49">
        <f t="shared" si="25"/>
        <v>0</v>
      </c>
      <c r="CV33" s="49">
        <f t="shared" si="25"/>
        <v>0</v>
      </c>
      <c r="CW33" s="62"/>
    </row>
    <row r="34" spans="1:101" ht="21" customHeight="1">
      <c r="A34" s="866" t="s">
        <v>267</v>
      </c>
      <c r="B34" s="866"/>
      <c r="C34" s="866"/>
      <c r="D34" s="57">
        <f>SUM(E34:CV34)</f>
        <v>0</v>
      </c>
      <c r="E34" s="57">
        <f>E28+E32</f>
        <v>0</v>
      </c>
      <c r="F34" s="57">
        <f>F28+F32</f>
        <v>0</v>
      </c>
      <c r="G34" s="57">
        <f t="shared" ref="G34:BR34" si="26">G28+G32</f>
        <v>0</v>
      </c>
      <c r="H34" s="57">
        <f t="shared" si="26"/>
        <v>0</v>
      </c>
      <c r="I34" s="57">
        <f t="shared" si="26"/>
        <v>0</v>
      </c>
      <c r="J34" s="57">
        <f t="shared" si="26"/>
        <v>0</v>
      </c>
      <c r="K34" s="57">
        <f t="shared" si="26"/>
        <v>0</v>
      </c>
      <c r="L34" s="57">
        <f t="shared" si="26"/>
        <v>0</v>
      </c>
      <c r="M34" s="57">
        <f t="shared" si="26"/>
        <v>0</v>
      </c>
      <c r="N34" s="57">
        <f t="shared" si="26"/>
        <v>0</v>
      </c>
      <c r="O34" s="57">
        <f t="shared" si="26"/>
        <v>0</v>
      </c>
      <c r="P34" s="57">
        <f t="shared" si="26"/>
        <v>0</v>
      </c>
      <c r="Q34" s="57">
        <f t="shared" si="26"/>
        <v>0</v>
      </c>
      <c r="R34" s="57">
        <f t="shared" si="26"/>
        <v>0</v>
      </c>
      <c r="S34" s="57">
        <f t="shared" si="26"/>
        <v>0</v>
      </c>
      <c r="T34" s="57">
        <f t="shared" si="26"/>
        <v>0</v>
      </c>
      <c r="U34" s="57">
        <f t="shared" si="26"/>
        <v>0</v>
      </c>
      <c r="V34" s="57">
        <f t="shared" si="26"/>
        <v>0</v>
      </c>
      <c r="W34" s="57">
        <f t="shared" si="26"/>
        <v>0</v>
      </c>
      <c r="X34" s="57">
        <f t="shared" si="26"/>
        <v>0</v>
      </c>
      <c r="Y34" s="57">
        <f t="shared" si="26"/>
        <v>0</v>
      </c>
      <c r="Z34" s="57">
        <f t="shared" si="26"/>
        <v>0</v>
      </c>
      <c r="AA34" s="57">
        <f t="shared" si="26"/>
        <v>0</v>
      </c>
      <c r="AB34" s="57">
        <f t="shared" si="26"/>
        <v>0</v>
      </c>
      <c r="AC34" s="57">
        <f t="shared" si="26"/>
        <v>0</v>
      </c>
      <c r="AD34" s="57">
        <f t="shared" si="26"/>
        <v>0</v>
      </c>
      <c r="AE34" s="57">
        <f t="shared" si="26"/>
        <v>0</v>
      </c>
      <c r="AF34" s="57">
        <f t="shared" si="26"/>
        <v>0</v>
      </c>
      <c r="AG34" s="57">
        <f t="shared" si="26"/>
        <v>0</v>
      </c>
      <c r="AH34" s="57">
        <f t="shared" si="26"/>
        <v>0</v>
      </c>
      <c r="AI34" s="57">
        <f t="shared" si="26"/>
        <v>0</v>
      </c>
      <c r="AJ34" s="57">
        <f t="shared" si="26"/>
        <v>0</v>
      </c>
      <c r="AK34" s="57">
        <f t="shared" si="26"/>
        <v>0</v>
      </c>
      <c r="AL34" s="57">
        <f t="shared" si="26"/>
        <v>0</v>
      </c>
      <c r="AM34" s="57">
        <f t="shared" si="26"/>
        <v>0</v>
      </c>
      <c r="AN34" s="57">
        <f t="shared" si="26"/>
        <v>0</v>
      </c>
      <c r="AO34" s="57">
        <f t="shared" si="26"/>
        <v>0</v>
      </c>
      <c r="AP34" s="57">
        <f t="shared" si="26"/>
        <v>0</v>
      </c>
      <c r="AQ34" s="57">
        <f t="shared" si="26"/>
        <v>0</v>
      </c>
      <c r="AR34" s="57">
        <f t="shared" si="26"/>
        <v>0</v>
      </c>
      <c r="AS34" s="57">
        <f t="shared" si="26"/>
        <v>0</v>
      </c>
      <c r="AT34" s="57">
        <f t="shared" si="26"/>
        <v>0</v>
      </c>
      <c r="AU34" s="57">
        <f t="shared" si="26"/>
        <v>0</v>
      </c>
      <c r="AV34" s="57">
        <f t="shared" si="26"/>
        <v>0</v>
      </c>
      <c r="AW34" s="57">
        <f t="shared" si="26"/>
        <v>0</v>
      </c>
      <c r="AX34" s="57">
        <f t="shared" si="26"/>
        <v>0</v>
      </c>
      <c r="AY34" s="57">
        <f t="shared" si="26"/>
        <v>0</v>
      </c>
      <c r="AZ34" s="57">
        <f t="shared" si="26"/>
        <v>0</v>
      </c>
      <c r="BA34" s="57">
        <f t="shared" si="26"/>
        <v>0</v>
      </c>
      <c r="BB34" s="57">
        <f t="shared" si="26"/>
        <v>0</v>
      </c>
      <c r="BC34" s="57">
        <f t="shared" si="26"/>
        <v>0</v>
      </c>
      <c r="BD34" s="57">
        <f t="shared" si="26"/>
        <v>0</v>
      </c>
      <c r="BE34" s="57">
        <f t="shared" si="26"/>
        <v>0</v>
      </c>
      <c r="BF34" s="57">
        <f t="shared" si="26"/>
        <v>0</v>
      </c>
      <c r="BG34" s="57">
        <f t="shared" si="26"/>
        <v>0</v>
      </c>
      <c r="BH34" s="57">
        <f t="shared" si="26"/>
        <v>0</v>
      </c>
      <c r="BI34" s="57">
        <f t="shared" si="26"/>
        <v>0</v>
      </c>
      <c r="BJ34" s="57">
        <f t="shared" si="26"/>
        <v>0</v>
      </c>
      <c r="BK34" s="57">
        <f t="shared" si="26"/>
        <v>0</v>
      </c>
      <c r="BL34" s="57">
        <f t="shared" si="26"/>
        <v>0</v>
      </c>
      <c r="BM34" s="57">
        <f t="shared" si="26"/>
        <v>0</v>
      </c>
      <c r="BN34" s="57">
        <f t="shared" si="26"/>
        <v>0</v>
      </c>
      <c r="BO34" s="57">
        <f t="shared" si="26"/>
        <v>0</v>
      </c>
      <c r="BP34" s="57">
        <f t="shared" si="26"/>
        <v>0</v>
      </c>
      <c r="BQ34" s="57">
        <f t="shared" si="26"/>
        <v>0</v>
      </c>
      <c r="BR34" s="57">
        <f t="shared" si="26"/>
        <v>0</v>
      </c>
      <c r="BS34" s="57">
        <f t="shared" ref="BS34:CV34" si="27">BS28+BS32</f>
        <v>0</v>
      </c>
      <c r="BT34" s="57">
        <f t="shared" si="27"/>
        <v>0</v>
      </c>
      <c r="BU34" s="57">
        <f t="shared" si="27"/>
        <v>0</v>
      </c>
      <c r="BV34" s="57">
        <f t="shared" si="27"/>
        <v>0</v>
      </c>
      <c r="BW34" s="57">
        <f t="shared" si="27"/>
        <v>0</v>
      </c>
      <c r="BX34" s="57">
        <f t="shared" si="27"/>
        <v>0</v>
      </c>
      <c r="BY34" s="57">
        <f t="shared" si="27"/>
        <v>0</v>
      </c>
      <c r="BZ34" s="57">
        <f t="shared" si="27"/>
        <v>0</v>
      </c>
      <c r="CA34" s="57">
        <f t="shared" si="27"/>
        <v>0</v>
      </c>
      <c r="CB34" s="57">
        <f t="shared" si="27"/>
        <v>0</v>
      </c>
      <c r="CC34" s="57">
        <f t="shared" si="27"/>
        <v>0</v>
      </c>
      <c r="CD34" s="57">
        <f t="shared" si="27"/>
        <v>0</v>
      </c>
      <c r="CE34" s="57">
        <f t="shared" si="27"/>
        <v>0</v>
      </c>
      <c r="CF34" s="57">
        <f t="shared" si="27"/>
        <v>0</v>
      </c>
      <c r="CG34" s="57">
        <f t="shared" si="27"/>
        <v>0</v>
      </c>
      <c r="CH34" s="57">
        <f t="shared" si="27"/>
        <v>0</v>
      </c>
      <c r="CI34" s="57">
        <f t="shared" si="27"/>
        <v>0</v>
      </c>
      <c r="CJ34" s="57">
        <f t="shared" si="27"/>
        <v>0</v>
      </c>
      <c r="CK34" s="57">
        <f t="shared" si="27"/>
        <v>0</v>
      </c>
      <c r="CL34" s="57">
        <f t="shared" si="27"/>
        <v>0</v>
      </c>
      <c r="CM34" s="57">
        <f t="shared" si="27"/>
        <v>0</v>
      </c>
      <c r="CN34" s="57">
        <f t="shared" si="27"/>
        <v>0</v>
      </c>
      <c r="CO34" s="57">
        <f t="shared" si="27"/>
        <v>0</v>
      </c>
      <c r="CP34" s="57">
        <f t="shared" si="27"/>
        <v>0</v>
      </c>
      <c r="CQ34" s="57">
        <f t="shared" si="27"/>
        <v>0</v>
      </c>
      <c r="CR34" s="57">
        <f t="shared" si="27"/>
        <v>0</v>
      </c>
      <c r="CS34" s="57">
        <f t="shared" si="27"/>
        <v>0</v>
      </c>
      <c r="CT34" s="57">
        <f t="shared" si="27"/>
        <v>0</v>
      </c>
      <c r="CU34" s="57">
        <f t="shared" si="27"/>
        <v>0</v>
      </c>
      <c r="CV34" s="57">
        <f t="shared" si="27"/>
        <v>0</v>
      </c>
      <c r="CW34" s="62"/>
    </row>
    <row r="35" spans="1:101" ht="21" customHeight="1">
      <c r="A35" s="837" t="s">
        <v>268</v>
      </c>
      <c r="B35" s="838"/>
      <c r="C35" s="839"/>
      <c r="D35" s="57">
        <f>CV35</f>
        <v>0</v>
      </c>
      <c r="E35" s="57">
        <f>E34</f>
        <v>0</v>
      </c>
      <c r="F35" s="57">
        <f t="shared" ref="F35:AK35" si="28">E35+F34</f>
        <v>0</v>
      </c>
      <c r="G35" s="57">
        <f t="shared" si="28"/>
        <v>0</v>
      </c>
      <c r="H35" s="57">
        <f t="shared" si="28"/>
        <v>0</v>
      </c>
      <c r="I35" s="57">
        <f t="shared" si="28"/>
        <v>0</v>
      </c>
      <c r="J35" s="57">
        <f t="shared" si="28"/>
        <v>0</v>
      </c>
      <c r="K35" s="57">
        <f t="shared" si="28"/>
        <v>0</v>
      </c>
      <c r="L35" s="57">
        <f t="shared" si="28"/>
        <v>0</v>
      </c>
      <c r="M35" s="57">
        <f t="shared" si="28"/>
        <v>0</v>
      </c>
      <c r="N35" s="57">
        <f t="shared" si="28"/>
        <v>0</v>
      </c>
      <c r="O35" s="57">
        <f t="shared" si="28"/>
        <v>0</v>
      </c>
      <c r="P35" s="57">
        <f t="shared" si="28"/>
        <v>0</v>
      </c>
      <c r="Q35" s="57">
        <f t="shared" si="28"/>
        <v>0</v>
      </c>
      <c r="R35" s="57">
        <f t="shared" si="28"/>
        <v>0</v>
      </c>
      <c r="S35" s="57">
        <f t="shared" si="28"/>
        <v>0</v>
      </c>
      <c r="T35" s="57">
        <f t="shared" si="28"/>
        <v>0</v>
      </c>
      <c r="U35" s="57">
        <f t="shared" si="28"/>
        <v>0</v>
      </c>
      <c r="V35" s="57">
        <f t="shared" si="28"/>
        <v>0</v>
      </c>
      <c r="W35" s="57">
        <f t="shared" si="28"/>
        <v>0</v>
      </c>
      <c r="X35" s="57">
        <f t="shared" si="28"/>
        <v>0</v>
      </c>
      <c r="Y35" s="57">
        <f t="shared" si="28"/>
        <v>0</v>
      </c>
      <c r="Z35" s="57">
        <f t="shared" si="28"/>
        <v>0</v>
      </c>
      <c r="AA35" s="57">
        <f t="shared" si="28"/>
        <v>0</v>
      </c>
      <c r="AB35" s="57">
        <f t="shared" si="28"/>
        <v>0</v>
      </c>
      <c r="AC35" s="57">
        <f t="shared" si="28"/>
        <v>0</v>
      </c>
      <c r="AD35" s="57">
        <f t="shared" si="28"/>
        <v>0</v>
      </c>
      <c r="AE35" s="57">
        <f t="shared" si="28"/>
        <v>0</v>
      </c>
      <c r="AF35" s="57">
        <f t="shared" si="28"/>
        <v>0</v>
      </c>
      <c r="AG35" s="57">
        <f t="shared" si="28"/>
        <v>0</v>
      </c>
      <c r="AH35" s="57">
        <f t="shared" si="28"/>
        <v>0</v>
      </c>
      <c r="AI35" s="57">
        <f t="shared" si="28"/>
        <v>0</v>
      </c>
      <c r="AJ35" s="57">
        <f t="shared" si="28"/>
        <v>0</v>
      </c>
      <c r="AK35" s="57">
        <f t="shared" si="28"/>
        <v>0</v>
      </c>
      <c r="AL35" s="57">
        <f t="shared" ref="AL35:BQ35" si="29">AK35+AL34</f>
        <v>0</v>
      </c>
      <c r="AM35" s="57">
        <f t="shared" si="29"/>
        <v>0</v>
      </c>
      <c r="AN35" s="57">
        <f t="shared" si="29"/>
        <v>0</v>
      </c>
      <c r="AO35" s="57">
        <f t="shared" si="29"/>
        <v>0</v>
      </c>
      <c r="AP35" s="57">
        <f t="shared" si="29"/>
        <v>0</v>
      </c>
      <c r="AQ35" s="57">
        <f t="shared" si="29"/>
        <v>0</v>
      </c>
      <c r="AR35" s="57">
        <f t="shared" si="29"/>
        <v>0</v>
      </c>
      <c r="AS35" s="57">
        <f t="shared" si="29"/>
        <v>0</v>
      </c>
      <c r="AT35" s="57">
        <f t="shared" si="29"/>
        <v>0</v>
      </c>
      <c r="AU35" s="57">
        <f t="shared" si="29"/>
        <v>0</v>
      </c>
      <c r="AV35" s="57">
        <f t="shared" si="29"/>
        <v>0</v>
      </c>
      <c r="AW35" s="57">
        <f t="shared" si="29"/>
        <v>0</v>
      </c>
      <c r="AX35" s="57">
        <f t="shared" si="29"/>
        <v>0</v>
      </c>
      <c r="AY35" s="57">
        <f t="shared" si="29"/>
        <v>0</v>
      </c>
      <c r="AZ35" s="57">
        <f t="shared" si="29"/>
        <v>0</v>
      </c>
      <c r="BA35" s="57">
        <f t="shared" si="29"/>
        <v>0</v>
      </c>
      <c r="BB35" s="57">
        <f t="shared" si="29"/>
        <v>0</v>
      </c>
      <c r="BC35" s="57">
        <f t="shared" si="29"/>
        <v>0</v>
      </c>
      <c r="BD35" s="57">
        <f t="shared" si="29"/>
        <v>0</v>
      </c>
      <c r="BE35" s="57">
        <f t="shared" si="29"/>
        <v>0</v>
      </c>
      <c r="BF35" s="57">
        <f t="shared" si="29"/>
        <v>0</v>
      </c>
      <c r="BG35" s="57">
        <f t="shared" si="29"/>
        <v>0</v>
      </c>
      <c r="BH35" s="57">
        <f t="shared" si="29"/>
        <v>0</v>
      </c>
      <c r="BI35" s="57">
        <f t="shared" si="29"/>
        <v>0</v>
      </c>
      <c r="BJ35" s="57">
        <f t="shared" si="29"/>
        <v>0</v>
      </c>
      <c r="BK35" s="57">
        <f t="shared" si="29"/>
        <v>0</v>
      </c>
      <c r="BL35" s="57">
        <f t="shared" si="29"/>
        <v>0</v>
      </c>
      <c r="BM35" s="57">
        <f t="shared" si="29"/>
        <v>0</v>
      </c>
      <c r="BN35" s="57">
        <f t="shared" si="29"/>
        <v>0</v>
      </c>
      <c r="BO35" s="57">
        <f t="shared" si="29"/>
        <v>0</v>
      </c>
      <c r="BP35" s="57">
        <f t="shared" si="29"/>
        <v>0</v>
      </c>
      <c r="BQ35" s="57">
        <f t="shared" si="29"/>
        <v>0</v>
      </c>
      <c r="BR35" s="57">
        <f t="shared" ref="BR35:CV35" si="30">BQ35+BR34</f>
        <v>0</v>
      </c>
      <c r="BS35" s="57">
        <f t="shared" si="30"/>
        <v>0</v>
      </c>
      <c r="BT35" s="57">
        <f t="shared" si="30"/>
        <v>0</v>
      </c>
      <c r="BU35" s="57">
        <f t="shared" si="30"/>
        <v>0</v>
      </c>
      <c r="BV35" s="57">
        <f t="shared" si="30"/>
        <v>0</v>
      </c>
      <c r="BW35" s="57">
        <f t="shared" si="30"/>
        <v>0</v>
      </c>
      <c r="BX35" s="57">
        <f t="shared" si="30"/>
        <v>0</v>
      </c>
      <c r="BY35" s="57">
        <f t="shared" si="30"/>
        <v>0</v>
      </c>
      <c r="BZ35" s="57">
        <f t="shared" si="30"/>
        <v>0</v>
      </c>
      <c r="CA35" s="57">
        <f t="shared" si="30"/>
        <v>0</v>
      </c>
      <c r="CB35" s="57">
        <f t="shared" si="30"/>
        <v>0</v>
      </c>
      <c r="CC35" s="57">
        <f t="shared" si="30"/>
        <v>0</v>
      </c>
      <c r="CD35" s="57">
        <f t="shared" si="30"/>
        <v>0</v>
      </c>
      <c r="CE35" s="57">
        <f t="shared" si="30"/>
        <v>0</v>
      </c>
      <c r="CF35" s="57">
        <f t="shared" si="30"/>
        <v>0</v>
      </c>
      <c r="CG35" s="57">
        <f t="shared" si="30"/>
        <v>0</v>
      </c>
      <c r="CH35" s="57">
        <f t="shared" si="30"/>
        <v>0</v>
      </c>
      <c r="CI35" s="57">
        <f t="shared" si="30"/>
        <v>0</v>
      </c>
      <c r="CJ35" s="57">
        <f t="shared" si="30"/>
        <v>0</v>
      </c>
      <c r="CK35" s="57">
        <f t="shared" si="30"/>
        <v>0</v>
      </c>
      <c r="CL35" s="57">
        <f t="shared" si="30"/>
        <v>0</v>
      </c>
      <c r="CM35" s="57">
        <f t="shared" si="30"/>
        <v>0</v>
      </c>
      <c r="CN35" s="57">
        <f t="shared" si="30"/>
        <v>0</v>
      </c>
      <c r="CO35" s="57">
        <f t="shared" si="30"/>
        <v>0</v>
      </c>
      <c r="CP35" s="57">
        <f t="shared" si="30"/>
        <v>0</v>
      </c>
      <c r="CQ35" s="57">
        <f t="shared" si="30"/>
        <v>0</v>
      </c>
      <c r="CR35" s="57">
        <f t="shared" si="30"/>
        <v>0</v>
      </c>
      <c r="CS35" s="57">
        <f t="shared" si="30"/>
        <v>0</v>
      </c>
      <c r="CT35" s="57">
        <f t="shared" si="30"/>
        <v>0</v>
      </c>
      <c r="CU35" s="57">
        <f t="shared" si="30"/>
        <v>0</v>
      </c>
      <c r="CV35" s="57">
        <f t="shared" si="30"/>
        <v>0</v>
      </c>
      <c r="CW35" s="62"/>
    </row>
    <row r="36" spans="1:101" ht="24" customHeight="1"/>
    <row r="40" spans="1:101">
      <c r="B40" s="37" t="s">
        <v>689</v>
      </c>
      <c r="C40" s="58">
        <v>0.35</v>
      </c>
      <c r="D40" s="37">
        <f t="shared" ref="D40:D42" si="31">SUM(E40:CV40)</f>
        <v>0</v>
      </c>
      <c r="E40" s="37">
        <f>'6、销售进度'!C53*$C40</f>
        <v>0</v>
      </c>
      <c r="F40" s="37">
        <f>'6、销售进度'!D53*$C40</f>
        <v>0</v>
      </c>
      <c r="G40" s="37">
        <f>'6、销售进度'!E53*$C40</f>
        <v>0</v>
      </c>
      <c r="H40" s="37">
        <f>'6、销售进度'!F53*$C40</f>
        <v>0</v>
      </c>
      <c r="I40" s="37">
        <f>'6、销售进度'!G53*$C40</f>
        <v>0</v>
      </c>
      <c r="J40" s="37">
        <f>'6、销售进度'!H53*$C40</f>
        <v>0</v>
      </c>
      <c r="K40" s="37">
        <f>'6、销售进度'!I53*$C40</f>
        <v>0</v>
      </c>
      <c r="L40" s="37">
        <f>'6、销售进度'!J53*$C40</f>
        <v>0</v>
      </c>
      <c r="M40" s="37">
        <f>'6、销售进度'!K53*$C40</f>
        <v>0</v>
      </c>
      <c r="N40" s="37">
        <f>'6、销售进度'!L53*$C40</f>
        <v>0</v>
      </c>
      <c r="O40" s="37">
        <f>'6、销售进度'!M53*$C40</f>
        <v>0</v>
      </c>
      <c r="P40" s="37">
        <f>'6、销售进度'!N53*$C40</f>
        <v>0</v>
      </c>
      <c r="Q40" s="37">
        <f>'6、销售进度'!O53*$C40</f>
        <v>0</v>
      </c>
      <c r="R40" s="37">
        <f>'6、销售进度'!P53*$C40</f>
        <v>0</v>
      </c>
      <c r="S40" s="37">
        <f>'6、销售进度'!Q53*$C40</f>
        <v>0</v>
      </c>
      <c r="T40" s="37">
        <f>'6、销售进度'!R53*$C40</f>
        <v>0</v>
      </c>
      <c r="U40" s="37">
        <f>'6、销售进度'!S53*$C40</f>
        <v>0</v>
      </c>
      <c r="V40" s="37">
        <f>'6、销售进度'!T53*$C40</f>
        <v>0</v>
      </c>
      <c r="W40" s="37">
        <f>'6、销售进度'!U53*$C40</f>
        <v>0</v>
      </c>
      <c r="X40" s="37">
        <f>'6、销售进度'!V53*$C40</f>
        <v>0</v>
      </c>
      <c r="Y40" s="37">
        <f>'6、销售进度'!W53*$C40</f>
        <v>0</v>
      </c>
      <c r="Z40" s="37">
        <f>'6、销售进度'!X53*$C40</f>
        <v>0</v>
      </c>
      <c r="AA40" s="37">
        <f>'6、销售进度'!Y53*$C40</f>
        <v>0</v>
      </c>
      <c r="AB40" s="37">
        <f>'6、销售进度'!Z53*$C40</f>
        <v>0</v>
      </c>
      <c r="AC40" s="37">
        <f>'6、销售进度'!AA53*$C40</f>
        <v>0</v>
      </c>
      <c r="AD40" s="37">
        <f>'6、销售进度'!AB53*$C40</f>
        <v>0</v>
      </c>
      <c r="AE40" s="37">
        <f>'6、销售进度'!AC53*$C40</f>
        <v>0</v>
      </c>
      <c r="AF40" s="37">
        <f>'6、销售进度'!AD53*$C40</f>
        <v>0</v>
      </c>
      <c r="AG40" s="37">
        <f>'6、销售进度'!AE53*$C40</f>
        <v>0</v>
      </c>
      <c r="AH40" s="37">
        <f>'6、销售进度'!AF53*$C40</f>
        <v>0</v>
      </c>
      <c r="AI40" s="37">
        <f>'6、销售进度'!AG53*$C40</f>
        <v>0</v>
      </c>
      <c r="AJ40" s="37">
        <f>'6、销售进度'!AH53*$C40</f>
        <v>0</v>
      </c>
      <c r="AK40" s="37">
        <f>'6、销售进度'!AI53*$C40</f>
        <v>0</v>
      </c>
      <c r="AL40" s="37">
        <f>'6、销售进度'!AJ53*$C40</f>
        <v>0</v>
      </c>
      <c r="AM40" s="37">
        <f>'6、销售进度'!AK53*$C40</f>
        <v>0</v>
      </c>
      <c r="AN40" s="37">
        <f>'6、销售进度'!AL53*$C40</f>
        <v>0</v>
      </c>
      <c r="AO40" s="37">
        <f>'6、销售进度'!AM53*$C40</f>
        <v>0</v>
      </c>
      <c r="AP40" s="37">
        <f>'6、销售进度'!AN53*$C40</f>
        <v>0</v>
      </c>
      <c r="AQ40" s="37">
        <f>'6、销售进度'!AO53*$C40</f>
        <v>0</v>
      </c>
      <c r="AR40" s="37">
        <f>'6、销售进度'!AP53*$C40</f>
        <v>0</v>
      </c>
      <c r="AS40" s="37">
        <f>'6、销售进度'!AQ53*$C40</f>
        <v>0</v>
      </c>
      <c r="AT40" s="37">
        <f>'6、销售进度'!AR53*$C40</f>
        <v>0</v>
      </c>
      <c r="AU40" s="37">
        <f>'6、销售进度'!AS53*$C40</f>
        <v>0</v>
      </c>
      <c r="AV40" s="37">
        <f>'6、销售进度'!AT53*$C40</f>
        <v>0</v>
      </c>
      <c r="AW40" s="37">
        <f>'6、销售进度'!AU53*$C40</f>
        <v>0</v>
      </c>
      <c r="AX40" s="37">
        <f>'6、销售进度'!AV53*$C40</f>
        <v>0</v>
      </c>
      <c r="AY40" s="37">
        <f>'6、销售进度'!AW53*$C40</f>
        <v>0</v>
      </c>
      <c r="AZ40" s="37">
        <f>'6、销售进度'!AX53*$C40</f>
        <v>0</v>
      </c>
      <c r="BA40" s="37">
        <f>'6、销售进度'!AY53*$C40</f>
        <v>0</v>
      </c>
      <c r="BB40" s="37">
        <f>'6、销售进度'!AZ53*$C40</f>
        <v>0</v>
      </c>
      <c r="BC40" s="37">
        <f>'6、销售进度'!BA53*$C40</f>
        <v>0</v>
      </c>
      <c r="BD40" s="37">
        <f>'6、销售进度'!BB53*$C40</f>
        <v>0</v>
      </c>
      <c r="BE40" s="37">
        <f>'6、销售进度'!BC53*$C40</f>
        <v>0</v>
      </c>
      <c r="BF40" s="37">
        <f>'6、销售进度'!BD53*$C40</f>
        <v>0</v>
      </c>
      <c r="BG40" s="37">
        <f>'6、销售进度'!BE53*$C40</f>
        <v>0</v>
      </c>
      <c r="BH40" s="37">
        <f>'6、销售进度'!BF53*$C40</f>
        <v>0</v>
      </c>
      <c r="BI40" s="37">
        <f>'6、销售进度'!BG53*$C40</f>
        <v>0</v>
      </c>
      <c r="BJ40" s="37">
        <f>'6、销售进度'!BH53*$C40</f>
        <v>0</v>
      </c>
      <c r="BK40" s="37">
        <f>'6、销售进度'!BI53*$C40</f>
        <v>0</v>
      </c>
      <c r="BL40" s="37">
        <f>'6、销售进度'!BJ53*$C40</f>
        <v>0</v>
      </c>
      <c r="BM40" s="37">
        <f>'6、销售进度'!BK53*$C40</f>
        <v>0</v>
      </c>
    </row>
    <row r="41" spans="1:101" s="36" customFormat="1">
      <c r="D41" s="36">
        <f t="shared" si="31"/>
        <v>1.0000000000000002</v>
      </c>
      <c r="N41" s="36">
        <v>0.05</v>
      </c>
      <c r="O41" s="36">
        <v>0.05</v>
      </c>
      <c r="P41" s="36">
        <v>0.05</v>
      </c>
      <c r="Q41" s="36">
        <v>0.05</v>
      </c>
      <c r="R41" s="36">
        <v>0.05</v>
      </c>
      <c r="S41" s="36">
        <v>0.05</v>
      </c>
      <c r="T41" s="36">
        <v>0.05</v>
      </c>
      <c r="U41" s="36">
        <v>0.05</v>
      </c>
      <c r="V41" s="36">
        <v>0.05</v>
      </c>
      <c r="W41" s="36">
        <v>0.05</v>
      </c>
      <c r="X41" s="36">
        <v>0.05</v>
      </c>
      <c r="Y41" s="36">
        <v>0.05</v>
      </c>
      <c r="Z41" s="36">
        <v>0.05</v>
      </c>
      <c r="AA41" s="36">
        <v>0.05</v>
      </c>
      <c r="AB41" s="36">
        <v>0.05</v>
      </c>
      <c r="AC41" s="36">
        <v>0.05</v>
      </c>
      <c r="AD41" s="36">
        <v>0.05</v>
      </c>
      <c r="AE41" s="36">
        <v>0.05</v>
      </c>
      <c r="AF41" s="36">
        <v>0.05</v>
      </c>
      <c r="AG41" s="36">
        <v>0.05</v>
      </c>
      <c r="CW41" s="66"/>
    </row>
    <row r="42" spans="1:101">
      <c r="B42" s="37" t="s">
        <v>690</v>
      </c>
      <c r="D42" s="37">
        <f t="shared" si="31"/>
        <v>0</v>
      </c>
      <c r="E42" s="37">
        <f t="shared" ref="E42:AS42" si="32">$D$40*E41</f>
        <v>0</v>
      </c>
      <c r="F42" s="37">
        <f t="shared" si="32"/>
        <v>0</v>
      </c>
      <c r="G42" s="37">
        <f t="shared" si="32"/>
        <v>0</v>
      </c>
      <c r="H42" s="37">
        <f t="shared" si="32"/>
        <v>0</v>
      </c>
      <c r="I42" s="37">
        <f t="shared" si="32"/>
        <v>0</v>
      </c>
      <c r="J42" s="37">
        <f t="shared" si="32"/>
        <v>0</v>
      </c>
      <c r="K42" s="37">
        <f t="shared" si="32"/>
        <v>0</v>
      </c>
      <c r="L42" s="37">
        <f t="shared" si="32"/>
        <v>0</v>
      </c>
      <c r="M42" s="37">
        <f t="shared" si="32"/>
        <v>0</v>
      </c>
      <c r="N42" s="37">
        <f t="shared" si="32"/>
        <v>0</v>
      </c>
      <c r="O42" s="37">
        <f t="shared" si="32"/>
        <v>0</v>
      </c>
      <c r="P42" s="37">
        <f t="shared" si="32"/>
        <v>0</v>
      </c>
      <c r="Q42" s="37">
        <f t="shared" si="32"/>
        <v>0</v>
      </c>
      <c r="R42" s="37">
        <f t="shared" si="32"/>
        <v>0</v>
      </c>
      <c r="S42" s="37">
        <f t="shared" si="32"/>
        <v>0</v>
      </c>
      <c r="T42" s="37">
        <f t="shared" si="32"/>
        <v>0</v>
      </c>
      <c r="U42" s="37">
        <f t="shared" si="32"/>
        <v>0</v>
      </c>
      <c r="V42" s="37">
        <f t="shared" si="32"/>
        <v>0</v>
      </c>
      <c r="W42" s="37">
        <f t="shared" si="32"/>
        <v>0</v>
      </c>
      <c r="X42" s="37">
        <f t="shared" si="32"/>
        <v>0</v>
      </c>
      <c r="Y42" s="37">
        <f t="shared" si="32"/>
        <v>0</v>
      </c>
      <c r="Z42" s="37">
        <f t="shared" si="32"/>
        <v>0</v>
      </c>
      <c r="AA42" s="37">
        <f t="shared" si="32"/>
        <v>0</v>
      </c>
      <c r="AB42" s="37">
        <f t="shared" si="32"/>
        <v>0</v>
      </c>
      <c r="AC42" s="37">
        <f t="shared" si="32"/>
        <v>0</v>
      </c>
      <c r="AD42" s="37">
        <f t="shared" si="32"/>
        <v>0</v>
      </c>
      <c r="AE42" s="37">
        <f t="shared" si="32"/>
        <v>0</v>
      </c>
      <c r="AF42" s="37">
        <f t="shared" si="32"/>
        <v>0</v>
      </c>
      <c r="AG42" s="37">
        <f t="shared" si="32"/>
        <v>0</v>
      </c>
      <c r="AH42" s="37">
        <f t="shared" si="32"/>
        <v>0</v>
      </c>
      <c r="AI42" s="37">
        <f t="shared" si="32"/>
        <v>0</v>
      </c>
      <c r="AJ42" s="37">
        <f t="shared" si="32"/>
        <v>0</v>
      </c>
      <c r="AK42" s="37">
        <f t="shared" si="32"/>
        <v>0</v>
      </c>
      <c r="AL42" s="37">
        <f t="shared" si="32"/>
        <v>0</v>
      </c>
      <c r="AM42" s="37">
        <f t="shared" si="32"/>
        <v>0</v>
      </c>
      <c r="AN42" s="37">
        <f t="shared" si="32"/>
        <v>0</v>
      </c>
      <c r="AO42" s="37">
        <f t="shared" si="32"/>
        <v>0</v>
      </c>
      <c r="AP42" s="37">
        <f t="shared" si="32"/>
        <v>0</v>
      </c>
      <c r="AQ42" s="37">
        <f t="shared" si="32"/>
        <v>0</v>
      </c>
      <c r="AR42" s="37">
        <f t="shared" si="32"/>
        <v>0</v>
      </c>
      <c r="AS42" s="37">
        <f t="shared" si="32"/>
        <v>0</v>
      </c>
    </row>
    <row r="43" spans="1:101">
      <c r="B43" s="37" t="s">
        <v>691</v>
      </c>
      <c r="D43" s="37">
        <f>AM43</f>
        <v>0</v>
      </c>
      <c r="F43" s="37">
        <f t="shared" ref="F43:AR43" si="33">E43+F42</f>
        <v>0</v>
      </c>
      <c r="G43" s="37">
        <f t="shared" si="33"/>
        <v>0</v>
      </c>
      <c r="H43" s="37">
        <f t="shared" si="33"/>
        <v>0</v>
      </c>
      <c r="I43" s="37">
        <f t="shared" si="33"/>
        <v>0</v>
      </c>
      <c r="J43" s="37">
        <f t="shared" si="33"/>
        <v>0</v>
      </c>
      <c r="K43" s="37">
        <f t="shared" si="33"/>
        <v>0</v>
      </c>
      <c r="L43" s="37">
        <f t="shared" si="33"/>
        <v>0</v>
      </c>
      <c r="M43" s="37">
        <f t="shared" si="33"/>
        <v>0</v>
      </c>
      <c r="N43" s="37">
        <f t="shared" si="33"/>
        <v>0</v>
      </c>
      <c r="O43" s="37">
        <f t="shared" si="33"/>
        <v>0</v>
      </c>
      <c r="P43" s="37">
        <f t="shared" si="33"/>
        <v>0</v>
      </c>
      <c r="Q43" s="37">
        <f t="shared" si="33"/>
        <v>0</v>
      </c>
      <c r="R43" s="37">
        <f t="shared" si="33"/>
        <v>0</v>
      </c>
      <c r="S43" s="37">
        <f t="shared" si="33"/>
        <v>0</v>
      </c>
      <c r="T43" s="37">
        <f t="shared" si="33"/>
        <v>0</v>
      </c>
      <c r="U43" s="37">
        <f t="shared" si="33"/>
        <v>0</v>
      </c>
      <c r="V43" s="37">
        <f t="shared" si="33"/>
        <v>0</v>
      </c>
      <c r="W43" s="37">
        <f t="shared" si="33"/>
        <v>0</v>
      </c>
      <c r="X43" s="37">
        <f t="shared" si="33"/>
        <v>0</v>
      </c>
      <c r="Y43" s="37">
        <f t="shared" si="33"/>
        <v>0</v>
      </c>
      <c r="Z43" s="37">
        <f t="shared" si="33"/>
        <v>0</v>
      </c>
      <c r="AA43" s="37">
        <f t="shared" si="33"/>
        <v>0</v>
      </c>
      <c r="AB43" s="37">
        <f t="shared" si="33"/>
        <v>0</v>
      </c>
      <c r="AC43" s="37">
        <f t="shared" si="33"/>
        <v>0</v>
      </c>
      <c r="AD43" s="37">
        <f t="shared" si="33"/>
        <v>0</v>
      </c>
      <c r="AE43" s="37">
        <f t="shared" si="33"/>
        <v>0</v>
      </c>
      <c r="AF43" s="37">
        <f t="shared" si="33"/>
        <v>0</v>
      </c>
      <c r="AG43" s="37">
        <f t="shared" si="33"/>
        <v>0</v>
      </c>
      <c r="AH43" s="37">
        <f t="shared" si="33"/>
        <v>0</v>
      </c>
      <c r="AI43" s="37">
        <f t="shared" si="33"/>
        <v>0</v>
      </c>
      <c r="AJ43" s="37">
        <f t="shared" si="33"/>
        <v>0</v>
      </c>
      <c r="AK43" s="37">
        <f t="shared" si="33"/>
        <v>0</v>
      </c>
      <c r="AL43" s="37">
        <f t="shared" si="33"/>
        <v>0</v>
      </c>
      <c r="AM43" s="37">
        <f t="shared" si="33"/>
        <v>0</v>
      </c>
      <c r="AN43" s="37">
        <f t="shared" si="33"/>
        <v>0</v>
      </c>
      <c r="AO43" s="37">
        <f t="shared" si="33"/>
        <v>0</v>
      </c>
      <c r="AP43" s="37">
        <f t="shared" si="33"/>
        <v>0</v>
      </c>
      <c r="AQ43" s="37">
        <f t="shared" si="33"/>
        <v>0</v>
      </c>
      <c r="AR43" s="37">
        <f t="shared" si="33"/>
        <v>0</v>
      </c>
      <c r="AS43" s="37">
        <v>0</v>
      </c>
      <c r="AT43" s="37">
        <f>AS43+AT42</f>
        <v>0</v>
      </c>
      <c r="AU43" s="37">
        <f>AT43+AU42</f>
        <v>0</v>
      </c>
    </row>
    <row r="44" spans="1:101">
      <c r="B44" s="37" t="s">
        <v>692</v>
      </c>
      <c r="E44" s="37">
        <f t="shared" ref="E44:AR44" si="34">E40-E42</f>
        <v>0</v>
      </c>
      <c r="F44" s="37">
        <f t="shared" si="34"/>
        <v>0</v>
      </c>
      <c r="G44" s="37">
        <f t="shared" si="34"/>
        <v>0</v>
      </c>
      <c r="H44" s="37">
        <f t="shared" si="34"/>
        <v>0</v>
      </c>
      <c r="I44" s="37">
        <f t="shared" si="34"/>
        <v>0</v>
      </c>
      <c r="J44" s="37">
        <f t="shared" si="34"/>
        <v>0</v>
      </c>
      <c r="K44" s="37">
        <f t="shared" si="34"/>
        <v>0</v>
      </c>
      <c r="L44" s="37">
        <f t="shared" si="34"/>
        <v>0</v>
      </c>
      <c r="M44" s="37">
        <f t="shared" si="34"/>
        <v>0</v>
      </c>
      <c r="N44" s="37">
        <f t="shared" si="34"/>
        <v>0</v>
      </c>
      <c r="O44" s="37">
        <f t="shared" si="34"/>
        <v>0</v>
      </c>
      <c r="P44" s="37">
        <f t="shared" si="34"/>
        <v>0</v>
      </c>
      <c r="Q44" s="37">
        <f t="shared" si="34"/>
        <v>0</v>
      </c>
      <c r="R44" s="37">
        <f t="shared" si="34"/>
        <v>0</v>
      </c>
      <c r="S44" s="37">
        <f t="shared" si="34"/>
        <v>0</v>
      </c>
      <c r="T44" s="37">
        <f t="shared" si="34"/>
        <v>0</v>
      </c>
      <c r="U44" s="37">
        <f t="shared" si="34"/>
        <v>0</v>
      </c>
      <c r="V44" s="37">
        <f t="shared" si="34"/>
        <v>0</v>
      </c>
      <c r="W44" s="37">
        <f t="shared" si="34"/>
        <v>0</v>
      </c>
      <c r="X44" s="37">
        <f t="shared" si="34"/>
        <v>0</v>
      </c>
      <c r="Y44" s="37">
        <f t="shared" si="34"/>
        <v>0</v>
      </c>
      <c r="Z44" s="37">
        <f t="shared" si="34"/>
        <v>0</v>
      </c>
      <c r="AA44" s="37">
        <f t="shared" si="34"/>
        <v>0</v>
      </c>
      <c r="AB44" s="37">
        <f t="shared" si="34"/>
        <v>0</v>
      </c>
      <c r="AC44" s="37">
        <f t="shared" si="34"/>
        <v>0</v>
      </c>
      <c r="AD44" s="37">
        <f t="shared" si="34"/>
        <v>0</v>
      </c>
      <c r="AE44" s="37">
        <f t="shared" si="34"/>
        <v>0</v>
      </c>
      <c r="AF44" s="37">
        <f t="shared" si="34"/>
        <v>0</v>
      </c>
      <c r="AG44" s="37">
        <f t="shared" si="34"/>
        <v>0</v>
      </c>
      <c r="AH44" s="37">
        <f t="shared" si="34"/>
        <v>0</v>
      </c>
      <c r="AI44" s="37">
        <f t="shared" si="34"/>
        <v>0</v>
      </c>
      <c r="AJ44" s="37">
        <f t="shared" si="34"/>
        <v>0</v>
      </c>
      <c r="AK44" s="37">
        <f t="shared" si="34"/>
        <v>0</v>
      </c>
      <c r="AL44" s="37">
        <f t="shared" si="34"/>
        <v>0</v>
      </c>
      <c r="AM44" s="37">
        <f t="shared" si="34"/>
        <v>0</v>
      </c>
      <c r="AN44" s="37">
        <f t="shared" si="34"/>
        <v>0</v>
      </c>
      <c r="AO44" s="37">
        <f t="shared" si="34"/>
        <v>0</v>
      </c>
      <c r="AP44" s="37">
        <f t="shared" si="34"/>
        <v>0</v>
      </c>
      <c r="AQ44" s="37">
        <f t="shared" si="34"/>
        <v>0</v>
      </c>
      <c r="AR44" s="37">
        <f t="shared" si="34"/>
        <v>0</v>
      </c>
      <c r="AS44" s="37">
        <f t="shared" ref="AS44:AY44" si="35">AS40-AS43</f>
        <v>0</v>
      </c>
      <c r="AT44" s="37">
        <f t="shared" si="35"/>
        <v>0</v>
      </c>
      <c r="AU44" s="37">
        <f t="shared" si="35"/>
        <v>0</v>
      </c>
      <c r="AV44" s="37">
        <f t="shared" si="35"/>
        <v>0</v>
      </c>
      <c r="AW44" s="37">
        <f t="shared" si="35"/>
        <v>0</v>
      </c>
      <c r="AX44" s="37">
        <f t="shared" si="35"/>
        <v>0</v>
      </c>
      <c r="AY44" s="37">
        <f t="shared" si="35"/>
        <v>0</v>
      </c>
    </row>
  </sheetData>
  <sheetProtection password="DEF3" sheet="1" objects="1" scenarios="1" formatCells="0" formatColumns="0" formatRows="0" autoFilter="0" pivotTables="0"/>
  <mergeCells count="23">
    <mergeCell ref="D2:D3"/>
    <mergeCell ref="A2:C3"/>
    <mergeCell ref="B32:C32"/>
    <mergeCell ref="B33:C33"/>
    <mergeCell ref="A34:C34"/>
    <mergeCell ref="B25:C25"/>
    <mergeCell ref="B26:C26"/>
    <mergeCell ref="A35:C35"/>
    <mergeCell ref="A4:A17"/>
    <mergeCell ref="A18:A25"/>
    <mergeCell ref="A26:A27"/>
    <mergeCell ref="A30:A33"/>
    <mergeCell ref="B4:B15"/>
    <mergeCell ref="B18:B20"/>
    <mergeCell ref="B21:B23"/>
    <mergeCell ref="B27:C27"/>
    <mergeCell ref="A28:C28"/>
    <mergeCell ref="A29:C29"/>
    <mergeCell ref="B30:C30"/>
    <mergeCell ref="B31:C31"/>
    <mergeCell ref="B16:C16"/>
    <mergeCell ref="B17:C17"/>
    <mergeCell ref="B24:C24"/>
  </mergeCells>
  <phoneticPr fontId="1" type="noConversion"/>
  <pageMargins left="0.69930555555555596" right="0.69930555555555596" top="0.75" bottom="0.75" header="0.3" footer="0.3"/>
  <pageSetup paperSize="9" orientation="portrait" horizontalDpi="2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0"/>
  <sheetViews>
    <sheetView workbookViewId="0">
      <selection activeCell="F20" sqref="F20"/>
    </sheetView>
  </sheetViews>
  <sheetFormatPr defaultColWidth="9" defaultRowHeight="27.95" customHeight="1"/>
  <cols>
    <col min="1" max="1" width="28.375" customWidth="1"/>
    <col min="2" max="4" width="25.25" customWidth="1"/>
    <col min="5" max="5" width="14" customWidth="1"/>
    <col min="6" max="6" width="11.25" customWidth="1"/>
    <col min="7" max="7" width="17.25" customWidth="1"/>
  </cols>
  <sheetData>
    <row r="1" spans="1:5" ht="39" customHeight="1">
      <c r="A1" s="894" t="s">
        <v>700</v>
      </c>
      <c r="B1" s="894"/>
      <c r="C1" s="894"/>
      <c r="D1" s="894"/>
    </row>
    <row r="2" spans="1:5" ht="27.95" customHeight="1">
      <c r="A2" s="19" t="s">
        <v>701</v>
      </c>
      <c r="B2" s="20">
        <v>7.02257940946482E-2</v>
      </c>
      <c r="C2" s="20">
        <v>7.9732676625515003E-2</v>
      </c>
      <c r="D2" s="20">
        <f>'利润表（汇总）'!AE21</f>
        <v>0.10887362755050206</v>
      </c>
    </row>
    <row r="3" spans="1:5" ht="27.95" customHeight="1">
      <c r="A3" s="19" t="s">
        <v>702</v>
      </c>
      <c r="B3" s="21">
        <v>26380.32</v>
      </c>
      <c r="C3" s="21">
        <v>26380.32</v>
      </c>
      <c r="D3" s="21">
        <f>'1、规划指标'!$B3</f>
        <v>26380.32</v>
      </c>
      <c r="E3" s="22">
        <f>C3-'1、规划指标'!B3</f>
        <v>0</v>
      </c>
    </row>
    <row r="4" spans="1:5" ht="27.95" customHeight="1">
      <c r="A4" s="19" t="s">
        <v>703</v>
      </c>
      <c r="B4" s="21">
        <v>72545.88</v>
      </c>
      <c r="C4" s="21">
        <v>72545.88</v>
      </c>
      <c r="D4" s="21">
        <f>'1、规划指标'!$F4</f>
        <v>72545.88</v>
      </c>
      <c r="E4" s="22">
        <f>C4-'1、规划指标'!F4</f>
        <v>0</v>
      </c>
    </row>
    <row r="5" spans="1:5" ht="27.95" customHeight="1">
      <c r="A5" s="19" t="s">
        <v>704</v>
      </c>
      <c r="B5" s="21">
        <v>71705.88</v>
      </c>
      <c r="C5" s="21">
        <v>71705.88</v>
      </c>
      <c r="D5" s="21">
        <f>'1、规划指标'!$C25</f>
        <v>71705.88</v>
      </c>
      <c r="E5" s="22">
        <f>C5-'1、规划指标'!C25</f>
        <v>0</v>
      </c>
    </row>
    <row r="6" spans="1:5" ht="27.95" customHeight="1">
      <c r="A6" s="19" t="s">
        <v>705</v>
      </c>
      <c r="B6" s="23">
        <v>55061.369889522401</v>
      </c>
      <c r="C6" s="23">
        <v>55061.369889522401</v>
      </c>
      <c r="D6" s="23">
        <f>('5、销售定价'!D4+'5、销售定价'!D5+'5、销售定价'!D6+'5、销售定价'!D7)/('5、销售定价'!B4+'5、销售定价'!B5+'5、销售定价'!B6+'5、销售定价'!B7)*10000</f>
        <v>66073.643867426974</v>
      </c>
      <c r="E6" s="24"/>
    </row>
    <row r="7" spans="1:5" ht="27.95" customHeight="1">
      <c r="A7" s="19" t="s">
        <v>706</v>
      </c>
      <c r="B7" s="21">
        <v>410868.71600000001</v>
      </c>
      <c r="C7" s="21">
        <v>410868.71600000001</v>
      </c>
      <c r="D7" s="21">
        <f>'5、销售定价'!$D18</f>
        <v>489172.45919999992</v>
      </c>
      <c r="E7" s="25">
        <f>C7-'现金流（汇总）'!D4</f>
        <v>-78303.74319999991</v>
      </c>
    </row>
    <row r="8" spans="1:5" ht="27.95" customHeight="1">
      <c r="A8" s="19" t="s">
        <v>65</v>
      </c>
      <c r="B8" s="26">
        <v>10</v>
      </c>
      <c r="C8" s="26">
        <v>10</v>
      </c>
      <c r="D8" s="26">
        <f>主要成果输出!C6+1</f>
        <v>10</v>
      </c>
      <c r="E8" s="22"/>
    </row>
    <row r="9" spans="1:5" ht="27.95" customHeight="1">
      <c r="A9" s="19" t="s">
        <v>707</v>
      </c>
      <c r="B9" s="27">
        <v>16</v>
      </c>
      <c r="C9" s="27">
        <v>15</v>
      </c>
      <c r="D9" s="27">
        <f>主要成果输出!C7</f>
        <v>16</v>
      </c>
      <c r="E9" s="22"/>
    </row>
    <row r="10" spans="1:5" ht="27.95" customHeight="1">
      <c r="A10" s="19" t="s">
        <v>708</v>
      </c>
      <c r="B10" s="21">
        <v>28772.767241219801</v>
      </c>
      <c r="C10" s="21">
        <v>32870.933185589703</v>
      </c>
      <c r="D10" s="21">
        <f>主要成果输出!C8</f>
        <v>53257.980130903954</v>
      </c>
      <c r="E10" s="28">
        <f>D10-'现金流（汇总）'!D29+'8、融资与资金成本'!B43</f>
        <v>-1.1732481652870774E-10</v>
      </c>
    </row>
    <row r="11" spans="1:5" ht="27.95" customHeight="1">
      <c r="A11" s="19" t="s">
        <v>709</v>
      </c>
      <c r="B11" s="29">
        <v>156000</v>
      </c>
      <c r="C11" s="29">
        <v>156000</v>
      </c>
      <c r="D11" s="29">
        <f>首页!E11</f>
        <v>156000</v>
      </c>
    </row>
    <row r="12" spans="1:5" ht="27.95" customHeight="1">
      <c r="A12" s="19" t="s">
        <v>710</v>
      </c>
      <c r="B12" s="30">
        <v>246121.2</v>
      </c>
      <c r="C12" s="30">
        <v>241753.2</v>
      </c>
      <c r="D12" s="30">
        <f>首页!E13</f>
        <v>232674</v>
      </c>
    </row>
    <row r="13" spans="1:5" ht="27.95" customHeight="1">
      <c r="A13" s="19" t="s">
        <v>711</v>
      </c>
      <c r="B13" s="31">
        <v>33926.282236840998</v>
      </c>
      <c r="C13" s="31">
        <v>33324.1805048061</v>
      </c>
      <c r="D13" s="31">
        <f>首页!E13/'1、规划指标'!F4*10000</f>
        <v>32072.669047504831</v>
      </c>
    </row>
    <row r="14" spans="1:5" ht="27.95" customHeight="1">
      <c r="A14" s="19" t="s">
        <v>712</v>
      </c>
      <c r="B14" s="32">
        <v>0.57769999999999999</v>
      </c>
      <c r="C14" s="32">
        <v>0.54969999999999997</v>
      </c>
      <c r="D14" s="32">
        <f>(D12-D11)/D11</f>
        <v>0.49149999999999999</v>
      </c>
    </row>
    <row r="15" spans="1:5" ht="27.95" customHeight="1">
      <c r="A15" s="19" t="s">
        <v>164</v>
      </c>
      <c r="B15" s="32">
        <v>0.39135239473474698</v>
      </c>
      <c r="C15" s="32">
        <v>0.43475950082134601</v>
      </c>
      <c r="D15" s="32">
        <f>主要成果输出!C12</f>
        <v>0.43765087447928241</v>
      </c>
    </row>
    <row r="18" spans="1:4" ht="27.95" customHeight="1">
      <c r="A18" s="895"/>
      <c r="B18" s="895"/>
      <c r="C18" s="895"/>
      <c r="D18" s="895"/>
    </row>
    <row r="19" spans="1:4" ht="27.95" customHeight="1">
      <c r="A19" s="895"/>
      <c r="B19" s="895"/>
      <c r="C19" s="895"/>
      <c r="D19" s="895"/>
    </row>
    <row r="20" spans="1:4" ht="27.95" customHeight="1">
      <c r="A20" s="895"/>
      <c r="B20" s="895"/>
      <c r="C20" s="895"/>
      <c r="D20" s="895"/>
    </row>
  </sheetData>
  <mergeCells count="2">
    <mergeCell ref="A1:D1"/>
    <mergeCell ref="A18:D20"/>
  </mergeCells>
  <phoneticPr fontId="1" type="noConversion"/>
  <pageMargins left="0.69930555555555596" right="0.69930555555555596"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10"/>
  <sheetViews>
    <sheetView workbookViewId="0">
      <selection activeCell="I2" sqref="I2"/>
    </sheetView>
  </sheetViews>
  <sheetFormatPr defaultColWidth="9" defaultRowHeight="14.25"/>
  <cols>
    <col min="1" max="1" width="13.625" customWidth="1"/>
    <col min="2" max="2" width="23.25" customWidth="1"/>
    <col min="3" max="3" width="26.75" customWidth="1"/>
    <col min="4" max="4" width="11.75" customWidth="1"/>
    <col min="5" max="5" width="23.875" customWidth="1"/>
    <col min="6" max="6" width="18.125" customWidth="1"/>
    <col min="7" max="8" width="6.5" customWidth="1"/>
    <col min="9" max="250" width="13.625" customWidth="1"/>
  </cols>
  <sheetData>
    <row r="1" spans="1:8" ht="38.1" customHeight="1">
      <c r="A1" s="10" t="s">
        <v>142</v>
      </c>
      <c r="B1" s="10" t="s">
        <v>4</v>
      </c>
      <c r="C1" s="10" t="s">
        <v>713</v>
      </c>
      <c r="D1" s="10" t="s">
        <v>142</v>
      </c>
      <c r="E1" s="10" t="s">
        <v>4</v>
      </c>
      <c r="F1" s="10" t="s">
        <v>713</v>
      </c>
    </row>
    <row r="2" spans="1:8" ht="38.1" customHeight="1">
      <c r="A2" s="11">
        <v>1</v>
      </c>
      <c r="B2" s="11" t="s">
        <v>714</v>
      </c>
      <c r="C2" s="12">
        <f>'利润表（汇总）'!AE9</f>
        <v>489172.45919999992</v>
      </c>
      <c r="D2" s="11">
        <v>6</v>
      </c>
      <c r="E2" s="11" t="s">
        <v>715</v>
      </c>
      <c r="F2" s="12">
        <f>'利润表（汇总）'!AE15</f>
        <v>25979.05504481378</v>
      </c>
      <c r="G2" s="13"/>
      <c r="H2" s="13"/>
    </row>
    <row r="3" spans="1:8" ht="38.1" customHeight="1">
      <c r="A3" s="11">
        <v>2</v>
      </c>
      <c r="B3" s="11" t="s">
        <v>716</v>
      </c>
      <c r="C3" s="12">
        <f>'利润表（汇总）'!AE10+'利润表（汇总）'!AE11</f>
        <v>338051.67480036803</v>
      </c>
      <c r="D3" s="11">
        <v>7</v>
      </c>
      <c r="E3" s="11" t="s">
        <v>228</v>
      </c>
      <c r="F3" s="12">
        <f>'利润表（汇总）'!AE16</f>
        <v>17320.618220838598</v>
      </c>
      <c r="G3" s="13"/>
      <c r="H3" s="13"/>
    </row>
    <row r="4" spans="1:8" ht="38.1" customHeight="1">
      <c r="A4" s="11">
        <v>2.1</v>
      </c>
      <c r="B4" s="11" t="s">
        <v>209</v>
      </c>
      <c r="C4" s="12">
        <f>'利润表（汇总）'!AE10</f>
        <v>287592.02104800002</v>
      </c>
      <c r="D4" s="11">
        <v>8</v>
      </c>
      <c r="E4" s="11" t="s">
        <v>717</v>
      </c>
      <c r="F4" s="12">
        <f>'利润表（汇总）'!AE17</f>
        <v>9199.4785239870853</v>
      </c>
      <c r="G4" s="13"/>
      <c r="H4" s="13"/>
    </row>
    <row r="5" spans="1:8" ht="38.1" customHeight="1">
      <c r="A5" s="11">
        <v>2.2000000000000002</v>
      </c>
      <c r="B5" s="11" t="s">
        <v>718</v>
      </c>
      <c r="C5" s="12">
        <f>'利润表（汇总）'!AE11</f>
        <v>50459.653752368009</v>
      </c>
      <c r="D5" s="11">
        <v>9</v>
      </c>
      <c r="E5" s="11" t="s">
        <v>719</v>
      </c>
      <c r="F5" s="12">
        <f>C6-C8-C9-C10-F2-F3-F4</f>
        <v>74652.182109192421</v>
      </c>
      <c r="G5" s="13"/>
      <c r="H5" s="13"/>
    </row>
    <row r="6" spans="1:8" ht="38.1" customHeight="1">
      <c r="A6" s="11">
        <v>3</v>
      </c>
      <c r="B6" s="11" t="s">
        <v>720</v>
      </c>
      <c r="C6" s="12">
        <f>C2-C3</f>
        <v>151120.7843996319</v>
      </c>
      <c r="D6" s="11">
        <v>10</v>
      </c>
      <c r="E6" s="11" t="s">
        <v>230</v>
      </c>
      <c r="F6" s="12">
        <f>'利润表（汇总）'!AE18</f>
        <v>21394.201978288467</v>
      </c>
      <c r="G6" s="13"/>
      <c r="H6" s="13"/>
    </row>
    <row r="7" spans="1:8" ht="38.1" customHeight="1">
      <c r="A7" s="11">
        <v>4</v>
      </c>
      <c r="B7" s="11" t="s">
        <v>721</v>
      </c>
      <c r="C7" s="14">
        <f>C6/C2</f>
        <v>0.308931505765425</v>
      </c>
      <c r="D7" s="11">
        <v>11</v>
      </c>
      <c r="E7" s="10" t="s">
        <v>231</v>
      </c>
      <c r="F7" s="15">
        <f>'利润表（汇总）'!AE19</f>
        <v>53257.980130903954</v>
      </c>
      <c r="G7" s="13"/>
      <c r="H7" s="13"/>
    </row>
    <row r="8" spans="1:8" ht="38.1" customHeight="1">
      <c r="A8" s="11">
        <v>5</v>
      </c>
      <c r="B8" s="11" t="s">
        <v>722</v>
      </c>
      <c r="C8" s="12">
        <f>'利润表（汇总）'!AE12</f>
        <v>11740.139020800001</v>
      </c>
      <c r="D8" s="11">
        <v>10</v>
      </c>
      <c r="E8" s="10" t="s">
        <v>723</v>
      </c>
      <c r="F8" s="16">
        <f>'利润表（汇总）'!AE21</f>
        <v>0.10887362755050206</v>
      </c>
      <c r="G8" s="13"/>
      <c r="H8" s="13"/>
    </row>
    <row r="9" spans="1:8" ht="38.1" customHeight="1">
      <c r="A9" s="11">
        <v>6</v>
      </c>
      <c r="B9" s="11" t="s">
        <v>225</v>
      </c>
      <c r="C9" s="12">
        <f>'利润表（汇总）'!AE13</f>
        <v>9783.4491839999973</v>
      </c>
      <c r="D9" s="11">
        <v>11</v>
      </c>
      <c r="E9" s="10" t="s">
        <v>724</v>
      </c>
      <c r="F9" s="17">
        <f>主要成果输出!C7</f>
        <v>16</v>
      </c>
      <c r="G9" s="13"/>
      <c r="H9" s="13"/>
    </row>
    <row r="10" spans="1:8" ht="38.1" customHeight="1">
      <c r="A10" s="11">
        <v>7</v>
      </c>
      <c r="B10" s="11" t="s">
        <v>725</v>
      </c>
      <c r="C10" s="12">
        <f>'利润表（汇总）'!AE14</f>
        <v>2445.8622959999998</v>
      </c>
      <c r="D10" s="11">
        <v>12</v>
      </c>
      <c r="E10" s="10" t="s">
        <v>726</v>
      </c>
      <c r="F10" s="18">
        <f>主要成果输出!C12</f>
        <v>0.43765087447928241</v>
      </c>
      <c r="G10" s="13"/>
      <c r="H10" s="13"/>
    </row>
  </sheetData>
  <phoneticPr fontId="1" type="noConversion"/>
  <pageMargins left="0.75" right="0.75" top="1" bottom="1" header="0.51180555555555596" footer="0.5118055555555559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Q11"/>
  <sheetViews>
    <sheetView workbookViewId="0">
      <selection activeCell="B13" sqref="B13"/>
    </sheetView>
  </sheetViews>
  <sheetFormatPr defaultColWidth="9" defaultRowHeight="14.25"/>
  <cols>
    <col min="2" max="2" width="9.5"/>
    <col min="3" max="3" width="12.625"/>
    <col min="4" max="7" width="9.625"/>
    <col min="8" max="10" width="10.75"/>
    <col min="11" max="19" width="10.125"/>
    <col min="20" max="22" width="10.75"/>
    <col min="23" max="25" width="10.125"/>
    <col min="26" max="31" width="9.625"/>
    <col min="32" max="34" width="10.75"/>
    <col min="35" max="43" width="9.625"/>
    <col min="44" max="46" width="10.75"/>
    <col min="47" max="55" width="9.625"/>
    <col min="56" max="58" width="10.75"/>
    <col min="59" max="66" width="9.625"/>
    <col min="67" max="69" width="10.75"/>
  </cols>
  <sheetData>
    <row r="1" spans="1:69" ht="16.5">
      <c r="C1" s="2">
        <f>'现金流（汇总）'!E2</f>
        <v>42491</v>
      </c>
      <c r="D1" s="2">
        <f>'现金流（汇总）'!F2</f>
        <v>42522</v>
      </c>
      <c r="E1" s="2">
        <f>'现金流（汇总）'!G2</f>
        <v>42553</v>
      </c>
      <c r="F1" s="2">
        <f>'现金流（汇总）'!H2</f>
        <v>42584</v>
      </c>
      <c r="G1" s="2">
        <f>'现金流（汇总）'!I2</f>
        <v>42615</v>
      </c>
      <c r="H1" s="2">
        <f>'现金流（汇总）'!J2</f>
        <v>42646</v>
      </c>
      <c r="I1" s="2">
        <f>'现金流（汇总）'!K2</f>
        <v>42677</v>
      </c>
      <c r="J1" s="2">
        <f>'现金流（汇总）'!L2</f>
        <v>42708</v>
      </c>
      <c r="K1" s="2">
        <f>'现金流（汇总）'!M2</f>
        <v>42739</v>
      </c>
      <c r="L1" s="2">
        <f>'现金流（汇总）'!N2</f>
        <v>42770</v>
      </c>
      <c r="M1" s="2">
        <f>'现金流（汇总）'!O2</f>
        <v>42801</v>
      </c>
      <c r="N1" s="2">
        <f>'现金流（汇总）'!P2</f>
        <v>42832</v>
      </c>
      <c r="O1" s="2">
        <f>'现金流（汇总）'!Q2</f>
        <v>42863</v>
      </c>
      <c r="P1" s="2">
        <f>'现金流（汇总）'!R2</f>
        <v>42894</v>
      </c>
      <c r="Q1" s="2">
        <f>'现金流（汇总）'!S2</f>
        <v>42925</v>
      </c>
      <c r="R1" s="2">
        <f>'现金流（汇总）'!T2</f>
        <v>42956</v>
      </c>
      <c r="S1" s="2">
        <f>'现金流（汇总）'!U2</f>
        <v>42987</v>
      </c>
      <c r="T1" s="2">
        <f>'现金流（汇总）'!V2</f>
        <v>43018</v>
      </c>
      <c r="U1" s="2">
        <f>'现金流（汇总）'!W2</f>
        <v>43049</v>
      </c>
      <c r="V1" s="2">
        <f>'现金流（汇总）'!X2</f>
        <v>43080</v>
      </c>
      <c r="W1" s="2">
        <f>'现金流（汇总）'!Y2</f>
        <v>43111</v>
      </c>
      <c r="X1" s="2">
        <f>'现金流（汇总）'!Z2</f>
        <v>43142</v>
      </c>
      <c r="Y1" s="2">
        <f>'现金流（汇总）'!AA2</f>
        <v>43173</v>
      </c>
      <c r="Z1" s="2">
        <f>'现金流（汇总）'!AB2</f>
        <v>43204</v>
      </c>
      <c r="AA1" s="2">
        <f>'现金流（汇总）'!AC2</f>
        <v>43235</v>
      </c>
      <c r="AB1" s="2">
        <f>'现金流（汇总）'!AD2</f>
        <v>43266</v>
      </c>
      <c r="AC1" s="2">
        <f>'现金流（汇总）'!AE2</f>
        <v>43297</v>
      </c>
      <c r="AD1" s="2">
        <f>'现金流（汇总）'!AF2</f>
        <v>43328</v>
      </c>
      <c r="AE1" s="2">
        <f>'现金流（汇总）'!AG2</f>
        <v>43359</v>
      </c>
      <c r="AF1" s="2">
        <f>'现金流（汇总）'!AH2</f>
        <v>43390</v>
      </c>
      <c r="AG1" s="2">
        <f>'现金流（汇总）'!AI2</f>
        <v>43421</v>
      </c>
      <c r="AH1" s="2">
        <f>'现金流（汇总）'!AJ2</f>
        <v>43452</v>
      </c>
      <c r="AI1" s="2">
        <f>'现金流（汇总）'!AK2</f>
        <v>43483</v>
      </c>
      <c r="AJ1" s="2">
        <f>'现金流（汇总）'!AL2</f>
        <v>43514</v>
      </c>
      <c r="AK1" s="2">
        <f>'现金流（汇总）'!AM2</f>
        <v>43545</v>
      </c>
      <c r="AL1" s="2">
        <f>'现金流（汇总）'!AN2</f>
        <v>43576</v>
      </c>
      <c r="AM1" s="2">
        <f>'现金流（汇总）'!AO2</f>
        <v>43607</v>
      </c>
      <c r="AN1" s="2">
        <f>'现金流（汇总）'!AP2</f>
        <v>43638</v>
      </c>
      <c r="AO1" s="2">
        <f>'现金流（汇总）'!AQ2</f>
        <v>43669</v>
      </c>
      <c r="AP1" s="2">
        <f>'现金流（汇总）'!AR2</f>
        <v>43700</v>
      </c>
      <c r="AQ1" s="2">
        <f>'现金流（汇总）'!AS2</f>
        <v>43731</v>
      </c>
      <c r="AR1" s="2">
        <f>'现金流（汇总）'!AT2</f>
        <v>43762</v>
      </c>
      <c r="AS1" s="2">
        <f>'现金流（汇总）'!AU2</f>
        <v>43793</v>
      </c>
      <c r="AT1" s="2">
        <f>'现金流（汇总）'!AV2</f>
        <v>43824</v>
      </c>
      <c r="AU1" s="2">
        <f>'现金流（汇总）'!AW2</f>
        <v>43855</v>
      </c>
      <c r="AV1" s="2">
        <f>'现金流（汇总）'!AX2</f>
        <v>43886</v>
      </c>
      <c r="AW1" s="2">
        <f>'现金流（汇总）'!AY2</f>
        <v>43917</v>
      </c>
      <c r="AX1" s="2">
        <f>'现金流（汇总）'!AZ2</f>
        <v>43948</v>
      </c>
      <c r="AY1" s="2">
        <f>'现金流（汇总）'!BA2</f>
        <v>43979</v>
      </c>
      <c r="AZ1" s="2">
        <f>'现金流（汇总）'!BB2</f>
        <v>44010</v>
      </c>
      <c r="BA1" s="2">
        <f>'现金流（汇总）'!BC2</f>
        <v>44041</v>
      </c>
      <c r="BB1" s="2">
        <f>'现金流（汇总）'!BD2</f>
        <v>44072</v>
      </c>
      <c r="BC1" s="2">
        <f>'现金流（汇总）'!BE2</f>
        <v>44103</v>
      </c>
      <c r="BD1" s="2">
        <f>'现金流（汇总）'!BF2</f>
        <v>44134</v>
      </c>
      <c r="BE1" s="2">
        <f>'现金流（汇总）'!BG2</f>
        <v>44165</v>
      </c>
      <c r="BF1" s="2">
        <f>'现金流（汇总）'!BH2</f>
        <v>44196</v>
      </c>
      <c r="BG1" s="2">
        <f>'现金流（汇总）'!BI2</f>
        <v>44227</v>
      </c>
      <c r="BH1" s="2">
        <f>'现金流（汇总）'!BJ2</f>
        <v>44258</v>
      </c>
      <c r="BI1" s="2">
        <f>'现金流（汇总）'!BK2</f>
        <v>44289</v>
      </c>
      <c r="BJ1" s="2">
        <f>'现金流（汇总）'!BL2</f>
        <v>44320</v>
      </c>
      <c r="BK1" s="2">
        <f>'现金流（汇总）'!BM2</f>
        <v>44351</v>
      </c>
      <c r="BL1" s="2">
        <f>'现金流（汇总）'!BN2</f>
        <v>44382</v>
      </c>
      <c r="BM1" s="2">
        <f>'现金流（汇总）'!BO2</f>
        <v>44413</v>
      </c>
      <c r="BN1" s="2">
        <f>'现金流（汇总）'!BP2</f>
        <v>44444</v>
      </c>
      <c r="BO1" s="2">
        <f>'现金流（汇总）'!BQ2</f>
        <v>44475</v>
      </c>
      <c r="BP1" s="2">
        <f>'现金流（汇总）'!BR2</f>
        <v>44506</v>
      </c>
      <c r="BQ1" s="2">
        <f>'现金流（汇总）'!BS2</f>
        <v>44537</v>
      </c>
    </row>
    <row r="2" spans="1:69" ht="16.5">
      <c r="A2" s="3" t="s">
        <v>727</v>
      </c>
      <c r="B2" s="3" t="s">
        <v>239</v>
      </c>
      <c r="C2" s="4">
        <f>'现金流（汇总）'!E3</f>
        <v>1</v>
      </c>
      <c r="D2" s="4">
        <f>'现金流（汇总）'!F3</f>
        <v>2</v>
      </c>
      <c r="E2" s="4">
        <f>'现金流（汇总）'!G3</f>
        <v>3</v>
      </c>
      <c r="F2" s="4">
        <f>'现金流（汇总）'!H3</f>
        <v>4</v>
      </c>
      <c r="G2" s="4">
        <f>'现金流（汇总）'!I3</f>
        <v>5</v>
      </c>
      <c r="H2" s="4">
        <f>'现金流（汇总）'!J3</f>
        <v>6</v>
      </c>
      <c r="I2" s="4">
        <f>'现金流（汇总）'!K3</f>
        <v>7</v>
      </c>
      <c r="J2" s="4">
        <f>'现金流（汇总）'!L3</f>
        <v>8</v>
      </c>
      <c r="K2" s="4">
        <f>'现金流（汇总）'!M3</f>
        <v>9</v>
      </c>
      <c r="L2" s="4">
        <f>'现金流（汇总）'!N3</f>
        <v>10</v>
      </c>
      <c r="M2" s="4">
        <f>'现金流（汇总）'!O3</f>
        <v>11</v>
      </c>
      <c r="N2" s="4">
        <f>'现金流（汇总）'!P3</f>
        <v>12</v>
      </c>
      <c r="O2" s="4">
        <f>'现金流（汇总）'!Q3</f>
        <v>13</v>
      </c>
      <c r="P2" s="4">
        <f>'现金流（汇总）'!R3</f>
        <v>14</v>
      </c>
      <c r="Q2" s="4">
        <f>'现金流（汇总）'!S3</f>
        <v>15</v>
      </c>
      <c r="R2" s="4">
        <f>'现金流（汇总）'!T3</f>
        <v>16</v>
      </c>
      <c r="S2" s="4">
        <f>'现金流（汇总）'!U3</f>
        <v>17</v>
      </c>
      <c r="T2" s="4">
        <f>'现金流（汇总）'!V3</f>
        <v>18</v>
      </c>
      <c r="U2" s="4">
        <f>'现金流（汇总）'!W3</f>
        <v>19</v>
      </c>
      <c r="V2" s="4">
        <f>'现金流（汇总）'!X3</f>
        <v>20</v>
      </c>
      <c r="W2" s="4">
        <f>'现金流（汇总）'!Y3</f>
        <v>21</v>
      </c>
      <c r="X2" s="4">
        <f>'现金流（汇总）'!Z3</f>
        <v>22</v>
      </c>
      <c r="Y2" s="4">
        <f>'现金流（汇总）'!AA3</f>
        <v>23</v>
      </c>
      <c r="Z2" s="4">
        <f>'现金流（汇总）'!AB3</f>
        <v>24</v>
      </c>
      <c r="AA2" s="4">
        <f>'现金流（汇总）'!AC3</f>
        <v>25</v>
      </c>
      <c r="AB2" s="4">
        <f>'现金流（汇总）'!AD3</f>
        <v>26</v>
      </c>
      <c r="AC2" s="4">
        <f>'现金流（汇总）'!AE3</f>
        <v>27</v>
      </c>
      <c r="AD2" s="4">
        <f>'现金流（汇总）'!AF3</f>
        <v>28</v>
      </c>
      <c r="AE2" s="4">
        <f>'现金流（汇总）'!AG3</f>
        <v>29</v>
      </c>
      <c r="AF2" s="4">
        <f>'现金流（汇总）'!AH3</f>
        <v>30</v>
      </c>
      <c r="AG2" s="4">
        <f>'现金流（汇总）'!AI3</f>
        <v>31</v>
      </c>
      <c r="AH2" s="4">
        <f>'现金流（汇总）'!AJ3</f>
        <v>32</v>
      </c>
      <c r="AI2" s="4">
        <f>'现金流（汇总）'!AK3</f>
        <v>33</v>
      </c>
      <c r="AJ2" s="4">
        <f>'现金流（汇总）'!AL3</f>
        <v>34</v>
      </c>
      <c r="AK2" s="4">
        <f>'现金流（汇总）'!AM3</f>
        <v>35</v>
      </c>
      <c r="AL2" s="4">
        <f>'现金流（汇总）'!AN3</f>
        <v>36</v>
      </c>
      <c r="AM2" s="4">
        <f>'现金流（汇总）'!AO3</f>
        <v>37</v>
      </c>
      <c r="AN2" s="4">
        <f>'现金流（汇总）'!AP3</f>
        <v>38</v>
      </c>
      <c r="AO2" s="4">
        <f>'现金流（汇总）'!AQ3</f>
        <v>39</v>
      </c>
      <c r="AP2" s="4">
        <f>'现金流（汇总）'!AR3</f>
        <v>40</v>
      </c>
      <c r="AQ2" s="4">
        <f>'现金流（汇总）'!AS3</f>
        <v>41</v>
      </c>
      <c r="AR2" s="4">
        <f>'现金流（汇总）'!AT3</f>
        <v>42</v>
      </c>
      <c r="AS2" s="4">
        <f>'现金流（汇总）'!AU3</f>
        <v>43</v>
      </c>
      <c r="AT2" s="4">
        <f>'现金流（汇总）'!AV3</f>
        <v>44</v>
      </c>
      <c r="AU2" s="4">
        <f>'现金流（汇总）'!AW3</f>
        <v>45</v>
      </c>
      <c r="AV2" s="4">
        <f>'现金流（汇总）'!AX3</f>
        <v>46</v>
      </c>
      <c r="AW2" s="4">
        <f>'现金流（汇总）'!AY3</f>
        <v>47</v>
      </c>
      <c r="AX2" s="4">
        <f>'现金流（汇总）'!AZ3</f>
        <v>48</v>
      </c>
      <c r="AY2" s="4">
        <f>'现金流（汇总）'!BA3</f>
        <v>49</v>
      </c>
      <c r="AZ2" s="4">
        <f>'现金流（汇总）'!BB3</f>
        <v>50</v>
      </c>
      <c r="BA2" s="4">
        <f>'现金流（汇总）'!BC3</f>
        <v>51</v>
      </c>
      <c r="BB2" s="4">
        <f>'现金流（汇总）'!BD3</f>
        <v>52</v>
      </c>
      <c r="BC2" s="4">
        <f>'现金流（汇总）'!BE3</f>
        <v>53</v>
      </c>
      <c r="BD2" s="4">
        <f>'现金流（汇总）'!BF3</f>
        <v>54</v>
      </c>
      <c r="BE2" s="4">
        <f>'现金流（汇总）'!BG3</f>
        <v>55</v>
      </c>
      <c r="BF2" s="4">
        <f>'现金流（汇总）'!BH3</f>
        <v>56</v>
      </c>
      <c r="BG2" s="4">
        <f>'现金流（汇总）'!BI3</f>
        <v>57</v>
      </c>
      <c r="BH2" s="4">
        <f>'现金流（汇总）'!BJ3</f>
        <v>58</v>
      </c>
      <c r="BI2" s="4">
        <f>'现金流（汇总）'!BK3</f>
        <v>59</v>
      </c>
      <c r="BJ2" s="4">
        <f>'现金流（汇总）'!BL3</f>
        <v>60</v>
      </c>
      <c r="BK2" s="4">
        <f>'现金流（汇总）'!BM3</f>
        <v>61</v>
      </c>
      <c r="BL2" s="4">
        <f>'现金流（汇总）'!BN3</f>
        <v>62</v>
      </c>
      <c r="BM2" s="4">
        <f>'现金流（汇总）'!BO3</f>
        <v>63</v>
      </c>
      <c r="BN2" s="4">
        <f>'现金流（汇总）'!BP3</f>
        <v>64</v>
      </c>
      <c r="BO2" s="4">
        <f>'现金流（汇总）'!BQ3</f>
        <v>65</v>
      </c>
      <c r="BP2" s="4">
        <f>'现金流（汇总）'!BR3</f>
        <v>66</v>
      </c>
      <c r="BQ2" s="4">
        <f>'现金流（汇总）'!BS3</f>
        <v>67</v>
      </c>
    </row>
    <row r="3" spans="1:69" ht="16.5">
      <c r="A3" s="3" t="s">
        <v>728</v>
      </c>
      <c r="B3" s="3">
        <f>SUM(C3:BQ3)</f>
        <v>684282.47832760494</v>
      </c>
      <c r="C3" s="5">
        <f>'现金流（汇总）'!E4+'现金流（汇总）'!E18+'现金流（汇总）'!E21</f>
        <v>0</v>
      </c>
      <c r="D3" s="5">
        <f>'现金流（汇总）'!F4+'现金流（汇总）'!F18+'现金流（汇总）'!F21</f>
        <v>0</v>
      </c>
      <c r="E3" s="5">
        <f>'现金流（汇总）'!G4+'现金流（汇总）'!G18+'现金流（汇总）'!G21</f>
        <v>0</v>
      </c>
      <c r="F3" s="5">
        <f>'现金流（汇总）'!H4+'现金流（汇总）'!H18+'现金流（汇总）'!H21</f>
        <v>139604.4</v>
      </c>
      <c r="G3" s="5">
        <f>'现金流（汇总）'!I4+'现金流（汇总）'!I18+'现金流（汇总）'!I21</f>
        <v>0</v>
      </c>
      <c r="H3" s="5">
        <f>'现金流（汇总）'!J4+'现金流（汇总）'!J18+'现金流（汇总）'!J21</f>
        <v>0</v>
      </c>
      <c r="I3" s="5">
        <f>'现金流（汇总）'!K4+'现金流（汇总）'!K18+'现金流（汇总）'!K21</f>
        <v>0</v>
      </c>
      <c r="J3" s="5">
        <f>'现金流（汇总）'!L4+'现金流（汇总）'!L18+'现金流（汇总）'!L21</f>
        <v>22202.247651041926</v>
      </c>
      <c r="K3" s="5">
        <f>'现金流（汇总）'!M4+'现金流（汇总）'!M18+'现金流（汇总）'!M21</f>
        <v>11101.123825520963</v>
      </c>
      <c r="L3" s="5">
        <f>'现金流（汇总）'!N4+'现金流（汇总）'!N18+'现金流（汇总）'!N21</f>
        <v>0</v>
      </c>
      <c r="M3" s="5">
        <f>'现金流（汇总）'!O4+'现金流（汇总）'!O18+'现金流（汇总）'!O21</f>
        <v>22202.247651041926</v>
      </c>
      <c r="N3" s="5">
        <f>'现金流（汇总）'!P4+'现金流（汇总）'!P18+'现金流（汇总）'!P21</f>
        <v>27933.119999999999</v>
      </c>
      <c r="O3" s="5">
        <f>'现金流（汇总）'!Q4+'现金流（汇总）'!Q18+'现金流（汇总）'!Q21</f>
        <v>34916.399999999994</v>
      </c>
      <c r="P3" s="5">
        <f>'现金流（汇总）'!R4+'现金流（汇总）'!R18+'现金流（汇总）'!R21</f>
        <v>45779.28</v>
      </c>
      <c r="Q3" s="5">
        <f>'现金流（汇总）'!S4+'现金流（汇总）'!S18+'现金流（汇总）'!S21</f>
        <v>45579.576000000001</v>
      </c>
      <c r="R3" s="5">
        <f>'现金流（汇总）'!T4+'现金流（汇总）'!T18+'现金流（汇总）'!T21</f>
        <v>29869.104000000003</v>
      </c>
      <c r="S3" s="5">
        <f>'现金流（汇总）'!U4+'现金流（汇总）'!U18+'现金流（汇总）'!U21</f>
        <v>21721.944000000003</v>
      </c>
      <c r="T3" s="5">
        <f>'现金流（汇总）'!V4+'现金流（汇总）'!V18+'现金流（汇总）'!V21</f>
        <v>44402.448000000004</v>
      </c>
      <c r="U3" s="5">
        <f>'现金流（汇总）'!W4+'现金流（汇总）'!W18+'现金流（汇总）'!W21</f>
        <v>47941.656000000003</v>
      </c>
      <c r="V3" s="5">
        <f>'现金流（汇总）'!X4+'现金流（汇总）'!X18+'现金流（汇总）'!X21</f>
        <v>57937.961759999998</v>
      </c>
      <c r="W3" s="5">
        <f>'现金流（汇总）'!Y4+'现金流（汇总）'!Y18+'现金流（汇总）'!Y21</f>
        <v>50878.827839999998</v>
      </c>
      <c r="X3" s="5">
        <f>'现金流（汇总）'!Z4+'现金流（汇总）'!Z18+'现金流（汇总）'!Z21</f>
        <v>32687.235840000001</v>
      </c>
      <c r="Y3" s="5">
        <f>'现金流（汇总）'!AA4+'现金流（汇总）'!AA18+'现金流（汇总）'!AA21</f>
        <v>22337.973839999999</v>
      </c>
      <c r="Z3" s="5">
        <f>'现金流（汇总）'!AB4+'现金流（汇总）'!AB18+'现金流（汇总）'!AB21</f>
        <v>6918.3429599999999</v>
      </c>
      <c r="AA3" s="5">
        <f>'现金流（汇总）'!AC4+'现金流（汇总）'!AC18+'现金流（汇总）'!AC21</f>
        <v>3618.5889599999991</v>
      </c>
      <c r="AB3" s="5">
        <f>'现金流（汇总）'!AD4+'现金流（汇总）'!AD18+'现金流（汇总）'!AD21</f>
        <v>300</v>
      </c>
      <c r="AC3" s="5">
        <f>'现金流（汇总）'!AE4+'现金流（汇总）'!AE18+'现金流（汇总）'!AE21</f>
        <v>0</v>
      </c>
      <c r="AD3" s="5">
        <f>'现金流（汇总）'!AF4+'现金流（汇总）'!AF18+'现金流（汇总）'!AF21</f>
        <v>0</v>
      </c>
      <c r="AE3" s="5">
        <f>'现金流（汇总）'!AG4+'现金流（汇总）'!AG18+'现金流（汇总）'!AG21</f>
        <v>0</v>
      </c>
      <c r="AF3" s="5">
        <f>'现金流（汇总）'!AH4+'现金流（汇总）'!AH18+'现金流（汇总）'!AH21</f>
        <v>0</v>
      </c>
      <c r="AG3" s="5">
        <f>'现金流（汇总）'!AI4+'现金流（汇总）'!AI18+'现金流（汇总）'!AI21</f>
        <v>0</v>
      </c>
      <c r="AH3" s="5">
        <f>'现金流（汇总）'!AJ4+'现金流（汇总）'!AJ18+'现金流（汇总）'!AJ21</f>
        <v>0</v>
      </c>
      <c r="AI3" s="5">
        <f>'现金流（汇总）'!AK4+'现金流（汇总）'!AK18+'现金流（汇总）'!AK21</f>
        <v>5400</v>
      </c>
      <c r="AJ3" s="5">
        <f>'现金流（汇总）'!AL4+'现金流（汇总）'!AL18+'现金流（汇总）'!AL21</f>
        <v>1500</v>
      </c>
      <c r="AK3" s="5">
        <f>'现金流（汇总）'!AM4+'现金流（汇总）'!AM18+'现金流（汇总）'!AM21</f>
        <v>1275</v>
      </c>
      <c r="AL3" s="5">
        <f>'现金流（汇总）'!AN4+'现金流（汇总）'!AN18+'现金流（汇总）'!AN21</f>
        <v>5400</v>
      </c>
      <c r="AM3" s="5">
        <f>'现金流（汇总）'!AO4+'现金流（汇总）'!AO18+'现金流（汇总）'!AO21</f>
        <v>1500</v>
      </c>
      <c r="AN3" s="5">
        <f>'现金流（汇总）'!AP4+'现金流（汇总）'!AP18+'现金流（汇总）'!AP21</f>
        <v>1275</v>
      </c>
      <c r="AO3" s="5">
        <f>'现金流（汇总）'!AQ4+'现金流（汇总）'!AQ18+'现金流（汇总）'!AQ21</f>
        <v>0</v>
      </c>
      <c r="AP3" s="5">
        <f>'现金流（汇总）'!AR4+'现金流（汇总）'!AR18+'现金流（汇总）'!AR21</f>
        <v>0</v>
      </c>
      <c r="AQ3" s="5">
        <f>'现金流（汇总）'!AS4+'现金流（汇总）'!AS18+'现金流（汇总）'!AS21</f>
        <v>0</v>
      </c>
      <c r="AR3" s="5">
        <f>'现金流（汇总）'!AT4+'现金流（汇总）'!AT18+'现金流（汇总）'!AT21</f>
        <v>0</v>
      </c>
      <c r="AS3" s="5">
        <f>'现金流（汇总）'!AU4+'现金流（汇总）'!AU18+'现金流（汇总）'!AU21</f>
        <v>0</v>
      </c>
      <c r="AT3" s="5">
        <f>'现金流（汇总）'!AV4+'现金流（汇总）'!AV18+'现金流（汇总）'!AV21</f>
        <v>0</v>
      </c>
      <c r="AU3" s="5">
        <f>'现金流（汇总）'!AW4+'现金流（汇总）'!AW18+'现金流（汇总）'!AW21</f>
        <v>0</v>
      </c>
      <c r="AV3" s="5">
        <f>'现金流（汇总）'!AX4+'现金流（汇总）'!AX18+'现金流（汇总）'!AX21</f>
        <v>0</v>
      </c>
      <c r="AW3" s="5">
        <f>'现金流（汇总）'!AY4+'现金流（汇总）'!AY18+'现金流（汇总）'!AY21</f>
        <v>0</v>
      </c>
      <c r="AX3" s="5">
        <f>'现金流（汇总）'!AZ4+'现金流（汇总）'!AZ18+'现金流（汇总）'!AZ21</f>
        <v>0</v>
      </c>
      <c r="AY3" s="5">
        <f>'现金流（汇总）'!BA4+'现金流（汇总）'!BA18+'现金流（汇总）'!BA21</f>
        <v>0</v>
      </c>
      <c r="AZ3" s="5">
        <f>'现金流（汇总）'!BB4+'现金流（汇总）'!BB18+'现金流（汇总）'!BB21</f>
        <v>0</v>
      </c>
      <c r="BA3" s="5">
        <f>'现金流（汇总）'!BC4+'现金流（汇总）'!BC18+'现金流（汇总）'!BC21</f>
        <v>0</v>
      </c>
      <c r="BB3" s="5">
        <f>'现金流（汇总）'!BD4+'现金流（汇总）'!BD18+'现金流（汇总）'!BD21</f>
        <v>0</v>
      </c>
      <c r="BC3" s="5">
        <f>'现金流（汇总）'!BE4+'现金流（汇总）'!BE18+'现金流（汇总）'!BE21</f>
        <v>0</v>
      </c>
      <c r="BD3" s="5">
        <f>'现金流（汇总）'!BF4+'现金流（汇总）'!BF18+'现金流（汇总）'!BF21</f>
        <v>0</v>
      </c>
      <c r="BE3" s="5">
        <f>'现金流（汇总）'!BG4+'现金流（汇总）'!BG18+'现金流（汇总）'!BG21</f>
        <v>0</v>
      </c>
      <c r="BF3" s="5">
        <f>'现金流（汇总）'!BH4+'现金流（汇总）'!BH18+'现金流（汇总）'!BH21</f>
        <v>0</v>
      </c>
      <c r="BG3" s="5">
        <f>'现金流（汇总）'!BI4+'现金流（汇总）'!BI18+'现金流（汇总）'!BI21</f>
        <v>0</v>
      </c>
      <c r="BH3" s="5">
        <f>'现金流（汇总）'!BJ4+'现金流（汇总）'!BJ18+'现金流（汇总）'!BJ21</f>
        <v>0</v>
      </c>
      <c r="BI3" s="5">
        <f>'现金流（汇总）'!BK4+'现金流（汇总）'!BK18+'现金流（汇总）'!BK21</f>
        <v>0</v>
      </c>
      <c r="BJ3" s="5">
        <f>'现金流（汇总）'!BL4+'现金流（汇总）'!BL18+'现金流（汇总）'!BL21</f>
        <v>0</v>
      </c>
      <c r="BK3" s="5">
        <f>'现金流（汇总）'!BM4+'现金流（汇总）'!BM18+'现金流（汇总）'!BM21</f>
        <v>0</v>
      </c>
      <c r="BL3" s="5">
        <f>'现金流（汇总）'!BN4+'现金流（汇总）'!BN18+'现金流（汇总）'!BN21</f>
        <v>0</v>
      </c>
      <c r="BM3" s="5">
        <f>'现金流（汇总）'!BO4+'现金流（汇总）'!BO18+'现金流（汇总）'!BO21</f>
        <v>0</v>
      </c>
      <c r="BN3" s="5">
        <f>'现金流（汇总）'!BP4+'现金流（汇总）'!BP18+'现金流（汇总）'!BP21</f>
        <v>0</v>
      </c>
      <c r="BO3" s="5">
        <f>'现金流（汇总）'!BQ4+'现金流（汇总）'!BQ18+'现金流（汇总）'!BQ21</f>
        <v>0</v>
      </c>
      <c r="BP3" s="5">
        <f>'现金流（汇总）'!BR4+'现金流（汇总）'!BR18+'现金流（汇总）'!BR21</f>
        <v>0</v>
      </c>
      <c r="BQ3" s="5">
        <f>'现金流（汇总）'!BS4+'现金流（汇总）'!BS18+'现金流（汇总）'!BS21</f>
        <v>0</v>
      </c>
    </row>
    <row r="4" spans="1:69" ht="16.5">
      <c r="A4" s="3" t="s">
        <v>729</v>
      </c>
      <c r="B4" s="3">
        <f>SUM(C4:BQ4)</f>
        <v>-624439.39813392318</v>
      </c>
      <c r="C4" s="5">
        <f>'现金流（汇总）'!E16-'现金流（汇总）'!E4+'现金流（汇总）'!E19+'现金流（汇总）'!E20+'现金流（汇总）'!E22+'现金流（汇总）'!E23</f>
        <v>-170956.99154444653</v>
      </c>
      <c r="D4" s="5">
        <f>'现金流（汇总）'!F16-'现金流（汇总）'!F4+'现金流（汇总）'!F19+'现金流（汇总）'!F20+'现金流（汇总）'!F22+'现金流（汇总）'!F23</f>
        <v>-341.61575987261608</v>
      </c>
      <c r="E4" s="5">
        <f>'现金流（汇总）'!G16-'现金流（汇总）'!G4+'现金流（汇总）'!G19+'现金流（汇总）'!G20+'现金流（汇总）'!G22+'现金流（汇总）'!G23</f>
        <v>-780.29348671113382</v>
      </c>
      <c r="F4" s="5">
        <f>'现金流（汇总）'!H16-'现金流（汇总）'!H4+'现金流（汇总）'!H19+'现金流（汇总）'!H20+'现金流（汇总）'!H22+'现金流（汇总）'!H23</f>
        <v>-119210.6847373315</v>
      </c>
      <c r="G4" s="5">
        <f>'现金流（汇总）'!I16-'现金流（汇总）'!I4+'现金流（汇总）'!I19+'现金流（汇总）'!I20+'现金流（汇总）'!I22+'现金流（汇总）'!I23</f>
        <v>-1820.7649924123216</v>
      </c>
      <c r="H4" s="5">
        <f>'现金流（汇总）'!J16-'现金流（汇总）'!J4+'现金流（汇总）'!J19+'现金流（汇总）'!J20+'现金流（汇总）'!J22+'现金流（汇总）'!J23</f>
        <v>-1851.8593897364344</v>
      </c>
      <c r="I4" s="5">
        <f>'现金流（汇总）'!K16-'现金流（汇总）'!K4+'现金流（汇总）'!K19+'现金流（汇总）'!K20+'现金流（汇总）'!K22+'现金流（汇总）'!K23</f>
        <v>-2281.9839548318319</v>
      </c>
      <c r="J4" s="5">
        <f>'现金流（汇总）'!L16-'现金流（汇总）'!L4+'现金流（汇总）'!L19+'现金流（汇总）'!L20+'现金流（汇总）'!L22+'现金流（汇总）'!L23</f>
        <v>-2535.5202731477598</v>
      </c>
      <c r="K4" s="5">
        <f>'现金流（汇总）'!M16-'现金流（汇总）'!M4+'现金流（汇总）'!M19+'现金流（汇总）'!M20+'现金流（汇总）'!M22+'现金流（汇总）'!M23</f>
        <v>-3891.4616283222826</v>
      </c>
      <c r="L4" s="5">
        <f>'现金流（汇总）'!N16-'现金流（汇总）'!N4+'现金流（汇总）'!N19+'现金流（汇总）'!N20+'现金流（汇总）'!N22+'现金流（汇总）'!N23</f>
        <v>-3182.3492481353601</v>
      </c>
      <c r="M4" s="5">
        <f>'现金流（汇总）'!O16-'现金流（汇总）'!O4+'现金流（汇总）'!O19+'现金流（汇总）'!O20+'现金流（汇总）'!O22+'现金流（汇总）'!O23</f>
        <v>-33347.9781588923</v>
      </c>
      <c r="N4" s="5">
        <f>'现金流（汇总）'!P16-'现金流（汇总）'!P4+'现金流（汇总）'!P19+'现金流（汇总）'!P20+'现金流（汇总）'!P22+'现金流（汇总）'!P23</f>
        <v>-5217.2247125198501</v>
      </c>
      <c r="O4" s="5">
        <f>'现金流（汇总）'!Q16-'现金流（汇总）'!Q4+'现金流（汇总）'!Q19+'现金流（汇总）'!Q20+'现金流（汇总）'!Q22+'现金流（汇总）'!Q23</f>
        <v>-6818.7294289989422</v>
      </c>
      <c r="P4" s="5">
        <f>'现金流（汇总）'!R16-'现金流（汇总）'!R4+'现金流（汇总）'!R19+'现金流（汇总）'!R20+'现金流（汇总）'!R22+'现金流（汇总）'!R23</f>
        <v>-6303.319753290767</v>
      </c>
      <c r="Q4" s="5">
        <f>'现金流（汇总）'!S16-'现金流（汇总）'!S4+'现金流（汇总）'!S19+'现金流（汇总）'!S20+'现金流（汇总）'!S22+'现金流（汇总）'!S23</f>
        <v>-7199.1914612173587</v>
      </c>
      <c r="R4" s="5">
        <f>'现金流（汇总）'!T16-'现金流（汇总）'!T4+'现金流（汇总）'!T19+'现金流（汇总）'!T20+'现金流（汇总）'!T22+'现金流（汇总）'!T23</f>
        <v>-7395.21650255651</v>
      </c>
      <c r="S4" s="5">
        <f>'现金流（汇总）'!U16-'现金流（汇总）'!U4+'现金流（汇总）'!U19+'现金流（汇总）'!U20+'现金流（汇总）'!U22+'现金流（汇总）'!U23</f>
        <v>-8996.7381118636204</v>
      </c>
      <c r="T4" s="5">
        <f>'现金流（汇总）'!V16-'现金流（汇总）'!V4+'现金流（汇总）'!V19+'现金流（汇总）'!V20+'现金流（汇总）'!V22+'现金流（汇总）'!V23</f>
        <v>-8168.7963771398227</v>
      </c>
      <c r="U4" s="5">
        <f>'现金流（汇总）'!W16-'现金流（汇总）'!W4+'现金流（汇总）'!W19+'现金流（汇总）'!W20+'现金流（汇总）'!W22+'现金流（汇总）'!W23</f>
        <v>-7911.8446004294328</v>
      </c>
      <c r="V4" s="5">
        <f>'现金流（汇总）'!X16-'现金流（汇总）'!X4+'现金流（汇总）'!X19+'现金流（汇总）'!X20+'现金流（汇总）'!X22+'现金流（汇总）'!X23</f>
        <v>-16392.560332177582</v>
      </c>
      <c r="W4" s="5">
        <f>'现金流（汇总）'!Y16-'现金流（汇总）'!Y4+'现金流（汇总）'!Y19+'现金流（汇总）'!Y20+'现金流（汇总）'!Y22+'现金流（汇总）'!Y23</f>
        <v>-7865.8656288100792</v>
      </c>
      <c r="X4" s="5">
        <f>'现金流（汇总）'!Z16-'现金流（汇总）'!Z4+'现金流（汇总）'!Z19+'现金流（汇总）'!Z20+'现金流（汇总）'!Z22+'现金流（汇总）'!Z23</f>
        <v>-7751.1375980381054</v>
      </c>
      <c r="Y4" s="5">
        <f>'现金流（汇总）'!AA16-'现金流（汇总）'!AA4+'现金流（汇总）'!AA19+'现金流（汇总）'!AA20+'现金流（汇总）'!AA22+'现金流（汇总）'!AA23</f>
        <v>-5715.8250816463878</v>
      </c>
      <c r="Z4" s="5">
        <f>'现金流（汇总）'!AB16-'现金流（汇总）'!AB4+'现金流（汇总）'!AB19+'现金流（汇总）'!AB20+'现金流（汇总）'!AB22+'现金流（汇总）'!AB23</f>
        <v>-4931.0245815925045</v>
      </c>
      <c r="AA4" s="5">
        <f>'现金流（汇总）'!AC16-'现金流（汇总）'!AC4+'现金流（汇总）'!AC19+'现金流（汇总）'!AC20+'现金流（汇总）'!AC22+'现金流（汇总）'!AC23</f>
        <v>-3272.0989907989479</v>
      </c>
      <c r="AB4" s="5">
        <f>'现金流（汇总）'!AD16-'现金流（汇总）'!AD4+'现金流（汇总）'!AD19+'现金流（汇总）'!AD20+'现金流（汇总）'!AD22+'现金流（汇总）'!AD23</f>
        <v>-158671.06176058872</v>
      </c>
      <c r="AC4" s="5">
        <f>'现金流（汇总）'!AE16-'现金流（汇总）'!AE4+'现金流（汇总）'!AE19+'现金流（汇总）'!AE20+'现金流（汇总）'!AE22+'现金流（汇总）'!AE23</f>
        <v>-1237.4475818347025</v>
      </c>
      <c r="AD4" s="5">
        <f>'现金流（汇总）'!AF16-'现金流（汇总）'!AF4+'现金流（汇总）'!AF19+'现金流（汇总）'!AF20+'现金流（汇总）'!AF22+'现金流（汇总）'!AF23</f>
        <v>-1161.3763751557799</v>
      </c>
      <c r="AE4" s="5">
        <f>'现金流（汇总）'!AG16-'现金流（汇总）'!AG4+'现金流（汇总）'!AG19+'现金流（汇总）'!AG20+'现金流（汇总）'!AG22+'现金流（汇总）'!AG23</f>
        <v>-705.83962354655966</v>
      </c>
      <c r="AF4" s="5">
        <f>'现金流（汇总）'!AH16-'现金流（汇总）'!AH4+'现金流（汇总）'!AH19+'现金流（汇总）'!AH20+'现金流（汇总）'!AH22+'现金流（汇总）'!AH23</f>
        <v>-273.67296928941977</v>
      </c>
      <c r="AG4" s="5">
        <f>'现金流（汇总）'!AI16-'现金流（汇总）'!AI4+'现金流（汇总）'!AI19+'现金流（汇总）'!AI20+'现金流（汇总）'!AI22+'现金流（汇总）'!AI23</f>
        <v>-253.24009481432574</v>
      </c>
      <c r="AH4" s="5">
        <f>'现金流（汇总）'!AJ16-'现金流（汇总）'!AJ4+'现金流（汇总）'!AJ19+'现金流（汇总）'!AJ20+'现金流（汇总）'!AJ22+'现金流（汇总）'!AJ23</f>
        <v>-1693.4736049351991</v>
      </c>
      <c r="AI4" s="5">
        <f>'现金流（汇总）'!AK16-'现金流（汇总）'!AK4+'现金流（汇总）'!AK19+'现金流（汇总）'!AK20+'现金流（汇总）'!AK22+'现金流（汇总）'!AK23</f>
        <v>-1743.5891014705417</v>
      </c>
      <c r="AJ4" s="5">
        <f>'现金流（汇总）'!AL16-'现金流（汇总）'!AL4+'现金流（汇总）'!AL19+'现金流（汇总）'!AL20+'现金流（汇总）'!AL22+'现金流（汇总）'!AL23</f>
        <v>-685.1117254386694</v>
      </c>
      <c r="AK4" s="5">
        <f>'现金流（汇总）'!AM16-'现金流（汇总）'!AM4+'现金流（汇总）'!AM19+'现金流（汇总）'!AM20+'现金流（汇总）'!AM22+'现金流（汇总）'!AM23</f>
        <v>-12243.483681796186</v>
      </c>
      <c r="AL4" s="5">
        <f>'现金流（汇总）'!AN16-'现金流（汇总）'!AN4+'现金流（汇总）'!AN19+'现金流（汇总）'!AN20+'现金流（汇总）'!AN22+'现金流（汇总）'!AN23</f>
        <v>-335.39821192515592</v>
      </c>
      <c r="AM4" s="5">
        <f>'现金流（汇总）'!AO16-'现金流（汇总）'!AO4+'现金流（汇总）'!AO19+'现金流（汇总）'!AO20+'现金流（汇总）'!AO22+'现金流（汇总）'!AO23</f>
        <v>-608.91172543866935</v>
      </c>
      <c r="AN4" s="5">
        <f>'现金流（汇总）'!AP16-'现金流（汇总）'!AP4+'现金流（汇总）'!AP19+'现金流（汇总）'!AP20+'现金流（汇总）'!AP22+'现金流（汇总）'!AP23</f>
        <v>-350.31713084407477</v>
      </c>
      <c r="AO4" s="5">
        <f>'现金流（汇总）'!AQ16-'现金流（汇总）'!AQ4+'现金流（汇总）'!AQ19+'现金流（汇总）'!AQ20+'现金流（汇总）'!AQ22+'现金流（汇总）'!AQ23</f>
        <v>-335.39821192515592</v>
      </c>
      <c r="AP4" s="5">
        <f>'现金流（汇总）'!AR16-'现金流（汇总）'!AR4+'现金流（汇总）'!AR19+'现金流（汇总）'!AR20+'现金流（汇总）'!AR22+'现金流（汇总）'!AR23</f>
        <v>0</v>
      </c>
      <c r="AQ4" s="5">
        <f>'现金流（汇总）'!AS16-'现金流（汇总）'!AS4+'现金流（汇总）'!AS19+'现金流（汇总）'!AS20+'现金流（汇总）'!AS22+'现金流（汇总）'!AS23</f>
        <v>0</v>
      </c>
      <c r="AR4" s="5">
        <f>'现金流（汇总）'!AT16-'现金流（汇总）'!AT4+'现金流（汇总）'!AT19+'现金流（汇总）'!AT20+'现金流（汇总）'!AT22+'现金流（汇总）'!AT23</f>
        <v>0</v>
      </c>
      <c r="AS4" s="5">
        <f>'现金流（汇总）'!AU16-'现金流（汇总）'!AU4+'现金流（汇总）'!AU19+'现金流（汇总）'!AU20+'现金流（汇总）'!AU22+'现金流（汇总）'!AU23</f>
        <v>0</v>
      </c>
      <c r="AT4" s="5">
        <f>'现金流（汇总）'!AV16+'现金流（汇总）'!AV4+'现金流（汇总）'!AV19+'现金流（汇总）'!AV20+'现金流（汇总）'!AV22+'现金流（汇总）'!AV23</f>
        <v>0</v>
      </c>
      <c r="AU4" s="5">
        <f>'现金流（汇总）'!AW16+'现金流（汇总）'!AW4+'现金流（汇总）'!AW19+'现金流（汇总）'!AW20+'现金流（汇总）'!AW22+'现金流（汇总）'!AW23</f>
        <v>0</v>
      </c>
      <c r="AV4" s="5">
        <f>'现金流（汇总）'!AX16+'现金流（汇总）'!AX4+'现金流（汇总）'!AX19+'现金流（汇总）'!AX20+'现金流（汇总）'!AX22+'现金流（汇总）'!AX23</f>
        <v>0</v>
      </c>
      <c r="AW4" s="5">
        <f>'现金流（汇总）'!AY16+'现金流（汇总）'!AY4+'现金流（汇总）'!AY19+'现金流（汇总）'!AY20+'现金流（汇总）'!AY22+'现金流（汇总）'!AY23</f>
        <v>0</v>
      </c>
      <c r="AX4" s="5">
        <f>'现金流（汇总）'!AZ16+'现金流（汇总）'!AZ4+'现金流（汇总）'!AZ19+'现金流（汇总）'!AZ20+'现金流（汇总）'!AZ22+'现金流（汇总）'!AZ23</f>
        <v>0</v>
      </c>
      <c r="AY4" s="5">
        <f>'现金流（汇总）'!BA16+'现金流（汇总）'!BA4+'现金流（汇总）'!BA19+'现金流（汇总）'!BA20+'现金流（汇总）'!BA22+'现金流（汇总）'!BA23</f>
        <v>0</v>
      </c>
      <c r="AZ4" s="5">
        <f>'现金流（汇总）'!BB16+'现金流（汇总）'!BB4+'现金流（汇总）'!BB19+'现金流（汇总）'!BB20+'现金流（汇总）'!BB22+'现金流（汇总）'!BB23</f>
        <v>0</v>
      </c>
      <c r="BA4" s="5">
        <f>'现金流（汇总）'!BC16+'现金流（汇总）'!BC4+'现金流（汇总）'!BC19+'现金流（汇总）'!BC20+'现金流（汇总）'!BC22+'现金流（汇总）'!BC23</f>
        <v>0</v>
      </c>
      <c r="BB4" s="5">
        <f>'现金流（汇总）'!BD16+'现金流（汇总）'!BD4+'现金流（汇总）'!BD19+'现金流（汇总）'!BD20+'现金流（汇总）'!BD22+'现金流（汇总）'!BD23</f>
        <v>0</v>
      </c>
      <c r="BC4" s="5">
        <f>'现金流（汇总）'!BE16+'现金流（汇总）'!BE4+'现金流（汇总）'!BE19+'现金流（汇总）'!BE20+'现金流（汇总）'!BE22+'现金流（汇总）'!BE23</f>
        <v>0</v>
      </c>
      <c r="BD4" s="5">
        <f>'现金流（汇总）'!BF16+'现金流（汇总）'!BF4+'现金流（汇总）'!BF19+'现金流（汇总）'!BF20+'现金流（汇总）'!BF22+'现金流（汇总）'!BF23</f>
        <v>0</v>
      </c>
      <c r="BE4" s="5">
        <f>'现金流（汇总）'!BG16+'现金流（汇总）'!BG4+'现金流（汇总）'!BG19+'现金流（汇总）'!BG20+'现金流（汇总）'!BG22+'现金流（汇总）'!BG23</f>
        <v>0</v>
      </c>
      <c r="BF4" s="5">
        <f>'现金流（汇总）'!BH16+'现金流（汇总）'!BH4+'现金流（汇总）'!BH19+'现金流（汇总）'!BH20+'现金流（汇总）'!BH22+'现金流（汇总）'!BH23</f>
        <v>0</v>
      </c>
      <c r="BG4" s="5">
        <f>'现金流（汇总）'!BI16+'现金流（汇总）'!BI4+'现金流（汇总）'!BI19+'现金流（汇总）'!BI20+'现金流（汇总）'!BI22+'现金流（汇总）'!BI23</f>
        <v>0</v>
      </c>
      <c r="BH4" s="5">
        <f>'现金流（汇总）'!BJ16+'现金流（汇总）'!BJ4+'现金流（汇总）'!BJ19+'现金流（汇总）'!BJ20+'现金流（汇总）'!BJ22+'现金流（汇总）'!BJ23</f>
        <v>0</v>
      </c>
      <c r="BI4" s="5">
        <f>'现金流（汇总）'!BK16+'现金流（汇总）'!BK4+'现金流（汇总）'!BK19+'现金流（汇总）'!BK20+'现金流（汇总）'!BK22+'现金流（汇总）'!BK23</f>
        <v>0</v>
      </c>
      <c r="BJ4" s="5">
        <f>'现金流（汇总）'!BL16+'现金流（汇总）'!BL4+'现金流（汇总）'!BL19+'现金流（汇总）'!BL20+'现金流（汇总）'!BL22+'现金流（汇总）'!BL23</f>
        <v>0</v>
      </c>
      <c r="BK4" s="5">
        <f>'现金流（汇总）'!BM16+'现金流（汇总）'!BM4+'现金流（汇总）'!BM19+'现金流（汇总）'!BM20+'现金流（汇总）'!BM22+'现金流（汇总）'!BM23</f>
        <v>0</v>
      </c>
      <c r="BL4" s="5">
        <f>'现金流（汇总）'!BN16+'现金流（汇总）'!BN4+'现金流（汇总）'!BN19+'现金流（汇总）'!BN20+'现金流（汇总）'!BN22+'现金流（汇总）'!BN23</f>
        <v>0</v>
      </c>
      <c r="BM4" s="5">
        <f>'现金流（汇总）'!BO16+'现金流（汇总）'!BO4+'现金流（汇总）'!BO19+'现金流（汇总）'!BO20+'现金流（汇总）'!BO22+'现金流（汇总）'!BO23</f>
        <v>0</v>
      </c>
      <c r="BN4" s="5">
        <f>'现金流（汇总）'!BP16+'现金流（汇总）'!BP4+'现金流（汇总）'!BP19+'现金流（汇总）'!BP20+'现金流（汇总）'!BP22+'现金流（汇总）'!BP23</f>
        <v>0</v>
      </c>
      <c r="BO4" s="5">
        <f>'现金流（汇总）'!BQ16+'现金流（汇总）'!BQ4+'现金流（汇总）'!BQ19+'现金流（汇总）'!BQ20+'现金流（汇总）'!BQ22+'现金流（汇总）'!BQ23</f>
        <v>0</v>
      </c>
      <c r="BP4" s="5">
        <f>'现金流（汇总）'!BR16+'现金流（汇总）'!BR4+'现金流（汇总）'!BR19+'现金流（汇总）'!BR20+'现金流（汇总）'!BR22+'现金流（汇总）'!BR23</f>
        <v>0</v>
      </c>
      <c r="BQ4" s="5">
        <f>'现金流（汇总）'!BS16+'现金流（汇总）'!BS4+'现金流（汇总）'!BS19+'现金流（汇总）'!BS20+'现金流（汇总）'!BS22+'现金流（汇总）'!BS23</f>
        <v>0</v>
      </c>
    </row>
    <row r="5" spans="1:69" ht="16.5">
      <c r="A5" s="3" t="s">
        <v>730</v>
      </c>
      <c r="B5" s="3">
        <f>BQ5</f>
        <v>59843.080193681642</v>
      </c>
      <c r="C5" s="5">
        <f>C$3+C$4</f>
        <v>-170956.99154444653</v>
      </c>
      <c r="D5" s="5">
        <f>C5+D3+D4</f>
        <v>-171298.60730431916</v>
      </c>
      <c r="E5" s="5">
        <f>D5+E3+E4</f>
        <v>-172078.90079103029</v>
      </c>
      <c r="F5" s="5">
        <f t="shared" ref="F5:AK5" si="0">E5+F3+F4</f>
        <v>-151685.18552836179</v>
      </c>
      <c r="G5" s="5">
        <f t="shared" si="0"/>
        <v>-153505.95052077412</v>
      </c>
      <c r="H5" s="5">
        <f t="shared" si="0"/>
        <v>-155357.80991051055</v>
      </c>
      <c r="I5" s="5">
        <f t="shared" si="0"/>
        <v>-157639.79386534239</v>
      </c>
      <c r="J5" s="5">
        <f t="shared" si="0"/>
        <v>-137973.06648744823</v>
      </c>
      <c r="K5" s="5">
        <f t="shared" si="0"/>
        <v>-130763.40429024956</v>
      </c>
      <c r="L5" s="5">
        <f t="shared" si="0"/>
        <v>-133945.75353838492</v>
      </c>
      <c r="M5" s="5">
        <f t="shared" si="0"/>
        <v>-145091.4840462353</v>
      </c>
      <c r="N5" s="5">
        <f t="shared" si="0"/>
        <v>-122375.58875875516</v>
      </c>
      <c r="O5" s="5">
        <f t="shared" si="0"/>
        <v>-94277.918187754098</v>
      </c>
      <c r="P5" s="5">
        <f t="shared" si="0"/>
        <v>-54801.957941044864</v>
      </c>
      <c r="Q5" s="5">
        <f t="shared" si="0"/>
        <v>-16421.57340226222</v>
      </c>
      <c r="R5" s="5">
        <f t="shared" si="0"/>
        <v>6052.3140951812729</v>
      </c>
      <c r="S5" s="5">
        <f t="shared" si="0"/>
        <v>18777.519983317659</v>
      </c>
      <c r="T5" s="5">
        <f t="shared" si="0"/>
        <v>55011.171606177842</v>
      </c>
      <c r="U5" s="5">
        <f t="shared" si="0"/>
        <v>95040.983005748407</v>
      </c>
      <c r="V5" s="5">
        <f t="shared" si="0"/>
        <v>136586.38443357081</v>
      </c>
      <c r="W5" s="5">
        <f t="shared" si="0"/>
        <v>179599.34664476075</v>
      </c>
      <c r="X5" s="5">
        <f t="shared" si="0"/>
        <v>204535.44488672266</v>
      </c>
      <c r="Y5" s="5">
        <f t="shared" si="0"/>
        <v>221157.59364507627</v>
      </c>
      <c r="Z5" s="5">
        <f t="shared" si="0"/>
        <v>223144.91202348378</v>
      </c>
      <c r="AA5" s="5">
        <f t="shared" si="0"/>
        <v>223491.40199268481</v>
      </c>
      <c r="AB5" s="5">
        <f t="shared" si="0"/>
        <v>65120.340232096089</v>
      </c>
      <c r="AC5" s="5">
        <f t="shared" si="0"/>
        <v>63882.892650261383</v>
      </c>
      <c r="AD5" s="5">
        <f t="shared" si="0"/>
        <v>62721.516275105605</v>
      </c>
      <c r="AE5" s="5">
        <f t="shared" si="0"/>
        <v>62015.676651559043</v>
      </c>
      <c r="AF5" s="5">
        <f t="shared" si="0"/>
        <v>61742.00368226962</v>
      </c>
      <c r="AG5" s="5">
        <f t="shared" si="0"/>
        <v>61488.763587455294</v>
      </c>
      <c r="AH5" s="5">
        <f t="shared" si="0"/>
        <v>59795.289982520095</v>
      </c>
      <c r="AI5" s="5">
        <f t="shared" si="0"/>
        <v>63451.700881049554</v>
      </c>
      <c r="AJ5" s="5">
        <f t="shared" si="0"/>
        <v>64266.589155610884</v>
      </c>
      <c r="AK5" s="5">
        <f t="shared" si="0"/>
        <v>53298.1054738147</v>
      </c>
      <c r="AL5" s="5">
        <f t="shared" ref="AL5:BQ5" si="1">AK5+AL3+AL4</f>
        <v>58362.707261889547</v>
      </c>
      <c r="AM5" s="5">
        <f t="shared" si="1"/>
        <v>59253.795536450874</v>
      </c>
      <c r="AN5" s="5">
        <f t="shared" si="1"/>
        <v>60178.478405606802</v>
      </c>
      <c r="AO5" s="5">
        <f t="shared" si="1"/>
        <v>59843.080193681642</v>
      </c>
      <c r="AP5" s="5">
        <f t="shared" si="1"/>
        <v>59843.080193681642</v>
      </c>
      <c r="AQ5" s="5">
        <f t="shared" si="1"/>
        <v>59843.080193681642</v>
      </c>
      <c r="AR5" s="5">
        <f t="shared" si="1"/>
        <v>59843.080193681642</v>
      </c>
      <c r="AS5" s="5">
        <f t="shared" si="1"/>
        <v>59843.080193681642</v>
      </c>
      <c r="AT5" s="5">
        <f t="shared" si="1"/>
        <v>59843.080193681642</v>
      </c>
      <c r="AU5" s="5">
        <f t="shared" si="1"/>
        <v>59843.080193681642</v>
      </c>
      <c r="AV5" s="5">
        <f t="shared" si="1"/>
        <v>59843.080193681642</v>
      </c>
      <c r="AW5" s="5">
        <f t="shared" si="1"/>
        <v>59843.080193681642</v>
      </c>
      <c r="AX5" s="5">
        <f t="shared" si="1"/>
        <v>59843.080193681642</v>
      </c>
      <c r="AY5" s="5">
        <f t="shared" si="1"/>
        <v>59843.080193681642</v>
      </c>
      <c r="AZ5" s="5">
        <f t="shared" si="1"/>
        <v>59843.080193681642</v>
      </c>
      <c r="BA5" s="5">
        <f t="shared" si="1"/>
        <v>59843.080193681642</v>
      </c>
      <c r="BB5" s="5">
        <f t="shared" si="1"/>
        <v>59843.080193681642</v>
      </c>
      <c r="BC5" s="5">
        <f t="shared" si="1"/>
        <v>59843.080193681642</v>
      </c>
      <c r="BD5" s="5">
        <f t="shared" si="1"/>
        <v>59843.080193681642</v>
      </c>
      <c r="BE5" s="5">
        <f t="shared" si="1"/>
        <v>59843.080193681642</v>
      </c>
      <c r="BF5" s="5">
        <f t="shared" si="1"/>
        <v>59843.080193681642</v>
      </c>
      <c r="BG5" s="5">
        <f t="shared" si="1"/>
        <v>59843.080193681642</v>
      </c>
      <c r="BH5" s="5">
        <f t="shared" si="1"/>
        <v>59843.080193681642</v>
      </c>
      <c r="BI5" s="5">
        <f t="shared" si="1"/>
        <v>59843.080193681642</v>
      </c>
      <c r="BJ5" s="5">
        <f t="shared" si="1"/>
        <v>59843.080193681642</v>
      </c>
      <c r="BK5" s="5">
        <f t="shared" si="1"/>
        <v>59843.080193681642</v>
      </c>
      <c r="BL5" s="5">
        <f t="shared" si="1"/>
        <v>59843.080193681642</v>
      </c>
      <c r="BM5" s="5">
        <f t="shared" si="1"/>
        <v>59843.080193681642</v>
      </c>
      <c r="BN5" s="5">
        <f t="shared" si="1"/>
        <v>59843.080193681642</v>
      </c>
      <c r="BO5" s="5">
        <f t="shared" si="1"/>
        <v>59843.080193681642</v>
      </c>
      <c r="BP5" s="5">
        <f t="shared" si="1"/>
        <v>59843.080193681642</v>
      </c>
      <c r="BQ5" s="5">
        <f t="shared" si="1"/>
        <v>59843.080193681642</v>
      </c>
    </row>
    <row r="8" spans="1:69" s="1" customFormat="1" ht="28.5">
      <c r="C8" s="6" t="s">
        <v>727</v>
      </c>
      <c r="D8" s="7" t="s">
        <v>731</v>
      </c>
      <c r="E8" s="8" t="s">
        <v>732</v>
      </c>
      <c r="F8" s="8" t="s">
        <v>733</v>
      </c>
      <c r="G8" s="8" t="s">
        <v>734</v>
      </c>
      <c r="H8" s="8" t="s">
        <v>735</v>
      </c>
      <c r="I8" s="8" t="s">
        <v>736</v>
      </c>
      <c r="J8" s="8" t="s">
        <v>737</v>
      </c>
      <c r="K8" s="8" t="s">
        <v>738</v>
      </c>
      <c r="L8" s="8" t="s">
        <v>739</v>
      </c>
      <c r="M8" s="8" t="s">
        <v>740</v>
      </c>
      <c r="N8" s="8" t="s">
        <v>741</v>
      </c>
      <c r="O8" s="8" t="s">
        <v>742</v>
      </c>
      <c r="P8" s="8" t="s">
        <v>743</v>
      </c>
      <c r="Q8" s="8" t="s">
        <v>744</v>
      </c>
      <c r="R8" s="8" t="s">
        <v>745</v>
      </c>
      <c r="S8" s="8" t="s">
        <v>746</v>
      </c>
      <c r="T8" s="8" t="s">
        <v>747</v>
      </c>
      <c r="U8" s="8" t="s">
        <v>748</v>
      </c>
      <c r="V8" s="8" t="s">
        <v>749</v>
      </c>
      <c r="W8" s="8" t="s">
        <v>750</v>
      </c>
      <c r="X8" s="8" t="s">
        <v>751</v>
      </c>
      <c r="Y8" s="8" t="s">
        <v>752</v>
      </c>
    </row>
    <row r="9" spans="1:69" s="1" customFormat="1">
      <c r="C9" s="6" t="s">
        <v>728</v>
      </c>
      <c r="D9" s="9">
        <f>SUM(C3:E3)</f>
        <v>0</v>
      </c>
      <c r="E9" s="9">
        <f>SUM(F3:H3)</f>
        <v>139604.4</v>
      </c>
      <c r="F9" s="9">
        <f>SUM(I3:K3)</f>
        <v>33303.37147656289</v>
      </c>
      <c r="G9" s="9">
        <f>SUM(L3:N3)</f>
        <v>50135.367651041925</v>
      </c>
      <c r="H9" s="6">
        <f>SUM(O3:Q3)</f>
        <v>126275.25599999999</v>
      </c>
      <c r="I9" s="6">
        <f>SUM(R3:T3)</f>
        <v>95993.496000000014</v>
      </c>
      <c r="J9" s="6">
        <f>SUM(U3:W3)</f>
        <v>156758.44559999998</v>
      </c>
      <c r="K9" s="6">
        <f>SUM(X3:Z3)</f>
        <v>61943.552640000002</v>
      </c>
      <c r="L9" s="6">
        <f>SUM(AA3:AC3)</f>
        <v>3918.5889599999991</v>
      </c>
      <c r="M9" s="6">
        <f>SUM(AD3:AF3)</f>
        <v>0</v>
      </c>
      <c r="N9" s="6">
        <f>SUM(AG3:AI3)</f>
        <v>5400</v>
      </c>
      <c r="O9" s="6">
        <f>SUM(AJ3:AL3)</f>
        <v>8175</v>
      </c>
      <c r="P9" s="6">
        <f>SUM(AM3:AO3)</f>
        <v>2775</v>
      </c>
      <c r="Q9" s="6">
        <f>SUM(AP3:AR3)</f>
        <v>0</v>
      </c>
      <c r="R9" s="6">
        <f>SUM(AS3:AU3)</f>
        <v>0</v>
      </c>
      <c r="S9" s="6"/>
      <c r="T9" s="6"/>
      <c r="U9" s="6"/>
      <c r="V9" s="6"/>
      <c r="W9" s="6"/>
      <c r="X9" s="6"/>
      <c r="Y9" s="6"/>
    </row>
    <row r="10" spans="1:69" s="1" customFormat="1">
      <c r="C10" s="6" t="s">
        <v>729</v>
      </c>
      <c r="D10" s="9">
        <f>SUM(C4:E4)</f>
        <v>-172078.90079103029</v>
      </c>
      <c r="E10" s="9">
        <f>SUM(F4:H4)</f>
        <v>-122883.30911948025</v>
      </c>
      <c r="F10" s="9">
        <f>SUM(I4:K4)</f>
        <v>-8708.9658563018747</v>
      </c>
      <c r="G10" s="9">
        <f>SUM(L4:N4)</f>
        <v>-41747.552119547508</v>
      </c>
      <c r="H10" s="6">
        <f>SUM(O4:Q4)</f>
        <v>-20321.240643507066</v>
      </c>
      <c r="I10" s="6">
        <f>SUM(R4:T4)</f>
        <v>-24560.750991559951</v>
      </c>
      <c r="J10" s="6">
        <f>SUM(U4:W4)</f>
        <v>-32170.270561417095</v>
      </c>
      <c r="K10" s="6">
        <f>SUM(X4:Z4)</f>
        <v>-18397.987261276998</v>
      </c>
      <c r="L10" s="6">
        <f>SUM(AA4:AC4)</f>
        <v>-163180.60833322239</v>
      </c>
      <c r="M10" s="6">
        <f>SUM(AD4:AF4)</f>
        <v>-2140.8889679917593</v>
      </c>
      <c r="N10" s="6">
        <f>SUM(AG4:AI4)</f>
        <v>-3690.3028012200666</v>
      </c>
      <c r="O10" s="6">
        <f>SUM(AJ4:AL4)</f>
        <v>-13263.993619160012</v>
      </c>
      <c r="P10" s="6">
        <f>SUM(AM4:AO4)</f>
        <v>-1294.6270682079</v>
      </c>
      <c r="Q10" s="6">
        <f>SUM(AP4:AR4)</f>
        <v>0</v>
      </c>
      <c r="R10" s="6">
        <f>SUM(AS4:AU4)</f>
        <v>0</v>
      </c>
      <c r="S10" s="6"/>
      <c r="T10" s="6"/>
      <c r="U10" s="6"/>
      <c r="V10" s="6"/>
      <c r="W10" s="6"/>
      <c r="X10" s="6"/>
      <c r="Y10" s="6"/>
    </row>
    <row r="11" spans="1:69" s="1" customFormat="1">
      <c r="C11" s="6" t="s">
        <v>730</v>
      </c>
      <c r="D11" s="9">
        <f>D9+D10</f>
        <v>-172078.90079103029</v>
      </c>
      <c r="E11" s="6">
        <f>E9+E10+D11</f>
        <v>-155357.80991051055</v>
      </c>
      <c r="F11" s="6">
        <f t="shared" ref="F11:O11" si="2">F9+F10+E11</f>
        <v>-130763.40429024954</v>
      </c>
      <c r="G11" s="6">
        <f t="shared" si="2"/>
        <v>-122375.58875875513</v>
      </c>
      <c r="H11" s="6">
        <f t="shared" si="2"/>
        <v>-16421.573402262205</v>
      </c>
      <c r="I11" s="6">
        <f t="shared" si="2"/>
        <v>55011.171606177857</v>
      </c>
      <c r="J11" s="6">
        <f t="shared" si="2"/>
        <v>179599.34664476075</v>
      </c>
      <c r="K11" s="6">
        <f t="shared" si="2"/>
        <v>223144.91202348375</v>
      </c>
      <c r="L11" s="6">
        <f t="shared" si="2"/>
        <v>63882.892650261347</v>
      </c>
      <c r="M11" s="6">
        <f t="shared" si="2"/>
        <v>61742.003682269584</v>
      </c>
      <c r="N11" s="6">
        <f t="shared" si="2"/>
        <v>63451.700881049517</v>
      </c>
      <c r="O11" s="6">
        <f t="shared" si="2"/>
        <v>58362.707261889504</v>
      </c>
      <c r="P11" s="6"/>
      <c r="Q11" s="6"/>
      <c r="R11" s="6"/>
      <c r="S11" s="6"/>
      <c r="T11" s="6"/>
      <c r="U11" s="6"/>
      <c r="V11" s="6"/>
      <c r="W11" s="6"/>
      <c r="X11" s="6"/>
      <c r="Y11" s="6"/>
    </row>
  </sheetData>
  <phoneticPr fontId="1" type="noConversion"/>
  <pageMargins left="0.75" right="0.75" top="1" bottom="1" header="0.51180555555555596" footer="0.51180555555555596"/>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25</vt:i4>
      </vt:variant>
      <vt:variant>
        <vt:lpstr>命名范围</vt:lpstr>
      </vt:variant>
      <vt:variant>
        <vt:i4>6</vt:i4>
      </vt:variant>
    </vt:vector>
  </HeadingPairs>
  <TitlesOfParts>
    <vt:vector size="31" baseType="lpstr">
      <vt:lpstr>首页</vt:lpstr>
      <vt:lpstr>敏感性分析</vt:lpstr>
      <vt:lpstr>主要假设阐述</vt:lpstr>
      <vt:lpstr>主要成果输出</vt:lpstr>
      <vt:lpstr>利润表（汇总）</vt:lpstr>
      <vt:lpstr>现金流（汇总）</vt:lpstr>
      <vt:lpstr>测算过程表start=&gt;</vt:lpstr>
      <vt:lpstr>1、规划指标</vt:lpstr>
      <vt:lpstr>2、土地成本</vt:lpstr>
      <vt:lpstr>3、建安及前期成本</vt:lpstr>
      <vt:lpstr>4、付款进度</vt:lpstr>
      <vt:lpstr>5、销售定价</vt:lpstr>
      <vt:lpstr>6、销售进度</vt:lpstr>
      <vt:lpstr>8、融资与资金成本</vt:lpstr>
      <vt:lpstr>7、回款进度</vt:lpstr>
      <vt:lpstr>9、税金与费用</vt:lpstr>
      <vt:lpstr>土增税、所得税清算</vt:lpstr>
      <vt:lpstr>增值税计算底稿</vt:lpstr>
      <vt:lpstr>附表 现金流（一期）</vt:lpstr>
      <vt:lpstr>附表 现金流（二期）</vt:lpstr>
      <vt:lpstr>附表 现金流（三期）</vt:lpstr>
      <vt:lpstr>附表 现金流（四期）</vt:lpstr>
      <vt:lpstr>土地成本对净利影响</vt:lpstr>
      <vt:lpstr>财务测算</vt:lpstr>
      <vt:lpstr>现金流量表</vt:lpstr>
      <vt:lpstr>增值税计算底稿!Print_Area</vt:lpstr>
      <vt:lpstr>主要成果输出!Print_Area</vt:lpstr>
      <vt:lpstr>主要假设阐述!Print_Area</vt:lpstr>
      <vt:lpstr>'2、土地成本'!Print_Titles</vt:lpstr>
      <vt:lpstr>'4、付款进度'!Print_Titles</vt:lpstr>
      <vt:lpstr>'现金流（汇总）'!Print_Titles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王彧</dc:creator>
  <cp:lastModifiedBy>许明达</cp:lastModifiedBy>
  <cp:lastPrinted>2015-07-30T07:18:00Z</cp:lastPrinted>
  <dcterms:created xsi:type="dcterms:W3CDTF">2012-06-06T01:30:00Z</dcterms:created>
  <dcterms:modified xsi:type="dcterms:W3CDTF">2016-05-13T16:45:30Z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ies>
</file>